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rshall\Dropbox\Next 10 Social Programs in Electric Rates\OriginalData\ferc_form_1\"/>
    </mc:Choice>
  </mc:AlternateContent>
  <xr:revisionPtr revIDLastSave="0" documentId="8_{56832C39-C7E1-4750-B9CE-BDEB92056690}" xr6:coauthVersionLast="45" xr6:coauthVersionMax="45" xr10:uidLastSave="{00000000-0000-0000-0000-000000000000}"/>
  <bookViews>
    <workbookView xWindow="-108" yWindow="-108" windowWidth="23256" windowHeight="12576" firstSheet="1" activeTab="2" xr2:uid="{4BED453B-DFD4-41F7-A8BD-104FC92CABB3}"/>
  </bookViews>
  <sheets>
    <sheet name="__snloffice" sheetId="3" state="veryHidden" r:id="rId1"/>
    <sheet name="Sheet1" sheetId="1" r:id="rId2"/>
    <sheet name="cleaned" sheetId="2" r:id="rId3"/>
  </sheets>
  <externalReferences>
    <externalReference r:id="rId4"/>
  </externalReference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 i="1" l="1"/>
  <c r="D2" i="1"/>
  <c r="H2" i="1"/>
  <c r="L2" i="1"/>
  <c r="P2" i="1"/>
  <c r="T2" i="1"/>
  <c r="X2" i="1"/>
  <c r="AB2" i="1"/>
  <c r="AF2" i="1"/>
  <c r="AJ2" i="1"/>
  <c r="AN2" i="1"/>
  <c r="AR2" i="1"/>
  <c r="AV2" i="1"/>
  <c r="AZ2" i="1"/>
  <c r="BD2" i="1"/>
  <c r="BH2" i="1"/>
  <c r="BL2" i="1"/>
  <c r="BP2" i="1"/>
  <c r="BT2" i="1"/>
  <c r="BX2" i="1"/>
  <c r="CB2" i="1"/>
  <c r="CF2" i="1"/>
  <c r="CJ2" i="1"/>
  <c r="CN2" i="1"/>
  <c r="CR2" i="1"/>
  <c r="CV2" i="1"/>
  <c r="CZ2" i="1"/>
  <c r="DD2" i="1"/>
  <c r="DH2" i="1"/>
  <c r="DL2" i="1"/>
  <c r="DP2" i="1"/>
  <c r="DT2" i="1"/>
  <c r="DX2" i="1"/>
  <c r="EB2" i="1"/>
  <c r="EF2" i="1"/>
  <c r="EJ2" i="1"/>
  <c r="EN2" i="1"/>
  <c r="ER2" i="1"/>
  <c r="EV2" i="1"/>
  <c r="EZ2" i="1"/>
  <c r="FD2" i="1"/>
  <c r="FH2" i="1"/>
  <c r="FL2" i="1"/>
  <c r="FP2" i="1"/>
  <c r="FT2" i="1"/>
  <c r="FX2" i="1"/>
  <c r="GB2" i="1"/>
  <c r="GF2" i="1"/>
  <c r="GJ2" i="1"/>
  <c r="GN2" i="1"/>
  <c r="GR2" i="1"/>
  <c r="GV2" i="1"/>
  <c r="GZ2" i="1"/>
  <c r="HD2" i="1"/>
  <c r="HH2" i="1"/>
  <c r="HL2" i="1"/>
  <c r="HP2" i="1"/>
  <c r="HT2" i="1"/>
  <c r="HX2" i="1"/>
  <c r="IB2" i="1"/>
  <c r="IF2" i="1"/>
  <c r="IJ2" i="1"/>
  <c r="IN2" i="1"/>
  <c r="IR2" i="1"/>
  <c r="IV2" i="1"/>
  <c r="IZ2" i="1"/>
  <c r="JD2" i="1"/>
  <c r="JH2" i="1"/>
  <c r="JL2" i="1"/>
  <c r="JP2" i="1"/>
  <c r="JT2" i="1"/>
  <c r="JX2" i="1"/>
  <c r="KB2" i="1"/>
  <c r="KF2" i="1"/>
  <c r="KJ2" i="1"/>
  <c r="KN2" i="1"/>
  <c r="KR2" i="1"/>
  <c r="KV2" i="1"/>
  <c r="KZ2" i="1"/>
  <c r="LD2" i="1"/>
  <c r="LH2" i="1"/>
  <c r="LL2" i="1"/>
  <c r="LP2" i="1"/>
  <c r="LT2" i="1"/>
  <c r="LX2" i="1"/>
  <c r="MB2" i="1"/>
  <c r="MF2" i="1"/>
  <c r="MJ2" i="1"/>
  <c r="MN2" i="1"/>
  <c r="MR2" i="1"/>
  <c r="MV2" i="1"/>
  <c r="MZ2" i="1"/>
  <c r="ND2" i="1"/>
  <c r="NH2" i="1"/>
  <c r="NL2" i="1"/>
  <c r="NP2" i="1"/>
  <c r="NT2" i="1"/>
  <c r="NX2" i="1"/>
  <c r="OB2" i="1"/>
  <c r="OF2" i="1"/>
  <c r="OJ2" i="1"/>
  <c r="ON2" i="1"/>
  <c r="OR2" i="1"/>
  <c r="OV2" i="1"/>
  <c r="OZ2" i="1"/>
  <c r="PD2" i="1"/>
  <c r="PH2" i="1"/>
  <c r="PL2" i="1"/>
  <c r="PP2" i="1"/>
  <c r="PT2" i="1"/>
  <c r="PX2" i="1"/>
  <c r="QB2" i="1"/>
  <c r="QF2" i="1"/>
  <c r="QJ2" i="1"/>
  <c r="QN2" i="1"/>
  <c r="QR2" i="1"/>
  <c r="QV2" i="1"/>
  <c r="QZ2" i="1"/>
  <c r="RD2" i="1"/>
  <c r="RH2" i="1"/>
  <c r="RL2" i="1"/>
  <c r="RP2" i="1"/>
  <c r="RT2" i="1"/>
  <c r="RX2" i="1"/>
  <c r="SB2" i="1"/>
  <c r="SF2" i="1"/>
  <c r="SJ2" i="1"/>
  <c r="A2" i="1"/>
  <c r="F2" i="1"/>
  <c r="K2" i="1"/>
  <c r="Q2" i="1"/>
  <c r="V2" i="1"/>
  <c r="AA2" i="1"/>
  <c r="AG2" i="1"/>
  <c r="AL2" i="1"/>
  <c r="AQ2" i="1"/>
  <c r="AW2" i="1"/>
  <c r="BB2" i="1"/>
  <c r="BG2" i="1"/>
  <c r="BM2" i="1"/>
  <c r="BR2" i="1"/>
  <c r="BW2" i="1"/>
  <c r="CC2" i="1"/>
  <c r="CH2" i="1"/>
  <c r="CM2" i="1"/>
  <c r="CS2" i="1"/>
  <c r="CX2" i="1"/>
  <c r="DC2" i="1"/>
  <c r="DI2" i="1"/>
  <c r="DN2" i="1"/>
  <c r="DS2" i="1"/>
  <c r="DY2" i="1"/>
  <c r="ED2" i="1"/>
  <c r="EI2" i="1"/>
  <c r="EO2" i="1"/>
  <c r="ET2" i="1"/>
  <c r="EY2" i="1"/>
  <c r="FE2" i="1"/>
  <c r="FJ2" i="1"/>
  <c r="FO2" i="1"/>
  <c r="FU2" i="1"/>
  <c r="FZ2" i="1"/>
  <c r="GE2" i="1"/>
  <c r="GK2" i="1"/>
  <c r="GP2" i="1"/>
  <c r="GU2" i="1"/>
  <c r="HA2" i="1"/>
  <c r="HF2" i="1"/>
  <c r="HK2" i="1"/>
  <c r="HQ2" i="1"/>
  <c r="HV2" i="1"/>
  <c r="IA2" i="1"/>
  <c r="IG2" i="1"/>
  <c r="IL2" i="1"/>
  <c r="IQ2" i="1"/>
  <c r="IW2" i="1"/>
  <c r="JB2" i="1"/>
  <c r="JG2" i="1"/>
  <c r="JM2" i="1"/>
  <c r="JR2" i="1"/>
  <c r="JW2" i="1"/>
  <c r="KC2" i="1"/>
  <c r="KH2" i="1"/>
  <c r="KM2" i="1"/>
  <c r="KS2" i="1"/>
  <c r="KX2" i="1"/>
  <c r="LC2" i="1"/>
  <c r="LI2" i="1"/>
  <c r="LN2" i="1"/>
  <c r="LS2" i="1"/>
  <c r="LY2" i="1"/>
  <c r="MD2" i="1"/>
  <c r="MI2" i="1"/>
  <c r="MO2" i="1"/>
  <c r="MT2" i="1"/>
  <c r="MY2" i="1"/>
  <c r="NE2" i="1"/>
  <c r="NJ2" i="1"/>
  <c r="NO2" i="1"/>
  <c r="NU2" i="1"/>
  <c r="NZ2" i="1"/>
  <c r="OE2" i="1"/>
  <c r="OK2" i="1"/>
  <c r="OP2" i="1"/>
  <c r="OU2" i="1"/>
  <c r="PA2" i="1"/>
  <c r="PF2" i="1"/>
  <c r="PK2" i="1"/>
  <c r="PQ2" i="1"/>
  <c r="PV2" i="1"/>
  <c r="QA2" i="1"/>
  <c r="QG2" i="1"/>
  <c r="QL2" i="1"/>
  <c r="QQ2" i="1"/>
  <c r="QW2" i="1"/>
  <c r="RB2" i="1"/>
  <c r="RG2" i="1"/>
  <c r="RM2" i="1"/>
  <c r="RR2" i="1"/>
  <c r="RW2" i="1"/>
  <c r="SC2" i="1"/>
  <c r="SH2" i="1"/>
  <c r="SM2" i="1"/>
  <c r="SQ2" i="1"/>
  <c r="SU2" i="1"/>
  <c r="SY2" i="1"/>
  <c r="TC2" i="1"/>
  <c r="TG2" i="1"/>
  <c r="TK2" i="1"/>
  <c r="TO2" i="1"/>
  <c r="TS2" i="1"/>
  <c r="TW2" i="1"/>
  <c r="UA2" i="1"/>
  <c r="UE2" i="1"/>
  <c r="UI2" i="1"/>
  <c r="UM2" i="1"/>
  <c r="UQ2" i="1"/>
  <c r="UU2" i="1"/>
  <c r="UY2" i="1"/>
  <c r="VC2" i="1"/>
  <c r="VG2" i="1"/>
  <c r="VK2" i="1"/>
  <c r="VO2" i="1"/>
  <c r="VS2" i="1"/>
  <c r="VW2" i="1"/>
  <c r="WA2" i="1"/>
  <c r="WE2" i="1"/>
  <c r="WI2" i="1"/>
  <c r="WM2" i="1"/>
  <c r="WQ2" i="1"/>
  <c r="WU2" i="1"/>
  <c r="WY2" i="1"/>
  <c r="XC2" i="1"/>
  <c r="XG2" i="1"/>
  <c r="XK2" i="1"/>
  <c r="XO2" i="1"/>
  <c r="XS2" i="1"/>
  <c r="XW2" i="1"/>
  <c r="B2" i="1"/>
  <c r="G2" i="1"/>
  <c r="M2" i="1"/>
  <c r="R2" i="1"/>
  <c r="W2" i="1"/>
  <c r="AC2" i="1"/>
  <c r="AH2" i="1"/>
  <c r="AM2" i="1"/>
  <c r="AS2" i="1"/>
  <c r="AX2" i="1"/>
  <c r="BC2" i="1"/>
  <c r="BI2" i="1"/>
  <c r="BN2" i="1"/>
  <c r="BS2" i="1"/>
  <c r="BY2" i="1"/>
  <c r="CD2" i="1"/>
  <c r="CI2" i="1"/>
  <c r="CO2" i="1"/>
  <c r="CT2" i="1"/>
  <c r="CY2" i="1"/>
  <c r="DE2" i="1"/>
  <c r="DJ2" i="1"/>
  <c r="DO2" i="1"/>
  <c r="DU2" i="1"/>
  <c r="DZ2" i="1"/>
  <c r="EE2" i="1"/>
  <c r="EK2" i="1"/>
  <c r="EP2" i="1"/>
  <c r="EU2" i="1"/>
  <c r="FA2" i="1"/>
  <c r="FF2" i="1"/>
  <c r="FK2" i="1"/>
  <c r="FQ2" i="1"/>
  <c r="FV2" i="1"/>
  <c r="GA2" i="1"/>
  <c r="GG2" i="1"/>
  <c r="GL2" i="1"/>
  <c r="GQ2" i="1"/>
  <c r="GW2" i="1"/>
  <c r="HB2" i="1"/>
  <c r="HG2" i="1"/>
  <c r="HM2" i="1"/>
  <c r="HR2" i="1"/>
  <c r="HW2" i="1"/>
  <c r="IC2" i="1"/>
  <c r="IH2" i="1"/>
  <c r="IM2" i="1"/>
  <c r="IS2" i="1"/>
  <c r="IX2" i="1"/>
  <c r="JC2" i="1"/>
  <c r="JI2" i="1"/>
  <c r="JN2" i="1"/>
  <c r="JS2" i="1"/>
  <c r="JY2" i="1"/>
  <c r="KD2" i="1"/>
  <c r="KI2" i="1"/>
  <c r="KO2" i="1"/>
  <c r="KT2" i="1"/>
  <c r="KY2" i="1"/>
  <c r="LE2" i="1"/>
  <c r="LJ2" i="1"/>
  <c r="LO2" i="1"/>
  <c r="LU2" i="1"/>
  <c r="LZ2" i="1"/>
  <c r="ME2" i="1"/>
  <c r="MK2" i="1"/>
  <c r="MP2" i="1"/>
  <c r="MU2" i="1"/>
  <c r="NA2" i="1"/>
  <c r="NF2" i="1"/>
  <c r="NK2" i="1"/>
  <c r="NQ2" i="1"/>
  <c r="NV2" i="1"/>
  <c r="OA2" i="1"/>
  <c r="OG2" i="1"/>
  <c r="OL2" i="1"/>
  <c r="OQ2" i="1"/>
  <c r="OW2" i="1"/>
  <c r="PB2" i="1"/>
  <c r="PG2" i="1"/>
  <c r="PM2" i="1"/>
  <c r="PR2" i="1"/>
  <c r="PW2" i="1"/>
  <c r="QC2" i="1"/>
  <c r="QH2" i="1"/>
  <c r="QM2" i="1"/>
  <c r="QS2" i="1"/>
  <c r="QX2" i="1"/>
  <c r="RC2" i="1"/>
  <c r="RI2" i="1"/>
  <c r="RN2" i="1"/>
  <c r="RS2" i="1"/>
  <c r="RY2" i="1"/>
  <c r="SD2" i="1"/>
  <c r="SI2" i="1"/>
  <c r="SN2" i="1"/>
  <c r="SR2" i="1"/>
  <c r="SV2" i="1"/>
  <c r="SZ2" i="1"/>
  <c r="TD2" i="1"/>
  <c r="TH2" i="1"/>
  <c r="TL2" i="1"/>
  <c r="TP2" i="1"/>
  <c r="TT2" i="1"/>
  <c r="TX2" i="1"/>
  <c r="UB2" i="1"/>
  <c r="UF2" i="1"/>
  <c r="UJ2" i="1"/>
  <c r="UN2" i="1"/>
  <c r="UR2" i="1"/>
  <c r="UV2" i="1"/>
  <c r="UZ2" i="1"/>
  <c r="VD2" i="1"/>
  <c r="VH2" i="1"/>
  <c r="VL2" i="1"/>
  <c r="VP2" i="1"/>
  <c r="VT2" i="1"/>
  <c r="VX2" i="1"/>
  <c r="WB2" i="1"/>
  <c r="WF2" i="1"/>
  <c r="WJ2" i="1"/>
  <c r="WN2" i="1"/>
  <c r="WR2" i="1"/>
  <c r="WV2" i="1"/>
  <c r="C2" i="1"/>
  <c r="N2" i="1"/>
  <c r="Y2" i="1"/>
  <c r="AI2" i="1"/>
  <c r="AT2" i="1"/>
  <c r="BE2" i="1"/>
  <c r="BO2" i="1"/>
  <c r="BZ2" i="1"/>
  <c r="CK2" i="1"/>
  <c r="CU2" i="1"/>
  <c r="DF2" i="1"/>
  <c r="DQ2" i="1"/>
  <c r="EA2" i="1"/>
  <c r="EL2" i="1"/>
  <c r="EW2" i="1"/>
  <c r="FG2" i="1"/>
  <c r="FR2" i="1"/>
  <c r="GC2" i="1"/>
  <c r="GM2" i="1"/>
  <c r="GX2" i="1"/>
  <c r="HI2" i="1"/>
  <c r="HS2" i="1"/>
  <c r="ID2" i="1"/>
  <c r="IO2" i="1"/>
  <c r="IY2" i="1"/>
  <c r="JJ2" i="1"/>
  <c r="JU2" i="1"/>
  <c r="KE2" i="1"/>
  <c r="KP2" i="1"/>
  <c r="LA2" i="1"/>
  <c r="LK2" i="1"/>
  <c r="LV2" i="1"/>
  <c r="MG2" i="1"/>
  <c r="MQ2" i="1"/>
  <c r="NB2" i="1"/>
  <c r="NM2" i="1"/>
  <c r="NW2" i="1"/>
  <c r="OH2" i="1"/>
  <c r="OS2" i="1"/>
  <c r="PC2" i="1"/>
  <c r="PN2" i="1"/>
  <c r="PY2" i="1"/>
  <c r="QI2" i="1"/>
  <c r="QT2" i="1"/>
  <c r="RE2" i="1"/>
  <c r="RO2" i="1"/>
  <c r="RZ2" i="1"/>
  <c r="SK2" i="1"/>
  <c r="SS2" i="1"/>
  <c r="TA2" i="1"/>
  <c r="TI2" i="1"/>
  <c r="TQ2" i="1"/>
  <c r="TY2" i="1"/>
  <c r="UG2" i="1"/>
  <c r="UO2" i="1"/>
  <c r="UW2" i="1"/>
  <c r="VE2" i="1"/>
  <c r="VM2" i="1"/>
  <c r="VU2" i="1"/>
  <c r="WC2" i="1"/>
  <c r="WK2" i="1"/>
  <c r="WS2" i="1"/>
  <c r="WZ2" i="1"/>
  <c r="XE2" i="1"/>
  <c r="XJ2" i="1"/>
  <c r="XP2" i="1"/>
  <c r="XU2" i="1"/>
  <c r="XZ2" i="1"/>
  <c r="GD2" i="1"/>
  <c r="HJ2" i="1"/>
  <c r="IE2" i="1"/>
  <c r="JA2" i="1"/>
  <c r="JV2" i="1"/>
  <c r="KQ2" i="1"/>
  <c r="LM2" i="1"/>
  <c r="MH2" i="1"/>
  <c r="NC2" i="1"/>
  <c r="NY2" i="1"/>
  <c r="OT2" i="1"/>
  <c r="PO2" i="1"/>
  <c r="QK2" i="1"/>
  <c r="RQ2" i="1"/>
  <c r="SA2" i="1"/>
  <c r="ST2" i="1"/>
  <c r="TJ2" i="1"/>
  <c r="TZ2" i="1"/>
  <c r="UP2" i="1"/>
  <c r="VF2" i="1"/>
  <c r="VV2" i="1"/>
  <c r="WL2" i="1"/>
  <c r="XA2" i="1"/>
  <c r="XL2" i="1"/>
  <c r="XV2" i="1"/>
  <c r="S2" i="1"/>
  <c r="AO2" i="1"/>
  <c r="BJ2" i="1"/>
  <c r="CE2" i="1"/>
  <c r="DA2" i="1"/>
  <c r="DV2" i="1"/>
  <c r="EQ2" i="1"/>
  <c r="FM2" i="1"/>
  <c r="FW2" i="1"/>
  <c r="GS2" i="1"/>
  <c r="HN2" i="1"/>
  <c r="II2" i="1"/>
  <c r="JE2" i="1"/>
  <c r="JZ2" i="1"/>
  <c r="KU2" i="1"/>
  <c r="LQ2" i="1"/>
  <c r="ML2" i="1"/>
  <c r="NG2" i="1"/>
  <c r="OC2" i="1"/>
  <c r="OX2" i="1"/>
  <c r="QD2" i="1"/>
  <c r="QY2" i="1"/>
  <c r="RU2" i="1"/>
  <c r="SO2" i="1"/>
  <c r="TE2" i="1"/>
  <c r="TU2" i="1"/>
  <c r="UK2" i="1"/>
  <c r="VA2" i="1"/>
  <c r="VQ2" i="1"/>
  <c r="WG2" i="1"/>
  <c r="WW2" i="1"/>
  <c r="XH2" i="1"/>
  <c r="XR2" i="1"/>
  <c r="J2" i="1"/>
  <c r="AE2" i="1"/>
  <c r="BA2" i="1"/>
  <c r="BV2" i="1"/>
  <c r="CQ2" i="1"/>
  <c r="DW2" i="1"/>
  <c r="ES2" i="1"/>
  <c r="FN2" i="1"/>
  <c r="GI2" i="1"/>
  <c r="GT2" i="1"/>
  <c r="HO2" i="1"/>
  <c r="IK2" i="1"/>
  <c r="JF2" i="1"/>
  <c r="KA2" i="1"/>
  <c r="KW2" i="1"/>
  <c r="LR2" i="1"/>
  <c r="MM2" i="1"/>
  <c r="NI2" i="1"/>
  <c r="OD2" i="1"/>
  <c r="OY2" i="1"/>
  <c r="PU2" i="1"/>
  <c r="QP2" i="1"/>
  <c r="RK2" i="1"/>
  <c r="SG2" i="1"/>
  <c r="SX2" i="1"/>
  <c r="TN2" i="1"/>
  <c r="UD2" i="1"/>
  <c r="UT2" i="1"/>
  <c r="VJ2" i="1"/>
  <c r="VZ2" i="1"/>
  <c r="WP2" i="1"/>
  <c r="XD2" i="1"/>
  <c r="XN2" i="1"/>
  <c r="XT2" i="1"/>
  <c r="E2" i="1"/>
  <c r="O2" i="1"/>
  <c r="Z2" i="1"/>
  <c r="AK2" i="1"/>
  <c r="AU2" i="1"/>
  <c r="BF2" i="1"/>
  <c r="BQ2" i="1"/>
  <c r="CA2" i="1"/>
  <c r="CL2" i="1"/>
  <c r="CW2" i="1"/>
  <c r="DG2" i="1"/>
  <c r="DR2" i="1"/>
  <c r="EC2" i="1"/>
  <c r="EM2" i="1"/>
  <c r="EX2" i="1"/>
  <c r="FI2" i="1"/>
  <c r="FS2" i="1"/>
  <c r="GO2" i="1"/>
  <c r="GY2" i="1"/>
  <c r="HU2" i="1"/>
  <c r="IP2" i="1"/>
  <c r="JK2" i="1"/>
  <c r="KG2" i="1"/>
  <c r="LB2" i="1"/>
  <c r="LW2" i="1"/>
  <c r="MS2" i="1"/>
  <c r="NN2" i="1"/>
  <c r="OI2" i="1"/>
  <c r="PE2" i="1"/>
  <c r="PZ2" i="1"/>
  <c r="QU2" i="1"/>
  <c r="RF2" i="1"/>
  <c r="SL2" i="1"/>
  <c r="TB2" i="1"/>
  <c r="TR2" i="1"/>
  <c r="UH2" i="1"/>
  <c r="UX2" i="1"/>
  <c r="VN2" i="1"/>
  <c r="WD2" i="1"/>
  <c r="WT2" i="1"/>
  <c r="XF2" i="1"/>
  <c r="XQ2" i="1"/>
  <c r="I2" i="1"/>
  <c r="AD2" i="1"/>
  <c r="AY2" i="1"/>
  <c r="BU2" i="1"/>
  <c r="CP2" i="1"/>
  <c r="DK2" i="1"/>
  <c r="EG2" i="1"/>
  <c r="FB2" i="1"/>
  <c r="GH2" i="1"/>
  <c r="HC2" i="1"/>
  <c r="HY2" i="1"/>
  <c r="IT2" i="1"/>
  <c r="JO2" i="1"/>
  <c r="KK2" i="1"/>
  <c r="LF2" i="1"/>
  <c r="MA2" i="1"/>
  <c r="MW2" i="1"/>
  <c r="NR2" i="1"/>
  <c r="OM2" i="1"/>
  <c r="PI2" i="1"/>
  <c r="PS2" i="1"/>
  <c r="QO2" i="1"/>
  <c r="RJ2" i="1"/>
  <c r="SE2" i="1"/>
  <c r="SW2" i="1"/>
  <c r="TM2" i="1"/>
  <c r="UC2" i="1"/>
  <c r="US2" i="1"/>
  <c r="VI2" i="1"/>
  <c r="VY2" i="1"/>
  <c r="WO2" i="1"/>
  <c r="XB2" i="1"/>
  <c r="XM2" i="1"/>
  <c r="XX2" i="1"/>
  <c r="U2" i="1"/>
  <c r="AP2" i="1"/>
  <c r="BK2" i="1"/>
  <c r="CG2" i="1"/>
  <c r="DB2" i="1"/>
  <c r="DM2" i="1"/>
  <c r="EH2" i="1"/>
  <c r="FC2" i="1"/>
  <c r="FY2" i="1"/>
  <c r="HE2" i="1"/>
  <c r="HZ2" i="1"/>
  <c r="IU2" i="1"/>
  <c r="JQ2" i="1"/>
  <c r="KL2" i="1"/>
  <c r="LG2" i="1"/>
  <c r="MC2" i="1"/>
  <c r="MX2" i="1"/>
  <c r="NS2" i="1"/>
  <c r="OO2" i="1"/>
  <c r="PJ2" i="1"/>
  <c r="QE2" i="1"/>
  <c r="RA2" i="1"/>
  <c r="RV2" i="1"/>
  <c r="SP2" i="1"/>
  <c r="TF2" i="1"/>
  <c r="TV2" i="1"/>
  <c r="UL2" i="1"/>
  <c r="VB2" i="1"/>
  <c r="VR2" i="1"/>
  <c r="WH2" i="1"/>
  <c r="WX2" i="1"/>
  <c r="XI2" i="1"/>
  <c r="XY2" i="1"/>
</calcChain>
</file>

<file path=xl/sharedStrings.xml><?xml version="1.0" encoding="utf-8"?>
<sst xmlns="http://schemas.openxmlformats.org/spreadsheetml/2006/main" count="78493" uniqueCount="960">
  <si>
    <t>AEP Texas Central Company</t>
  </si>
  <si>
    <t>AEP Texas Inc.</t>
  </si>
  <si>
    <t>AEP Texas North Company</t>
  </si>
  <si>
    <t>Alabama Power Company</t>
  </si>
  <si>
    <t>Alaska Electric Light and Power Company</t>
  </si>
  <si>
    <t>Ameren Illinois Company</t>
  </si>
  <si>
    <t>Appalachian Power Company</t>
  </si>
  <si>
    <t>Aquila Networks - L&amp;P</t>
  </si>
  <si>
    <t>Aquila, Inc. - Utility Divisions</t>
  </si>
  <si>
    <t>Arizona Public Service Company</t>
  </si>
  <si>
    <t>Atlantic City Electric Company</t>
  </si>
  <si>
    <t>Avista Corporation</t>
  </si>
  <si>
    <t>Baltimore Gas and Electric Company</t>
  </si>
  <si>
    <t>Black Hills Colorado Electric, Inc.</t>
  </si>
  <si>
    <t>Black Hills Power, Inc.</t>
  </si>
  <si>
    <t>Blackstone Valley Electric</t>
  </si>
  <si>
    <t>California Power Exchange Corporation</t>
  </si>
  <si>
    <t>Cambridge Electric Light Company</t>
  </si>
  <si>
    <t>Centel Corporation</t>
  </si>
  <si>
    <t>CenterPoint Energy Houston Electric, LLC</t>
  </si>
  <si>
    <t>Central Hudson Gas &amp; Electric Corporation</t>
  </si>
  <si>
    <t>Central Illinois Light Company</t>
  </si>
  <si>
    <t>Central Illinois Public Service Company</t>
  </si>
  <si>
    <t>Central Maine Power Company</t>
  </si>
  <si>
    <t>Central Vermont Public Service Corporation</t>
  </si>
  <si>
    <t>Chesapeake Utilities Corporation</t>
  </si>
  <si>
    <t>Cheyenne Light, Fuel and Power Company</t>
  </si>
  <si>
    <t>Citizens' Electric Company</t>
  </si>
  <si>
    <t>Cleco Power LLC</t>
  </si>
  <si>
    <t>Cleveland Electric Illuminating Company</t>
  </si>
  <si>
    <t>Columbus Southern Power Company</t>
  </si>
  <si>
    <t>Commonwealth Edison Company</t>
  </si>
  <si>
    <t>Commonwealth Electric Company</t>
  </si>
  <si>
    <t>Connecticut Light and Power Company</t>
  </si>
  <si>
    <t>Connecticut Valley Electric Co Inc.</t>
  </si>
  <si>
    <t>Consolidated Edison Company of New York, Inc.</t>
  </si>
  <si>
    <t>Consolidated Water Power Company</t>
  </si>
  <si>
    <t>Consumers Energy Company</t>
  </si>
  <si>
    <t>Dayton Power and Light Company</t>
  </si>
  <si>
    <t>Delmarva Power &amp; Light Company</t>
  </si>
  <si>
    <t>Dominion Energy South Carolina, Inc.</t>
  </si>
  <si>
    <t>DTE Electric Company</t>
  </si>
  <si>
    <t>Duke Energy Carolinas, LLC</t>
  </si>
  <si>
    <t>Duke Energy Florida, LLC</t>
  </si>
  <si>
    <t>Duke Energy Indiana, LLC</t>
  </si>
  <si>
    <t>Duke Energy Kentucky, Inc.</t>
  </si>
  <si>
    <t>Duke Energy Ohio, Inc.</t>
  </si>
  <si>
    <t>Duke Energy Progress, LLC</t>
  </si>
  <si>
    <t>Duquesne Light Company</t>
  </si>
  <si>
    <t>Eastern Edison Company</t>
  </si>
  <si>
    <t>Edison Sault Electric Company</t>
  </si>
  <si>
    <t>EL Investment Company, LLC</t>
  </si>
  <si>
    <t>El Paso Electric Company</t>
  </si>
  <si>
    <t>Empire District Electric Company</t>
  </si>
  <si>
    <t>Energy Future Competitive Holdings Company LLC</t>
  </si>
  <si>
    <t>Entergy Arkansas, LLC</t>
  </si>
  <si>
    <t>Entergy Gulf States Louisiana, L.L.C.</t>
  </si>
  <si>
    <t>Entergy Louisiana Holdings, Inc.</t>
  </si>
  <si>
    <t>Entergy Louisiana, LLC</t>
  </si>
  <si>
    <t>Entergy Mississippi, LLC</t>
  </si>
  <si>
    <t>Entergy New Orleans, LLC</t>
  </si>
  <si>
    <t>Entergy Texas, Inc.</t>
  </si>
  <si>
    <t>Evergy Kansas South, Inc.</t>
  </si>
  <si>
    <t>Evergy Metro, Inc.</t>
  </si>
  <si>
    <t>Evergy Missouri West, Inc.</t>
  </si>
  <si>
    <t>Exeter &amp; Hampton Electric Company</t>
  </si>
  <si>
    <t>Fitchburg Gas and Electric Light Company</t>
  </si>
  <si>
    <t>Florida Power &amp; Light Company</t>
  </si>
  <si>
    <t>Florida Public Utilities Company</t>
  </si>
  <si>
    <t>Frontier Communications Corporation</t>
  </si>
  <si>
    <t>Georgia Power Company</t>
  </si>
  <si>
    <t>Golden State Water Company</t>
  </si>
  <si>
    <t>Green Mountain Power Corporation</t>
  </si>
  <si>
    <t>GridLiance High Plains LLC</t>
  </si>
  <si>
    <t>Gulf Power Company</t>
  </si>
  <si>
    <t>Hawaii Electric Light Company, Inc.</t>
  </si>
  <si>
    <t>Hawaiian Electric Company, Inc.</t>
  </si>
  <si>
    <t>Idaho Power Company</t>
  </si>
  <si>
    <t>Illinois Power Company</t>
  </si>
  <si>
    <t>Indiana Michigan Power Company</t>
  </si>
  <si>
    <t>Indianapolis Power &amp; Light Company</t>
  </si>
  <si>
    <t>Interstate Power and Light Company</t>
  </si>
  <si>
    <t>Interstate Power Company</t>
  </si>
  <si>
    <t>Iowa Electric Light &amp; Power</t>
  </si>
  <si>
    <t>Iowa Power</t>
  </si>
  <si>
    <t>Iowa Public Service</t>
  </si>
  <si>
    <t>Iowa Southern Utilities</t>
  </si>
  <si>
    <t>Iowa-Illinois Gas and Electric Co.</t>
  </si>
  <si>
    <t>ITC Interconnection LLC</t>
  </si>
  <si>
    <t>Jersey Central Power &amp; Light Company</t>
  </si>
  <si>
    <t>Kansas Power &amp; Light Co.</t>
  </si>
  <si>
    <t>Kentucky Power Company</t>
  </si>
  <si>
    <t>Kentucky Utilities Company</t>
  </si>
  <si>
    <t>Kingsport Power Company</t>
  </si>
  <si>
    <t>Liberty Utilities (CalPeco Electric) LLC</t>
  </si>
  <si>
    <t>Liberty Utilities (Granite State Electric) Corp.</t>
  </si>
  <si>
    <t>Lockhart Power Company</t>
  </si>
  <si>
    <t>Long Island Lighting Company</t>
  </si>
  <si>
    <t>Louisville Gas and Electric Company</t>
  </si>
  <si>
    <t>Madison Gas and Electric Company</t>
  </si>
  <si>
    <t>Maine Public Service Company</t>
  </si>
  <si>
    <t>Massachusetts Electric Company</t>
  </si>
  <si>
    <t>Maui Electric Company, Limited</t>
  </si>
  <si>
    <t>MDU Resources Group Inc.</t>
  </si>
  <si>
    <t>Metropolitan Edison Company</t>
  </si>
  <si>
    <t>MidAmerican Energy Company</t>
  </si>
  <si>
    <t>Midwest Power Systems Inc.</t>
  </si>
  <si>
    <t>Minnesota Power Enterprises, Inc.</t>
  </si>
  <si>
    <t>Mississippi Power Company</t>
  </si>
  <si>
    <t>Monongahela Power Company</t>
  </si>
  <si>
    <t>Montaup Electric</t>
  </si>
  <si>
    <t>Mt. Carmel Public Utility Company</t>
  </si>
  <si>
    <t>Nantahala Power &amp; Light Company</t>
  </si>
  <si>
    <t>Nantucket Electric Co.</t>
  </si>
  <si>
    <t>Narragansett Electric Company</t>
  </si>
  <si>
    <t>Nevada Power Company</t>
  </si>
  <si>
    <t>New York State Electric &amp; Gas Corporation</t>
  </si>
  <si>
    <t>New York Transco LLC</t>
  </si>
  <si>
    <t>Newport Electric</t>
  </si>
  <si>
    <t>Niagara Mohawk Power Corporation</t>
  </si>
  <si>
    <t>North Central Power Co., Inc.</t>
  </si>
  <si>
    <t>Northern Indiana Public Service Company</t>
  </si>
  <si>
    <t>Northern States Power Company - MN</t>
  </si>
  <si>
    <t>Northern States Power Company - WI</t>
  </si>
  <si>
    <t>NorthWestern Corporation</t>
  </si>
  <si>
    <t>Northwestern Wisconsin Electric Company</t>
  </si>
  <si>
    <t>NSTAR Electric Company</t>
  </si>
  <si>
    <t>Ohio Edison Company</t>
  </si>
  <si>
    <t>Ohio Power Company</t>
  </si>
  <si>
    <t>Oklahoma Gas and Electric Company</t>
  </si>
  <si>
    <t>Oncor Electric Delivery Company LLC</t>
  </si>
  <si>
    <t>Orange and Rockland Utilities, Inc.</t>
  </si>
  <si>
    <t>Otter Tail Power Company</t>
  </si>
  <si>
    <t>Pacific Gas and Electric Company</t>
  </si>
  <si>
    <t>PacifiCorp</t>
  </si>
  <si>
    <t>PECO Energy Co.</t>
  </si>
  <si>
    <t>Pennsylvania Electric Company</t>
  </si>
  <si>
    <t>Pennsylvania Power Company</t>
  </si>
  <si>
    <t>Pike County Light and Power Company</t>
  </si>
  <si>
    <t>Pioneer Power and Light Company</t>
  </si>
  <si>
    <t>Portland General Electric Company</t>
  </si>
  <si>
    <t>Potomac Edison Company</t>
  </si>
  <si>
    <t>Potomac Electric Power Company</t>
  </si>
  <si>
    <t>PPL Electric Utilities Corporation</t>
  </si>
  <si>
    <t>Public Service Company of Colorado</t>
  </si>
  <si>
    <t>Public Service Company of New Hampshire</t>
  </si>
  <si>
    <t>Public Service Company of New Mexico</t>
  </si>
  <si>
    <t>Public Service Company of Oklahoma</t>
  </si>
  <si>
    <t>Public Service Electric and Gas Company</t>
  </si>
  <si>
    <t>Puget Sound Energy, Inc.</t>
  </si>
  <si>
    <t>Reliant Energy HL&amp;P</t>
  </si>
  <si>
    <t>Rochester Gas and Electric Corporation</t>
  </si>
  <si>
    <t>Rockland Electric Company</t>
  </si>
  <si>
    <t>San Diego Gas &amp; Electric Company</t>
  </si>
  <si>
    <t>Savannah Electric and Power Company</t>
  </si>
  <si>
    <t>Sharyland Utilities, L.L.C.</t>
  </si>
  <si>
    <t>Sierra Pacific Power Company</t>
  </si>
  <si>
    <t>Silver Run Electric, LLC</t>
  </si>
  <si>
    <t>South Beloit Water, Gas &amp; Electric</t>
  </si>
  <si>
    <t>Southern California Edison Company</t>
  </si>
  <si>
    <t>Southern Indiana Gas and Electric Company</t>
  </si>
  <si>
    <t>Southwestern Electric Power Company</t>
  </si>
  <si>
    <t>Southwestern Public Service Company</t>
  </si>
  <si>
    <t>Superior Water, Light and Power Company</t>
  </si>
  <si>
    <t>Tampa Electric Company</t>
  </si>
  <si>
    <t>Texas-New Mexico Power Company</t>
  </si>
  <si>
    <t>Toledo Edison Company</t>
  </si>
  <si>
    <t>Touch America Holdings Inc.</t>
  </si>
  <si>
    <t>Transource Maryland, LLC</t>
  </si>
  <si>
    <t>Transource Pennsylvania, LLC</t>
  </si>
  <si>
    <t>Tucson Electric Power Company</t>
  </si>
  <si>
    <t>TXU SESCO Company LLC</t>
  </si>
  <si>
    <t>UGI Utilities, Inc.</t>
  </si>
  <si>
    <t>Union Electric Company</t>
  </si>
  <si>
    <t>United Illuminating Company</t>
  </si>
  <si>
    <t>Unitil Energy Systems, Inc.</t>
  </si>
  <si>
    <t>UNS Electric, Inc.</t>
  </si>
  <si>
    <t>Upper Michigan Energy Resources Corporation</t>
  </si>
  <si>
    <t>Upper Peninsula Power Company</t>
  </si>
  <si>
    <t>Versant Power</t>
  </si>
  <si>
    <t>Virginia Electric and Power Company</t>
  </si>
  <si>
    <t>West Penn Power Company</t>
  </si>
  <si>
    <t>Westar Energy (KPL)</t>
  </si>
  <si>
    <t>Western Massachusetts Electric Company</t>
  </si>
  <si>
    <t>Wheeling Power Company</t>
  </si>
  <si>
    <t>Wisconsin Electric Power Company</t>
  </si>
  <si>
    <t>Wisconsin Power and Light Company</t>
  </si>
  <si>
    <t>Wisconsin Public Service Corporation</t>
  </si>
  <si>
    <t>2019Y</t>
  </si>
  <si>
    <t>2018Y</t>
  </si>
  <si>
    <t>2017Y</t>
  </si>
  <si>
    <t>2016Y</t>
  </si>
  <si>
    <t>2015Y</t>
  </si>
  <si>
    <t>2014Y</t>
  </si>
  <si>
    <t>2013Y</t>
  </si>
  <si>
    <t>2012Y</t>
  </si>
  <si>
    <t>2011Y</t>
  </si>
  <si>
    <t>2010Y</t>
  </si>
  <si>
    <t>2009Y</t>
  </si>
  <si>
    <t>2008Y</t>
  </si>
  <si>
    <t>2007Y</t>
  </si>
  <si>
    <t>2006Y</t>
  </si>
  <si>
    <t>2005Y</t>
  </si>
  <si>
    <t>2004Y</t>
  </si>
  <si>
    <t>2003Y</t>
  </si>
  <si>
    <t>2002Y</t>
  </si>
  <si>
    <t>2001Y</t>
  </si>
  <si>
    <t>2000Y</t>
  </si>
  <si>
    <t>1999Y</t>
  </si>
  <si>
    <t>1998Y</t>
  </si>
  <si>
    <t>1997Y</t>
  </si>
  <si>
    <t>1996Y</t>
  </si>
  <si>
    <t>1995Y</t>
  </si>
  <si>
    <t>1994Y</t>
  </si>
  <si>
    <t>1993Y</t>
  </si>
  <si>
    <t>1992Y</t>
  </si>
  <si>
    <t>1991Y</t>
  </si>
  <si>
    <t>1990Y</t>
  </si>
  <si>
    <t>1989Y</t>
  </si>
  <si>
    <t>1988Y</t>
  </si>
  <si>
    <t>NA</t>
  </si>
  <si>
    <t>No</t>
  </si>
  <si>
    <t>Yes</t>
  </si>
  <si>
    <t>TX</t>
  </si>
  <si>
    <t>AL</t>
  </si>
  <si>
    <t>AK</t>
  </si>
  <si>
    <t>IL</t>
  </si>
  <si>
    <t>IN, OH, VA, WV</t>
  </si>
  <si>
    <t>AZ, NM</t>
  </si>
  <si>
    <t>NJ</t>
  </si>
  <si>
    <t>AK, ID, MT, OR, WA</t>
  </si>
  <si>
    <t>MD</t>
  </si>
  <si>
    <t>CO</t>
  </si>
  <si>
    <t>MT, SD, WY</t>
  </si>
  <si>
    <t>NY</t>
  </si>
  <si>
    <t>ME</t>
  </si>
  <si>
    <t>CT, ME, NY, VT</t>
  </si>
  <si>
    <t>FL</t>
  </si>
  <si>
    <t>WY</t>
  </si>
  <si>
    <t>PA</t>
  </si>
  <si>
    <t>LA</t>
  </si>
  <si>
    <t>OH</t>
  </si>
  <si>
    <t>IN, OH</t>
  </si>
  <si>
    <t>CT</t>
  </si>
  <si>
    <t>WI</t>
  </si>
  <si>
    <t>MI</t>
  </si>
  <si>
    <t>DE, MD</t>
  </si>
  <si>
    <t>GA, SC</t>
  </si>
  <si>
    <t>CA, MI</t>
  </si>
  <si>
    <t>NC, SC</t>
  </si>
  <si>
    <t>KY, OH</t>
  </si>
  <si>
    <t>IN, KY, OH</t>
  </si>
  <si>
    <t>AZ, NM, TX</t>
  </si>
  <si>
    <t>AR, KS, MO, OK</t>
  </si>
  <si>
    <t>AR, LA, TN</t>
  </si>
  <si>
    <t>AR, LA</t>
  </si>
  <si>
    <t>AR, MS</t>
  </si>
  <si>
    <t>LA, TX</t>
  </si>
  <si>
    <t>KS</t>
  </si>
  <si>
    <t>KS, MO</t>
  </si>
  <si>
    <t>CA, KS, MO, MS</t>
  </si>
  <si>
    <t>MA</t>
  </si>
  <si>
    <t>FL, GA</t>
  </si>
  <si>
    <t>AL, GA</t>
  </si>
  <si>
    <t>CA</t>
  </si>
  <si>
    <t>CT, MA, ME, NH, NY, VT</t>
  </si>
  <si>
    <t>FL, GA, MS</t>
  </si>
  <si>
    <t>HI</t>
  </si>
  <si>
    <t>ID, NV, OR, WY</t>
  </si>
  <si>
    <t>IN, MI, OH</t>
  </si>
  <si>
    <t>IN</t>
  </si>
  <si>
    <t>IA, MN</t>
  </si>
  <si>
    <t>KY, WV</t>
  </si>
  <si>
    <t>IL, IN, KY, OH, TN, VA</t>
  </si>
  <si>
    <t>TN</t>
  </si>
  <si>
    <t>CA, NV</t>
  </si>
  <si>
    <t>NH</t>
  </si>
  <si>
    <t>SC</t>
  </si>
  <si>
    <t>IA, WI</t>
  </si>
  <si>
    <t>MT, ND, SD, WY</t>
  </si>
  <si>
    <t>IA, IL, SD, TX</t>
  </si>
  <si>
    <t>MN, ND</t>
  </si>
  <si>
    <t>AL, MS</t>
  </si>
  <si>
    <t>RI</t>
  </si>
  <si>
    <t>NV</t>
  </si>
  <si>
    <t>MN, ND, SD</t>
  </si>
  <si>
    <t>MI, WI</t>
  </si>
  <si>
    <t>IA, MT, ND, SD, WY</t>
  </si>
  <si>
    <t>MN, WI</t>
  </si>
  <si>
    <t>OH, PA</t>
  </si>
  <si>
    <t>AR, OK</t>
  </si>
  <si>
    <t>NJ, NY</t>
  </si>
  <si>
    <t>AZ, CA, CO, ID, MT, OR, UT, WA, WY</t>
  </si>
  <si>
    <t>NY, PA</t>
  </si>
  <si>
    <t>MT, OR, WA</t>
  </si>
  <si>
    <t>MD, WV</t>
  </si>
  <si>
    <t>DC, MD</t>
  </si>
  <si>
    <t>ME, NH</t>
  </si>
  <si>
    <t>OK, TX</t>
  </si>
  <si>
    <t>MT, WA</t>
  </si>
  <si>
    <t>AZ, CA</t>
  </si>
  <si>
    <t>AR, LA, TX</t>
  </si>
  <si>
    <t>NM, TX</t>
  </si>
  <si>
    <t>IA, IL, MO</t>
  </si>
  <si>
    <t>AZ</t>
  </si>
  <si>
    <t>NC, VA, WV</t>
  </si>
  <si>
    <t>KS, OK</t>
  </si>
  <si>
    <t>WV</t>
  </si>
  <si>
    <t>IA, MI, WI</t>
  </si>
  <si>
    <t xml:space="preserve">Company Name </t>
  </si>
  <si>
    <t xml:space="preserve">SNL Institution Key </t>
  </si>
  <si>
    <t xml:space="preserve">EIA Utility Code </t>
  </si>
  <si>
    <t>Electric? Yes/No</t>
  </si>
  <si>
    <t>Electric Generation? Yes/No</t>
  </si>
  <si>
    <t>Regulated Generation? Yes/No</t>
  </si>
  <si>
    <t>IPP/Merchant? Yes/No</t>
  </si>
  <si>
    <t>Electric Transmission? Yes/No</t>
  </si>
  <si>
    <t>Electric Distribution? Yes/No</t>
  </si>
  <si>
    <t xml:space="preserve">Electric States of Operation </t>
  </si>
  <si>
    <t>Total Intangible Plant: Add ($000) 2019</t>
  </si>
  <si>
    <t>Total Intangible Plant: Add ($000) 2018</t>
  </si>
  <si>
    <t>Total Intangible Plant: Add ($000) 2017</t>
  </si>
  <si>
    <t>Total Intangible Plant: Add ($000) 2016</t>
  </si>
  <si>
    <t>Total Intangible Plant: Add ($000) 2015</t>
  </si>
  <si>
    <t>Total Intangible Plant: Add ($000) 2014</t>
  </si>
  <si>
    <t>Total Intangible Plant: Add ($000) 2013</t>
  </si>
  <si>
    <t>Total Intangible Plant: Add ($000) 2012</t>
  </si>
  <si>
    <t>Total Intangible Plant: Add ($000) 2011</t>
  </si>
  <si>
    <t>Total Intangible Plant: Add ($000) 2010</t>
  </si>
  <si>
    <t>Total Intangible Plant: Add ($000) 2009</t>
  </si>
  <si>
    <t>Total Intangible Plant: Add ($000) 2008</t>
  </si>
  <si>
    <t>Total Intangible Plant: Add ($000) 2007</t>
  </si>
  <si>
    <t>Total Intangible Plant: Add ($000) 2006</t>
  </si>
  <si>
    <t>Total Intangible Plant: Add ($000) 2005</t>
  </si>
  <si>
    <t>Total Intangible Plant: Add ($000) 2004</t>
  </si>
  <si>
    <t>Total Intangible Plant: Add ($000) 2003</t>
  </si>
  <si>
    <t>Total Intangible Plant: Add ($000) 2002</t>
  </si>
  <si>
    <t>Total Intangible Plant: Add ($000) 2001</t>
  </si>
  <si>
    <t>Total Intangible Plant: Add ($000) 2000</t>
  </si>
  <si>
    <t>Total Intangible Plant: Add ($000) 1999</t>
  </si>
  <si>
    <t>Total Intangible Plant: Add ($000) 1998</t>
  </si>
  <si>
    <t>Total Intangible Plant: Add ($000) 1997</t>
  </si>
  <si>
    <t>Total Intangible Plant: Add ($000) 1996</t>
  </si>
  <si>
    <t>Total Intangible Plant: Add ($000) 1995</t>
  </si>
  <si>
    <t>Total Intangible Plant: Add ($000) 1994</t>
  </si>
  <si>
    <t>Total Intangible Plant: Add ($000) 1993</t>
  </si>
  <si>
    <t>Total Intangible Plant: Add ($000) 1992</t>
  </si>
  <si>
    <t>Total Intangible Plant: Add ($000) 1991</t>
  </si>
  <si>
    <t>Total Intangible Plant: Add ($000) 1990</t>
  </si>
  <si>
    <t>Total Intangible Plant: Add ($000) 1989</t>
  </si>
  <si>
    <t>Total Intangible Plant: Add ($000) 1988</t>
  </si>
  <si>
    <t>Total Production Plant: Add ($000) 2019</t>
  </si>
  <si>
    <t>Total Production Plant: Add ($000) 2018</t>
  </si>
  <si>
    <t>Total Production Plant: Add ($000) 2017</t>
  </si>
  <si>
    <t>Total Production Plant: Add ($000) 2016</t>
  </si>
  <si>
    <t>Total Production Plant: Add ($000) 2015</t>
  </si>
  <si>
    <t>Total Production Plant: Add ($000) 2014</t>
  </si>
  <si>
    <t>Total Production Plant: Add ($000) 2013</t>
  </si>
  <si>
    <t>Total Production Plant: Add ($000) 2012</t>
  </si>
  <si>
    <t>Total Production Plant: Add ($000) 2011</t>
  </si>
  <si>
    <t>Total Production Plant: Add ($000) 2010</t>
  </si>
  <si>
    <t>Total Production Plant: Add ($000) 2009</t>
  </si>
  <si>
    <t>Total Production Plant: Add ($000) 2008</t>
  </si>
  <si>
    <t>Total Production Plant: Add ($000) 2007</t>
  </si>
  <si>
    <t>Total Production Plant: Add ($000) 2006</t>
  </si>
  <si>
    <t>Total Production Plant: Add ($000) 2005</t>
  </si>
  <si>
    <t>Total Production Plant: Add ($000) 2004</t>
  </si>
  <si>
    <t>Total Production Plant: Add ($000) 2003</t>
  </si>
  <si>
    <t>Total Production Plant: Add ($000) 2002</t>
  </si>
  <si>
    <t>Total Production Plant: Add ($000) 2001</t>
  </si>
  <si>
    <t>Total Production Plant: Add ($000) 2000</t>
  </si>
  <si>
    <t>Total Production Plant: Add ($000) 1999</t>
  </si>
  <si>
    <t>Total Production Plant: Add ($000) 1998</t>
  </si>
  <si>
    <t>Total Production Plant: Add ($000) 1997</t>
  </si>
  <si>
    <t>Total Production Plant: Add ($000) 1996</t>
  </si>
  <si>
    <t>Total Production Plant: Add ($000) 1995</t>
  </si>
  <si>
    <t>Total Production Plant: Add ($000) 1994</t>
  </si>
  <si>
    <t>Total Production Plant: Add ($000) 1993</t>
  </si>
  <si>
    <t>Total Production Plant: Add ($000) 1992</t>
  </si>
  <si>
    <t>Total Production Plant: Add ($000) 1991</t>
  </si>
  <si>
    <t>Total Production Plant: Add ($000) 1990</t>
  </si>
  <si>
    <t>Total Production Plant: Add ($000) 1989</t>
  </si>
  <si>
    <t>Total Production Plant: Add ($000) 1988</t>
  </si>
  <si>
    <t>Total Transmission Plant: Add ($000) 2019</t>
  </si>
  <si>
    <t>Total Transmission Plant: Add ($000) 2018</t>
  </si>
  <si>
    <t>Total Transmission Plant: Add ($000) 2017</t>
  </si>
  <si>
    <t>Total Transmission Plant: Add ($000) 2016</t>
  </si>
  <si>
    <t>Total Transmission Plant: Add ($000) 2015</t>
  </si>
  <si>
    <t>Total Transmission Plant: Add ($000) 2014</t>
  </si>
  <si>
    <t>Total Transmission Plant: Add ($000) 2013</t>
  </si>
  <si>
    <t>Total Transmission Plant: Add ($000) 2012</t>
  </si>
  <si>
    <t>Total Transmission Plant: Add ($000) 2011</t>
  </si>
  <si>
    <t>Total Transmission Plant: Add ($000) 2010</t>
  </si>
  <si>
    <t>Total Transmission Plant: Add ($000) 2009</t>
  </si>
  <si>
    <t>Total Transmission Plant: Add ($000) 2008</t>
  </si>
  <si>
    <t>Total Transmission Plant: Add ($000) 2007</t>
  </si>
  <si>
    <t>Total Transmission Plant: Add ($000) 2006</t>
  </si>
  <si>
    <t>Total Transmission Plant: Add ($000) 2005</t>
  </si>
  <si>
    <t>Total Transmission Plant: Add ($000) 2004</t>
  </si>
  <si>
    <t>Total Transmission Plant: Add ($000) 2003</t>
  </si>
  <si>
    <t>Total Transmission Plant: Add ($000) 2002</t>
  </si>
  <si>
    <t>Total Transmission Plant: Add ($000) 2001</t>
  </si>
  <si>
    <t>Total Transmission Plant: Add ($000) 2000</t>
  </si>
  <si>
    <t>Total Transmission Plant: Add ($000) 1999</t>
  </si>
  <si>
    <t>Total Transmission Plant: Add ($000) 1998</t>
  </si>
  <si>
    <t>Total Transmission Plant: Add ($000) 1997</t>
  </si>
  <si>
    <t>Total Transmission Plant: Add ($000) 1996</t>
  </si>
  <si>
    <t>Total Transmission Plant: Add ($000) 1995</t>
  </si>
  <si>
    <t>Total Transmission Plant: Add ($000) 1994</t>
  </si>
  <si>
    <t>Total Transmission Plant: Add ($000) 1993</t>
  </si>
  <si>
    <t>Total Transmission Plant: Add ($000) 1992</t>
  </si>
  <si>
    <t>Total Transmission Plant: Add ($000) 1991</t>
  </si>
  <si>
    <t>Total Transmission Plant: Add ($000) 1990</t>
  </si>
  <si>
    <t>Total Transmission Plant: Add ($000) 1989</t>
  </si>
  <si>
    <t>Total Transmission Plant: Add ($000) 1988</t>
  </si>
  <si>
    <t>Total Distribution Plant: Add ($000) 2019</t>
  </si>
  <si>
    <t>Total Distribution Plant: Add ($000) 2018</t>
  </si>
  <si>
    <t>Total Distribution Plant: Add ($000) 2017</t>
  </si>
  <si>
    <t>Total Distribution Plant: Add ($000) 2016</t>
  </si>
  <si>
    <t>Total Distribution Plant: Add ($000) 2015</t>
  </si>
  <si>
    <t>Total Distribution Plant: Add ($000) 2014</t>
  </si>
  <si>
    <t>Total Distribution Plant: Add ($000) 2013</t>
  </si>
  <si>
    <t>Total Distribution Plant: Add ($000) 2012</t>
  </si>
  <si>
    <t>Total Distribution Plant: Add ($000) 2011</t>
  </si>
  <si>
    <t>Total Distribution Plant: Add ($000) 2010</t>
  </si>
  <si>
    <t>Total Distribution Plant: Add ($000) 2009</t>
  </si>
  <si>
    <t>Total Distribution Plant: Add ($000) 2008</t>
  </si>
  <si>
    <t>Total Distribution Plant: Add ($000) 2007</t>
  </si>
  <si>
    <t>Total Distribution Plant: Add ($000) 2006</t>
  </si>
  <si>
    <t>Total Distribution Plant: Add ($000) 2005</t>
  </si>
  <si>
    <t>Total Distribution Plant: Add ($000) 2004</t>
  </si>
  <si>
    <t>Total Distribution Plant: Add ($000) 2003</t>
  </si>
  <si>
    <t>Total Distribution Plant: Add ($000) 2002</t>
  </si>
  <si>
    <t>Total Distribution Plant: Add ($000) 2001</t>
  </si>
  <si>
    <t>Total Distribution Plant: Add ($000) 2000</t>
  </si>
  <si>
    <t>Total Distribution Plant: Add ($000) 1999</t>
  </si>
  <si>
    <t>Total Distribution Plant: Add ($000) 1998</t>
  </si>
  <si>
    <t>Total Distribution Plant: Add ($000) 1997</t>
  </si>
  <si>
    <t>Total Distribution Plant: Add ($000) 1996</t>
  </si>
  <si>
    <t>Total Distribution Plant: Add ($000) 1995</t>
  </si>
  <si>
    <t>Total Distribution Plant: Add ($000) 1994</t>
  </si>
  <si>
    <t>Total Distribution Plant: Add ($000) 1993</t>
  </si>
  <si>
    <t>Total Distribution Plant: Add ($000) 1992</t>
  </si>
  <si>
    <t>Total Distribution Plant: Add ($000) 1991</t>
  </si>
  <si>
    <t>Total Distribution Plant: Add ($000) 1990</t>
  </si>
  <si>
    <t>Total Distribution Plant: Add ($000) 1989</t>
  </si>
  <si>
    <t>Total Distribution Plant: Add ($000) 1988</t>
  </si>
  <si>
    <t>Total General Plant: Add ($000) 2019</t>
  </si>
  <si>
    <t>Total General Plant: Add ($000) 2018</t>
  </si>
  <si>
    <t>Total General Plant: Add ($000) 2017</t>
  </si>
  <si>
    <t>Total General Plant: Add ($000) 2016</t>
  </si>
  <si>
    <t>Total General Plant: Add ($000) 2015</t>
  </si>
  <si>
    <t>Total General Plant: Add ($000) 2014</t>
  </si>
  <si>
    <t>Total General Plant: Add ($000) 2013</t>
  </si>
  <si>
    <t>Total General Plant: Add ($000) 2012</t>
  </si>
  <si>
    <t>Total General Plant: Add ($000) 2011</t>
  </si>
  <si>
    <t>Total General Plant: Add ($000) 2010</t>
  </si>
  <si>
    <t>Total General Plant: Add ($000) 2009</t>
  </si>
  <si>
    <t>Total General Plant: Add ($000) 2008</t>
  </si>
  <si>
    <t>Total General Plant: Add ($000) 2007</t>
  </si>
  <si>
    <t>Total General Plant: Add ($000) 2006</t>
  </si>
  <si>
    <t>Total General Plant: Add ($000) 2005</t>
  </si>
  <si>
    <t>Total General Plant: Add ($000) 2004</t>
  </si>
  <si>
    <t>Total General Plant: Add ($000) 2003</t>
  </si>
  <si>
    <t>Total General Plant: Add ($000) 2002</t>
  </si>
  <si>
    <t>Total General Plant: Add ($000) 2001</t>
  </si>
  <si>
    <t>Total General Plant: Add ($000) 2000</t>
  </si>
  <si>
    <t>Total General Plant: Add ($000) 1999</t>
  </si>
  <si>
    <t>Total General Plant: Add ($000) 1998</t>
  </si>
  <si>
    <t>Total General Plant: Add ($000) 1997</t>
  </si>
  <si>
    <t>Total General Plant: Add ($000) 1996</t>
  </si>
  <si>
    <t>Total General Plant: Add ($000) 1995</t>
  </si>
  <si>
    <t>Total General Plant: Add ($000) 1994</t>
  </si>
  <si>
    <t>Total General Plant: Add ($000) 1993</t>
  </si>
  <si>
    <t>Total General Plant: Add ($000) 1992</t>
  </si>
  <si>
    <t>Total General Plant: Add ($000) 1991</t>
  </si>
  <si>
    <t>Total General Plant: Add ($000) 1990</t>
  </si>
  <si>
    <t>Total General Plant: Add ($000) 1989</t>
  </si>
  <si>
    <t>Total General Plant: Add ($000) 1988</t>
  </si>
  <si>
    <t>Total Regional Transmission &amp; Mkt Oper: Add ($000) 2019</t>
  </si>
  <si>
    <t>Total Regional Transmission &amp; Mkt Oper: Add ($000) 2018</t>
  </si>
  <si>
    <t>Total Regional Transmission &amp; Mkt Oper: Add ($000) 2017</t>
  </si>
  <si>
    <t>Total Regional Transmission &amp; Mkt Oper: Add ($000) 2016</t>
  </si>
  <si>
    <t>Total Regional Transmission &amp; Mkt Oper: Add ($000) 2015</t>
  </si>
  <si>
    <t>Total Regional Transmission &amp; Mkt Oper: Add ($000) 2014</t>
  </si>
  <si>
    <t>Total Regional Transmission &amp; Mkt Oper: Add ($000) 2013</t>
  </si>
  <si>
    <t>Total Regional Transmission &amp; Mkt Oper: Add ($000) 2012</t>
  </si>
  <si>
    <t>Total Regional Transmission &amp; Mkt Oper: Add ($000) 2011</t>
  </si>
  <si>
    <t>Total Regional Transmission &amp; Mkt Oper: Add ($000) 2010</t>
  </si>
  <si>
    <t>Total Regional Transmission &amp; Mkt Oper: Add ($000) 2009</t>
  </si>
  <si>
    <t>Total Regional Transmission &amp; Mkt Oper: Add ($000) 2008</t>
  </si>
  <si>
    <t>Total Regional Transmission &amp; Mkt Oper: Add ($000) 2007</t>
  </si>
  <si>
    <t>Total Regional Transmission &amp; Mkt Oper: Add ($000) 2006</t>
  </si>
  <si>
    <t>Total Regional Transmission &amp; Mkt Oper: Add ($000) 2005</t>
  </si>
  <si>
    <t>Total Regional Transmission &amp; Mkt Oper: Add ($000) 2004</t>
  </si>
  <si>
    <t>Total Regional Transmission &amp; Mkt Oper: Add ($000) 2003</t>
  </si>
  <si>
    <t>Total Regional Transmission &amp; Mkt Oper: Add ($000) 2002</t>
  </si>
  <si>
    <t>Total Regional Transmission &amp; Mkt Oper: Add ($000) 2001</t>
  </si>
  <si>
    <t>Total Regional Transmission &amp; Mkt Oper: Add ($000) 2000</t>
  </si>
  <si>
    <t>Total Regional Transmission &amp; Mkt Oper: Add ($000) 1999</t>
  </si>
  <si>
    <t>Total Regional Transmission &amp; Mkt Oper: Add ($000) 1998</t>
  </si>
  <si>
    <t>Total Regional Transmission &amp; Mkt Oper: Add ($000) 1997</t>
  </si>
  <si>
    <t>Total Regional Transmission &amp; Mkt Oper: Add ($000) 1996</t>
  </si>
  <si>
    <t>Total Regional Transmission &amp; Mkt Oper: Add ($000) 1995</t>
  </si>
  <si>
    <t>Total Regional Transmission &amp; Mkt Oper: Add ($000) 1994</t>
  </si>
  <si>
    <t>Total Regional Transmission &amp; Mkt Oper: Add ($000) 1993</t>
  </si>
  <si>
    <t>Total Regional Transmission &amp; Mkt Oper: Add ($000) 1992</t>
  </si>
  <si>
    <t>Total Regional Transmission &amp; Mkt Oper: Add ($000) 1991</t>
  </si>
  <si>
    <t>Total Regional Transmission &amp; Mkt Oper: Add ($000) 1990</t>
  </si>
  <si>
    <t>Total Regional Transmission &amp; Mkt Oper: Add ($000) 1989</t>
  </si>
  <si>
    <t>Total Regional Transmission &amp; Mkt Oper: Add ($000) 1988</t>
  </si>
  <si>
    <t>Total Elec Plant In Svc: Add ($000) 2019</t>
  </si>
  <si>
    <t>Total Elec Plant In Svc: Add ($000) 2018</t>
  </si>
  <si>
    <t>Total Elec Plant In Svc: Add ($000) 2017</t>
  </si>
  <si>
    <t>Total Elec Plant In Svc: Add ($000) 2016</t>
  </si>
  <si>
    <t>Total Elec Plant In Svc: Add ($000) 2015</t>
  </si>
  <si>
    <t>Total Elec Plant In Svc: Add ($000) 2014</t>
  </si>
  <si>
    <t>Total Elec Plant In Svc: Add ($000) 2013</t>
  </si>
  <si>
    <t>Total Elec Plant In Svc: Add ($000) 2012</t>
  </si>
  <si>
    <t>Total Elec Plant In Svc: Add ($000) 2011</t>
  </si>
  <si>
    <t>Total Elec Plant In Svc: Add ($000) 2010</t>
  </si>
  <si>
    <t>Total Elec Plant In Svc: Add ($000) 2009</t>
  </si>
  <si>
    <t>Total Elec Plant In Svc: Add ($000) 2008</t>
  </si>
  <si>
    <t>Total Elec Plant In Svc: Add ($000) 2007</t>
  </si>
  <si>
    <t>Total Elec Plant In Svc: Add ($000) 2006</t>
  </si>
  <si>
    <t>Total Elec Plant In Svc: Add ($000) 2005</t>
  </si>
  <si>
    <t>Total Elec Plant In Svc: Add ($000) 2004</t>
  </si>
  <si>
    <t>Total Elec Plant In Svc: Add ($000) 2003</t>
  </si>
  <si>
    <t>Total Elec Plant In Svc: Add ($000) 2002</t>
  </si>
  <si>
    <t>Total Elec Plant In Svc: Add ($000) 2001</t>
  </si>
  <si>
    <t>Total Elec Plant In Svc: Add ($000) 2000</t>
  </si>
  <si>
    <t>Total Elec Plant In Svc: Add ($000) 1999</t>
  </si>
  <si>
    <t>Total Elec Plant In Svc: Add ($000) 1998</t>
  </si>
  <si>
    <t>Total Elec Plant In Svc: Add ($000) 1997</t>
  </si>
  <si>
    <t>Total Elec Plant In Svc: Add ($000) 1996</t>
  </si>
  <si>
    <t>Total Elec Plant In Svc: Add ($000) 1995</t>
  </si>
  <si>
    <t>Total Elec Plant In Svc: Add ($000) 1994</t>
  </si>
  <si>
    <t>Total Elec Plant In Svc: Add ($000) 1993</t>
  </si>
  <si>
    <t>Total Elec Plant In Svc: Add ($000) 1992</t>
  </si>
  <si>
    <t>Total Elec Plant In Svc: Add ($000) 1991</t>
  </si>
  <si>
    <t>Total Elec Plant In Svc: Add ($000) 1990</t>
  </si>
  <si>
    <t>Total Elec Plant In Svc: Add ($000) 1989</t>
  </si>
  <si>
    <t>Total Elec Plant In Svc: Add ($000) 1988</t>
  </si>
  <si>
    <t>Power Production Total Operations Expense ($000) 2019</t>
  </si>
  <si>
    <t>Power Production Total Operations Expense ($000) 2018</t>
  </si>
  <si>
    <t>Power Production Total Operations Expense ($000) 2017</t>
  </si>
  <si>
    <t>Power Production Total Operations Expense ($000) 2016</t>
  </si>
  <si>
    <t>Power Production Total Operations Expense ($000) 2015</t>
  </si>
  <si>
    <t>Power Production Total Operations Expense ($000) 2014</t>
  </si>
  <si>
    <t>Power Production Total Operations Expense ($000) 2013</t>
  </si>
  <si>
    <t>Power Production Total Operations Expense ($000) 2012</t>
  </si>
  <si>
    <t>Power Production Total Operations Expense ($000) 2011</t>
  </si>
  <si>
    <t>Power Production Total Operations Expense ($000) 2010</t>
  </si>
  <si>
    <t>Power Production Total Operations Expense ($000) 2009</t>
  </si>
  <si>
    <t>Power Production Total Operations Expense ($000) 2008</t>
  </si>
  <si>
    <t>Power Production Total Operations Expense ($000) 2007</t>
  </si>
  <si>
    <t>Power Production Total Operations Expense ($000) 2006</t>
  </si>
  <si>
    <t>Power Production Total Operations Expense ($000) 2005</t>
  </si>
  <si>
    <t>Power Production Total Operations Expense ($000) 2004</t>
  </si>
  <si>
    <t>Power Production Total Operations Expense ($000) 2003</t>
  </si>
  <si>
    <t>Power Production Total Operations Expense ($000) 2002</t>
  </si>
  <si>
    <t>Power Production Total Operations Expense ($000) 2001</t>
  </si>
  <si>
    <t>Power Production Total Operations Expense ($000) 2000</t>
  </si>
  <si>
    <t>Power Production Total Operations Expense ($000) 1999</t>
  </si>
  <si>
    <t>Power Production Total Operations Expense ($000) 1998</t>
  </si>
  <si>
    <t>Power Production Total Operations Expense ($000) 1997</t>
  </si>
  <si>
    <t>Power Production Total Operations Expense ($000) 1996</t>
  </si>
  <si>
    <t>Power Production Total Operations Expense ($000) 1995</t>
  </si>
  <si>
    <t>Power Production Total Operations Expense ($000) 1994</t>
  </si>
  <si>
    <t>Power Production Total Operations Expense ($000) 1993</t>
  </si>
  <si>
    <t>Power Production Total Operations Expense ($000) 1992</t>
  </si>
  <si>
    <t>Power Production Total Operations Expense ($000) 1991</t>
  </si>
  <si>
    <t>Power Production Total Operations Expense ($000) 1990</t>
  </si>
  <si>
    <t>Power Production Total Operations Expense ($000) 1989</t>
  </si>
  <si>
    <t>Power Production Total Operations Expense ($000) 1988</t>
  </si>
  <si>
    <t>Power Production Total Maintenance Expense ($000) 2019</t>
  </si>
  <si>
    <t>Power Production Total Maintenance Expense ($000) 2018</t>
  </si>
  <si>
    <t>Power Production Total Maintenance Expense ($000) 2017</t>
  </si>
  <si>
    <t>Power Production Total Maintenance Expense ($000) 2016</t>
  </si>
  <si>
    <t>Power Production Total Maintenance Expense ($000) 2015</t>
  </si>
  <si>
    <t>Power Production Total Maintenance Expense ($000) 2014</t>
  </si>
  <si>
    <t>Power Production Total Maintenance Expense ($000) 2013</t>
  </si>
  <si>
    <t>Power Production Total Maintenance Expense ($000) 2012</t>
  </si>
  <si>
    <t>Power Production Total Maintenance Expense ($000) 2011</t>
  </si>
  <si>
    <t>Power Production Total Maintenance Expense ($000) 2010</t>
  </si>
  <si>
    <t>Power Production Total Maintenance Expense ($000) 2009</t>
  </si>
  <si>
    <t>Power Production Total Maintenance Expense ($000) 2008</t>
  </si>
  <si>
    <t>Power Production Total Maintenance Expense ($000) 2007</t>
  </si>
  <si>
    <t>Power Production Total Maintenance Expense ($000) 2006</t>
  </si>
  <si>
    <t>Power Production Total Maintenance Expense ($000) 2005</t>
  </si>
  <si>
    <t>Power Production Total Maintenance Expense ($000) 2004</t>
  </si>
  <si>
    <t>Power Production Total Maintenance Expense ($000) 2003</t>
  </si>
  <si>
    <t>Power Production Total Maintenance Expense ($000) 2002</t>
  </si>
  <si>
    <t>Power Production Total Maintenance Expense ($000) 2001</t>
  </si>
  <si>
    <t>Power Production Total Maintenance Expense ($000) 2000</t>
  </si>
  <si>
    <t>Power Production Total Maintenance Expense ($000) 1999</t>
  </si>
  <si>
    <t>Power Production Total Maintenance Expense ($000) 1998</t>
  </si>
  <si>
    <t>Power Production Total Maintenance Expense ($000) 1997</t>
  </si>
  <si>
    <t>Power Production Total Maintenance Expense ($000) 1996</t>
  </si>
  <si>
    <t>Power Production Total Maintenance Expense ($000) 1995</t>
  </si>
  <si>
    <t>Power Production Total Maintenance Expense ($000) 1994</t>
  </si>
  <si>
    <t>Power Production Total Maintenance Expense ($000) 1993</t>
  </si>
  <si>
    <t>Power Production Total Maintenance Expense ($000) 1992</t>
  </si>
  <si>
    <t>Power Production Total Maintenance Expense ($000) 1991</t>
  </si>
  <si>
    <t>Power Production Total Maintenance Expense ($000) 1990</t>
  </si>
  <si>
    <t>Power Production Total Maintenance Expense ($000) 1989</t>
  </si>
  <si>
    <t>Power Production Total Maintenance Expense ($000) 1988</t>
  </si>
  <si>
    <t>Transmission Total Operations Expense ($000) 2019</t>
  </si>
  <si>
    <t>Transmission Total Operations Expense ($000) 2018</t>
  </si>
  <si>
    <t>Transmission Total Operations Expense ($000) 2017</t>
  </si>
  <si>
    <t>Transmission Total Operations Expense ($000) 2016</t>
  </si>
  <si>
    <t>Transmission Total Operations Expense ($000) 2015</t>
  </si>
  <si>
    <t>Transmission Total Operations Expense ($000) 2014</t>
  </si>
  <si>
    <t>Transmission Total Operations Expense ($000) 2013</t>
  </si>
  <si>
    <t>Transmission Total Operations Expense ($000) 2012</t>
  </si>
  <si>
    <t>Transmission Total Operations Expense ($000) 2011</t>
  </si>
  <si>
    <t>Transmission Total Operations Expense ($000) 2010</t>
  </si>
  <si>
    <t>Transmission Total Operations Expense ($000) 2009</t>
  </si>
  <si>
    <t>Transmission Total Operations Expense ($000) 2008</t>
  </si>
  <si>
    <t>Transmission Total Operations Expense ($000) 2007</t>
  </si>
  <si>
    <t>Transmission Total Operations Expense ($000) 2006</t>
  </si>
  <si>
    <t>Transmission Total Operations Expense ($000) 2005</t>
  </si>
  <si>
    <t>Transmission Total Operations Expense ($000) 2004</t>
  </si>
  <si>
    <t>Transmission Total Operations Expense ($000) 2003</t>
  </si>
  <si>
    <t>Transmission Total Operations Expense ($000) 2002</t>
  </si>
  <si>
    <t>Transmission Total Operations Expense ($000) 2001</t>
  </si>
  <si>
    <t>Transmission Total Operations Expense ($000) 2000</t>
  </si>
  <si>
    <t>Transmission Total Operations Expense ($000) 1999</t>
  </si>
  <si>
    <t>Transmission Total Operations Expense ($000) 1998</t>
  </si>
  <si>
    <t>Transmission Total Operations Expense ($000) 1997</t>
  </si>
  <si>
    <t>Transmission Total Operations Expense ($000) 1996</t>
  </si>
  <si>
    <t>Transmission Total Operations Expense ($000) 1995</t>
  </si>
  <si>
    <t>Transmission Total Operations Expense ($000) 1994</t>
  </si>
  <si>
    <t>Transmission Total Operations Expense ($000) 1993</t>
  </si>
  <si>
    <t>Transmission Total Operations Expense ($000) 1992</t>
  </si>
  <si>
    <t>Transmission Total Operations Expense ($000) 1991</t>
  </si>
  <si>
    <t>Transmission Total Operations Expense ($000) 1990</t>
  </si>
  <si>
    <t>Transmission Total Operations Expense ($000) 1989</t>
  </si>
  <si>
    <t>Transmission Total Operations Expense ($000) 1988</t>
  </si>
  <si>
    <t>Transmission Total Maintenance Expense ($000) 2019</t>
  </si>
  <si>
    <t>Transmission Total Maintenance Expense ($000) 2018</t>
  </si>
  <si>
    <t>Transmission Total Maintenance Expense ($000) 2017</t>
  </si>
  <si>
    <t>Transmission Total Maintenance Expense ($000) 2016</t>
  </si>
  <si>
    <t>Transmission Total Maintenance Expense ($000) 2015</t>
  </si>
  <si>
    <t>Transmission Total Maintenance Expense ($000) 2014</t>
  </si>
  <si>
    <t>Transmission Total Maintenance Expense ($000) 2013</t>
  </si>
  <si>
    <t>Transmission Total Maintenance Expense ($000) 2012</t>
  </si>
  <si>
    <t>Transmission Total Maintenance Expense ($000) 2011</t>
  </si>
  <si>
    <t>Transmission Total Maintenance Expense ($000) 2010</t>
  </si>
  <si>
    <t>Transmission Total Maintenance Expense ($000) 2009</t>
  </si>
  <si>
    <t>Transmission Total Maintenance Expense ($000) 2008</t>
  </si>
  <si>
    <t>Transmission Total Maintenance Expense ($000) 2007</t>
  </si>
  <si>
    <t>Transmission Total Maintenance Expense ($000) 2006</t>
  </si>
  <si>
    <t>Transmission Total Maintenance Expense ($000) 2005</t>
  </si>
  <si>
    <t>Transmission Total Maintenance Expense ($000) 2004</t>
  </si>
  <si>
    <t>Transmission Total Maintenance Expense ($000) 2003</t>
  </si>
  <si>
    <t>Transmission Total Maintenance Expense ($000) 2002</t>
  </si>
  <si>
    <t>Transmission Total Maintenance Expense ($000) 2001</t>
  </si>
  <si>
    <t>Transmission Total Maintenance Expense ($000) 2000</t>
  </si>
  <si>
    <t>Transmission Total Maintenance Expense ($000) 1999</t>
  </si>
  <si>
    <t>Transmission Total Maintenance Expense ($000) 1998</t>
  </si>
  <si>
    <t>Transmission Total Maintenance Expense ($000) 1997</t>
  </si>
  <si>
    <t>Transmission Total Maintenance Expense ($000) 1996</t>
  </si>
  <si>
    <t>Transmission Total Maintenance Expense ($000) 1995</t>
  </si>
  <si>
    <t>Transmission Total Maintenance Expense ($000) 1994</t>
  </si>
  <si>
    <t>Transmission Total Maintenance Expense ($000) 1993</t>
  </si>
  <si>
    <t>Transmission Total Maintenance Expense ($000) 1992</t>
  </si>
  <si>
    <t>Transmission Total Maintenance Expense ($000) 1991</t>
  </si>
  <si>
    <t>Transmission Total Maintenance Expense ($000) 1990</t>
  </si>
  <si>
    <t>Transmission Total Maintenance Expense ($000) 1989</t>
  </si>
  <si>
    <t>Transmission Total Maintenance Expense ($000) 1988</t>
  </si>
  <si>
    <t>Regional Mkt Total Operations Expense ($000) 2019</t>
  </si>
  <si>
    <t>Regional Mkt Total Operations Expense ($000) 2018</t>
  </si>
  <si>
    <t>Regional Mkt Total Operations Expense ($000) 2017</t>
  </si>
  <si>
    <t>Regional Mkt Total Operations Expense ($000) 2016</t>
  </si>
  <si>
    <t>Regional Mkt Total Operations Expense ($000) 2015</t>
  </si>
  <si>
    <t>Regional Mkt Total Operations Expense ($000) 2014</t>
  </si>
  <si>
    <t>Regional Mkt Total Operations Expense ($000) 2013</t>
  </si>
  <si>
    <t>Regional Mkt Total Operations Expense ($000) 2012</t>
  </si>
  <si>
    <t>Regional Mkt Total Operations Expense ($000) 2011</t>
  </si>
  <si>
    <t>Regional Mkt Total Operations Expense ($000) 2010</t>
  </si>
  <si>
    <t>Regional Mkt Total Operations Expense ($000) 2009</t>
  </si>
  <si>
    <t>Regional Mkt Total Operations Expense ($000) 2008</t>
  </si>
  <si>
    <t>Regional Mkt Total Operations Expense ($000) 2007</t>
  </si>
  <si>
    <t>Regional Mkt Total Operations Expense ($000) 2006</t>
  </si>
  <si>
    <t>Regional Mkt Total Operations Expense ($000) 2005</t>
  </si>
  <si>
    <t>Regional Mkt Total Operations Expense ($000) 2004</t>
  </si>
  <si>
    <t>Regional Mkt Total Operations Expense ($000) 2003</t>
  </si>
  <si>
    <t>Regional Mkt Total Operations Expense ($000) 2002</t>
  </si>
  <si>
    <t>Regional Mkt Total Operations Expense ($000) 2001</t>
  </si>
  <si>
    <t>Regional Mkt Total Operations Expense ($000) 2000</t>
  </si>
  <si>
    <t>Regional Mkt Total Operations Expense ($000) 1999</t>
  </si>
  <si>
    <t>Regional Mkt Total Operations Expense ($000) 1998</t>
  </si>
  <si>
    <t>Regional Mkt Total Operations Expense ($000) 1997</t>
  </si>
  <si>
    <t>Regional Mkt Total Operations Expense ($000) 1996</t>
  </si>
  <si>
    <t>Regional Mkt Total Operations Expense ($000) 1995</t>
  </si>
  <si>
    <t>Regional Mkt Total Operations Expense ($000) 1994</t>
  </si>
  <si>
    <t>Regional Mkt Total Operations Expense ($000) 1993</t>
  </si>
  <si>
    <t>Regional Mkt Total Operations Expense ($000) 1992</t>
  </si>
  <si>
    <t>Regional Mkt Total Operations Expense ($000) 1991</t>
  </si>
  <si>
    <t>Regional Mkt Total Operations Expense ($000) 1990</t>
  </si>
  <si>
    <t>Regional Mkt Total Operations Expense ($000) 1989</t>
  </si>
  <si>
    <t>Regional Mkt Total Operations Expense ($000) 1988</t>
  </si>
  <si>
    <t>Regional Market Total Maintenance Expense ($000) 2019</t>
  </si>
  <si>
    <t>Regional Market Total Maintenance Expense ($000) 2018</t>
  </si>
  <si>
    <t>Regional Market Total Maintenance Expense ($000) 2017</t>
  </si>
  <si>
    <t>Regional Market Total Maintenance Expense ($000) 2016</t>
  </si>
  <si>
    <t>Regional Market Total Maintenance Expense ($000) 2015</t>
  </si>
  <si>
    <t>Regional Market Total Maintenance Expense ($000) 2014</t>
  </si>
  <si>
    <t>Regional Market Total Maintenance Expense ($000) 2013</t>
  </si>
  <si>
    <t>Regional Market Total Maintenance Expense ($000) 2012</t>
  </si>
  <si>
    <t>Regional Market Total Maintenance Expense ($000) 2011</t>
  </si>
  <si>
    <t>Regional Market Total Maintenance Expense ($000) 2010</t>
  </si>
  <si>
    <t>Regional Market Total Maintenance Expense ($000) 2009</t>
  </si>
  <si>
    <t>Regional Market Total Maintenance Expense ($000) 2008</t>
  </si>
  <si>
    <t>Regional Market Total Maintenance Expense ($000) 2007</t>
  </si>
  <si>
    <t>Regional Market Total Maintenance Expense ($000) 2006</t>
  </si>
  <si>
    <t>Regional Market Total Maintenance Expense ($000) 2005</t>
  </si>
  <si>
    <t>Regional Market Total Maintenance Expense ($000) 2004</t>
  </si>
  <si>
    <t>Regional Market Total Maintenance Expense ($000) 2003</t>
  </si>
  <si>
    <t>Regional Market Total Maintenance Expense ($000) 2002</t>
  </si>
  <si>
    <t>Regional Market Total Maintenance Expense ($000) 2001</t>
  </si>
  <si>
    <t>Regional Market Total Maintenance Expense ($000) 2000</t>
  </si>
  <si>
    <t>Regional Market Total Maintenance Expense ($000) 1999</t>
  </si>
  <si>
    <t>Regional Market Total Maintenance Expense ($000) 1998</t>
  </si>
  <si>
    <t>Regional Market Total Maintenance Expense ($000) 1997</t>
  </si>
  <si>
    <t>Regional Market Total Maintenance Expense ($000) 1996</t>
  </si>
  <si>
    <t>Regional Market Total Maintenance Expense ($000) 1995</t>
  </si>
  <si>
    <t>Regional Market Total Maintenance Expense ($000) 1994</t>
  </si>
  <si>
    <t>Regional Market Total Maintenance Expense ($000) 1993</t>
  </si>
  <si>
    <t>Regional Market Total Maintenance Expense ($000) 1992</t>
  </si>
  <si>
    <t>Regional Market Total Maintenance Expense ($000) 1991</t>
  </si>
  <si>
    <t>Regional Market Total Maintenance Expense ($000) 1990</t>
  </si>
  <si>
    <t>Regional Market Total Maintenance Expense ($000) 1989</t>
  </si>
  <si>
    <t>Regional Market Total Maintenance Expense ($000) 1988</t>
  </si>
  <si>
    <t>Distribution Total Operations Expense ($000) 2019</t>
  </si>
  <si>
    <t>Distribution Total Operations Expense ($000) 2018</t>
  </si>
  <si>
    <t>Distribution Total Operations Expense ($000) 2017</t>
  </si>
  <si>
    <t>Distribution Total Operations Expense ($000) 2016</t>
  </si>
  <si>
    <t>Distribution Total Operations Expense ($000) 2015</t>
  </si>
  <si>
    <t>Distribution Total Operations Expense ($000) 2014</t>
  </si>
  <si>
    <t>Distribution Total Operations Expense ($000) 2013</t>
  </si>
  <si>
    <t>Distribution Total Operations Expense ($000) 2012</t>
  </si>
  <si>
    <t>Distribution Total Operations Expense ($000) 2011</t>
  </si>
  <si>
    <t>Distribution Total Operations Expense ($000) 2010</t>
  </si>
  <si>
    <t>Distribution Total Operations Expense ($000) 2009</t>
  </si>
  <si>
    <t>Distribution Total Operations Expense ($000) 2008</t>
  </si>
  <si>
    <t>Distribution Total Operations Expense ($000) 2007</t>
  </si>
  <si>
    <t>Distribution Total Operations Expense ($000) 2006</t>
  </si>
  <si>
    <t>Distribution Total Operations Expense ($000) 2005</t>
  </si>
  <si>
    <t>Distribution Total Operations Expense ($000) 2004</t>
  </si>
  <si>
    <t>Distribution Total Operations Expense ($000) 2003</t>
  </si>
  <si>
    <t>Distribution Total Operations Expense ($000) 2002</t>
  </si>
  <si>
    <t>Distribution Total Operations Expense ($000) 2001</t>
  </si>
  <si>
    <t>Distribution Total Operations Expense ($000) 2000</t>
  </si>
  <si>
    <t>Distribution Total Operations Expense ($000) 1999</t>
  </si>
  <si>
    <t>Distribution Total Operations Expense ($000) 1998</t>
  </si>
  <si>
    <t>Distribution Total Operations Expense ($000) 1997</t>
  </si>
  <si>
    <t>Distribution Total Operations Expense ($000) 1996</t>
  </si>
  <si>
    <t>Distribution Total Operations Expense ($000) 1995</t>
  </si>
  <si>
    <t>Distribution Total Operations Expense ($000) 1994</t>
  </si>
  <si>
    <t>Distribution Total Operations Expense ($000) 1993</t>
  </si>
  <si>
    <t>Distribution Total Operations Expense ($000) 1992</t>
  </si>
  <si>
    <t>Distribution Total Operations Expense ($000) 1991</t>
  </si>
  <si>
    <t>Distribution Total Operations Expense ($000) 1990</t>
  </si>
  <si>
    <t>Distribution Total Operations Expense ($000) 1989</t>
  </si>
  <si>
    <t>Distribution Total Operations Expense ($000) 1988</t>
  </si>
  <si>
    <t>Distribution Total Maintenance Expense ($000) 2019</t>
  </si>
  <si>
    <t>Distribution Total Maintenance Expense ($000) 2018</t>
  </si>
  <si>
    <t>Distribution Total Maintenance Expense ($000) 2017</t>
  </si>
  <si>
    <t>Distribution Total Maintenance Expense ($000) 2016</t>
  </si>
  <si>
    <t>Distribution Total Maintenance Expense ($000) 2015</t>
  </si>
  <si>
    <t>Distribution Total Maintenance Expense ($000) 2014</t>
  </si>
  <si>
    <t>Distribution Total Maintenance Expense ($000) 2013</t>
  </si>
  <si>
    <t>Distribution Total Maintenance Expense ($000) 2012</t>
  </si>
  <si>
    <t>Distribution Total Maintenance Expense ($000) 2011</t>
  </si>
  <si>
    <t>Distribution Total Maintenance Expense ($000) 2010</t>
  </si>
  <si>
    <t>Distribution Total Maintenance Expense ($000) 2009</t>
  </si>
  <si>
    <t>Distribution Total Maintenance Expense ($000) 2008</t>
  </si>
  <si>
    <t>Distribution Total Maintenance Expense ($000) 2007</t>
  </si>
  <si>
    <t>Distribution Total Maintenance Expense ($000) 2006</t>
  </si>
  <si>
    <t>Distribution Total Maintenance Expense ($000) 2005</t>
  </si>
  <si>
    <t>Distribution Total Maintenance Expense ($000) 2004</t>
  </si>
  <si>
    <t>Distribution Total Maintenance Expense ($000) 2003</t>
  </si>
  <si>
    <t>Distribution Total Maintenance Expense ($000) 2002</t>
  </si>
  <si>
    <t>Distribution Total Maintenance Expense ($000) 2001</t>
  </si>
  <si>
    <t>Distribution Total Maintenance Expense ($000) 2000</t>
  </si>
  <si>
    <t>Distribution Total Maintenance Expense ($000) 1999</t>
  </si>
  <si>
    <t>Distribution Total Maintenance Expense ($000) 1998</t>
  </si>
  <si>
    <t>Distribution Total Maintenance Expense ($000) 1997</t>
  </si>
  <si>
    <t>Distribution Total Maintenance Expense ($000) 1996</t>
  </si>
  <si>
    <t>Distribution Total Maintenance Expense ($000) 1995</t>
  </si>
  <si>
    <t>Distribution Total Maintenance Expense ($000) 1994</t>
  </si>
  <si>
    <t>Distribution Total Maintenance Expense ($000) 1993</t>
  </si>
  <si>
    <t>Distribution Total Maintenance Expense ($000) 1992</t>
  </si>
  <si>
    <t>Distribution Total Maintenance Expense ($000) 1991</t>
  </si>
  <si>
    <t>Distribution Total Maintenance Expense ($000) 1990</t>
  </si>
  <si>
    <t>Distribution Total Maintenance Expense ($000) 1989</t>
  </si>
  <si>
    <t>Distribution Total Maintenance Expense ($000) 1988</t>
  </si>
  <si>
    <t>Total Customer Accounts Expense ($000) 2019</t>
  </si>
  <si>
    <t>Total Customer Accounts Expense ($000) 2018</t>
  </si>
  <si>
    <t>Total Customer Accounts Expense ($000) 2017</t>
  </si>
  <si>
    <t>Total Customer Accounts Expense ($000) 2016</t>
  </si>
  <si>
    <t>Total Customer Accounts Expense ($000) 2015</t>
  </si>
  <si>
    <t>Total Customer Accounts Expense ($000) 2014</t>
  </si>
  <si>
    <t>Total Customer Accounts Expense ($000) 2013</t>
  </si>
  <si>
    <t>Total Customer Accounts Expense ($000) 2012</t>
  </si>
  <si>
    <t>Total Customer Accounts Expense ($000) 2011</t>
  </si>
  <si>
    <t>Total Customer Accounts Expense ($000) 2010</t>
  </si>
  <si>
    <t>Total Customer Accounts Expense ($000) 2009</t>
  </si>
  <si>
    <t>Total Customer Accounts Expense ($000) 2008</t>
  </si>
  <si>
    <t>Total Customer Accounts Expense ($000) 2007</t>
  </si>
  <si>
    <t>Total Customer Accounts Expense ($000) 2006</t>
  </si>
  <si>
    <t>Total Customer Accounts Expense ($000) 2005</t>
  </si>
  <si>
    <t>Total Customer Accounts Expense ($000) 2004</t>
  </si>
  <si>
    <t>Total Customer Accounts Expense ($000) 2003</t>
  </si>
  <si>
    <t>Total Customer Accounts Expense ($000) 2002</t>
  </si>
  <si>
    <t>Total Customer Accounts Expense ($000) 2001</t>
  </si>
  <si>
    <t>Total Customer Accounts Expense ($000) 2000</t>
  </si>
  <si>
    <t>Total Customer Accounts Expense ($000) 1999</t>
  </si>
  <si>
    <t>Total Customer Accounts Expense ($000) 1998</t>
  </si>
  <si>
    <t>Total Customer Accounts Expense ($000) 1997</t>
  </si>
  <si>
    <t>Total Customer Accounts Expense ($000) 1996</t>
  </si>
  <si>
    <t>Total Customer Accounts Expense ($000) 1995</t>
  </si>
  <si>
    <t>Total Customer Accounts Expense ($000) 1994</t>
  </si>
  <si>
    <t>Total Customer Accounts Expense ($000) 1993</t>
  </si>
  <si>
    <t>Total Customer Accounts Expense ($000) 1992</t>
  </si>
  <si>
    <t>Total Customer Accounts Expense ($000) 1991</t>
  </si>
  <si>
    <t>Total Customer Accounts Expense ($000) 1990</t>
  </si>
  <si>
    <t>Total Customer Accounts Expense ($000) 1989</t>
  </si>
  <si>
    <t>Total Customer Accounts Expense ($000) 1988</t>
  </si>
  <si>
    <t>Total Customer Svc &amp; Informational Expense ($000) 2019</t>
  </si>
  <si>
    <t>Total Customer Svc &amp; Informational Expense ($000) 2018</t>
  </si>
  <si>
    <t>Total Customer Svc &amp; Informational Expense ($000) 2017</t>
  </si>
  <si>
    <t>Total Customer Svc &amp; Informational Expense ($000) 2016</t>
  </si>
  <si>
    <t>Total Customer Svc &amp; Informational Expense ($000) 2015</t>
  </si>
  <si>
    <t>Total Customer Svc &amp; Informational Expense ($000) 2014</t>
  </si>
  <si>
    <t>Total Customer Svc &amp; Informational Expense ($000) 2013</t>
  </si>
  <si>
    <t>Total Customer Svc &amp; Informational Expense ($000) 2012</t>
  </si>
  <si>
    <t>Total Customer Svc &amp; Informational Expense ($000) 2011</t>
  </si>
  <si>
    <t>Total Customer Svc &amp; Informational Expense ($000) 2010</t>
  </si>
  <si>
    <t>Total Customer Svc &amp; Informational Expense ($000) 2009</t>
  </si>
  <si>
    <t>Total Customer Svc &amp; Informational Expense ($000) 2008</t>
  </si>
  <si>
    <t>Total Customer Svc &amp; Informational Expense ($000) 2007</t>
  </si>
  <si>
    <t>Total Customer Svc &amp; Informational Expense ($000) 2006</t>
  </si>
  <si>
    <t>Total Customer Svc &amp; Informational Expense ($000) 2005</t>
  </si>
  <si>
    <t>Total Customer Svc &amp; Informational Expense ($000) 2004</t>
  </si>
  <si>
    <t>Total Customer Svc &amp; Informational Expense ($000) 2003</t>
  </si>
  <si>
    <t>Total Customer Svc &amp; Informational Expense ($000) 2002</t>
  </si>
  <si>
    <t>Total Customer Svc &amp; Informational Expense ($000) 2001</t>
  </si>
  <si>
    <t>Total Customer Svc &amp; Informational Expense ($000) 2000</t>
  </si>
  <si>
    <t>Total Customer Svc &amp; Informational Expense ($000) 1999</t>
  </si>
  <si>
    <t>Total Customer Svc &amp; Informational Expense ($000) 1998</t>
  </si>
  <si>
    <t>Total Customer Svc &amp; Informational Expense ($000) 1997</t>
  </si>
  <si>
    <t>Total Customer Svc &amp; Informational Expense ($000) 1996</t>
  </si>
  <si>
    <t>Total Customer Svc &amp; Informational Expense ($000) 1995</t>
  </si>
  <si>
    <t>Total Customer Svc &amp; Informational Expense ($000) 1994</t>
  </si>
  <si>
    <t>Total Customer Svc &amp; Informational Expense ($000) 1993</t>
  </si>
  <si>
    <t>Total Customer Svc &amp; Informational Expense ($000) 1992</t>
  </si>
  <si>
    <t>Total Customer Svc &amp; Informational Expense ($000) 1991</t>
  </si>
  <si>
    <t>Total Customer Svc &amp; Informational Expense ($000) 1990</t>
  </si>
  <si>
    <t>Total Customer Svc &amp; Informational Expense ($000) 1989</t>
  </si>
  <si>
    <t>Total Customer Svc &amp; Informational Expense ($000) 1988</t>
  </si>
  <si>
    <t>Total Sales Expense ($000) 2019</t>
  </si>
  <si>
    <t>Total Sales Expense ($000) 2018</t>
  </si>
  <si>
    <t>Total Sales Expense ($000) 2017</t>
  </si>
  <si>
    <t>Total Sales Expense ($000) 2016</t>
  </si>
  <si>
    <t>Total Sales Expense ($000) 2015</t>
  </si>
  <si>
    <t>Total Sales Expense ($000) 2014</t>
  </si>
  <si>
    <t>Total Sales Expense ($000) 2013</t>
  </si>
  <si>
    <t>Total Sales Expense ($000) 2012</t>
  </si>
  <si>
    <t>Total Sales Expense ($000) 2011</t>
  </si>
  <si>
    <t>Total Sales Expense ($000) 2010</t>
  </si>
  <si>
    <t>Total Sales Expense ($000) 2009</t>
  </si>
  <si>
    <t>Total Sales Expense ($000) 2008</t>
  </si>
  <si>
    <t>Total Sales Expense ($000) 2007</t>
  </si>
  <si>
    <t>Total Sales Expense ($000) 2006</t>
  </si>
  <si>
    <t>Total Sales Expense ($000) 2005</t>
  </si>
  <si>
    <t>Total Sales Expense ($000) 2004</t>
  </si>
  <si>
    <t>Total Sales Expense ($000) 2003</t>
  </si>
  <si>
    <t>Total Sales Expense ($000) 2002</t>
  </si>
  <si>
    <t>Total Sales Expense ($000) 2001</t>
  </si>
  <si>
    <t>Total Sales Expense ($000) 2000</t>
  </si>
  <si>
    <t>Total Sales Expense ($000) 1999</t>
  </si>
  <si>
    <t>Total Sales Expense ($000) 1998</t>
  </si>
  <si>
    <t>Total Sales Expense ($000) 1997</t>
  </si>
  <si>
    <t>Total Sales Expense ($000) 1996</t>
  </si>
  <si>
    <t>Total Sales Expense ($000) 1995</t>
  </si>
  <si>
    <t>Total Sales Expense ($000) 1994</t>
  </si>
  <si>
    <t>Total Sales Expense ($000) 1993</t>
  </si>
  <si>
    <t>Total Sales Expense ($000) 1992</t>
  </si>
  <si>
    <t>Total Sales Expense ($000) 1991</t>
  </si>
  <si>
    <t>Total Sales Expense ($000) 1990</t>
  </si>
  <si>
    <t>Total Sales Expense ($000) 1989</t>
  </si>
  <si>
    <t>Total Sales Expense ($000) 1988</t>
  </si>
  <si>
    <t>Adminstrative &amp; General Total Operations Expense ($000) 2019</t>
  </si>
  <si>
    <t>Adminstrative &amp; General Total Operations Expense ($000) 2018</t>
  </si>
  <si>
    <t>Adminstrative &amp; General Total Operations Expense ($000) 2017</t>
  </si>
  <si>
    <t>Adminstrative &amp; General Total Operations Expense ($000) 2016</t>
  </si>
  <si>
    <t>Adminstrative &amp; General Total Operations Expense ($000) 2015</t>
  </si>
  <si>
    <t>Adminstrative &amp; General Total Operations Expense ($000) 2014</t>
  </si>
  <si>
    <t>Adminstrative &amp; General Total Operations Expense ($000) 2013</t>
  </si>
  <si>
    <t>Adminstrative &amp; General Total Operations Expense ($000) 2012</t>
  </si>
  <si>
    <t>Adminstrative &amp; General Total Operations Expense ($000) 2011</t>
  </si>
  <si>
    <t>Adminstrative &amp; General Total Operations Expense ($000) 2010</t>
  </si>
  <si>
    <t>Adminstrative &amp; General Total Operations Expense ($000) 2009</t>
  </si>
  <si>
    <t>Adminstrative &amp; General Total Operations Expense ($000) 2008</t>
  </si>
  <si>
    <t>Adminstrative &amp; General Total Operations Expense ($000) 2007</t>
  </si>
  <si>
    <t>Adminstrative &amp; General Total Operations Expense ($000) 2006</t>
  </si>
  <si>
    <t>Adminstrative &amp; General Total Operations Expense ($000) 2005</t>
  </si>
  <si>
    <t>Adminstrative &amp; General Total Operations Expense ($000) 2004</t>
  </si>
  <si>
    <t>Adminstrative &amp; General Total Operations Expense ($000) 2003</t>
  </si>
  <si>
    <t>Adminstrative &amp; General Total Operations Expense ($000) 2002</t>
  </si>
  <si>
    <t>Adminstrative &amp; General Total Operations Expense ($000) 2001</t>
  </si>
  <si>
    <t>Adminstrative &amp; General Total Operations Expense ($000) 2000</t>
  </si>
  <si>
    <t>Adminstrative &amp; General Total Operations Expense ($000) 1999</t>
  </si>
  <si>
    <t>Adminstrative &amp; General Total Operations Expense ($000) 1998</t>
  </si>
  <si>
    <t>Adminstrative &amp; General Total Operations Expense ($000) 1997</t>
  </si>
  <si>
    <t>Adminstrative &amp; General Total Operations Expense ($000) 1996</t>
  </si>
  <si>
    <t>Adminstrative &amp; General Total Operations Expense ($000) 1995</t>
  </si>
  <si>
    <t>Adminstrative &amp; General Total Operations Expense ($000) 1994</t>
  </si>
  <si>
    <t>Adminstrative &amp; General Total Operations Expense ($000) 1993</t>
  </si>
  <si>
    <t>Adminstrative &amp; General Total Operations Expense ($000) 1992</t>
  </si>
  <si>
    <t>Adminstrative &amp; General Total Operations Expense ($000) 1991</t>
  </si>
  <si>
    <t>Adminstrative &amp; General Total Operations Expense ($000) 1990</t>
  </si>
  <si>
    <t>Adminstrative &amp; General Total Operations Expense ($000) 1989</t>
  </si>
  <si>
    <t>Adminstrative &amp; General Total Operations Expense ($000) 1988</t>
  </si>
  <si>
    <t>Adminstrative &amp; General Maintenance Expense ($000) 2019</t>
  </si>
  <si>
    <t>Adminstrative &amp; General Maintenance Expense ($000) 2018</t>
  </si>
  <si>
    <t>Adminstrative &amp; General Maintenance Expense ($000) 2017</t>
  </si>
  <si>
    <t>Adminstrative &amp; General Maintenance Expense ($000) 2016</t>
  </si>
  <si>
    <t>Adminstrative &amp; General Maintenance Expense ($000) 2015</t>
  </si>
  <si>
    <t>Adminstrative &amp; General Maintenance Expense ($000) 2014</t>
  </si>
  <si>
    <t>Adminstrative &amp; General Maintenance Expense ($000) 2013</t>
  </si>
  <si>
    <t>Adminstrative &amp; General Maintenance Expense ($000) 2012</t>
  </si>
  <si>
    <t>Adminstrative &amp; General Maintenance Expense ($000) 2011</t>
  </si>
  <si>
    <t>Adminstrative &amp; General Maintenance Expense ($000) 2010</t>
  </si>
  <si>
    <t>Adminstrative &amp; General Maintenance Expense ($000) 2009</t>
  </si>
  <si>
    <t>Adminstrative &amp; General Maintenance Expense ($000) 2008</t>
  </si>
  <si>
    <t>Adminstrative &amp; General Maintenance Expense ($000) 2007</t>
  </si>
  <si>
    <t>Adminstrative &amp; General Maintenance Expense ($000) 2006</t>
  </si>
  <si>
    <t>Adminstrative &amp; General Maintenance Expense ($000) 2005</t>
  </si>
  <si>
    <t>Adminstrative &amp; General Maintenance Expense ($000) 2004</t>
  </si>
  <si>
    <t>Adminstrative &amp; General Maintenance Expense ($000) 2003</t>
  </si>
  <si>
    <t>Adminstrative &amp; General Maintenance Expense ($000) 2002</t>
  </si>
  <si>
    <t>Adminstrative &amp; General Maintenance Expense ($000) 2001</t>
  </si>
  <si>
    <t>Adminstrative &amp; General Maintenance Expense ($000) 2000</t>
  </si>
  <si>
    <t>Adminstrative &amp; General Maintenance Expense ($000) 1999</t>
  </si>
  <si>
    <t>Adminstrative &amp; General Maintenance Expense ($000) 1998</t>
  </si>
  <si>
    <t>Adminstrative &amp; General Maintenance Expense ($000) 1997</t>
  </si>
  <si>
    <t>Adminstrative &amp; General Maintenance Expense ($000) 1996</t>
  </si>
  <si>
    <t>Adminstrative &amp; General Maintenance Expense ($000) 1995</t>
  </si>
  <si>
    <t>Adminstrative &amp; General Maintenance Expense ($000) 1994</t>
  </si>
  <si>
    <t>Adminstrative &amp; General Maintenance Expense ($000) 1993</t>
  </si>
  <si>
    <t>Adminstrative &amp; General Maintenance Expense ($000) 1992</t>
  </si>
  <si>
    <t>Adminstrative &amp; General Maintenance Expense ($000) 1991</t>
  </si>
  <si>
    <t>Adminstrative &amp; General Maintenance Expense ($000) 1990</t>
  </si>
  <si>
    <t>Adminstrative &amp; General Maintenance Expense ($000) 1989</t>
  </si>
  <si>
    <t>Adminstrative &amp; General Maintenance Expense ($000) 1988</t>
  </si>
  <si>
    <t>允䅁䑁䄸䅁䍁䅁䅁䅁䉁䅁䅁䅄䅁䑁䅅兏㑁䑁䅧兗䅁䅁䅳䅁䵁䅁䅁免㕁䑁䅧兏婂䅁䅁杍䅁䅁䅷䅁硁䑁䅫兏睁䙁䅫䅁湁䅁䅁䅄䅁䑁䅅兏㕁䑁䅅兗䅁䅁䄴䅁䵁䅁䅁免㕁䑁䅫杍婂䅁䅁䅈䅁䅁䅷䅁硁䑁䅫兏穁䙁䅫䅁煁䅁䅁䅄䅁䑁䅅兏㕁䑁䅑兗䅁䉁䄴䅁䵁䅁䅁免㕁䑁䅫兎婂䅁䅁充䅁䅁䅷䅁硁䑁䅫兏㉁䙁䅫䅁啁䅁䅁䅄䅁䑁䅅兏㕁䑁䅣兗䅁䅁䅙䅁䵁䅁䅁免㕁䑁䅫䅏婂䅁䅁䅍䅁䅁䅷䅁硁䑁䅫兏㕁䙁䅫䅁畁䅁䅁䅄䅁䑁䅉䅍睁䑁䅁兗䅁䉁䅕䅁䵁䅁䅁杍睁䑁䅁免婂䅁䅁杅䅁䅁䅷䅁祁䑁䅁䅍祁䙁䅫䅁牁䅁䅁䅄䅁䑁䅉䅍睁䑁䅍兗䅁䍁䅫䅁䵁䅁䅁杍睁䑁䅁䅎婂䅁䅁兌䅁䅁䅷䅁祁䑁䅁䅍ㅁ䙁䅫䅁獁䅁䅁䅄䅁䑁䅉䅍睁䑁䅙兗䅁䉁䅫䅁䵁䅁䅁杍睁䑁䅁睎婂䅁䅁兊䅁䅁䅷䅁祁䑁䅁䅍㑁䙁䅫䅁歁䅁䅁䅄䅁䑁䅉䅍睁䑁䅫兗䅁䅁䅧䅁䵁䅁䅁杍睁䑁䅅䅍婂䅁䅁睆䅁䅁䅷䅁祁䑁䅁免硁䙁䅫䅁摁䅁䅁䅄䅁䑁䅉䅍硁䑁䅉兗䅁䍁䅉䅁䵁䅁䅁杍睁䑁䅅睍婂䅁䅁兄䅁䅁䅷䅁祁䑁䅁免ぁ䙁䅫䅁杁䅁䅁䅄䅁䑁䅉䅍硁䑁䅕兗䅁䅁䄸䅁䵁䅁䅁杍睁䑁䅅李婂䅁䅁䅁䅁䅁䅷䅁祁䑁䅁免㍁䙁䅫䅁䑁䅁䅁䅄䅁䑁䅉䅍硁䑁䅧兗䅁䉁䅳䅁䵁䅁䅁杍睁䑁䅅兏婂䅁䅁兂䅁䝁䅙䅁䉂䝁䅑兢灂䝁䄴督あ䡁䅉兙あ䝁䅫杤求䍁䅁杊杁䕁䅣党畂䝁䅕杣桂䝁䅷䅉乂䝁䅅兡畂䡁䅑党畂䝁䅅杢橂䝁䅕䅉䙂䡁䅧䅣求䝁䄴督求䍁䅁䅋歁䑁䅁䅍睁䍁䅫䅁ㅁ䅁䅁䅣䅁䕁䅅䅚瑂䝁䅫杢穂䡁䅑杣桂䡁䅑兡㉂䝁䅕䅉流䍁䅁睒求䝁䄴党祂䝁䅅䅢杁䙁䅑睢あ䝁䅅䅢杁䕁䄸䅣求䡁䅉兙あ䝁䅫睢畂䡁䅍䅉䙂䡁䅧䅣求䝁䄴督求䍁䅁䅋歁䑁䅁䅍睁䍁䅫䅁潁䅁䅁䅈䅁䕁䅍睢瑂䡁䅁兙畂䡁䅫䅉佂䝁䅅兢求䍁䅁䅁㥁䅁䅁䅘䅁䕁䅑兡穂䡁䅑杣灂䝁䅉兤あ䝁䅫睢畂䍁䅁䅖療䡁䅑兙獂䍁䅁兔桂䝁䅫杢あ䝁䅕杢桂䝁䄴睙求䍁䅁兒㑂䡁䅁党畂䡁䅍党杁䍁䅧䅊睁䑁䅁䅍灁䅁䅁睅䅁䙁䅯䅁䕂䝁䅫督あ䡁䅉兡楂䡁䅕䅤灂䝁䄸杢杁䙁䅑睢あ䝁䅅䅢杁䕁䄸䅣求䡁䅉兙あ䝁䅫睢畂䡁䅍䅉䙂䡁䅧䅣求䝁䄴督求䍁䅁䅋歁䑁䅁䅍睁䍁䅫䅁癁䅁䅁䅊䅁䕁䅕兓䉂䍁䅁兖あ䝁䅫䅢灂䡁䅑入杁䕁䅍睢歂䝁䅕䅉䅁䑁䅙䅁㡁䅁䅁兒獂䝁䅕睙あ䡁䅉兡橂䍁䅁䅒灂䡁䅍䅤祂䝁䅫杙ㅂ䡁䅑兡療䝁䄴睐杁䙁䅫党穂䍁䄸杔療䅁䅁睏䅁䑁䅧䅁䙂䝁䅷党橂䡁䅑杣灂䝁䅍䅉䡂䝁䅕杢求䡁䅉兙あ䝁䅫睢畂䑁䄸䅉婂䝁䅕督癁䕁䄴睢䅁䑁䅧䅁㡁䅁䅁兒獂䝁䅕睙あ䡁䅉兡橂䍁䅁睕あ䝁䅅䅤求䡁䅍䅉療䝁䅙䅉偂䡁䅁党祂䝁䅅䅤灂䝁䄸杢杁䅁䅁䅐䅁䑁䅷䅁䙂䝁䅷党橂䡁䅑杣灂䝁䅍䅉啂䡁䅉兙畂䡁䅍兢灂䡁䅍督灂䝁䄸杢⽁䍁䅁兗求䡁䅍睌佂䝁䄸䅁㙁䅁䅁杉䅁䕁䅕䅢求䝁䅍䅤祂䝁䅫睙⽁䍁䅁兗求䡁䅍睌佂䝁䄸䅁㍁䅁䅁杋䅁䕁䅫䅕兂䍁䄸兔求䡁䅉睙潂䝁䅅杢あ䑁䄸䅉婂䝁䅕督癁䕁䄴睢䅁䑁䅫䅁歂䅁䅁䅕療䡁䅣党祂䍁䅁䅕祂䝁䄸䅚ㅂ䝁䅍䅤灂䝁䄸杢杁䙁䅑睢あ䝁䅅䅢杁䕁䄰兙灂䝁䄴䅤求䝁䄴兙畂䝁䅍党杁䕁䅕䅥睂䝁䅕杢穂䝁䅕䅉潁䍁䅑䅍睁䑁䅁克䅁䍁䅍䅁楂䅁䅁䅕療䡁䅣党祂䍁䅁䅕祂䝁䄸䅚ㅂ䝁䅍䅤灂䝁䄸杢杁䙁䅑睢あ䝁䅅䅢杁䕁䄸䅣求䡁䅉兙あ䝁䅫睢畂䡁䅍䅉䙂䡁䅧䅣求䝁䄴督求䍁䅁䅋歁䑁䅁䅍睁䍁䅫䅁晁䅁䅁杙䅁䙁䅉党湂䝁䅫睢畂䝁䅅䅢杁䕁䄰兙祂䝁䅳党あ䍁䅁䅖療䡁䅑兙獂䍁䅁兔桂䝁䅫杢あ䝁䅕杢桂䝁䄴睙求䍁䅁兒㑂䡁䅁党畂䡁䅍党杁䍁䅧䅊睁䑁䅁䅍灁䅁䅁权䅁䙁䅯䅁卂䝁䅕睚灂䝁䄸杢桂䝁䅷䅉乂䝁䅳䅤杁䙁䅑睢あ䝁䅅䅢杁䕁䄸䅣求䡁䅉兙あ䝁䅫睢畂䡁䅍䅉䙂䡁䅧䅣求䝁䄴督求䍁䅁䅋歁䑁䅁䅍睁䍁䅫䅁䩁䅁䅁杏䅁䙁䅉党湂䡁䅕䅢桂䡁䅑党歂䍁䅁睒求䝁䄴党祂䝁䅅䅤灂䝁䄸杢⽁䍁䅁兗求䡁䅍睌佂䝁䄸䅁ぁ䅁䅁杋䅁䙁䅍杔䵂䍁䅁兓畂䡁䅍䅤灂䡁䅑兤あ䝁䅫睢畂䍁䅁睓求䡁䅫䅉䅁䑁䄴䅁佂䅁䅁䅖療䡁䅑兙獂䍁䅁睑ㅂ䡁䅍䅤療䝁䄰党祂䍁䅁兑橂䝁䅍睢ㅂ䝁䄴䅤穂䍁䅁兒㑂䡁䅁党畂䡁䅍党杁䍁䅧䅊睁䑁䅁䅍灁䅁䅁免䅁䝁䅑䅁啂䝁䄸䅤桂䝁䅷䅉䑂䡁䅕督あ䝁䄸兢求䡁䅉䅉呂䡁䅙睙杁䍁䅙䅉䩂䝁䄴杚療䡁䅉兢桂䡁䅑兡療䝁䄴兙獂䍁䅁兒㑂䡁䅁党畂䡁䅍党杁䍁䅧䅊睁䑁䅁䅍灁䅁䅁杊䅁䕁䅯䅁啂䝁䄸䅤桂䝁䅷䅉䕂䝁䅫督あ䡁䅉兡楂䡁䅕䅤灂䝁䄸杢杁䙁䅁䅢桂䝁䄴䅤㙁䍁䅁兑歂䝁䅑䅉潁䍁䅑䅍睁䑁䅁克䅁䅁䅑䅁䥂䅁䅁䅖療䡁䅑兙獂䍁䅁兒獂䝁䅕睙杁䙁䅁䅢桂䝁䄴䅤杁䕁䅫杢杁䙁䅍杤橂䑁䅯䅉䉂䝁䅑䅚杁䍁䅧䅊睁䑁䅁䅍灁䅁䅁杆䅁䕁䅁䅁啂䝁䄸䅤桂䝁䅷䅉䡂䝁䅕杢求䡁䅉兙獂䍁䅁䅕獂䝁䅅杢あ䑁䅯䅉䉂䝁䅑䅚杁䍁䅧䅊睁䑁䅁䅍灁䅁䅁䅄䅁䕁䅙䅁啂䝁䄸䅤桂䝁䅷䅉䩂䝁䄴䅤桂䝁䄴睚灂䝁䅉䅢求䍁䅁䅕獂䝁䅅杢あ䑁䅯䅉䉂䝁䅑䅚杁䍁䅧䅊睁䑁䅁䅍灁䅁䅁杁䅁䕁䅙䅁啂䝁䄸䅤桂䝁䅷䅉兂䡁䅉睢歂䡁䅕睙あ䝁䅫睢畂䍁䅁䅕獂䝁䅅杢あ䑁䅯䅉䉂䝁䅑䅚杁䍁䅧䅊睁䑁䅁䅍灁䅁䅁睂䅁䝁䅙䅁啂䝁䄸䅤桂䝁䅷䅉卂䝁䅕睚灂䝁䄸杢桂䝁䅷䅉啂䡁䅉兙畂䡁䅍兢灂䡁䅍督灂䝁䄸杢杁䍁䅙䅉乂䝁䅳䅤杁䕁䄸䅣求䡁䅉杏杁䕁䅅䅚歂䍁䅁䅋歁䑁䅁䅍睁䍁䅫䅁桁䅁䅁李䅁䙁䅑睢あ䝁䅅䅢杁䙁䅍兙獂䝁䅕督杁䕁䅕䅥睂䝁䅕杢穂䝁䅕䅉潁䍁䅑䅍睁䑁䅁克䅁䉁䅧䅁䭂䅁䅁䅖療䡁䅑兙獂䍁䅁䅖祂䝁䅅杢穂䝁䄰兡穂䡁䅍兡療䝁䄴䅉兂䝁䅷兙畂䡁䅑杏杁䕁䅅䅚歂䍁䅁䅋歁䑁䅁䅍睁䍁䅫䅁慁䅁䅁䅘䅁䙁䅑杣桂䝁䄴督瑂䝁䅫督穂䝁䅫睢畂䍁䅁䅖療䡁䅑兙獂䍁䅁兔桂䝁䅫杢あ䝁䅕杢桂䝁䄴睙求䍁䅁兒㑂䡁䅁党畂䡁䅍党杁䍁䅧䅊睁䑁䅁䅍灁䅁䅁睍䅁䙁䅯䅁啂䡁䅉兙畂䡁䅍兢灂䡁䅍督灂䝁䄸杢杁䙁䅑睢あ䝁䅅䅢杁䕁䄸䅣求䡁䅉兙あ䝁䅫睢畂䡁䅍䅉䙂䡁䅧䅣求䝁䄴督求䍁䅁䅋歁䑁䅁䅍睁䍁䅫䅁允䅁䅁杩䅉䅁杷允䅁䅁䅕䅁䑁䅁䅍䅁䙁䅁䅁䅁䅁䍁䅚兂䅁䅁䅁䭗䤴兑䅯䅁䅁䅁䅯允䅁䅁䅅䅁䉁䅁䅁权䍁䅁䅁䍄䉁䅁䅁兂䅁䅁䅍睁䅁䅁䅕䅁䅁䅁䅁歊䙁䅁䅁䅁奃䅸䉨权啁䅁䅁权䉁䅁䅁允䅁䅁䅅䅁䭁䉁䅍䅁䵁䅉䅅䅁䙁䅁䅁睁䑁䅁䅁兂䅁䅁䅁䅁流䅑䅕䅁䅁䙁畩䕃䭅䉁䅫䅁䭁䅁䅅䅁䉁䅁䅁允䅁䅁䅯杁䅁䅁杷允䅁䅁䅕䅁䑁䅁䅍䅁䙁䅁䅁䅁䅁䍁䅚兂䅁䅁䅁䵅䥍兑䅯睇䅁䅁䅯允䅁䅁䅅䅁䉁䅁䅁权允䅁䅁䍄䉁䅁䅁兂䅁䅁䅍睁䅁䅁䅕䅁䅁䅁䅁歊䙁䅁䅁䅁潄睷䉨权歁䅁䅁权䉁䅁䅁允䅁䅁䅅䅁䭁䅁䅯䅁䵁䅉䅅䅁䙁䅁䅁睁䑁䅁䅁兂䅁䅁䅁䅁流䅑䅕䅁䅁䩁䕪䕃䭅䍁䅁䅁䭁䅁䅅䅁䉁䅁䅁允䅁䅁䅯睅䅁䅁杷允䅁䅁䅕䅁䑁䅁䅍䅁䙁䅁䅁䅁䅁䍁䅚兂䅁䅁䅁䴰䥑兑䅯䅆䅁䅁䅯允䅁䅁䅅䅁䉁䅁䅁权硁䅁䅁䍄䉁䅁䅁兂䅁䅁䅍睁䅁䅁䅕䅁䅁䅁䅁歊䙁䅁䅁䅁䥂其䉨权偁䅁䅁权䉁䅁䅁允䅁䅁䅅䅁䭁䉁䅙䅁䵁䅉䅅䅁䙁䅁䅁睁䑁䅁䅁兂䅁䅁䅁䅁流䅑䅕䅁䅁䱁䑪䕃䭅䉁䄴䅁䭁䅁䅅䅁䉁䅁䅁允䅁䅁䅯元䅁䅁杷允䅁䅁䅕䅁䑁䅁䅍䅁䙁䅁䅁䅁䅁䍁䅚兂䅁䅁䅁䴰䥑兑䅯䅍䅁䅁䅯允䅁䅁䅅䅁䉁䅁䅁权硁䅁䅁䍄䉁䅁䅁兂䅁䅁䅍睁䅁䅁䅕䅁䅁䅁䅁歊䙁䅁䅁䅁奂杲䉨权乁䅁䅁权䉁䅁䅁允䅁䅁䅅䅁䭁䅁䅉䅁䵁䅉䅅䅁䙁䅁䅁睁䑁䅁䅁兂䅁䅁䅁䅁流䅑䅕䅁䅁䭁浃䕃䭅䅁䅁䅁䭁䅁䅅䅁䉁䅁䅁允䅁䅁䅯䅄䅁䅁杷允䅁䅁䅕䅁䑁䅁䅍䅁䙁䅁䅁䅁䅁䍁䅚兂䅁䅁䅁䭗䤴兑䅯杄䅁䅁䅯允䅁䅁䅅䅁䉁䅁䅁权䍁䅁䅁䍄䉁䅁䅁兂䅁䅁䅍睁䅁䅁䅕䅁䅁䅁䅁歊䙁䅁䅁䅁奂䅶䉨权剁䅁䅁权䉁䅁䅁允䅁䅁䅅䅁䭁䍁䅅䅁䵁䅉䅅䅁䙁䅁䅁睁䑁䅁䅁兂䅁䅁䅁䅁流䅑䅕䅁䅁䙁畩䕃䭅䉁䅷䅁䭁䅁䅅䅁䉁䅁䅁允䅁䅁䅯杁䅁䅁杷允䅁䅁䅕䅁䑁䅁䅍䅁䙁䅁䅁䅁䅁䍁䅚兂䅁䅁䅁䵡䥍兑䅯杈䅁䅁䅯允䅁䅁䅅䅁䉁䅁䅁权穁䅁䅁䍄䉁䅁䅁兂䅁䅁䅍睁䅁䅁䅕䅁䅁䅁䅁歊䙁䅁䅁䅁潄睷䉨权偁䅁䅁权䉁䅁䅁允䅁䅁䅅䅁䭁䅁䅯䅁䵁䅉䅅䅁䙁䅁䅁睁䑁䅁䅁兂䅁䅁䅁䅁流䅑䅕䅁䅁䱁杩䕃䭅䅁䅍䅁䭁䅁䅅䅁䉁䅁䅁允䅁䅁䅯䅂䅁䅁杷允䅁䅁䅕䅁䑁䅁䅍䅁䙁䅁䅁䅁䅁䍁䅚兂䅁䅁䅁䵧䥉兑䅯䅁䅁䅁䅯允䅁䅁䅅䅁䉁䅁䅁权橁䅁䅁䍄䉁䅁䅁兂䅁䅁䅍睁䅁䅁䅕䅁䅁䅁䅁歊䙁䅁䅁䅁奂杲䉨权䙁䅁䅁权䉁䅁䅁允䅁䅁䅅䅁䭁䅁䅉䅁䵁䅉䅅䅁䙁䅁䅁睁䑁䅁䅁兂䅁䅁䅁䅁流䅑䅕䅁䅁䉁䑄䕃䭅䍁䅣䅁䭁䅁䅅䅁䉁䅁䅁允䅁䅁䅯䅅䅁䅁杷允䅁䅁䅕䅁䑁䅁䅍䅁䙁䅁䅁䅁䅁䍁䅚兂䅁䅁䅁䱳䥧兑䅯杂䅁䅁䅯允䅁䅁䅅䅁䉁䅁䅁权䡁䅁䅁䍄䉁䅁䅁兂䅁䅁䅍睁䅁䅁䅕䅁䅁䅁䅁歊䙁䅁䅁䅁奃典䉨权楁䅁䅁权䉁䅁䅁允䅁䅁䅅䅁䭁䑁䅕䅁䵁䅉䅅䅁䙁䅁䅁睁䑁䅁䅁兂䅁䅁䅁䅁流䅑䅕䅁䅁䱁䑪䕃䭅䅁䅧䅁䭁䅁䅅䅁䉁䅁䅁允䅁䅁䅯元䅁䅁杷允䅁䅁䅕䅁䑁䅁䅍䅁䙁䅁䅁䅁䅁䍁䅚兂䅁䅁䅁䴫䥑兑䅯先䅁䅁䅯允䅁䅁䅅䅁䉁䅁䅁权流䅁䅁䍄䉁䅁䅁兂䅁䅁䅍睁䅁䅁䅕䅁䅁䅁䅁歊䙁䅁䅁䅁㑃䅯䉨权十䅁䅁权䉁䅁䅁允䅁䅁䅅䅁䭁䅁䅑䅁䵁䅉䅅䅁䙁䅁䅁睁䑁䅁䅁兂䅁䅁䅁䅁流䅑䅕䅁䅁佁䑪䕃䭅䅁䅕䅁䭁䅁䅅䅁䉁䅁䅁允䅁䅁䅯权䅁䅁杷允䅁䅁䅕䅁䑁䅁䅍䅁䙁䅁䅁䅁䅁䍁䅚兂䅁䅁䅁䭯䥙兑䅯睃䅁䅁䅯允䅁䅁䅅䅁䉁䅁䅁权䵁䅁䅁䍄䉁䅁䅁兂䅁䅁䅍睁䅁䅁䅕䅁䅁䅁䅁歊䙁䅁䅁䅁允睷䉨权睁䅁䅁权䉁䅁䅁允䅁䅁䅅䅁䭁䉁䅁䅁䵁䅉䅅䅁䙁䅁䅁睁䑁䅁䅁兂䅁䅁䅁䅁流䅑䅕䅁䅁䙁畩䕃䭅䍁䄰䅁䭁䅁䅅䅁䉁䅁䅁允䅁䅁䅯杁䅁䅁杷允䅁䅁䅕䅁䑁䅁䅍䅁䙁䅁䅁䅁䅁䍁䅚兂䅁䅁䅁䵉䥕兑䅯睆䅁䅁䅯允䅁䅁䅅䅁䉁䅁䅁权奁䅁䅁䍄䉁䅁䅁兂䅁䅁䅍睁䅁䅁䅕䅁䅁䅁䅁歊䙁䅁䅁䅁奂杲䉨权偁䅁䅁权䉁䅁䅁允䅁䅁䅅䅁䭁䅁䅉䅁䵁䅉䅅䅁䙁䅁䅁睁䑁䅁䅁兂䅁䅁䅁䅁流䅑䅕䅁䅁乁㙩䕃䭅䉁䅷䅁䭁䅁䅅䅁䉁䅁䅁允䅁䅁䅯杇䅁䅁杷允䅁䅁䅕䅁䑁䅁䅍䅁䙁䅁䅁䅁䅁䍁䅚兂䅁䅁䅁䵅䥍兑䅯䅃䅁䅁䅯允䅁䅁䅅䅁䉁䅁䅁权允䅁䅁䍄䉁䅁䅁兂䅁䅁䅍睁䅁䅁䅕䅁䅁䅁䅁歊䙁䅁䅁䅁潂睷䉨权灁䅁䅁权䉁䅁䅁允䅁䅁䅅䅁䭁䑁䅍䅁䵁䅉䅅䅁䙁䅁䅁睁䑁䅁䅁兂䅁䅁䅁䅁流䅑䅕䅁䅁乁䕄䕃䭅䍁䅫䅁䭁䅁䅅䅁䉁䅁䅁允䅁䅁䅯免䅁䅁杷允䅁䅁䅕䅁䑁䅁䅍䅁䙁䅁䅁䅁䅁䍁䅚兂䅁䅁䅁䭗䤴兑䅯睇䅁䅁䅯允䅁䅁䅅䅁䉁䅁䅁权䍁䅁䅁䍄䉁䅁䅁兂䅁䅁䅍睁䅁䅁䅕䅁䅁䅁䅁歊䙁䅁䅁䅁㑂杷䉨权汁䅁䅁权䉁䅁䅁允䅁䅁䅅䅁䭁䉁䄸䅁䵁䅉䅅䅁䙁䅁䅁睁䑁䅁䅁兂䅁䅁䅁䅁流䅑䅕䅁䅁䱁㑃䕃䭅䉁䅅䅁䭁䅁䅅䅁䉁䅁䅁允䅁䅁䅯睂䅁䅁杷允䅁䅁䅕䅁䑁䅁䅍䅁䙁䅁䅁䅁䅁䍁䅚兂䅁䅁䅁䴰䥑兑䅯䅃䅁䅁䅯允䅁䅁䅅䅁䉁䅁䅁权硁䅁䅁䍄䉁䅁䅁兂䅁䅁䅍睁䅁䅁䅕䅁䅁䅁䅁歊䙁䅁䅁䅁睃䅵䉨权十䅁䅁权䉁䅁䅁允䅁䅁䅅䅁䭁䅁䅣䅁䵁䅉䅅䅁䙁䅁䅁睁䑁䅁䅁兂䅁䅁䅁䅁流䅑䅕䅁䅁乁㙩䕃䭅䍁䅕䅁䭁䅁䅅䅁䉁䅁䅁允䅁䅁䅯杇䅁䅁杷允䅁䅁䅕䅁䑁䅁䅍䅁䙁䅁䅁䅁䅁䍁䅚兂䅁䅁䅁䱗䥷兑䅯杉䅁䅁䅯允䅁䅁䅅䅁䉁䅁䅁权桁䅁䅁䍄䉁䅁䅁兂䅁䅁䅍睁䅁䅁䅕䅁䅁䅁䅁歊䙁䅁䅁䅁允睷䉨权瑁䅁䅁权䉁䅁䅁允䅁䅁䅅䅁䭁䉁䅁䅁䵁䅉䅅䅁䙁䅁䅁睁䑁䅁䅁兂䅁䅁䅁䅁流䅑䅕䅁䅁䝁䑪䕃䭅䅁䅳䅁䭁䅁䅅䅁䉁䅁䅁允䅁䅁䅯睍䅁䅁杷允䅁䅁䅕䅁䑁䅁䅍䅁䙁䅁䅁䅁䅁䍁䅚兂䅁䅁䅁䵭䥑兑䅯杅䅁䅁䅯允䅁䅁䅅䅁䉁䅁䅁权呁䅁䅁䍄䉁䅁䅁兂䅁䅁䅍睁䅁䅁䅕䅁䅁䅁䅁歊䙁䅁䅁䅁䥂其䉨权婁䅁䅁权䉁䅁䅁允䅁䅁䅅䅁䭁䉁䅙䅁䵁䅉䅅䅁䙁䅁䅁睁䑁䅁䅁兂䅁䅁䅁䅁流䅑䅕䅁䅁偁䕪䕃䭅䅁䅧䅁䭁䅁䅅䅁䉁䅁䅁允䅁䅁䅯杊䅁䅁杷允䅁䅁䅕䅁䑁䅁䅍䅁䙁䅁䅁䅁䅁䍁䅚兂䅁䅁䅁䭯䥙兑䅯䅆䅁䅁䅯允䅁䅁䅅䅁䉁䅁䅁权䵁䅁䅁䍄䉁䅁䅁兂䅁䅁䅍睁䅁䅁䅕䅁䅁䅁䅁歊䙁䅁䅁䅁奂杲䉨权䑁䅁䅁权䉁䅁䅁允䅁䅁䅅䅁䭁䅁䅉䅁䵁䅉䅅䅁䙁䅁䅁睁䑁䅁䅁兂䅁䅁䅁䅁流䅑䅕䅁䅁䱁㑃䕃䭅䉁䅑䅁䭁䅁䅅䅁䉁䅁䅁允䅁䅁䅯睂䅁䅁杷允䅁䅁䅕䅁䑁䅁䅍䅁䙁䅁䅁䅁䅁䍁䅚兂䅁䅁䅁䵥䥉兑䅯睇䅁䅁䅯允䅁䅁䅅䅁䉁䅁䅁权晁䅁䅁䍄䉁䅁䅁兂䅁䅁䅍睁䅁䅁䅕䅁䅁䅁䅁歊䙁䅁䅁䅁权杰䉨权塁䅁䅁权䉁䅁䅁允䅁䅁䅅䅁䭁䅁䅷䅁䵁䅉䅅䅁䙁䅁䅁睁䑁䅁䅁兂䅁䅁䅁䅁流䅑䅕䅁䅁䭁浃䕃䭅䍁䅣䅁䭁䅁䅅䅁䉁䅁䅁允䅁䅁䅯䅄䅁䅁杷允䅁䅁䅕䅁䑁䅁䅍䅁䙁䅁䅁䅁䅁䍁䅚兂䅁䅁䅁䵥䥉兑䅯杌䅁䅁䅯允䅁䅁䅅䅁䉁䅁䅁权晁䅁䅁䍄䉁䅁䅁兂䅁䅁䅍睁䅁䅁䅕䅁䅁䅁䅁歊䙁䅁䅁䅁权杰䉨权婁䅁䅁权䉁䅁䅁允䅁䅁䅅䅁䭁䅁䅷䅁䵁䅉䅅䅁䙁䅁䅁睁䑁䅁䅁兂䅁䅁䅁䅁流䅑䅕䅁䅁䭁浃䕃䭅䅁䅍䅁䭁䅁䅅䅁䉁䅁䅁允䅁䅁䅯䅄䅁䅁杷允䅁䅁䅕䅁䑁䅁䅍䅁䙁䅁䅁䅁䅁䍁䅚兂䅁䅁䅁䱓䤰兑䅯兆䅁䅁䅯允䅁䅁䅅䅁䉁䅁䅁权坁䅁䅁䍄䉁䅁䅁兂䅁䅁䅍睁䅁䅁䅕䅁䅁䅁䅁歊䙁䅁䅁䅁奄杵䉨权䙁䅁䅁权䉁䅁䅁允䅁䅁䅅䅁䭁䉁䅯䅁䵁䅉䅅䅁䙁䅁䅁睁䑁䅁䅁兂䅁䅁䅁䅁流䅑䅕䅁䅁䱁㑃䕃䭅䍁䅳䅁䭁䅁䅅䅁䉁䅁䅁允䅁䅁䅯睂䅁䅁杷允䅁䅁䅕䅁䑁䅁䅍䅁䙁䅁䅁䅁䅁䍁䅚兂䅁䅁䅁䵭䥑兑䅯先䅁䅁䅯允䅁䅁䅅䅁䉁䅁䅁权呁䅁䅁䍄䉁䅁䅁兂䅁䅁䅍睁䅁䅁䅕䅁䅁䅁䅁歊䙁䅁䅁䅁奂杲䉨权摁䅁䅁权䉁䅁䅁允䅁䅁䅅䅁䭁䅁䅉䅁䵁䅉䅅䅁䙁䅁䅁睁䑁䅁䅁兂䅁䅁䅁䅁流䅑䅕䅁䅁䍁䙄䕃䭅䉁䄴䅁䭁䅁䅅䅁䉁䅁䅁允䅁䅁䅯䅇䅁䅁杷允䅁䅁䅕䅁䑁䅁䅍䅁䙁䅁䅁䅁䅁䍁䅚兂䅁䅁䅁䵥䥉兑䅯睃䅁䅁䅯允䅁䅁䅅䅁䉁䅁䅁权晁䅁䅁䍄䉁䅁䅁兂䅁䅁䅍睁䅁䅁䅕䅁䅁䅁䅁歊䙁䅁䅁䅁杁典䉨权畁䅁䅁权䉁䅁䅁允䅁䅁䅅䅁䭁䉁䅧䅁䵁䅉䅅䅁䙁䅁䅁睁䑁䅁䅁兂䅁䅁䅁䅁流䅑䅕䅁䅁䱁䑪䕃䭅䅁䄰䅁䭁䅁䅅䅁䉁䅁䅁允䅁䅁䅯元䅁䅁杷允䅁䅁䅕䅁䑁䅁䅍䅁䙁䅁䅁䅁䅁䍁䅚兂䅁䅁䅁䭗䤴兑䅯充䅁䅁䅯允䅁䅁䅅䅁䉁䅁䅁权䍁䅁䅁䍄䉁䅁䅁兂䅁䅁䅍睁䅁䅁䅕䅁䅁䅁䅁歊䙁䅁䅁䅁潂睷䉨权䥁䅁䅁权䉁䅁䅁允䅁䅁䅅䅁䭁䑁䅍䅁䵁䅉䅅䅁䙁䅁䅁睁䑁䅁䅁兂䅁䅁䅁䅁流䅑䅕䅁䅁䙁畩䕃䭅䍁䅁䅁䭁䅁䅅䅁䉁䅁䅁允䅁䅁䅯杁䅁䅁杷允䅁䅁䅕䅁䑁䅁䅍䅁䙁䅁䅁䅁䅁䍁䅚兂䅁䅁䅁䰲䥯兑䅯䅌䅁䅁䅯允䅁䅁䅅䅁䉁䅁䅁权慁䅁䅁䍄䉁䅁䅁兂䅁䅁䅍睁䅁䅁䅕䅁䅁䅁䅁歊䙁䅁䅁䅁奂䅶䉨权䱁䅁䅁权䉁䅁䅁允䅁䅁䅅䅁䭁䍁䅅䅁䵁䅉䅅䅁䙁䅁䅁睁䑁䅁䅁兂䅁䅁䅁䅁流䅑䅕䅁䅁䙁㡩䕃䭅䉁䅑䅁䭁䅁䅅䅁䉁䅁䅁允䅁䅁䅯光䅁䅁杷允䅁䅁䅕䅁䑁䅁䅍䅁䙁䅁䅁䅁䅁䍁䅚兂䅁䅁䅁䵉䥕兑䅯杉䅁䅁䅯允䅁䅁䅅䅁䉁䅁䅁权奁䅁䅁䍄䉁䅁䅁兂䅁䅁䅍睁䅁䅁䅕䅁䅁䅁䅁歊䙁䅁䅁䅁奂杲䉨权楁䅁䅁权䉁䅁䅁允䅁䅁䅅䅁䭁䅁䅉䅁䵁䅉䅅䅁䙁䅁䅁睁䑁䅁䅁兂䅁䅁䅁䅁流䅑䅕䅁䅁䝁䑪䕃䭅䅁䄴䅁䭁䅁䅅䅁䉁䅁䅁允䅁䅁䅯睍䅁䅁杷允䅁䅁䅕䅁䑁䅁䅍䅁䙁䅁䅁䅁䅁䍁䅚兂䅁䅁䅁䭗䤴兑䅯睆䅁䅁䅯允䅁䅁䅅䅁䉁䅁䅁权䍁䅁䅁䍄䉁䅁䅁兂䅁䅁䅍睁䅁䅁䅕䅁䅁䅁䅁歊䙁䅁䅁䅁㑃䅯䉨权䝁䅁䅁权䉁䅁䅁允䅁䅁䅅䅁䭁䅁䅑䅁䵁䅉䅅䅁䙁䅁䅁睁䑁䅁䅁兂䅁䅁䅁䅁流䅑䅕䅁䅁䙁畩䕃䭅䍁䄴䅁䭁䅁䅅䅁䉁䅁䅁允䅁䅁䅯杁䅁䅁杷允䅁䅁䅕䅁䑁䅁䅍䅁䙁䅁䅁䅁䅁䍁䅚兂䅁䅁䅁䱳䥧兑䅯睄䅁䅁䅯允䅁䅁䅅䅁䉁䅁䅁权䡁䅁䅁䍄䉁䅁䅁兂䅁䅁䅍睁䅁䅁䅕䅁䅁䅁䅁歊䙁䅁䅁䅁允睷䉨权䝁䅁䅁权䉁䅁䅁允䅁䅁䅅䅁䭁䉁䅁䅁䵁䅉䅅䅁䙁䅁䅁睁䑁䅁䅁兂䅁䅁䅁䅁流䅑䅕䅁䅁䙁畩䕃䭅䅁䅧䅁䭁䅁䅅䅁䉁䅁䅁允䅁䅁䅯杁䅁䅁杷允䅁䅁䅕䅁䑁䅁䅍䅁䙁䅁䅁䅁䅁䍁䅚兂䅁䅁䅁䱓䤰兑䅯杉䅁䅁䅯允䅁䅁䅅䅁䉁䅁䅁权坁䅁䅁䍄䉁䅁䅁兂䅁䅁䅍睁䅁䅁䅕䅁䅁䅁䅁歊䙁䅁䅁䅁奂杲䉨权歁䅁䅁权䉁䅁䅁允䅁䅁䅅䅁䭁䅁䅉䅁䵁䅉䅅䅁䙁䅁䅁睁䑁䅁䅁兂䅁䅁䅁䅁流䅑䅕䅁䅁乁㙩䕃䭅䅁䄴䅁䭁䅁䅅䅁䉁䅁䅁允䅁䅁䅯杇䅁䅁杷允䅁䅁䅕䅁䑁䅁䅍䅁䙁䅁䅁䅁䅁䍁䅚兂䅁䅁䅁䭗䤴兑䅯兊䅁䅁䅯允䅁䅁䅅䅁䉁䅁䅁权䍁䅁䅁䍄䉁䅁䅁兂䅁䅁䅍睁䅁䅁䅕䅁䅁䅁䅁歊䙁䅁䅁䅁㑃䅯䉨权䱁䅁䅁权䉁䅁䅁允䅁䅁䅅䅁䭁䅁䅑䅁䵁䅉䅅䅁䙁䅁䅁睁䑁䅁䅁兂䅁䅁䅁䅁流䅑䅕䅁䅁䥁䍄䕃䭅䉁䅫䅁䭁䅁䅅䅁䉁䅁䅁允䅁䅁䅯睉䅁䅁杷允䅁䅁䅕䅁䑁䅁䅍䅁䙁䅁䅁䅁䅁䍁䅚兂䅁䅁䅁䵵䥍兑䅯睃䅁䅁䅯允䅁䅁䅅䅁䉁䅁䅁权䩁䅁䅁䍄䉁䅁䅁兂䅁䅁䅍睁䅁䅁䅕䅁䅁䅁䅁歊䙁䅁䅁䅁奃䅸䉨权塁䅁䅁权䉁䅁䅁允䅁䅁䅅䅁䭁䉁䅍䅁䵁䅉䅅䅁䙁䅁䅁睁䑁䅁䅁兂䅁䅁䅁䅁流䅑䅕䅁䅁乁䕄䕃䭅䍁䅯䅁䭁䅁䅅䅁䉁䅁䅁允䅁䅁䅯免䅁䅁杷允䅁䅁䅕䅁䑁䅁䅍䅁䙁䅁䅁䅁䅁䍁䅚兂䅁䅁䅁䭵䥁兑䅯兄䅁䅁䅯允䅁䅁䅅䅁䉁䅁䅁权䕁䅁䅁䍄䉁䅁䅁兂䅁䅁䅍睁䅁䅁䅕䅁䅁䅁䅁歊䙁䅁䅁䅁䥂其䉨权汁䅁䅁权䉁䅁䅁允䅁䅁䅅䅁䭁䉁䅙䅁䵁䅉䅅䅁䙁䅁䅁睁䑁䅁䅁兂䅁䅁䅁䅁流䅑䅕䅁䅁䱁杩䕃䭅䍁䅕䅁䭁䅁䅅䅁䉁䅁䅁允䅁䅁䅯䅂䅁䅁杷允䅁䅁䅕䅁䑁䅁䅍䅁䙁䅁䅁䅁䅁䍁䅚兂䅁䅁䅁䭯䥙兑䅯克䅁䅁䅯允䅁䅁䅅䅁䉁䅁䅁权䵁䅁䅁䍄䉁䅁䅁兂䅁䅁䅍睁䅁䅁䅕䅁䅁䅁䅁歊䙁䅁䅁䅁奂杲䉨权䱁䅁䅁权䉁䅁䅁允䅁䅁䅅䅁䭁䅁䅉䅁䵁䅉䅅䅁䙁䅁䅁睁䑁䅁䅁兂䅁䅁䅁䅁流䅑䅕䅁䅁䝁䑪䕃䭅䍁䄰䅁䭁䅁䅅䅁䉁䅁䅁允䅁䅁䅯睍䅁䅁杷允䅁䅁䅕䅁䑁䅁䅍䅁䙁䅁䅁䅁䅁䍁䅚兂䅁䅁䅁䵅䥍兑䅯兂䅁䅁䅯允䅁䅁䅅䅁䉁䅁䅁权允䅁䅁䍄䉁䅁䅁兂䅁䅁䅍睁䅁䅁䅕䅁䅁䅁䅁歊䙁䅁䅁䅁䥂䅸䉨权䙁䅁䅁权䉁䅁䅁允䅁䅁䅅䅁䭁䍁䄸䅁䵁䅉䅅䅁䙁䅁䅁睁䑁䅁䅁兂䅁䅁䅁䅁流䅑䅕䅁䅁䩁䕪䕃䭅䉁䅅䅁䭁䅁䅅䅁䉁䅁䅁允䅁䅁䅯睅䅁䅁杷允䅁䅁䅕䅁䑁䅁䅍䅁䙁䅁䅁䅁䅁䍁䅚兂䅁䅁䅁䵭䥑兑䅯睋䅁䅁䅯允䅁䅁䅅䅁䉁䅁䅁权呁䅁䅁䍄䉁䅁䅁兂䅁䅁䅍睁䅁䅁䅕䅁䅁䅁䅁歊䙁䅁䅁䅁睃䅵䉨权敁䅁䅁权䉁䅁䅁允䅁䅁䅅䅁䭁䅁䅣䅁䵁䅉䅅䅁䙁䅁䅁睁䑁䅁䅁兂䅁䅁䅁䅁流䅑䅕䅁䅁佁䑪䕃䭅䑁䅁䅁䭁䅁䅅䅁䉁䅁䅁允䅁䅁䅯权䅁䅁杷允䅁䅁䅕䅁䑁䅁䅍䅁䙁䅁䅁䅁䅁䍁䅚兂䅁䅁䅁䵫䥕兑䅯睊䅁䅁䅯允䅁䅁䅅䅁䉁䅁䅁权潁䅁䅁䍄䉁䅁䅁兂䅁䅁䅍睁䅁䅁䅕䅁䅁䅁䅁歊䙁䅁䅁䅁奂杲䉨权灁䅁䅁权䉁䅁䅁允䅁䅁䅅䅁䭁䅁䅉䅁䵁䅉䅅䅁䙁䅁䅁睁䑁䅁䅁兂䅁䅁䅁䅁流䅑䅕䅁䅁䙁畩䕃䭅䉁䅉䅁䭁䅁䅅䅁䉁䅁䅁允䅁䅁䅯杁䅁䅁杷允䅁䅁䅕䅁䑁䅁䅍䅁䙁䅁䅁䅁䅁䍁䅚兂䅁䅁䅁䭗䤴兑䅯杋䅁䅁䅯允䅁䅁䅅䅁䉁䅁䅁权䍁䅁䅁䍄䉁䅁䅁兂䅁䅁䅍睁䅁䅁䅕䅁䅁䅁䅁歊䙁䅁䅁䅁㑄䅸䉨权䑁䅁䅁权䉁䅁䅁允䅁䅁䅅䅁䭁䍁䅙䅁䵁䅉䅅䅁䙁䅁䅁睁䑁䅁䅁兂䅁䅁䅁䅁流䅑䅕䅁䅁䙁㡩䕃䭅䍁䅫䅁䭁䅁䅅䅁䉁䅁䅁允䅁䅁䅯光䅁䅁杷允䅁䅁䅕䅁䑁䅁䅍䅁䙁䅁䅁䅁䅁䍁䅚兂䅁䅁䅁䴫䥑兑䅯杂䅁䅁䅯允䅁䅁䅅䅁䉁䅁䅁权流䅁䅁䍄䉁䅁䅁兂䅁䅁䅍睁䅁䅁䅕䅁䅁䅁䅁歊䙁䅁䅁䅁䅄䅨䉰权䉁䅁䅁权䉁䅁䅁允䅁䅁䅅䅁䭁䑁䅣䅁䵁䅉䅅䅁䙁䅁䅁睁䑁䅁䅁兂䅁䅁䅁䅁流䅑䅕䅁䅁䱁杩䕃䭅䉁䄴䅁䭁䅁䅅䅁䉁䅁䅁允䅁䅁䅯䅂䅁䅁杷允䅁䅁䅕䅁䑁䅁䅍䅁䙁䅁䅁䅁䅁䍁䅚兂䅁䅁䅁䭗䤴兑䅯睋䅁䅁䅯允䅁䅁䅅䅁䉁䅁䅁权䍁䅁䅁䍄䉁䅁䅁兂䅁䅁䅍睁䅁䅁䅕䅁䅁䅁䅁歊䙁䅁䅁䅁䥂其䉨权䥁䅁䅁权䉁䅁䅁允䅁䅁䅅䅁䭁䉁䅙䅁䵁䅉䅅䅁䙁䅁䅁睁䑁䅁䅁兂䅁䅁䅁䅁流䅑䅕䅁䅁䍁䙄䕃䭅䉁䅫䅁䭁䅁䅅䅁䉁䅁䅁允䅁䅁䅯䅇䅁䅁杷允䅁䅁䅕䅁䑁䅁䅍䅁䙁䅁䅁䅁䅁䍁䅚兂䅁䅁䅁䭗䤴兑䅯䅌䅁䅁䅯允䅁䅁䅅䅁䉁䅁䅁权䍁䅁䅁䍄䉁䅁䅁兂䅁䅁䅍睁䅁䅁䅕䅁䅁䅁䅁歊䙁䅁䅁䅁睃䅵䉨权煁䅁䅁权䉁䅁䅁允䅁䅁䅅䅁䭁䅁䅣䅁䵁䅉䅅䅁䙁䅁䅁睁䑁䅁䅁兂䅁䅁䅁䅁流䅑䅕䅁䅁䉁䑄䕃䭅䉁䅷䅁䭁䅁䅅䅁䉁䅁䅁允䅁䅁䅯䅅䅁䅁杷允䅁䅁䅕䅁䑁䅁䅍䅁䙁䅁䅁䅁䅁䍁䅚兂䅁䅁䅁䵫䥕兑䅯杍䅁䅁䅯允䅁䅁䅅䅁䉁䅁䅁权潁䅁䅁䍄䉁䅁䅁兂䅁䅁䅍睁䅁䅁䅕䅁䅁䅁䅁歊䙁䅁䅁䅁权杰䉨权乁䅁䅁权䉁䅁䅁允䅁䅁䅅䅁䭁䅁䅷䅁䵁䅉䅅䅁䙁䅁䅁睁䑁䅁䅁兂䅁䅁䅁䅁流䅑䅕䅁䅁䩁䕪䕃䭅䍁䅣䅁䭁䅁䅅䅁䉁䅁䅁允䅁䅁䅯睅䅁䅁杷允䅁䅁䅕䅁䑁䅁䅍䅁䙁䅁䅁䅁䅁䍁䅚兂䅁䅁䅁䭵䥁兑䅯䅈䅁䅁䅯允䅁䅁䅅䅁䉁䅁䅁权䕁䅁䅁䍄䉁䅁䅁兂䅁䅁䅍睁䅁䅁䅕䅁䅁䅁䅁歊䙁䅁䅁䅁睃䅵䉨权噁䅁䅁权䉁䅁䅁允䅁䅁䅅䅁䭁䅁䅣䅁䵁䅉䅅䅁䙁䅁䅁睁䑁䅁䅁兂䅁䅁䅁䅁流䅑䅕䅁䅁䡁䍪䕃䭅䉁䅣䅁䭁䅁䅅䅁䉁䅁䅁允䅁䅁䅯睈䅁䅁杷允䅁䅁䅕䅁䑁䅁䅍䅁䙁䅁䅁䅁䅁䍁䅚兂䅁䅁䅁䴶䥍兑䅯䅃䅁䅁䅯允䅁䅁䅅䅁䉁䅁䅁权䭁䅁䅁䍄䉁䅁䅁兂䅁䅁䅍睁䅁䅁䅕䅁䅁䅁䅁歊䙁䅁䅁䅁睃䅵䉨权湁䅁䅁权䉁䅁䅁允䅁䅁䅅䅁䭁䅁䅣䅁䵁䅉䅅䅁䙁䅁䅁睁䑁䅁䅁兂䅁䅁䅁䅁流䅑䅕䅁䅁䥁䍄䕃䭅䉁䅕䅁䭁䅁䅅䅁䉁䅁䅁允䅁䅁䅯睉䅁䅁杷允䅁䅁䅕䅁䑁䅁䅍䅁䙁䅁䅁䅁䅁䍁䅚兂䅁䅁䅁䱗䥷兑䅯睋䅁䅁䅯允䅁䅁䅅䅁䉁䅁䅁权桁䅁䅁䍄䉁䅁䅁兂䅁䅁䅍睁䅁䅁䅕䅁䅁䅁䅁歊䙁䅁䅁䅁潄睷䉨权婁䅁䅁权䉁䅁䅁允䅁䅁䅅䅁䭁䅁䅯䅁䵁䅉䅅䅁䙁䅁䅁睁䑁䅁䅁兂䅁䅁䅁䅁流䅑䅕䅁䅁䡁䍪䕃䭅䍁䅉䅁䭁䅁䅅䅁䉁䅁䅁允䅁䅁䅯睈䅁䅁杷允䅁䅁䅕䅁䑁䅁䅍䅁䙁䅁䅁䅁䅁䍁䅚兂䅁䅁䅁䴶䥍兑䅯兄䅁䅁䅯允䅁䅁䅅䅁䉁䅁䅁权䭁䅁䅁䍄䉁䅁䅁兂䅁䅁䅍睁䅁䅁䅕䅁䅁䅁䅁歊䙁䅁䅁䅁㑄䅸䉨权歁䅁䅁权䉁䅁䅁允䅁䅁䅅䅁䭁䍁䅙䅁䵁䅉䅅䅁䙁䅁䅁睁䑁䅁䅁兂䅁䅁䅁䅁流䅑䅕䅁䅁䭁浃䕃䭅䍁䄴䅁䭁䅁䅅䅁䉁䅁䅁允䅁䅁䅯䅄䅁䅁杷允䅁䅁䅕䅁䑁䅁䅍䅁䙁䅁䅁䅁䅁䍁䅚兂䅁䅁䅁䭗䤴兑䅯兆䅁䅁䅯允䅁䅁䅅䅁䉁䅁䅁权䍁䅁䅁䍄䉁䅁䅁兂䅁䅁䅍睁䅁䅁䅕䅁䅁䅁䅁歊䙁䅁䅁䅁杁典䉨权乁䅁䅁权䉁䅁䅁允䅁䅁䅅䅁䭁䉁䅧䅁䵁䅉䅅䅁䙁䅁䅁睁䑁䅁䅁兂䅁䅁䅁䅁流䅑䅕䅁䅁䱁䑪䕃䭅䍁䅣䅁䭁䅁䅅䅁䉁䅁䅁允䅁䅁䅯元䅁䅁杷允䅁䅁䅕䅁䑁䅁䅍䅁䙁䅁䅁䅁䅁䍁䅚兂䅁䅁䅁䵓䥑兑䅯兌䅁䅁䅯允䅁䅁䅅䅁䉁䅁䅁权癁䅁䅁䍄䉁䅁䅁兂䅁䅁䅍睁䅁䅁䅕䅁䅁䅁䅁歊䙁䅁䅁䅁杁典䉨权䥁䅁䅁权䉁䅁䅁允䅁䅁䅅䅁䭁䉁䅧䅁䵁䅉䅅䅁䙁䅁䅁睁䑁䅁䅁兂䅁䅁䅁䅁流䅑䅕䅁䅁䙁畩䕃䭅䑁䅁䅁䭁䅁䅅䅁䉁䅁䅁允䅁䅁䅯杁䅁䅁杷允䅁䅁䅕䅁䑁䅁䅍䅁䙁䅁䅁䅁䅁䍁䅚兂䅁䅁䅁䵧䥉兑䅯䅊䅁䅁䅯允䅁䅁䅅䅁䉁䅁䅁权橁䅁䅁䍄䉁䅁䅁兂䅁䅁䅍睁䅁䅁䅕䅁䅁䅁䅁歊䙁䅁䅁䅁兄䅸䉨权汁䅁䅁权䉁䅁䅁允䅁䅁䅅䅁䭁䑁䅅䅁䵁䅉䅅䅁䙁䅁䅁睁䑁䅁䅁兂䅁䅁䅁䅁流䅑䅕䅁䅁偁䕪䕃䭅䍁䅉䅁䭁䅁䅅䅁䉁䅁䅁允䅁䅁䅯杊䅁䅁杷允䅁䅁䅕䅁䑁䅁䅍䅁䙁䅁䅁䅁䅁䍁䅚兂䅁䅁䅁䴰䥑兑䅯杄䅁䅁䅯允䅁䅁䅅䅁䉁䅁䅁权硁䅁䅁䍄䉁䅁䅁兂䅁䅁䅍睁䅁䅁䅕䅁䅁䅁䅁歊䙁䅁䅁䅁奃典䉨权祁䅁䅁权䉁䅁䅁允䅁䅁䅅䅁䭁䑁䅕䅁䵁䅉䅅䅁䙁䅁䅁睁䑁䅁䅁兂䅁䅁䅁䅁流䅑䅕䅁䅁䙁畩䕃䭅䅁䅙䅁䭁䅁䅅䅁䉁䅁䅁允䅁䅁䅯杁䅁䅁杷允䅁䅁䅕䅁䑁䅁䅍䅁䙁䅁䅁䅁䅁䍁䅚兂䅁䅁䅁䵓䥑兑䅯䅈䅁䅁䅯允䅁䅁䅅䅁䉁䅁䅁权癁䅁䅁䍄䉁䅁䅁兂䅁䅁䅍睁䅁䅁䅕䅁䅁䅁䅁歊䙁䅁䅁䅁奂杲䉨权啁䅁䅁权䉁䅁䅁允䅁䅁䅅䅁䭁䅁䅉䅁䵁䅉䅅䅁䙁䅁䅁睁䑁䅁䅁兂䅁䅁䅁䅁流䅑䅕䅁䅁䙁畩䕃䭅䉁䄴䅁䭁䅁䅅䅁䉁䅁䅁允䅁䅁䅯杁䅁䅁杷允䅁䅁䅕䅁䑁䅁䅍䅁䙁䅁䅁䅁䅁䍁䅚兂䅁䅁䅁䱓䤰兑䅯兌䅁䅁䅯允䅁䅁䅅䅁䉁䅁䅁权坁䅁䅁䍄䉁䅁䅁兂䅁䅁䅍睁䅁䅁䅕䅁䅁䅁䅁歊䙁䅁䅁䅁杁典䉨权歁䅁䅁权䉁䅁䅁允䅁䅁䅅䅁䭁䉁䅧䅁䵁䅉䅅䅁䙁䅁䅁睁䑁䅁䅁兂䅁䅁䅁䅁流䅑䅕䅁䅁乁㙩䕃䭅䍁䅯䅁䭁䅁䅅䅁䉁䅁䅁允䅁䅁䅯杇䅁䅁杷允䅁䅁䅕䅁䑁䅁䅍䅁䙁䅁䅁䅁䅁䍁䅚兂䅁䅁䅁䵧䥉兑䅯䅆䅁䅁䅯允䅁䅁䅅䅁䉁䅁䅁权橁䅁䅁䍄䉁䅁䅁兂䅁䅁䅍睁䅁䅁䅕䅁䅁䅁䅁歊䙁䅁䅁䅁㑄䅸䉨权杁䅁䅁权䉁䅁䅁允䅁䅁䅅䅁䭁䍁䅙䅁䵁䅉䅅䅁䙁䅁䅁睁䑁䅁䅁兂䅁䅁䅁䅁流䅑䅕䅁䅁䭁浃䕃䭅䍁䅑䅁䭁䅁䅅䅁䉁䅁䅁允䅁䅁䅯䅄䅁䅁杷允䅁䅁䅕䅁䑁䅁䅍䅁䙁䅁䅁䅁䅁䍁䅚兂䅁䅁䅁䭗䤴兑䅯睊䅁䅁䅯允䅁䅁䅅䅁䉁䅁䅁权䍁䅁䅁䍄䉁䅁䅁兂䅁䅁䅍睁䅁䅁䅕䅁䅁䅁䅁歊䙁䅁䅁䅁奃䅸䉨权灁䅁䅁权䉁䅁䅁允䅁䅁䅅䅁䭁䉁䅍䅁䵁䅉䅅䅁䙁䅁䅁睁䑁䅁䅁兂䅁䅁䅁䅁流䅑䅕䅁䅁䙁畩䕃䭅䑁䅉䅁䭁䅁䅅䅁䉁䅁䅁允䅁䅁䅯杁䅁䅁杷允䅁䅁䅕䅁䑁䅁䅍䅁䙁䅁䅁䅁䅁䍁䅚兂䅁䅁䅁䱳䥧兑䅯克䅁䅁䅯允䅁䅁䅅䅁䉁䅁䅁权䡁䅁䅁䍄䉁䅁䅁兂䅁䅁䅍睁䅁䅁䅕䅁䅁䅁䅁歊䙁䅁䅁䅁㑃䅯䉨权偁䅁䅁权䉁䅁䅁允䅁䅁䅅䅁䭁䅁䅑䅁䵁䅉䅅䅁䙁䅁䅁睁䑁䅁䅁兂䅁䅁䅁䅁流䅑䅕䅁䅁䝁䑪䕃䭅䅁䅕䅁䭁䅁䅅䅁䉁䅁䅁允䅁䅁䅯睍䅁䅁杷允䅁䅁䅕䅁䑁䅁䅍䅁䙁䅁䅁䅁䅁䍁䅚兂䅁䅁䅁䵓䥑兑䅯杅䅁䅁䅯允䅁䅁䅅䅁䉁䅁䅁权癁䅁䅁䍄䉁䅁䅁兂䅁䅁䅍睁䅁䅁䅕䅁䅁䅁䅁歊䙁䅁䅁䅁睃䅵䉨权䙁䅁䅁权䉁䅁䅁允䅁䅁䅅䅁䭁䅁䅣䅁䵁䅉䅅䅁䙁䅁䅁睁䑁䅁䅁兂䅁䅁䅁䅁流䅑䅕䅁䅁乁䕄䕃䭅䉁䄴䅁䭁䅁䅅䅁䉁䅁䅁允䅁䅁䅯免䅁䅁杷允䅁䅁䅕䅁䑁䅁䅍䅁䙁䅁䅁䅁䅁䍁䅚兂䅁䅁䅁䰲䥯兑䅯杌䅁䅁䅯允䅁䅁䅅䅁䉁䅁䅁权慁䅁䅁䍄䉁䅁䅁兂䅁䅁䅍睁䅁䅁䅕䅁䅁䅁䅁歊䙁䅁䅁䅁潂睷䉨权噁䅁䅁权䉁䅁䅁允䅁䅁䅅䅁䭁䑁䅍䅁䵁䅉䅅䅁䙁䅁䅁睁䑁䅁䅁兂䅁䅁䅁䅁流䅑䅕䅁䅁䱁㑃䕃䭅䅁䅍䅁䭁䅁䅅䅁䉁䅁䅁允䅁䅁䅯睂䅁䅁杷允䅁䅁䅕䅁䑁䅁䅍䅁䙁䅁䅁䅁䅁䍁䅚兂䅁䅁䅁䵥䥉兑䅯䅆䅁䅁䅯允䅁䅁䅅䅁䉁䅁䅁权晁䅁䅁䍄䉁䅁䅁兂䅁䅁䅍睁䅁䅁䅕䅁䅁䅁䅁歊䙁䅁䅁䅁睃䅵䉨权扁䅁䅁权䉁䅁䅁允䅁䅁䅅䅁䭁䅁䅣䅁䵁䅉䅅䅁䙁䅁䅁睁䑁䅁䅁兂䅁䅁䅁䅁流䅑䅕䅁䅁䩁䕪䕃䭅䑁䅁䅁䭁䅁䅅䅁䉁䅁䅁允䅁䅁䅯睅䅁䅁杷允䅁䅁䅕䅁䑁䅁䅍䅁䙁䅁䅁䅁䅁䍁䅚兂䅁䅁䅁䵭䥑兑䅯杌䅁䅁䅯允䅁䅁䅅䅁䉁䅁䅁权呁䅁䅁䍄䉁䅁䅁兂䅁䅁䅍睁䅁䅁䅕䅁䅁䅁䅁歊䙁䅁䅁䅁睃䅵䉨权佁䅁䅁权䉁䅁䅁允䅁䅁䅅䅁䭁䅁䅣䅁䵁䅉䅅䅁䙁䅁䅁睁䑁䅁䅁兂䅁䅁䅁䅁流䅑䅕䅁䅁䱁㑃䕃䭅䅁䅁䅁䭁䅁䅅䅁䉁䅁䅁允䅁䅁䅯睂䅁䅁杷允䅁䅁䅕䅁䑁䅁䅍䅁䙁䅁䅁䅁䅁䍁䅚兂䅁䅁䅁䥥䤰兑䅯允䅁䅁䅯允䅁䅁䅅䅁䉁䅁䅁权㉁䅁䅁䍄䉁䅁䅁兂䅁䅁䅍睁䅁䅁䅕䅁䅁䅁䅁歊䙁䅁䅁䅁㑃䅯䉨权䥁䅁䅁权䉁䅁䅁允䅁䅁䅅䅁䭁䅁䅑䅁䵁䅉䅅䅁䙁䅁䅁睁䑁䅁䅁兂䅁䅁䅁䅁流䅑䅕䅁䅁佁䑪䕃䭅䍁䅫䅁䭁䅁䅅䅁䉁䅁䅁允䅁䅁䅯权䅁䅁杷允䅁䅁䅕䅁䑁䅁䅍䅁䙁䅁䅁䅁䅁䍁䅚兂䅁䅁䅁䭯䥙兑䅯䅉䅁䅁䅯允䅁䅁䅅䅁䉁䅁䅁权䵁䅁䅁䍄䉁䅁䅁兂䅁䅁䅍睁䅁䅁䅕䅁䅁䅁䅁歊䙁䅁䅁䅁睃䅵䉨权杁䅁䅁权䉁䅁䅁允䅁䅁䅅䅁䭁䅁䅣䅁䵁䅉䅅䅁䙁䅁䅁睁䑁䅁䅁兂䅁䅁䅁䅁流䅑䅕䅁䅁䙁㡩䕃䭅䉁䄰䅁䭁䅁䅅䅁䉁䅁䅁允䅁䅁䅯光䅁䅁杷允䅁䅁䅕䅁䑁䅁䅍䅁䙁䅁䅁䅁䅁䍁䅚兂䅁䅁䅁䱓䤰兑䅯䅊䅁䅁䅯允䅁䅁䅅䅁䉁䅁䅁权坁䅁䅁䍄䉁䅁䅁兂䅁䅁䅍睁䅁䅁䅕䅁䅁䅁䅁歊䙁䅁䅁䅁睃䅵䉨权歁䅁䅁权䉁䅁䅁允䅁䅁䅅䅁䭁䅁䅣䅁䵁䅉䅅䅁䙁䅁䅁睁䑁䅁䅁兂䅁䅁䅁䅁流䅑䅕䅁䅁䕁㥩䕃䭅䍁䅁䅁䭁䅁䅅䅁䉁䅁䅁允䅁䅁䅯杆䅁䅁杷允䅁䅁䅕䅁䑁䅁䅍䅁䙁䅁䅁䅁䅁䍁䅚兂䅁䅁䅁䱳䥧兑䅯兄䅁䅁䅯允䅁䅁䅅䅁䉁䅁䅁权䡁䅁䅁䍄䉁䅁䅁兂䅁䅁䅍睁䅁䅁䅕䅁䅁䅁䅁歊䙁䅁䅁䅁潂睷䉨权畁䅁䅁权䉁䅁䅁允䅁䅁䅅䅁䭁䑁䅍䅁䵁䅉䅅䅁䙁䅁䅁睁䑁䅁䅁兂䅁䅁䅁䅁流䅑䅕䅁䅁䱁㑃䕃䭅䍁䅉䅁䭁䅁䅅䅁䉁䅁䅁允䅁䅁䅯睂䅁䅁杷允䅁䅁䅕䅁䑁䅁䅍䅁䙁䅁䅁䅁䅁䍁䅚兂䅁䅁䅁䵅䥍兑䅯兊䅁䅁䅯允䅁䅁䅅䅁䉁䅁䅁权允䅁䅁䍄䉁䅁䅁兂䅁䅁䅍睁䅁䅁䅕䅁䅁䅁䅁歊䙁䅁䅁䅁允睷䉨权佁䅁䅁权䉁䅁䅁允䅁䅁䅅䅁䭁䉁䅁䅁䵁䅉䅅䅁䙁䅁䅁睁䑁䅁䅁兂䅁䅁䅁䅁流䅑䅕䅁䅁佁䑪䕃䭅䉁䅳䅁䭁䅁䅅䅁䉁䅁䅁允䅁䅁䅯权䅁䅁杷允䅁䅁䅕䅁䑁䅁䅍䅁䙁䅁䅁䅁䅁䍁䅚兂䅁䅁䅁䵵䥍兑䅯䅌䅁䅁䅯允䅁䅁䅅䅁䉁䅁䅁权䩁䅁䅁䍄䉁䅁䅁兂䅁䅁䅍睁䅁䅁䅕䅁䅁䅁䅁歊䙁䅁䅁䅁元典䉨权乁䅁䅁权䉁䅁䅁允䅁䅁䅅䅁䭁䍁䅧䅁䵁䅉䅅䅁䙁䅁䅁睁䑁䅁䅁兂䅁䅁䅁䅁流䅑䅕䅁䅁乁䕄䕃䭅䍁䅳䅁䭁䅁䅅䅁䉁䅁䅁允䅁䅁䅯免䅁䅁杷允䅁䅁䅕䅁䑁䅁䅍䅁䙁䅁䅁䅁䅁䍁䅚兂䅁䅁䅁䭵䥁兑䅯克䅁䅁䅯允䅁䅁䅅䅁䉁䅁䅁权䕁䅁䅁䍄䉁䅁䅁兂䅁䅁䅍睁䅁䅁䅕䅁䅁䅁䅁歊䙁䅁䅁䅁睃䅵䉨权摁䅁䅁权䉁䅁䅁允䅁䅁䅅䅁䭁䅁䅣䅁䵁䅉䅅䅁䙁䅁䅁睁䑁䅁䅁兂䅁䅁䅁䅁流䅑䅕䅁䅁䕁㥩䕃䭅䅁䅳䅁䭁䅁䅅䅁䉁䅁䅁允䅁䅁䅯杆䅁䅁杷允䅁䅁䅕䅁䑁䅁䅍䅁䙁䅁䅁䅁䅁䍁䅚兂䅁䅁䅁䵓䥑兑䅯杋䅁䅁䅯允䅁䅁䅅䅁䉁䅁䅁权癁䅁䅁䍄䉁䅁䅁兂䅁䅁䅍睁䅁䅁䅕䅁䅁䅁䅁歊䙁䅁䅁䅁兄䅸䉨权楁䅁䅁权䉁䅁䅁允䅁䅁䅅䅁䭁䑁䅅䅁䵁䅉䅅䅁䙁䅁䅁睁䑁䅁䅁兂䅁䅁䅁䅁流䅑䅕䅁䅁䱁㑃䕃䭅䍁䄰䅁䭁䅁䅅䅁䉁䅁䅁允䅁䅁䅯睂䅁䅁杷允䅁䅁䅕䅁䑁䅁䅍䅁䙁䅁䅁䅁䅁䍁䅚兂䅁䅁䅁䵧䥉兑䅯充䅁䅁䅯允䅁䅁䅅䅁䉁䅁䅁权橁䅁䅁䍄䉁䅁䅁兂䅁䅁䅍睁䅁䅁䅕䅁䅁䅁䅁歊䙁䅁䅁䅁睃䅵䉨权婁䅁䅁权䉁䅁䅁允䅁䅁䅅䅁䭁䅁䅣䅁䵁䅉䅅䅁䙁䅁䅁睁䑁䅁䅁兂䅁䅁䅁䅁流䅑䅕䅁䅁䱁㑃䕃䭅䉁䅣䅁䭁䅁䅅䅁䉁䅁䅁允䅁䅁䅯睂䅁䅁杷允䅁䅁䅕䅁䑁䅁䅍䅁䙁䅁䅁䅁䅁䍁䅚兂䅁䅁䅁䵧䥉兑䅯克䅁䅁䅯允䅁䅁䅅䅁䉁䅁䅁权橁䅁䅁䍄䉁䅁䅁兂䅁䅁䅍睁䅁䅁䅕䅁䅁䅁䅁歊䙁䅁䅁䅁元典䉨权䱁䅁䅁权䉁䅁䅁允䅁䅁䅅䅁䭁䍁䅧䅁䵁䅉䅅䅁䙁䅁䅁睁䑁䅁䅁兂䅁䅁䅁䅁流䅑䅕䅁䅁䱁䑪䕃䭅䍁䄴䅁䭁䅁䅅䅁䉁䅁䅁允䅁䅁䅯元䅁䅁杷允䅁䅁䅕䅁䑁䅁䅍䅁䙁䅁䅁䅁䅁䍁䅚兂䅁䅁䅁䵓䥑兑䅯睁䅁䅁䅯允䅁䅁䅅䅁䉁䅁䅁权癁䅁䅁䍄䉁䅁䅁兂䅁䅁䅍睁䅁䅁䅕䅁䅁䅁䅁歊䙁䅁䅁䅁奂䅶䉨权䝁䅁䅁权䉁䅁䅁允䅁䅁䅅䅁䭁䍁䅅䅁䵁䅉䅅䅁䙁䅁䅁睁䑁䅁䅁兂䅁䅁䅁䅁流䅑䅕䅁䅁䩁䙄䕃䭅䅁䄸䅁䭁䅁䅅䅁䉁䅁䅁允䅁䅁䅯䅋䅁䅁杷允䅁䅁䅕䅁䑁䅁䅍䅁䙁䅁䅁䅁䅁䍁䅚兂䅁䅁䅁䰲䥯兑䅯兇䅁䅁䅯允䅁䅁䅅䅁䉁䅁䅁权慁䅁䅁䍄䉁䅁䅁兂䅁䅁䅍睁䅁䅁䅕䅁䅁䅁䅁歊䙁䅁䅁䅁㑂杷䉨权婁䅁䅁权䉁䅁䅁允䅁䅁䅅䅁䭁䉁䄸䅁䵁䅉䅅䅁䙁䅁䅁睁䑁䅁䅁兂䅁䅁䅁䅁流䅑䅕䅁䅁䱁㑃䕃䭅䑁䅉䅁䭁䅁䅅䅁䉁䅁䅁允䅁䅁䅯睂䅁䅁杷允䅁䅁䅕䅁䑁䅁䅍䅁䙁䅁䅁䅁䅁䍁䅚兂䅁䅁䅁䱳䥧兑䅯䅌䅁䅁䅯允䅁䅁䅅䅁䉁䅁䅁权䡁䅁䅁䍄䉁䅁䅁兂䅁䅁䅍睁䅁䅁䅕䅁䅁䅁䅁歊䙁䅁䅁䅁㑄䅸䉨权扁䅁䅁权䉁䅁䅁允䅁䅁䅅䅁䭁䍁䅙䅁䵁䅉䅅䅁䙁䅁䅁睁䑁䅁䅁兂䅁䅁䅁䅁流䅑䅕䅁䅁䩁䕪䕃䭅䅁䄴䅁䭁䅁䅅䅁䉁䅁䅁允䅁䅁䅯睅䅁䅁杷允䅁䅁䅕䅁䑁䅁䅍䅁䙁䅁䅁䅁䅁䍁䅚兂䅁䅁䅁䱓䤰兑䅯睋䅁䅁䅯允䅁䅁䅅䅁䉁䅁䅁权坁䅁䅁䍄䉁䅁䅁兂䅁䅁䅍睁䅁䅁䅕䅁䅁䅁䅁歊䙁䅁䅁䅁睃䅵䉨权䥁䅁䅁权䉁䅁䅁允䅁䅁䅅䅁䭁䅁䅣䅁䵁䅉䅅䅁䙁䅁䅁睁䑁䅁䅁兂䅁䅁䅁䅁流䅑䅕䅁䅁乁㙩䕃䭅䑁䅁䅁䭁䅁䅅䅁䉁䅁䅁允䅁䅁䅯杇䅁䅁杷允䅁䅁䅕䅁䑁䅁䅍䅁䙁䅁䅁䅁䅁䍁䅚兂䅁䅁䅁䵵䥍兑䅯睆䅁䅁䅯允䅁䅁䅅䅁䉁䅁䅁权䩁䅁䅁䍄䉁䅁䅁兂䅁䅁䅍睁䅁䅁䅕䅁䅁䅁䅁歊䙁䅁䅁䅁㑄䅸䉨权畁䅁䅁权䉁䅁䅁允䅁䅁䅅䅁䭁䍁䅙䅁䵁䅉䅅䅁䙁䅁䅁睁䑁䅁䅁兂䅁䅁䅁䅁流䅑䅕䅁䅁䩁䕪䕃䭅䍁䅷䅁䭁䅁䅅䅁䉁䅁䅁允䅁䅁䅯睅䅁䅁杷允䅁䅁䅕䅁䑁䅁䅍䅁䙁䅁䅁䅁䅁䍁䅚兂䅁䅁䅁䱓䤰兑䅯杈䅁䅁䅯允䅁䅁䅅䅁䉁䅁䅁权坁䅁䅁䍄䉁䅁䅁兂䅁䅁䅍睁䅁䅁䅕䅁䅁䅁䅁歊䙁䅁䅁䅁㑃睷䉨权䙁䅁䅁权䉁䅁䅁允䅁䅁䅅䅁䭁䅁䅫䅁䵁䅉䅅䅁䙁䅁䅁睁䑁䅁䅁兂䅁䅁䅁䅁流䅑䅕䅁䅁䱁㑃䕃䭅䍁䅕䅁䭁䅁䅅䅁䉁䅁䅁允䅁䅁䅯睂䅁䅁杷允䅁䅁䅕䅁䑁䅁䅍䅁䙁䅁䅁䅁䅁䍁䅚兂䅁䅁䅁䵡䥍兑䅯䅊䅁䅁䅯允䅁䅁䅅䅁䉁䅁䅁权穁䅁䅁䍄䉁䅁䅁兂䅁䅁䅍睁䅁䅁䅕䅁䅁䅁䅁歊䙁䅁䅁䅁䥂䅸䉨权摁䅁䅁权䉁䅁䅁允䅁䅁䅅䅁䭁䍁䄸䅁䵁䅉䅅䅁䙁䅁䅁睁䑁䅁䅁兂䅁䅁䅁䅁流䅑䅕䅁䅁乁䕃歃䭅䅁䅅䅁䭁䅁䅅䅁䉁䅁䅁允䅁䅁䅯䅎䅁䅁杷允䅁䅁䅕䅁䑁䅁䅍䅁䙁䅁䅁䅁䅁䍁䅚兂䅁䅁䅁䱳䥧兑䅯䅈䅁䅁䅯允䅁䅁䅅䅁䉁䅁䅁权䡁䅁䅁䍄䉁䅁䅁兂䅁䅁䅍睁䅁䅁䅕䅁䅁䅁䅁歊䙁䅁䅁䅁㑄䅸䉨权十䅁䅁权䉁䅁䅁允䅁䅁䅅䅁䭁䍁䅙䅁䵁䅉䅅䅁䙁䅁䅁睁䑁䅁䅁兂䅁䅁䅁䅁流䅑䅕䅁䅁䱁㑃䕃䭅䍁䄴䅁䭁䅁䅅䅁䉁䅁䅁允䅁䅁䅯睂䅁䅁杷允䅁䅁䅕䅁䑁䅁䅍䅁䙁䅁䅁䅁䅁䍁䅚兂䅁䅁䅁䭵䥁兑䅯䅊䅁䅁䅯允䅁䅁䅅䅁䉁䅁䅁权䕁䅁䅁䍄䉁䅁䅁兂䅁䅁䅍睁䅁䅁䅕䅁䅁䅁䅁歊䙁䅁䅁䅁兄䅸䉨权乁䅁䅁权䉁䅁䅁允䅁䅁䅅䅁䭁䑁䅅䅁䵁䅉䅅䅁䙁䅁䅁睁䑁䅁䅁兂䅁䅁䅁䅁流䅑䅕䅁䅁乁㙩䕃䭅䅁䅁䅁䭁䅁䅅䅁䉁䅁䅁允䅁䅁䅯杇䅁䅁杷允䅁䅁䅕䅁䑁䅁䅍䅁䙁䅁䅁䅁䅁䍁䅚兂䅁䅁䅁䴶䥍兑䅯杌䅁䅁䅯允䅁䅁䅅䅁䉁䅁䅁权䭁䅁䅁䍄䉁䅁䅁兂䅁䅁䅍睁䅁䅁䅕䅁䅁䅁䅁歊䙁䅁䅁䅁㑃䅯䉨权牁䅁䅁权䉁䅁䅁允䅁䅁䅅䅁䭁䅁䅑䅁䵁䅉䅅䅁䙁䅁䅁睁䑁䅁䅁兂䅁䅁䅁䅁流䅑䅕䅁䅁䕁㥩䕃䭅䍁䅷䅁䭁䅁䅅䅁䉁䅁䅁允䅁䅁䅯杆䅁䅁杷允䅁䅁䅕䅁䑁䅁䅍䅁䙁䅁䅁䅁䅁䍁䅚兂䅁䅁䅁䱳䥧兑䅯睃䅁䅁䅯允䅁䅁䅅䅁䉁䅁䅁权䡁䅁䅁䍄䉁䅁䅁兂䅁䅁䅍睁䅁䅁䅕䅁䅁䅁䅁歊䙁䅁䅁䅁奂䅶䉨权扁䅁䅁权䉁䅁䅁允䅁䅁䅅䅁䭁䍁䅅䅁䵁䅉䅅䅁䙁䅁䅁睁䑁䅁䅁兂䅁䅁䅁䅁流䅑䅕䅁䅁䍁䙄䕃䭅䍁䅯䅁䭁䅁䅅䅁䉁䅁䅁允䅁䅁䅯䅇䅁䅁杷允䅁䅁䅕䅁䑁䅁䅍䅁䙁䅁䅁䅁䅁䍁䅚兂䅁䅁䅁䵧䥉兑䅯䅈䅁䅁䅯允䅁䅁䅅䅁䉁䅁䅁权橁䅁䅁䍄䉁䅁䅁兂䅁䅁䅍睁䅁䅁䅕䅁䅁䅁䅁歊䙁䅁䅁䅁㑃睷䉨权扁䅁䅁权䉁䅁䅁允䅁䅁䅅䅁䭁䅁䅫䅁䵁䅉䅅䅁䙁䅁䅁睁䑁䅁䅁兂䅁䅁䅁䅁流䅑䅕䅁䅁偁䕪䕃䭅䍁䅷䅁䭁䅁䅅䅁䉁䅁䅁允䅁䅁䅯杊䅁䅁杷允䅁䅁䅕䅁䑁䅁䅍䅁䙁䅁䅁䅁䅁䍁䅚兂䅁䅁䅁䱳䥧兑䅯䅍䅁䅁䅯允䅁䅁䅅䅁䉁䅁䅁权䡁䅁䅁䍄䉁䅁䅁兂䅁䅁䅍睁䅁䅁䅕䅁䅁䅁䅁歊䙁䅁䅁䅁㑂杷䉨权䝁䅁䅁权䉁䅁䅁允䅁䅁䅅䅁䭁䉁䄸䅁䵁䅉䅅䅁䙁䅁䅁睁䑁䅁䅁兂䅁䅁䅁䅁流䅑䅕䅁䅁乁㙩䕃䭅䉁䅳䅁䭁䅁䅅䅁䉁䅁䅁允䅁䅁䅯杇䅁䅁杷允䅁䅁䅕䅁䑁䅁䅍䅁䙁䅁䅁䅁䅁䍁䅚兂䅁䅁䅁䵡䥍兑䅯䅉䅁䅁䅯允䅁䅁䅅䅁䉁䅁䅁权穁䅁䅁䍄䉁䅁䅁兂䅁䅁䅍睁䅁䅁䅕䅁䅁䅁䅁歊䙁䅁䅁䅁䥂其䉨权乁䅁䅁权䉁䅁䅁允䅁䅁䅅䅁䭁䉁䅙䅁䵁䅉䅅䅁䙁䅁䅁睁䑁䅁䅁兂䅁䅁䅁䅁流䅑䅕䅁䅁䩁䙄䕃䭅䉁䅕䅁䭁䅁䅅䅁䉁䅁䅁允䅁䅁䅯䅋䅁䅁杷允䅁䅁䅕䅁䑁䅁䅍䅁䙁䅁䅁䅁䅁䍁䅚兂䅁䅁䅁䰲䥯兑䅯睁䅁䅁䅯允䅁䅁䅅䅁䉁䅁䅁权慁䅁䅁䍄䉁䅁䅁兂䅁䅁䅍睁䅁䅁䅕䅁䅁䅁䅁歊䙁䅁䅁䅁㑄䅸䉨权湁䅁䅁权䉁䅁䅁允䅁䅁䅅䅁䭁䍁䅙䅁䵁䅉䅅䅁䙁䅁䅁睁䑁䅁䅁兂䅁䅁䅁䅁流䅑䅕䅁䅁乁㙩䕃䭅䉁䅣䅁䭁䅁䅅䅁䉁䅁䅁允䅁䅁䅯杇䅁䅁杷允䅁䅁䅕䅁䑁䅁䅍䅁䙁䅁䅁䅁䅁䍁䅚兂䅁䅁䅁䵧䥉兑䅯兄䅁䅁䅯允䅁䅁䅅䅁䉁䅁䅁权橁䅁䅁䍄䉁䅁䅁兂䅁䅁䅍睁䅁䅁䅕䅁䅁䅁䅁歊䙁䅁䅁䅁㑂杷䉨权獁䅁䅁权䉁䅁䅁允䅁䅁䅅䅁䭁䉁䄸䅁䵁䅉䅅䅁䙁䅁䅁睁䑁䅁䅁兂䅁䅁䅁䅁流䅑䅕䅁䅁䩁䕪䕃䭅䍁䅕䅁䭁䅁䅅䅁䉁䅁䅁允䅁䅁䅯睅䅁䅁杷允䅁䅁䅕䅁䑁䅁䅍䅁䙁䅁䅁䅁䅁䍁䅚兂䅁䅁䅁䰲䥯兑䅯睄䅁䅁䅯允䅁䅁䅅䅁䉁䅁䅁权慁䅁䅁䍄䉁䅁䅁兂䅁䅁䅍睁䅁䅁䅕䅁䅁䅁䅁歊䙁䅁䅁䅁兄䅸䉨权獁䅁䅁权䉁䅁䅁允䅁䅁䅅䅁䭁䑁䅅䅁䵁䅉䅅䅁䙁䅁䅁睁䑁䅁䅁兂䅁䅁䅁䅁流䅑䅕䅁䅁乁㙩䕃䭅䍁䅁䅁䭁䅁䅅䅁䉁䅁䅁允䅁䅁䅯杇䅁䅁杷允䅁䅁䅕䅁䑁䅁䅍䅁䙁䅁䅁䅁䅁䍁䅚兂䅁䅁䅁䵭䥑兑䅯䅈䅁䅁䅯允䅁䅁䅅䅁䉁䅁䅁权呁䅁䅁䍄䉁䅁䅁兂䅁䅁䅍睁䅁䅁䅕䅁䅁䅁䅁歊䙁䅁䅁䅁㑃睷䉨权汁䅁䅁权䉁䅁䅁允䅁䅁䅅䅁䭁䅁䅫䅁䵁䅉䅅䅁䙁䅁䅁睁䑁䅁䅁兂䅁䅁䅁䅁流䅑䅕䅁䅁乁㙩䕃䭅䅁䄰䅁䭁䅁䅅䅁䉁䅁䅁允䅁䅁䅯杇䅁䅁杷允䅁䅁䅕䅁䑁䅁䅍䅁䙁䅁䅁䅁䅁䍁䅚兂䅁䅁䅁䱗䥷兑䅯兄䅁䅁䅯允䅁䅁䅅䅁䉁䅁䅁权桁䅁䅁䍄䉁䅁䅁兂䅁䅁䅍睁䅁䅁䅕䅁䅁䅁䅁歊䙁䅁䅁䅁奄杵䉨权楁䅁䅁权䉁䅁䅁允䅁䅁䅅䅁䭁䉁䅯䅁䵁䅉䅅䅁䙁䅁䅁睁䑁䅁䅁兂䅁䅁䅁䅁流䅑䅕䅁䅁䝁䑪䕃䭅䍁䅯䅁䭁䅁䅅䅁䉁䅁䅁允䅁䅁䅯睍䅁䅁杷允䅁䅁䅕䅁䑁䅁䅍䅁䙁䅁䅁䅁䅁䍁䅚兂䅁䅁䅁䵵䥍兑䅯充䅁䅁䅯允䅁䅁䅅䅁䉁䅁䅁权䩁䅁䅁䍄䉁䅁䅁兂䅁䅁䅍睁䅁䅁䅕䅁䅁䅁䅁歊䙁䅁䅁䅁奄杵䉨权啁䅁䅁权䉁䅁䅁允䅁䅁䅅䅁䭁䉁䅯䅁䵁䅉䅅䅁䙁䅁䅁睁䑁䅁䅁兂䅁䅁䅁䅁流䅑䅕䅁䅁乁㙩䕃䭅䉁䄰䅁䭁䅁䅅䅁䉁䅁䅁允䅁䅁䅯杇䅁䅁杷允䅁䅁䅕䅁䑁䅁䅍䅁䙁䅁䅁䅁䅁䍁䅚兂䅁䅁䅁䴫䥑兑䅯䅆䅁䅁䅯允䅁䅁䅅䅁䉁䅁䅁权流䅁䅁䍄䉁䅁䅁兂䅁䅁䅍睁䅁䅁䅕䅁䅁䅁䅁歊䙁䅁䅁䅁㑃䅯䉨权䅁䅁䅁权䉁䅁䅁允䅁䅁䅅䅁䭁䅁䅑䅁䵁䅉䅅䅁䙁䅁䅁睁䑁䅁䅁兂䅁䅁䅁䅁流䅑䅕䅁䅁䩁䙪䕃䭅䅁䅕䅁䭁䅁䅅䅁䉁䅁䅁允䅁䅁䅯兎䅁䅁杷允䅁䅁䅕䅁䑁䅁䅍䅁䙁䅁䅁䅁䅁䍁䅚兂䅁䅁䅁䴶䥍兑䅯兌䅁䅁䅯允䅁䅁䅅䅁䉁䅁䅁权䭁䅁䅁䍄䉁䅁䅁兂䅁䅁䅍睁䅁䅁䅕䅁䅁䅁䅁歊䙁䅁䅁䅁奄杵䉨权䥁䅁䅁权䉁䅁䅁允䅁䅁䅅䅁䭁䉁䅯䅁䵁䅉䅅䅁䙁䅁䅁睁䑁䅁䅁兂䅁䅁䅁䅁流䅑䅕䅁䅁䭁浃䕃䭅䍁䅉䅁䭁䅁䅅䅁䉁䅁䅁允䅁䅁䅯䅄䅁䅁杷允䅁䅁䅕䅁䑁䅁䅍䅁䙁䅁䅁䅁䅁䍁䅚兂䅁䅁䅁䵓䥑兑䅯杉䅁䅁䅯允䅁䅁䅅䅁䉁䅁䅁权癁䅁䅁䍄䉁䅁䅁兂䅁䅁䅍睁䅁䅁䅕䅁䅁䅁䅁歊䙁䅁䅁䅁奄杵䉨权歁䅁䅁权䉁䅁䅁允䅁䅁䅅䅁䭁䉁䅯䅁䵁䅉䅅䅁䙁䅁䅁睁䑁䅁䅁兂䅁䅁䅁䅁流䅑䅕䅁䅁䭁浃䕃䭅䅁䄴䅁䭁䅁䅅䅁䉁䅁䅁允䅁䅁䅯䅄䅁䅁杷允䅁䅁䅕䅁䑁䅁䅍䅁䙁䅁䅁䅁䅁䍁䅚兂䅁䅁䅁䭯䥙兑䅯杋䅁䅁䅯允䅁䅁䅅䅁䉁䅁䅁权䵁䅁䅁䍄䉁䅁䅁兂䅁䅁䅍睁䅁䅁䅕䅁䅁䅁䅁歊䙁䅁䅁䅁㑂杷䉨权歁䅁䅁权䉁䅁䅁允䅁䅁䅅䅁䭁䉁䄸䅁䵁䅉䅅䅁䙁䅁䅁睁䑁䅁䅁兂䅁䅁䅁䅁流䅑䅕䅁䅁䙁㡩䕃䭅䍁䅣䅁䭁䅁䅅䅁䉁䅁䅁允䅁䅁䅯光䅁䅁杷允䅁䅁䅕䅁䑁䅁䅍䅁䙁䅁䅁䅁䅁䍁䅚兂䅁䅁䅁䴫䥑兑䅯兊䅁䅁䅯允䅁䅁䅅䅁䉁䅁䅁权流䅁䅁䍄䉁䅁䅁兂䅁䅁䅍睁䅁䅁䅕䅁䅁䅁䅁歊䙁䅁䅁䅁奂䅶䉨权獁䅁䅁权䉁䅁䅁允䅁䅁䅅䅁䭁䍁䅅䅁䵁䅉䅅䅁䙁䅁䅁睁䑁䅁䅁兂䅁䅁䅁䅁流䅑䅕䅁䅁乁㙩䕃䭅䍁䄰䅁䭁䅁䅅䅁䉁䅁䅁允䅁䅁䅯杇䅁䅁杷允䅁䅁䅕䅁䑁䅁䅍䅁䙁䅁䅁䅁䅁䍁䅚兂䅁䅁䅁䵭䥑兑䅯杋䅁䅁䅯允䅁䅁䅅䅁䉁䅁䅁权呁䅁䅁䍄䉁䅁䅁兂䅁䅁䅍睁䅁䅁䅕䅁䅁䅁䅁歊䙁䅁䅁䅁杁典䉨权睁䅁䅁权䉁䅁䅁允䅁䅁䅅䅁䭁䉁䅧䅁䵁䅉䅅䅁䙁䅁䅁睁䑁䅁䅁兂䅁䅁䅁䅁流䅑䅕䅁䅁乁䕄䕃䭅䅁䅁䅁䭁䅁䅅䅁䉁䅁䅁允䅁䅁䅯免䅁䅁杷允䅁䅁䅕䅁䑁䅁䅍䅁䙁䅁䅁䅁䅁䍁䅚兂䅁䅁䅁䵅䥍兑䅯杈䅁䅁䅯允䅁䅁䅅䅁䉁䅁䅁权允䅁䅁䍄䉁䅁䅁兂䅁䅁䅍睁䅁䅁䅕䅁䅁䅁䅁歊䙁䅁䅁䅁奃䅸䉨权噁䅁䅁权䉁䅁䅁允䅁䅁䅅䅁䭁䉁䅍䅁䵁䅉䅅䅁䙁䅁䅁睁䑁䅁䅁兂䅁䅁䅁䅁流䅑䅕䅁䅁䱁杩䕃䭅䉁䅳䅁䭁䅁䅅䅁䉁䅁䅁允䅁䅁䅯䅂䅁䅁杷允䅁䅁䅕䅁䑁䅁䅍䅁䙁䅁䅁䅁䅁䍁䅚兂䅁䅁䅁䵅䥍兑䅯先䅁䅁䅯允䅁䅁䅅䅁䉁䅁䅁权允䅁䅁䍄䉁䅁䅁兂䅁䅁䅍睁䅁䅁䅕䅁䅁䅁䅁歊䙁䅁䅁䅁奄杵䉨权灁䅁䅁权䉁䅁䅁允䅁䅁䅅䅁䭁䉁䅯䅁䵁䅉䅅䅁䙁䅁䅁睁䑁䅁䅁兂䅁䅁䅁䅁流䅑䅕䅁䅁乁㙩䕃䭅䍁䅳䅁䭁䅁䅅䅁䉁䅁䅁允䅁䅁䅯杇䅁䅁杷允䅁䅁䅕䅁䑁䅁䅍䅁䙁䅁䅁䅁䅁䍁䅚兂䅁䅁䅁䵵䥍兑䅯杍䅁䅁䅯允䅁䅁䅅䅁䉁䅁䅁权䩁䅁䅁䍄䉁䅁䅁兂䅁䅁䅍睁䅁䅁䅕䅁䅁䅁䅁歊䙁䅁䅁䅁兄䅸䉨权偁䅁䅁权䉁䅁䅁允䅁䅁䅅䅁䭁䑁䅅䅁䵁䅉䅅䅁䙁䅁䅁睁䑁䅁䅁兂䅁䅁䅁䅁流䅑䅕䅁䅁䉁䑄䕃䭅䉁䅫䅁䭁䅁䅅䅁䉁䅁䅁允䅁䅁䅯䅅䅁䅁杷允䅁䅁䅕䅁䑁䅁䅍䅁䙁䅁䅁䅁䅁䍁䅚兂䅁䅁䅁䵵䥍兑䅯睋䅁䅁䅯允䅁䅁䅅䅁䉁䅁䅁权䩁䅁䅁䍄䉁䅁䅁兂䅁䅁䅍睁䅁䅁䅕䅁䅁䅁䅁歊䙁䅁䅁䅁奄杵䉨权十䅁䅁权䉁䅁䅁允䅁䅁䅅䅁䭁䉁䅯䅁䵁䅉䅅䅁䙁䅁䅁睁䑁䅁䅁兂䅁䅁䅁䅁流䅑䅕䅁䅁䥁䍄䕃䭅䅁䄸䅁䭁䅁䅅䅁䉁䅁䅁允䅁䅁䅯睉䅁䅁杷允䅁䅁䅕䅁䑁䅁䅍䅁䙁䅁䅁䅁䅁䍁䅚兂䅁䅁䅁䵓䥑兑䅯䅃䅁䅁䅯允䅁䅁䅅䅁䉁䅁䅁权癁䅁䅁䍄䉁䅁䅁兂䅁䅁䅍睁䅁䅁䅕䅁䅁䅁䅁歊䙁䅁䅁䅁奄杵䉨权噁䅁䅁权䉁䅁䅁允䅁䅁䅅䅁䭁䉁䅯䅁䵁䅉䅅䅁䙁䅁䅁睁䑁䅁䅁兂䅁䅁䅁䅁流䅑䅕䅁䅁䕁㥩䕃䭅䍁䅣䅁䭁䅁䅅䅁䉁䅁䅁允䅁䅁䅯杆䅁䅁杷允䅁䅁䅕䅁䑁䅁䅍䅁䙁䅁䅁䅁䅁䍁䅚兂䅁䅁䅁䵧䥉兑䅯睆䅁䅁䅯允䅁䅁䅅䅁䉁䅁䅁权橁䅁䅁䍄䉁䅁䅁兂䅁䅁䅍睁䅁䅁䅕䅁䅁䅁䅁歊䙁䅁䅁䅁奄杵䉨权湁䅁䅁权䉁䅁䅁允䅁䅁䅅䅁䭁䉁䅯䅁䵁䅉䅅䅁䙁䅁䅁睁䑁䅁䅁兂䅁䅁䅁䅁流䅑䅕䅁䅁䡁䍪䕃䭅䍁䅁䅁䭁䅁䅅䅁䉁䅁䅁允䅁䅁䅯睈䅁䅁杷允䅁䅁䅕䅁䑁䅁䅍䅁䙁䅁䅁䅁䅁䍁䅚兂䅁䅁䅁䴶䥍兑䅯杈䅁䅁䅯允䅁䅁䅅䅁䉁䅁䅁权䭁䅁䅁䍄䉁䅁䅁兂䅁䅁䅍睁䅁䅁䅕䅁䅁䅁䅁歊䙁䅁䅁䅁奄杵䉨权䝁䅁䅁权䉁䅁䅁允䅁䅁䅅䅁䭁䉁䅯䅁䵁䅉䅅䅁䙁䅁䅁睁䑁䅁䅁兂䅁䅁䅁䅁流䅑䅕䅁䅁佁䑪䕃䭅䅁䅍䅁䭁䅁䅅䅁䉁䅁䅁允䅁䅁䅯权䅁䅁杷允䅁䅁䅕䅁䑁䅁䅍䅁䙁䅁䅁䅁䅁䍁䅚兂䅁䅁䅁䰲䥯兑䅯充䅁䅁䅯允䅁䅁䅅䅁䉁䅁䅁权慁䅁䅁䍄䉁䅁䅁兂䅁䅁䅍睁䅁䅁䅕䅁䅁䅁䅁歊䙁䅁䅁䅁㑃睷䉨权䑁䅁䅁权䉁䅁䅁允䅁䅁䅅䅁䭁䅁䅫䅁䵁䅉䅅䅁䙁䅁䅁睁䑁䅁䅁兂䅁䅁䅁䅁流䅑䅕䅁䅁乁䕄䕃䭅䉁䅷䅁䭁䅁䅅䅁䉁䅁䅁允䅁䅁䅯免䅁䅁杷允䅁䅁䅕䅁䑁䅁䅍䅁䙁䅁䅁䅁䅁䍁䅚兂䅁䅁䅁䵭䥕兑䅯先䅁䅁䅯允䅁䅁䅅䅁䉁䅁䅁权ㅁ䅁䅁䍄䉁䅁䅁兂䅁䅁䅍睁䅁䅁䅕䅁䅁䅁䅁歊䙁䅁䅁䅁奄杵䉨权敁䅁䅁权䉁䅁䅁允䅁䅁䅅䅁䭁䉁䅯䅁䵁䅉䅅䅁䙁䅁䅁睁䑁䅁䅁兂䅁䅁䅁䅁流䅑䅕䅁䅁䝁䑪䕃䭅䉁䅷䅁䭁䅁䅅䅁䉁䅁䅁允䅁䅁䅯睍䅁䅁杷允䅁䅁䅕䅁䑁䅁䅍䅁䙁䅁䅁䅁䅁䍁䅚兂䅁䅁䅁䵉䥕兑䅯兊䅁䅁䅯允䅁䅁䅅䅁䉁䅁䅁权奁䅁䅁䍄䉁䅁䅁兂䅁䅁䅍睁䅁䅁䅕䅁䅁䅁䅁歊䙁䅁䅁䅁䥂䅸䉨权祁䅁䅁权䉁䅁䅁允䅁䅁䅅䅁䭁䍁䄸䅁䵁䅉䅅䅁䙁䅁䅁睁䑁䅁䅁兂䅁䅁䅁䅁流䅑䅕䅁䅁䕁㥩䕃䭅䉁䅳䅁䭁䅁䅅䅁䉁䅁䅁允䅁䅁䅯杆䅁䅁杷允䅁䅁䅕䅁䑁䅁䅍䅁䙁䅁䅁䅁䅁䍁䅚兂䅁䅁䅁䵅䥍兑䅯杌䅁䅁䅯允䅁䅁䅅䅁䉁䅁䅁权允䅁䅁䍄䉁䅁䅁兂䅁䅁䅍睁䅁䅁䅕䅁䅁䅁䅁歊䙁䅁䅁䅁潄睷䉨权捁䅁䅁权䉁䅁䅁允䅁䅁䅅䅁䭁䅁䅯䅁䵁䅉䅅䅁䙁䅁䅁睁䑁䅁䅁兂䅁䅁䅁䅁流䅑䅕䅁䅁䉁䑄䕃䭅䅁䅁䅁䭁䅁䅅䅁䉁䅁䅁允䅁䅁䅯䅅䅁䅁杷允䅁䅁䅕䅁䑁䅁䅍䅁䙁䅁䅁䅁䅁䍁䅚兂䅁䅁䅁䴶䥍兑䅯充䅁䅁䅯允䅁䅁䅅䅁䉁䅁䅁权䭁䅁䅁䍄䉁䅁䅁兂䅁䅁䅍睁䅁䅁䅕䅁䅁䅁䅁歊䙁䅁䅁䅁奄杵䉨权祁䅁䅁权䉁䅁䅁允䅁䅁䅅䅁䭁䉁䅯䅁䵁䅉䅅䅁䙁䅁䅁睁䑁䅁䅁兂䅁䅁䅁䅁流䅑䅕䅁䅁䙁㡩䕃䭅䍁䅑䅁䭁䅁䅅䅁䉁䅁䅁允䅁䅁䅯光䅁䅁杷允䅁䅁䅕䅁䑁䅁䅍䅁䙁䅁䅁䅁䅁䍁䅚兂䅁䅁䅁䰲䥯兑䅯睃䅁䅁䅯允䅁䅁䅅䅁䉁䅁䅁权慁䅁䅁䍄䉁䅁䅁兂䅁䅁䅍睁䅁䅁䅕䅁䅁䅁䅁歊䙁䅁䅁䅁㑂杷䉨权祁䅁䅁权䉁䅁䅁允䅁䅁䅅䅁䭁䉁䄸䅁䵁䅉䅅䅁䙁䅁䅁睁䑁䅁䅁兂䅁䅁䅁䅁流䅑䅕䅁䅁䙁㡩䕃䭅䅁䅧䅁䭁䅁䅅䅁䉁䅁䅁允䅁䅁䅯光䅁䅁杷允䅁䅁䅕䅁䑁䅁䅍䅁䙁䅁䅁䅁䅁䍁䅚兂䅁䅁䅁䴫䥑兑䅯杄䅁䅁䅯允䅁䅁䅅䅁䉁䅁䅁权流䅁䅁䍄䉁䅁䅁兂䅁䅁䅍睁䅁䅁䅕䅁䅁䅁䅁歊䙁䅁䅁䅁㑃䅯䉨权䙁䅁䅁权䉁䅁䅁允䅁䅁䅅䅁䭁䅁䅑䅁䵁䅉䅅䅁䙁䅁䅁睁䑁䅁䅁兂䅁䅁䅁䅁流䅑䅕䅁䅁䭁浃䕃䭅䉁䅅䅁䭁䅁䅅䅁䉁䅁䅁允䅁䅁䅯䅄䅁䅁杷允䅁䅁䅕䅁䑁䅁䅍䅁䙁䅁䅁䅁䅁䍁䅚兂䅁䅁䅁䵅䥍兑䅯䅉䅁䅁䅯允䅁䅁䅅䅁䉁䅁䅁权允䅁䅁䍄䉁䅁䅁兂䅁䅁䅍睁䅁䅁䅕䅁䅁䅁䅁歊䙁䅁䅁䅁㑂杷䉨权偁䅁䅁权䉁䅁䅁允䅁䅁䅅䅁䭁䉁䄸䅁䵁䅉䅅䅁䙁䅁䅁睁䑁䅁䅁兂䅁䅁䅁䅁流䅑䅕䅁䅁䱁杩䕃䭅䍁䅁䅁䭁䅁䅅䅁䉁䅁䅁允䅁䅁䅯䅂䅁䅁杷允䅁䅁䅕䅁䑁䅁䅍䅁䙁䅁䅁䅁䅁䍁䅚兂䅁䅁䅁䱗䥷兑䅯䅉䅁䅁䅯允䅁䅁䅅䅁䉁䅁䅁权桁䅁䅁䍄䉁䅁䅁兂䅁䅁䅍睁䅁䅁䅕䅁䅁䅁䅁歊䙁䅁䅁䅁允睷䉨权啁䅁䅁权䉁䅁䅁允䅁䅁䅅䅁䭁䉁䅁䅁䵁䅉䅅䅁䙁䅁䅁睁䑁䅁䅁兂䅁䅁䅁䅁流䅑䅕䅁䅁䥁䍄䕃䭅䉁䅳䅁䭁䅁䅅䅁䉁䅁䅁允䅁䅁䅯睉䅁䅁杷允䅁䅁䅕䅁䑁䅁䅍䅁䙁䅁䅁䅁䅁䍁䅚兂䅁䅁䅁䭯䥙兑䅯先䅁䅁䅯允䅁䅁䅅䅁䉁䅁䅁权䵁䅁䅁䍄䉁䅁䅁兂䅁䅁䅍睁䅁䅁䅕䅁䅁䅁䅁歊䙁䅁䅁䅁兄䅸䉨权䑁䅁䅁权䉁䅁䅁允䅁䅁䅅䅁䭁䑁䅅䅁䵁䅉䅅䅁䙁䅁䅁睁䑁䅁䅁兂䅁䅁䅁䅁流䅑䅕䅁䅁䱁杩䕃䭅䍁䅉䅁䭁䅁䅅䅁䉁䅁䅁允䅁䅁䅯䅂䅁䅁杷允䅁䅁䅕䅁䑁䅁䅍䅁䙁䅁䅁䅁䅁䍁䅚兂䅁䅁䅁䵥䥉兑䅯䅃䅁䅁䅯允䅁䅁䅅䅁䉁䅁䅁权晁䅁䅁䍄䉁䅁䅁兂䅁䅁䅍睁䅁䅁䅕䅁䅁䅁䅁歊䙁䅁䅁䅁䥂䅸䉨权䱁䅁䅁权䉁䅁䅁允䅁䅁䅅䅁䭁䍁䄸䅁䵁䅉䅅䅁䙁䅁䅁睁䑁䅁䅁兂䅁䅁䅁䅁流䅑䅕䅁䅁䩁䙄䕃䭅䉁䅷䅁䭁䅁䅅䅁䉁䅁䅁允䅁䅁䅯䅋䅁䅁杷允䅁䅁䅕䅁䑁䅁䅍䅁䙁䅁䅁䅁䅁䍁䅚兂䅁䅁䅁䴰䥑兑䅯先䅁䅁䅯允䅁䅁䅅䅁䉁䅁䅁权硁䅁䅁䍄䉁䅁䅁兂䅁䅁䅍睁䅁䅁䅕䅁䅁䅁䅁歊䙁䅁䅁䅁㑃䅯䉨权祁䅁䅁权䉁䅁䅁允䅁䅁䅅䅁䭁䅁䅑䅁䵁䅉䅅䅁䙁䅁䅁睁䑁䅁䅁兂䅁䅁䅁䅁流䅑䅕䅁䅁佁䑪䕃䭅䅁䅳䅁䭁䅁䅅䅁䉁䅁䅁允䅁䅁䅯权䅁䅁杷允䅁䅁䅕䅁䑁䅁䅍䅁䙁䅁䅁䅁䅁䍁䅚兂䅁䅁䅁䭵䥁兑䅯先䅁䅁䅯允䅁䅁䅅䅁䉁䅁䅁权䕁䅁䅁䍄䉁䅁䅁兂䅁䅁䅍睁䅁䅁䅕䅁䅁䅁䅁歊䙁䅁䅁䅁权杰䉨权祁䅁䅁权䉁䅁䅁允䅁䅁䅅䅁䭁䅁䅷䅁䵁䅉䅅䅁䙁䅁䅁睁䑁䅁䅁兂䅁䅁䅁䅁流䅑䅕䅁䅁䩁䙪䕃䭅䅁䅧䅁䭁䅁䅅䅁䉁䅁䅁允䅁䅁䅯兎䅁䅁杷允䅁䅁䅕䅁䑁䅁䅍䅁䙁䅁䅁䅁䅁䍁䅚兂䅁䅁䅁䭵䥁兑䅯睆䅁䅁䅯允䅁䅁䅅䅁䉁䅁䅁权䕁䅁䅁䍄䉁䅁䅁兂䅁䅁䅍睁䅁䅁䅕䅁䅁䅁䅁歊䙁䅁䅁䅁㑂杷䉨权佁䅁䅁权䉁䅁䅁允䅁䅁䅅䅁䭁䉁䄸䅁䵁䅉䅅䅁䙁䅁䅁睁䑁䅁䅁兂䅁䅁䅁䅁流䅑䅕䅁䅁䱁䑪䕃䭅䅁䅙䅁䭁䅁䅅䅁䉁䅁䅁允䅁䅁䅯元䅁䅁杷允䅁䅁䅕䅁䑁䅁䅍䅁䙁䅁䅁䅁䅁䍁䅚兂䅁䅁䅁䵵䥍兑䅯杅䅁䅁䅯允䅁䅁䅅䅁䉁䅁䅁权䩁䅁䅁䍄䉁䅁䅁兂䅁䅁䅍睁䅁䅁䅕䅁䅁䅁䅁歊䙁䅁䅁䅁潄睷䉨权牁䅁䅁权䉁䅁䅁允䅁䅁䅅䅁䭁䅁䅯䅁䵁䅉䅅䅁䙁䅁䅁睁䑁䅁䅁兂䅁䅁䅁䅁流䅑䅕䅁䅁䝁䑪䕃䭅䉁䅣䅁䭁䅁䅅䅁䉁䅁䅁允䅁䅁䅯睍䅁䅁杷允䅁䅁䅕䅁䑁䅁䅍䅁䙁䅁䅁䅁䅁䍁䅚兂䅁䅁䅁䵫䥕兑䅯杂䅁䅁䅯允䅁䅁䅅䅁䉁䅁䅁权潁䅁䅁䍄䉁䅁䅁兂䅁䅁䅍睁䅁䅁䅕䅁䅁䅁䅁歊䙁䅁䅁䅁奂䅶䉨权汁䅁䅁权䉁䅁䅁允䅁䅁䅅䅁䭁䍁䅅䅁䵁䅉䅅䅁䙁䅁䅁睁䑁䅁䅁兂䅁䅁䅁䅁流䅑䅕䅁䅁䱁杩䕃䭅䉁䅫䅁䭁䅁䅅䅁䉁䅁䅁允䅁䅁䅯䅂䅁䅁杷允䅁䅁䅕䅁䑁䅁䅍䅁䙁䅁䅁䅁䅁䍁䅚兂䅁䅁䅁䵓䥑兑䅯䅉䅁䅁䅯允䅁䅁䅅䅁䉁䅁䅁权癁䅁䅁䍄䉁䅁䅁兂䅁䅁䅍睁䅁䅁䅕䅁䅁䅁䅁歊䙁䅁䅁䅁㑃䅯䉨权獁䅁䅁权䉁䅁䅁允䅁䅁䅅䅁䭁䅁䅑䅁䵁䅉䅅䅁䙁䅁䅁睁䑁䅁䅁兂䅁䅁䅁䅁流䅑䅕䅁䅁佁䑪䕃䭅䍁䅕䅁䭁䅁䅅䅁䉁䅁䅁允䅁䅁䅯权䅁䅁杷允䅁䅁䅕䅁䑁䅁䅍䅁䙁䅁䅁䅁䅁䍁䅚兂䅁䅁䅁䭵䥁兑䅯兌䅁䅁䅯允䅁䅁䅅䅁䉁䅁䅁权䕁䅁䅁䍄䉁䅁䅁兂䅁䅁䅍睁䅁䅁䅕䅁䅁䅁䅁歊䙁䅁䅁䅁㑂杷䉨权灁䅁䅁权䉁䅁䅁允䅁䅁䅅䅁䭁䉁䄸䅁䵁䅉䅅䅁䙁䅁䅁睁䑁䅁䅁兂䅁䅁䅁䅁流䅑䅕䅁䅁䩁䙄䕃䭅䍁䅷䅁䭁䅁䅅䅁䉁䅁䅁允䅁䅁䅯䅋䅁䅁杷允䅁䅁䅕䅁䑁䅁䅍䅁䙁䅁䅁䅁䅁䍁䅚兂䅁䅁䅁䭵䥁兑䅯兆䅁䅁䅯允䅁䅁䅅䅁䉁䅁䅁权䕁䅁䅁䍄䉁䅁䅁兂䅁䅁䅍睁䅁䅁䅕䅁䅁䅁䅁歊䙁䅁䅁䅁杁典䉨权噁䅁䅁权䉁䅁䅁允䅁䅁䅅䅁䭁䉁䅧䅁䵁䅉䅅䅁䙁䅁䅁睁䑁䅁䅁兂䅁䅁䅁䅁流䅑䅕䅁䅁䭁浃䕃䭅䅁䄸䅁䭁䅁䅅䅁䉁䅁䅁允䅁䅁䅯䅄䅁䅁杷允䅁䅁䅕䅁䑁䅁䅍䅁䙁䅁䅁䅁䅁䍁䅚兂䅁䅁䅁䵓䥑兑䅯睄䅁䅁䅯允䅁䅁䅅䅁䉁䅁䅁权癁䅁䅁䍄䉁䅁䅁兂䅁䅁䅍睁䅁䅁䅕䅁䅁䅁䅁歊䙁䅁䅁䅁㑃䅯䉨权畁䅁䅁权䉁䅁䅁允䅁䅁䅅䅁䭁䅁䅑䅁䵁䅉䅅䅁䙁䅁䅁睁䑁䅁䅁兂䅁䅁䅁䅁流䅑䅕䅁䅁䡁䍪䕃䭅䅁䄰䅁䭁䅁䅅䅁䉁䅁䅁允䅁䅁䅯睈䅁䅁杷允䅁䅁䅕䅁䑁䅁䅍䅁䙁䅁䅁䅁䅁䍁䅚兂䅁䅁䅁䭵䥁兑䅯䅍䅁䅁䅯允䅁䅁䅅䅁䉁䅁䅁权䕁䅁䅁䍄䉁䅁䅁兂䅁䅁䅍睁䅁䅁䅕䅁䅁䅁䅁歊䙁䅁䅁䅁允睷䉨权祁䅁䅁权䉁䅁䅁允䅁䅁䅅䅁䭁䉁䅁䅁䵁䅉䅅䅁䙁䅁䅁睁䑁䅁䅁兂䅁䅁䅁䅁流䅑䅕䅁䅁䱁杩䕃䭅䉁䅑䅁䭁䅁䅅䅁䉁䅁䅁允䅁䅁䅯䅂䅁䅁杷允䅁䅁䅕䅁䑁䅁䅍䅁䙁䅁䅁䅁䅁䍁䅚兂䅁䅁䅁䵅䥍兑䅯睁䅁䅁䅯允䅁䅁䅅䅁䉁䅁䅁权允䅁䅁䍄䉁䅁䅁兂䅁䅁䅍睁䅁䅁䅕䅁䅁䅁䅁歊䙁䅁䅁䅁㑄䅸䉨权捁䅁䅁权䉁䅁䅁允䅁䅁䅅䅁䭁䍁䅙䅁䵁䅉䅅䅁䙁䅁䅁睁䑁䅁䅁兂䅁䅁䅁䅁流䅑䅕䅁䅁䕁䕪䕃䭅䍁䅣䅁䭁䅁䅅䅁䉁䅁䅁允䅁䅁䅯睌䅁䅁杷允䅁䅁䅕䅁䑁䅁䅍䅁䙁䅁䅁䅁䅁䍁䅚兂䅁䅁䅁䭵䥁兑䅯充䅁䅁䅯允䅁䅁䅅䅁䉁䅁䅁权䕁䅁䅁䍄䉁䅁䅁兂䅁䅁䅍睁䅁䅁䅕䅁䅁䅁䅁歊䙁䅁䅁䅁兄䅸䉨权䝁䅁䅁权䉁䅁䅁允䅁䅁䅅䅁䭁䑁䅅䅁䵁䅉䅅䅁䙁䅁䅁睁䑁䅁䅁兂䅁䅁䅁䅁流䅑䅕䅁䅁䩁䙄䕃䭅䉁䅑䅁䭁䅁䅅䅁䉁䅁䅁允䅁䅁䅯䅋䅁䅁杷允䅁䅁䅕䅁䑁䅁䅍䅁䙁䅁䅁䅁䅁䍁䅚兂䅁䅁䅁䵭䥕兑䅯睄䅁䅁䅯允䅁䅁䅅䅁䉁䅁䅁权ㅁ䅁䅁䍄䉁䅁䅁兂䅁䅁䅍睁䅁䅁䅕䅁䅁䅁䅁歊䙁䅁䅁䅁潂睷䉨权摁䅁䅁权䉁䅁䅁允䅁䅁䅅䅁䭁䑁䅍䅁䵁䅉䅅䅁䙁䅁䅁睁䑁䅁䅁兂䅁䅁䅁䅁流䅑䅕䅁䅁䱁杩䕃䭅䍁䅯䅁䭁䅁䅅䅁䉁䅁䅁允䅁䅁䅯䅂䅁䅁杷允䅁䅁䅕䅁䑁䅁䅍䅁䙁䅁䅁䅁䅁䍁䅚兂䅁䅁䅁䵉䥕兑䅯杍䅁䅁䅯允䅁䅁䅅䅁䉁䅁䅁权奁䅁䅁䍄䉁䅁䅁兂䅁䅁䅍睁䅁䅁䅕䅁䅁䅁䅁歊䙁䅁䅁䅁奃典䉨权十䅁䅁权䉁䅁䅁允䅁䅁䅅䅁䭁䑁䅕䅁䵁䅉䅅䅁䙁䅁䅁睁䑁䅁䅁兂䅁䅁䅁䅁流䅑䅕䅁䅁䙁㡩䕃䭅䑁䅉䅁䭁䅁䅅䅁䉁䅁䅁允䅁䅁䅯光䅁䅁杷允䅁䅁䅕䅁䑁䅁䅍䅁䙁䅁䅁䅁䅁䍁䅚兂䅁䅁䅁䵧䥉兑䅯兂䅁䅁䅯允䅁䅁䅅䅁䉁䅁䅁权橁䅁䅁䍄䉁䅁䅁兂䅁䅁䅍睁䅁䅁䅕䅁䅁䅁䅁歊䙁䅁䅁䅁元典䉨权䑁䅁䅁权䉁䅁䅁允䅁䅁䅅䅁䭁䍁䅧䅁䵁䅉䅅䅁䙁䅁䅁睁䑁䅁䅁兂䅁䅁䅁䅁流䅑䅕䅁䅁䱁杩䕃䭅䅁䄴䅁䭁䅁䅅䅁䉁䅁䅁允䅁䅁䅯䅂䅁䅁杷允䅁䅁䅕䅁䑁䅁䅍䅁䙁䅁䅁䅁䅁䍁䅚兂䅁䅁䅁䭯䥙兑䅯兌䅁䅁䅯允䅁䅁䅅䅁䉁䅁䅁权䵁䅁䅁䍄䉁䅁䅁兂䅁䅁䅍睁䅁䅁䅕䅁䅁䅁䅁歊䙁䅁䅁䅁䅃杷䉨权牁䅁䅁权䉁䅁䅁允䅁䅁䅅䅁䭁䍁䅍䅁䵁䅉䅅䅁䙁䅁䅁睁䑁䅁䅁兂䅁䅁䅁䅁流䅑䅕䅁䅁䙁㡩䕃䭅䍁䄴䅁䭁䅁䅅䅁䉁䅁䅁允䅁䅁䅯光䅁䅁杷允䅁䅁䅕䅁䑁䅁䅍䅁䙁䅁䅁䅁䅁䍁䅚兂䅁䅁䅁䭵䥁兑䅯睊䅁䅁䅯允䅁䅁䅅䅁䉁䅁䅁权䕁䅁䅁䍄䉁䅁䅁兂䅁䅁䅍睁䅁䅁䅕䅁䅁䅁䅁歊䙁䅁䅁䅁潄睷䉨权摁䅁䅁权䉁䅁䅁允䅁䅁䅅䅁䭁䅁䅯䅁䵁䅉䅅䅁䙁䅁䅁睁䑁䅁䅁兂䅁䅁䅁䅁流䅑䅕䅁䅁䝁䑪䕃䭅䍁䅕䅁䭁䅁䅅䅁䉁䅁䅁允䅁䅁䅯睍䅁䅁杷允䅁䅁䅕䅁䑁䅁䅍䅁䙁䅁䅁䅁䅁䍁䅚兂䅁䅁䅁䭯䥙兑䅯兂䅁䅁䅯允䅁䅁䅅䅁䉁䅁䅁权䵁䅁䅁䍄䉁䅁䅁兂䅁䅁䅍睁䅁䅁䅕䅁䅁䅁䅁歊䙁䅁䅁䅁䥂其䉨权啁䅁䅁权䉁䅁䅁允䅁䅁䅅䅁䭁䉁䅙䅁䵁䅉䅅䅁䙁䅁䅁睁䑁䅁䅁兂䅁䅁䅁䅁流䅑䅕䅁䅁䭁浃䕃䭅䉁䅳䅁䭁䅁䅅䅁䉁䅁䅁允䅁䅁䅯䅄䅁䅁杷允䅁䅁䅕䅁䑁䅁䅍䅁䙁䅁䅁䅁䅁䍁䅚兂䅁䅁䅁䵵䥍兑䅯杄䅁䅁䅯允䅁䅁䅅䅁䉁䅁䅁权䩁䅁䅁䍄䉁䅁䅁兂䅁䅁䅍睁䅁䅁䅕䅁䅁䅁䅁歊䙁䅁䅁䅁奃䅸䉨权䙁䅁䅁权䉁䅁䅁允䅁䅁䅅䅁䭁䉁䅍䅁䵁䅉䅅䅁䙁䅁䅁睁䑁䅁䅁兂䅁䅁䅁䅁流䅑䅕䅁䅁䝁䑪䕃䭅䉁䅫䅁䭁䅁䅅䅁䉁䅁䅁允䅁䅁䅯睍䅁䅁杷允䅁䅁䅕䅁䑁䅁䅍䅁䙁䅁䅁䅁䅁䍁䅚兂䅁䅁䅁䴫䥑兑䅯兂䅁䅁䅯允䅁䅁䅅䅁䉁䅁䅁权流䅁䅁䍄䉁䅁䅁兂䅁䅁䅍睁䅁䅁䅕䅁䅁䅁䅁歊䙁䅁䅁䅁兄䅸䉨权噁䅁䅁权䉁䅁䅁允䅁䅁䅅䅁䭁䑁䅅䅁䵁䅉䅅䅁䙁䅁䅁睁䑁䅁䅁兂䅁䅁䅁䅁流䅑䅕䅁䅁䕁䕪䕃䭅䍁䅳䅁䭁䅁䅅䅁䉁䅁䅁允䅁䅁䅯睌䅁䅁杷允䅁䅁䅕䅁䑁䅁䅍䅁䙁䅁䅁䅁䅁䍁䅚兂䅁䅁䅁䵭䥑兑䅯杍䅁䅁䅯允䅁䅁䅅䅁䉁䅁䅁权呁䅁䅁䍄䉁䅁䅁兂䅁䅁䅍睁䅁䅁䅕䅁䅁䅁䅁歊䙁䅁䅁䅁元典䉨权煁䅁䅁权䉁䅁䅁允䅁䅁䅅䅁䭁䍁䅧䅁䵁䅉䅅䅁䙁䅁䅁睁䑁䅁䅁兂䅁䅁䅁䅁流䅑䅕䅁䅁䕁䕪䕃䭅䅁䅙䅁䭁䅁䅅䅁䉁䅁䅁允䅁䅁䅯睌䅁䅁杷允䅁䅁䅕䅁䑁䅁䅍䅁䙁䅁䅁䅁䅁䍁䅚兂䅁䅁䅁䭯䥙兑䅯䅃䅁䅁䅯允䅁䅁䅅䅁䉁䅁䅁权䵁䅁䅁䍄䉁䅁䅁兂䅁䅁䅍睁䅁䅁䅕䅁䅁䅁䅁歊䙁䅁䅁䅁䅃杷䉨权杁䅁䅁权䉁䅁䅁允䅁䅁䅅䅁䭁䍁䅍䅁䵁䅉䅅䅁䙁䅁䅁睁䑁䅁䅁兂䅁䅁䅁䅁流䅑䅕䅁䅁䱁䑪䕃䭅䉁䅷䅁䭁䅁䅅䅁䉁䅁䅁允䅁䅁䅯元䅁䅁杷允䅁䅁䅕䅁䑁䅁䅍䅁䙁䅁䅁䅁䅁䍁䅚兂䅁䅁䅁䭯䥙兑䅯兊䅁䅁䅯允䅁䅁䅅䅁䉁䅁䅁权䵁䅁䅁䍄䉁䅁䅁兂䅁䅁䅍睁䅁䅁䅕䅁䅁䅁䅁歊䙁䅁䅁䅁㑂杷䉨权摁䅁䅁权䉁䅁䅁允䅁䅁䅅䅁䭁䉁䄸䅁䵁䅉䅅䅁䙁䅁䅁睁䑁䅁䅁兂䅁䅁䅁䅁流䅑䅕䅁䅁䥁䍄䕃䭅䉁䅉䅁䭁䅁䅅䅁䉁䅁䅁允䅁䅁䅯睉䅁䅁杷允䅁䅁䅕䅁䑁䅁䅍䅁䙁䅁䅁䅁䅁䍁䅚兂䅁䅁䅁䵧䥉兑䅯䅃䅁䅁䅯允䅁䅁䅅䅁䉁䅁䅁权橁䅁䅁䍄䉁䅁䅁兂䅁䅁䅍睁䅁䅁䅕䅁䅁䅁䅁歊䙁䅁䅁䅁奃䅸䉨权敁䅁䅁权䉁䅁䅁允䅁䅁䅅䅁䭁䉁䅍䅁䵁䅉䅅䅁䙁䅁䅁睁䑁䅁䅁兂䅁䅁䅁䅁流䅑䅕䅁䅁䭁浃䕃䭅䍁䅷䅁䭁䅁䅅䅁䉁䅁䅁允䅁䅁䅯䅄䅁䅁杷允䅁䅁䅕䅁䑁䅁䅍䅁䙁䅁䅁䅁䅁䍁䅚兂䅁䅁䅁䱗䥷兑䅯兇䅁䅁䅯允䅁䅁䅅䅁䉁䅁䅁权桁䅁䅁䍄䉁䅁䅁兂䅁䅁䅍睁䅁䅁䅕䅁䅁䅁䅁歊䙁䅁䅁䅁权杰䉨权牁䅁䅁权䉁䅁䅁允䅁䅁䅅䅁䭁䅁䅷䅁䵁䅉䅅䅁䙁䅁䅁睁䑁䅁䅁兂䅁䅁䅁䅁流䅑䅕䅁䅁䭁浃䕃䭅䉁䅷䅁䭁䅁䅅䅁䉁䅁䅁允䅁䅁䅯䅄䅁䅁杷允䅁䅁䅕䅁䑁䅁䅍䅁䙁䅁䅁䅁䅁䍁䅚兂䅁䅁䅁䱗䥷兑䅯兆䅁䅁䅯允䅁䅁䅅䅁䉁䅁䅁权桁䅁䅁䍄䉁䅁䅁兂䅁䅁䅍睁䅁䅁䅕䅁䅁䅁䅁歊䙁䅁䅁䅁䥂䅸䉨权汁䅁䅁权䉁䅁䅁允䅁䅁䅅䅁䭁䍁䄸䅁䵁䅉䅅䅁䙁䅁䅁睁䑁䅁䅁兂䅁䅁䅁䅁流䅑䅕䅁䅁䭁浃䕃䭅䉁䅉䅁䭁䅁䅅䅁䉁䅁䅁允䅁䅁䅯䅄䅁䅁杷允䅁䅁䅕䅁䑁䅁䅍䅁䙁䅁䅁䅁䅁䍁䅚兂䅁䅁䅁䵉䥕兑䅯先䅁䅁䅯允䅁䅁䅅䅁䉁䅁䅁权奁䅁䅁䍄䉁䅁䅁兂䅁䅁䅍睁䅁䅁䅕䅁䅁䅁䅁歊䙁䅁䅁䅁权杰䉨权噁䅁䅁权䉁䅁䅁允䅁䅁䅅䅁䭁䅁䅷䅁䵁䅉䅅䅁䙁䅁䅁睁䑁䅁䅁兂䅁䅁䅁䅁流䅑䅕䅁䅁䝁䑪䕃䭅䅁䅍䅁䭁䅁䅅䅁䉁䅁䅁允䅁䅁䅯睍䅁䅁杷允䅁䅁䅕䅁䑁䅁䅍䅁䙁䅁䅁䅁䅁䍁䅚兂䅁䅁䅁䴶䥍兑䅯杅䅁䅁䅯允䅁䅁䅅䅁䉁䅁䅁权䭁䅁䅁䍄䉁䅁䅁兂䅁䅁䅍睁䅁䅁䅕䅁䅁䅁䅁歊䙁䅁䅁䅁元典䉨权䅁䅁䅁权䉁䅁䅁允䅁䅁䅅䅁䭁䍁䅧䅁䵁䅉䅅䅁䙁䅁䅁睁䑁䅁䅁兂䅁䅁䅁䅁流䅑䅕䅁䅁䭁浃䕃䭅䑁䅁䅁䭁䅁䅅䅁䉁䅁䅁允䅁䅁䅯䅄䅁䅁杷允䅁䅁䅕䅁䑁䅁䅍䅁䙁䅁䅁䅁䅁䍁䅚兂䅁䅁䅁䴶䥍兑䅯杍䅁䅁䅯允䅁䅁䅅䅁䉁䅁䅁权䭁䅁䅁䍄䉁䅁䅁兂䅁䅁䅍睁䅁䅁䅕䅁䅁䅁䅁歊䙁䅁䅁䅁䥂䅸䉨权敁䅁䅁权䉁䅁䅁允䅁䅁䅅䅁䭁䍁䄸䅁䵁䅉䅅䅁䙁䅁䅁睁䑁䅁䅁兂䅁䅁䅁䅁流䅑䅕䅁䅁䭁浃䕃䭅䅁䅙䅁䭁䅁䅅䅁䉁䅁䅁允䅁䅁䅯䅄䅁䅁杷允䅁䅁䅕䅁䑁䅁䅍䅁䙁䅁䅁䅁䅁䍁䅚兂䅁䅁䅁䱓䤰兑䅯䅁䅁䅁䅯允䅁䅁䅅䅁䉁䅁䅁权坁䅁䅁䍄䉁䅁䅁兂䅁䅁䅍睁䅁䅁䅕䅁䅁䅁䅁歊䙁䅁䅁䅁㑂杷䉨权十䅁䅁权䉁䅁䅁允䅁䅁䅅䅁䭁䉁䄸䅁䵁䅉䅅䅁䙁䅁䅁睁䑁䅁䅁兂䅁䅁䅁䅁流䅑䅕䅁䅁乁䕄䕃䭅䅁䅳䅁䭁䅁䅅䅁䉁䅁䅁允䅁䅁䅯免䅁䅁杷允䅁䅁䅕䅁䑁䅁䅍䅁䙁䅁䅁䅁䅁䍁䅚兂䅁䅁䅁䱓䤰兑䅯杌䅁䅁䅯允䅁䅁䅅䅁䉁䅁䅁权坁䅁䅁䍄䉁䅁䅁兂䅁䅁䅍睁䅁䅁䅕䅁䅁䅁䅁歊䙁䅁䅁䅁权杰䉨权敁䅁䅁权䉁䅁䅁允䅁䅁䅅䅁䭁䅁䅷䅁䵁䅉䅅䅁䙁䅁䅁睁䑁䅁䅁兂䅁䅁䅁䅁流䅑䅕䅁䅁䍁䙄䕃䭅䍁䅁䅁䭁䅁䅅䅁䉁䅁䅁允䅁䅁䅯䅇䅁䅁杷允䅁䅁䅕䅁䑁䅁䅍䅁䙁䅁䅁䅁䅁䍁䅚兂䅁䅁䅁䱗䥷兑䅯兂䅁䅁䅯允䅁䅁䅅䅁䉁䅁䅁权桁䅁䅁䍄䉁䅁䅁兂䅁䅁䅍睁䅁䅁䅕䅁䅁䅁䅁歊䙁䅁䅁䅁允睷䉨权剁䅁䅁权䉁䅁䅁允䅁䅁䅅䅁䭁䉁䅁䅁䵁䅉䅅䅁䙁䅁䅁睁䑁䅁䅁兂䅁䅁䅁䅁流䅑䅕䅁䅁乁䕄䕃䭅䅁䅕䅁䭁䅁䅅䅁䉁䅁䅁允䅁䅁䅯免䅁䅁杷允䅁䅁䅕䅁䑁䅁䅍䅁䙁䅁䅁䅁䅁䍁䅚兂䅁䅁䅁䵉䥕兑䅯杂䅁䅁䅯允䅁䅁䅅䅁䉁䅁䅁权奁䅁䅁䍄䉁䅁䅁兂䅁䅁䅍睁䅁䅁䅕䅁䅁䅁䅁歊䙁䅁䅁䅁杁典䉨权扁䅁䅁权䉁䅁䅁允䅁䅁䅅䅁䭁䉁䅧䅁䵁䅉䅅䅁䙁䅁䅁睁䑁䅁䅁兂䅁䅁䅁䅁流䅑䅕䅁䅁䙁㡩䕃䭅䅁䅍䅁䭁䅁䅅䅁䉁䅁䅁允䅁䅁䅯光䅁䅁杷允䅁䅁䅕䅁䑁䅁䅍䅁䙁䅁䅁䅁䅁䍁䅚兂䅁䅁䅁䵫䥕兑䅯睆䅁䅁䅯允䅁䅁䅅䅁䉁䅁䅁权潁䅁䅁䍄䉁䅁䅁兂䅁䅁䅍睁䅁䅁䅕䅁䅁䅁䅁歊䙁䅁䅁䅁奂䅶䉨权䅁䅁䅁权䉁䅁䅁允䅁䅁䅅䅁䭁䍁䅅䅁䵁䅉䅅䅁䙁䅁䅁睁䑁䅁䅁兂䅁䅁䅁䅁流䅑䅕䅁䅁䙁㡩䕃䭅䅁䄸䅁䭁䅁䅅䅁䉁䅁䅁允䅁䅁䅯光䅁䅁杷允䅁䅁䅕䅁䑁䅁䅍䅁䙁䅁䅁䅁䅁䍁䅚兂䅁䅁䅁䵅䥍兑䅯䅊䅁䅁䅯允䅁䅁䅅䅁䉁䅁䅁权允䅁䅁䍄䉁䅁䅁兂䅁䅁䅍睁䅁䅁䅕䅁䅁䅁䅁歊䙁䅁䅁䅁㑃睷䉨权瑁䅁䅁权䉁䅁䅁允䅁䅁䅅䅁䭁䅁䅫䅁䵁䅉䅅䅁䙁䅁䅁睁䑁䅁䅁兂䅁䅁䅁䅁流䅑䅕䅁䅁䙁㡩䕃䭅䉁䅣䅁䭁䅁䅅䅁䉁䅁䅁允䅁䅁䅯光䅁䅁杷允䅁䅁䅕䅁䑁䅁䅍䅁䙁䅁䅁䅁䅁䍁䅚兂䅁䅁䅁䴰䥑兑䅯睇䅁䅁䅯允䅁䅁䅅䅁䉁䅁䅁权硁䅁䅁䍄䉁䅁䅁兂䅁䅁䅍睁䅁䅁䅕䅁䅁䅁䅁歊䙁䅁䅁䅁䅃杷䉨权摁䅁䅁权䉁䅁䅁允䅁䅁䅅䅁䭁䍁䅍䅁䵁䅉䅅䅁䙁䅁䅁睁䑁䅁䅁兂䅁䅁䅁䅁流䅑䅕䅁䅁䩁䕪䕃䭅䅁䅙䅁䭁䅁䅅䅁䉁䅁䅁允䅁䅁䅯睅䅁䅁杷允䅁䅁䅕䅁䑁䅁䅍䅁䙁䅁䅁䅁䅁䍁䅚兂䅁䅁䅁䵭䥕兑䅯杄䅁䅁䅯允䅁䅁䅅䅁䉁䅁䅁权ㅁ䅁䅁䍄䉁䅁䅁兂䅁䅁䅍睁䅁䅁䅕䅁䅁䅁䅁歊䙁䅁䅁䅁奂䅶䉨权瑁䅁䅁权䉁䅁䅁允䅁䅁䅅䅁䭁䍁䅅䅁䵁䅉䅅䅁䙁䅁䅁睁䑁䅁䅁兂䅁䅁䅁䅁流䅑䅕䅁䅁䩁䙪䕃䭅䉁䅫䅁䭁䅁䅅䅁䉁䅁䅁允䅁䅁䅯兎䅁䅁杷允䅁䅁䅕䅁䑁䅁䅍䅁䙁䅁䅁䅁䅁䍁䅚兂䅁䅁䅁䱗䥷兑䅯杅䅁䅁䅯允䅁䅁䅅䅁䉁䅁䅁权桁䅁䅁䍄䉁䅁䅁兂䅁䅁䅍睁䅁䅁䅕䅁䅁䅁䅁歊䙁䅁䅁䅁奂䅶䉨权睁䅁䅁权䉁䅁䅁允䅁䅁䅅䅁䭁䍁䅅䅁䵁䅉䅅䅁䙁䅁䅁睁䑁䅁䅁兂䅁䅁䅁䅁流䅑䅕䅁䅁䙁㡩䕃䭅䉁䄴䅁䭁䅁䅅䅁䉁䅁䅁允䅁䅁䅯光䅁䅁杷允䅁䅁䅕䅁䑁䅁䅍䅁䙁䅁䅁䅁䅁䍁䅚兂䅁䅁䅁䱓䤰兑䅯兂䅁䅁䅯允䅁䅁䅅䅁䉁䅁䅁权坁䅁䅁䍄䉁䅁䅁兂䅁䅁䅍睁䅁䅁䅕䅁䅁䅁䅁歊䙁䅁䅁䅁元典䉨权歁䅁䅁权䉁䅁䅁允䅁䅁䅅䅁䭁䍁䅧䅁䵁䅉䅅䅁䙁䅁䅁睁䑁䅁䅁兂䅁䅁䅁䅁流䅑䅕䅁䅁䙁㡩䕃䭅䍁䅯䅁䭁䅁䅅䅁䉁䅁䅁允䅁䅁䅯光䅁䅁杷允䅁䅁䅕䅁䑁䅁䅍䅁䙁䅁䅁䅁䅁䍁䅚兂䅁䅁䅁䵅䥍兑䅯杉䅁䅁䅯允䅁䅁䅅䅁䉁䅁䅁权允䅁䅁䍄䉁䅁䅁兂䅁䅁䅍睁䅁䅁䅕䅁䅁䅁䅁歊䙁䅁䅁䅁㑃睷䉨权灁䅁䅁权䉁䅁䅁允䅁䅁䅅䅁䭁䅁䅫䅁䵁䅉䅅䅁䙁䅁䅁睁䑁䅁䅁兂䅁䅁䅁䅁流䅑䅕䅁䅁䩁䕪䕃䭅䅁䄸䅁䭁䅁䅅䅁䉁䅁䅁允䅁䅁䅯睅䅁䅁杷允䅁䅁䅕䅁䑁䅁䅍䅁䙁䅁䅁䅁䅁䍁䅚兂䅁䅁䅁䴶䥍兑䅯䅉䅁䅁䅯允䅁䅁䅅䅁䉁䅁䅁权䭁䅁䅁䍄䉁䅁䅁兂䅁䅁䅍睁䅁䅁䅕䅁䅁䅁䅁歊䙁䅁䅁䅁奂䅶䉨权捁䅁䅁权䉁䅁䅁允䅁䅁䅅䅁䭁䍁䅅䅁䵁䅉䅅䅁䙁䅁䅁睁䑁䅁䅁兂䅁䅁䅁䅁流䅑䅕䅁䅁䥁䍄䕃䭅䍁䅯䅁䭁䅁䅅䅁䉁䅁䅁允䅁䅁䅯睉䅁䅁杷允䅁䅁䅕䅁䑁䅁䅍䅁䙁䅁䅁䅁䅁䍁䅚兂䅁䅁䅁䱗䥷兑䅯杄䅁䅁䅯允䅁䅁䅅䅁䉁䅁䅁权桁䅁䅁䍄䉁䅁䅁兂䅁䅁䅍睁䅁䅁䅕䅁䅁䅁䅁歊䙁䅁䅁䅁㑄䅸䉨权灁䅁䅁权䉁䅁䅁允䅁䅁䅅䅁䭁䍁䅙䅁䵁䅉䅅䅁䙁䅁䅁睁䑁䅁䅁兂䅁䅁䅁䅁流䅑䅕䅁䅁䝁䑪䕃䭅䅁䅙䅁䭁䅁䅅䅁䉁䅁䅁允䅁䅁䅯睍䅁䅁杷允䅁䅁䅕䅁䑁䅁䅍䅁䙁䅁䅁䅁䅁䍁䅚兂䅁䅁䅁䱓䤰兑䅯䅍䅁䅁䅯允䅁䅁䅅䅁䉁䅁䅁权坁䅁䅁䍄䉁䅁䅁兂䅁䅁䅍睁䅁䅁䅕䅁䅁䅁䅁歊䙁䅁䅁䅁䅃杷䉨权楁䅁䅁权䉁䅁䅁允䅁䅁䅅䅁䭁䍁䅍䅁䵁䅉䅅䅁䙁䅁䅁睁䑁䅁䅁兂䅁䅁䅁䅁流䅑䅕䅁䅁䕁㥩䕃䭅䅁䅍䅁䭁䅁䅅䅁䉁䅁䅁允䅁䅁䅯杆䅁䅁杷允䅁䅁䅕䅁䑁䅁䅍䅁䙁䅁䅁䅁䅁䍁䅚兂䅁䅁䅁䵭䥕兑䅯兄䅁䅁䅯允䅁䅁䅅䅁䉁䅁䅁权ㅁ䅁䅁䍄䉁䅁䅁兂䅁䅁䅍睁䅁䅁䅕䅁䅁䅁䅁歊䙁䅁䅁䅁䥂其䉨权摁䅁䅁权䉁䅁䅁允䅁䅁䅅䅁䭁䉁䅙䅁䵁䅉䅅䅁䙁䅁䅁睁䑁䅁䅁兂䅁䅁䅁䅁流䅑䅕䅁䅁䕁㥩䕃䭅䉁䅣䅁䭁䅁䅅䅁䉁䅁䅁允䅁䅁䅯杆䅁䅁杷允䅁䅁䅕䅁䑁䅁䅍䅁䙁䅁䅁䅁䅁䍁䅚兂䅁䅁䅁䵥䥉兑䅯杋䅁䅁䅯允䅁䅁䅅䅁䉁䅁䅁权晁䅁䅁䍄䉁䅁䅁兂䅁䅁䅍睁䅁䅁䅕䅁䅁䅁䅁歊䙁䅁䅁䅁潂睷䉨权湁䅁䅁权䉁䅁䅁允䅁䅁䅅䅁䭁䑁䅍䅁䵁䅉䅅䅁䙁䅁䅁睁䑁䅁䅁兂䅁䅁䅁䅁流䅑䅕䅁䅁䡁䍪䕃䭅䉁䅷䅁䭁䅁䅅䅁䉁䅁䅁允䅁䅁䅯睈䅁䅁杷允䅁䅁䅕䅁䑁䅁䅍䅁䙁䅁䅁䅁䅁䍁䅚兂䅁䅁䅁䱓䤰兑䅯克䅁䅁䅯允䅁䅁䅅䅁䉁䅁䅁权坁䅁䅁䍄䉁䅁䅁兂䅁䅁䅍睁䅁䅁䅕䅁䅁䅁䅁歊䙁䅁䅁䅁䥂其䉨权十䅁䅁权䉁䅁䅁允䅁䅁䅅䅁䭁䉁䅙䅁䵁䅉䅅䅁䙁䅁䅁睁䑁䅁䅁兂䅁䅁䅁䅁流䅑䅕䅁䅁佁䑪䕃䭅䅁䄴䅁䭁䅁䅅䅁䉁䅁䅁允䅁䅁䅯权䅁䅁杷允䅁䅁䅕䅁䑁䅁䅍䅁䙁䅁䅁䅁䅁䍁䅚兂䅁䅁䅁䱓䤰兑䅯杂䅁䅁䅯允䅁䅁䅅䅁䉁䅁䅁权坁䅁䅁䍄䉁䅁䅁兂䅁䅁䅍睁䅁䅁䅕䅁䅁䅁䅁歊䙁䅁䅁䅁元典䉨权䙁䅁䅁权䉁䅁䅁允䅁䅁䅅䅁䭁䍁䅧䅁䵁䅉䅅䅁䙁䅁䅁睁䑁䅁䅁兂䅁䅁䅁䅁流䅑䅕䅁䅁䩁䙄䕃䭅䉁䅉䅁䭁䅁䅅䅁䉁䅁䅁允䅁䅁䅯䅋䅁䅁杷允䅁䅁䅕䅁䑁䅁䅍䅁䙁䅁䅁䅁䅁䍁䅚兂䅁䅁䅁䱓䤰兑䅯充䅁䅁䅯允䅁䅁䅅䅁䉁䅁䅁权坁䅁䅁䍄䉁䅁䅁兂䅁䅁䅍睁䅁䅁䅕䅁䅁䅁䅁歊䙁䅁䅁䅁㑃睷䉨权歁䅁䅁权䉁䅁䅁允䅁䅁䅅䅁䭁䅁䅫䅁䵁䅉䅅䅁䙁䅁䅁睁䑁䅁䅁兂䅁䅁䅁䅁流䅑䅕䅁䅁䕁㥩䕃䭅䍁䅯䅁䭁䅁䅅䅁䉁䅁䅁允䅁䅁䅯杆䅁䅁杷允䅁䅁䅕䅁䑁䅁䅍䅁䙁䅁䅁䅁䅁䍁䅚兂䅁䅁䅁䱓䤰兑䅯䅈䅁䅁䅯允䅁䅁䅅䅁䉁䅁䅁权坁䅁䅁䍄䉁䅁䅁兂䅁䅁䅍睁䅁䅁䅕䅁䅁䅁䅁歊䙁䅁䅁䅁潂睷䉨权十䅁䅁权䉁䅁䅁允䅁䅁䅅䅁䭁䑁䅍䅁䵁䅉䅅䅁䙁䅁䅁睁䑁䅁䅁兂䅁䅁䅁䅁流䅑䅕䅁䅁䕁㥩䕃䭅䅁䄴䅁䭁䅁䅅䅁䉁䅁䅁允䅁䅁䅯杆䅁䅁杷允䅁䅁䅕䅁䑁䅁䅍䅁䙁䅁䅁䅁䅁䍁䅚兂䅁䅁䅁䱓䤰兑䅯杍䅁䅁䅯允䅁䅁䅅䅁䉁䅁䅁权坁䅁䅁䍄䉁䅁䅁兂䅁䅁䅍睁䅁䅁䅕䅁䅁䅁䅁歊䙁䅁䅁䅁允睷䉨权噁䅁䅁权䉁䅁䅁允䅁䅁䅅䅁䭁䉁䅁䅁䵁䅉䅅䅁䙁䅁䅁睁䑁䅁䅁兂䅁䅁䅁䅁流䅑䅕䅁䅁䩁䕪䕃䭅䅁䅧䅁䭁䅁䅅䅁䉁䅁䅁允䅁䅁䅯睅䅁䅁杷允䅁䅁䅕䅁䑁䅁䅍䅁䙁䅁䅁䅁䅁䍁䅚兂䅁䅁䅁䵥䥉兑䅯兂䅁䅁䅯允䅁䅁䅅䅁䉁䅁䅁权晁䅁䅁䍄䉁䅁䅁兂䅁䅁䅍睁䅁䅁䅕䅁䅁䅁䅁歊䙁䅁䅁䅁潂睷䉨权乁䅁䅁权䉁䅁䅁允䅁䅁䅅䅁䭁䑁䅍䅁䵁䅉䅅䅁䙁䅁䅁睁䑁䅁䅁兂䅁䅁䅁䅁流䅑䅕䅁䅁䉁䑄䕃䭅䍁䅯䅁䭁䅁䅅䅁䉁䅁䅁允䅁䅁䅯䅅䅁䅁杷允䅁䅁䅕䅁䑁䅁䅍䅁䙁䅁䅁䅁䅁䍁䅚兂䅁䅁䅁䵥䥉兑䅯睁䅁䅁䅯允䅁䅁䅅䅁䉁䅁䅁权晁䅁䅁䍄䉁䅁䅁兂䅁䅁䅍睁䅁䅁䅕䅁䅁䅁䅁歊䙁䅁䅁䅁㑂杷䉨权䅁䅁䅁权䉁䅁䅁允䅁䅁䅅䅁䭁䉁䄸䅁䵁䅉䅅䅁䙁䅁䅁睁䑁䅁䅁兂䅁䅁䅁䅁流䅑䅕䅁䅁䥁䍄䕃䭅䍁䄴䅁䭁䅁䅅䅁䉁䅁䅁允䅁䅁䅯睉䅁䅁杷允䅁䅁䅕䅁䑁䅁䅍䅁䙁䅁䅁䅁䅁䍁䅚兂䅁䅁䅁䵉䥕兑䅯睋䅁䅁䅯允䅁䅁䅅䅁䉁䅁䅁权奁䅁䅁䍄䉁䅁䅁兂䅁䅁䅍睁䅁䅁䅕䅁䅁䅁䅁歊䙁䅁䅁䅁㑂杷䉨权瑁䅁䅁权䉁䅁䅁允䅁䅁䅅䅁䭁䉁䄸䅁䵁䅉䅅䅁䙁䅁䅁睁䑁䅁䅁兂䅁䅁䅁䅁流䅑䅕䅁䅁䡁䍪䕃䭅䍁䅳䅁䭁䅁䅅䅁䉁䅁䅁允䅁䅁䅯睈䅁䅁杷允䅁䅁䅕䅁䑁䅁䅍䅁䙁䅁䅁䅁䅁䍁䅚兂䅁䅁䅁䵧䥉兑䅯杍䅁䅁䅯允䅁䅁䅅䅁䉁䅁䅁权橁䅁䅁䍄䉁䅁䅁兂䅁䅁䅍睁䅁䅁䅕䅁䅁䅁䅁歊䙁䅁䅁䅁㑂杷䉨权噁䅁䅁权䉁䅁䅁允䅁䅁䅅䅁䭁䉁䄸䅁䵁䅉䅅䅁䙁䅁䅁睁䑁䅁䅁兂䅁䅁䅁䅁流䅑䅕䅁䅁䱁䑪䕃䭅䉁䅕䅁䭁䅁䅅䅁䉁䅁䅁允䅁䅁䅯元䅁䅁杷允䅁䅁䅕䅁䑁䅁䅍䅁䙁䅁䅁䅁䅁䍁䅚兂䅁䅁䅁䴶䥍兑䅯䅆䅁䅁䅯允䅁䅁䅅䅁䉁䅁䅁权䭁䅁䅁䍄䉁䅁䅁兂䅁䅁䅍睁䅁䅁䅕䅁䅁䅁䅁歊䙁䅁䅁䅁㑂杷䉨权睁䅁䅁权䉁䅁䅁允䅁䅁䅅䅁䭁䉁䄸䅁䵁䅉䅅䅁䙁䅁䅁睁䑁䅁䅁兂䅁䅁䅁䅁流䅑䅕䅁䅁䡁䍪䕃䭅䉁䅅䅁䭁䅁䅅䅁䉁䅁䅁允䅁䅁䅯睈䅁䅁杷允䅁䅁䅕䅁䑁䅁䅍䅁䙁䅁䅁䅁䅁䍁䅚兂䅁䅁䅁䵥䥉兑䅯杈䅁䅁䅯允䅁䅁䅅䅁䉁䅁䅁权晁䅁䅁䍄䉁䅁䅁兂䅁䅁䅍睁䅁䅁䅕䅁䅁䅁䅁歊䙁䅁䅁䅁㑂杷䉨权湁䅁䅁权䉁䅁䅁允䅁䅁䅅䅁䭁䉁䄸䅁䵁䅉䅅䅁䙁䅁䅁睁䑁䅁䅁兂䅁䅁䅁䅁流䅑䅕䅁䅁䥁䍄䕃䭅䅁䅍䅁䭁䅁䅅䅁䉁䅁䅁允䅁䅁䅯睉䅁䅁杷允䅁䅁䅕䅁䑁䅁䅍䅁䙁䅁䅁䅁䅁䍁䅚兂䅁䅁䅁䵧䥉兑䅯杄䅁䅁䅯允䅁䅁䅅䅁䉁䅁䅁权橁䅁䅁䍄䉁䅁䅁兂䅁䅁䅍睁䅁䅁䅕䅁䅁䅁䅁歊䙁䅁䅁䅁兄䅸䉨权歁䅁䅁权䉁䅁䅁允䅁䅁䅅䅁䭁䑁䅅䅁䵁䅉䅅䅁䙁䅁䅁睁䑁䅁䅁兂䅁䅁䅁䅁流䅑䅕䅁䅁䥁䍄䕃䭅䍁䅷䅁䭁䅁䅅䅁䉁䅁䅁允䅁䅁䅯睉䅁䅁杷允䅁䅁䅕䅁䑁䅁䅍䅁䙁䅁䅁䅁䅁䍁䅚兂䅁䅁䅁䵭䥑兑䅯兄䅁䅁䅯允䅁䅁䅅䅁䉁䅁䅁权呁䅁䅁䍄䉁䅁䅁兂䅁䅁䅍睁䅁䅁䅕䅁䅁䅁䅁歊䙁䅁䅁䅁䅃杷䉨权汁䅁䅁权䉁䅁䅁允䅁䅁䅅䅁䭁䍁䅍䅁䵁䅉䅅䅁䙁䅁䅁睁䑁䅁䅁兂䅁䅁䅁䅁流䅑䅕䅁䅁䥁䍄䕃䭅䍁䄰䅁䭁䅁䅅䅁䉁䅁䅁允䅁䅁䅯睉䅁䅁杷允䅁䅁䅕䅁䑁䅁䅍䅁䙁䅁䅁䅁䅁䍁䅚兂䅁䅁䅁䵓䥑兑䅯䅊䅁䅁䅯允䅁䅁䅅䅁䉁䅁䅁权癁䅁䅁䍄䉁䅁䅁兂䅁䅁䅍睁䅁䅁䅕䅁䅁䅁䅁歊䙁䅁䅁䅁㑄䅸䉨权偁䅁䅁权䉁䅁䅁允䅁䅁䅅䅁䭁䍁䅙䅁䵁䅉䅅䅁䙁䅁䅁睁䑁䅁䅁兂䅁䅁䅁䅁流䅑䅕䅁䅁䥁䍄䕃䭅䑁䅁䅁䭁䅁䅅䅁䉁䅁䅁允䅁䅁䅯睉䅁䅁杷允䅁䅁䅕䅁䑁䅁䅍䅁䙁䅁䅁䅁䅁䍁䅚兂䅁䅁䅁䵵䥍兑䅯睄䅁䅁䅯允䅁䅁䅅䅁䉁䅁䅁权䩁䅁䅁䍄䉁䅁䅁兂䅁䅁䅍睁䅁䅁䅕䅁䅁䅁䅁歊䙁䅁䅁䅁兄䅸䉨权杁䅁䅁权䉁䅁䅁允䅁䅁䅅䅁䭁䑁䅅䅁䵁䅉䅅䅁䙁䅁䅁睁䑁䅁䅁兂䅁䅁䅁䅁流䅑䅕䅁䅁䩁䙪䕃䭅䍁䄴䅁䭁䅁䅅䅁䉁䅁䅁允䅁䅁䅯兎䅁䅁杷允䅁䅁䅕䅁䑁䅁䅍䅁䙁䅁䅁䅁䅁䍁䅚兂䅁䅁䅁䵧䥉兑䅯杂䅁䅁䅯允䅁䅁䅅䅁䉁䅁䅁权橁䅁䅁䍄䉁䅁䅁兂䅁䅁䅍睁䅁䅁䅕䅁䅁䅁䅁歊䙁䅁䅁䅁䅃杷䉨权敁䅁䅁权䉁䅁䅁允䅁䅁䅅䅁䭁䍁䅍䅁䵁䅉䅅䅁䙁䅁䅁睁䑁䅁䅁兂䅁䅁䅁䅁流䅑䅕䅁䅁䥁䍄䕃䭅䍁䅣䅁䭁䅁䅅䅁䉁䅁䅁允䅁䅁䅯睉䅁䅁杷允䅁䅁䅕䅁䑁䅁䅍䅁䙁䅁䅁䅁䅁䍁䅚兂䅁䅁䅁䵭䥕兑䅯睃䅁䅁䅯允䅁䅁䅅䅁䉁䅁䅁权ㅁ䅁䅁䍄䉁䅁䅁兂䅁䅁䅍睁䅁䅁䅕䅁䅁䅁䅁歊䙁䅁䅁䅁奃典䉨权䅁䅁䅁权䉁䅁䅁允䅁䅁䅅䅁䭁䑁䅕䅁䵁䅉䅅䅁䙁䅁䅁睁䑁䅁䅁兂䅁䅁䅁䅁流䅑䅕䅁䅁䩁䙪䕃䭅䅁䅙䅁䭁䅁䅅䅁䉁䅁䅁允䅁䅁䅯兎䅁䅁杷允䅁䅁䅕䅁䑁䅁䅍䅁䙁䅁䅁䅁䅁䍁䅚兂䅁䅁䅁䵧䥉兑䅯睃䅁䅁䅯允䅁䅁䅅䅁䉁䅁䅁权橁䅁䅁䍄䉁䅁䅁兂䅁䅁䅍睁䅁䅁䅕䅁䅁䅁䅁歊䙁䅁䅁䅁允睷䉨权偁䅁䅁权䉁䅁䅁允䅁䅁䅅䅁䭁䉁䅁䅁䵁䅉䅅䅁䙁䅁䅁睁䑁䅁䅁兂䅁䅁䅁䅁流䅑䅕䅁䅁䉁䑄䕃䭅䅁䄰䅁䭁䅁䅅䅁䉁䅁䅁允䅁䅁䅯䅅䅁䅁杷允䅁䅁䅕䅁䑁䅁䅍䅁䙁䅁䅁䅁䅁䍁䅚兂䅁䅁䅁䵉䥕兑䅯杅䅁䅁䅯允䅁䅁䅅䅁䉁䅁䅁权奁䅁䅁䍄䉁䅁䅁兂䅁䅁䅍睁䅁䅁䅕䅁䅁䅁䅁歊䙁䅁䅁䅁允睷䉨权塁䅁䅁权䉁䅁䅁允䅁䅁䅅䅁䭁䉁䅁䅁䵁䅉䅅䅁䙁䅁䅁睁䑁䅁䅁兂䅁䅁䅁䅁流䅑䅕䅁䅁䝁䑪䕃䭅䅁䄸䅁䭁䅁䅅䅁䉁䅁䅁允䅁䅁䅯睍䅁䅁杷允䅁䅁䅕䅁䑁䅁䅍䅁䙁䅁䅁䅁䅁䍁䅚兂䅁䅁䅁䵭䥑兑䅯䅁䅁䅁䅯允䅁䅁䅅䅁䉁䅁䅁权呁䅁䅁䍄䉁䅁䅁兂䅁䅁䅍睁䅁䅁䅕䅁䅁䅁䅁歊䙁䅁䅁䅁允睷䉨权獁䅁䅁权䉁䅁䅁允䅁䅁䅅䅁䭁䉁䅁䅁䵁䅉䅅䅁䙁䅁䅁睁䑁䅁䅁兂䅁䅁䅁䅁流䅑䅕䅁䅁䩁䙪䕃䭅䉁䅑䅁䭁䅁䅅䅁䉁䅁䅁允䅁䅁䅯兎䅁䅁杷允䅁䅁䅕䅁䑁䅁䅍䅁䙁䅁䅁䅁䅁䍁䅚兂䅁䅁䅁䵅䥍兑䅯克䅁䅁䅯允䅁䅁䅅䅁䉁䅁䅁权允䅁䅁䍄䉁䅁䅁兂䅁䅁䅍睁䅁䅁䅕䅁䅁䅁䅁歊䙁䅁䅁䅁允睷䉨权牁䅁䅁权䉁䅁䅁允䅁䅁䅅䅁䭁䉁䅁䅁䵁䅉䅅䅁䙁䅁䅁睁䑁䅁䅁兂䅁䅁䅁䅁流䅑䅕䅁䅁䉁䑄䕃䭅䉁䅉䅁䭁䅁䅅䅁䉁䅁䅁允䅁䅁䅯䅅䅁䅁杷允䅁䅁䅕䅁䑁䅁䅍䅁䙁䅁䅁䅁䅁䍁䅚兂䅁䅁䅁䵭䥕兑䅯䅉䅁䅁䅯允䅁䅁䅅䅁䉁䅁䅁权ㅁ䅁䅁䍄䉁䅁䅁兂䅁䅁䅍睁䅁䅁䅕䅁䅁䅁䅁歊䙁䅁䅁䅁䥂䅸䉨权獁䅁䅁权䉁䅁䅁允䅁䅁䅅䅁䭁䍁䄸䅁䵁䅉䅅䅁䙁䅁䅁睁䑁䅁䅁兂䅁䅁䅁䅁流䅑䅕䅁䅁䉁䑄䕃䭅䅁䅳䅁䭁䅁䅅䅁䉁䅁䅁允䅁䅁䅯䅅䅁䅁杷允䅁䅁䅕䅁䑁䅁䅍䅁䙁䅁䅁䅁䅁䍁䅚兂䅁䅁䅁䴶䥍兑䅯睊䅁䅁䅯允䅁䅁䅅䅁䉁䅁䅁权䭁䅁䅁䍄䉁䅁䅁兂䅁䅁䅍睁䅁䅁䅕䅁䅁䅁䅁歊䙁䅁䅁䅁潂睷䉨权䅁䅁䅁权䉁䅁䅁允䅁䅁䅅䅁䭁䑁䅍䅁䵁䅉䅅䅁䙁䅁䅁睁䑁䅁䅁兂䅁䅁䅁䅁流䅑䅕䅁䅁䝁䑪䕃䭅䉁䅳䅁䭁䅁䅅䅁䉁䅁䅁允䅁䅁䅯睍䅁䅁杷允䅁䅁䅕䅁䑁䅁䅍䅁䙁䅁䅁䅁䅁䍁䅚兂䅁䅁䅁䵡䥍兑䅯充䅁䅁䅯允䅁䅁䅅䅁䉁䅁䅁权穁䅁䅁䍄䉁䅁䅁兂䅁䅁䅍睁䅁䅁䅕䅁䅁䅁䅁歊䙁䅁䅁䅁潂睷䉨权楁䅁䅁权䉁䅁䅁允䅁䅁䅅䅁䭁䑁䅍䅁䵁䅉䅅䅁䙁䅁䅁睁䑁䅁䅁兂䅁䅁䅁䅁流䅑䅕䅁䅁䝁䑪䕃䭅䍁䅷䅁䭁䅁䅅䅁䉁䅁䅁允䅁䅁䅯睍䅁䅁杷允䅁䅁䅕䅁䑁䅁䅍䅁䙁䅁䅁䅁䅁䍁䅚兂䅁䅁䅁䵵䥍兑䅯䅁䅁䅁䅯允䅁䅁䅅䅁䉁䅁䅁权䩁䅁䅁䍄䉁䅁䅁兂䅁䅁䅍睁䅁䅁䅕䅁䅁䅁䅁歊䙁䅁䅁䅁潂睷䉨权牁䅁䅁权䉁䅁䅁允䅁䅁䅅䅁䭁䑁䅍䅁䵁䅉䅅䅁䙁䅁䅁睁䑁䅁䅁兂䅁䅁䅁䅁流䅑䅕䅁䅁偁䕪䕃䭅䉁䅣䅁䭁䅁䅅䅁䉁䅁䅁允䅁䅁䅯杊䅁䅁杷允䅁䅁䅕䅁䑁䅁䅍䅁䙁䅁䅁䅁䅁䍁䅚兂䅁䅁䅁䵡䥍兑䅯䅍䅁䅁䅯允䅁䅁䅅䅁䉁䅁䅁权穁䅁䅁䍄䉁䅁䅁兂䅁䅁䅍睁䅁䅁䅕䅁䅁䅁䅁歊䙁䅁䅁䅁潂睷䉨权啁䅁䅁权䉁䅁䅁允䅁䅁䅅䅁䭁䑁䅍䅁䵁䅉䅅䅁䙁䅁䅁睁䑁䅁䅁兂䅁䅁䅁䅁流䅑䅕䅁䅁䱁䑪䕃䭅䉁䅑䅁䭁䅁䅅䅁䉁䅁䅁允䅁䅁䅯元䅁䅁杷允䅁䅁䅕䅁䑁䅁䅍䅁䙁䅁䅁䅁䅁䍁䅚兂䅁䅁䅁䵡䥍兑䅯杍䅁䅁䅯允䅁䅁䅅䅁䉁䅁䅁权穁䅁䅁䍄䉁䅁䅁兂䅁䅁䅍睁䅁䅁䅕䅁䅁䅁䅁歊䙁䅁䅁䅁潄睷䉨权煁䅁䅁权䉁䅁䅁允䅁䅁䅅䅁䭁䅁䅯䅁䵁䅉䅅䅁䙁䅁䅁睁䑁䅁䅁兂䅁䅁䅁䅁流䅑䅕䅁䅁䩁䕪䕃䭅䍁䅑䅁䭁䅁䅅䅁䉁䅁䅁允䅁䅁䅯睅䅁䅁杷允䅁䅁䅕䅁䑁䅁䅍䅁䙁䅁䅁䅁䅁䍁䅚兂䅁䅁䅁䵉䥕兑䅯充䅁䅁䅯允䅁䅁䅅䅁䉁䅁䅁权奁䅁䅁䍄䉁䅁䅁兂䅁䅁䅍睁䅁䅁䅕䅁䅁䅁䅁歊䙁䅁䅁䅁㑃睷䉨权杁䅁䅁权䉁䅁䅁允䅁䅁䅅䅁䭁䅁䅫䅁䵁䅉䅅䅁䙁䅁䅁睁䑁䅁䅁兂䅁䅁䅁䅁流䅑䅕䅁䅁䕁䕪䕃䭅䅁䄰䅁䭁䅁䅅䅁䉁䅁䅁允䅁䅁䅯睌䅁䅁杷允䅁䅁䅕䅁䑁䅁䅍䅁䙁䅁䅁䅁䅁䍁䅚兂䅁䅁䅁䵵䥍兑䅯杉䅁䅁䅯允䅁䅁䅅䅁䉁䅁䅁权䩁䅁䅁䍄䉁䅁䅁兂䅁䅁䅍睁䅁䅁䅕䅁䅁䅁䅁歊䙁䅁䅁䅁㑃睷䉨权摁䅁䅁权䉁䅁䅁允䅁䅁䅅䅁䭁䅁䅫䅁䵁䅉䅅䅁䙁䅁䅁睁䑁䅁䅁兂䅁䅁䅁䅁流䅑䅕䅁䅁䩁䙄䕃䭅䉁䅫䅁䭁䅁䅅䅁䉁䅁䅁允䅁䅁䅯䅋䅁䅁杷允䅁䅁䅕䅁䑁䅁䅍䅁䙁䅁䅁䅁䅁䍁䅚兂䅁䅁䅁䵵䥍兑䅯兇䅁䅁䅯允䅁䅁䅅䅁䉁䅁䅁权䩁䅁䅁䍄䉁䅁䅁兂䅁䅁䅍睁䅁䅁䅕䅁䅁䅁䅁歊䙁䅁䅁䅁兄䅸䉨权十䅁䅁权䉁䅁䅁允䅁䅁䅅䅁䭁䑁䅅䅁䵁䅉䅅䅁䙁䅁䅁睁䑁䅁䅁兂䅁䅁䅁䅁流䅑䅕䅁䅁䱁䑪䕃䭅䍁䅯䅁䭁䅁䅅䅁䉁䅁䅁允䅁䅁䅯元䅁䅁杷允䅁䅁䅕䅁䑁䅁䅍䅁䙁䅁䅁䅁䅁䍁䅚兂䅁䅁䅁䵵䥍兑䅯䅍䅁䅁䅯允䅁䅁䅅䅁䉁䅁䅁权䩁䅁䅁䍄䉁䅁䅁兂䅁䅁䅍睁䅁䅁䅕䅁䅁䅁䅁歊䙁䅁䅁䅁潄睷䉨权䅁䅁䅁权䉁䅁䅁允䅁䅁䅅䅁䭁䅁䅯䅁䵁䅉䅅䅁䙁䅁䅁睁䑁䅁䅁兂䅁䅁䅁䅁流䅑䅕䅁䅁佁䑪䕃䭅䍁䅉䅁䭁䅁䅅䅁䉁䅁䅁允䅁䅁䅯权䅁䅁杷允䅁䅁䅕䅁䑁䅁䅍䅁䙁䅁䅁䅁䅁䍁䅚兂䅁䅁䅁䴶䥍兑䅯睆䅁䅁䅯允䅁䅁䅅䅁䉁䅁䅁权䭁䅁䅁䍄䉁䅁䅁兂䅁䅁䅍睁䅁䅁䅕䅁䅁䅁䅁歊䙁䅁䅁䅁㑄䅸䉨权噁䅁䅁权䉁䅁䅁允䅁䅁䅅䅁䭁䍁䅙䅁䵁䅉䅅䅁䙁䅁䅁睁䑁䅁䅁兂䅁䅁䅁䅁流䅑䅕䅁䅁佁䑪䕃䭅䍁䅷䅁䭁䅁䅅䅁䉁䅁䅁允䅁䅁䅯权䅁䅁杷允䅁䅁䅕䅁䑁䅁䅍䅁䙁䅁䅁䅁䅁䍁䅚兂䅁䅁䅁䵫䥕兑䅯䅃䅁䅁䅯允䅁䅁䅅䅁䉁䅁䅁权潁䅁䅁䍄䉁䅁䅁兂䅁䅁䅍睁䅁䅁䅕䅁䅁䅁䅁歊䙁䅁䅁䅁潄睷䉨权噁䅁䅁权䉁䅁䅁允䅁䅁䅅䅁䭁䅁䅯䅁䵁䅉䅅䅁䙁䅁䅁睁䑁䅁䅁兂䅁䅁䅁䅁流䅑䅕䅁䅁佁䑪䕃䭅䅁䅙䅁䭁䅁䅅䅁䉁䅁䅁允䅁䅁䅯权䅁䅁杷允䅁䅁䅕䅁䑁䅁䅍䅁䙁䅁䅁䅁䅁䍁䅚兂䅁䅁䅁䴰䥑兑䅯兌䅁䅁䅯允䅁䅁䅅䅁䉁䅁䅁权硁䅁䅁䍄䉁䅁䅁兂䅁䅁䅍睁䅁䅁䅕䅁䅁䅁䅁歊䙁䅁䅁䅁䥂䅸䉨权扁䅁䅁权䉁䅁䅁允䅁䅁䅅䅁䭁䍁䄸䅁䵁䅉䅅䅁䙁䅁䅁睁䑁䅁䅁兂䅁䅁䅁䅁流䅑䅕䅁䅁䕁䕪䕃䭅䅁䅁䅁䭁䅁䅅䅁䉁䅁䅁允䅁䅁䅯睌䅁䅁杷允䅁䅁䅕䅁䑁䅁䅍䅁䙁䅁䅁䅁䅁䍁䅚兂䅁䅁䅁䵓䥑兑䅯睆䅁䅁䅯允䅁䅁䅅䅁䉁䅁䅁权癁䅁䅁䍄䉁䅁䅁兂䅁䅁䅍睁䅁䅁䅕䅁䅁䅁䅁歊䙁䅁䅁䅁䥂䅸䉨权婁䅁䅁权䉁䅁䅁允䅁䅁䅅䅁䭁䍁䄸䅁䵁䅉䅅䅁䙁䅁䅁睁䑁䅁䅁兂䅁䅁䅁䅁流䅑䅕䅁䅁䕁䕪䕃䭅䉁䅑䅁䭁䅁䅅䅁䉁䅁䅁允䅁䅁䅯睌䅁䅁杷允䅁䅁䅕䅁䑁䅁䅍䅁䙁䅁䅁䅁䅁䍁䅚兂䅁䅁䅁䵓䥑兑䅯克䅁䅁䅯允䅁䅁䅅䅁䉁䅁䅁权癁䅁䅁䍄䉁䅁䅁兂䅁䅁䅍睁䅁䅁䅕䅁䅁䅁䅁歊䙁䅁䅁䅁䥂䅸䉨权噁䅁䅁权䉁䅁䅁允䅁䅁䅅䅁䭁䍁䄸䅁䵁䅉䅅䅁䙁䅁䅁睁䑁䅁䅁兂䅁䅁䅁䅁流䅑䅕䅁䅁䩁䕪䕃䭅䉁䅫䅁䭁䅁䅅䅁䉁䅁䅁允䅁䅁䅯睅䅁䅁杷允䅁䅁䅕䅁䑁䅁䅍䅁䙁䅁䅁䅁䅁䍁䅚兂䅁䅁䅁䵓䥑兑䅯杌䅁䅁䅯允䅁䅁䅅䅁䉁䅁䅁权癁䅁䅁䍄䉁䅁䅁兂䅁䅁䅍睁䅁䅁䅕䅁䅁䅁䅁歊䙁䅁䅁䅁䥂䅸䉨权睁䅁䅁权䉁䅁䅁允䅁䅁䅅䅁䭁䍁䄸䅁䵁䅉䅅䅁䙁䅁䅁睁䑁䅁䅁兂䅁䅁䅁䅁流䅑䅕䅁䅁䩁䙪䕃䭅䉁䅳䅁䭁䅁䅅䅁䉁䅁䅁允䅁䅁䅯兎䅁䅁杷允䅁䅁䅕䅁䑁䅁䅍䅁䙁䅁䅁䅁䅁䍁䅚兂䅁䅁䅁䵓䥑兑䅯充䅁䅁䅯允䅁䅁䅅䅁䉁䅁䅁权癁䅁䅁䍄䉁䅁䅁兂䅁䅁䅍睁䅁䅁䅕䅁䅁䅁䅁歊䙁䅁䅁䅁䥂䅸䉨权佁䅁䅁权䉁䅁䅁允䅁䅁䅅䅁䭁䍁䄸䅁䵁䅉䅅䅁䙁䅁䅁睁䑁䅁䅁兂䅁䅁䅁䅁流䅑䅕䅁䅁䩁䕪䕃䭅䉁䅳䅁䭁䅁䅅䅁䉁䅁䅁允䅁䅁䅯睅䅁䅁杷允䅁䅁䅕䅁䑁䅁䅍䅁䙁䅁䅁䅁䅁䍁䅚兂䅁䅁䅁䵭䥑兑䅯睁䅁䅁䅯允䅁䅁䅅䅁䉁䅁䅁权呁䅁䅁䍄䉁䅁䅁兂䅁䅁䅍睁䅁䅁䅕䅁䅁䅁䅁歊䙁䅁䅁䅁奃䅸䉨权楁䅁䅁权䉁䅁䅁允䅁䅁䅅䅁䭁䉁䅍䅁䵁䅉䅅䅁䙁䅁䅁睁䑁䅁䅁兂䅁䅁䅁䅁流䅑䅕䅁䅁䩁䕪䕃䭅䍁䄰䅁䭁䅁䅅䅁䉁䅁䅁允䅁䅁䅯睅䅁䅁杷允䅁䅁䅕䅁䑁䅁䅍䅁䙁䅁䅁䅁䅁䍁䅚兂䅁䅁䅁䴰䥑兑䅯杍䅁䅁䅯允䅁䅁䅅䅁䉁䅁䅁权硁䅁䅁䍄䉁䅁䅁兂䅁䅁䅍睁䅁䅁䅕䅁䅁䅁䅁歊䙁䅁䅁䅁杁典䉨权䱁䅁䅁权䉁䅁䅁允䅁䅁䅅䅁䭁䉁䅧䅁䵁䅉䅅䅁䙁䅁䅁睁䑁䅁䅁兂䅁䅁䅁䅁流䅑䅕䅁䅁乁䕄䕃䭅䉁䅣䅁䭁䅁䅅䅁䉁䅁䅁允䅁䅁䅯免䅁䅁杷允䅁䅁䅕䅁䑁䅁䅍䅁䙁䅁䅁䅁䅁䍁䅚兂䅁䅁䅁䵭䥑兑䅯睃䅁䅁䅯允䅁䅁䅅䅁䉁䅁䅁权呁䅁䅁䍄䉁䅁䅁兂䅁䅁䅍睁䅁䅁䅕䅁䅁䅁䅁歊䙁䅁䅁䅁元典䉨权牁䅁䅁权䉁䅁䅁允䅁䅁䅅䅁䭁䍁䅧䅁䵁䅉䅅䅁䙁䅁䅁睁䑁䅁䅁兂䅁䅁䅁䅁流䅑䅕䅁䅁乁䕄䕃䭅䉁䅫䅁䭁䅁䅅䅁䉁䅁䅁允䅁䅁䅯免䅁䅁杷允䅁䅁䅕䅁䑁䅁䅍䅁䙁䅁䅁䅁䅁䍁䅚兂䅁䅁䅁䴰䥑兑䅯杌䅁䅁䅯允䅁䅁䅅䅁䉁䅁䅁权硁䅁䅁䍄䉁䅁䅁兂䅁䅁䅍睁䅁䅁䅕䅁䅁䅁䅁歊䙁䅁䅁䅁兄䅸䉨权剁䅁䅁权䉁䅁䅁允䅁䅁䅅䅁䭁䑁䅅䅁䵁䅉䅅䅁䙁䅁䅁睁䑁䅁䅁兂䅁䅁䅁䅁流䅑䅕䅁䅁乁䕄䕃䭅䍁䅣䅁䭁䅁䅅䅁䉁䅁䅁允䅁䅁䅯免䅁䅁杷允䅁䅁䅕䅁䑁䅁䅍䅁䙁䅁䅁䅁䅁䍁䅚兂䅁䅁䅁䴫䥑兑䅯䅁䅁䅁䅯允䅁䅁䅅䅁䉁䅁䅁权流䅁䅁䍄䉁䅁䅁兂䅁䅁䅍睁䅁䅁䅕䅁䅁䅁䅁歊䙁䅁䅁䅁㑄䅸䉨权乁䅁䅁权䉁䅁䅁允䅁䅁䅅䅁䭁䍁䅙䅁䵁䅉䅅䅁䙁䅁䅁睁䑁䅁䅁兂䅁䅁䅁䅁流䅑䅕䅁䅁偁䕪䕃䭅䉁䅫䅁䭁䅁䅅䅁䉁䅁䅁允䅁䅁䅯杊䅁䅁杷允䅁䅁䅕䅁䑁䅁䅍䅁䙁䅁䅁䅁䅁䍁䅚兂䅁䅁䅁䴫䥑兑䅯兌䅁䅁䅯允䅁䅁䅅䅁䉁䅁䅁权流䅁䅁䍄䉁䅁䅁兂䅁䅁䅍睁䅁䅁䅕䅁䅁䅁䅁歊䙁䅁䅁䅁㑄䅸䉨权牁䅁䅁权䉁䅁䅁允䅁䅁䅅䅁䭁䍁䅙䅁䵁䅉䅅䅁䙁䅁䅁睁䑁䅁䅁兂䅁䅁䅁䅁流䅑䅕䅁䅁偁䕪䕃䭅䑁䅁䅁䭁䅁䅅䅁䉁䅁䅁允䅁䅁䅯杊䅁䅁杷允䅁䅁䅕䅁䑁䅁䅍䅁䙁䅁䅁䅁䅁䍁䅚兂䅁䅁䅁䴫䥑兑䅯充䅁䅁䅯允䅁䅁䅅䅁䉁䅁䅁权流䅁䅁䍄䉁䅁䅁兂䅁䅁䅍睁䅁䅁䅕䅁䅁䅁䅁歊䙁䅁䅁䅁㑄䅸䉨权敁䅁䅁权䉁䅁䅁允䅁䅁䅅䅁䭁䍁䅙䅁䵁䅉䅅䅁䙁䅁䅁睁䑁䅁䅁兂䅁䅁䅁䅁流䅑䅕䅁䅁偁䕪䕃䭅䍁䅯䅁䭁䅁䅅䅁䉁䅁䅁允䅁䅁䅯杊䅁䅁杷允䅁䅁䅕䅁䑁䅁䅍䅁䙁䅁䅁䅁䅁䍁䅚兂䅁䅁䅁䴫䥑兑䅯杍䅁䅁䅯允䅁䅁䅅䅁䉁䅁䅁权流䅁䅁䍄䉁䅁䅁兂䅁䅁䅍睁䅁䅁䅕䅁䅁䅁䅁歊䙁䅁䅁䅁㑄䅸䉨权䱁䅁䅁权䉁䅁䅁允䅁䅁䅅䅁䭁䍁䅙䅁䵁䅉䅅䅁䙁䅁䅁睁䑁䅁䅁兂䅁䅁䅁䅁流䅑䅕䅁䅁䍁䙄䕃䭅䅁䅕䅁䭁䅁䅅䅁䉁䅁䅁允䅁䅁䅯䅇䅁䅁杷允䅁䅁䅕䅁䑁䅁䅍䅁䙁䅁䅁䅁䅁䍁䅚兂䅁䅁䅁䵉䥕兑䅯睁䅁䅁䅯允䅁䅁䅅䅁䉁䅁䅁权奁䅁䅁䍄䉁䅁䅁兂䅁䅁䅍睁䅁䅁䅕䅁䅁䅁䅁歊䙁䅁䅁䅁杁典䉨权䅁䅁䅁权䉁䅁䅁允䅁䅁䅅䅁䭁䉁䅧䅁䵁䅉䅅䅁䙁䅁䅁睁䑁䅁䅁兂䅁䅁䅁䅁流䅑䅕䅁䅁䍁䙄䕃䭅䅁䄸䅁䭁䅁䅅䅁䉁䅁䅁允䅁䅁䅯䅇䅁䅁杷允䅁䅁䅕䅁䑁䅁䅍䅁䙁䅁䅁䅁䅁䍁䅚兂䅁䅁䅁䵉䥕兑䅯䅌䅁䅁䅯允䅁䅁䅅䅁䉁䅁䅁权奁䅁䅁䍄䉁䅁䅁兂䅁䅁䅍睁䅁䅁䅕䅁䅁䅁䅁歊䙁䅁䅁䅁杁典䉨权瑁䅁䅁权䉁䅁䅁允䅁䅁䅅䅁䭁䉁䅧䅁䵁䅉䅅䅁䙁䅁䅁睁䑁䅁䅁兂䅁䅁䅁䅁流䅑䅕䅁䅁䍁䙄䕃䭅䍁䅫䅁䭁䅁䅅䅁䉁䅁䅁允䅁䅁䅯䅇䅁䅁杷允䅁䅁䅕䅁䑁䅁䅍䅁䙁䅁䅁䅁䅁䍁䅚兂䅁䅁䅁䵭䥕兑䅯充䅁䅁䅯允䅁䅁䅅䅁䉁䅁䅁权ㅁ䅁䅁䍄䉁䅁䅁兂䅁䅁䅍睁䅁䅁䅕䅁䅁䅁䅁歊䙁䅁䅁䅁杁典䉨权啁䅁䅁权䉁䅁䅁允䅁䅁䅅䅁䭁䉁䅧䅁䵁䅉䅅䅁䙁䅁䅁睁䑁䅁䅁兂䅁䅁䅁䅁流䅑䅕䅁䅁䍁䙄䕃䭅䉁䅷䅁䭁䅁䅅䅁䉁䅁䅁允䅁䅁䅯䅇䅁䅁杷允䅁䅁䅕䅁䑁䅁䅍䅁䙁䅁䅁䅁䅁䍁䅚兂䅁䅁䅁䵉䥕兑䅯杄䅁䅁䅯允䅁䅁䅅䅁䉁䅁䅁权奁䅁䅁䍄䉁䅁䅁兂䅁䅁䅍睁䅁䅁䅕䅁䅁䅁䅁歊䙁䅁䅁䅁杁典䉨权湁䅁䅁权䉁䅁䅁允䅁䅁䅅䅁䭁䉁䅧䅁䵁䅉䅅䅁䙁䅁䅁睁䑁䅁䅁兂䅁䅁䅁䅁流䅑䅕䅁䅁䩁䙄䕃䭅䉁䅳䅁䭁䅁䅅䅁䉁䅁䅁允䅁䅁䅯䅋䅁䅁杷允䅁䅁䅕䅁䑁䅁䅍䅁䙁䅁䅁䅁䅁䍁䅚兂䅁䅁䅁䵫䥕兑䅯䅉䅁䅁䅯允䅁䅁䅅䅁䉁䅁䅁权潁䅁䅁䍄䉁䅁䅁兂䅁䅁䅍睁䅁䅁䅕䅁䅁䅁䅁歊䙁䅁䅁䅁元典䉨权楁䅁䅁权䉁䅁䅁允䅁䅁䅅䅁䭁䍁䅧䅁䵁䅉䅅䅁䙁䅁䅁睁䑁䅁䅁兂䅁䅁䅁䅁流䅑䅕䅁䅁䩁䙄䕃䭅䉁䄰䅁䭁䅁䅅䅁䉁䅁䅁允䅁䅁䅯䅋䅁䅁杷允䅁䅁䅕䅁䑁䅁䅍䅁䙁䅁䅁䅁䅁䍁䅚兂䅁䅁䅁䵫䥕兑䅯兊䅁䅁䅯允䅁䅁䅅䅁䉁䅁䅁权潁䅁䅁䍄䉁䅁䅁兂䅁䅁䅍睁䅁䅁䅕䅁䅁䅁䅁歊䙁䅁䅁䅁元典䉨权敁䅁䅁权䉁䅁䅁允䅁䅁䅅䅁䭁䍁䅧䅁䵁䅉䅅䅁䙁䅁䅁睁䑁䅁䅁兂䅁䅁䅁䅁流䅑䅕䅁䅁䩁䙄䕃䭅䍁䄰䅁䭁䅁䅅䅁䉁䅁䅁允䅁䅁䅯䅋䅁䅁杷允䅁䅁䅕䅁䑁䅁䅍䅁䙁䅁䅁䅁䅁䍁䅚兂䅁䅁䅁䵫䥕兑䅯克䅁䅁䅯允䅁䅁䅅䅁䉁䅁䅁权潁䅁䅁䍄䉁䅁䅁兂䅁䅁䅍睁䅁䅁䅕䅁䅁䅁䅁歊䙁䅁䅁䅁奃典䉨权捁䅁䅁权䉁䅁䅁允䅁䅁䅅䅁䭁䑁䅕䅁䵁䅉䅅䅁䙁䅁䅁睁䑁䅁䅁兂䅁䅁䅁䅁流䅑䅕䅁䅁䩁䙄䕃䭅䍁䄴䅁䭁䅁䅅䅁䉁䅁䅁允䅁䅁䅯䅋䅁䅁杷允䅁䅁䅕䅁䑁䅁䅍䅁䙁䅁䅁䅁䅁䍁䅚兂䅁䅁䅁䵫䥕兑䅯䅍䅁䅁䅯允䅁䅁䅅䅁䉁䅁䅁权潁䅁䅁䍄䉁䅁䅁兂䅁䅁䅍睁䅁䅁䅕䅁䅁䅁䅁歊䙁䅁䅁䅁元典䉨权剁䅁䅁权䉁䅁䅁允䅁䅁䅅䅁䭁䍁䅧䅁䵁䅉䅅䅁䙁䅁䅁睁䑁䅁䅁兂䅁䅁䅁䅁流䅑䅕䅁䅁䩁䙄䕃䭅䅁䄴䅁䭁䅁䅅䅁䉁䅁䅁允䅁䅁䅯䅋䅁䅁杷允䅁䅁䅕䅁䑁䅁䅍䅁䙁䅁䅁䅁䅁䍁䅚兂䅁䅁䅁䵭䥕兑䅯睁䅁䅁䅯允䅁䅁䅅䅁䉁䅁䅁权ㅁ䅁䅁䍄䉁䅁䅁兂䅁䅁䅍睁䅁䅁䅕䅁䅁䅁䅁歊䙁䅁䅁䅁奃典䉨权塁䅁䅁权䉁䅁䅁允䅁䅁䅅䅁䭁䑁䅕䅁䵁䅉䅅䅁䙁䅁䅁睁䑁䅁䅁兂䅁䅁䅁䅁流䅑䅕䅁䅁䩁䙪䕃䭅䍁䅯䅁䭁䅁䅅䅁䉁䅁䅁允䅁䅁䅯兎䅁䅁杷允䅁䅁䅕䅁䑁䅁䅍䅁䙁䅁䅁䅁䅁䍁䅚兂䅁䅁䅁䵭䥕兑䅯䅊䅁䅁䅯允䅁䅁䅅䅁䉁䅁䅁权ㅁ䅁䅁䍄䉁䅁䅁兂䅁䅁䅍睁䅁䅁䅕䅁䅁䅁䅁歊䙁䅁䅁䅁奃典䉨权汁䅁䅁权䉁䅁䅁允䅁䅁䅅䅁䭁䑁䅕䅁䵁䅉䅅䅁䙁䅁䅁睁䑁䅁䅁兂䅁䅁䅁䅁流䅑䅕䅁䅁䩁䙪䕃䭅䍁䅷䅁䭁䅁䅅䅁䉁䅁䅁允䅁䅁䅯兎䅁䅁杷允䅁䅁䅕䅁䑁䅁䅍䅁䙁䅁䅁䅁䅁䍁䅚兂䅁䅁䅁䵭䥕兑䅯兌䅁䅁䅯允䅁䅁䅅䅁䉁䅁䅁权ㅁ䅁䅁䍄䉁䅁䅁兂䅁䅁䅍睁䅁䅁䅕䅁䅁䅁䅁歊䙁䅁䅁䅁奃典䉨权灁䅁䅁权䉁䅁䅁允䅁䅁䅅䅁䭁䑁䅕䅁䵁䅉䅅䅁䙁䅁䅁睁䑁䅁䅁兂䅁䅁䅁䅁流䅑䅕䅁䅁䩁䙪䕃䭅䍁䅳䅁䭁䅁䅅䅁䉁䅁䅁允䅁䅁䅯兎䅁䅁杷允䅁䅁䅕䅁䑁䅁䅍䅁䙁䅁䅁䅁䅁䍁䅚兂䅁䅁䅁䵭䥕兑䅯兆䅁䅁䅯允䅁䅁䅅䅁䉁䅁䅁权ㅁ䅁䅁䍄䉁䅁䅁兂䅁䅁䅍睁䅁䅁䅕䅁䅁䅁䅁歊䙁䅁䅁䅁奃典䉨权睁䅁䅁权䉁䅁䅁允䅁䅁䅅䅁䭁䑁䅕䅁䵁䅉䅅䅁䙁䅁䅁睁䑁䅁䅁兂䅁䅁䅁䅁流䅑䅕䅁䅁䩁䙪䕃䭅䉁䄴䅁䭁䅁䅅䅁䉁䅁䅁允䅁䅁䅯兎䅁䅁杷允䅁䅁䅕䅁䑁䅁䅍䅁䙁䅁䅁䅁䅁䍁䅚兂䅁䅁䅁䵭䥕兑䅯睊䅁䅁䅯允䅁䅁䅅䅁䉁䅁䅁权ㅁ䅁䅁䍄䉁䅁䅁兂䅁䅁䅍睁䅁䅁䅕䅁䅁䅁䅁歊䙁䅁䅁䅁䥄䅨䉰权䉁䅁䅁权䉁䅁䅁允䅁䅁䅅䅁䭁䑁䅧䅁䵁䅉䅅䅁䙁䅁䅁睁䑁䅁䅁兂䅁䅁䅁䅁流䅑䅕䅁䅁乁䕩歃䭅䅁䅅䅁䭁䅁䅅䅁䉁䅁䅁允䅁䅁䅯兏䅁䅁杷允䅁䅁䅕䅁䑁䅁䅍䅁䙁䅁䅁䅁䅁䍁䅚兂䅁䅁䅁䤴䭑兑䅯允䅁䅁䅯允䅁䅁䅅䅁䉁䅁䅁权㙁䅁䅁䍄䉁䅁䅁兂䅁䅁䅍睁䅁䅁䅕䅁䅁䅁䅁歊䙁䅁䅁䅁潄䅨䉰权䉁䅁䅁权䉁䅁䅁允䅁䅁䅅䅁䭁䑁䅳䅁䵁䅉䅅䅁䙁䅁䅁睁䑁䅁䅁兂䅁䅁䅁䅁流䅑䅕䅁䅁䝁偨䕄䭅䅁䅅䅁䭁䅁䅅䅁䉁䅁䅁允䅁䅁䅯䅐䅁䅁杷允䅁䅁䅕䅁䑁䅁䅍䅁䙁䅁䅁䅁䅁䍁䅚兂䅁䅁䅁䥓䤰兑䅯允䅁䅁䅯允䅁䅁䅅䅁䉁䅁䅁权㥁䅁䅁䍄䉁䅁䅁兂䅁䅁䅍睁䅁䅁䅕䅁䅁䅁䅁歊䙁䅁䅁䅁䅃兪䉨权䉁䅁䅁权䉁䅁䅁允䅁䅁䅅䅁䭁䑁䄴䅁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</si>
</sst>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applyAlignment="1">
      <alignment horizontal="left"/>
    </xf>
    <xf numFmtId="1" fontId="0" fillId="0" borderId="0" xfId="0" applyNumberFormat="1" applyAlignment="1">
      <alignment horizontal="right"/>
    </xf>
    <xf numFmtId="0" fontId="0" fillId="0" borderId="0" xfId="0" applyNumberFormat="1" applyAlignment="1">
      <alignment horizontal="left"/>
    </xf>
    <xf numFmtId="0" fontId="0" fillId="0" borderId="0" xfId="0" applyNumberFormat="1" applyAlignment="1">
      <alignment horizontal="right"/>
    </xf>
    <xf numFmtId="3"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SNL%20Financial/SNLxl/SNLXLAddin.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SNLLabel"/>
      <definedName name="SNLTable"/>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59CD1-DEC1-4AF6-9D31-1251FD5281EC}">
  <dimension ref="A1"/>
  <sheetViews>
    <sheetView workbookViewId="0"/>
  </sheetViews>
  <sheetFormatPr defaultRowHeight="14.4" x14ac:dyDescent="0.3"/>
  <sheetData>
    <row r="1" spans="1:1" x14ac:dyDescent="0.3">
      <c r="A1" t="s">
        <v>959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7E8E-EA61-4A1A-8E38-9E6DA7735D23}">
  <dimension ref="A1:XZ193"/>
  <sheetViews>
    <sheetView topLeftCell="N1" workbookViewId="0">
      <selection activeCell="C2" sqref="C2"/>
    </sheetView>
  </sheetViews>
  <sheetFormatPr defaultRowHeight="14.4" x14ac:dyDescent="0.3"/>
  <sheetData>
    <row r="1" spans="1:650" x14ac:dyDescent="0.3">
      <c r="A1" t="str">
        <f>[1]!SNLTable(11,$B$6:$B$193,$C$3:$XZ$3)</f>
        <v>SNLTable</v>
      </c>
    </row>
    <row r="2" spans="1:650" x14ac:dyDescent="0.3">
      <c r="A2" s="3" t="str">
        <f>[1]!SNLLabel(11,201129,"","")</f>
        <v xml:space="preserve">Company Name </v>
      </c>
      <c r="B2" s="3" t="str">
        <f>[1]!SNLLabel(11,201136,"","")</f>
        <v xml:space="preserve">SNL Institution Key </v>
      </c>
      <c r="C2" s="3" t="str">
        <f>[1]!SNLLabel(11,202187,"2019Y","")</f>
        <v>Total Intangible Plant: Add ($000)</v>
      </c>
      <c r="D2" s="3" t="str">
        <f>[1]!SNLLabel(11,202187,"2018Y","")</f>
        <v>Total Intangible Plant: Add ($000)</v>
      </c>
      <c r="E2" s="3" t="str">
        <f>[1]!SNLLabel(11,202187,"2017Y","")</f>
        <v>Total Intangible Plant: Add ($000)</v>
      </c>
      <c r="F2" s="3" t="str">
        <f>[1]!SNLLabel(11,202187,"2016Y","")</f>
        <v>Total Intangible Plant: Add ($000)</v>
      </c>
      <c r="G2" s="3" t="str">
        <f>[1]!SNLLabel(11,202187,"2015Y","")</f>
        <v>Total Intangible Plant: Add ($000)</v>
      </c>
      <c r="H2" s="3" t="str">
        <f>[1]!SNLLabel(11,202187,"2014Y","")</f>
        <v>Total Intangible Plant: Add ($000)</v>
      </c>
      <c r="I2" s="3" t="str">
        <f>[1]!SNLLabel(11,202187,"2013Y","")</f>
        <v>Total Intangible Plant: Add ($000)</v>
      </c>
      <c r="J2" s="3" t="str">
        <f>[1]!SNLLabel(11,202187,"2012Y","")</f>
        <v>Total Intangible Plant: Add ($000)</v>
      </c>
      <c r="K2" s="3" t="str">
        <f>[1]!SNLLabel(11,202187,"2011Y","")</f>
        <v>Total Intangible Plant: Add ($000)</v>
      </c>
      <c r="L2" s="3" t="str">
        <f>[1]!SNLLabel(11,202187,"2010Y","")</f>
        <v>Total Intangible Plant: Add ($000)</v>
      </c>
      <c r="M2" s="3" t="str">
        <f>[1]!SNLLabel(11,202187,"2009Y","")</f>
        <v>Total Intangible Plant: Add ($000)</v>
      </c>
      <c r="N2" s="3" t="str">
        <f>[1]!SNLLabel(11,202187,"2008Y","")</f>
        <v>Total Intangible Plant: Add ($000)</v>
      </c>
      <c r="O2" s="3" t="str">
        <f>[1]!SNLLabel(11,202187,"2007Y","")</f>
        <v>Total Intangible Plant: Add ($000)</v>
      </c>
      <c r="P2" s="3" t="str">
        <f>[1]!SNLLabel(11,202187,"2006Y","")</f>
        <v>Total Intangible Plant: Add ($000)</v>
      </c>
      <c r="Q2" s="3" t="str">
        <f>[1]!SNLLabel(11,202187,"2005Y","")</f>
        <v>Total Intangible Plant: Add ($000)</v>
      </c>
      <c r="R2" s="3" t="str">
        <f>[1]!SNLLabel(11,202187,"2004Y","")</f>
        <v>Total Intangible Plant: Add ($000)</v>
      </c>
      <c r="S2" s="3" t="str">
        <f>[1]!SNLLabel(11,202187,"2003Y","")</f>
        <v>Total Intangible Plant: Add ($000)</v>
      </c>
      <c r="T2" s="3" t="str">
        <f>[1]!SNLLabel(11,202187,"2002Y","")</f>
        <v>Total Intangible Plant: Add ($000)</v>
      </c>
      <c r="U2" s="3" t="str">
        <f>[1]!SNLLabel(11,202187,"2001Y","")</f>
        <v>Total Intangible Plant: Add ($000)</v>
      </c>
      <c r="V2" s="3" t="str">
        <f>[1]!SNLLabel(11,202187,"2000Y","")</f>
        <v>Total Intangible Plant: Add ($000)</v>
      </c>
      <c r="W2" s="3" t="str">
        <f>[1]!SNLLabel(11,202187,"1999Y","")</f>
        <v>Total Intangible Plant: Add ($000)</v>
      </c>
      <c r="X2" s="3" t="str">
        <f>[1]!SNLLabel(11,202187,"1998Y","")</f>
        <v>Total Intangible Plant: Add ($000)</v>
      </c>
      <c r="Y2" s="3" t="str">
        <f>[1]!SNLLabel(11,202187,"1997Y","")</f>
        <v>Total Intangible Plant: Add ($000)</v>
      </c>
      <c r="Z2" s="3" t="str">
        <f>[1]!SNLLabel(11,202187,"1996Y","")</f>
        <v>Total Intangible Plant: Add ($000)</v>
      </c>
      <c r="AA2" s="3" t="str">
        <f>[1]!SNLLabel(11,202187,"1995Y","")</f>
        <v>Total Intangible Plant: Add ($000)</v>
      </c>
      <c r="AB2" s="3" t="str">
        <f>[1]!SNLLabel(11,202187,"1994Y","")</f>
        <v>Total Intangible Plant: Add ($000)</v>
      </c>
      <c r="AC2" s="3" t="str">
        <f>[1]!SNLLabel(11,202187,"1993Y","")</f>
        <v>Total Intangible Plant: Add ($000)</v>
      </c>
      <c r="AD2" s="3" t="str">
        <f>[1]!SNLLabel(11,202187,"1992Y","")</f>
        <v>Total Intangible Plant: Add ($000)</v>
      </c>
      <c r="AE2" s="3" t="str">
        <f>[1]!SNLLabel(11,202187,"1991Y","")</f>
        <v>Total Intangible Plant: Add ($000)</v>
      </c>
      <c r="AF2" s="3" t="str">
        <f>[1]!SNLLabel(11,202187,"1990Y","")</f>
        <v>Total Intangible Plant: Add ($000)</v>
      </c>
      <c r="AG2" s="3" t="str">
        <f>[1]!SNLLabel(11,202187,"1989Y","")</f>
        <v>Total Intangible Plant: Add ($000)</v>
      </c>
      <c r="AH2" s="3" t="str">
        <f>[1]!SNLLabel(11,202187,"1988Y","")</f>
        <v>Total Intangible Plant: Add ($000)</v>
      </c>
      <c r="AI2" s="3" t="str">
        <f>[1]!SNLLabel(11,202518,"2019Y","")</f>
        <v>Total Production Plant: Add ($000)</v>
      </c>
      <c r="AJ2" s="3" t="str">
        <f>[1]!SNLLabel(11,202518,"2018Y","")</f>
        <v>Total Production Plant: Add ($000)</v>
      </c>
      <c r="AK2" s="3" t="str">
        <f>[1]!SNLLabel(11,202518,"2017Y","")</f>
        <v>Total Production Plant: Add ($000)</v>
      </c>
      <c r="AL2" s="3" t="str">
        <f>[1]!SNLLabel(11,202518,"2016Y","")</f>
        <v>Total Production Plant: Add ($000)</v>
      </c>
      <c r="AM2" s="3" t="str">
        <f>[1]!SNLLabel(11,202518,"2015Y","")</f>
        <v>Total Production Plant: Add ($000)</v>
      </c>
      <c r="AN2" s="3" t="str">
        <f>[1]!SNLLabel(11,202518,"2014Y","")</f>
        <v>Total Production Plant: Add ($000)</v>
      </c>
      <c r="AO2" s="3" t="str">
        <f>[1]!SNLLabel(11,202518,"2013Y","")</f>
        <v>Total Production Plant: Add ($000)</v>
      </c>
      <c r="AP2" s="3" t="str">
        <f>[1]!SNLLabel(11,202518,"2012Y","")</f>
        <v>Total Production Plant: Add ($000)</v>
      </c>
      <c r="AQ2" s="3" t="str">
        <f>[1]!SNLLabel(11,202518,"2011Y","")</f>
        <v>Total Production Plant: Add ($000)</v>
      </c>
      <c r="AR2" s="3" t="str">
        <f>[1]!SNLLabel(11,202518,"2010Y","")</f>
        <v>Total Production Plant: Add ($000)</v>
      </c>
      <c r="AS2" s="3" t="str">
        <f>[1]!SNLLabel(11,202518,"2009Y","")</f>
        <v>Total Production Plant: Add ($000)</v>
      </c>
      <c r="AT2" s="3" t="str">
        <f>[1]!SNLLabel(11,202518,"2008Y","")</f>
        <v>Total Production Plant: Add ($000)</v>
      </c>
      <c r="AU2" s="3" t="str">
        <f>[1]!SNLLabel(11,202518,"2007Y","")</f>
        <v>Total Production Plant: Add ($000)</v>
      </c>
      <c r="AV2" s="3" t="str">
        <f>[1]!SNLLabel(11,202518,"2006Y","")</f>
        <v>Total Production Plant: Add ($000)</v>
      </c>
      <c r="AW2" s="3" t="str">
        <f>[1]!SNLLabel(11,202518,"2005Y","")</f>
        <v>Total Production Plant: Add ($000)</v>
      </c>
      <c r="AX2" s="3" t="str">
        <f>[1]!SNLLabel(11,202518,"2004Y","")</f>
        <v>Total Production Plant: Add ($000)</v>
      </c>
      <c r="AY2" s="3" t="str">
        <f>[1]!SNLLabel(11,202518,"2003Y","")</f>
        <v>Total Production Plant: Add ($000)</v>
      </c>
      <c r="AZ2" s="3" t="str">
        <f>[1]!SNLLabel(11,202518,"2002Y","")</f>
        <v>Total Production Plant: Add ($000)</v>
      </c>
      <c r="BA2" s="3" t="str">
        <f>[1]!SNLLabel(11,202518,"2001Y","")</f>
        <v>Total Production Plant: Add ($000)</v>
      </c>
      <c r="BB2" s="3" t="str">
        <f>[1]!SNLLabel(11,202518,"2000Y","")</f>
        <v>Total Production Plant: Add ($000)</v>
      </c>
      <c r="BC2" s="3" t="str">
        <f>[1]!SNLLabel(11,202518,"1999Y","")</f>
        <v>Total Production Plant: Add ($000)</v>
      </c>
      <c r="BD2" s="3" t="str">
        <f>[1]!SNLLabel(11,202518,"1998Y","")</f>
        <v>Total Production Plant: Add ($000)</v>
      </c>
      <c r="BE2" s="3" t="str">
        <f>[1]!SNLLabel(11,202518,"1997Y","")</f>
        <v>Total Production Plant: Add ($000)</v>
      </c>
      <c r="BF2" s="3" t="str">
        <f>[1]!SNLLabel(11,202518,"1996Y","")</f>
        <v>Total Production Plant: Add ($000)</v>
      </c>
      <c r="BG2" s="3" t="str">
        <f>[1]!SNLLabel(11,202518,"1995Y","")</f>
        <v>Total Production Plant: Add ($000)</v>
      </c>
      <c r="BH2" s="3" t="str">
        <f>[1]!SNLLabel(11,202518,"1994Y","")</f>
        <v>Total Production Plant: Add ($000)</v>
      </c>
      <c r="BI2" s="3" t="str">
        <f>[1]!SNLLabel(11,202518,"1993Y","")</f>
        <v>Total Production Plant: Add ($000)</v>
      </c>
      <c r="BJ2" s="3" t="str">
        <f>[1]!SNLLabel(11,202518,"1992Y","")</f>
        <v>Total Production Plant: Add ($000)</v>
      </c>
      <c r="BK2" s="3" t="str">
        <f>[1]!SNLLabel(11,202518,"1991Y","")</f>
        <v>Total Production Plant: Add ($000)</v>
      </c>
      <c r="BL2" s="3" t="str">
        <f>[1]!SNLLabel(11,202518,"1990Y","")</f>
        <v>Total Production Plant: Add ($000)</v>
      </c>
      <c r="BM2" s="3" t="str">
        <f>[1]!SNLLabel(11,202518,"1989Y","")</f>
        <v>Total Production Plant: Add ($000)</v>
      </c>
      <c r="BN2" s="3" t="str">
        <f>[1]!SNLLabel(11,202518,"1988Y","")</f>
        <v>Total Production Plant: Add ($000)</v>
      </c>
      <c r="BO2" s="3" t="str">
        <f>[1]!SNLLabel(11,202587,"2019Y","")</f>
        <v>Total Transmission Plant: Add ($000)</v>
      </c>
      <c r="BP2" s="3" t="str">
        <f>[1]!SNLLabel(11,202587,"2018Y","")</f>
        <v>Total Transmission Plant: Add ($000)</v>
      </c>
      <c r="BQ2" s="3" t="str">
        <f>[1]!SNLLabel(11,202587,"2017Y","")</f>
        <v>Total Transmission Plant: Add ($000)</v>
      </c>
      <c r="BR2" s="3" t="str">
        <f>[1]!SNLLabel(11,202587,"2016Y","")</f>
        <v>Total Transmission Plant: Add ($000)</v>
      </c>
      <c r="BS2" s="3" t="str">
        <f>[1]!SNLLabel(11,202587,"2015Y","")</f>
        <v>Total Transmission Plant: Add ($000)</v>
      </c>
      <c r="BT2" s="3" t="str">
        <f>[1]!SNLLabel(11,202587,"2014Y","")</f>
        <v>Total Transmission Plant: Add ($000)</v>
      </c>
      <c r="BU2" s="3" t="str">
        <f>[1]!SNLLabel(11,202587,"2013Y","")</f>
        <v>Total Transmission Plant: Add ($000)</v>
      </c>
      <c r="BV2" s="3" t="str">
        <f>[1]!SNLLabel(11,202587,"2012Y","")</f>
        <v>Total Transmission Plant: Add ($000)</v>
      </c>
      <c r="BW2" s="3" t="str">
        <f>[1]!SNLLabel(11,202587,"2011Y","")</f>
        <v>Total Transmission Plant: Add ($000)</v>
      </c>
      <c r="BX2" s="3" t="str">
        <f>[1]!SNLLabel(11,202587,"2010Y","")</f>
        <v>Total Transmission Plant: Add ($000)</v>
      </c>
      <c r="BY2" s="3" t="str">
        <f>[1]!SNLLabel(11,202587,"2009Y","")</f>
        <v>Total Transmission Plant: Add ($000)</v>
      </c>
      <c r="BZ2" s="3" t="str">
        <f>[1]!SNLLabel(11,202587,"2008Y","")</f>
        <v>Total Transmission Plant: Add ($000)</v>
      </c>
      <c r="CA2" s="3" t="str">
        <f>[1]!SNLLabel(11,202587,"2007Y","")</f>
        <v>Total Transmission Plant: Add ($000)</v>
      </c>
      <c r="CB2" s="3" t="str">
        <f>[1]!SNLLabel(11,202587,"2006Y","")</f>
        <v>Total Transmission Plant: Add ($000)</v>
      </c>
      <c r="CC2" s="3" t="str">
        <f>[1]!SNLLabel(11,202587,"2005Y","")</f>
        <v>Total Transmission Plant: Add ($000)</v>
      </c>
      <c r="CD2" s="3" t="str">
        <f>[1]!SNLLabel(11,202587,"2004Y","")</f>
        <v>Total Transmission Plant: Add ($000)</v>
      </c>
      <c r="CE2" s="3" t="str">
        <f>[1]!SNLLabel(11,202587,"2003Y","")</f>
        <v>Total Transmission Plant: Add ($000)</v>
      </c>
      <c r="CF2" s="3" t="str">
        <f>[1]!SNLLabel(11,202587,"2002Y","")</f>
        <v>Total Transmission Plant: Add ($000)</v>
      </c>
      <c r="CG2" s="3" t="str">
        <f>[1]!SNLLabel(11,202587,"2001Y","")</f>
        <v>Total Transmission Plant: Add ($000)</v>
      </c>
      <c r="CH2" s="3" t="str">
        <f>[1]!SNLLabel(11,202587,"2000Y","")</f>
        <v>Total Transmission Plant: Add ($000)</v>
      </c>
      <c r="CI2" s="3" t="str">
        <f>[1]!SNLLabel(11,202587,"1999Y","")</f>
        <v>Total Transmission Plant: Add ($000)</v>
      </c>
      <c r="CJ2" s="3" t="str">
        <f>[1]!SNLLabel(11,202587,"1998Y","")</f>
        <v>Total Transmission Plant: Add ($000)</v>
      </c>
      <c r="CK2" s="3" t="str">
        <f>[1]!SNLLabel(11,202587,"1997Y","")</f>
        <v>Total Transmission Plant: Add ($000)</v>
      </c>
      <c r="CL2" s="3" t="str">
        <f>[1]!SNLLabel(11,202587,"1996Y","")</f>
        <v>Total Transmission Plant: Add ($000)</v>
      </c>
      <c r="CM2" s="3" t="str">
        <f>[1]!SNLLabel(11,202587,"1995Y","")</f>
        <v>Total Transmission Plant: Add ($000)</v>
      </c>
      <c r="CN2" s="3" t="str">
        <f>[1]!SNLLabel(11,202587,"1994Y","")</f>
        <v>Total Transmission Plant: Add ($000)</v>
      </c>
      <c r="CO2" s="3" t="str">
        <f>[1]!SNLLabel(11,202587,"1993Y","")</f>
        <v>Total Transmission Plant: Add ($000)</v>
      </c>
      <c r="CP2" s="3" t="str">
        <f>[1]!SNLLabel(11,202587,"1992Y","")</f>
        <v>Total Transmission Plant: Add ($000)</v>
      </c>
      <c r="CQ2" s="3" t="str">
        <f>[1]!SNLLabel(11,202587,"1991Y","")</f>
        <v>Total Transmission Plant: Add ($000)</v>
      </c>
      <c r="CR2" s="3" t="str">
        <f>[1]!SNLLabel(11,202587,"1990Y","")</f>
        <v>Total Transmission Plant: Add ($000)</v>
      </c>
      <c r="CS2" s="3" t="str">
        <f>[1]!SNLLabel(11,202587,"1989Y","")</f>
        <v>Total Transmission Plant: Add ($000)</v>
      </c>
      <c r="CT2" s="3" t="str">
        <f>[1]!SNLLabel(11,202587,"1988Y","")</f>
        <v>Total Transmission Plant: Add ($000)</v>
      </c>
      <c r="CU2" s="3" t="str">
        <f>[1]!SNLLabel(11,201751,"2019Y","")</f>
        <v>Total Distribution Plant: Add ($000)</v>
      </c>
      <c r="CV2" s="3" t="str">
        <f>[1]!SNLLabel(11,201751,"2018Y","")</f>
        <v>Total Distribution Plant: Add ($000)</v>
      </c>
      <c r="CW2" s="3" t="str">
        <f>[1]!SNLLabel(11,201751,"2017Y","")</f>
        <v>Total Distribution Plant: Add ($000)</v>
      </c>
      <c r="CX2" s="3" t="str">
        <f>[1]!SNLLabel(11,201751,"2016Y","")</f>
        <v>Total Distribution Plant: Add ($000)</v>
      </c>
      <c r="CY2" s="3" t="str">
        <f>[1]!SNLLabel(11,201751,"2015Y","")</f>
        <v>Total Distribution Plant: Add ($000)</v>
      </c>
      <c r="CZ2" s="3" t="str">
        <f>[1]!SNLLabel(11,201751,"2014Y","")</f>
        <v>Total Distribution Plant: Add ($000)</v>
      </c>
      <c r="DA2" s="3" t="str">
        <f>[1]!SNLLabel(11,201751,"2013Y","")</f>
        <v>Total Distribution Plant: Add ($000)</v>
      </c>
      <c r="DB2" s="3" t="str">
        <f>[1]!SNLLabel(11,201751,"2012Y","")</f>
        <v>Total Distribution Plant: Add ($000)</v>
      </c>
      <c r="DC2" s="3" t="str">
        <f>[1]!SNLLabel(11,201751,"2011Y","")</f>
        <v>Total Distribution Plant: Add ($000)</v>
      </c>
      <c r="DD2" s="3" t="str">
        <f>[1]!SNLLabel(11,201751,"2010Y","")</f>
        <v>Total Distribution Plant: Add ($000)</v>
      </c>
      <c r="DE2" s="3" t="str">
        <f>[1]!SNLLabel(11,201751,"2009Y","")</f>
        <v>Total Distribution Plant: Add ($000)</v>
      </c>
      <c r="DF2" s="3" t="str">
        <f>[1]!SNLLabel(11,201751,"2008Y","")</f>
        <v>Total Distribution Plant: Add ($000)</v>
      </c>
      <c r="DG2" s="3" t="str">
        <f>[1]!SNLLabel(11,201751,"2007Y","")</f>
        <v>Total Distribution Plant: Add ($000)</v>
      </c>
      <c r="DH2" s="3" t="str">
        <f>[1]!SNLLabel(11,201751,"2006Y","")</f>
        <v>Total Distribution Plant: Add ($000)</v>
      </c>
      <c r="DI2" s="3" t="str">
        <f>[1]!SNLLabel(11,201751,"2005Y","")</f>
        <v>Total Distribution Plant: Add ($000)</v>
      </c>
      <c r="DJ2" s="3" t="str">
        <f>[1]!SNLLabel(11,201751,"2004Y","")</f>
        <v>Total Distribution Plant: Add ($000)</v>
      </c>
      <c r="DK2" s="3" t="str">
        <f>[1]!SNLLabel(11,201751,"2003Y","")</f>
        <v>Total Distribution Plant: Add ($000)</v>
      </c>
      <c r="DL2" s="3" t="str">
        <f>[1]!SNLLabel(11,201751,"2002Y","")</f>
        <v>Total Distribution Plant: Add ($000)</v>
      </c>
      <c r="DM2" s="3" t="str">
        <f>[1]!SNLLabel(11,201751,"2001Y","")</f>
        <v>Total Distribution Plant: Add ($000)</v>
      </c>
      <c r="DN2" s="3" t="str">
        <f>[1]!SNLLabel(11,201751,"2000Y","")</f>
        <v>Total Distribution Plant: Add ($000)</v>
      </c>
      <c r="DO2" s="3" t="str">
        <f>[1]!SNLLabel(11,201751,"1999Y","")</f>
        <v>Total Distribution Plant: Add ($000)</v>
      </c>
      <c r="DP2" s="3" t="str">
        <f>[1]!SNLLabel(11,201751,"1998Y","")</f>
        <v>Total Distribution Plant: Add ($000)</v>
      </c>
      <c r="DQ2" s="3" t="str">
        <f>[1]!SNLLabel(11,201751,"1997Y","")</f>
        <v>Total Distribution Plant: Add ($000)</v>
      </c>
      <c r="DR2" s="3" t="str">
        <f>[1]!SNLLabel(11,201751,"1996Y","")</f>
        <v>Total Distribution Plant: Add ($000)</v>
      </c>
      <c r="DS2" s="3" t="str">
        <f>[1]!SNLLabel(11,201751,"1995Y","")</f>
        <v>Total Distribution Plant: Add ($000)</v>
      </c>
      <c r="DT2" s="3" t="str">
        <f>[1]!SNLLabel(11,201751,"1994Y","")</f>
        <v>Total Distribution Plant: Add ($000)</v>
      </c>
      <c r="DU2" s="3" t="str">
        <f>[1]!SNLLabel(11,201751,"1993Y","")</f>
        <v>Total Distribution Plant: Add ($000)</v>
      </c>
      <c r="DV2" s="3" t="str">
        <f>[1]!SNLLabel(11,201751,"1992Y","")</f>
        <v>Total Distribution Plant: Add ($000)</v>
      </c>
      <c r="DW2" s="3" t="str">
        <f>[1]!SNLLabel(11,201751,"1991Y","")</f>
        <v>Total Distribution Plant: Add ($000)</v>
      </c>
      <c r="DX2" s="3" t="str">
        <f>[1]!SNLLabel(11,201751,"1990Y","")</f>
        <v>Total Distribution Plant: Add ($000)</v>
      </c>
      <c r="DY2" s="3" t="str">
        <f>[1]!SNLLabel(11,201751,"1989Y","")</f>
        <v>Total Distribution Plant: Add ($000)</v>
      </c>
      <c r="DZ2" s="3" t="str">
        <f>[1]!SNLLabel(11,201751,"1988Y","")</f>
        <v>Total Distribution Plant: Add ($000)</v>
      </c>
      <c r="EA2" s="3" t="str">
        <f>[1]!SNLLabel(11,201940,"2019Y","")</f>
        <v>Total General Plant: Add ($000)</v>
      </c>
      <c r="EB2" s="3" t="str">
        <f>[1]!SNLLabel(11,201940,"2018Y","")</f>
        <v>Total General Plant: Add ($000)</v>
      </c>
      <c r="EC2" s="3" t="str">
        <f>[1]!SNLLabel(11,201940,"2017Y","")</f>
        <v>Total General Plant: Add ($000)</v>
      </c>
      <c r="ED2" s="3" t="str">
        <f>[1]!SNLLabel(11,201940,"2016Y","")</f>
        <v>Total General Plant: Add ($000)</v>
      </c>
      <c r="EE2" s="3" t="str">
        <f>[1]!SNLLabel(11,201940,"2015Y","")</f>
        <v>Total General Plant: Add ($000)</v>
      </c>
      <c r="EF2" s="3" t="str">
        <f>[1]!SNLLabel(11,201940,"2014Y","")</f>
        <v>Total General Plant: Add ($000)</v>
      </c>
      <c r="EG2" s="3" t="str">
        <f>[1]!SNLLabel(11,201940,"2013Y","")</f>
        <v>Total General Plant: Add ($000)</v>
      </c>
      <c r="EH2" s="3" t="str">
        <f>[1]!SNLLabel(11,201940,"2012Y","")</f>
        <v>Total General Plant: Add ($000)</v>
      </c>
      <c r="EI2" s="3" t="str">
        <f>[1]!SNLLabel(11,201940,"2011Y","")</f>
        <v>Total General Plant: Add ($000)</v>
      </c>
      <c r="EJ2" s="3" t="str">
        <f>[1]!SNLLabel(11,201940,"2010Y","")</f>
        <v>Total General Plant: Add ($000)</v>
      </c>
      <c r="EK2" s="3" t="str">
        <f>[1]!SNLLabel(11,201940,"2009Y","")</f>
        <v>Total General Plant: Add ($000)</v>
      </c>
      <c r="EL2" s="3" t="str">
        <f>[1]!SNLLabel(11,201940,"2008Y","")</f>
        <v>Total General Plant: Add ($000)</v>
      </c>
      <c r="EM2" s="3" t="str">
        <f>[1]!SNLLabel(11,201940,"2007Y","")</f>
        <v>Total General Plant: Add ($000)</v>
      </c>
      <c r="EN2" s="3" t="str">
        <f>[1]!SNLLabel(11,201940,"2006Y","")</f>
        <v>Total General Plant: Add ($000)</v>
      </c>
      <c r="EO2" s="3" t="str">
        <f>[1]!SNLLabel(11,201940,"2005Y","")</f>
        <v>Total General Plant: Add ($000)</v>
      </c>
      <c r="EP2" s="3" t="str">
        <f>[1]!SNLLabel(11,201940,"2004Y","")</f>
        <v>Total General Plant: Add ($000)</v>
      </c>
      <c r="EQ2" s="3" t="str">
        <f>[1]!SNLLabel(11,201940,"2003Y","")</f>
        <v>Total General Plant: Add ($000)</v>
      </c>
      <c r="ER2" s="3" t="str">
        <f>[1]!SNLLabel(11,201940,"2002Y","")</f>
        <v>Total General Plant: Add ($000)</v>
      </c>
      <c r="ES2" s="3" t="str">
        <f>[1]!SNLLabel(11,201940,"2001Y","")</f>
        <v>Total General Plant: Add ($000)</v>
      </c>
      <c r="ET2" s="3" t="str">
        <f>[1]!SNLLabel(11,201940,"2000Y","")</f>
        <v>Total General Plant: Add ($000)</v>
      </c>
      <c r="EU2" s="3" t="str">
        <f>[1]!SNLLabel(11,201940,"1999Y","")</f>
        <v>Total General Plant: Add ($000)</v>
      </c>
      <c r="EV2" s="3" t="str">
        <f>[1]!SNLLabel(11,201940,"1998Y","")</f>
        <v>Total General Plant: Add ($000)</v>
      </c>
      <c r="EW2" s="3" t="str">
        <f>[1]!SNLLabel(11,201940,"1997Y","")</f>
        <v>Total General Plant: Add ($000)</v>
      </c>
      <c r="EX2" s="3" t="str">
        <f>[1]!SNLLabel(11,201940,"1996Y","")</f>
        <v>Total General Plant: Add ($000)</v>
      </c>
      <c r="EY2" s="3" t="str">
        <f>[1]!SNLLabel(11,201940,"1995Y","")</f>
        <v>Total General Plant: Add ($000)</v>
      </c>
      <c r="EZ2" s="3" t="str">
        <f>[1]!SNLLabel(11,201940,"1994Y","")</f>
        <v>Total General Plant: Add ($000)</v>
      </c>
      <c r="FA2" s="3" t="str">
        <f>[1]!SNLLabel(11,201940,"1993Y","")</f>
        <v>Total General Plant: Add ($000)</v>
      </c>
      <c r="FB2" s="3" t="str">
        <f>[1]!SNLLabel(11,201940,"1992Y","")</f>
        <v>Total General Plant: Add ($000)</v>
      </c>
      <c r="FC2" s="3" t="str">
        <f>[1]!SNLLabel(11,201940,"1991Y","")</f>
        <v>Total General Plant: Add ($000)</v>
      </c>
      <c r="FD2" s="3" t="str">
        <f>[1]!SNLLabel(11,201940,"1990Y","")</f>
        <v>Total General Plant: Add ($000)</v>
      </c>
      <c r="FE2" s="3" t="str">
        <f>[1]!SNLLabel(11,201940,"1989Y","")</f>
        <v>Total General Plant: Add ($000)</v>
      </c>
      <c r="FF2" s="3" t="str">
        <f>[1]!SNLLabel(11,201940,"1988Y","")</f>
        <v>Total General Plant: Add ($000)</v>
      </c>
      <c r="FG2" s="3" t="str">
        <f>[1]!SNLLabel(11,202635,"2019Y","")</f>
        <v>Total Regional Transmission &amp; Mkt Oper: Add ($000)</v>
      </c>
      <c r="FH2" s="3" t="str">
        <f>[1]!SNLLabel(11,202635,"2018Y","")</f>
        <v>Total Regional Transmission &amp; Mkt Oper: Add ($000)</v>
      </c>
      <c r="FI2" s="3" t="str">
        <f>[1]!SNLLabel(11,202635,"2017Y","")</f>
        <v>Total Regional Transmission &amp; Mkt Oper: Add ($000)</v>
      </c>
      <c r="FJ2" s="3" t="str">
        <f>[1]!SNLLabel(11,202635,"2016Y","")</f>
        <v>Total Regional Transmission &amp; Mkt Oper: Add ($000)</v>
      </c>
      <c r="FK2" s="3" t="str">
        <f>[1]!SNLLabel(11,202635,"2015Y","")</f>
        <v>Total Regional Transmission &amp; Mkt Oper: Add ($000)</v>
      </c>
      <c r="FL2" s="3" t="str">
        <f>[1]!SNLLabel(11,202635,"2014Y","")</f>
        <v>Total Regional Transmission &amp; Mkt Oper: Add ($000)</v>
      </c>
      <c r="FM2" s="3" t="str">
        <f>[1]!SNLLabel(11,202635,"2013Y","")</f>
        <v>Total Regional Transmission &amp; Mkt Oper: Add ($000)</v>
      </c>
      <c r="FN2" s="3" t="str">
        <f>[1]!SNLLabel(11,202635,"2012Y","")</f>
        <v>Total Regional Transmission &amp; Mkt Oper: Add ($000)</v>
      </c>
      <c r="FO2" s="3" t="str">
        <f>[1]!SNLLabel(11,202635,"2011Y","")</f>
        <v>Total Regional Transmission &amp; Mkt Oper: Add ($000)</v>
      </c>
      <c r="FP2" s="3" t="str">
        <f>[1]!SNLLabel(11,202635,"2010Y","")</f>
        <v>Total Regional Transmission &amp; Mkt Oper: Add ($000)</v>
      </c>
      <c r="FQ2" s="3" t="str">
        <f>[1]!SNLLabel(11,202635,"2009Y","")</f>
        <v>Total Regional Transmission &amp; Mkt Oper: Add ($000)</v>
      </c>
      <c r="FR2" s="3" t="str">
        <f>[1]!SNLLabel(11,202635,"2008Y","")</f>
        <v>Total Regional Transmission &amp; Mkt Oper: Add ($000)</v>
      </c>
      <c r="FS2" s="3" t="str">
        <f>[1]!SNLLabel(11,202635,"2007Y","")</f>
        <v>Total Regional Transmission &amp; Mkt Oper: Add ($000)</v>
      </c>
      <c r="FT2" s="3" t="str">
        <f>[1]!SNLLabel(11,202635,"2006Y","")</f>
        <v>Total Regional Transmission &amp; Mkt Oper: Add ($000)</v>
      </c>
      <c r="FU2" s="3" t="str">
        <f>[1]!SNLLabel(11,202635,"2005Y","")</f>
        <v>Total Regional Transmission &amp; Mkt Oper: Add ($000)</v>
      </c>
      <c r="FV2" s="3" t="str">
        <f>[1]!SNLLabel(11,202635,"2004Y","")</f>
        <v>Total Regional Transmission &amp; Mkt Oper: Add ($000)</v>
      </c>
      <c r="FW2" s="3" t="str">
        <f>[1]!SNLLabel(11,202635,"2003Y","")</f>
        <v>Total Regional Transmission &amp; Mkt Oper: Add ($000)</v>
      </c>
      <c r="FX2" s="3" t="str">
        <f>[1]!SNLLabel(11,202635,"2002Y","")</f>
        <v>Total Regional Transmission &amp; Mkt Oper: Add ($000)</v>
      </c>
      <c r="FY2" s="3" t="str">
        <f>[1]!SNLLabel(11,202635,"2001Y","")</f>
        <v>Total Regional Transmission &amp; Mkt Oper: Add ($000)</v>
      </c>
      <c r="FZ2" s="3" t="str">
        <f>[1]!SNLLabel(11,202635,"2000Y","")</f>
        <v>Total Regional Transmission &amp; Mkt Oper: Add ($000)</v>
      </c>
      <c r="GA2" s="3" t="str">
        <f>[1]!SNLLabel(11,202635,"1999Y","")</f>
        <v>Total Regional Transmission &amp; Mkt Oper: Add ($000)</v>
      </c>
      <c r="GB2" s="3" t="str">
        <f>[1]!SNLLabel(11,202635,"1998Y","")</f>
        <v>Total Regional Transmission &amp; Mkt Oper: Add ($000)</v>
      </c>
      <c r="GC2" s="3" t="str">
        <f>[1]!SNLLabel(11,202635,"1997Y","")</f>
        <v>Total Regional Transmission &amp; Mkt Oper: Add ($000)</v>
      </c>
      <c r="GD2" s="3" t="str">
        <f>[1]!SNLLabel(11,202635,"1996Y","")</f>
        <v>Total Regional Transmission &amp; Mkt Oper: Add ($000)</v>
      </c>
      <c r="GE2" s="3" t="str">
        <f>[1]!SNLLabel(11,202635,"1995Y","")</f>
        <v>Total Regional Transmission &amp; Mkt Oper: Add ($000)</v>
      </c>
      <c r="GF2" s="3" t="str">
        <f>[1]!SNLLabel(11,202635,"1994Y","")</f>
        <v>Total Regional Transmission &amp; Mkt Oper: Add ($000)</v>
      </c>
      <c r="GG2" s="3" t="str">
        <f>[1]!SNLLabel(11,202635,"1993Y","")</f>
        <v>Total Regional Transmission &amp; Mkt Oper: Add ($000)</v>
      </c>
      <c r="GH2" s="3" t="str">
        <f>[1]!SNLLabel(11,202635,"1992Y","")</f>
        <v>Total Regional Transmission &amp; Mkt Oper: Add ($000)</v>
      </c>
      <c r="GI2" s="3" t="str">
        <f>[1]!SNLLabel(11,202635,"1991Y","")</f>
        <v>Total Regional Transmission &amp; Mkt Oper: Add ($000)</v>
      </c>
      <c r="GJ2" s="3" t="str">
        <f>[1]!SNLLabel(11,202635,"1990Y","")</f>
        <v>Total Regional Transmission &amp; Mkt Oper: Add ($000)</v>
      </c>
      <c r="GK2" s="3" t="str">
        <f>[1]!SNLLabel(11,202635,"1989Y","")</f>
        <v>Total Regional Transmission &amp; Mkt Oper: Add ($000)</v>
      </c>
      <c r="GL2" s="3" t="str">
        <f>[1]!SNLLabel(11,202635,"1988Y","")</f>
        <v>Total Regional Transmission &amp; Mkt Oper: Add ($000)</v>
      </c>
      <c r="GM2" s="3" t="str">
        <f>[1]!SNLLabel(11,202665,"2019Y","")</f>
        <v>Total Elec Plant In Svc: Add ($000)</v>
      </c>
      <c r="GN2" s="3" t="str">
        <f>[1]!SNLLabel(11,202665,"2018Y","")</f>
        <v>Total Elec Plant In Svc: Add ($000)</v>
      </c>
      <c r="GO2" s="3" t="str">
        <f>[1]!SNLLabel(11,202665,"2017Y","")</f>
        <v>Total Elec Plant In Svc: Add ($000)</v>
      </c>
      <c r="GP2" s="3" t="str">
        <f>[1]!SNLLabel(11,202665,"2016Y","")</f>
        <v>Total Elec Plant In Svc: Add ($000)</v>
      </c>
      <c r="GQ2" s="3" t="str">
        <f>[1]!SNLLabel(11,202665,"2015Y","")</f>
        <v>Total Elec Plant In Svc: Add ($000)</v>
      </c>
      <c r="GR2" s="3" t="str">
        <f>[1]!SNLLabel(11,202665,"2014Y","")</f>
        <v>Total Elec Plant In Svc: Add ($000)</v>
      </c>
      <c r="GS2" s="3" t="str">
        <f>[1]!SNLLabel(11,202665,"2013Y","")</f>
        <v>Total Elec Plant In Svc: Add ($000)</v>
      </c>
      <c r="GT2" s="3" t="str">
        <f>[1]!SNLLabel(11,202665,"2012Y","")</f>
        <v>Total Elec Plant In Svc: Add ($000)</v>
      </c>
      <c r="GU2" s="3" t="str">
        <f>[1]!SNLLabel(11,202665,"2011Y","")</f>
        <v>Total Elec Plant In Svc: Add ($000)</v>
      </c>
      <c r="GV2" s="3" t="str">
        <f>[1]!SNLLabel(11,202665,"2010Y","")</f>
        <v>Total Elec Plant In Svc: Add ($000)</v>
      </c>
      <c r="GW2" s="3" t="str">
        <f>[1]!SNLLabel(11,202665,"2009Y","")</f>
        <v>Total Elec Plant In Svc: Add ($000)</v>
      </c>
      <c r="GX2" s="3" t="str">
        <f>[1]!SNLLabel(11,202665,"2008Y","")</f>
        <v>Total Elec Plant In Svc: Add ($000)</v>
      </c>
      <c r="GY2" s="3" t="str">
        <f>[1]!SNLLabel(11,202665,"2007Y","")</f>
        <v>Total Elec Plant In Svc: Add ($000)</v>
      </c>
      <c r="GZ2" s="3" t="str">
        <f>[1]!SNLLabel(11,202665,"2006Y","")</f>
        <v>Total Elec Plant In Svc: Add ($000)</v>
      </c>
      <c r="HA2" s="3" t="str">
        <f>[1]!SNLLabel(11,202665,"2005Y","")</f>
        <v>Total Elec Plant In Svc: Add ($000)</v>
      </c>
      <c r="HB2" s="3" t="str">
        <f>[1]!SNLLabel(11,202665,"2004Y","")</f>
        <v>Total Elec Plant In Svc: Add ($000)</v>
      </c>
      <c r="HC2" s="3" t="str">
        <f>[1]!SNLLabel(11,202665,"2003Y","")</f>
        <v>Total Elec Plant In Svc: Add ($000)</v>
      </c>
      <c r="HD2" s="3" t="str">
        <f>[1]!SNLLabel(11,202665,"2002Y","")</f>
        <v>Total Elec Plant In Svc: Add ($000)</v>
      </c>
      <c r="HE2" s="3" t="str">
        <f>[1]!SNLLabel(11,202665,"2001Y","")</f>
        <v>Total Elec Plant In Svc: Add ($000)</v>
      </c>
      <c r="HF2" s="3" t="str">
        <f>[1]!SNLLabel(11,202665,"2000Y","")</f>
        <v>Total Elec Plant In Svc: Add ($000)</v>
      </c>
      <c r="HG2" s="3" t="str">
        <f>[1]!SNLLabel(11,202665,"1999Y","")</f>
        <v>Total Elec Plant In Svc: Add ($000)</v>
      </c>
      <c r="HH2" s="3" t="str">
        <f>[1]!SNLLabel(11,202665,"1998Y","")</f>
        <v>Total Elec Plant In Svc: Add ($000)</v>
      </c>
      <c r="HI2" s="3" t="str">
        <f>[1]!SNLLabel(11,202665,"1997Y","")</f>
        <v>Total Elec Plant In Svc: Add ($000)</v>
      </c>
      <c r="HJ2" s="3" t="str">
        <f>[1]!SNLLabel(11,202665,"1996Y","")</f>
        <v>Total Elec Plant In Svc: Add ($000)</v>
      </c>
      <c r="HK2" s="3" t="str">
        <f>[1]!SNLLabel(11,202665,"1995Y","")</f>
        <v>Total Elec Plant In Svc: Add ($000)</v>
      </c>
      <c r="HL2" s="3" t="str">
        <f>[1]!SNLLabel(11,202665,"1994Y","")</f>
        <v>Total Elec Plant In Svc: Add ($000)</v>
      </c>
      <c r="HM2" s="3" t="str">
        <f>[1]!SNLLabel(11,202665,"1993Y","")</f>
        <v>Total Elec Plant In Svc: Add ($000)</v>
      </c>
      <c r="HN2" s="3" t="str">
        <f>[1]!SNLLabel(11,202665,"1992Y","")</f>
        <v>Total Elec Plant In Svc: Add ($000)</v>
      </c>
      <c r="HO2" s="3" t="str">
        <f>[1]!SNLLabel(11,202665,"1991Y","")</f>
        <v>Total Elec Plant In Svc: Add ($000)</v>
      </c>
      <c r="HP2" s="3" t="str">
        <f>[1]!SNLLabel(11,202665,"1990Y","")</f>
        <v>Total Elec Plant In Svc: Add ($000)</v>
      </c>
      <c r="HQ2" s="3" t="str">
        <f>[1]!SNLLabel(11,202665,"1989Y","")</f>
        <v>Total Elec Plant In Svc: Add ($000)</v>
      </c>
      <c r="HR2" s="3" t="str">
        <f>[1]!SNLLabel(11,202665,"1988Y","")</f>
        <v>Total Elec Plant In Svc: Add ($000)</v>
      </c>
      <c r="HS2" s="3" t="str">
        <f>[1]!SNLLabel(11,202831,"2019Y","")</f>
        <v>Power Production Total Operations Expense ($000)</v>
      </c>
      <c r="HT2" s="3" t="str">
        <f>[1]!SNLLabel(11,202831,"2018Y","")</f>
        <v>Power Production Total Operations Expense ($000)</v>
      </c>
      <c r="HU2" s="3" t="str">
        <f>[1]!SNLLabel(11,202831,"2017Y","")</f>
        <v>Power Production Total Operations Expense ($000)</v>
      </c>
      <c r="HV2" s="3" t="str">
        <f>[1]!SNLLabel(11,202831,"2016Y","")</f>
        <v>Power Production Total Operations Expense ($000)</v>
      </c>
      <c r="HW2" s="3" t="str">
        <f>[1]!SNLLabel(11,202831,"2015Y","")</f>
        <v>Power Production Total Operations Expense ($000)</v>
      </c>
      <c r="HX2" s="3" t="str">
        <f>[1]!SNLLabel(11,202831,"2014Y","")</f>
        <v>Power Production Total Operations Expense ($000)</v>
      </c>
      <c r="HY2" s="3" t="str">
        <f>[1]!SNLLabel(11,202831,"2013Y","")</f>
        <v>Power Production Total Operations Expense ($000)</v>
      </c>
      <c r="HZ2" s="3" t="str">
        <f>[1]!SNLLabel(11,202831,"2012Y","")</f>
        <v>Power Production Total Operations Expense ($000)</v>
      </c>
      <c r="IA2" s="3" t="str">
        <f>[1]!SNLLabel(11,202831,"2011Y","")</f>
        <v>Power Production Total Operations Expense ($000)</v>
      </c>
      <c r="IB2" s="3" t="str">
        <f>[1]!SNLLabel(11,202831,"2010Y","")</f>
        <v>Power Production Total Operations Expense ($000)</v>
      </c>
      <c r="IC2" s="3" t="str">
        <f>[1]!SNLLabel(11,202831,"2009Y","")</f>
        <v>Power Production Total Operations Expense ($000)</v>
      </c>
      <c r="ID2" s="3" t="str">
        <f>[1]!SNLLabel(11,202831,"2008Y","")</f>
        <v>Power Production Total Operations Expense ($000)</v>
      </c>
      <c r="IE2" s="3" t="str">
        <f>[1]!SNLLabel(11,202831,"2007Y","")</f>
        <v>Power Production Total Operations Expense ($000)</v>
      </c>
      <c r="IF2" s="3" t="str">
        <f>[1]!SNLLabel(11,202831,"2006Y","")</f>
        <v>Power Production Total Operations Expense ($000)</v>
      </c>
      <c r="IG2" s="3" t="str">
        <f>[1]!SNLLabel(11,202831,"2005Y","")</f>
        <v>Power Production Total Operations Expense ($000)</v>
      </c>
      <c r="IH2" s="3" t="str">
        <f>[1]!SNLLabel(11,202831,"2004Y","")</f>
        <v>Power Production Total Operations Expense ($000)</v>
      </c>
      <c r="II2" s="3" t="str">
        <f>[1]!SNLLabel(11,202831,"2003Y","")</f>
        <v>Power Production Total Operations Expense ($000)</v>
      </c>
      <c r="IJ2" s="3" t="str">
        <f>[1]!SNLLabel(11,202831,"2002Y","")</f>
        <v>Power Production Total Operations Expense ($000)</v>
      </c>
      <c r="IK2" s="3" t="str">
        <f>[1]!SNLLabel(11,202831,"2001Y","")</f>
        <v>Power Production Total Operations Expense ($000)</v>
      </c>
      <c r="IL2" s="3" t="str">
        <f>[1]!SNLLabel(11,202831,"2000Y","")</f>
        <v>Power Production Total Operations Expense ($000)</v>
      </c>
      <c r="IM2" s="3" t="str">
        <f>[1]!SNLLabel(11,202831,"1999Y","")</f>
        <v>Power Production Total Operations Expense ($000)</v>
      </c>
      <c r="IN2" s="3" t="str">
        <f>[1]!SNLLabel(11,202831,"1998Y","")</f>
        <v>Power Production Total Operations Expense ($000)</v>
      </c>
      <c r="IO2" s="3" t="str">
        <f>[1]!SNLLabel(11,202831,"1997Y","")</f>
        <v>Power Production Total Operations Expense ($000)</v>
      </c>
      <c r="IP2" s="3" t="str">
        <f>[1]!SNLLabel(11,202831,"1996Y","")</f>
        <v>Power Production Total Operations Expense ($000)</v>
      </c>
      <c r="IQ2" s="3" t="str">
        <f>[1]!SNLLabel(11,202831,"1995Y","")</f>
        <v>Power Production Total Operations Expense ($000)</v>
      </c>
      <c r="IR2" s="3" t="str">
        <f>[1]!SNLLabel(11,202831,"1994Y","")</f>
        <v>Power Production Total Operations Expense ($000)</v>
      </c>
      <c r="IS2" s="3" t="str">
        <f>[1]!SNLLabel(11,202831,"1993Y","")</f>
        <v>Power Production Total Operations Expense ($000)</v>
      </c>
      <c r="IT2" s="3" t="str">
        <f>[1]!SNLLabel(11,202831,"1992Y","")</f>
        <v>Power Production Total Operations Expense ($000)</v>
      </c>
      <c r="IU2" s="3" t="str">
        <f>[1]!SNLLabel(11,202831,"1991Y","")</f>
        <v>Power Production Total Operations Expense ($000)</v>
      </c>
      <c r="IV2" s="3" t="str">
        <f>[1]!SNLLabel(11,202831,"1990Y","")</f>
        <v>Power Production Total Operations Expense ($000)</v>
      </c>
      <c r="IW2" s="3" t="str">
        <f>[1]!SNLLabel(11,202831,"1989Y","")</f>
        <v>Power Production Total Operations Expense ($000)</v>
      </c>
      <c r="IX2" s="3" t="str">
        <f>[1]!SNLLabel(11,202831,"1988Y","")</f>
        <v>Power Production Total Operations Expense ($000)</v>
      </c>
      <c r="IY2" s="3" t="str">
        <f>[1]!SNLLabel(11,202832,"2019Y","")</f>
        <v>Power Production Total Maintenance Expense ($000)</v>
      </c>
      <c r="IZ2" s="3" t="str">
        <f>[1]!SNLLabel(11,202832,"2018Y","")</f>
        <v>Power Production Total Maintenance Expense ($000)</v>
      </c>
      <c r="JA2" s="3" t="str">
        <f>[1]!SNLLabel(11,202832,"2017Y","")</f>
        <v>Power Production Total Maintenance Expense ($000)</v>
      </c>
      <c r="JB2" s="3" t="str">
        <f>[1]!SNLLabel(11,202832,"2016Y","")</f>
        <v>Power Production Total Maintenance Expense ($000)</v>
      </c>
      <c r="JC2" s="3" t="str">
        <f>[1]!SNLLabel(11,202832,"2015Y","")</f>
        <v>Power Production Total Maintenance Expense ($000)</v>
      </c>
      <c r="JD2" s="3" t="str">
        <f>[1]!SNLLabel(11,202832,"2014Y","")</f>
        <v>Power Production Total Maintenance Expense ($000)</v>
      </c>
      <c r="JE2" s="3" t="str">
        <f>[1]!SNLLabel(11,202832,"2013Y","")</f>
        <v>Power Production Total Maintenance Expense ($000)</v>
      </c>
      <c r="JF2" s="3" t="str">
        <f>[1]!SNLLabel(11,202832,"2012Y","")</f>
        <v>Power Production Total Maintenance Expense ($000)</v>
      </c>
      <c r="JG2" s="3" t="str">
        <f>[1]!SNLLabel(11,202832,"2011Y","")</f>
        <v>Power Production Total Maintenance Expense ($000)</v>
      </c>
      <c r="JH2" s="3" t="str">
        <f>[1]!SNLLabel(11,202832,"2010Y","")</f>
        <v>Power Production Total Maintenance Expense ($000)</v>
      </c>
      <c r="JI2" s="3" t="str">
        <f>[1]!SNLLabel(11,202832,"2009Y","")</f>
        <v>Power Production Total Maintenance Expense ($000)</v>
      </c>
      <c r="JJ2" s="3" t="str">
        <f>[1]!SNLLabel(11,202832,"2008Y","")</f>
        <v>Power Production Total Maintenance Expense ($000)</v>
      </c>
      <c r="JK2" s="3" t="str">
        <f>[1]!SNLLabel(11,202832,"2007Y","")</f>
        <v>Power Production Total Maintenance Expense ($000)</v>
      </c>
      <c r="JL2" s="3" t="str">
        <f>[1]!SNLLabel(11,202832,"2006Y","")</f>
        <v>Power Production Total Maintenance Expense ($000)</v>
      </c>
      <c r="JM2" s="3" t="str">
        <f>[1]!SNLLabel(11,202832,"2005Y","")</f>
        <v>Power Production Total Maintenance Expense ($000)</v>
      </c>
      <c r="JN2" s="3" t="str">
        <f>[1]!SNLLabel(11,202832,"2004Y","")</f>
        <v>Power Production Total Maintenance Expense ($000)</v>
      </c>
      <c r="JO2" s="3" t="str">
        <f>[1]!SNLLabel(11,202832,"2003Y","")</f>
        <v>Power Production Total Maintenance Expense ($000)</v>
      </c>
      <c r="JP2" s="3" t="str">
        <f>[1]!SNLLabel(11,202832,"2002Y","")</f>
        <v>Power Production Total Maintenance Expense ($000)</v>
      </c>
      <c r="JQ2" s="3" t="str">
        <f>[1]!SNLLabel(11,202832,"2001Y","")</f>
        <v>Power Production Total Maintenance Expense ($000)</v>
      </c>
      <c r="JR2" s="3" t="str">
        <f>[1]!SNLLabel(11,202832,"2000Y","")</f>
        <v>Power Production Total Maintenance Expense ($000)</v>
      </c>
      <c r="JS2" s="3" t="str">
        <f>[1]!SNLLabel(11,202832,"1999Y","")</f>
        <v>Power Production Total Maintenance Expense ($000)</v>
      </c>
      <c r="JT2" s="3" t="str">
        <f>[1]!SNLLabel(11,202832,"1998Y","")</f>
        <v>Power Production Total Maintenance Expense ($000)</v>
      </c>
      <c r="JU2" s="3" t="str">
        <f>[1]!SNLLabel(11,202832,"1997Y","")</f>
        <v>Power Production Total Maintenance Expense ($000)</v>
      </c>
      <c r="JV2" s="3" t="str">
        <f>[1]!SNLLabel(11,202832,"1996Y","")</f>
        <v>Power Production Total Maintenance Expense ($000)</v>
      </c>
      <c r="JW2" s="3" t="str">
        <f>[1]!SNLLabel(11,202832,"1995Y","")</f>
        <v>Power Production Total Maintenance Expense ($000)</v>
      </c>
      <c r="JX2" s="3" t="str">
        <f>[1]!SNLLabel(11,202832,"1994Y","")</f>
        <v>Power Production Total Maintenance Expense ($000)</v>
      </c>
      <c r="JY2" s="3" t="str">
        <f>[1]!SNLLabel(11,202832,"1993Y","")</f>
        <v>Power Production Total Maintenance Expense ($000)</v>
      </c>
      <c r="JZ2" s="3" t="str">
        <f>[1]!SNLLabel(11,202832,"1992Y","")</f>
        <v>Power Production Total Maintenance Expense ($000)</v>
      </c>
      <c r="KA2" s="3" t="str">
        <f>[1]!SNLLabel(11,202832,"1991Y","")</f>
        <v>Power Production Total Maintenance Expense ($000)</v>
      </c>
      <c r="KB2" s="3" t="str">
        <f>[1]!SNLLabel(11,202832,"1990Y","")</f>
        <v>Power Production Total Maintenance Expense ($000)</v>
      </c>
      <c r="KC2" s="3" t="str">
        <f>[1]!SNLLabel(11,202832,"1989Y","")</f>
        <v>Power Production Total Maintenance Expense ($000)</v>
      </c>
      <c r="KD2" s="3" t="str">
        <f>[1]!SNLLabel(11,202832,"1988Y","")</f>
        <v>Power Production Total Maintenance Expense ($000)</v>
      </c>
      <c r="KE2" s="3" t="str">
        <f>[1]!SNLLabel(11,202850,"2019Y","")</f>
        <v>Transmission Total Operations Expense ($000)</v>
      </c>
      <c r="KF2" s="3" t="str">
        <f>[1]!SNLLabel(11,202850,"2018Y","")</f>
        <v>Transmission Total Operations Expense ($000)</v>
      </c>
      <c r="KG2" s="3" t="str">
        <f>[1]!SNLLabel(11,202850,"2017Y","")</f>
        <v>Transmission Total Operations Expense ($000)</v>
      </c>
      <c r="KH2" s="3" t="str">
        <f>[1]!SNLLabel(11,202850,"2016Y","")</f>
        <v>Transmission Total Operations Expense ($000)</v>
      </c>
      <c r="KI2" s="3" t="str">
        <f>[1]!SNLLabel(11,202850,"2015Y","")</f>
        <v>Transmission Total Operations Expense ($000)</v>
      </c>
      <c r="KJ2" s="3" t="str">
        <f>[1]!SNLLabel(11,202850,"2014Y","")</f>
        <v>Transmission Total Operations Expense ($000)</v>
      </c>
      <c r="KK2" s="3" t="str">
        <f>[1]!SNLLabel(11,202850,"2013Y","")</f>
        <v>Transmission Total Operations Expense ($000)</v>
      </c>
      <c r="KL2" s="3" t="str">
        <f>[1]!SNLLabel(11,202850,"2012Y","")</f>
        <v>Transmission Total Operations Expense ($000)</v>
      </c>
      <c r="KM2" s="3" t="str">
        <f>[1]!SNLLabel(11,202850,"2011Y","")</f>
        <v>Transmission Total Operations Expense ($000)</v>
      </c>
      <c r="KN2" s="3" t="str">
        <f>[1]!SNLLabel(11,202850,"2010Y","")</f>
        <v>Transmission Total Operations Expense ($000)</v>
      </c>
      <c r="KO2" s="3" t="str">
        <f>[1]!SNLLabel(11,202850,"2009Y","")</f>
        <v>Transmission Total Operations Expense ($000)</v>
      </c>
      <c r="KP2" s="3" t="str">
        <f>[1]!SNLLabel(11,202850,"2008Y","")</f>
        <v>Transmission Total Operations Expense ($000)</v>
      </c>
      <c r="KQ2" s="3" t="str">
        <f>[1]!SNLLabel(11,202850,"2007Y","")</f>
        <v>Transmission Total Operations Expense ($000)</v>
      </c>
      <c r="KR2" s="3" t="str">
        <f>[1]!SNLLabel(11,202850,"2006Y","")</f>
        <v>Transmission Total Operations Expense ($000)</v>
      </c>
      <c r="KS2" s="3" t="str">
        <f>[1]!SNLLabel(11,202850,"2005Y","")</f>
        <v>Transmission Total Operations Expense ($000)</v>
      </c>
      <c r="KT2" s="3" t="str">
        <f>[1]!SNLLabel(11,202850,"2004Y","")</f>
        <v>Transmission Total Operations Expense ($000)</v>
      </c>
      <c r="KU2" s="3" t="str">
        <f>[1]!SNLLabel(11,202850,"2003Y","")</f>
        <v>Transmission Total Operations Expense ($000)</v>
      </c>
      <c r="KV2" s="3" t="str">
        <f>[1]!SNLLabel(11,202850,"2002Y","")</f>
        <v>Transmission Total Operations Expense ($000)</v>
      </c>
      <c r="KW2" s="3" t="str">
        <f>[1]!SNLLabel(11,202850,"2001Y","")</f>
        <v>Transmission Total Operations Expense ($000)</v>
      </c>
      <c r="KX2" s="3" t="str">
        <f>[1]!SNLLabel(11,202850,"2000Y","")</f>
        <v>Transmission Total Operations Expense ($000)</v>
      </c>
      <c r="KY2" s="3" t="str">
        <f>[1]!SNLLabel(11,202850,"1999Y","")</f>
        <v>Transmission Total Operations Expense ($000)</v>
      </c>
      <c r="KZ2" s="3" t="str">
        <f>[1]!SNLLabel(11,202850,"1998Y","")</f>
        <v>Transmission Total Operations Expense ($000)</v>
      </c>
      <c r="LA2" s="3" t="str">
        <f>[1]!SNLLabel(11,202850,"1997Y","")</f>
        <v>Transmission Total Operations Expense ($000)</v>
      </c>
      <c r="LB2" s="3" t="str">
        <f>[1]!SNLLabel(11,202850,"1996Y","")</f>
        <v>Transmission Total Operations Expense ($000)</v>
      </c>
      <c r="LC2" s="3" t="str">
        <f>[1]!SNLLabel(11,202850,"1995Y","")</f>
        <v>Transmission Total Operations Expense ($000)</v>
      </c>
      <c r="LD2" s="3" t="str">
        <f>[1]!SNLLabel(11,202850,"1994Y","")</f>
        <v>Transmission Total Operations Expense ($000)</v>
      </c>
      <c r="LE2" s="3" t="str">
        <f>[1]!SNLLabel(11,202850,"1993Y","")</f>
        <v>Transmission Total Operations Expense ($000)</v>
      </c>
      <c r="LF2" s="3" t="str">
        <f>[1]!SNLLabel(11,202850,"1992Y","")</f>
        <v>Transmission Total Operations Expense ($000)</v>
      </c>
      <c r="LG2" s="3" t="str">
        <f>[1]!SNLLabel(11,202850,"1991Y","")</f>
        <v>Transmission Total Operations Expense ($000)</v>
      </c>
      <c r="LH2" s="3" t="str">
        <f>[1]!SNLLabel(11,202850,"1990Y","")</f>
        <v>Transmission Total Operations Expense ($000)</v>
      </c>
      <c r="LI2" s="3" t="str">
        <f>[1]!SNLLabel(11,202850,"1989Y","")</f>
        <v>Transmission Total Operations Expense ($000)</v>
      </c>
      <c r="LJ2" s="3" t="str">
        <f>[1]!SNLLabel(11,202850,"1988Y","")</f>
        <v>Transmission Total Operations Expense ($000)</v>
      </c>
      <c r="LK2" s="3" t="str">
        <f>[1]!SNLLabel(11,202861,"2019Y","")</f>
        <v>Transmission Total Maintenance Expense ($000)</v>
      </c>
      <c r="LL2" s="3" t="str">
        <f>[1]!SNLLabel(11,202861,"2018Y","")</f>
        <v>Transmission Total Maintenance Expense ($000)</v>
      </c>
      <c r="LM2" s="3" t="str">
        <f>[1]!SNLLabel(11,202861,"2017Y","")</f>
        <v>Transmission Total Maintenance Expense ($000)</v>
      </c>
      <c r="LN2" s="3" t="str">
        <f>[1]!SNLLabel(11,202861,"2016Y","")</f>
        <v>Transmission Total Maintenance Expense ($000)</v>
      </c>
      <c r="LO2" s="3" t="str">
        <f>[1]!SNLLabel(11,202861,"2015Y","")</f>
        <v>Transmission Total Maintenance Expense ($000)</v>
      </c>
      <c r="LP2" s="3" t="str">
        <f>[1]!SNLLabel(11,202861,"2014Y","")</f>
        <v>Transmission Total Maintenance Expense ($000)</v>
      </c>
      <c r="LQ2" s="3" t="str">
        <f>[1]!SNLLabel(11,202861,"2013Y","")</f>
        <v>Transmission Total Maintenance Expense ($000)</v>
      </c>
      <c r="LR2" s="3" t="str">
        <f>[1]!SNLLabel(11,202861,"2012Y","")</f>
        <v>Transmission Total Maintenance Expense ($000)</v>
      </c>
      <c r="LS2" s="3" t="str">
        <f>[1]!SNLLabel(11,202861,"2011Y","")</f>
        <v>Transmission Total Maintenance Expense ($000)</v>
      </c>
      <c r="LT2" s="3" t="str">
        <f>[1]!SNLLabel(11,202861,"2010Y","")</f>
        <v>Transmission Total Maintenance Expense ($000)</v>
      </c>
      <c r="LU2" s="3" t="str">
        <f>[1]!SNLLabel(11,202861,"2009Y","")</f>
        <v>Transmission Total Maintenance Expense ($000)</v>
      </c>
      <c r="LV2" s="3" t="str">
        <f>[1]!SNLLabel(11,202861,"2008Y","")</f>
        <v>Transmission Total Maintenance Expense ($000)</v>
      </c>
      <c r="LW2" s="3" t="str">
        <f>[1]!SNLLabel(11,202861,"2007Y","")</f>
        <v>Transmission Total Maintenance Expense ($000)</v>
      </c>
      <c r="LX2" s="3" t="str">
        <f>[1]!SNLLabel(11,202861,"2006Y","")</f>
        <v>Transmission Total Maintenance Expense ($000)</v>
      </c>
      <c r="LY2" s="3" t="str">
        <f>[1]!SNLLabel(11,202861,"2005Y","")</f>
        <v>Transmission Total Maintenance Expense ($000)</v>
      </c>
      <c r="LZ2" s="3" t="str">
        <f>[1]!SNLLabel(11,202861,"2004Y","")</f>
        <v>Transmission Total Maintenance Expense ($000)</v>
      </c>
      <c r="MA2" s="3" t="str">
        <f>[1]!SNLLabel(11,202861,"2003Y","")</f>
        <v>Transmission Total Maintenance Expense ($000)</v>
      </c>
      <c r="MB2" s="3" t="str">
        <f>[1]!SNLLabel(11,202861,"2002Y","")</f>
        <v>Transmission Total Maintenance Expense ($000)</v>
      </c>
      <c r="MC2" s="3" t="str">
        <f>[1]!SNLLabel(11,202861,"2001Y","")</f>
        <v>Transmission Total Maintenance Expense ($000)</v>
      </c>
      <c r="MD2" s="3" t="str">
        <f>[1]!SNLLabel(11,202861,"2000Y","")</f>
        <v>Transmission Total Maintenance Expense ($000)</v>
      </c>
      <c r="ME2" s="3" t="str">
        <f>[1]!SNLLabel(11,202861,"1999Y","")</f>
        <v>Transmission Total Maintenance Expense ($000)</v>
      </c>
      <c r="MF2" s="3" t="str">
        <f>[1]!SNLLabel(11,202861,"1998Y","")</f>
        <v>Transmission Total Maintenance Expense ($000)</v>
      </c>
      <c r="MG2" s="3" t="str">
        <f>[1]!SNLLabel(11,202861,"1997Y","")</f>
        <v>Transmission Total Maintenance Expense ($000)</v>
      </c>
      <c r="MH2" s="3" t="str">
        <f>[1]!SNLLabel(11,202861,"1996Y","")</f>
        <v>Transmission Total Maintenance Expense ($000)</v>
      </c>
      <c r="MI2" s="3" t="str">
        <f>[1]!SNLLabel(11,202861,"1995Y","")</f>
        <v>Transmission Total Maintenance Expense ($000)</v>
      </c>
      <c r="MJ2" s="3" t="str">
        <f>[1]!SNLLabel(11,202861,"1994Y","")</f>
        <v>Transmission Total Maintenance Expense ($000)</v>
      </c>
      <c r="MK2" s="3" t="str">
        <f>[1]!SNLLabel(11,202861,"1993Y","")</f>
        <v>Transmission Total Maintenance Expense ($000)</v>
      </c>
      <c r="ML2" s="3" t="str">
        <f>[1]!SNLLabel(11,202861,"1992Y","")</f>
        <v>Transmission Total Maintenance Expense ($000)</v>
      </c>
      <c r="MM2" s="3" t="str">
        <f>[1]!SNLLabel(11,202861,"1991Y","")</f>
        <v>Transmission Total Maintenance Expense ($000)</v>
      </c>
      <c r="MN2" s="3" t="str">
        <f>[1]!SNLLabel(11,202861,"1990Y","")</f>
        <v>Transmission Total Maintenance Expense ($000)</v>
      </c>
      <c r="MO2" s="3" t="str">
        <f>[1]!SNLLabel(11,202861,"1989Y","")</f>
        <v>Transmission Total Maintenance Expense ($000)</v>
      </c>
      <c r="MP2" s="3" t="str">
        <f>[1]!SNLLabel(11,202861,"1988Y","")</f>
        <v>Transmission Total Maintenance Expense ($000)</v>
      </c>
      <c r="MQ2" s="3" t="str">
        <f>[1]!SNLLabel(11,202871,"2019Y","")</f>
        <v>Regional Mkt Total Operations Expense ($000)</v>
      </c>
      <c r="MR2" s="3" t="str">
        <f>[1]!SNLLabel(11,202871,"2018Y","")</f>
        <v>Regional Mkt Total Operations Expense ($000)</v>
      </c>
      <c r="MS2" s="3" t="str">
        <f>[1]!SNLLabel(11,202871,"2017Y","")</f>
        <v>Regional Mkt Total Operations Expense ($000)</v>
      </c>
      <c r="MT2" s="3" t="str">
        <f>[1]!SNLLabel(11,202871,"2016Y","")</f>
        <v>Regional Mkt Total Operations Expense ($000)</v>
      </c>
      <c r="MU2" s="3" t="str">
        <f>[1]!SNLLabel(11,202871,"2015Y","")</f>
        <v>Regional Mkt Total Operations Expense ($000)</v>
      </c>
      <c r="MV2" s="3" t="str">
        <f>[1]!SNLLabel(11,202871,"2014Y","")</f>
        <v>Regional Mkt Total Operations Expense ($000)</v>
      </c>
      <c r="MW2" s="3" t="str">
        <f>[1]!SNLLabel(11,202871,"2013Y","")</f>
        <v>Regional Mkt Total Operations Expense ($000)</v>
      </c>
      <c r="MX2" s="3" t="str">
        <f>[1]!SNLLabel(11,202871,"2012Y","")</f>
        <v>Regional Mkt Total Operations Expense ($000)</v>
      </c>
      <c r="MY2" s="3" t="str">
        <f>[1]!SNLLabel(11,202871,"2011Y","")</f>
        <v>Regional Mkt Total Operations Expense ($000)</v>
      </c>
      <c r="MZ2" s="3" t="str">
        <f>[1]!SNLLabel(11,202871,"2010Y","")</f>
        <v>Regional Mkt Total Operations Expense ($000)</v>
      </c>
      <c r="NA2" s="3" t="str">
        <f>[1]!SNLLabel(11,202871,"2009Y","")</f>
        <v>Regional Mkt Total Operations Expense ($000)</v>
      </c>
      <c r="NB2" s="3" t="str">
        <f>[1]!SNLLabel(11,202871,"2008Y","")</f>
        <v>Regional Mkt Total Operations Expense ($000)</v>
      </c>
      <c r="NC2" s="3" t="str">
        <f>[1]!SNLLabel(11,202871,"2007Y","")</f>
        <v>Regional Mkt Total Operations Expense ($000)</v>
      </c>
      <c r="ND2" s="3" t="str">
        <f>[1]!SNLLabel(11,202871,"2006Y","")</f>
        <v>Regional Mkt Total Operations Expense ($000)</v>
      </c>
      <c r="NE2" s="3" t="str">
        <f>[1]!SNLLabel(11,202871,"2005Y","")</f>
        <v>Regional Mkt Total Operations Expense ($000)</v>
      </c>
      <c r="NF2" s="3" t="str">
        <f>[1]!SNLLabel(11,202871,"2004Y","")</f>
        <v>Regional Mkt Total Operations Expense ($000)</v>
      </c>
      <c r="NG2" s="3" t="str">
        <f>[1]!SNLLabel(11,202871,"2003Y","")</f>
        <v>Regional Mkt Total Operations Expense ($000)</v>
      </c>
      <c r="NH2" s="3" t="str">
        <f>[1]!SNLLabel(11,202871,"2002Y","")</f>
        <v>Regional Mkt Total Operations Expense ($000)</v>
      </c>
      <c r="NI2" s="3" t="str">
        <f>[1]!SNLLabel(11,202871,"2001Y","")</f>
        <v>Regional Mkt Total Operations Expense ($000)</v>
      </c>
      <c r="NJ2" s="3" t="str">
        <f>[1]!SNLLabel(11,202871,"2000Y","")</f>
        <v>Regional Mkt Total Operations Expense ($000)</v>
      </c>
      <c r="NK2" s="3" t="str">
        <f>[1]!SNLLabel(11,202871,"1999Y","")</f>
        <v>Regional Mkt Total Operations Expense ($000)</v>
      </c>
      <c r="NL2" s="3" t="str">
        <f>[1]!SNLLabel(11,202871,"1998Y","")</f>
        <v>Regional Mkt Total Operations Expense ($000)</v>
      </c>
      <c r="NM2" s="3" t="str">
        <f>[1]!SNLLabel(11,202871,"1997Y","")</f>
        <v>Regional Mkt Total Operations Expense ($000)</v>
      </c>
      <c r="NN2" s="3" t="str">
        <f>[1]!SNLLabel(11,202871,"1996Y","")</f>
        <v>Regional Mkt Total Operations Expense ($000)</v>
      </c>
      <c r="NO2" s="3" t="str">
        <f>[1]!SNLLabel(11,202871,"1995Y","")</f>
        <v>Regional Mkt Total Operations Expense ($000)</v>
      </c>
      <c r="NP2" s="3" t="str">
        <f>[1]!SNLLabel(11,202871,"1994Y","")</f>
        <v>Regional Mkt Total Operations Expense ($000)</v>
      </c>
      <c r="NQ2" s="3" t="str">
        <f>[1]!SNLLabel(11,202871,"1993Y","")</f>
        <v>Regional Mkt Total Operations Expense ($000)</v>
      </c>
      <c r="NR2" s="3" t="str">
        <f>[1]!SNLLabel(11,202871,"1992Y","")</f>
        <v>Regional Mkt Total Operations Expense ($000)</v>
      </c>
      <c r="NS2" s="3" t="str">
        <f>[1]!SNLLabel(11,202871,"1991Y","")</f>
        <v>Regional Mkt Total Operations Expense ($000)</v>
      </c>
      <c r="NT2" s="3" t="str">
        <f>[1]!SNLLabel(11,202871,"1990Y","")</f>
        <v>Regional Mkt Total Operations Expense ($000)</v>
      </c>
      <c r="NU2" s="3" t="str">
        <f>[1]!SNLLabel(11,202871,"1989Y","")</f>
        <v>Regional Mkt Total Operations Expense ($000)</v>
      </c>
      <c r="NV2" s="3" t="str">
        <f>[1]!SNLLabel(11,202871,"1988Y","")</f>
        <v>Regional Mkt Total Operations Expense ($000)</v>
      </c>
      <c r="NW2" s="3" t="str">
        <f>[1]!SNLLabel(11,202877,"2019Y","")</f>
        <v>Regional Market Total Maintenance Expense ($000)</v>
      </c>
      <c r="NX2" s="3" t="str">
        <f>[1]!SNLLabel(11,202877,"2018Y","")</f>
        <v>Regional Market Total Maintenance Expense ($000)</v>
      </c>
      <c r="NY2" s="3" t="str">
        <f>[1]!SNLLabel(11,202877,"2017Y","")</f>
        <v>Regional Market Total Maintenance Expense ($000)</v>
      </c>
      <c r="NZ2" s="3" t="str">
        <f>[1]!SNLLabel(11,202877,"2016Y","")</f>
        <v>Regional Market Total Maintenance Expense ($000)</v>
      </c>
      <c r="OA2" s="3" t="str">
        <f>[1]!SNLLabel(11,202877,"2015Y","")</f>
        <v>Regional Market Total Maintenance Expense ($000)</v>
      </c>
      <c r="OB2" s="3" t="str">
        <f>[1]!SNLLabel(11,202877,"2014Y","")</f>
        <v>Regional Market Total Maintenance Expense ($000)</v>
      </c>
      <c r="OC2" s="3" t="str">
        <f>[1]!SNLLabel(11,202877,"2013Y","")</f>
        <v>Regional Market Total Maintenance Expense ($000)</v>
      </c>
      <c r="OD2" s="3" t="str">
        <f>[1]!SNLLabel(11,202877,"2012Y","")</f>
        <v>Regional Market Total Maintenance Expense ($000)</v>
      </c>
      <c r="OE2" s="3" t="str">
        <f>[1]!SNLLabel(11,202877,"2011Y","")</f>
        <v>Regional Market Total Maintenance Expense ($000)</v>
      </c>
      <c r="OF2" s="3" t="str">
        <f>[1]!SNLLabel(11,202877,"2010Y","")</f>
        <v>Regional Market Total Maintenance Expense ($000)</v>
      </c>
      <c r="OG2" s="3" t="str">
        <f>[1]!SNLLabel(11,202877,"2009Y","")</f>
        <v>Regional Market Total Maintenance Expense ($000)</v>
      </c>
      <c r="OH2" s="3" t="str">
        <f>[1]!SNLLabel(11,202877,"2008Y","")</f>
        <v>Regional Market Total Maintenance Expense ($000)</v>
      </c>
      <c r="OI2" s="3" t="str">
        <f>[1]!SNLLabel(11,202877,"2007Y","")</f>
        <v>Regional Market Total Maintenance Expense ($000)</v>
      </c>
      <c r="OJ2" s="3" t="str">
        <f>[1]!SNLLabel(11,202877,"2006Y","")</f>
        <v>Regional Market Total Maintenance Expense ($000)</v>
      </c>
      <c r="OK2" s="3" t="str">
        <f>[1]!SNLLabel(11,202877,"2005Y","")</f>
        <v>Regional Market Total Maintenance Expense ($000)</v>
      </c>
      <c r="OL2" s="3" t="str">
        <f>[1]!SNLLabel(11,202877,"2004Y","")</f>
        <v>Regional Market Total Maintenance Expense ($000)</v>
      </c>
      <c r="OM2" s="3" t="str">
        <f>[1]!SNLLabel(11,202877,"2003Y","")</f>
        <v>Regional Market Total Maintenance Expense ($000)</v>
      </c>
      <c r="ON2" s="3" t="str">
        <f>[1]!SNLLabel(11,202877,"2002Y","")</f>
        <v>Regional Market Total Maintenance Expense ($000)</v>
      </c>
      <c r="OO2" s="3" t="str">
        <f>[1]!SNLLabel(11,202877,"2001Y","")</f>
        <v>Regional Market Total Maintenance Expense ($000)</v>
      </c>
      <c r="OP2" s="3" t="str">
        <f>[1]!SNLLabel(11,202877,"2000Y","")</f>
        <v>Regional Market Total Maintenance Expense ($000)</v>
      </c>
      <c r="OQ2" s="3" t="str">
        <f>[1]!SNLLabel(11,202877,"1999Y","")</f>
        <v>Regional Market Total Maintenance Expense ($000)</v>
      </c>
      <c r="OR2" s="3" t="str">
        <f>[1]!SNLLabel(11,202877,"1998Y","")</f>
        <v>Regional Market Total Maintenance Expense ($000)</v>
      </c>
      <c r="OS2" s="3" t="str">
        <f>[1]!SNLLabel(11,202877,"1997Y","")</f>
        <v>Regional Market Total Maintenance Expense ($000)</v>
      </c>
      <c r="OT2" s="3" t="str">
        <f>[1]!SNLLabel(11,202877,"1996Y","")</f>
        <v>Regional Market Total Maintenance Expense ($000)</v>
      </c>
      <c r="OU2" s="3" t="str">
        <f>[1]!SNLLabel(11,202877,"1995Y","")</f>
        <v>Regional Market Total Maintenance Expense ($000)</v>
      </c>
      <c r="OV2" s="3" t="str">
        <f>[1]!SNLLabel(11,202877,"1994Y","")</f>
        <v>Regional Market Total Maintenance Expense ($000)</v>
      </c>
      <c r="OW2" s="3" t="str">
        <f>[1]!SNLLabel(11,202877,"1993Y","")</f>
        <v>Regional Market Total Maintenance Expense ($000)</v>
      </c>
      <c r="OX2" s="3" t="str">
        <f>[1]!SNLLabel(11,202877,"1992Y","")</f>
        <v>Regional Market Total Maintenance Expense ($000)</v>
      </c>
      <c r="OY2" s="3" t="str">
        <f>[1]!SNLLabel(11,202877,"1991Y","")</f>
        <v>Regional Market Total Maintenance Expense ($000)</v>
      </c>
      <c r="OZ2" s="3" t="str">
        <f>[1]!SNLLabel(11,202877,"1990Y","")</f>
        <v>Regional Market Total Maintenance Expense ($000)</v>
      </c>
      <c r="PA2" s="3" t="str">
        <f>[1]!SNLLabel(11,202877,"1989Y","")</f>
        <v>Regional Market Total Maintenance Expense ($000)</v>
      </c>
      <c r="PB2" s="3" t="str">
        <f>[1]!SNLLabel(11,202877,"1988Y","")</f>
        <v>Regional Market Total Maintenance Expense ($000)</v>
      </c>
      <c r="PC2" s="3" t="str">
        <f>[1]!SNLLabel(11,202889,"2019Y","")</f>
        <v>Distribution Total Operations Expense ($000)</v>
      </c>
      <c r="PD2" s="3" t="str">
        <f>[1]!SNLLabel(11,202889,"2018Y","")</f>
        <v>Distribution Total Operations Expense ($000)</v>
      </c>
      <c r="PE2" s="3" t="str">
        <f>[1]!SNLLabel(11,202889,"2017Y","")</f>
        <v>Distribution Total Operations Expense ($000)</v>
      </c>
      <c r="PF2" s="3" t="str">
        <f>[1]!SNLLabel(11,202889,"2016Y","")</f>
        <v>Distribution Total Operations Expense ($000)</v>
      </c>
      <c r="PG2" s="3" t="str">
        <f>[1]!SNLLabel(11,202889,"2015Y","")</f>
        <v>Distribution Total Operations Expense ($000)</v>
      </c>
      <c r="PH2" s="3" t="str">
        <f>[1]!SNLLabel(11,202889,"2014Y","")</f>
        <v>Distribution Total Operations Expense ($000)</v>
      </c>
      <c r="PI2" s="3" t="str">
        <f>[1]!SNLLabel(11,202889,"2013Y","")</f>
        <v>Distribution Total Operations Expense ($000)</v>
      </c>
      <c r="PJ2" s="3" t="str">
        <f>[1]!SNLLabel(11,202889,"2012Y","")</f>
        <v>Distribution Total Operations Expense ($000)</v>
      </c>
      <c r="PK2" s="3" t="str">
        <f>[1]!SNLLabel(11,202889,"2011Y","")</f>
        <v>Distribution Total Operations Expense ($000)</v>
      </c>
      <c r="PL2" s="3" t="str">
        <f>[1]!SNLLabel(11,202889,"2010Y","")</f>
        <v>Distribution Total Operations Expense ($000)</v>
      </c>
      <c r="PM2" s="3" t="str">
        <f>[1]!SNLLabel(11,202889,"2009Y","")</f>
        <v>Distribution Total Operations Expense ($000)</v>
      </c>
      <c r="PN2" s="3" t="str">
        <f>[1]!SNLLabel(11,202889,"2008Y","")</f>
        <v>Distribution Total Operations Expense ($000)</v>
      </c>
      <c r="PO2" s="3" t="str">
        <f>[1]!SNLLabel(11,202889,"2007Y","")</f>
        <v>Distribution Total Operations Expense ($000)</v>
      </c>
      <c r="PP2" s="3" t="str">
        <f>[1]!SNLLabel(11,202889,"2006Y","")</f>
        <v>Distribution Total Operations Expense ($000)</v>
      </c>
      <c r="PQ2" s="3" t="str">
        <f>[1]!SNLLabel(11,202889,"2005Y","")</f>
        <v>Distribution Total Operations Expense ($000)</v>
      </c>
      <c r="PR2" s="3" t="str">
        <f>[1]!SNLLabel(11,202889,"2004Y","")</f>
        <v>Distribution Total Operations Expense ($000)</v>
      </c>
      <c r="PS2" s="3" t="str">
        <f>[1]!SNLLabel(11,202889,"2003Y","")</f>
        <v>Distribution Total Operations Expense ($000)</v>
      </c>
      <c r="PT2" s="3" t="str">
        <f>[1]!SNLLabel(11,202889,"2002Y","")</f>
        <v>Distribution Total Operations Expense ($000)</v>
      </c>
      <c r="PU2" s="3" t="str">
        <f>[1]!SNLLabel(11,202889,"2001Y","")</f>
        <v>Distribution Total Operations Expense ($000)</v>
      </c>
      <c r="PV2" s="3" t="str">
        <f>[1]!SNLLabel(11,202889,"2000Y","")</f>
        <v>Distribution Total Operations Expense ($000)</v>
      </c>
      <c r="PW2" s="3" t="str">
        <f>[1]!SNLLabel(11,202889,"1999Y","")</f>
        <v>Distribution Total Operations Expense ($000)</v>
      </c>
      <c r="PX2" s="3" t="str">
        <f>[1]!SNLLabel(11,202889,"1998Y","")</f>
        <v>Distribution Total Operations Expense ($000)</v>
      </c>
      <c r="PY2" s="3" t="str">
        <f>[1]!SNLLabel(11,202889,"1997Y","")</f>
        <v>Distribution Total Operations Expense ($000)</v>
      </c>
      <c r="PZ2" s="3" t="str">
        <f>[1]!SNLLabel(11,202889,"1996Y","")</f>
        <v>Distribution Total Operations Expense ($000)</v>
      </c>
      <c r="QA2" s="3" t="str">
        <f>[1]!SNLLabel(11,202889,"1995Y","")</f>
        <v>Distribution Total Operations Expense ($000)</v>
      </c>
      <c r="QB2" s="3" t="str">
        <f>[1]!SNLLabel(11,202889,"1994Y","")</f>
        <v>Distribution Total Operations Expense ($000)</v>
      </c>
      <c r="QC2" s="3" t="str">
        <f>[1]!SNLLabel(11,202889,"1993Y","")</f>
        <v>Distribution Total Operations Expense ($000)</v>
      </c>
      <c r="QD2" s="3" t="str">
        <f>[1]!SNLLabel(11,202889,"1992Y","")</f>
        <v>Distribution Total Operations Expense ($000)</v>
      </c>
      <c r="QE2" s="3" t="str">
        <f>[1]!SNLLabel(11,202889,"1991Y","")</f>
        <v>Distribution Total Operations Expense ($000)</v>
      </c>
      <c r="QF2" s="3" t="str">
        <f>[1]!SNLLabel(11,202889,"1990Y","")</f>
        <v>Distribution Total Operations Expense ($000)</v>
      </c>
      <c r="QG2" s="3" t="str">
        <f>[1]!SNLLabel(11,202889,"1989Y","")</f>
        <v>Distribution Total Operations Expense ($000)</v>
      </c>
      <c r="QH2" s="3" t="str">
        <f>[1]!SNLLabel(11,202889,"1988Y","")</f>
        <v>Distribution Total Operations Expense ($000)</v>
      </c>
      <c r="QI2" s="3" t="str">
        <f>[1]!SNLLabel(11,202899,"2019Y","")</f>
        <v>Distribution Total Maintenance Expense ($000)</v>
      </c>
      <c r="QJ2" s="3" t="str">
        <f>[1]!SNLLabel(11,202899,"2018Y","")</f>
        <v>Distribution Total Maintenance Expense ($000)</v>
      </c>
      <c r="QK2" s="3" t="str">
        <f>[1]!SNLLabel(11,202899,"2017Y","")</f>
        <v>Distribution Total Maintenance Expense ($000)</v>
      </c>
      <c r="QL2" s="3" t="str">
        <f>[1]!SNLLabel(11,202899,"2016Y","")</f>
        <v>Distribution Total Maintenance Expense ($000)</v>
      </c>
      <c r="QM2" s="3" t="str">
        <f>[1]!SNLLabel(11,202899,"2015Y","")</f>
        <v>Distribution Total Maintenance Expense ($000)</v>
      </c>
      <c r="QN2" s="3" t="str">
        <f>[1]!SNLLabel(11,202899,"2014Y","")</f>
        <v>Distribution Total Maintenance Expense ($000)</v>
      </c>
      <c r="QO2" s="3" t="str">
        <f>[1]!SNLLabel(11,202899,"2013Y","")</f>
        <v>Distribution Total Maintenance Expense ($000)</v>
      </c>
      <c r="QP2" s="3" t="str">
        <f>[1]!SNLLabel(11,202899,"2012Y","")</f>
        <v>Distribution Total Maintenance Expense ($000)</v>
      </c>
      <c r="QQ2" s="3" t="str">
        <f>[1]!SNLLabel(11,202899,"2011Y","")</f>
        <v>Distribution Total Maintenance Expense ($000)</v>
      </c>
      <c r="QR2" s="3" t="str">
        <f>[1]!SNLLabel(11,202899,"2010Y","")</f>
        <v>Distribution Total Maintenance Expense ($000)</v>
      </c>
      <c r="QS2" s="3" t="str">
        <f>[1]!SNLLabel(11,202899,"2009Y","")</f>
        <v>Distribution Total Maintenance Expense ($000)</v>
      </c>
      <c r="QT2" s="3" t="str">
        <f>[1]!SNLLabel(11,202899,"2008Y","")</f>
        <v>Distribution Total Maintenance Expense ($000)</v>
      </c>
      <c r="QU2" s="3" t="str">
        <f>[1]!SNLLabel(11,202899,"2007Y","")</f>
        <v>Distribution Total Maintenance Expense ($000)</v>
      </c>
      <c r="QV2" s="3" t="str">
        <f>[1]!SNLLabel(11,202899,"2006Y","")</f>
        <v>Distribution Total Maintenance Expense ($000)</v>
      </c>
      <c r="QW2" s="3" t="str">
        <f>[1]!SNLLabel(11,202899,"2005Y","")</f>
        <v>Distribution Total Maintenance Expense ($000)</v>
      </c>
      <c r="QX2" s="3" t="str">
        <f>[1]!SNLLabel(11,202899,"2004Y","")</f>
        <v>Distribution Total Maintenance Expense ($000)</v>
      </c>
      <c r="QY2" s="3" t="str">
        <f>[1]!SNLLabel(11,202899,"2003Y","")</f>
        <v>Distribution Total Maintenance Expense ($000)</v>
      </c>
      <c r="QZ2" s="3" t="str">
        <f>[1]!SNLLabel(11,202899,"2002Y","")</f>
        <v>Distribution Total Maintenance Expense ($000)</v>
      </c>
      <c r="RA2" s="3" t="str">
        <f>[1]!SNLLabel(11,202899,"2001Y","")</f>
        <v>Distribution Total Maintenance Expense ($000)</v>
      </c>
      <c r="RB2" s="3" t="str">
        <f>[1]!SNLLabel(11,202899,"2000Y","")</f>
        <v>Distribution Total Maintenance Expense ($000)</v>
      </c>
      <c r="RC2" s="3" t="str">
        <f>[1]!SNLLabel(11,202899,"1999Y","")</f>
        <v>Distribution Total Maintenance Expense ($000)</v>
      </c>
      <c r="RD2" s="3" t="str">
        <f>[1]!SNLLabel(11,202899,"1998Y","")</f>
        <v>Distribution Total Maintenance Expense ($000)</v>
      </c>
      <c r="RE2" s="3" t="str">
        <f>[1]!SNLLabel(11,202899,"1997Y","")</f>
        <v>Distribution Total Maintenance Expense ($000)</v>
      </c>
      <c r="RF2" s="3" t="str">
        <f>[1]!SNLLabel(11,202899,"1996Y","")</f>
        <v>Distribution Total Maintenance Expense ($000)</v>
      </c>
      <c r="RG2" s="3" t="str">
        <f>[1]!SNLLabel(11,202899,"1995Y","")</f>
        <v>Distribution Total Maintenance Expense ($000)</v>
      </c>
      <c r="RH2" s="3" t="str">
        <f>[1]!SNLLabel(11,202899,"1994Y","")</f>
        <v>Distribution Total Maintenance Expense ($000)</v>
      </c>
      <c r="RI2" s="3" t="str">
        <f>[1]!SNLLabel(11,202899,"1993Y","")</f>
        <v>Distribution Total Maintenance Expense ($000)</v>
      </c>
      <c r="RJ2" s="3" t="str">
        <f>[1]!SNLLabel(11,202899,"1992Y","")</f>
        <v>Distribution Total Maintenance Expense ($000)</v>
      </c>
      <c r="RK2" s="3" t="str">
        <f>[1]!SNLLabel(11,202899,"1991Y","")</f>
        <v>Distribution Total Maintenance Expense ($000)</v>
      </c>
      <c r="RL2" s="3" t="str">
        <f>[1]!SNLLabel(11,202899,"1990Y","")</f>
        <v>Distribution Total Maintenance Expense ($000)</v>
      </c>
      <c r="RM2" s="3" t="str">
        <f>[1]!SNLLabel(11,202899,"1989Y","")</f>
        <v>Distribution Total Maintenance Expense ($000)</v>
      </c>
      <c r="RN2" s="3" t="str">
        <f>[1]!SNLLabel(11,202899,"1988Y","")</f>
        <v>Distribution Total Maintenance Expense ($000)</v>
      </c>
      <c r="RO2" s="3" t="str">
        <f>[1]!SNLLabel(11,202906,"2019Y","")</f>
        <v>Total Customer Accounts Expense ($000)</v>
      </c>
      <c r="RP2" s="3" t="str">
        <f>[1]!SNLLabel(11,202906,"2018Y","")</f>
        <v>Total Customer Accounts Expense ($000)</v>
      </c>
      <c r="RQ2" s="3" t="str">
        <f>[1]!SNLLabel(11,202906,"2017Y","")</f>
        <v>Total Customer Accounts Expense ($000)</v>
      </c>
      <c r="RR2" s="3" t="str">
        <f>[1]!SNLLabel(11,202906,"2016Y","")</f>
        <v>Total Customer Accounts Expense ($000)</v>
      </c>
      <c r="RS2" s="3" t="str">
        <f>[1]!SNLLabel(11,202906,"2015Y","")</f>
        <v>Total Customer Accounts Expense ($000)</v>
      </c>
      <c r="RT2" s="3" t="str">
        <f>[1]!SNLLabel(11,202906,"2014Y","")</f>
        <v>Total Customer Accounts Expense ($000)</v>
      </c>
      <c r="RU2" s="3" t="str">
        <f>[1]!SNLLabel(11,202906,"2013Y","")</f>
        <v>Total Customer Accounts Expense ($000)</v>
      </c>
      <c r="RV2" s="3" t="str">
        <f>[1]!SNLLabel(11,202906,"2012Y","")</f>
        <v>Total Customer Accounts Expense ($000)</v>
      </c>
      <c r="RW2" s="3" t="str">
        <f>[1]!SNLLabel(11,202906,"2011Y","")</f>
        <v>Total Customer Accounts Expense ($000)</v>
      </c>
      <c r="RX2" s="3" t="str">
        <f>[1]!SNLLabel(11,202906,"2010Y","")</f>
        <v>Total Customer Accounts Expense ($000)</v>
      </c>
      <c r="RY2" s="3" t="str">
        <f>[1]!SNLLabel(11,202906,"2009Y","")</f>
        <v>Total Customer Accounts Expense ($000)</v>
      </c>
      <c r="RZ2" s="3" t="str">
        <f>[1]!SNLLabel(11,202906,"2008Y","")</f>
        <v>Total Customer Accounts Expense ($000)</v>
      </c>
      <c r="SA2" s="3" t="str">
        <f>[1]!SNLLabel(11,202906,"2007Y","")</f>
        <v>Total Customer Accounts Expense ($000)</v>
      </c>
      <c r="SB2" s="3" t="str">
        <f>[1]!SNLLabel(11,202906,"2006Y","")</f>
        <v>Total Customer Accounts Expense ($000)</v>
      </c>
      <c r="SC2" s="3" t="str">
        <f>[1]!SNLLabel(11,202906,"2005Y","")</f>
        <v>Total Customer Accounts Expense ($000)</v>
      </c>
      <c r="SD2" s="3" t="str">
        <f>[1]!SNLLabel(11,202906,"2004Y","")</f>
        <v>Total Customer Accounts Expense ($000)</v>
      </c>
      <c r="SE2" s="3" t="str">
        <f>[1]!SNLLabel(11,202906,"2003Y","")</f>
        <v>Total Customer Accounts Expense ($000)</v>
      </c>
      <c r="SF2" s="3" t="str">
        <f>[1]!SNLLabel(11,202906,"2002Y","")</f>
        <v>Total Customer Accounts Expense ($000)</v>
      </c>
      <c r="SG2" s="3" t="str">
        <f>[1]!SNLLabel(11,202906,"2001Y","")</f>
        <v>Total Customer Accounts Expense ($000)</v>
      </c>
      <c r="SH2" s="3" t="str">
        <f>[1]!SNLLabel(11,202906,"2000Y","")</f>
        <v>Total Customer Accounts Expense ($000)</v>
      </c>
      <c r="SI2" s="3" t="str">
        <f>[1]!SNLLabel(11,202906,"1999Y","")</f>
        <v>Total Customer Accounts Expense ($000)</v>
      </c>
      <c r="SJ2" s="3" t="str">
        <f>[1]!SNLLabel(11,202906,"1998Y","")</f>
        <v>Total Customer Accounts Expense ($000)</v>
      </c>
      <c r="SK2" s="3" t="str">
        <f>[1]!SNLLabel(11,202906,"1997Y","")</f>
        <v>Total Customer Accounts Expense ($000)</v>
      </c>
      <c r="SL2" s="3" t="str">
        <f>[1]!SNLLabel(11,202906,"1996Y","")</f>
        <v>Total Customer Accounts Expense ($000)</v>
      </c>
      <c r="SM2" s="3" t="str">
        <f>[1]!SNLLabel(11,202906,"1995Y","")</f>
        <v>Total Customer Accounts Expense ($000)</v>
      </c>
      <c r="SN2" s="3" t="str">
        <f>[1]!SNLLabel(11,202906,"1994Y","")</f>
        <v>Total Customer Accounts Expense ($000)</v>
      </c>
      <c r="SO2" s="3" t="str">
        <f>[1]!SNLLabel(11,202906,"1993Y","")</f>
        <v>Total Customer Accounts Expense ($000)</v>
      </c>
      <c r="SP2" s="3" t="str">
        <f>[1]!SNLLabel(11,202906,"1992Y","")</f>
        <v>Total Customer Accounts Expense ($000)</v>
      </c>
      <c r="SQ2" s="3" t="str">
        <f>[1]!SNLLabel(11,202906,"1991Y","")</f>
        <v>Total Customer Accounts Expense ($000)</v>
      </c>
      <c r="SR2" s="3" t="str">
        <f>[1]!SNLLabel(11,202906,"1990Y","")</f>
        <v>Total Customer Accounts Expense ($000)</v>
      </c>
      <c r="SS2" s="3" t="str">
        <f>[1]!SNLLabel(11,202906,"1989Y","")</f>
        <v>Total Customer Accounts Expense ($000)</v>
      </c>
      <c r="ST2" s="3" t="str">
        <f>[1]!SNLLabel(11,202906,"1988Y","")</f>
        <v>Total Customer Accounts Expense ($000)</v>
      </c>
      <c r="SU2" s="3" t="str">
        <f>[1]!SNLLabel(11,202911,"2019Y","")</f>
        <v>Total Customer Svc &amp; Informational Expense ($000)</v>
      </c>
      <c r="SV2" s="3" t="str">
        <f>[1]!SNLLabel(11,202911,"2018Y","")</f>
        <v>Total Customer Svc &amp; Informational Expense ($000)</v>
      </c>
      <c r="SW2" s="3" t="str">
        <f>[1]!SNLLabel(11,202911,"2017Y","")</f>
        <v>Total Customer Svc &amp; Informational Expense ($000)</v>
      </c>
      <c r="SX2" s="3" t="str">
        <f>[1]!SNLLabel(11,202911,"2016Y","")</f>
        <v>Total Customer Svc &amp; Informational Expense ($000)</v>
      </c>
      <c r="SY2" s="3" t="str">
        <f>[1]!SNLLabel(11,202911,"2015Y","")</f>
        <v>Total Customer Svc &amp; Informational Expense ($000)</v>
      </c>
      <c r="SZ2" s="3" t="str">
        <f>[1]!SNLLabel(11,202911,"2014Y","")</f>
        <v>Total Customer Svc &amp; Informational Expense ($000)</v>
      </c>
      <c r="TA2" s="3" t="str">
        <f>[1]!SNLLabel(11,202911,"2013Y","")</f>
        <v>Total Customer Svc &amp; Informational Expense ($000)</v>
      </c>
      <c r="TB2" s="3" t="str">
        <f>[1]!SNLLabel(11,202911,"2012Y","")</f>
        <v>Total Customer Svc &amp; Informational Expense ($000)</v>
      </c>
      <c r="TC2" s="3" t="str">
        <f>[1]!SNLLabel(11,202911,"2011Y","")</f>
        <v>Total Customer Svc &amp; Informational Expense ($000)</v>
      </c>
      <c r="TD2" s="3" t="str">
        <f>[1]!SNLLabel(11,202911,"2010Y","")</f>
        <v>Total Customer Svc &amp; Informational Expense ($000)</v>
      </c>
      <c r="TE2" s="3" t="str">
        <f>[1]!SNLLabel(11,202911,"2009Y","")</f>
        <v>Total Customer Svc &amp; Informational Expense ($000)</v>
      </c>
      <c r="TF2" s="3" t="str">
        <f>[1]!SNLLabel(11,202911,"2008Y","")</f>
        <v>Total Customer Svc &amp; Informational Expense ($000)</v>
      </c>
      <c r="TG2" s="3" t="str">
        <f>[1]!SNLLabel(11,202911,"2007Y","")</f>
        <v>Total Customer Svc &amp; Informational Expense ($000)</v>
      </c>
      <c r="TH2" s="3" t="str">
        <f>[1]!SNLLabel(11,202911,"2006Y","")</f>
        <v>Total Customer Svc &amp; Informational Expense ($000)</v>
      </c>
      <c r="TI2" s="3" t="str">
        <f>[1]!SNLLabel(11,202911,"2005Y","")</f>
        <v>Total Customer Svc &amp; Informational Expense ($000)</v>
      </c>
      <c r="TJ2" s="3" t="str">
        <f>[1]!SNLLabel(11,202911,"2004Y","")</f>
        <v>Total Customer Svc &amp; Informational Expense ($000)</v>
      </c>
      <c r="TK2" s="3" t="str">
        <f>[1]!SNLLabel(11,202911,"2003Y","")</f>
        <v>Total Customer Svc &amp; Informational Expense ($000)</v>
      </c>
      <c r="TL2" s="3" t="str">
        <f>[1]!SNLLabel(11,202911,"2002Y","")</f>
        <v>Total Customer Svc &amp; Informational Expense ($000)</v>
      </c>
      <c r="TM2" s="3" t="str">
        <f>[1]!SNLLabel(11,202911,"2001Y","")</f>
        <v>Total Customer Svc &amp; Informational Expense ($000)</v>
      </c>
      <c r="TN2" s="3" t="str">
        <f>[1]!SNLLabel(11,202911,"2000Y","")</f>
        <v>Total Customer Svc &amp; Informational Expense ($000)</v>
      </c>
      <c r="TO2" s="3" t="str">
        <f>[1]!SNLLabel(11,202911,"1999Y","")</f>
        <v>Total Customer Svc &amp; Informational Expense ($000)</v>
      </c>
      <c r="TP2" s="3" t="str">
        <f>[1]!SNLLabel(11,202911,"1998Y","")</f>
        <v>Total Customer Svc &amp; Informational Expense ($000)</v>
      </c>
      <c r="TQ2" s="3" t="str">
        <f>[1]!SNLLabel(11,202911,"1997Y","")</f>
        <v>Total Customer Svc &amp; Informational Expense ($000)</v>
      </c>
      <c r="TR2" s="3" t="str">
        <f>[1]!SNLLabel(11,202911,"1996Y","")</f>
        <v>Total Customer Svc &amp; Informational Expense ($000)</v>
      </c>
      <c r="TS2" s="3" t="str">
        <f>[1]!SNLLabel(11,202911,"1995Y","")</f>
        <v>Total Customer Svc &amp; Informational Expense ($000)</v>
      </c>
      <c r="TT2" s="3" t="str">
        <f>[1]!SNLLabel(11,202911,"1994Y","")</f>
        <v>Total Customer Svc &amp; Informational Expense ($000)</v>
      </c>
      <c r="TU2" s="3" t="str">
        <f>[1]!SNLLabel(11,202911,"1993Y","")</f>
        <v>Total Customer Svc &amp; Informational Expense ($000)</v>
      </c>
      <c r="TV2" s="3" t="str">
        <f>[1]!SNLLabel(11,202911,"1992Y","")</f>
        <v>Total Customer Svc &amp; Informational Expense ($000)</v>
      </c>
      <c r="TW2" s="3" t="str">
        <f>[1]!SNLLabel(11,202911,"1991Y","")</f>
        <v>Total Customer Svc &amp; Informational Expense ($000)</v>
      </c>
      <c r="TX2" s="3" t="str">
        <f>[1]!SNLLabel(11,202911,"1990Y","")</f>
        <v>Total Customer Svc &amp; Informational Expense ($000)</v>
      </c>
      <c r="TY2" s="3" t="str">
        <f>[1]!SNLLabel(11,202911,"1989Y","")</f>
        <v>Total Customer Svc &amp; Informational Expense ($000)</v>
      </c>
      <c r="TZ2" s="3" t="str">
        <f>[1]!SNLLabel(11,202911,"1988Y","")</f>
        <v>Total Customer Svc &amp; Informational Expense ($000)</v>
      </c>
      <c r="UA2" s="3" t="str">
        <f>[1]!SNLLabel(11,202916,"2019Y","")</f>
        <v>Total Sales Expense ($000)</v>
      </c>
      <c r="UB2" s="3" t="str">
        <f>[1]!SNLLabel(11,202916,"2018Y","")</f>
        <v>Total Sales Expense ($000)</v>
      </c>
      <c r="UC2" s="3" t="str">
        <f>[1]!SNLLabel(11,202916,"2017Y","")</f>
        <v>Total Sales Expense ($000)</v>
      </c>
      <c r="UD2" s="3" t="str">
        <f>[1]!SNLLabel(11,202916,"2016Y","")</f>
        <v>Total Sales Expense ($000)</v>
      </c>
      <c r="UE2" s="3" t="str">
        <f>[1]!SNLLabel(11,202916,"2015Y","")</f>
        <v>Total Sales Expense ($000)</v>
      </c>
      <c r="UF2" s="3" t="str">
        <f>[1]!SNLLabel(11,202916,"2014Y","")</f>
        <v>Total Sales Expense ($000)</v>
      </c>
      <c r="UG2" s="3" t="str">
        <f>[1]!SNLLabel(11,202916,"2013Y","")</f>
        <v>Total Sales Expense ($000)</v>
      </c>
      <c r="UH2" s="3" t="str">
        <f>[1]!SNLLabel(11,202916,"2012Y","")</f>
        <v>Total Sales Expense ($000)</v>
      </c>
      <c r="UI2" s="3" t="str">
        <f>[1]!SNLLabel(11,202916,"2011Y","")</f>
        <v>Total Sales Expense ($000)</v>
      </c>
      <c r="UJ2" s="3" t="str">
        <f>[1]!SNLLabel(11,202916,"2010Y","")</f>
        <v>Total Sales Expense ($000)</v>
      </c>
      <c r="UK2" s="3" t="str">
        <f>[1]!SNLLabel(11,202916,"2009Y","")</f>
        <v>Total Sales Expense ($000)</v>
      </c>
      <c r="UL2" s="3" t="str">
        <f>[1]!SNLLabel(11,202916,"2008Y","")</f>
        <v>Total Sales Expense ($000)</v>
      </c>
      <c r="UM2" s="3" t="str">
        <f>[1]!SNLLabel(11,202916,"2007Y","")</f>
        <v>Total Sales Expense ($000)</v>
      </c>
      <c r="UN2" s="3" t="str">
        <f>[1]!SNLLabel(11,202916,"2006Y","")</f>
        <v>Total Sales Expense ($000)</v>
      </c>
      <c r="UO2" s="3" t="str">
        <f>[1]!SNLLabel(11,202916,"2005Y","")</f>
        <v>Total Sales Expense ($000)</v>
      </c>
      <c r="UP2" s="3" t="str">
        <f>[1]!SNLLabel(11,202916,"2004Y","")</f>
        <v>Total Sales Expense ($000)</v>
      </c>
      <c r="UQ2" s="3" t="str">
        <f>[1]!SNLLabel(11,202916,"2003Y","")</f>
        <v>Total Sales Expense ($000)</v>
      </c>
      <c r="UR2" s="3" t="str">
        <f>[1]!SNLLabel(11,202916,"2002Y","")</f>
        <v>Total Sales Expense ($000)</v>
      </c>
      <c r="US2" s="3" t="str">
        <f>[1]!SNLLabel(11,202916,"2001Y","")</f>
        <v>Total Sales Expense ($000)</v>
      </c>
      <c r="UT2" s="3" t="str">
        <f>[1]!SNLLabel(11,202916,"2000Y","")</f>
        <v>Total Sales Expense ($000)</v>
      </c>
      <c r="UU2" s="3" t="str">
        <f>[1]!SNLLabel(11,202916,"1999Y","")</f>
        <v>Total Sales Expense ($000)</v>
      </c>
      <c r="UV2" s="3" t="str">
        <f>[1]!SNLLabel(11,202916,"1998Y","")</f>
        <v>Total Sales Expense ($000)</v>
      </c>
      <c r="UW2" s="3" t="str">
        <f>[1]!SNLLabel(11,202916,"1997Y","")</f>
        <v>Total Sales Expense ($000)</v>
      </c>
      <c r="UX2" s="3" t="str">
        <f>[1]!SNLLabel(11,202916,"1996Y","")</f>
        <v>Total Sales Expense ($000)</v>
      </c>
      <c r="UY2" s="3" t="str">
        <f>[1]!SNLLabel(11,202916,"1995Y","")</f>
        <v>Total Sales Expense ($000)</v>
      </c>
      <c r="UZ2" s="3" t="str">
        <f>[1]!SNLLabel(11,202916,"1994Y","")</f>
        <v>Total Sales Expense ($000)</v>
      </c>
      <c r="VA2" s="3" t="str">
        <f>[1]!SNLLabel(11,202916,"1993Y","")</f>
        <v>Total Sales Expense ($000)</v>
      </c>
      <c r="VB2" s="3" t="str">
        <f>[1]!SNLLabel(11,202916,"1992Y","")</f>
        <v>Total Sales Expense ($000)</v>
      </c>
      <c r="VC2" s="3" t="str">
        <f>[1]!SNLLabel(11,202916,"1991Y","")</f>
        <v>Total Sales Expense ($000)</v>
      </c>
      <c r="VD2" s="3" t="str">
        <f>[1]!SNLLabel(11,202916,"1990Y","")</f>
        <v>Total Sales Expense ($000)</v>
      </c>
      <c r="VE2" s="3" t="str">
        <f>[1]!SNLLabel(11,202916,"1989Y","")</f>
        <v>Total Sales Expense ($000)</v>
      </c>
      <c r="VF2" s="3" t="str">
        <f>[1]!SNLLabel(11,202916,"1988Y","")</f>
        <v>Total Sales Expense ($000)</v>
      </c>
      <c r="VG2" s="3" t="str">
        <f>[1]!SNLLabel(11,202930,"2019Y","")</f>
        <v>Adminstrative &amp; General Total Operations Expense ($000)</v>
      </c>
      <c r="VH2" s="3" t="str">
        <f>[1]!SNLLabel(11,202930,"2018Y","")</f>
        <v>Adminstrative &amp; General Total Operations Expense ($000)</v>
      </c>
      <c r="VI2" s="3" t="str">
        <f>[1]!SNLLabel(11,202930,"2017Y","")</f>
        <v>Adminstrative &amp; General Total Operations Expense ($000)</v>
      </c>
      <c r="VJ2" s="3" t="str">
        <f>[1]!SNLLabel(11,202930,"2016Y","")</f>
        <v>Adminstrative &amp; General Total Operations Expense ($000)</v>
      </c>
      <c r="VK2" s="3" t="str">
        <f>[1]!SNLLabel(11,202930,"2015Y","")</f>
        <v>Adminstrative &amp; General Total Operations Expense ($000)</v>
      </c>
      <c r="VL2" s="3" t="str">
        <f>[1]!SNLLabel(11,202930,"2014Y","")</f>
        <v>Adminstrative &amp; General Total Operations Expense ($000)</v>
      </c>
      <c r="VM2" s="3" t="str">
        <f>[1]!SNLLabel(11,202930,"2013Y","")</f>
        <v>Adminstrative &amp; General Total Operations Expense ($000)</v>
      </c>
      <c r="VN2" s="3" t="str">
        <f>[1]!SNLLabel(11,202930,"2012Y","")</f>
        <v>Adminstrative &amp; General Total Operations Expense ($000)</v>
      </c>
      <c r="VO2" s="3" t="str">
        <f>[1]!SNLLabel(11,202930,"2011Y","")</f>
        <v>Adminstrative &amp; General Total Operations Expense ($000)</v>
      </c>
      <c r="VP2" s="3" t="str">
        <f>[1]!SNLLabel(11,202930,"2010Y","")</f>
        <v>Adminstrative &amp; General Total Operations Expense ($000)</v>
      </c>
      <c r="VQ2" s="3" t="str">
        <f>[1]!SNLLabel(11,202930,"2009Y","")</f>
        <v>Adminstrative &amp; General Total Operations Expense ($000)</v>
      </c>
      <c r="VR2" s="3" t="str">
        <f>[1]!SNLLabel(11,202930,"2008Y","")</f>
        <v>Adminstrative &amp; General Total Operations Expense ($000)</v>
      </c>
      <c r="VS2" s="3" t="str">
        <f>[1]!SNLLabel(11,202930,"2007Y","")</f>
        <v>Adminstrative &amp; General Total Operations Expense ($000)</v>
      </c>
      <c r="VT2" s="3" t="str">
        <f>[1]!SNLLabel(11,202930,"2006Y","")</f>
        <v>Adminstrative &amp; General Total Operations Expense ($000)</v>
      </c>
      <c r="VU2" s="3" t="str">
        <f>[1]!SNLLabel(11,202930,"2005Y","")</f>
        <v>Adminstrative &amp; General Total Operations Expense ($000)</v>
      </c>
      <c r="VV2" s="3" t="str">
        <f>[1]!SNLLabel(11,202930,"2004Y","")</f>
        <v>Adminstrative &amp; General Total Operations Expense ($000)</v>
      </c>
      <c r="VW2" s="3" t="str">
        <f>[1]!SNLLabel(11,202930,"2003Y","")</f>
        <v>Adminstrative &amp; General Total Operations Expense ($000)</v>
      </c>
      <c r="VX2" s="3" t="str">
        <f>[1]!SNLLabel(11,202930,"2002Y","")</f>
        <v>Adminstrative &amp; General Total Operations Expense ($000)</v>
      </c>
      <c r="VY2" s="3" t="str">
        <f>[1]!SNLLabel(11,202930,"2001Y","")</f>
        <v>Adminstrative &amp; General Total Operations Expense ($000)</v>
      </c>
      <c r="VZ2" s="3" t="str">
        <f>[1]!SNLLabel(11,202930,"2000Y","")</f>
        <v>Adminstrative &amp; General Total Operations Expense ($000)</v>
      </c>
      <c r="WA2" s="3" t="str">
        <f>[1]!SNLLabel(11,202930,"1999Y","")</f>
        <v>Adminstrative &amp; General Total Operations Expense ($000)</v>
      </c>
      <c r="WB2" s="3" t="str">
        <f>[1]!SNLLabel(11,202930,"1998Y","")</f>
        <v>Adminstrative &amp; General Total Operations Expense ($000)</v>
      </c>
      <c r="WC2" s="3" t="str">
        <f>[1]!SNLLabel(11,202930,"1997Y","")</f>
        <v>Adminstrative &amp; General Total Operations Expense ($000)</v>
      </c>
      <c r="WD2" s="3" t="str">
        <f>[1]!SNLLabel(11,202930,"1996Y","")</f>
        <v>Adminstrative &amp; General Total Operations Expense ($000)</v>
      </c>
      <c r="WE2" s="3" t="str">
        <f>[1]!SNLLabel(11,202930,"1995Y","")</f>
        <v>Adminstrative &amp; General Total Operations Expense ($000)</v>
      </c>
      <c r="WF2" s="3" t="str">
        <f>[1]!SNLLabel(11,202930,"1994Y","")</f>
        <v>Adminstrative &amp; General Total Operations Expense ($000)</v>
      </c>
      <c r="WG2" s="3" t="str">
        <f>[1]!SNLLabel(11,202930,"1993Y","")</f>
        <v>Adminstrative &amp; General Total Operations Expense ($000)</v>
      </c>
      <c r="WH2" s="3" t="str">
        <f>[1]!SNLLabel(11,202930,"1992Y","")</f>
        <v>Adminstrative &amp; General Total Operations Expense ($000)</v>
      </c>
      <c r="WI2" s="3" t="str">
        <f>[1]!SNLLabel(11,202930,"1991Y","")</f>
        <v>Adminstrative &amp; General Total Operations Expense ($000)</v>
      </c>
      <c r="WJ2" s="3" t="str">
        <f>[1]!SNLLabel(11,202930,"1990Y","")</f>
        <v>Adminstrative &amp; General Total Operations Expense ($000)</v>
      </c>
      <c r="WK2" s="3" t="str">
        <f>[1]!SNLLabel(11,202930,"1989Y","")</f>
        <v>Adminstrative &amp; General Total Operations Expense ($000)</v>
      </c>
      <c r="WL2" s="3" t="str">
        <f>[1]!SNLLabel(11,202930,"1988Y","")</f>
        <v>Adminstrative &amp; General Total Operations Expense ($000)</v>
      </c>
      <c r="WM2" s="3" t="str">
        <f>[1]!SNLLabel(11,202931,"2019Y","")</f>
        <v>Adminstrative &amp; General Maintenance Expense ($000)</v>
      </c>
      <c r="WN2" s="3" t="str">
        <f>[1]!SNLLabel(11,202931,"2018Y","")</f>
        <v>Adminstrative &amp; General Maintenance Expense ($000)</v>
      </c>
      <c r="WO2" s="3" t="str">
        <f>[1]!SNLLabel(11,202931,"2017Y","")</f>
        <v>Adminstrative &amp; General Maintenance Expense ($000)</v>
      </c>
      <c r="WP2" s="3" t="str">
        <f>[1]!SNLLabel(11,202931,"2016Y","")</f>
        <v>Adminstrative &amp; General Maintenance Expense ($000)</v>
      </c>
      <c r="WQ2" s="3" t="str">
        <f>[1]!SNLLabel(11,202931,"2015Y","")</f>
        <v>Adminstrative &amp; General Maintenance Expense ($000)</v>
      </c>
      <c r="WR2" s="3" t="str">
        <f>[1]!SNLLabel(11,202931,"2014Y","")</f>
        <v>Adminstrative &amp; General Maintenance Expense ($000)</v>
      </c>
      <c r="WS2" s="3" t="str">
        <f>[1]!SNLLabel(11,202931,"2013Y","")</f>
        <v>Adminstrative &amp; General Maintenance Expense ($000)</v>
      </c>
      <c r="WT2" s="3" t="str">
        <f>[1]!SNLLabel(11,202931,"2012Y","")</f>
        <v>Adminstrative &amp; General Maintenance Expense ($000)</v>
      </c>
      <c r="WU2" s="3" t="str">
        <f>[1]!SNLLabel(11,202931,"2011Y","")</f>
        <v>Adminstrative &amp; General Maintenance Expense ($000)</v>
      </c>
      <c r="WV2" s="3" t="str">
        <f>[1]!SNLLabel(11,202931,"2010Y","")</f>
        <v>Adminstrative &amp; General Maintenance Expense ($000)</v>
      </c>
      <c r="WW2" s="3" t="str">
        <f>[1]!SNLLabel(11,202931,"2009Y","")</f>
        <v>Adminstrative &amp; General Maintenance Expense ($000)</v>
      </c>
      <c r="WX2" s="3" t="str">
        <f>[1]!SNLLabel(11,202931,"2008Y","")</f>
        <v>Adminstrative &amp; General Maintenance Expense ($000)</v>
      </c>
      <c r="WY2" s="3" t="str">
        <f>[1]!SNLLabel(11,202931,"2007Y","")</f>
        <v>Adminstrative &amp; General Maintenance Expense ($000)</v>
      </c>
      <c r="WZ2" s="3" t="str">
        <f>[1]!SNLLabel(11,202931,"2006Y","")</f>
        <v>Adminstrative &amp; General Maintenance Expense ($000)</v>
      </c>
      <c r="XA2" s="3" t="str">
        <f>[1]!SNLLabel(11,202931,"2005Y","")</f>
        <v>Adminstrative &amp; General Maintenance Expense ($000)</v>
      </c>
      <c r="XB2" s="3" t="str">
        <f>[1]!SNLLabel(11,202931,"2004Y","")</f>
        <v>Adminstrative &amp; General Maintenance Expense ($000)</v>
      </c>
      <c r="XC2" s="3" t="str">
        <f>[1]!SNLLabel(11,202931,"2003Y","")</f>
        <v>Adminstrative &amp; General Maintenance Expense ($000)</v>
      </c>
      <c r="XD2" s="3" t="str">
        <f>[1]!SNLLabel(11,202931,"2002Y","")</f>
        <v>Adminstrative &amp; General Maintenance Expense ($000)</v>
      </c>
      <c r="XE2" s="3" t="str">
        <f>[1]!SNLLabel(11,202931,"2001Y","")</f>
        <v>Adminstrative &amp; General Maintenance Expense ($000)</v>
      </c>
      <c r="XF2" s="3" t="str">
        <f>[1]!SNLLabel(11,202931,"2000Y","")</f>
        <v>Adminstrative &amp; General Maintenance Expense ($000)</v>
      </c>
      <c r="XG2" s="3" t="str">
        <f>[1]!SNLLabel(11,202931,"1999Y","")</f>
        <v>Adminstrative &amp; General Maintenance Expense ($000)</v>
      </c>
      <c r="XH2" s="3" t="str">
        <f>[1]!SNLLabel(11,202931,"1998Y","")</f>
        <v>Adminstrative &amp; General Maintenance Expense ($000)</v>
      </c>
      <c r="XI2" s="3" t="str">
        <f>[1]!SNLLabel(11,202931,"1997Y","")</f>
        <v>Adminstrative &amp; General Maintenance Expense ($000)</v>
      </c>
      <c r="XJ2" s="3" t="str">
        <f>[1]!SNLLabel(11,202931,"1996Y","")</f>
        <v>Adminstrative &amp; General Maintenance Expense ($000)</v>
      </c>
      <c r="XK2" s="3" t="str">
        <f>[1]!SNLLabel(11,202931,"1995Y","")</f>
        <v>Adminstrative &amp; General Maintenance Expense ($000)</v>
      </c>
      <c r="XL2" s="3" t="str">
        <f>[1]!SNLLabel(11,202931,"1994Y","")</f>
        <v>Adminstrative &amp; General Maintenance Expense ($000)</v>
      </c>
      <c r="XM2" s="3" t="str">
        <f>[1]!SNLLabel(11,202931,"1993Y","")</f>
        <v>Adminstrative &amp; General Maintenance Expense ($000)</v>
      </c>
      <c r="XN2" s="3" t="str">
        <f>[1]!SNLLabel(11,202931,"1992Y","")</f>
        <v>Adminstrative &amp; General Maintenance Expense ($000)</v>
      </c>
      <c r="XO2" s="3" t="str">
        <f>[1]!SNLLabel(11,202931,"1991Y","")</f>
        <v>Adminstrative &amp; General Maintenance Expense ($000)</v>
      </c>
      <c r="XP2" s="3" t="str">
        <f>[1]!SNLLabel(11,202931,"1990Y","")</f>
        <v>Adminstrative &amp; General Maintenance Expense ($000)</v>
      </c>
      <c r="XQ2" s="3" t="str">
        <f>[1]!SNLLabel(11,202931,"1989Y","")</f>
        <v>Adminstrative &amp; General Maintenance Expense ($000)</v>
      </c>
      <c r="XR2" s="3" t="str">
        <f>[1]!SNLLabel(11,202931,"1988Y","")</f>
        <v>Adminstrative &amp; General Maintenance Expense ($000)</v>
      </c>
      <c r="XS2" s="3" t="str">
        <f>[1]!SNLLabel(11,201135,"","")</f>
        <v xml:space="preserve">EIA Utility Code </v>
      </c>
      <c r="XT2" s="3" t="str">
        <f>[1]!SNLLabel(11,217240,"","")</f>
        <v>Electric? Yes/No</v>
      </c>
      <c r="XU2" s="3" t="str">
        <f>[1]!SNLLabel(11,217241,"","")</f>
        <v>Electric Generation? Yes/No</v>
      </c>
      <c r="XV2" s="3" t="str">
        <f>[1]!SNLLabel(11,217242,"","")</f>
        <v>Regulated Generation? Yes/No</v>
      </c>
      <c r="XW2" s="3" t="str">
        <f>[1]!SNLLabel(11,217243,"","")</f>
        <v>IPP/Merchant? Yes/No</v>
      </c>
      <c r="XX2" s="3" t="str">
        <f>[1]!SNLLabel(11,217244,"","")</f>
        <v>Electric Transmission? Yes/No</v>
      </c>
      <c r="XY2" s="3" t="str">
        <f>[1]!SNLLabel(11,217245,"","")</f>
        <v>Electric Distribution? Yes/No</v>
      </c>
      <c r="XZ2" s="3" t="str">
        <f>[1]!SNLLabel(11,231917,"","")</f>
        <v xml:space="preserve">Electric States of Operation </v>
      </c>
    </row>
    <row r="3" spans="1:650" x14ac:dyDescent="0.3">
      <c r="A3" s="2">
        <v>201129</v>
      </c>
      <c r="B3" s="2">
        <v>201136</v>
      </c>
      <c r="C3" s="2">
        <v>202187</v>
      </c>
      <c r="D3" s="2">
        <v>202187</v>
      </c>
      <c r="E3" s="2">
        <v>202187</v>
      </c>
      <c r="F3" s="2">
        <v>202187</v>
      </c>
      <c r="G3" s="2">
        <v>202187</v>
      </c>
      <c r="H3" s="2">
        <v>202187</v>
      </c>
      <c r="I3" s="2">
        <v>202187</v>
      </c>
      <c r="J3" s="2">
        <v>202187</v>
      </c>
      <c r="K3" s="2">
        <v>202187</v>
      </c>
      <c r="L3" s="2">
        <v>202187</v>
      </c>
      <c r="M3" s="2">
        <v>202187</v>
      </c>
      <c r="N3" s="2">
        <v>202187</v>
      </c>
      <c r="O3" s="2">
        <v>202187</v>
      </c>
      <c r="P3" s="2">
        <v>202187</v>
      </c>
      <c r="Q3" s="2">
        <v>202187</v>
      </c>
      <c r="R3" s="2">
        <v>202187</v>
      </c>
      <c r="S3" s="2">
        <v>202187</v>
      </c>
      <c r="T3" s="2">
        <v>202187</v>
      </c>
      <c r="U3" s="2">
        <v>202187</v>
      </c>
      <c r="V3" s="2">
        <v>202187</v>
      </c>
      <c r="W3" s="2">
        <v>202187</v>
      </c>
      <c r="X3" s="2">
        <v>202187</v>
      </c>
      <c r="Y3" s="2">
        <v>202187</v>
      </c>
      <c r="Z3" s="2">
        <v>202187</v>
      </c>
      <c r="AA3" s="2">
        <v>202187</v>
      </c>
      <c r="AB3" s="2">
        <v>202187</v>
      </c>
      <c r="AC3" s="2">
        <v>202187</v>
      </c>
      <c r="AD3" s="2">
        <v>202187</v>
      </c>
      <c r="AE3" s="2">
        <v>202187</v>
      </c>
      <c r="AF3" s="2">
        <v>202187</v>
      </c>
      <c r="AG3" s="2">
        <v>202187</v>
      </c>
      <c r="AH3" s="2">
        <v>202187</v>
      </c>
      <c r="AI3" s="2">
        <v>202518</v>
      </c>
      <c r="AJ3" s="2">
        <v>202518</v>
      </c>
      <c r="AK3" s="2">
        <v>202518</v>
      </c>
      <c r="AL3" s="2">
        <v>202518</v>
      </c>
      <c r="AM3" s="2">
        <v>202518</v>
      </c>
      <c r="AN3" s="2">
        <v>202518</v>
      </c>
      <c r="AO3" s="2">
        <v>202518</v>
      </c>
      <c r="AP3" s="2">
        <v>202518</v>
      </c>
      <c r="AQ3" s="2">
        <v>202518</v>
      </c>
      <c r="AR3" s="2">
        <v>202518</v>
      </c>
      <c r="AS3" s="2">
        <v>202518</v>
      </c>
      <c r="AT3" s="2">
        <v>202518</v>
      </c>
      <c r="AU3" s="2">
        <v>202518</v>
      </c>
      <c r="AV3" s="2">
        <v>202518</v>
      </c>
      <c r="AW3" s="2">
        <v>202518</v>
      </c>
      <c r="AX3" s="2">
        <v>202518</v>
      </c>
      <c r="AY3" s="2">
        <v>202518</v>
      </c>
      <c r="AZ3" s="2">
        <v>202518</v>
      </c>
      <c r="BA3" s="2">
        <v>202518</v>
      </c>
      <c r="BB3" s="2">
        <v>202518</v>
      </c>
      <c r="BC3" s="2">
        <v>202518</v>
      </c>
      <c r="BD3" s="2">
        <v>202518</v>
      </c>
      <c r="BE3" s="2">
        <v>202518</v>
      </c>
      <c r="BF3" s="2">
        <v>202518</v>
      </c>
      <c r="BG3" s="2">
        <v>202518</v>
      </c>
      <c r="BH3" s="2">
        <v>202518</v>
      </c>
      <c r="BI3" s="2">
        <v>202518</v>
      </c>
      <c r="BJ3" s="2">
        <v>202518</v>
      </c>
      <c r="BK3" s="2">
        <v>202518</v>
      </c>
      <c r="BL3" s="2">
        <v>202518</v>
      </c>
      <c r="BM3" s="2">
        <v>202518</v>
      </c>
      <c r="BN3" s="2">
        <v>202518</v>
      </c>
      <c r="BO3" s="2">
        <v>202587</v>
      </c>
      <c r="BP3" s="2">
        <v>202587</v>
      </c>
      <c r="BQ3" s="2">
        <v>202587</v>
      </c>
      <c r="BR3" s="2">
        <v>202587</v>
      </c>
      <c r="BS3" s="2">
        <v>202587</v>
      </c>
      <c r="BT3" s="2">
        <v>202587</v>
      </c>
      <c r="BU3" s="2">
        <v>202587</v>
      </c>
      <c r="BV3" s="2">
        <v>202587</v>
      </c>
      <c r="BW3" s="2">
        <v>202587</v>
      </c>
      <c r="BX3" s="2">
        <v>202587</v>
      </c>
      <c r="BY3" s="2">
        <v>202587</v>
      </c>
      <c r="BZ3" s="2">
        <v>202587</v>
      </c>
      <c r="CA3" s="2">
        <v>202587</v>
      </c>
      <c r="CB3" s="2">
        <v>202587</v>
      </c>
      <c r="CC3" s="2">
        <v>202587</v>
      </c>
      <c r="CD3" s="2">
        <v>202587</v>
      </c>
      <c r="CE3" s="2">
        <v>202587</v>
      </c>
      <c r="CF3" s="2">
        <v>202587</v>
      </c>
      <c r="CG3" s="2">
        <v>202587</v>
      </c>
      <c r="CH3" s="2">
        <v>202587</v>
      </c>
      <c r="CI3" s="2">
        <v>202587</v>
      </c>
      <c r="CJ3" s="2">
        <v>202587</v>
      </c>
      <c r="CK3" s="2">
        <v>202587</v>
      </c>
      <c r="CL3" s="2">
        <v>202587</v>
      </c>
      <c r="CM3" s="2">
        <v>202587</v>
      </c>
      <c r="CN3" s="2">
        <v>202587</v>
      </c>
      <c r="CO3" s="2">
        <v>202587</v>
      </c>
      <c r="CP3" s="2">
        <v>202587</v>
      </c>
      <c r="CQ3" s="2">
        <v>202587</v>
      </c>
      <c r="CR3" s="2">
        <v>202587</v>
      </c>
      <c r="CS3" s="2">
        <v>202587</v>
      </c>
      <c r="CT3" s="2">
        <v>202587</v>
      </c>
      <c r="CU3" s="2">
        <v>201751</v>
      </c>
      <c r="CV3" s="2">
        <v>201751</v>
      </c>
      <c r="CW3" s="2">
        <v>201751</v>
      </c>
      <c r="CX3" s="2">
        <v>201751</v>
      </c>
      <c r="CY3" s="2">
        <v>201751</v>
      </c>
      <c r="CZ3" s="2">
        <v>201751</v>
      </c>
      <c r="DA3" s="2">
        <v>201751</v>
      </c>
      <c r="DB3" s="2">
        <v>201751</v>
      </c>
      <c r="DC3" s="2">
        <v>201751</v>
      </c>
      <c r="DD3" s="2">
        <v>201751</v>
      </c>
      <c r="DE3" s="2">
        <v>201751</v>
      </c>
      <c r="DF3" s="2">
        <v>201751</v>
      </c>
      <c r="DG3" s="2">
        <v>201751</v>
      </c>
      <c r="DH3" s="2">
        <v>201751</v>
      </c>
      <c r="DI3" s="2">
        <v>201751</v>
      </c>
      <c r="DJ3" s="2">
        <v>201751</v>
      </c>
      <c r="DK3" s="2">
        <v>201751</v>
      </c>
      <c r="DL3" s="2">
        <v>201751</v>
      </c>
      <c r="DM3" s="2">
        <v>201751</v>
      </c>
      <c r="DN3" s="2">
        <v>201751</v>
      </c>
      <c r="DO3" s="2">
        <v>201751</v>
      </c>
      <c r="DP3" s="2">
        <v>201751</v>
      </c>
      <c r="DQ3" s="2">
        <v>201751</v>
      </c>
      <c r="DR3" s="2">
        <v>201751</v>
      </c>
      <c r="DS3" s="2">
        <v>201751</v>
      </c>
      <c r="DT3" s="2">
        <v>201751</v>
      </c>
      <c r="DU3" s="2">
        <v>201751</v>
      </c>
      <c r="DV3" s="2">
        <v>201751</v>
      </c>
      <c r="DW3" s="2">
        <v>201751</v>
      </c>
      <c r="DX3" s="2">
        <v>201751</v>
      </c>
      <c r="DY3" s="2">
        <v>201751</v>
      </c>
      <c r="DZ3" s="2">
        <v>201751</v>
      </c>
      <c r="EA3" s="2">
        <v>201940</v>
      </c>
      <c r="EB3" s="2">
        <v>201940</v>
      </c>
      <c r="EC3" s="2">
        <v>201940</v>
      </c>
      <c r="ED3" s="2">
        <v>201940</v>
      </c>
      <c r="EE3" s="2">
        <v>201940</v>
      </c>
      <c r="EF3" s="2">
        <v>201940</v>
      </c>
      <c r="EG3" s="2">
        <v>201940</v>
      </c>
      <c r="EH3" s="2">
        <v>201940</v>
      </c>
      <c r="EI3" s="2">
        <v>201940</v>
      </c>
      <c r="EJ3" s="2">
        <v>201940</v>
      </c>
      <c r="EK3" s="2">
        <v>201940</v>
      </c>
      <c r="EL3" s="2">
        <v>201940</v>
      </c>
      <c r="EM3" s="2">
        <v>201940</v>
      </c>
      <c r="EN3" s="2">
        <v>201940</v>
      </c>
      <c r="EO3" s="2">
        <v>201940</v>
      </c>
      <c r="EP3" s="2">
        <v>201940</v>
      </c>
      <c r="EQ3" s="2">
        <v>201940</v>
      </c>
      <c r="ER3" s="2">
        <v>201940</v>
      </c>
      <c r="ES3" s="2">
        <v>201940</v>
      </c>
      <c r="ET3" s="2">
        <v>201940</v>
      </c>
      <c r="EU3" s="2">
        <v>201940</v>
      </c>
      <c r="EV3" s="2">
        <v>201940</v>
      </c>
      <c r="EW3" s="2">
        <v>201940</v>
      </c>
      <c r="EX3" s="2">
        <v>201940</v>
      </c>
      <c r="EY3" s="2">
        <v>201940</v>
      </c>
      <c r="EZ3" s="2">
        <v>201940</v>
      </c>
      <c r="FA3" s="2">
        <v>201940</v>
      </c>
      <c r="FB3" s="2">
        <v>201940</v>
      </c>
      <c r="FC3" s="2">
        <v>201940</v>
      </c>
      <c r="FD3" s="2">
        <v>201940</v>
      </c>
      <c r="FE3" s="2">
        <v>201940</v>
      </c>
      <c r="FF3" s="2">
        <v>201940</v>
      </c>
      <c r="FG3" s="2">
        <v>202635</v>
      </c>
      <c r="FH3" s="2">
        <v>202635</v>
      </c>
      <c r="FI3" s="2">
        <v>202635</v>
      </c>
      <c r="FJ3" s="2">
        <v>202635</v>
      </c>
      <c r="FK3" s="2">
        <v>202635</v>
      </c>
      <c r="FL3" s="2">
        <v>202635</v>
      </c>
      <c r="FM3" s="2">
        <v>202635</v>
      </c>
      <c r="FN3" s="2">
        <v>202635</v>
      </c>
      <c r="FO3" s="2">
        <v>202635</v>
      </c>
      <c r="FP3" s="2">
        <v>202635</v>
      </c>
      <c r="FQ3" s="2">
        <v>202635</v>
      </c>
      <c r="FR3" s="2">
        <v>202635</v>
      </c>
      <c r="FS3" s="2">
        <v>202635</v>
      </c>
      <c r="FT3" s="2">
        <v>202635</v>
      </c>
      <c r="FU3" s="2">
        <v>202635</v>
      </c>
      <c r="FV3" s="2">
        <v>202635</v>
      </c>
      <c r="FW3" s="2">
        <v>202635</v>
      </c>
      <c r="FX3" s="2">
        <v>202635</v>
      </c>
      <c r="FY3" s="2">
        <v>202635</v>
      </c>
      <c r="FZ3" s="2">
        <v>202635</v>
      </c>
      <c r="GA3" s="2">
        <v>202635</v>
      </c>
      <c r="GB3" s="2">
        <v>202635</v>
      </c>
      <c r="GC3" s="2">
        <v>202635</v>
      </c>
      <c r="GD3" s="2">
        <v>202635</v>
      </c>
      <c r="GE3" s="2">
        <v>202635</v>
      </c>
      <c r="GF3" s="2">
        <v>202635</v>
      </c>
      <c r="GG3" s="2">
        <v>202635</v>
      </c>
      <c r="GH3" s="2">
        <v>202635</v>
      </c>
      <c r="GI3" s="2">
        <v>202635</v>
      </c>
      <c r="GJ3" s="2">
        <v>202635</v>
      </c>
      <c r="GK3" s="2">
        <v>202635</v>
      </c>
      <c r="GL3" s="2">
        <v>202635</v>
      </c>
      <c r="GM3" s="2">
        <v>202665</v>
      </c>
      <c r="GN3" s="2">
        <v>202665</v>
      </c>
      <c r="GO3" s="2">
        <v>202665</v>
      </c>
      <c r="GP3" s="2">
        <v>202665</v>
      </c>
      <c r="GQ3" s="2">
        <v>202665</v>
      </c>
      <c r="GR3" s="2">
        <v>202665</v>
      </c>
      <c r="GS3" s="2">
        <v>202665</v>
      </c>
      <c r="GT3" s="2">
        <v>202665</v>
      </c>
      <c r="GU3" s="2">
        <v>202665</v>
      </c>
      <c r="GV3" s="2">
        <v>202665</v>
      </c>
      <c r="GW3" s="2">
        <v>202665</v>
      </c>
      <c r="GX3" s="2">
        <v>202665</v>
      </c>
      <c r="GY3" s="2">
        <v>202665</v>
      </c>
      <c r="GZ3" s="2">
        <v>202665</v>
      </c>
      <c r="HA3" s="2">
        <v>202665</v>
      </c>
      <c r="HB3" s="2">
        <v>202665</v>
      </c>
      <c r="HC3" s="2">
        <v>202665</v>
      </c>
      <c r="HD3" s="2">
        <v>202665</v>
      </c>
      <c r="HE3" s="2">
        <v>202665</v>
      </c>
      <c r="HF3" s="2">
        <v>202665</v>
      </c>
      <c r="HG3" s="2">
        <v>202665</v>
      </c>
      <c r="HH3" s="2">
        <v>202665</v>
      </c>
      <c r="HI3" s="2">
        <v>202665</v>
      </c>
      <c r="HJ3" s="2">
        <v>202665</v>
      </c>
      <c r="HK3" s="2">
        <v>202665</v>
      </c>
      <c r="HL3" s="2">
        <v>202665</v>
      </c>
      <c r="HM3" s="2">
        <v>202665</v>
      </c>
      <c r="HN3" s="2">
        <v>202665</v>
      </c>
      <c r="HO3" s="2">
        <v>202665</v>
      </c>
      <c r="HP3" s="2">
        <v>202665</v>
      </c>
      <c r="HQ3" s="2">
        <v>202665</v>
      </c>
      <c r="HR3" s="2">
        <v>202665</v>
      </c>
      <c r="HS3" s="2">
        <v>202831</v>
      </c>
      <c r="HT3" s="2">
        <v>202831</v>
      </c>
      <c r="HU3" s="2">
        <v>202831</v>
      </c>
      <c r="HV3" s="2">
        <v>202831</v>
      </c>
      <c r="HW3" s="2">
        <v>202831</v>
      </c>
      <c r="HX3" s="2">
        <v>202831</v>
      </c>
      <c r="HY3" s="2">
        <v>202831</v>
      </c>
      <c r="HZ3" s="2">
        <v>202831</v>
      </c>
      <c r="IA3" s="2">
        <v>202831</v>
      </c>
      <c r="IB3" s="2">
        <v>202831</v>
      </c>
      <c r="IC3" s="2">
        <v>202831</v>
      </c>
      <c r="ID3" s="2">
        <v>202831</v>
      </c>
      <c r="IE3" s="2">
        <v>202831</v>
      </c>
      <c r="IF3" s="2">
        <v>202831</v>
      </c>
      <c r="IG3" s="2">
        <v>202831</v>
      </c>
      <c r="IH3" s="2">
        <v>202831</v>
      </c>
      <c r="II3" s="2">
        <v>202831</v>
      </c>
      <c r="IJ3" s="2">
        <v>202831</v>
      </c>
      <c r="IK3" s="2">
        <v>202831</v>
      </c>
      <c r="IL3" s="2">
        <v>202831</v>
      </c>
      <c r="IM3" s="2">
        <v>202831</v>
      </c>
      <c r="IN3" s="2">
        <v>202831</v>
      </c>
      <c r="IO3" s="2">
        <v>202831</v>
      </c>
      <c r="IP3" s="2">
        <v>202831</v>
      </c>
      <c r="IQ3" s="2">
        <v>202831</v>
      </c>
      <c r="IR3" s="2">
        <v>202831</v>
      </c>
      <c r="IS3" s="2">
        <v>202831</v>
      </c>
      <c r="IT3" s="2">
        <v>202831</v>
      </c>
      <c r="IU3" s="2">
        <v>202831</v>
      </c>
      <c r="IV3" s="2">
        <v>202831</v>
      </c>
      <c r="IW3" s="2">
        <v>202831</v>
      </c>
      <c r="IX3" s="2">
        <v>202831</v>
      </c>
      <c r="IY3" s="2">
        <v>202832</v>
      </c>
      <c r="IZ3" s="2">
        <v>202832</v>
      </c>
      <c r="JA3" s="2">
        <v>202832</v>
      </c>
      <c r="JB3" s="2">
        <v>202832</v>
      </c>
      <c r="JC3" s="2">
        <v>202832</v>
      </c>
      <c r="JD3" s="2">
        <v>202832</v>
      </c>
      <c r="JE3" s="2">
        <v>202832</v>
      </c>
      <c r="JF3" s="2">
        <v>202832</v>
      </c>
      <c r="JG3" s="2">
        <v>202832</v>
      </c>
      <c r="JH3" s="2">
        <v>202832</v>
      </c>
      <c r="JI3" s="2">
        <v>202832</v>
      </c>
      <c r="JJ3" s="2">
        <v>202832</v>
      </c>
      <c r="JK3" s="2">
        <v>202832</v>
      </c>
      <c r="JL3" s="2">
        <v>202832</v>
      </c>
      <c r="JM3" s="2">
        <v>202832</v>
      </c>
      <c r="JN3" s="2">
        <v>202832</v>
      </c>
      <c r="JO3" s="2">
        <v>202832</v>
      </c>
      <c r="JP3" s="2">
        <v>202832</v>
      </c>
      <c r="JQ3" s="2">
        <v>202832</v>
      </c>
      <c r="JR3" s="2">
        <v>202832</v>
      </c>
      <c r="JS3" s="2">
        <v>202832</v>
      </c>
      <c r="JT3" s="2">
        <v>202832</v>
      </c>
      <c r="JU3" s="2">
        <v>202832</v>
      </c>
      <c r="JV3" s="2">
        <v>202832</v>
      </c>
      <c r="JW3" s="2">
        <v>202832</v>
      </c>
      <c r="JX3" s="2">
        <v>202832</v>
      </c>
      <c r="JY3" s="2">
        <v>202832</v>
      </c>
      <c r="JZ3" s="2">
        <v>202832</v>
      </c>
      <c r="KA3" s="2">
        <v>202832</v>
      </c>
      <c r="KB3" s="2">
        <v>202832</v>
      </c>
      <c r="KC3" s="2">
        <v>202832</v>
      </c>
      <c r="KD3" s="2">
        <v>202832</v>
      </c>
      <c r="KE3" s="2">
        <v>202850</v>
      </c>
      <c r="KF3" s="2">
        <v>202850</v>
      </c>
      <c r="KG3" s="2">
        <v>202850</v>
      </c>
      <c r="KH3" s="2">
        <v>202850</v>
      </c>
      <c r="KI3" s="2">
        <v>202850</v>
      </c>
      <c r="KJ3" s="2">
        <v>202850</v>
      </c>
      <c r="KK3" s="2">
        <v>202850</v>
      </c>
      <c r="KL3" s="2">
        <v>202850</v>
      </c>
      <c r="KM3" s="2">
        <v>202850</v>
      </c>
      <c r="KN3" s="2">
        <v>202850</v>
      </c>
      <c r="KO3" s="2">
        <v>202850</v>
      </c>
      <c r="KP3" s="2">
        <v>202850</v>
      </c>
      <c r="KQ3" s="2">
        <v>202850</v>
      </c>
      <c r="KR3" s="2">
        <v>202850</v>
      </c>
      <c r="KS3" s="2">
        <v>202850</v>
      </c>
      <c r="KT3" s="2">
        <v>202850</v>
      </c>
      <c r="KU3" s="2">
        <v>202850</v>
      </c>
      <c r="KV3" s="2">
        <v>202850</v>
      </c>
      <c r="KW3" s="2">
        <v>202850</v>
      </c>
      <c r="KX3" s="2">
        <v>202850</v>
      </c>
      <c r="KY3" s="2">
        <v>202850</v>
      </c>
      <c r="KZ3" s="2">
        <v>202850</v>
      </c>
      <c r="LA3" s="2">
        <v>202850</v>
      </c>
      <c r="LB3" s="2">
        <v>202850</v>
      </c>
      <c r="LC3" s="2">
        <v>202850</v>
      </c>
      <c r="LD3" s="2">
        <v>202850</v>
      </c>
      <c r="LE3" s="2">
        <v>202850</v>
      </c>
      <c r="LF3" s="2">
        <v>202850</v>
      </c>
      <c r="LG3" s="2">
        <v>202850</v>
      </c>
      <c r="LH3" s="2">
        <v>202850</v>
      </c>
      <c r="LI3" s="2">
        <v>202850</v>
      </c>
      <c r="LJ3" s="2">
        <v>202850</v>
      </c>
      <c r="LK3" s="2">
        <v>202861</v>
      </c>
      <c r="LL3" s="2">
        <v>202861</v>
      </c>
      <c r="LM3" s="2">
        <v>202861</v>
      </c>
      <c r="LN3" s="2">
        <v>202861</v>
      </c>
      <c r="LO3" s="2">
        <v>202861</v>
      </c>
      <c r="LP3" s="2">
        <v>202861</v>
      </c>
      <c r="LQ3" s="2">
        <v>202861</v>
      </c>
      <c r="LR3" s="2">
        <v>202861</v>
      </c>
      <c r="LS3" s="2">
        <v>202861</v>
      </c>
      <c r="LT3" s="2">
        <v>202861</v>
      </c>
      <c r="LU3" s="2">
        <v>202861</v>
      </c>
      <c r="LV3" s="2">
        <v>202861</v>
      </c>
      <c r="LW3" s="2">
        <v>202861</v>
      </c>
      <c r="LX3" s="2">
        <v>202861</v>
      </c>
      <c r="LY3" s="2">
        <v>202861</v>
      </c>
      <c r="LZ3" s="2">
        <v>202861</v>
      </c>
      <c r="MA3" s="2">
        <v>202861</v>
      </c>
      <c r="MB3" s="2">
        <v>202861</v>
      </c>
      <c r="MC3" s="2">
        <v>202861</v>
      </c>
      <c r="MD3" s="2">
        <v>202861</v>
      </c>
      <c r="ME3" s="2">
        <v>202861</v>
      </c>
      <c r="MF3" s="2">
        <v>202861</v>
      </c>
      <c r="MG3" s="2">
        <v>202861</v>
      </c>
      <c r="MH3" s="2">
        <v>202861</v>
      </c>
      <c r="MI3" s="2">
        <v>202861</v>
      </c>
      <c r="MJ3" s="2">
        <v>202861</v>
      </c>
      <c r="MK3" s="2">
        <v>202861</v>
      </c>
      <c r="ML3" s="2">
        <v>202861</v>
      </c>
      <c r="MM3" s="2">
        <v>202861</v>
      </c>
      <c r="MN3" s="2">
        <v>202861</v>
      </c>
      <c r="MO3" s="2">
        <v>202861</v>
      </c>
      <c r="MP3" s="2">
        <v>202861</v>
      </c>
      <c r="MQ3" s="2">
        <v>202871</v>
      </c>
      <c r="MR3" s="2">
        <v>202871</v>
      </c>
      <c r="MS3" s="2">
        <v>202871</v>
      </c>
      <c r="MT3" s="2">
        <v>202871</v>
      </c>
      <c r="MU3" s="2">
        <v>202871</v>
      </c>
      <c r="MV3" s="2">
        <v>202871</v>
      </c>
      <c r="MW3" s="2">
        <v>202871</v>
      </c>
      <c r="MX3" s="2">
        <v>202871</v>
      </c>
      <c r="MY3" s="2">
        <v>202871</v>
      </c>
      <c r="MZ3" s="2">
        <v>202871</v>
      </c>
      <c r="NA3" s="2">
        <v>202871</v>
      </c>
      <c r="NB3" s="2">
        <v>202871</v>
      </c>
      <c r="NC3" s="2">
        <v>202871</v>
      </c>
      <c r="ND3" s="2">
        <v>202871</v>
      </c>
      <c r="NE3" s="2">
        <v>202871</v>
      </c>
      <c r="NF3" s="2">
        <v>202871</v>
      </c>
      <c r="NG3" s="2">
        <v>202871</v>
      </c>
      <c r="NH3" s="2">
        <v>202871</v>
      </c>
      <c r="NI3" s="2">
        <v>202871</v>
      </c>
      <c r="NJ3" s="2">
        <v>202871</v>
      </c>
      <c r="NK3" s="2">
        <v>202871</v>
      </c>
      <c r="NL3" s="2">
        <v>202871</v>
      </c>
      <c r="NM3" s="2">
        <v>202871</v>
      </c>
      <c r="NN3" s="2">
        <v>202871</v>
      </c>
      <c r="NO3" s="2">
        <v>202871</v>
      </c>
      <c r="NP3" s="2">
        <v>202871</v>
      </c>
      <c r="NQ3" s="2">
        <v>202871</v>
      </c>
      <c r="NR3" s="2">
        <v>202871</v>
      </c>
      <c r="NS3" s="2">
        <v>202871</v>
      </c>
      <c r="NT3" s="2">
        <v>202871</v>
      </c>
      <c r="NU3" s="2">
        <v>202871</v>
      </c>
      <c r="NV3" s="2">
        <v>202871</v>
      </c>
      <c r="NW3" s="2">
        <v>202877</v>
      </c>
      <c r="NX3" s="2">
        <v>202877</v>
      </c>
      <c r="NY3" s="2">
        <v>202877</v>
      </c>
      <c r="NZ3" s="2">
        <v>202877</v>
      </c>
      <c r="OA3" s="2">
        <v>202877</v>
      </c>
      <c r="OB3" s="2">
        <v>202877</v>
      </c>
      <c r="OC3" s="2">
        <v>202877</v>
      </c>
      <c r="OD3" s="2">
        <v>202877</v>
      </c>
      <c r="OE3" s="2">
        <v>202877</v>
      </c>
      <c r="OF3" s="2">
        <v>202877</v>
      </c>
      <c r="OG3" s="2">
        <v>202877</v>
      </c>
      <c r="OH3" s="2">
        <v>202877</v>
      </c>
      <c r="OI3" s="2">
        <v>202877</v>
      </c>
      <c r="OJ3" s="2">
        <v>202877</v>
      </c>
      <c r="OK3" s="2">
        <v>202877</v>
      </c>
      <c r="OL3" s="2">
        <v>202877</v>
      </c>
      <c r="OM3" s="2">
        <v>202877</v>
      </c>
      <c r="ON3" s="2">
        <v>202877</v>
      </c>
      <c r="OO3" s="2">
        <v>202877</v>
      </c>
      <c r="OP3" s="2">
        <v>202877</v>
      </c>
      <c r="OQ3" s="2">
        <v>202877</v>
      </c>
      <c r="OR3" s="2">
        <v>202877</v>
      </c>
      <c r="OS3" s="2">
        <v>202877</v>
      </c>
      <c r="OT3" s="2">
        <v>202877</v>
      </c>
      <c r="OU3" s="2">
        <v>202877</v>
      </c>
      <c r="OV3" s="2">
        <v>202877</v>
      </c>
      <c r="OW3" s="2">
        <v>202877</v>
      </c>
      <c r="OX3" s="2">
        <v>202877</v>
      </c>
      <c r="OY3" s="2">
        <v>202877</v>
      </c>
      <c r="OZ3" s="2">
        <v>202877</v>
      </c>
      <c r="PA3" s="2">
        <v>202877</v>
      </c>
      <c r="PB3" s="2">
        <v>202877</v>
      </c>
      <c r="PC3" s="2">
        <v>202889</v>
      </c>
      <c r="PD3" s="2">
        <v>202889</v>
      </c>
      <c r="PE3" s="2">
        <v>202889</v>
      </c>
      <c r="PF3" s="2">
        <v>202889</v>
      </c>
      <c r="PG3" s="2">
        <v>202889</v>
      </c>
      <c r="PH3" s="2">
        <v>202889</v>
      </c>
      <c r="PI3" s="2">
        <v>202889</v>
      </c>
      <c r="PJ3" s="2">
        <v>202889</v>
      </c>
      <c r="PK3" s="2">
        <v>202889</v>
      </c>
      <c r="PL3" s="2">
        <v>202889</v>
      </c>
      <c r="PM3" s="2">
        <v>202889</v>
      </c>
      <c r="PN3" s="2">
        <v>202889</v>
      </c>
      <c r="PO3" s="2">
        <v>202889</v>
      </c>
      <c r="PP3" s="2">
        <v>202889</v>
      </c>
      <c r="PQ3" s="2">
        <v>202889</v>
      </c>
      <c r="PR3" s="2">
        <v>202889</v>
      </c>
      <c r="PS3" s="2">
        <v>202889</v>
      </c>
      <c r="PT3" s="2">
        <v>202889</v>
      </c>
      <c r="PU3" s="2">
        <v>202889</v>
      </c>
      <c r="PV3" s="2">
        <v>202889</v>
      </c>
      <c r="PW3" s="2">
        <v>202889</v>
      </c>
      <c r="PX3" s="2">
        <v>202889</v>
      </c>
      <c r="PY3" s="2">
        <v>202889</v>
      </c>
      <c r="PZ3" s="2">
        <v>202889</v>
      </c>
      <c r="QA3" s="2">
        <v>202889</v>
      </c>
      <c r="QB3" s="2">
        <v>202889</v>
      </c>
      <c r="QC3" s="2">
        <v>202889</v>
      </c>
      <c r="QD3" s="2">
        <v>202889</v>
      </c>
      <c r="QE3" s="2">
        <v>202889</v>
      </c>
      <c r="QF3" s="2">
        <v>202889</v>
      </c>
      <c r="QG3" s="2">
        <v>202889</v>
      </c>
      <c r="QH3" s="2">
        <v>202889</v>
      </c>
      <c r="QI3" s="2">
        <v>202899</v>
      </c>
      <c r="QJ3" s="2">
        <v>202899</v>
      </c>
      <c r="QK3" s="2">
        <v>202899</v>
      </c>
      <c r="QL3" s="2">
        <v>202899</v>
      </c>
      <c r="QM3" s="2">
        <v>202899</v>
      </c>
      <c r="QN3" s="2">
        <v>202899</v>
      </c>
      <c r="QO3" s="2">
        <v>202899</v>
      </c>
      <c r="QP3" s="2">
        <v>202899</v>
      </c>
      <c r="QQ3" s="2">
        <v>202899</v>
      </c>
      <c r="QR3" s="2">
        <v>202899</v>
      </c>
      <c r="QS3" s="2">
        <v>202899</v>
      </c>
      <c r="QT3" s="2">
        <v>202899</v>
      </c>
      <c r="QU3" s="2">
        <v>202899</v>
      </c>
      <c r="QV3" s="2">
        <v>202899</v>
      </c>
      <c r="QW3" s="2">
        <v>202899</v>
      </c>
      <c r="QX3" s="2">
        <v>202899</v>
      </c>
      <c r="QY3" s="2">
        <v>202899</v>
      </c>
      <c r="QZ3" s="2">
        <v>202899</v>
      </c>
      <c r="RA3" s="2">
        <v>202899</v>
      </c>
      <c r="RB3" s="2">
        <v>202899</v>
      </c>
      <c r="RC3" s="2">
        <v>202899</v>
      </c>
      <c r="RD3" s="2">
        <v>202899</v>
      </c>
      <c r="RE3" s="2">
        <v>202899</v>
      </c>
      <c r="RF3" s="2">
        <v>202899</v>
      </c>
      <c r="RG3" s="2">
        <v>202899</v>
      </c>
      <c r="RH3" s="2">
        <v>202899</v>
      </c>
      <c r="RI3" s="2">
        <v>202899</v>
      </c>
      <c r="RJ3" s="2">
        <v>202899</v>
      </c>
      <c r="RK3" s="2">
        <v>202899</v>
      </c>
      <c r="RL3" s="2">
        <v>202899</v>
      </c>
      <c r="RM3" s="2">
        <v>202899</v>
      </c>
      <c r="RN3" s="2">
        <v>202899</v>
      </c>
      <c r="RO3" s="2">
        <v>202906</v>
      </c>
      <c r="RP3" s="2">
        <v>202906</v>
      </c>
      <c r="RQ3" s="2">
        <v>202906</v>
      </c>
      <c r="RR3" s="2">
        <v>202906</v>
      </c>
      <c r="RS3" s="2">
        <v>202906</v>
      </c>
      <c r="RT3" s="2">
        <v>202906</v>
      </c>
      <c r="RU3" s="2">
        <v>202906</v>
      </c>
      <c r="RV3" s="2">
        <v>202906</v>
      </c>
      <c r="RW3" s="2">
        <v>202906</v>
      </c>
      <c r="RX3" s="2">
        <v>202906</v>
      </c>
      <c r="RY3" s="2">
        <v>202906</v>
      </c>
      <c r="RZ3" s="2">
        <v>202906</v>
      </c>
      <c r="SA3" s="2">
        <v>202906</v>
      </c>
      <c r="SB3" s="2">
        <v>202906</v>
      </c>
      <c r="SC3" s="2">
        <v>202906</v>
      </c>
      <c r="SD3" s="2">
        <v>202906</v>
      </c>
      <c r="SE3" s="2">
        <v>202906</v>
      </c>
      <c r="SF3" s="2">
        <v>202906</v>
      </c>
      <c r="SG3" s="2">
        <v>202906</v>
      </c>
      <c r="SH3" s="2">
        <v>202906</v>
      </c>
      <c r="SI3" s="2">
        <v>202906</v>
      </c>
      <c r="SJ3" s="2">
        <v>202906</v>
      </c>
      <c r="SK3" s="2">
        <v>202906</v>
      </c>
      <c r="SL3" s="2">
        <v>202906</v>
      </c>
      <c r="SM3" s="2">
        <v>202906</v>
      </c>
      <c r="SN3" s="2">
        <v>202906</v>
      </c>
      <c r="SO3" s="2">
        <v>202906</v>
      </c>
      <c r="SP3" s="2">
        <v>202906</v>
      </c>
      <c r="SQ3" s="2">
        <v>202906</v>
      </c>
      <c r="SR3" s="2">
        <v>202906</v>
      </c>
      <c r="SS3" s="2">
        <v>202906</v>
      </c>
      <c r="ST3" s="2">
        <v>202906</v>
      </c>
      <c r="SU3" s="2">
        <v>202911</v>
      </c>
      <c r="SV3" s="2">
        <v>202911</v>
      </c>
      <c r="SW3" s="2">
        <v>202911</v>
      </c>
      <c r="SX3" s="2">
        <v>202911</v>
      </c>
      <c r="SY3" s="2">
        <v>202911</v>
      </c>
      <c r="SZ3" s="2">
        <v>202911</v>
      </c>
      <c r="TA3" s="2">
        <v>202911</v>
      </c>
      <c r="TB3" s="2">
        <v>202911</v>
      </c>
      <c r="TC3" s="2">
        <v>202911</v>
      </c>
      <c r="TD3" s="2">
        <v>202911</v>
      </c>
      <c r="TE3" s="2">
        <v>202911</v>
      </c>
      <c r="TF3" s="2">
        <v>202911</v>
      </c>
      <c r="TG3" s="2">
        <v>202911</v>
      </c>
      <c r="TH3" s="2">
        <v>202911</v>
      </c>
      <c r="TI3" s="2">
        <v>202911</v>
      </c>
      <c r="TJ3" s="2">
        <v>202911</v>
      </c>
      <c r="TK3" s="2">
        <v>202911</v>
      </c>
      <c r="TL3" s="2">
        <v>202911</v>
      </c>
      <c r="TM3" s="2">
        <v>202911</v>
      </c>
      <c r="TN3" s="2">
        <v>202911</v>
      </c>
      <c r="TO3" s="2">
        <v>202911</v>
      </c>
      <c r="TP3" s="2">
        <v>202911</v>
      </c>
      <c r="TQ3" s="2">
        <v>202911</v>
      </c>
      <c r="TR3" s="2">
        <v>202911</v>
      </c>
      <c r="TS3" s="2">
        <v>202911</v>
      </c>
      <c r="TT3" s="2">
        <v>202911</v>
      </c>
      <c r="TU3" s="2">
        <v>202911</v>
      </c>
      <c r="TV3" s="2">
        <v>202911</v>
      </c>
      <c r="TW3" s="2">
        <v>202911</v>
      </c>
      <c r="TX3" s="2">
        <v>202911</v>
      </c>
      <c r="TY3" s="2">
        <v>202911</v>
      </c>
      <c r="TZ3" s="2">
        <v>202911</v>
      </c>
      <c r="UA3" s="2">
        <v>202916</v>
      </c>
      <c r="UB3" s="2">
        <v>202916</v>
      </c>
      <c r="UC3" s="2">
        <v>202916</v>
      </c>
      <c r="UD3" s="2">
        <v>202916</v>
      </c>
      <c r="UE3" s="2">
        <v>202916</v>
      </c>
      <c r="UF3" s="2">
        <v>202916</v>
      </c>
      <c r="UG3" s="2">
        <v>202916</v>
      </c>
      <c r="UH3" s="2">
        <v>202916</v>
      </c>
      <c r="UI3" s="2">
        <v>202916</v>
      </c>
      <c r="UJ3" s="2">
        <v>202916</v>
      </c>
      <c r="UK3" s="2">
        <v>202916</v>
      </c>
      <c r="UL3" s="2">
        <v>202916</v>
      </c>
      <c r="UM3" s="2">
        <v>202916</v>
      </c>
      <c r="UN3" s="2">
        <v>202916</v>
      </c>
      <c r="UO3" s="2">
        <v>202916</v>
      </c>
      <c r="UP3" s="2">
        <v>202916</v>
      </c>
      <c r="UQ3" s="2">
        <v>202916</v>
      </c>
      <c r="UR3" s="2">
        <v>202916</v>
      </c>
      <c r="US3" s="2">
        <v>202916</v>
      </c>
      <c r="UT3" s="2">
        <v>202916</v>
      </c>
      <c r="UU3" s="2">
        <v>202916</v>
      </c>
      <c r="UV3" s="2">
        <v>202916</v>
      </c>
      <c r="UW3" s="2">
        <v>202916</v>
      </c>
      <c r="UX3" s="2">
        <v>202916</v>
      </c>
      <c r="UY3" s="2">
        <v>202916</v>
      </c>
      <c r="UZ3" s="2">
        <v>202916</v>
      </c>
      <c r="VA3" s="2">
        <v>202916</v>
      </c>
      <c r="VB3" s="2">
        <v>202916</v>
      </c>
      <c r="VC3" s="2">
        <v>202916</v>
      </c>
      <c r="VD3" s="2">
        <v>202916</v>
      </c>
      <c r="VE3" s="2">
        <v>202916</v>
      </c>
      <c r="VF3" s="2">
        <v>202916</v>
      </c>
      <c r="VG3" s="2">
        <v>202930</v>
      </c>
      <c r="VH3" s="2">
        <v>202930</v>
      </c>
      <c r="VI3" s="2">
        <v>202930</v>
      </c>
      <c r="VJ3" s="2">
        <v>202930</v>
      </c>
      <c r="VK3" s="2">
        <v>202930</v>
      </c>
      <c r="VL3" s="2">
        <v>202930</v>
      </c>
      <c r="VM3" s="2">
        <v>202930</v>
      </c>
      <c r="VN3" s="2">
        <v>202930</v>
      </c>
      <c r="VO3" s="2">
        <v>202930</v>
      </c>
      <c r="VP3" s="2">
        <v>202930</v>
      </c>
      <c r="VQ3" s="2">
        <v>202930</v>
      </c>
      <c r="VR3" s="2">
        <v>202930</v>
      </c>
      <c r="VS3" s="2">
        <v>202930</v>
      </c>
      <c r="VT3" s="2">
        <v>202930</v>
      </c>
      <c r="VU3" s="2">
        <v>202930</v>
      </c>
      <c r="VV3" s="2">
        <v>202930</v>
      </c>
      <c r="VW3" s="2">
        <v>202930</v>
      </c>
      <c r="VX3" s="2">
        <v>202930</v>
      </c>
      <c r="VY3" s="2">
        <v>202930</v>
      </c>
      <c r="VZ3" s="2">
        <v>202930</v>
      </c>
      <c r="WA3" s="2">
        <v>202930</v>
      </c>
      <c r="WB3" s="2">
        <v>202930</v>
      </c>
      <c r="WC3" s="2">
        <v>202930</v>
      </c>
      <c r="WD3" s="2">
        <v>202930</v>
      </c>
      <c r="WE3" s="2">
        <v>202930</v>
      </c>
      <c r="WF3" s="2">
        <v>202930</v>
      </c>
      <c r="WG3" s="2">
        <v>202930</v>
      </c>
      <c r="WH3" s="2">
        <v>202930</v>
      </c>
      <c r="WI3" s="2">
        <v>202930</v>
      </c>
      <c r="WJ3" s="2">
        <v>202930</v>
      </c>
      <c r="WK3" s="2">
        <v>202930</v>
      </c>
      <c r="WL3" s="2">
        <v>202930</v>
      </c>
      <c r="WM3" s="2">
        <v>202931</v>
      </c>
      <c r="WN3" s="2">
        <v>202931</v>
      </c>
      <c r="WO3" s="2">
        <v>202931</v>
      </c>
      <c r="WP3" s="2">
        <v>202931</v>
      </c>
      <c r="WQ3" s="2">
        <v>202931</v>
      </c>
      <c r="WR3" s="2">
        <v>202931</v>
      </c>
      <c r="WS3" s="2">
        <v>202931</v>
      </c>
      <c r="WT3" s="2">
        <v>202931</v>
      </c>
      <c r="WU3" s="2">
        <v>202931</v>
      </c>
      <c r="WV3" s="2">
        <v>202931</v>
      </c>
      <c r="WW3" s="2">
        <v>202931</v>
      </c>
      <c r="WX3" s="2">
        <v>202931</v>
      </c>
      <c r="WY3" s="2">
        <v>202931</v>
      </c>
      <c r="WZ3" s="2">
        <v>202931</v>
      </c>
      <c r="XA3" s="2">
        <v>202931</v>
      </c>
      <c r="XB3" s="2">
        <v>202931</v>
      </c>
      <c r="XC3" s="2">
        <v>202931</v>
      </c>
      <c r="XD3" s="2">
        <v>202931</v>
      </c>
      <c r="XE3" s="2">
        <v>202931</v>
      </c>
      <c r="XF3" s="2">
        <v>202931</v>
      </c>
      <c r="XG3" s="2">
        <v>202931</v>
      </c>
      <c r="XH3" s="2">
        <v>202931</v>
      </c>
      <c r="XI3" s="2">
        <v>202931</v>
      </c>
      <c r="XJ3" s="2">
        <v>202931</v>
      </c>
      <c r="XK3" s="2">
        <v>202931</v>
      </c>
      <c r="XL3" s="2">
        <v>202931</v>
      </c>
      <c r="XM3" s="2">
        <v>202931</v>
      </c>
      <c r="XN3" s="2">
        <v>202931</v>
      </c>
      <c r="XO3" s="2">
        <v>202931</v>
      </c>
      <c r="XP3" s="2">
        <v>202931</v>
      </c>
      <c r="XQ3" s="2">
        <v>202931</v>
      </c>
      <c r="XR3" s="2">
        <v>202931</v>
      </c>
      <c r="XS3" s="2">
        <v>201135</v>
      </c>
      <c r="XT3" s="2">
        <v>217240</v>
      </c>
      <c r="XU3" s="2">
        <v>217241</v>
      </c>
      <c r="XV3" s="2">
        <v>217242</v>
      </c>
      <c r="XW3" s="2">
        <v>217243</v>
      </c>
      <c r="XX3" s="2">
        <v>217244</v>
      </c>
      <c r="XY3" s="2">
        <v>217245</v>
      </c>
      <c r="XZ3" s="2">
        <v>231917</v>
      </c>
    </row>
    <row r="4" spans="1:650" x14ac:dyDescent="0.3">
      <c r="A4" s="4"/>
      <c r="B4" s="4"/>
      <c r="C4" s="2" t="s">
        <v>188</v>
      </c>
      <c r="D4" s="2" t="s">
        <v>189</v>
      </c>
      <c r="E4" s="2" t="s">
        <v>190</v>
      </c>
      <c r="F4" s="2" t="s">
        <v>191</v>
      </c>
      <c r="G4" s="2" t="s">
        <v>192</v>
      </c>
      <c r="H4" s="2" t="s">
        <v>193</v>
      </c>
      <c r="I4" s="2" t="s">
        <v>194</v>
      </c>
      <c r="J4" s="2" t="s">
        <v>195</v>
      </c>
      <c r="K4" s="2" t="s">
        <v>196</v>
      </c>
      <c r="L4" s="2" t="s">
        <v>197</v>
      </c>
      <c r="M4" s="2" t="s">
        <v>198</v>
      </c>
      <c r="N4" s="2" t="s">
        <v>199</v>
      </c>
      <c r="O4" s="2" t="s">
        <v>200</v>
      </c>
      <c r="P4" s="2" t="s">
        <v>201</v>
      </c>
      <c r="Q4" s="2" t="s">
        <v>202</v>
      </c>
      <c r="R4" s="2" t="s">
        <v>203</v>
      </c>
      <c r="S4" s="2" t="s">
        <v>204</v>
      </c>
      <c r="T4" s="2" t="s">
        <v>205</v>
      </c>
      <c r="U4" s="2" t="s">
        <v>206</v>
      </c>
      <c r="V4" s="2" t="s">
        <v>207</v>
      </c>
      <c r="W4" s="2" t="s">
        <v>208</v>
      </c>
      <c r="X4" s="2" t="s">
        <v>209</v>
      </c>
      <c r="Y4" s="2" t="s">
        <v>210</v>
      </c>
      <c r="Z4" s="2" t="s">
        <v>211</v>
      </c>
      <c r="AA4" s="2" t="s">
        <v>212</v>
      </c>
      <c r="AB4" s="2" t="s">
        <v>213</v>
      </c>
      <c r="AC4" s="2" t="s">
        <v>214</v>
      </c>
      <c r="AD4" s="2" t="s">
        <v>215</v>
      </c>
      <c r="AE4" s="2" t="s">
        <v>216</v>
      </c>
      <c r="AF4" s="2" t="s">
        <v>217</v>
      </c>
      <c r="AG4" s="2" t="s">
        <v>218</v>
      </c>
      <c r="AH4" s="2" t="s">
        <v>219</v>
      </c>
      <c r="AI4" s="2" t="s">
        <v>188</v>
      </c>
      <c r="AJ4" s="2" t="s">
        <v>189</v>
      </c>
      <c r="AK4" s="2" t="s">
        <v>190</v>
      </c>
      <c r="AL4" s="2" t="s">
        <v>191</v>
      </c>
      <c r="AM4" s="2" t="s">
        <v>192</v>
      </c>
      <c r="AN4" s="2" t="s">
        <v>193</v>
      </c>
      <c r="AO4" s="2" t="s">
        <v>194</v>
      </c>
      <c r="AP4" s="2" t="s">
        <v>195</v>
      </c>
      <c r="AQ4" s="2" t="s">
        <v>196</v>
      </c>
      <c r="AR4" s="2" t="s">
        <v>197</v>
      </c>
      <c r="AS4" s="2" t="s">
        <v>198</v>
      </c>
      <c r="AT4" s="2" t="s">
        <v>199</v>
      </c>
      <c r="AU4" s="2" t="s">
        <v>200</v>
      </c>
      <c r="AV4" s="2" t="s">
        <v>201</v>
      </c>
      <c r="AW4" s="2" t="s">
        <v>202</v>
      </c>
      <c r="AX4" s="2" t="s">
        <v>203</v>
      </c>
      <c r="AY4" s="2" t="s">
        <v>204</v>
      </c>
      <c r="AZ4" s="2" t="s">
        <v>205</v>
      </c>
      <c r="BA4" s="2" t="s">
        <v>206</v>
      </c>
      <c r="BB4" s="2" t="s">
        <v>207</v>
      </c>
      <c r="BC4" s="2" t="s">
        <v>208</v>
      </c>
      <c r="BD4" s="2" t="s">
        <v>209</v>
      </c>
      <c r="BE4" s="2" t="s">
        <v>210</v>
      </c>
      <c r="BF4" s="2" t="s">
        <v>211</v>
      </c>
      <c r="BG4" s="2" t="s">
        <v>212</v>
      </c>
      <c r="BH4" s="2" t="s">
        <v>213</v>
      </c>
      <c r="BI4" s="2" t="s">
        <v>214</v>
      </c>
      <c r="BJ4" s="2" t="s">
        <v>215</v>
      </c>
      <c r="BK4" s="2" t="s">
        <v>216</v>
      </c>
      <c r="BL4" s="2" t="s">
        <v>217</v>
      </c>
      <c r="BM4" s="2" t="s">
        <v>218</v>
      </c>
      <c r="BN4" s="2" t="s">
        <v>219</v>
      </c>
      <c r="BO4" s="2" t="s">
        <v>188</v>
      </c>
      <c r="BP4" s="2" t="s">
        <v>189</v>
      </c>
      <c r="BQ4" s="2" t="s">
        <v>190</v>
      </c>
      <c r="BR4" s="2" t="s">
        <v>191</v>
      </c>
      <c r="BS4" s="2" t="s">
        <v>192</v>
      </c>
      <c r="BT4" s="2" t="s">
        <v>193</v>
      </c>
      <c r="BU4" s="2" t="s">
        <v>194</v>
      </c>
      <c r="BV4" s="2" t="s">
        <v>195</v>
      </c>
      <c r="BW4" s="2" t="s">
        <v>196</v>
      </c>
      <c r="BX4" s="2" t="s">
        <v>197</v>
      </c>
      <c r="BY4" s="2" t="s">
        <v>198</v>
      </c>
      <c r="BZ4" s="2" t="s">
        <v>199</v>
      </c>
      <c r="CA4" s="2" t="s">
        <v>200</v>
      </c>
      <c r="CB4" s="2" t="s">
        <v>201</v>
      </c>
      <c r="CC4" s="2" t="s">
        <v>202</v>
      </c>
      <c r="CD4" s="2" t="s">
        <v>203</v>
      </c>
      <c r="CE4" s="2" t="s">
        <v>204</v>
      </c>
      <c r="CF4" s="2" t="s">
        <v>205</v>
      </c>
      <c r="CG4" s="2" t="s">
        <v>206</v>
      </c>
      <c r="CH4" s="2" t="s">
        <v>207</v>
      </c>
      <c r="CI4" s="2" t="s">
        <v>208</v>
      </c>
      <c r="CJ4" s="2" t="s">
        <v>209</v>
      </c>
      <c r="CK4" s="2" t="s">
        <v>210</v>
      </c>
      <c r="CL4" s="2" t="s">
        <v>211</v>
      </c>
      <c r="CM4" s="2" t="s">
        <v>212</v>
      </c>
      <c r="CN4" s="2" t="s">
        <v>213</v>
      </c>
      <c r="CO4" s="2" t="s">
        <v>214</v>
      </c>
      <c r="CP4" s="2" t="s">
        <v>215</v>
      </c>
      <c r="CQ4" s="2" t="s">
        <v>216</v>
      </c>
      <c r="CR4" s="2" t="s">
        <v>217</v>
      </c>
      <c r="CS4" s="2" t="s">
        <v>218</v>
      </c>
      <c r="CT4" s="2" t="s">
        <v>219</v>
      </c>
      <c r="CU4" s="2" t="s">
        <v>188</v>
      </c>
      <c r="CV4" s="2" t="s">
        <v>189</v>
      </c>
      <c r="CW4" s="2" t="s">
        <v>190</v>
      </c>
      <c r="CX4" s="2" t="s">
        <v>191</v>
      </c>
      <c r="CY4" s="2" t="s">
        <v>192</v>
      </c>
      <c r="CZ4" s="2" t="s">
        <v>193</v>
      </c>
      <c r="DA4" s="2" t="s">
        <v>194</v>
      </c>
      <c r="DB4" s="2" t="s">
        <v>195</v>
      </c>
      <c r="DC4" s="2" t="s">
        <v>196</v>
      </c>
      <c r="DD4" s="2" t="s">
        <v>197</v>
      </c>
      <c r="DE4" s="2" t="s">
        <v>198</v>
      </c>
      <c r="DF4" s="2" t="s">
        <v>199</v>
      </c>
      <c r="DG4" s="2" t="s">
        <v>200</v>
      </c>
      <c r="DH4" s="2" t="s">
        <v>201</v>
      </c>
      <c r="DI4" s="2" t="s">
        <v>202</v>
      </c>
      <c r="DJ4" s="2" t="s">
        <v>203</v>
      </c>
      <c r="DK4" s="2" t="s">
        <v>204</v>
      </c>
      <c r="DL4" s="2" t="s">
        <v>205</v>
      </c>
      <c r="DM4" s="2" t="s">
        <v>206</v>
      </c>
      <c r="DN4" s="2" t="s">
        <v>207</v>
      </c>
      <c r="DO4" s="2" t="s">
        <v>208</v>
      </c>
      <c r="DP4" s="2" t="s">
        <v>209</v>
      </c>
      <c r="DQ4" s="2" t="s">
        <v>210</v>
      </c>
      <c r="DR4" s="2" t="s">
        <v>211</v>
      </c>
      <c r="DS4" s="2" t="s">
        <v>212</v>
      </c>
      <c r="DT4" s="2" t="s">
        <v>213</v>
      </c>
      <c r="DU4" s="2" t="s">
        <v>214</v>
      </c>
      <c r="DV4" s="2" t="s">
        <v>215</v>
      </c>
      <c r="DW4" s="2" t="s">
        <v>216</v>
      </c>
      <c r="DX4" s="2" t="s">
        <v>217</v>
      </c>
      <c r="DY4" s="2" t="s">
        <v>218</v>
      </c>
      <c r="DZ4" s="2" t="s">
        <v>219</v>
      </c>
      <c r="EA4" s="2" t="s">
        <v>188</v>
      </c>
      <c r="EB4" s="2" t="s">
        <v>189</v>
      </c>
      <c r="EC4" s="2" t="s">
        <v>190</v>
      </c>
      <c r="ED4" s="2" t="s">
        <v>191</v>
      </c>
      <c r="EE4" s="2" t="s">
        <v>192</v>
      </c>
      <c r="EF4" s="2" t="s">
        <v>193</v>
      </c>
      <c r="EG4" s="2" t="s">
        <v>194</v>
      </c>
      <c r="EH4" s="2" t="s">
        <v>195</v>
      </c>
      <c r="EI4" s="2" t="s">
        <v>196</v>
      </c>
      <c r="EJ4" s="2" t="s">
        <v>197</v>
      </c>
      <c r="EK4" s="2" t="s">
        <v>198</v>
      </c>
      <c r="EL4" s="2" t="s">
        <v>199</v>
      </c>
      <c r="EM4" s="2" t="s">
        <v>200</v>
      </c>
      <c r="EN4" s="2" t="s">
        <v>201</v>
      </c>
      <c r="EO4" s="2" t="s">
        <v>202</v>
      </c>
      <c r="EP4" s="2" t="s">
        <v>203</v>
      </c>
      <c r="EQ4" s="2" t="s">
        <v>204</v>
      </c>
      <c r="ER4" s="2" t="s">
        <v>205</v>
      </c>
      <c r="ES4" s="2" t="s">
        <v>206</v>
      </c>
      <c r="ET4" s="2" t="s">
        <v>207</v>
      </c>
      <c r="EU4" s="2" t="s">
        <v>208</v>
      </c>
      <c r="EV4" s="2" t="s">
        <v>209</v>
      </c>
      <c r="EW4" s="2" t="s">
        <v>210</v>
      </c>
      <c r="EX4" s="2" t="s">
        <v>211</v>
      </c>
      <c r="EY4" s="2" t="s">
        <v>212</v>
      </c>
      <c r="EZ4" s="2" t="s">
        <v>213</v>
      </c>
      <c r="FA4" s="2" t="s">
        <v>214</v>
      </c>
      <c r="FB4" s="2" t="s">
        <v>215</v>
      </c>
      <c r="FC4" s="2" t="s">
        <v>216</v>
      </c>
      <c r="FD4" s="2" t="s">
        <v>217</v>
      </c>
      <c r="FE4" s="2" t="s">
        <v>218</v>
      </c>
      <c r="FF4" s="2" t="s">
        <v>219</v>
      </c>
      <c r="FG4" s="2" t="s">
        <v>188</v>
      </c>
      <c r="FH4" s="2" t="s">
        <v>189</v>
      </c>
      <c r="FI4" s="2" t="s">
        <v>190</v>
      </c>
      <c r="FJ4" s="2" t="s">
        <v>191</v>
      </c>
      <c r="FK4" s="2" t="s">
        <v>192</v>
      </c>
      <c r="FL4" s="2" t="s">
        <v>193</v>
      </c>
      <c r="FM4" s="2" t="s">
        <v>194</v>
      </c>
      <c r="FN4" s="2" t="s">
        <v>195</v>
      </c>
      <c r="FO4" s="2" t="s">
        <v>196</v>
      </c>
      <c r="FP4" s="2" t="s">
        <v>197</v>
      </c>
      <c r="FQ4" s="2" t="s">
        <v>198</v>
      </c>
      <c r="FR4" s="2" t="s">
        <v>199</v>
      </c>
      <c r="FS4" s="2" t="s">
        <v>200</v>
      </c>
      <c r="FT4" s="2" t="s">
        <v>201</v>
      </c>
      <c r="FU4" s="2" t="s">
        <v>202</v>
      </c>
      <c r="FV4" s="2" t="s">
        <v>203</v>
      </c>
      <c r="FW4" s="2" t="s">
        <v>204</v>
      </c>
      <c r="FX4" s="2" t="s">
        <v>205</v>
      </c>
      <c r="FY4" s="2" t="s">
        <v>206</v>
      </c>
      <c r="FZ4" s="2" t="s">
        <v>207</v>
      </c>
      <c r="GA4" s="2" t="s">
        <v>208</v>
      </c>
      <c r="GB4" s="2" t="s">
        <v>209</v>
      </c>
      <c r="GC4" s="2" t="s">
        <v>210</v>
      </c>
      <c r="GD4" s="2" t="s">
        <v>211</v>
      </c>
      <c r="GE4" s="2" t="s">
        <v>212</v>
      </c>
      <c r="GF4" s="2" t="s">
        <v>213</v>
      </c>
      <c r="GG4" s="2" t="s">
        <v>214</v>
      </c>
      <c r="GH4" s="2" t="s">
        <v>215</v>
      </c>
      <c r="GI4" s="2" t="s">
        <v>216</v>
      </c>
      <c r="GJ4" s="2" t="s">
        <v>217</v>
      </c>
      <c r="GK4" s="2" t="s">
        <v>218</v>
      </c>
      <c r="GL4" s="2" t="s">
        <v>219</v>
      </c>
      <c r="GM4" s="2" t="s">
        <v>188</v>
      </c>
      <c r="GN4" s="2" t="s">
        <v>189</v>
      </c>
      <c r="GO4" s="2" t="s">
        <v>190</v>
      </c>
      <c r="GP4" s="2" t="s">
        <v>191</v>
      </c>
      <c r="GQ4" s="2" t="s">
        <v>192</v>
      </c>
      <c r="GR4" s="2" t="s">
        <v>193</v>
      </c>
      <c r="GS4" s="2" t="s">
        <v>194</v>
      </c>
      <c r="GT4" s="2" t="s">
        <v>195</v>
      </c>
      <c r="GU4" s="2" t="s">
        <v>196</v>
      </c>
      <c r="GV4" s="2" t="s">
        <v>197</v>
      </c>
      <c r="GW4" s="2" t="s">
        <v>198</v>
      </c>
      <c r="GX4" s="2" t="s">
        <v>199</v>
      </c>
      <c r="GY4" s="2" t="s">
        <v>200</v>
      </c>
      <c r="GZ4" s="2" t="s">
        <v>201</v>
      </c>
      <c r="HA4" s="2" t="s">
        <v>202</v>
      </c>
      <c r="HB4" s="2" t="s">
        <v>203</v>
      </c>
      <c r="HC4" s="2" t="s">
        <v>204</v>
      </c>
      <c r="HD4" s="2" t="s">
        <v>205</v>
      </c>
      <c r="HE4" s="2" t="s">
        <v>206</v>
      </c>
      <c r="HF4" s="2" t="s">
        <v>207</v>
      </c>
      <c r="HG4" s="2" t="s">
        <v>208</v>
      </c>
      <c r="HH4" s="2" t="s">
        <v>209</v>
      </c>
      <c r="HI4" s="2" t="s">
        <v>210</v>
      </c>
      <c r="HJ4" s="2" t="s">
        <v>211</v>
      </c>
      <c r="HK4" s="2" t="s">
        <v>212</v>
      </c>
      <c r="HL4" s="2" t="s">
        <v>213</v>
      </c>
      <c r="HM4" s="2" t="s">
        <v>214</v>
      </c>
      <c r="HN4" s="2" t="s">
        <v>215</v>
      </c>
      <c r="HO4" s="2" t="s">
        <v>216</v>
      </c>
      <c r="HP4" s="2" t="s">
        <v>217</v>
      </c>
      <c r="HQ4" s="2" t="s">
        <v>218</v>
      </c>
      <c r="HR4" s="2" t="s">
        <v>219</v>
      </c>
      <c r="HS4" s="2" t="s">
        <v>188</v>
      </c>
      <c r="HT4" s="2" t="s">
        <v>189</v>
      </c>
      <c r="HU4" s="2" t="s">
        <v>190</v>
      </c>
      <c r="HV4" s="2" t="s">
        <v>191</v>
      </c>
      <c r="HW4" s="2" t="s">
        <v>192</v>
      </c>
      <c r="HX4" s="2" t="s">
        <v>193</v>
      </c>
      <c r="HY4" s="2" t="s">
        <v>194</v>
      </c>
      <c r="HZ4" s="2" t="s">
        <v>195</v>
      </c>
      <c r="IA4" s="2" t="s">
        <v>196</v>
      </c>
      <c r="IB4" s="2" t="s">
        <v>197</v>
      </c>
      <c r="IC4" s="2" t="s">
        <v>198</v>
      </c>
      <c r="ID4" s="2" t="s">
        <v>199</v>
      </c>
      <c r="IE4" s="2" t="s">
        <v>200</v>
      </c>
      <c r="IF4" s="2" t="s">
        <v>201</v>
      </c>
      <c r="IG4" s="2" t="s">
        <v>202</v>
      </c>
      <c r="IH4" s="2" t="s">
        <v>203</v>
      </c>
      <c r="II4" s="2" t="s">
        <v>204</v>
      </c>
      <c r="IJ4" s="2" t="s">
        <v>205</v>
      </c>
      <c r="IK4" s="2" t="s">
        <v>206</v>
      </c>
      <c r="IL4" s="2" t="s">
        <v>207</v>
      </c>
      <c r="IM4" s="2" t="s">
        <v>208</v>
      </c>
      <c r="IN4" s="2" t="s">
        <v>209</v>
      </c>
      <c r="IO4" s="2" t="s">
        <v>210</v>
      </c>
      <c r="IP4" s="2" t="s">
        <v>211</v>
      </c>
      <c r="IQ4" s="2" t="s">
        <v>212</v>
      </c>
      <c r="IR4" s="2" t="s">
        <v>213</v>
      </c>
      <c r="IS4" s="2" t="s">
        <v>214</v>
      </c>
      <c r="IT4" s="2" t="s">
        <v>215</v>
      </c>
      <c r="IU4" s="2" t="s">
        <v>216</v>
      </c>
      <c r="IV4" s="2" t="s">
        <v>217</v>
      </c>
      <c r="IW4" s="2" t="s">
        <v>218</v>
      </c>
      <c r="IX4" s="2" t="s">
        <v>219</v>
      </c>
      <c r="IY4" s="2" t="s">
        <v>188</v>
      </c>
      <c r="IZ4" s="2" t="s">
        <v>189</v>
      </c>
      <c r="JA4" s="2" t="s">
        <v>190</v>
      </c>
      <c r="JB4" s="2" t="s">
        <v>191</v>
      </c>
      <c r="JC4" s="2" t="s">
        <v>192</v>
      </c>
      <c r="JD4" s="2" t="s">
        <v>193</v>
      </c>
      <c r="JE4" s="2" t="s">
        <v>194</v>
      </c>
      <c r="JF4" s="2" t="s">
        <v>195</v>
      </c>
      <c r="JG4" s="2" t="s">
        <v>196</v>
      </c>
      <c r="JH4" s="2" t="s">
        <v>197</v>
      </c>
      <c r="JI4" s="2" t="s">
        <v>198</v>
      </c>
      <c r="JJ4" s="2" t="s">
        <v>199</v>
      </c>
      <c r="JK4" s="2" t="s">
        <v>200</v>
      </c>
      <c r="JL4" s="2" t="s">
        <v>201</v>
      </c>
      <c r="JM4" s="2" t="s">
        <v>202</v>
      </c>
      <c r="JN4" s="2" t="s">
        <v>203</v>
      </c>
      <c r="JO4" s="2" t="s">
        <v>204</v>
      </c>
      <c r="JP4" s="2" t="s">
        <v>205</v>
      </c>
      <c r="JQ4" s="2" t="s">
        <v>206</v>
      </c>
      <c r="JR4" s="2" t="s">
        <v>207</v>
      </c>
      <c r="JS4" s="2" t="s">
        <v>208</v>
      </c>
      <c r="JT4" s="2" t="s">
        <v>209</v>
      </c>
      <c r="JU4" s="2" t="s">
        <v>210</v>
      </c>
      <c r="JV4" s="2" t="s">
        <v>211</v>
      </c>
      <c r="JW4" s="2" t="s">
        <v>212</v>
      </c>
      <c r="JX4" s="2" t="s">
        <v>213</v>
      </c>
      <c r="JY4" s="2" t="s">
        <v>214</v>
      </c>
      <c r="JZ4" s="2" t="s">
        <v>215</v>
      </c>
      <c r="KA4" s="2" t="s">
        <v>216</v>
      </c>
      <c r="KB4" s="2" t="s">
        <v>217</v>
      </c>
      <c r="KC4" s="2" t="s">
        <v>218</v>
      </c>
      <c r="KD4" s="2" t="s">
        <v>219</v>
      </c>
      <c r="KE4" s="2" t="s">
        <v>188</v>
      </c>
      <c r="KF4" s="2" t="s">
        <v>189</v>
      </c>
      <c r="KG4" s="2" t="s">
        <v>190</v>
      </c>
      <c r="KH4" s="2" t="s">
        <v>191</v>
      </c>
      <c r="KI4" s="2" t="s">
        <v>192</v>
      </c>
      <c r="KJ4" s="2" t="s">
        <v>193</v>
      </c>
      <c r="KK4" s="2" t="s">
        <v>194</v>
      </c>
      <c r="KL4" s="2" t="s">
        <v>195</v>
      </c>
      <c r="KM4" s="2" t="s">
        <v>196</v>
      </c>
      <c r="KN4" s="2" t="s">
        <v>197</v>
      </c>
      <c r="KO4" s="2" t="s">
        <v>198</v>
      </c>
      <c r="KP4" s="2" t="s">
        <v>199</v>
      </c>
      <c r="KQ4" s="2" t="s">
        <v>200</v>
      </c>
      <c r="KR4" s="2" t="s">
        <v>201</v>
      </c>
      <c r="KS4" s="2" t="s">
        <v>202</v>
      </c>
      <c r="KT4" s="2" t="s">
        <v>203</v>
      </c>
      <c r="KU4" s="2" t="s">
        <v>204</v>
      </c>
      <c r="KV4" s="2" t="s">
        <v>205</v>
      </c>
      <c r="KW4" s="2" t="s">
        <v>206</v>
      </c>
      <c r="KX4" s="2" t="s">
        <v>207</v>
      </c>
      <c r="KY4" s="2" t="s">
        <v>208</v>
      </c>
      <c r="KZ4" s="2" t="s">
        <v>209</v>
      </c>
      <c r="LA4" s="2" t="s">
        <v>210</v>
      </c>
      <c r="LB4" s="2" t="s">
        <v>211</v>
      </c>
      <c r="LC4" s="2" t="s">
        <v>212</v>
      </c>
      <c r="LD4" s="2" t="s">
        <v>213</v>
      </c>
      <c r="LE4" s="2" t="s">
        <v>214</v>
      </c>
      <c r="LF4" s="2" t="s">
        <v>215</v>
      </c>
      <c r="LG4" s="2" t="s">
        <v>216</v>
      </c>
      <c r="LH4" s="2" t="s">
        <v>217</v>
      </c>
      <c r="LI4" s="2" t="s">
        <v>218</v>
      </c>
      <c r="LJ4" s="2" t="s">
        <v>219</v>
      </c>
      <c r="LK4" s="2" t="s">
        <v>188</v>
      </c>
      <c r="LL4" s="2" t="s">
        <v>189</v>
      </c>
      <c r="LM4" s="2" t="s">
        <v>190</v>
      </c>
      <c r="LN4" s="2" t="s">
        <v>191</v>
      </c>
      <c r="LO4" s="2" t="s">
        <v>192</v>
      </c>
      <c r="LP4" s="2" t="s">
        <v>193</v>
      </c>
      <c r="LQ4" s="2" t="s">
        <v>194</v>
      </c>
      <c r="LR4" s="2" t="s">
        <v>195</v>
      </c>
      <c r="LS4" s="2" t="s">
        <v>196</v>
      </c>
      <c r="LT4" s="2" t="s">
        <v>197</v>
      </c>
      <c r="LU4" s="2" t="s">
        <v>198</v>
      </c>
      <c r="LV4" s="2" t="s">
        <v>199</v>
      </c>
      <c r="LW4" s="2" t="s">
        <v>200</v>
      </c>
      <c r="LX4" s="2" t="s">
        <v>201</v>
      </c>
      <c r="LY4" s="2" t="s">
        <v>202</v>
      </c>
      <c r="LZ4" s="2" t="s">
        <v>203</v>
      </c>
      <c r="MA4" s="2" t="s">
        <v>204</v>
      </c>
      <c r="MB4" s="2" t="s">
        <v>205</v>
      </c>
      <c r="MC4" s="2" t="s">
        <v>206</v>
      </c>
      <c r="MD4" s="2" t="s">
        <v>207</v>
      </c>
      <c r="ME4" s="2" t="s">
        <v>208</v>
      </c>
      <c r="MF4" s="2" t="s">
        <v>209</v>
      </c>
      <c r="MG4" s="2" t="s">
        <v>210</v>
      </c>
      <c r="MH4" s="2" t="s">
        <v>211</v>
      </c>
      <c r="MI4" s="2" t="s">
        <v>212</v>
      </c>
      <c r="MJ4" s="2" t="s">
        <v>213</v>
      </c>
      <c r="MK4" s="2" t="s">
        <v>214</v>
      </c>
      <c r="ML4" s="2" t="s">
        <v>215</v>
      </c>
      <c r="MM4" s="2" t="s">
        <v>216</v>
      </c>
      <c r="MN4" s="2" t="s">
        <v>217</v>
      </c>
      <c r="MO4" s="2" t="s">
        <v>218</v>
      </c>
      <c r="MP4" s="2" t="s">
        <v>219</v>
      </c>
      <c r="MQ4" s="2" t="s">
        <v>188</v>
      </c>
      <c r="MR4" s="2" t="s">
        <v>189</v>
      </c>
      <c r="MS4" s="2" t="s">
        <v>190</v>
      </c>
      <c r="MT4" s="2" t="s">
        <v>191</v>
      </c>
      <c r="MU4" s="2" t="s">
        <v>192</v>
      </c>
      <c r="MV4" s="2" t="s">
        <v>193</v>
      </c>
      <c r="MW4" s="2" t="s">
        <v>194</v>
      </c>
      <c r="MX4" s="2" t="s">
        <v>195</v>
      </c>
      <c r="MY4" s="2" t="s">
        <v>196</v>
      </c>
      <c r="MZ4" s="2" t="s">
        <v>197</v>
      </c>
      <c r="NA4" s="2" t="s">
        <v>198</v>
      </c>
      <c r="NB4" s="2" t="s">
        <v>199</v>
      </c>
      <c r="NC4" s="2" t="s">
        <v>200</v>
      </c>
      <c r="ND4" s="2" t="s">
        <v>201</v>
      </c>
      <c r="NE4" s="2" t="s">
        <v>202</v>
      </c>
      <c r="NF4" s="2" t="s">
        <v>203</v>
      </c>
      <c r="NG4" s="2" t="s">
        <v>204</v>
      </c>
      <c r="NH4" s="2" t="s">
        <v>205</v>
      </c>
      <c r="NI4" s="2" t="s">
        <v>206</v>
      </c>
      <c r="NJ4" s="2" t="s">
        <v>207</v>
      </c>
      <c r="NK4" s="2" t="s">
        <v>208</v>
      </c>
      <c r="NL4" s="2" t="s">
        <v>209</v>
      </c>
      <c r="NM4" s="2" t="s">
        <v>210</v>
      </c>
      <c r="NN4" s="2" t="s">
        <v>211</v>
      </c>
      <c r="NO4" s="2" t="s">
        <v>212</v>
      </c>
      <c r="NP4" s="2" t="s">
        <v>213</v>
      </c>
      <c r="NQ4" s="2" t="s">
        <v>214</v>
      </c>
      <c r="NR4" s="2" t="s">
        <v>215</v>
      </c>
      <c r="NS4" s="2" t="s">
        <v>216</v>
      </c>
      <c r="NT4" s="2" t="s">
        <v>217</v>
      </c>
      <c r="NU4" s="2" t="s">
        <v>218</v>
      </c>
      <c r="NV4" s="2" t="s">
        <v>219</v>
      </c>
      <c r="NW4" s="2" t="s">
        <v>188</v>
      </c>
      <c r="NX4" s="2" t="s">
        <v>189</v>
      </c>
      <c r="NY4" s="2" t="s">
        <v>190</v>
      </c>
      <c r="NZ4" s="2" t="s">
        <v>191</v>
      </c>
      <c r="OA4" s="2" t="s">
        <v>192</v>
      </c>
      <c r="OB4" s="2" t="s">
        <v>193</v>
      </c>
      <c r="OC4" s="2" t="s">
        <v>194</v>
      </c>
      <c r="OD4" s="2" t="s">
        <v>195</v>
      </c>
      <c r="OE4" s="2" t="s">
        <v>196</v>
      </c>
      <c r="OF4" s="2" t="s">
        <v>197</v>
      </c>
      <c r="OG4" s="2" t="s">
        <v>198</v>
      </c>
      <c r="OH4" s="2" t="s">
        <v>199</v>
      </c>
      <c r="OI4" s="2" t="s">
        <v>200</v>
      </c>
      <c r="OJ4" s="2" t="s">
        <v>201</v>
      </c>
      <c r="OK4" s="2" t="s">
        <v>202</v>
      </c>
      <c r="OL4" s="2" t="s">
        <v>203</v>
      </c>
      <c r="OM4" s="2" t="s">
        <v>204</v>
      </c>
      <c r="ON4" s="2" t="s">
        <v>205</v>
      </c>
      <c r="OO4" s="2" t="s">
        <v>206</v>
      </c>
      <c r="OP4" s="2" t="s">
        <v>207</v>
      </c>
      <c r="OQ4" s="2" t="s">
        <v>208</v>
      </c>
      <c r="OR4" s="2" t="s">
        <v>209</v>
      </c>
      <c r="OS4" s="2" t="s">
        <v>210</v>
      </c>
      <c r="OT4" s="2" t="s">
        <v>211</v>
      </c>
      <c r="OU4" s="2" t="s">
        <v>212</v>
      </c>
      <c r="OV4" s="2" t="s">
        <v>213</v>
      </c>
      <c r="OW4" s="2" t="s">
        <v>214</v>
      </c>
      <c r="OX4" s="2" t="s">
        <v>215</v>
      </c>
      <c r="OY4" s="2" t="s">
        <v>216</v>
      </c>
      <c r="OZ4" s="2" t="s">
        <v>217</v>
      </c>
      <c r="PA4" s="2" t="s">
        <v>218</v>
      </c>
      <c r="PB4" s="2" t="s">
        <v>219</v>
      </c>
      <c r="PC4" s="2" t="s">
        <v>188</v>
      </c>
      <c r="PD4" s="2" t="s">
        <v>189</v>
      </c>
      <c r="PE4" s="2" t="s">
        <v>190</v>
      </c>
      <c r="PF4" s="2" t="s">
        <v>191</v>
      </c>
      <c r="PG4" s="2" t="s">
        <v>192</v>
      </c>
      <c r="PH4" s="2" t="s">
        <v>193</v>
      </c>
      <c r="PI4" s="2" t="s">
        <v>194</v>
      </c>
      <c r="PJ4" s="2" t="s">
        <v>195</v>
      </c>
      <c r="PK4" s="2" t="s">
        <v>196</v>
      </c>
      <c r="PL4" s="2" t="s">
        <v>197</v>
      </c>
      <c r="PM4" s="2" t="s">
        <v>198</v>
      </c>
      <c r="PN4" s="2" t="s">
        <v>199</v>
      </c>
      <c r="PO4" s="2" t="s">
        <v>200</v>
      </c>
      <c r="PP4" s="2" t="s">
        <v>201</v>
      </c>
      <c r="PQ4" s="2" t="s">
        <v>202</v>
      </c>
      <c r="PR4" s="2" t="s">
        <v>203</v>
      </c>
      <c r="PS4" s="2" t="s">
        <v>204</v>
      </c>
      <c r="PT4" s="2" t="s">
        <v>205</v>
      </c>
      <c r="PU4" s="2" t="s">
        <v>206</v>
      </c>
      <c r="PV4" s="2" t="s">
        <v>207</v>
      </c>
      <c r="PW4" s="2" t="s">
        <v>208</v>
      </c>
      <c r="PX4" s="2" t="s">
        <v>209</v>
      </c>
      <c r="PY4" s="2" t="s">
        <v>210</v>
      </c>
      <c r="PZ4" s="2" t="s">
        <v>211</v>
      </c>
      <c r="QA4" s="2" t="s">
        <v>212</v>
      </c>
      <c r="QB4" s="2" t="s">
        <v>213</v>
      </c>
      <c r="QC4" s="2" t="s">
        <v>214</v>
      </c>
      <c r="QD4" s="2" t="s">
        <v>215</v>
      </c>
      <c r="QE4" s="2" t="s">
        <v>216</v>
      </c>
      <c r="QF4" s="2" t="s">
        <v>217</v>
      </c>
      <c r="QG4" s="2" t="s">
        <v>218</v>
      </c>
      <c r="QH4" s="2" t="s">
        <v>219</v>
      </c>
      <c r="QI4" s="2" t="s">
        <v>188</v>
      </c>
      <c r="QJ4" s="2" t="s">
        <v>189</v>
      </c>
      <c r="QK4" s="2" t="s">
        <v>190</v>
      </c>
      <c r="QL4" s="2" t="s">
        <v>191</v>
      </c>
      <c r="QM4" s="2" t="s">
        <v>192</v>
      </c>
      <c r="QN4" s="2" t="s">
        <v>193</v>
      </c>
      <c r="QO4" s="2" t="s">
        <v>194</v>
      </c>
      <c r="QP4" s="2" t="s">
        <v>195</v>
      </c>
      <c r="QQ4" s="2" t="s">
        <v>196</v>
      </c>
      <c r="QR4" s="2" t="s">
        <v>197</v>
      </c>
      <c r="QS4" s="2" t="s">
        <v>198</v>
      </c>
      <c r="QT4" s="2" t="s">
        <v>199</v>
      </c>
      <c r="QU4" s="2" t="s">
        <v>200</v>
      </c>
      <c r="QV4" s="2" t="s">
        <v>201</v>
      </c>
      <c r="QW4" s="2" t="s">
        <v>202</v>
      </c>
      <c r="QX4" s="2" t="s">
        <v>203</v>
      </c>
      <c r="QY4" s="2" t="s">
        <v>204</v>
      </c>
      <c r="QZ4" s="2" t="s">
        <v>205</v>
      </c>
      <c r="RA4" s="2" t="s">
        <v>206</v>
      </c>
      <c r="RB4" s="2" t="s">
        <v>207</v>
      </c>
      <c r="RC4" s="2" t="s">
        <v>208</v>
      </c>
      <c r="RD4" s="2" t="s">
        <v>209</v>
      </c>
      <c r="RE4" s="2" t="s">
        <v>210</v>
      </c>
      <c r="RF4" s="2" t="s">
        <v>211</v>
      </c>
      <c r="RG4" s="2" t="s">
        <v>212</v>
      </c>
      <c r="RH4" s="2" t="s">
        <v>213</v>
      </c>
      <c r="RI4" s="2" t="s">
        <v>214</v>
      </c>
      <c r="RJ4" s="2" t="s">
        <v>215</v>
      </c>
      <c r="RK4" s="2" t="s">
        <v>216</v>
      </c>
      <c r="RL4" s="2" t="s">
        <v>217</v>
      </c>
      <c r="RM4" s="2" t="s">
        <v>218</v>
      </c>
      <c r="RN4" s="2" t="s">
        <v>219</v>
      </c>
      <c r="RO4" s="2" t="s">
        <v>188</v>
      </c>
      <c r="RP4" s="2" t="s">
        <v>189</v>
      </c>
      <c r="RQ4" s="2" t="s">
        <v>190</v>
      </c>
      <c r="RR4" s="2" t="s">
        <v>191</v>
      </c>
      <c r="RS4" s="2" t="s">
        <v>192</v>
      </c>
      <c r="RT4" s="2" t="s">
        <v>193</v>
      </c>
      <c r="RU4" s="2" t="s">
        <v>194</v>
      </c>
      <c r="RV4" s="2" t="s">
        <v>195</v>
      </c>
      <c r="RW4" s="2" t="s">
        <v>196</v>
      </c>
      <c r="RX4" s="2" t="s">
        <v>197</v>
      </c>
      <c r="RY4" s="2" t="s">
        <v>198</v>
      </c>
      <c r="RZ4" s="2" t="s">
        <v>199</v>
      </c>
      <c r="SA4" s="2" t="s">
        <v>200</v>
      </c>
      <c r="SB4" s="2" t="s">
        <v>201</v>
      </c>
      <c r="SC4" s="2" t="s">
        <v>202</v>
      </c>
      <c r="SD4" s="2" t="s">
        <v>203</v>
      </c>
      <c r="SE4" s="2" t="s">
        <v>204</v>
      </c>
      <c r="SF4" s="2" t="s">
        <v>205</v>
      </c>
      <c r="SG4" s="2" t="s">
        <v>206</v>
      </c>
      <c r="SH4" s="2" t="s">
        <v>207</v>
      </c>
      <c r="SI4" s="2" t="s">
        <v>208</v>
      </c>
      <c r="SJ4" s="2" t="s">
        <v>209</v>
      </c>
      <c r="SK4" s="2" t="s">
        <v>210</v>
      </c>
      <c r="SL4" s="2" t="s">
        <v>211</v>
      </c>
      <c r="SM4" s="2" t="s">
        <v>212</v>
      </c>
      <c r="SN4" s="2" t="s">
        <v>213</v>
      </c>
      <c r="SO4" s="2" t="s">
        <v>214</v>
      </c>
      <c r="SP4" s="2" t="s">
        <v>215</v>
      </c>
      <c r="SQ4" s="2" t="s">
        <v>216</v>
      </c>
      <c r="SR4" s="2" t="s">
        <v>217</v>
      </c>
      <c r="SS4" s="2" t="s">
        <v>218</v>
      </c>
      <c r="ST4" s="2" t="s">
        <v>219</v>
      </c>
      <c r="SU4" s="2" t="s">
        <v>188</v>
      </c>
      <c r="SV4" s="2" t="s">
        <v>189</v>
      </c>
      <c r="SW4" s="2" t="s">
        <v>190</v>
      </c>
      <c r="SX4" s="2" t="s">
        <v>191</v>
      </c>
      <c r="SY4" s="2" t="s">
        <v>192</v>
      </c>
      <c r="SZ4" s="2" t="s">
        <v>193</v>
      </c>
      <c r="TA4" s="2" t="s">
        <v>194</v>
      </c>
      <c r="TB4" s="2" t="s">
        <v>195</v>
      </c>
      <c r="TC4" s="2" t="s">
        <v>196</v>
      </c>
      <c r="TD4" s="2" t="s">
        <v>197</v>
      </c>
      <c r="TE4" s="2" t="s">
        <v>198</v>
      </c>
      <c r="TF4" s="2" t="s">
        <v>199</v>
      </c>
      <c r="TG4" s="2" t="s">
        <v>200</v>
      </c>
      <c r="TH4" s="2" t="s">
        <v>201</v>
      </c>
      <c r="TI4" s="2" t="s">
        <v>202</v>
      </c>
      <c r="TJ4" s="2" t="s">
        <v>203</v>
      </c>
      <c r="TK4" s="2" t="s">
        <v>204</v>
      </c>
      <c r="TL4" s="2" t="s">
        <v>205</v>
      </c>
      <c r="TM4" s="2" t="s">
        <v>206</v>
      </c>
      <c r="TN4" s="2" t="s">
        <v>207</v>
      </c>
      <c r="TO4" s="2" t="s">
        <v>208</v>
      </c>
      <c r="TP4" s="2" t="s">
        <v>209</v>
      </c>
      <c r="TQ4" s="2" t="s">
        <v>210</v>
      </c>
      <c r="TR4" s="2" t="s">
        <v>211</v>
      </c>
      <c r="TS4" s="2" t="s">
        <v>212</v>
      </c>
      <c r="TT4" s="2" t="s">
        <v>213</v>
      </c>
      <c r="TU4" s="2" t="s">
        <v>214</v>
      </c>
      <c r="TV4" s="2" t="s">
        <v>215</v>
      </c>
      <c r="TW4" s="2" t="s">
        <v>216</v>
      </c>
      <c r="TX4" s="2" t="s">
        <v>217</v>
      </c>
      <c r="TY4" s="2" t="s">
        <v>218</v>
      </c>
      <c r="TZ4" s="2" t="s">
        <v>219</v>
      </c>
      <c r="UA4" s="2" t="s">
        <v>188</v>
      </c>
      <c r="UB4" s="2" t="s">
        <v>189</v>
      </c>
      <c r="UC4" s="2" t="s">
        <v>190</v>
      </c>
      <c r="UD4" s="2" t="s">
        <v>191</v>
      </c>
      <c r="UE4" s="2" t="s">
        <v>192</v>
      </c>
      <c r="UF4" s="2" t="s">
        <v>193</v>
      </c>
      <c r="UG4" s="2" t="s">
        <v>194</v>
      </c>
      <c r="UH4" s="2" t="s">
        <v>195</v>
      </c>
      <c r="UI4" s="2" t="s">
        <v>196</v>
      </c>
      <c r="UJ4" s="2" t="s">
        <v>197</v>
      </c>
      <c r="UK4" s="2" t="s">
        <v>198</v>
      </c>
      <c r="UL4" s="2" t="s">
        <v>199</v>
      </c>
      <c r="UM4" s="2" t="s">
        <v>200</v>
      </c>
      <c r="UN4" s="2" t="s">
        <v>201</v>
      </c>
      <c r="UO4" s="2" t="s">
        <v>202</v>
      </c>
      <c r="UP4" s="2" t="s">
        <v>203</v>
      </c>
      <c r="UQ4" s="2" t="s">
        <v>204</v>
      </c>
      <c r="UR4" s="2" t="s">
        <v>205</v>
      </c>
      <c r="US4" s="2" t="s">
        <v>206</v>
      </c>
      <c r="UT4" s="2" t="s">
        <v>207</v>
      </c>
      <c r="UU4" s="2" t="s">
        <v>208</v>
      </c>
      <c r="UV4" s="2" t="s">
        <v>209</v>
      </c>
      <c r="UW4" s="2" t="s">
        <v>210</v>
      </c>
      <c r="UX4" s="2" t="s">
        <v>211</v>
      </c>
      <c r="UY4" s="2" t="s">
        <v>212</v>
      </c>
      <c r="UZ4" s="2" t="s">
        <v>213</v>
      </c>
      <c r="VA4" s="2" t="s">
        <v>214</v>
      </c>
      <c r="VB4" s="2" t="s">
        <v>215</v>
      </c>
      <c r="VC4" s="2" t="s">
        <v>216</v>
      </c>
      <c r="VD4" s="2" t="s">
        <v>217</v>
      </c>
      <c r="VE4" s="2" t="s">
        <v>218</v>
      </c>
      <c r="VF4" s="2" t="s">
        <v>219</v>
      </c>
      <c r="VG4" s="2" t="s">
        <v>188</v>
      </c>
      <c r="VH4" s="2" t="s">
        <v>189</v>
      </c>
      <c r="VI4" s="2" t="s">
        <v>190</v>
      </c>
      <c r="VJ4" s="2" t="s">
        <v>191</v>
      </c>
      <c r="VK4" s="2" t="s">
        <v>192</v>
      </c>
      <c r="VL4" s="2" t="s">
        <v>193</v>
      </c>
      <c r="VM4" s="2" t="s">
        <v>194</v>
      </c>
      <c r="VN4" s="2" t="s">
        <v>195</v>
      </c>
      <c r="VO4" s="2" t="s">
        <v>196</v>
      </c>
      <c r="VP4" s="2" t="s">
        <v>197</v>
      </c>
      <c r="VQ4" s="2" t="s">
        <v>198</v>
      </c>
      <c r="VR4" s="2" t="s">
        <v>199</v>
      </c>
      <c r="VS4" s="2" t="s">
        <v>200</v>
      </c>
      <c r="VT4" s="2" t="s">
        <v>201</v>
      </c>
      <c r="VU4" s="2" t="s">
        <v>202</v>
      </c>
      <c r="VV4" s="2" t="s">
        <v>203</v>
      </c>
      <c r="VW4" s="2" t="s">
        <v>204</v>
      </c>
      <c r="VX4" s="2" t="s">
        <v>205</v>
      </c>
      <c r="VY4" s="2" t="s">
        <v>206</v>
      </c>
      <c r="VZ4" s="2" t="s">
        <v>207</v>
      </c>
      <c r="WA4" s="2" t="s">
        <v>208</v>
      </c>
      <c r="WB4" s="2" t="s">
        <v>209</v>
      </c>
      <c r="WC4" s="2" t="s">
        <v>210</v>
      </c>
      <c r="WD4" s="2" t="s">
        <v>211</v>
      </c>
      <c r="WE4" s="2" t="s">
        <v>212</v>
      </c>
      <c r="WF4" s="2" t="s">
        <v>213</v>
      </c>
      <c r="WG4" s="2" t="s">
        <v>214</v>
      </c>
      <c r="WH4" s="2" t="s">
        <v>215</v>
      </c>
      <c r="WI4" s="2" t="s">
        <v>216</v>
      </c>
      <c r="WJ4" s="2" t="s">
        <v>217</v>
      </c>
      <c r="WK4" s="2" t="s">
        <v>218</v>
      </c>
      <c r="WL4" s="2" t="s">
        <v>219</v>
      </c>
      <c r="WM4" s="2" t="s">
        <v>188</v>
      </c>
      <c r="WN4" s="2" t="s">
        <v>189</v>
      </c>
      <c r="WO4" s="2" t="s">
        <v>190</v>
      </c>
      <c r="WP4" s="2" t="s">
        <v>191</v>
      </c>
      <c r="WQ4" s="2" t="s">
        <v>192</v>
      </c>
      <c r="WR4" s="2" t="s">
        <v>193</v>
      </c>
      <c r="WS4" s="2" t="s">
        <v>194</v>
      </c>
      <c r="WT4" s="2" t="s">
        <v>195</v>
      </c>
      <c r="WU4" s="2" t="s">
        <v>196</v>
      </c>
      <c r="WV4" s="2" t="s">
        <v>197</v>
      </c>
      <c r="WW4" s="2" t="s">
        <v>198</v>
      </c>
      <c r="WX4" s="2" t="s">
        <v>199</v>
      </c>
      <c r="WY4" s="2" t="s">
        <v>200</v>
      </c>
      <c r="WZ4" s="2" t="s">
        <v>201</v>
      </c>
      <c r="XA4" s="2" t="s">
        <v>202</v>
      </c>
      <c r="XB4" s="2" t="s">
        <v>203</v>
      </c>
      <c r="XC4" s="2" t="s">
        <v>204</v>
      </c>
      <c r="XD4" s="2" t="s">
        <v>205</v>
      </c>
      <c r="XE4" s="2" t="s">
        <v>206</v>
      </c>
      <c r="XF4" s="2" t="s">
        <v>207</v>
      </c>
      <c r="XG4" s="2" t="s">
        <v>208</v>
      </c>
      <c r="XH4" s="2" t="s">
        <v>209</v>
      </c>
      <c r="XI4" s="2" t="s">
        <v>210</v>
      </c>
      <c r="XJ4" s="2" t="s">
        <v>211</v>
      </c>
      <c r="XK4" s="2" t="s">
        <v>212</v>
      </c>
      <c r="XL4" s="2" t="s">
        <v>213</v>
      </c>
      <c r="XM4" s="2" t="s">
        <v>214</v>
      </c>
      <c r="XN4" s="2" t="s">
        <v>215</v>
      </c>
      <c r="XO4" s="2" t="s">
        <v>216</v>
      </c>
      <c r="XP4" s="2" t="s">
        <v>217</v>
      </c>
      <c r="XQ4" s="2" t="s">
        <v>218</v>
      </c>
      <c r="XR4" s="2" t="s">
        <v>219</v>
      </c>
      <c r="XS4" s="2"/>
      <c r="XT4" s="2"/>
      <c r="XU4" s="2"/>
      <c r="XV4" s="2"/>
      <c r="XW4" s="2"/>
      <c r="XX4" s="2"/>
      <c r="XY4" s="2"/>
      <c r="XZ4" s="2"/>
    </row>
    <row r="5" spans="1:650"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row>
    <row r="6" spans="1:650" x14ac:dyDescent="0.3">
      <c r="A6" s="1" t="s">
        <v>0</v>
      </c>
      <c r="B6" s="2">
        <v>4056979</v>
      </c>
      <c r="C6" s="5" t="s">
        <v>220</v>
      </c>
      <c r="D6" s="5" t="s">
        <v>220</v>
      </c>
      <c r="E6" s="5" t="s">
        <v>220</v>
      </c>
      <c r="F6" s="5">
        <v>21405</v>
      </c>
      <c r="G6" s="5">
        <v>16057</v>
      </c>
      <c r="H6" s="5">
        <v>15016</v>
      </c>
      <c r="I6" s="5">
        <v>10870</v>
      </c>
      <c r="J6" s="5">
        <v>11445</v>
      </c>
      <c r="K6" s="5">
        <v>9940</v>
      </c>
      <c r="L6" s="5">
        <v>21833</v>
      </c>
      <c r="M6" s="5">
        <v>1778</v>
      </c>
      <c r="N6" s="5">
        <v>6683</v>
      </c>
      <c r="O6" s="5">
        <v>5714</v>
      </c>
      <c r="P6" s="5">
        <v>5288</v>
      </c>
      <c r="Q6" s="5">
        <v>5713</v>
      </c>
      <c r="R6" s="5">
        <v>5882</v>
      </c>
      <c r="S6" s="5">
        <v>14113</v>
      </c>
      <c r="T6" s="5">
        <v>14152</v>
      </c>
      <c r="U6" s="5">
        <v>341</v>
      </c>
      <c r="V6" s="5">
        <v>739</v>
      </c>
      <c r="W6" s="5">
        <v>1822</v>
      </c>
      <c r="X6" s="5">
        <v>7431</v>
      </c>
      <c r="Y6" s="5">
        <v>14699</v>
      </c>
      <c r="Z6" s="5">
        <v>4727</v>
      </c>
      <c r="AA6" s="5">
        <v>10481</v>
      </c>
      <c r="AB6" s="5">
        <v>562</v>
      </c>
      <c r="AC6" s="5">
        <v>1444</v>
      </c>
      <c r="AD6" s="5">
        <v>22</v>
      </c>
      <c r="AE6" s="5">
        <v>3900</v>
      </c>
      <c r="AF6" s="5">
        <v>1660</v>
      </c>
      <c r="AG6" s="5">
        <v>735</v>
      </c>
      <c r="AH6" s="5">
        <v>0</v>
      </c>
      <c r="AI6" s="5" t="s">
        <v>220</v>
      </c>
      <c r="AJ6" s="5" t="s">
        <v>220</v>
      </c>
      <c r="AK6" s="5" t="s">
        <v>220</v>
      </c>
      <c r="AL6" s="5">
        <v>0</v>
      </c>
      <c r="AM6" s="5">
        <v>0</v>
      </c>
      <c r="AN6" s="5">
        <v>0</v>
      </c>
      <c r="AO6" s="5">
        <v>0</v>
      </c>
      <c r="AP6" s="5">
        <v>0</v>
      </c>
      <c r="AQ6" s="5">
        <v>0</v>
      </c>
      <c r="AR6" s="5">
        <v>0</v>
      </c>
      <c r="AS6" s="5">
        <v>0</v>
      </c>
      <c r="AT6" s="5">
        <v>0</v>
      </c>
      <c r="AU6" s="5">
        <v>0</v>
      </c>
      <c r="AV6" s="5">
        <v>199</v>
      </c>
      <c r="AW6" s="5">
        <v>450</v>
      </c>
      <c r="AX6" s="5">
        <v>16951</v>
      </c>
      <c r="AY6" s="5">
        <v>120995</v>
      </c>
      <c r="AZ6" s="5">
        <v>8521</v>
      </c>
      <c r="BA6" s="5">
        <v>8995</v>
      </c>
      <c r="BB6" s="5">
        <v>55010</v>
      </c>
      <c r="BC6" s="5">
        <v>8782</v>
      </c>
      <c r="BD6" s="5">
        <v>30003</v>
      </c>
      <c r="BE6" s="5">
        <v>25476</v>
      </c>
      <c r="BF6" s="5">
        <v>14774</v>
      </c>
      <c r="BG6" s="5">
        <v>41340</v>
      </c>
      <c r="BH6" s="5">
        <v>8761</v>
      </c>
      <c r="BI6" s="5">
        <v>9531</v>
      </c>
      <c r="BJ6" s="5">
        <v>9190</v>
      </c>
      <c r="BK6" s="5">
        <v>24923</v>
      </c>
      <c r="BL6" s="5">
        <v>380799</v>
      </c>
      <c r="BM6" s="5">
        <v>712888</v>
      </c>
      <c r="BN6" s="5">
        <v>1565774</v>
      </c>
      <c r="BO6" s="5" t="s">
        <v>220</v>
      </c>
      <c r="BP6" s="5" t="s">
        <v>220</v>
      </c>
      <c r="BQ6" s="5" t="s">
        <v>220</v>
      </c>
      <c r="BR6" s="5">
        <v>207620</v>
      </c>
      <c r="BS6" s="5">
        <v>229635</v>
      </c>
      <c r="BT6" s="5">
        <v>226753</v>
      </c>
      <c r="BU6" s="5">
        <v>115815</v>
      </c>
      <c r="BV6" s="5">
        <v>62889</v>
      </c>
      <c r="BW6" s="5">
        <v>75294</v>
      </c>
      <c r="BX6" s="5">
        <v>8620</v>
      </c>
      <c r="BY6" s="5">
        <v>12776</v>
      </c>
      <c r="BZ6" s="5">
        <v>133956</v>
      </c>
      <c r="CA6" s="5">
        <v>66221</v>
      </c>
      <c r="CB6" s="5">
        <v>96819</v>
      </c>
      <c r="CC6" s="5">
        <v>23751</v>
      </c>
      <c r="CD6" s="5">
        <v>23371</v>
      </c>
      <c r="CE6" s="5">
        <v>83321</v>
      </c>
      <c r="CF6" s="5">
        <v>36099</v>
      </c>
      <c r="CG6" s="5">
        <v>83705</v>
      </c>
      <c r="CH6" s="5">
        <v>17036</v>
      </c>
      <c r="CI6" s="5">
        <v>42382</v>
      </c>
      <c r="CJ6" s="5">
        <v>9562</v>
      </c>
      <c r="CK6" s="5">
        <v>14370</v>
      </c>
      <c r="CL6" s="5">
        <v>19384</v>
      </c>
      <c r="CM6" s="5">
        <v>35209</v>
      </c>
      <c r="CN6" s="5">
        <v>102443</v>
      </c>
      <c r="CO6" s="5">
        <v>22190</v>
      </c>
      <c r="CP6" s="5">
        <v>1655</v>
      </c>
      <c r="CQ6" s="5">
        <v>10732</v>
      </c>
      <c r="CR6" s="5">
        <v>13427</v>
      </c>
      <c r="CS6" s="5">
        <v>2959</v>
      </c>
      <c r="CT6" s="5">
        <v>15605</v>
      </c>
      <c r="CU6" s="5" t="s">
        <v>220</v>
      </c>
      <c r="CV6" s="5" t="s">
        <v>220</v>
      </c>
      <c r="CW6" s="5" t="s">
        <v>220</v>
      </c>
      <c r="CX6" s="5">
        <v>182424</v>
      </c>
      <c r="CY6" s="5">
        <v>172350</v>
      </c>
      <c r="CZ6" s="5">
        <v>174479</v>
      </c>
      <c r="DA6" s="5">
        <v>196024</v>
      </c>
      <c r="DB6" s="5">
        <v>148950</v>
      </c>
      <c r="DC6" s="5">
        <v>126069</v>
      </c>
      <c r="DD6" s="5">
        <v>112294</v>
      </c>
      <c r="DE6" s="5">
        <v>86907</v>
      </c>
      <c r="DF6" s="5">
        <v>133016</v>
      </c>
      <c r="DG6" s="5">
        <v>109972</v>
      </c>
      <c r="DH6" s="5">
        <v>137995</v>
      </c>
      <c r="DI6" s="5">
        <v>81108</v>
      </c>
      <c r="DJ6" s="5">
        <v>77560</v>
      </c>
      <c r="DK6" s="5">
        <v>108477</v>
      </c>
      <c r="DL6" s="5">
        <v>36448</v>
      </c>
      <c r="DM6" s="5">
        <v>68236</v>
      </c>
      <c r="DN6" s="5">
        <v>74695</v>
      </c>
      <c r="DO6" s="5">
        <v>91382</v>
      </c>
      <c r="DP6" s="5">
        <v>75273</v>
      </c>
      <c r="DQ6" s="5">
        <v>73444</v>
      </c>
      <c r="DR6" s="5">
        <v>77513</v>
      </c>
      <c r="DS6" s="5">
        <v>57464</v>
      </c>
      <c r="DT6" s="5">
        <v>75019</v>
      </c>
      <c r="DU6" s="5">
        <v>57940</v>
      </c>
      <c r="DV6" s="5">
        <v>43103</v>
      </c>
      <c r="DW6" s="5">
        <v>46390</v>
      </c>
      <c r="DX6" s="5">
        <v>41694</v>
      </c>
      <c r="DY6" s="5">
        <v>39659</v>
      </c>
      <c r="DZ6" s="5">
        <v>34665</v>
      </c>
      <c r="EA6" s="5" t="s">
        <v>220</v>
      </c>
      <c r="EB6" s="5" t="s">
        <v>220</v>
      </c>
      <c r="EC6" s="5" t="s">
        <v>220</v>
      </c>
      <c r="ED6" s="5">
        <v>12751</v>
      </c>
      <c r="EE6" s="5">
        <v>15601</v>
      </c>
      <c r="EF6" s="5">
        <v>6615</v>
      </c>
      <c r="EG6" s="5">
        <v>15988</v>
      </c>
      <c r="EH6" s="5">
        <v>9986</v>
      </c>
      <c r="EI6" s="5">
        <v>11988</v>
      </c>
      <c r="EJ6" s="5">
        <v>6418</v>
      </c>
      <c r="EK6" s="5">
        <v>9470</v>
      </c>
      <c r="EL6" s="5">
        <v>8940</v>
      </c>
      <c r="EM6" s="5">
        <v>10090</v>
      </c>
      <c r="EN6" s="5">
        <v>2343</v>
      </c>
      <c r="EO6" s="5">
        <v>1286</v>
      </c>
      <c r="EP6" s="5">
        <v>8377</v>
      </c>
      <c r="EQ6" s="5">
        <v>13847</v>
      </c>
      <c r="ER6" s="5">
        <v>5229</v>
      </c>
      <c r="ES6" s="5">
        <v>6750</v>
      </c>
      <c r="ET6" s="5">
        <v>5419</v>
      </c>
      <c r="EU6" s="5">
        <v>16804</v>
      </c>
      <c r="EV6" s="5">
        <v>5352</v>
      </c>
      <c r="EW6" s="5">
        <v>15488</v>
      </c>
      <c r="EX6" s="5">
        <v>24806</v>
      </c>
      <c r="EY6" s="5">
        <v>21844</v>
      </c>
      <c r="EZ6" s="5">
        <v>17467</v>
      </c>
      <c r="FA6" s="5">
        <v>4718</v>
      </c>
      <c r="FB6" s="5">
        <v>2482</v>
      </c>
      <c r="FC6" s="5">
        <v>4861</v>
      </c>
      <c r="FD6" s="5">
        <v>5288</v>
      </c>
      <c r="FE6" s="5">
        <v>8157</v>
      </c>
      <c r="FF6" s="5">
        <v>3470</v>
      </c>
      <c r="FG6" s="5" t="s">
        <v>220</v>
      </c>
      <c r="FH6" s="5" t="s">
        <v>220</v>
      </c>
      <c r="FI6" s="5" t="s">
        <v>220</v>
      </c>
      <c r="FJ6" s="5">
        <v>0</v>
      </c>
      <c r="FK6" s="5">
        <v>0</v>
      </c>
      <c r="FL6" s="5">
        <v>0</v>
      </c>
      <c r="FM6" s="5">
        <v>0</v>
      </c>
      <c r="FN6" s="5">
        <v>0</v>
      </c>
      <c r="FO6" s="5">
        <v>0</v>
      </c>
      <c r="FP6" s="5">
        <v>0</v>
      </c>
      <c r="FQ6" s="5">
        <v>0</v>
      </c>
      <c r="FR6" s="5">
        <v>0</v>
      </c>
      <c r="FS6" s="5">
        <v>0</v>
      </c>
      <c r="FT6" s="5">
        <v>0</v>
      </c>
      <c r="FU6" s="5" t="s">
        <v>220</v>
      </c>
      <c r="FV6" s="5" t="s">
        <v>220</v>
      </c>
      <c r="FW6" s="5" t="s">
        <v>220</v>
      </c>
      <c r="FX6" s="5" t="s">
        <v>220</v>
      </c>
      <c r="FY6" s="5" t="s">
        <v>220</v>
      </c>
      <c r="FZ6" s="5" t="s">
        <v>220</v>
      </c>
      <c r="GA6" s="5" t="s">
        <v>220</v>
      </c>
      <c r="GB6" s="5" t="s">
        <v>220</v>
      </c>
      <c r="GC6" s="5" t="s">
        <v>220</v>
      </c>
      <c r="GD6" s="5" t="s">
        <v>220</v>
      </c>
      <c r="GE6" s="5" t="s">
        <v>220</v>
      </c>
      <c r="GF6" s="5" t="s">
        <v>220</v>
      </c>
      <c r="GG6" s="5" t="s">
        <v>220</v>
      </c>
      <c r="GH6" s="5" t="s">
        <v>220</v>
      </c>
      <c r="GI6" s="5" t="s">
        <v>220</v>
      </c>
      <c r="GJ6" s="5" t="s">
        <v>220</v>
      </c>
      <c r="GK6" s="5" t="s">
        <v>220</v>
      </c>
      <c r="GL6" s="5" t="s">
        <v>220</v>
      </c>
      <c r="GM6" s="5" t="s">
        <v>220</v>
      </c>
      <c r="GN6" s="5" t="s">
        <v>220</v>
      </c>
      <c r="GO6" s="5" t="s">
        <v>220</v>
      </c>
      <c r="GP6" s="5">
        <v>424200</v>
      </c>
      <c r="GQ6" s="5">
        <v>433643</v>
      </c>
      <c r="GR6" s="5">
        <v>422863</v>
      </c>
      <c r="GS6" s="5">
        <v>338696</v>
      </c>
      <c r="GT6" s="5">
        <v>233270</v>
      </c>
      <c r="GU6" s="5">
        <v>223292</v>
      </c>
      <c r="GV6" s="5">
        <v>149165</v>
      </c>
      <c r="GW6" s="5">
        <v>110932</v>
      </c>
      <c r="GX6" s="5">
        <v>282595</v>
      </c>
      <c r="GY6" s="5">
        <v>191998</v>
      </c>
      <c r="GZ6" s="5">
        <v>242645</v>
      </c>
      <c r="HA6" s="5">
        <v>112307</v>
      </c>
      <c r="HB6" s="5">
        <v>132141</v>
      </c>
      <c r="HC6" s="5">
        <v>340753</v>
      </c>
      <c r="HD6" s="5">
        <v>100450</v>
      </c>
      <c r="HE6" s="5">
        <v>168026</v>
      </c>
      <c r="HF6" s="5">
        <v>152900</v>
      </c>
      <c r="HG6" s="5">
        <v>161171</v>
      </c>
      <c r="HH6" s="5">
        <v>127620</v>
      </c>
      <c r="HI6" s="5">
        <v>143478</v>
      </c>
      <c r="HJ6" s="5">
        <v>141204</v>
      </c>
      <c r="HK6" s="5">
        <v>166338</v>
      </c>
      <c r="HL6" s="5">
        <v>204252</v>
      </c>
      <c r="HM6" s="5">
        <v>95823</v>
      </c>
      <c r="HN6" s="5">
        <v>56452</v>
      </c>
      <c r="HO6" s="5">
        <v>20309</v>
      </c>
      <c r="HP6" s="5">
        <v>442868</v>
      </c>
      <c r="HQ6" s="5">
        <v>764398</v>
      </c>
      <c r="HR6" s="5">
        <v>1619514</v>
      </c>
      <c r="HS6" s="5" t="s">
        <v>220</v>
      </c>
      <c r="HT6" s="5" t="s">
        <v>220</v>
      </c>
      <c r="HU6" s="5" t="s">
        <v>220</v>
      </c>
      <c r="HV6" s="5">
        <v>0</v>
      </c>
      <c r="HW6" s="5">
        <v>0</v>
      </c>
      <c r="HX6" s="5">
        <v>0</v>
      </c>
      <c r="HY6" s="5">
        <v>0</v>
      </c>
      <c r="HZ6" s="5">
        <v>0</v>
      </c>
      <c r="IA6" s="5">
        <v>0</v>
      </c>
      <c r="IB6" s="5">
        <v>0</v>
      </c>
      <c r="IC6" s="5">
        <v>32</v>
      </c>
      <c r="ID6" s="5">
        <v>730</v>
      </c>
      <c r="IE6" s="5">
        <v>4757</v>
      </c>
      <c r="IF6" s="5">
        <v>13097</v>
      </c>
      <c r="IG6" s="5">
        <v>57420</v>
      </c>
      <c r="IH6" s="5">
        <v>416723</v>
      </c>
      <c r="II6" s="5">
        <v>729292</v>
      </c>
      <c r="IJ6" s="5">
        <v>533238</v>
      </c>
      <c r="IK6" s="5">
        <v>2317807</v>
      </c>
      <c r="IL6" s="5">
        <v>779640</v>
      </c>
      <c r="IM6" s="5">
        <v>520925</v>
      </c>
      <c r="IN6" s="5">
        <v>478098</v>
      </c>
      <c r="IO6" s="5">
        <v>497915</v>
      </c>
      <c r="IP6" s="5">
        <v>442009</v>
      </c>
      <c r="IQ6" s="5">
        <v>354550</v>
      </c>
      <c r="IR6" s="5">
        <v>420855</v>
      </c>
      <c r="IS6" s="5">
        <v>469203</v>
      </c>
      <c r="IT6" s="5">
        <v>363422</v>
      </c>
      <c r="IU6" s="5">
        <v>358407</v>
      </c>
      <c r="IV6" s="5">
        <v>361599</v>
      </c>
      <c r="IW6" s="5">
        <v>372749</v>
      </c>
      <c r="IX6" s="5">
        <v>364881</v>
      </c>
      <c r="IY6" s="5" t="s">
        <v>220</v>
      </c>
      <c r="IZ6" s="5" t="s">
        <v>220</v>
      </c>
      <c r="JA6" s="5" t="s">
        <v>220</v>
      </c>
      <c r="JB6" s="5">
        <v>0</v>
      </c>
      <c r="JC6" s="5">
        <v>0</v>
      </c>
      <c r="JD6" s="5">
        <v>0</v>
      </c>
      <c r="JE6" s="5">
        <v>0</v>
      </c>
      <c r="JF6" s="5">
        <v>0</v>
      </c>
      <c r="JG6" s="5">
        <v>0</v>
      </c>
      <c r="JH6" s="5">
        <v>0</v>
      </c>
      <c r="JI6" s="5">
        <v>0</v>
      </c>
      <c r="JJ6" s="5">
        <v>0</v>
      </c>
      <c r="JK6" s="5">
        <v>125</v>
      </c>
      <c r="JL6" s="5">
        <v>1002</v>
      </c>
      <c r="JM6" s="5">
        <v>14669</v>
      </c>
      <c r="JN6" s="5">
        <v>30657</v>
      </c>
      <c r="JO6" s="5">
        <v>43075</v>
      </c>
      <c r="JP6" s="5">
        <v>37707</v>
      </c>
      <c r="JQ6" s="5">
        <v>47560</v>
      </c>
      <c r="JR6" s="5">
        <v>35415</v>
      </c>
      <c r="JS6" s="5">
        <v>44123</v>
      </c>
      <c r="JT6" s="5">
        <v>38734</v>
      </c>
      <c r="JU6" s="5">
        <v>39801</v>
      </c>
      <c r="JV6" s="5">
        <v>34669</v>
      </c>
      <c r="JW6" s="5">
        <v>42988</v>
      </c>
      <c r="JX6" s="5">
        <v>44778</v>
      </c>
      <c r="JY6" s="5">
        <v>55296</v>
      </c>
      <c r="JZ6" s="5">
        <v>37750</v>
      </c>
      <c r="KA6" s="5">
        <v>43660</v>
      </c>
      <c r="KB6" s="5">
        <v>39846</v>
      </c>
      <c r="KC6" s="5">
        <v>38540</v>
      </c>
      <c r="KD6" s="5">
        <v>21456</v>
      </c>
      <c r="KE6" s="5" t="s">
        <v>220</v>
      </c>
      <c r="KF6" s="5" t="s">
        <v>220</v>
      </c>
      <c r="KG6" s="5" t="s">
        <v>220</v>
      </c>
      <c r="KH6" s="5">
        <v>248525</v>
      </c>
      <c r="KI6" s="5">
        <v>231760</v>
      </c>
      <c r="KJ6" s="5">
        <v>209423</v>
      </c>
      <c r="KK6" s="5">
        <v>151362</v>
      </c>
      <c r="KL6" s="5">
        <v>137111</v>
      </c>
      <c r="KM6" s="5">
        <v>121357</v>
      </c>
      <c r="KN6" s="5">
        <v>118728</v>
      </c>
      <c r="KO6" s="5">
        <v>108416</v>
      </c>
      <c r="KP6" s="5">
        <v>99664</v>
      </c>
      <c r="KQ6" s="5">
        <v>94202</v>
      </c>
      <c r="KR6" s="5">
        <v>90410</v>
      </c>
      <c r="KS6" s="5">
        <v>83740</v>
      </c>
      <c r="KT6" s="5">
        <v>83112</v>
      </c>
      <c r="KU6" s="5">
        <v>73449</v>
      </c>
      <c r="KV6" s="5">
        <v>67498</v>
      </c>
      <c r="KW6" s="5">
        <v>85945</v>
      </c>
      <c r="KX6" s="5">
        <v>76633</v>
      </c>
      <c r="KY6" s="5">
        <v>65219</v>
      </c>
      <c r="KZ6" s="5">
        <v>52266</v>
      </c>
      <c r="LA6" s="5">
        <v>51706</v>
      </c>
      <c r="LB6" s="5">
        <v>19381</v>
      </c>
      <c r="LC6" s="5">
        <v>11884</v>
      </c>
      <c r="LD6" s="5">
        <v>10111</v>
      </c>
      <c r="LE6" s="5">
        <v>10934</v>
      </c>
      <c r="LF6" s="5">
        <v>9704</v>
      </c>
      <c r="LG6" s="5">
        <v>11042</v>
      </c>
      <c r="LH6" s="5">
        <v>10000</v>
      </c>
      <c r="LI6" s="5">
        <v>11101</v>
      </c>
      <c r="LJ6" s="5">
        <v>5250</v>
      </c>
      <c r="LK6" s="5" t="s">
        <v>220</v>
      </c>
      <c r="LL6" s="5" t="s">
        <v>220</v>
      </c>
      <c r="LM6" s="5" t="s">
        <v>220</v>
      </c>
      <c r="LN6" s="5">
        <v>10026</v>
      </c>
      <c r="LO6" s="5">
        <v>10849</v>
      </c>
      <c r="LP6" s="5">
        <v>9673</v>
      </c>
      <c r="LQ6" s="5">
        <v>7781</v>
      </c>
      <c r="LR6" s="5">
        <v>6772</v>
      </c>
      <c r="LS6" s="5">
        <v>9013</v>
      </c>
      <c r="LT6" s="5">
        <v>7655</v>
      </c>
      <c r="LU6" s="5">
        <v>8282</v>
      </c>
      <c r="LV6" s="5">
        <v>7727</v>
      </c>
      <c r="LW6" s="5">
        <v>7402</v>
      </c>
      <c r="LX6" s="5">
        <v>8638</v>
      </c>
      <c r="LY6" s="5">
        <v>8191</v>
      </c>
      <c r="LZ6" s="5">
        <v>5464</v>
      </c>
      <c r="MA6" s="5">
        <v>5719</v>
      </c>
      <c r="MB6" s="5">
        <v>5446</v>
      </c>
      <c r="MC6" s="5">
        <v>4614</v>
      </c>
      <c r="MD6" s="5">
        <v>3811</v>
      </c>
      <c r="ME6" s="5">
        <v>4819</v>
      </c>
      <c r="MF6" s="5">
        <v>3889</v>
      </c>
      <c r="MG6" s="5">
        <v>2316</v>
      </c>
      <c r="MH6" s="5">
        <v>2763</v>
      </c>
      <c r="MI6" s="5">
        <v>3377</v>
      </c>
      <c r="MJ6" s="5">
        <v>4252</v>
      </c>
      <c r="MK6" s="5">
        <v>4754</v>
      </c>
      <c r="ML6" s="5">
        <v>4691</v>
      </c>
      <c r="MM6" s="5">
        <v>5338</v>
      </c>
      <c r="MN6" s="5">
        <v>4911</v>
      </c>
      <c r="MO6" s="5">
        <v>5180</v>
      </c>
      <c r="MP6" s="5">
        <v>3953</v>
      </c>
      <c r="MQ6" s="5" t="s">
        <v>220</v>
      </c>
      <c r="MR6" s="5" t="s">
        <v>220</v>
      </c>
      <c r="MS6" s="5" t="s">
        <v>220</v>
      </c>
      <c r="MT6" s="5">
        <v>0</v>
      </c>
      <c r="MU6" s="5">
        <v>0</v>
      </c>
      <c r="MV6" s="5">
        <v>0</v>
      </c>
      <c r="MW6" s="5">
        <v>0</v>
      </c>
      <c r="MX6" s="5">
        <v>0</v>
      </c>
      <c r="MY6" s="5">
        <v>0</v>
      </c>
      <c r="MZ6" s="5">
        <v>0</v>
      </c>
      <c r="NA6" s="5">
        <v>0</v>
      </c>
      <c r="NB6" s="5">
        <v>0</v>
      </c>
      <c r="NC6" s="5">
        <v>0</v>
      </c>
      <c r="ND6" s="5">
        <v>0</v>
      </c>
      <c r="NE6" s="5" t="s">
        <v>220</v>
      </c>
      <c r="NF6" s="5" t="s">
        <v>220</v>
      </c>
      <c r="NG6" s="5" t="s">
        <v>220</v>
      </c>
      <c r="NH6" s="5" t="s">
        <v>220</v>
      </c>
      <c r="NI6" s="5" t="s">
        <v>220</v>
      </c>
      <c r="NJ6" s="5" t="s">
        <v>220</v>
      </c>
      <c r="NK6" s="5" t="s">
        <v>220</v>
      </c>
      <c r="NL6" s="5" t="s">
        <v>220</v>
      </c>
      <c r="NM6" s="5" t="s">
        <v>220</v>
      </c>
      <c r="NN6" s="5" t="s">
        <v>220</v>
      </c>
      <c r="NO6" s="5" t="s">
        <v>220</v>
      </c>
      <c r="NP6" s="5" t="s">
        <v>220</v>
      </c>
      <c r="NQ6" s="5" t="s">
        <v>220</v>
      </c>
      <c r="NR6" s="5" t="s">
        <v>220</v>
      </c>
      <c r="NS6" s="5" t="s">
        <v>220</v>
      </c>
      <c r="NT6" s="5" t="s">
        <v>220</v>
      </c>
      <c r="NU6" s="5" t="s">
        <v>220</v>
      </c>
      <c r="NV6" s="5" t="s">
        <v>220</v>
      </c>
      <c r="NW6" s="5" t="s">
        <v>220</v>
      </c>
      <c r="NX6" s="5" t="s">
        <v>220</v>
      </c>
      <c r="NY6" s="5" t="s">
        <v>220</v>
      </c>
      <c r="NZ6" s="5">
        <v>0</v>
      </c>
      <c r="OA6" s="5">
        <v>0</v>
      </c>
      <c r="OB6" s="5">
        <v>0</v>
      </c>
      <c r="OC6" s="5">
        <v>0</v>
      </c>
      <c r="OD6" s="5">
        <v>0</v>
      </c>
      <c r="OE6" s="5">
        <v>0</v>
      </c>
      <c r="OF6" s="5">
        <v>0</v>
      </c>
      <c r="OG6" s="5">
        <v>0</v>
      </c>
      <c r="OH6" s="5">
        <v>0</v>
      </c>
      <c r="OI6" s="5">
        <v>0</v>
      </c>
      <c r="OJ6" s="5">
        <v>0</v>
      </c>
      <c r="OK6" s="5" t="s">
        <v>220</v>
      </c>
      <c r="OL6" s="5" t="s">
        <v>220</v>
      </c>
      <c r="OM6" s="5" t="s">
        <v>220</v>
      </c>
      <c r="ON6" s="5" t="s">
        <v>220</v>
      </c>
      <c r="OO6" s="5" t="s">
        <v>220</v>
      </c>
      <c r="OP6" s="5" t="s">
        <v>220</v>
      </c>
      <c r="OQ6" s="5" t="s">
        <v>220</v>
      </c>
      <c r="OR6" s="5" t="s">
        <v>220</v>
      </c>
      <c r="OS6" s="5" t="s">
        <v>220</v>
      </c>
      <c r="OT6" s="5" t="s">
        <v>220</v>
      </c>
      <c r="OU6" s="5" t="s">
        <v>220</v>
      </c>
      <c r="OV6" s="5" t="s">
        <v>220</v>
      </c>
      <c r="OW6" s="5" t="s">
        <v>220</v>
      </c>
      <c r="OX6" s="5" t="s">
        <v>220</v>
      </c>
      <c r="OY6" s="5" t="s">
        <v>220</v>
      </c>
      <c r="OZ6" s="5" t="s">
        <v>220</v>
      </c>
      <c r="PA6" s="5" t="s">
        <v>220</v>
      </c>
      <c r="PB6" s="5" t="s">
        <v>220</v>
      </c>
      <c r="PC6" s="5" t="s">
        <v>220</v>
      </c>
      <c r="PD6" s="5" t="s">
        <v>220</v>
      </c>
      <c r="PE6" s="5" t="s">
        <v>220</v>
      </c>
      <c r="PF6" s="5">
        <v>41309</v>
      </c>
      <c r="PG6" s="5">
        <v>46524</v>
      </c>
      <c r="PH6" s="5">
        <v>41856</v>
      </c>
      <c r="PI6" s="5">
        <v>38306</v>
      </c>
      <c r="PJ6" s="5">
        <v>34617</v>
      </c>
      <c r="PK6" s="5">
        <v>38121</v>
      </c>
      <c r="PL6" s="5">
        <v>60383</v>
      </c>
      <c r="PM6" s="5">
        <v>29838</v>
      </c>
      <c r="PN6" s="5">
        <v>33075</v>
      </c>
      <c r="PO6" s="5">
        <v>34133</v>
      </c>
      <c r="PP6" s="5">
        <v>30651</v>
      </c>
      <c r="PQ6" s="5">
        <v>35668</v>
      </c>
      <c r="PR6" s="5">
        <v>30527</v>
      </c>
      <c r="PS6" s="5">
        <v>26869</v>
      </c>
      <c r="PT6" s="5">
        <v>40593</v>
      </c>
      <c r="PU6" s="5">
        <v>29693</v>
      </c>
      <c r="PV6" s="5">
        <v>21678</v>
      </c>
      <c r="PW6" s="5">
        <v>17028</v>
      </c>
      <c r="PX6" s="5">
        <v>13280</v>
      </c>
      <c r="PY6" s="5">
        <v>17321</v>
      </c>
      <c r="PZ6" s="5">
        <v>14056</v>
      </c>
      <c r="QA6" s="5">
        <v>16890</v>
      </c>
      <c r="QB6" s="5">
        <v>16429</v>
      </c>
      <c r="QC6" s="5">
        <v>18848</v>
      </c>
      <c r="QD6" s="5">
        <v>15554</v>
      </c>
      <c r="QE6" s="5">
        <v>15798</v>
      </c>
      <c r="QF6" s="5">
        <v>16338</v>
      </c>
      <c r="QG6" s="5">
        <v>16036</v>
      </c>
      <c r="QH6" s="5">
        <v>14148</v>
      </c>
      <c r="QI6" s="5" t="s">
        <v>220</v>
      </c>
      <c r="QJ6" s="5" t="s">
        <v>220</v>
      </c>
      <c r="QK6" s="5" t="s">
        <v>220</v>
      </c>
      <c r="QL6" s="5">
        <v>27366</v>
      </c>
      <c r="QM6" s="5">
        <v>30798</v>
      </c>
      <c r="QN6" s="5">
        <v>27377</v>
      </c>
      <c r="QO6" s="5">
        <v>23765</v>
      </c>
      <c r="QP6" s="5">
        <v>22437</v>
      </c>
      <c r="QQ6" s="5">
        <v>23180</v>
      </c>
      <c r="QR6" s="5">
        <v>19855</v>
      </c>
      <c r="QS6" s="5">
        <v>21143</v>
      </c>
      <c r="QT6" s="5">
        <v>24206</v>
      </c>
      <c r="QU6" s="5">
        <v>25285</v>
      </c>
      <c r="QV6" s="5">
        <v>22834</v>
      </c>
      <c r="QW6" s="5">
        <v>22660</v>
      </c>
      <c r="QX6" s="5">
        <v>21468</v>
      </c>
      <c r="QY6" s="5">
        <v>14775</v>
      </c>
      <c r="QZ6" s="5">
        <v>13680</v>
      </c>
      <c r="RA6" s="5">
        <v>13310</v>
      </c>
      <c r="RB6" s="5">
        <v>14873</v>
      </c>
      <c r="RC6" s="5">
        <v>14925</v>
      </c>
      <c r="RD6" s="5">
        <v>13833</v>
      </c>
      <c r="RE6" s="5">
        <v>12379</v>
      </c>
      <c r="RF6" s="5">
        <v>11269</v>
      </c>
      <c r="RG6" s="5">
        <v>12588</v>
      </c>
      <c r="RH6" s="5">
        <v>14879</v>
      </c>
      <c r="RI6" s="5">
        <v>14848</v>
      </c>
      <c r="RJ6" s="5">
        <v>14492</v>
      </c>
      <c r="RK6" s="5">
        <v>15247</v>
      </c>
      <c r="RL6" s="5">
        <v>13948</v>
      </c>
      <c r="RM6" s="5">
        <v>14904</v>
      </c>
      <c r="RN6" s="5">
        <v>14153</v>
      </c>
      <c r="RO6" s="5" t="s">
        <v>220</v>
      </c>
      <c r="RP6" s="5" t="s">
        <v>220</v>
      </c>
      <c r="RQ6" s="5" t="s">
        <v>220</v>
      </c>
      <c r="RR6" s="5">
        <v>7701</v>
      </c>
      <c r="RS6" s="5">
        <v>10081</v>
      </c>
      <c r="RT6" s="5">
        <v>9440</v>
      </c>
      <c r="RU6" s="5">
        <v>11717</v>
      </c>
      <c r="RV6" s="5">
        <v>15921</v>
      </c>
      <c r="RW6" s="5">
        <v>17731</v>
      </c>
      <c r="RX6" s="5">
        <v>18747</v>
      </c>
      <c r="RY6" s="5">
        <v>19269</v>
      </c>
      <c r="RZ6" s="5">
        <v>20891</v>
      </c>
      <c r="SA6" s="5">
        <v>21227</v>
      </c>
      <c r="SB6" s="5">
        <v>22668</v>
      </c>
      <c r="SC6" s="5">
        <v>26868</v>
      </c>
      <c r="SD6" s="5">
        <v>23369</v>
      </c>
      <c r="SE6" s="5">
        <v>21935</v>
      </c>
      <c r="SF6" s="5">
        <v>25946</v>
      </c>
      <c r="SG6" s="5">
        <v>30993</v>
      </c>
      <c r="SH6" s="5">
        <v>27664</v>
      </c>
      <c r="SI6" s="5">
        <v>24304</v>
      </c>
      <c r="SJ6" s="5">
        <v>15876</v>
      </c>
      <c r="SK6" s="5">
        <v>15896</v>
      </c>
      <c r="SL6" s="5">
        <v>17340</v>
      </c>
      <c r="SM6" s="5">
        <v>13884</v>
      </c>
      <c r="SN6" s="5">
        <v>17128</v>
      </c>
      <c r="SO6" s="5">
        <v>18118</v>
      </c>
      <c r="SP6" s="5">
        <v>17721</v>
      </c>
      <c r="SQ6" s="5">
        <v>17326</v>
      </c>
      <c r="SR6" s="5">
        <v>16691</v>
      </c>
      <c r="SS6" s="5">
        <v>27613</v>
      </c>
      <c r="ST6" s="5">
        <v>25935</v>
      </c>
      <c r="SU6" s="5" t="s">
        <v>220</v>
      </c>
      <c r="SV6" s="5" t="s">
        <v>220</v>
      </c>
      <c r="SW6" s="5" t="s">
        <v>220</v>
      </c>
      <c r="SX6" s="5">
        <v>15645</v>
      </c>
      <c r="SY6" s="5">
        <v>16602</v>
      </c>
      <c r="SZ6" s="5">
        <v>15026</v>
      </c>
      <c r="TA6" s="5">
        <v>15471</v>
      </c>
      <c r="TB6" s="5">
        <v>14752</v>
      </c>
      <c r="TC6" s="5">
        <v>17033</v>
      </c>
      <c r="TD6" s="5">
        <v>20231</v>
      </c>
      <c r="TE6" s="5">
        <v>18710</v>
      </c>
      <c r="TF6" s="5">
        <v>10366</v>
      </c>
      <c r="TG6" s="5">
        <v>10193</v>
      </c>
      <c r="TH6" s="5">
        <v>10720</v>
      </c>
      <c r="TI6" s="5">
        <v>8913</v>
      </c>
      <c r="TJ6" s="5">
        <v>7028</v>
      </c>
      <c r="TK6" s="5">
        <v>8808</v>
      </c>
      <c r="TL6" s="5">
        <v>9199</v>
      </c>
      <c r="TM6" s="5">
        <v>10902</v>
      </c>
      <c r="TN6" s="5">
        <v>10509</v>
      </c>
      <c r="TO6" s="5">
        <v>11300</v>
      </c>
      <c r="TP6" s="5">
        <v>10338</v>
      </c>
      <c r="TQ6" s="5">
        <v>17833</v>
      </c>
      <c r="TR6" s="5">
        <v>9948</v>
      </c>
      <c r="TS6" s="5">
        <v>5714</v>
      </c>
      <c r="TT6" s="5">
        <v>3920</v>
      </c>
      <c r="TU6" s="5">
        <v>3113</v>
      </c>
      <c r="TV6" s="5">
        <v>2984</v>
      </c>
      <c r="TW6" s="5">
        <v>3042</v>
      </c>
      <c r="TX6" s="5">
        <v>3047</v>
      </c>
      <c r="TY6" s="5">
        <v>2805</v>
      </c>
      <c r="TZ6" s="5">
        <v>2700</v>
      </c>
      <c r="UA6" s="5" t="s">
        <v>220</v>
      </c>
      <c r="UB6" s="5" t="s">
        <v>220</v>
      </c>
      <c r="UC6" s="5" t="s">
        <v>220</v>
      </c>
      <c r="UD6" s="5">
        <v>189</v>
      </c>
      <c r="UE6" s="5">
        <v>225</v>
      </c>
      <c r="UF6" s="5">
        <v>261</v>
      </c>
      <c r="UG6" s="5">
        <v>139</v>
      </c>
      <c r="UH6" s="5">
        <v>9</v>
      </c>
      <c r="UI6" s="5">
        <v>8</v>
      </c>
      <c r="UJ6" s="5">
        <v>14</v>
      </c>
      <c r="UK6" s="5">
        <v>26</v>
      </c>
      <c r="UL6" s="5">
        <v>17</v>
      </c>
      <c r="UM6" s="5">
        <v>21</v>
      </c>
      <c r="UN6" s="5">
        <v>122</v>
      </c>
      <c r="UO6" s="5">
        <v>170</v>
      </c>
      <c r="UP6" s="5">
        <v>172</v>
      </c>
      <c r="UQ6" s="5">
        <v>120</v>
      </c>
      <c r="UR6" s="5">
        <v>118</v>
      </c>
      <c r="US6" s="5">
        <v>29</v>
      </c>
      <c r="UT6" s="5">
        <v>14</v>
      </c>
      <c r="UU6" s="5">
        <v>0</v>
      </c>
      <c r="UV6" s="5">
        <v>0</v>
      </c>
      <c r="UW6" s="5">
        <v>4</v>
      </c>
      <c r="UX6" s="5">
        <v>43</v>
      </c>
      <c r="UY6" s="5">
        <v>4083</v>
      </c>
      <c r="UZ6" s="5">
        <v>3988</v>
      </c>
      <c r="VA6" s="5">
        <v>4274</v>
      </c>
      <c r="VB6" s="5">
        <v>3759</v>
      </c>
      <c r="VC6" s="5">
        <v>2981</v>
      </c>
      <c r="VD6" s="5">
        <v>3129</v>
      </c>
      <c r="VE6" s="5">
        <v>2756</v>
      </c>
      <c r="VF6" s="5">
        <v>2242</v>
      </c>
      <c r="VG6" s="5" t="s">
        <v>220</v>
      </c>
      <c r="VH6" s="5" t="s">
        <v>220</v>
      </c>
      <c r="VI6" s="5" t="s">
        <v>220</v>
      </c>
      <c r="VJ6" s="5">
        <v>36012</v>
      </c>
      <c r="VK6" s="5">
        <v>38234</v>
      </c>
      <c r="VL6" s="5">
        <v>37147</v>
      </c>
      <c r="VM6" s="5">
        <v>35507</v>
      </c>
      <c r="VN6" s="5">
        <v>33757</v>
      </c>
      <c r="VO6" s="5">
        <v>42193</v>
      </c>
      <c r="VP6" s="5">
        <v>50416</v>
      </c>
      <c r="VQ6" s="5">
        <v>56716</v>
      </c>
      <c r="VR6" s="5">
        <v>68429</v>
      </c>
      <c r="VS6" s="5">
        <v>71583</v>
      </c>
      <c r="VT6" s="5">
        <v>79286</v>
      </c>
      <c r="VU6" s="5">
        <v>86361</v>
      </c>
      <c r="VV6" s="5">
        <v>95928</v>
      </c>
      <c r="VW6" s="5">
        <v>90597</v>
      </c>
      <c r="VX6" s="5">
        <v>97554</v>
      </c>
      <c r="VY6" s="5">
        <v>84722</v>
      </c>
      <c r="VZ6" s="5">
        <v>108064</v>
      </c>
      <c r="WA6" s="5">
        <v>100834</v>
      </c>
      <c r="WB6" s="5">
        <v>96500</v>
      </c>
      <c r="WC6" s="5">
        <v>113698</v>
      </c>
      <c r="WD6" s="5">
        <v>117983</v>
      </c>
      <c r="WE6" s="5">
        <v>73928</v>
      </c>
      <c r="WF6" s="5">
        <v>111002</v>
      </c>
      <c r="WG6" s="5">
        <v>136278</v>
      </c>
      <c r="WH6" s="5">
        <v>84147</v>
      </c>
      <c r="WI6" s="5">
        <v>92089</v>
      </c>
      <c r="WJ6" s="5">
        <v>126544</v>
      </c>
      <c r="WK6" s="5">
        <v>85849</v>
      </c>
      <c r="WL6" s="5">
        <v>65685</v>
      </c>
      <c r="WM6" s="5" t="s">
        <v>220</v>
      </c>
      <c r="WN6" s="5" t="s">
        <v>220</v>
      </c>
      <c r="WO6" s="5" t="s">
        <v>220</v>
      </c>
      <c r="WP6" s="5">
        <v>11229</v>
      </c>
      <c r="WQ6" s="5">
        <v>13782</v>
      </c>
      <c r="WR6" s="5">
        <v>10073</v>
      </c>
      <c r="WS6" s="5">
        <v>8138</v>
      </c>
      <c r="WT6" s="5">
        <v>7404</v>
      </c>
      <c r="WU6" s="5">
        <v>8398</v>
      </c>
      <c r="WV6" s="5">
        <v>7779</v>
      </c>
      <c r="WW6" s="5">
        <v>7104</v>
      </c>
      <c r="WX6" s="5">
        <v>6311</v>
      </c>
      <c r="WY6" s="5">
        <v>6367</v>
      </c>
      <c r="WZ6" s="5">
        <v>5991</v>
      </c>
      <c r="XA6" s="5">
        <v>5368</v>
      </c>
      <c r="XB6" s="5">
        <v>6010</v>
      </c>
      <c r="XC6" s="5">
        <v>7792</v>
      </c>
      <c r="XD6" s="5">
        <v>6559</v>
      </c>
      <c r="XE6" s="5">
        <v>5726</v>
      </c>
      <c r="XF6" s="5">
        <v>6429</v>
      </c>
      <c r="XG6" s="5">
        <v>6298</v>
      </c>
      <c r="XH6" s="5">
        <v>7323</v>
      </c>
      <c r="XI6" s="5">
        <v>5296</v>
      </c>
      <c r="XJ6" s="5">
        <v>4376</v>
      </c>
      <c r="XK6" s="5">
        <v>4249</v>
      </c>
      <c r="XL6" s="5">
        <v>4628</v>
      </c>
      <c r="XM6" s="5">
        <v>6454</v>
      </c>
      <c r="XN6" s="5">
        <v>4465</v>
      </c>
      <c r="XO6" s="5">
        <v>3846</v>
      </c>
      <c r="XP6" s="5">
        <v>2979</v>
      </c>
      <c r="XQ6" s="5">
        <v>2811</v>
      </c>
      <c r="XR6" s="5">
        <v>2776</v>
      </c>
      <c r="XS6" s="2">
        <v>3278</v>
      </c>
      <c r="XT6" s="3" t="s">
        <v>220</v>
      </c>
      <c r="XU6" s="3" t="s">
        <v>221</v>
      </c>
      <c r="XV6" s="3" t="s">
        <v>221</v>
      </c>
      <c r="XW6" s="3" t="s">
        <v>221</v>
      </c>
      <c r="XX6" s="3" t="s">
        <v>221</v>
      </c>
      <c r="XY6" s="3" t="s">
        <v>221</v>
      </c>
      <c r="XZ6" s="3"/>
    </row>
    <row r="7" spans="1:650" x14ac:dyDescent="0.3">
      <c r="A7" s="1" t="s">
        <v>1</v>
      </c>
      <c r="B7" s="2">
        <v>4056935</v>
      </c>
      <c r="C7" s="5">
        <v>44964</v>
      </c>
      <c r="D7" s="5">
        <v>36877</v>
      </c>
      <c r="E7" s="5">
        <v>37903</v>
      </c>
      <c r="F7" s="5" t="s">
        <v>220</v>
      </c>
      <c r="G7" s="5" t="s">
        <v>220</v>
      </c>
      <c r="H7" s="5" t="s">
        <v>220</v>
      </c>
      <c r="I7" s="5" t="s">
        <v>220</v>
      </c>
      <c r="J7" s="5" t="s">
        <v>220</v>
      </c>
      <c r="K7" s="5" t="s">
        <v>220</v>
      </c>
      <c r="L7" s="5" t="s">
        <v>220</v>
      </c>
      <c r="M7" s="5" t="s">
        <v>220</v>
      </c>
      <c r="N7" s="5" t="s">
        <v>220</v>
      </c>
      <c r="O7" s="5" t="s">
        <v>220</v>
      </c>
      <c r="P7" s="5" t="s">
        <v>220</v>
      </c>
      <c r="Q7" s="5" t="s">
        <v>220</v>
      </c>
      <c r="R7" s="5" t="s">
        <v>220</v>
      </c>
      <c r="S7" s="5" t="s">
        <v>220</v>
      </c>
      <c r="T7" s="5" t="s">
        <v>220</v>
      </c>
      <c r="U7" s="5" t="s">
        <v>220</v>
      </c>
      <c r="V7" s="5" t="s">
        <v>220</v>
      </c>
      <c r="W7" s="5" t="s">
        <v>220</v>
      </c>
      <c r="X7" s="5" t="s">
        <v>220</v>
      </c>
      <c r="Y7" s="5" t="s">
        <v>220</v>
      </c>
      <c r="Z7" s="5" t="s">
        <v>220</v>
      </c>
      <c r="AA7" s="5" t="s">
        <v>220</v>
      </c>
      <c r="AB7" s="5" t="s">
        <v>220</v>
      </c>
      <c r="AC7" s="5" t="s">
        <v>220</v>
      </c>
      <c r="AD7" s="5" t="s">
        <v>220</v>
      </c>
      <c r="AE7" s="5" t="s">
        <v>220</v>
      </c>
      <c r="AF7" s="5" t="s">
        <v>220</v>
      </c>
      <c r="AG7" s="5" t="s">
        <v>220</v>
      </c>
      <c r="AH7" s="5" t="s">
        <v>220</v>
      </c>
      <c r="AI7" s="5">
        <v>1</v>
      </c>
      <c r="AJ7" s="5">
        <v>2071</v>
      </c>
      <c r="AK7" s="5">
        <v>1710</v>
      </c>
      <c r="AL7" s="5" t="s">
        <v>220</v>
      </c>
      <c r="AM7" s="5" t="s">
        <v>220</v>
      </c>
      <c r="AN7" s="5" t="s">
        <v>220</v>
      </c>
      <c r="AO7" s="5" t="s">
        <v>220</v>
      </c>
      <c r="AP7" s="5" t="s">
        <v>220</v>
      </c>
      <c r="AQ7" s="5" t="s">
        <v>220</v>
      </c>
      <c r="AR7" s="5" t="s">
        <v>220</v>
      </c>
      <c r="AS7" s="5" t="s">
        <v>220</v>
      </c>
      <c r="AT7" s="5" t="s">
        <v>220</v>
      </c>
      <c r="AU7" s="5" t="s">
        <v>220</v>
      </c>
      <c r="AV7" s="5" t="s">
        <v>220</v>
      </c>
      <c r="AW7" s="5" t="s">
        <v>220</v>
      </c>
      <c r="AX7" s="5" t="s">
        <v>220</v>
      </c>
      <c r="AY7" s="5" t="s">
        <v>220</v>
      </c>
      <c r="AZ7" s="5" t="s">
        <v>220</v>
      </c>
      <c r="BA7" s="5" t="s">
        <v>220</v>
      </c>
      <c r="BB7" s="5" t="s">
        <v>220</v>
      </c>
      <c r="BC7" s="5" t="s">
        <v>220</v>
      </c>
      <c r="BD7" s="5" t="s">
        <v>220</v>
      </c>
      <c r="BE7" s="5" t="s">
        <v>220</v>
      </c>
      <c r="BF7" s="5" t="s">
        <v>220</v>
      </c>
      <c r="BG7" s="5" t="s">
        <v>220</v>
      </c>
      <c r="BH7" s="5" t="s">
        <v>220</v>
      </c>
      <c r="BI7" s="5" t="s">
        <v>220</v>
      </c>
      <c r="BJ7" s="5" t="s">
        <v>220</v>
      </c>
      <c r="BK7" s="5" t="s">
        <v>220</v>
      </c>
      <c r="BL7" s="5" t="s">
        <v>220</v>
      </c>
      <c r="BM7" s="5" t="s">
        <v>220</v>
      </c>
      <c r="BN7" s="5" t="s">
        <v>220</v>
      </c>
      <c r="BO7" s="5">
        <v>835125</v>
      </c>
      <c r="BP7" s="5">
        <v>658152</v>
      </c>
      <c r="BQ7" s="5">
        <v>447585</v>
      </c>
      <c r="BR7" s="5" t="s">
        <v>220</v>
      </c>
      <c r="BS7" s="5" t="s">
        <v>220</v>
      </c>
      <c r="BT7" s="5" t="s">
        <v>220</v>
      </c>
      <c r="BU7" s="5" t="s">
        <v>220</v>
      </c>
      <c r="BV7" s="5" t="s">
        <v>220</v>
      </c>
      <c r="BW7" s="5" t="s">
        <v>220</v>
      </c>
      <c r="BX7" s="5" t="s">
        <v>220</v>
      </c>
      <c r="BY7" s="5" t="s">
        <v>220</v>
      </c>
      <c r="BZ7" s="5" t="s">
        <v>220</v>
      </c>
      <c r="CA7" s="5" t="s">
        <v>220</v>
      </c>
      <c r="CB7" s="5" t="s">
        <v>220</v>
      </c>
      <c r="CC7" s="5" t="s">
        <v>220</v>
      </c>
      <c r="CD7" s="5" t="s">
        <v>220</v>
      </c>
      <c r="CE7" s="5" t="s">
        <v>220</v>
      </c>
      <c r="CF7" s="5" t="s">
        <v>220</v>
      </c>
      <c r="CG7" s="5" t="s">
        <v>220</v>
      </c>
      <c r="CH7" s="5" t="s">
        <v>220</v>
      </c>
      <c r="CI7" s="5" t="s">
        <v>220</v>
      </c>
      <c r="CJ7" s="5" t="s">
        <v>220</v>
      </c>
      <c r="CK7" s="5" t="s">
        <v>220</v>
      </c>
      <c r="CL7" s="5" t="s">
        <v>220</v>
      </c>
      <c r="CM7" s="5" t="s">
        <v>220</v>
      </c>
      <c r="CN7" s="5" t="s">
        <v>220</v>
      </c>
      <c r="CO7" s="5" t="s">
        <v>220</v>
      </c>
      <c r="CP7" s="5" t="s">
        <v>220</v>
      </c>
      <c r="CQ7" s="5" t="s">
        <v>220</v>
      </c>
      <c r="CR7" s="5" t="s">
        <v>220</v>
      </c>
      <c r="CS7" s="5" t="s">
        <v>220</v>
      </c>
      <c r="CT7" s="5" t="s">
        <v>220</v>
      </c>
      <c r="CU7" s="5">
        <v>389836</v>
      </c>
      <c r="CV7" s="5">
        <v>402934</v>
      </c>
      <c r="CW7" s="5">
        <v>249463</v>
      </c>
      <c r="CX7" s="5" t="s">
        <v>220</v>
      </c>
      <c r="CY7" s="5" t="s">
        <v>220</v>
      </c>
      <c r="CZ7" s="5" t="s">
        <v>220</v>
      </c>
      <c r="DA7" s="5" t="s">
        <v>220</v>
      </c>
      <c r="DB7" s="5" t="s">
        <v>220</v>
      </c>
      <c r="DC7" s="5" t="s">
        <v>220</v>
      </c>
      <c r="DD7" s="5" t="s">
        <v>220</v>
      </c>
      <c r="DE7" s="5" t="s">
        <v>220</v>
      </c>
      <c r="DF7" s="5" t="s">
        <v>220</v>
      </c>
      <c r="DG7" s="5" t="s">
        <v>220</v>
      </c>
      <c r="DH7" s="5" t="s">
        <v>220</v>
      </c>
      <c r="DI7" s="5" t="s">
        <v>220</v>
      </c>
      <c r="DJ7" s="5" t="s">
        <v>220</v>
      </c>
      <c r="DK7" s="5" t="s">
        <v>220</v>
      </c>
      <c r="DL7" s="5" t="s">
        <v>220</v>
      </c>
      <c r="DM7" s="5" t="s">
        <v>220</v>
      </c>
      <c r="DN7" s="5" t="s">
        <v>220</v>
      </c>
      <c r="DO7" s="5" t="s">
        <v>220</v>
      </c>
      <c r="DP7" s="5" t="s">
        <v>220</v>
      </c>
      <c r="DQ7" s="5" t="s">
        <v>220</v>
      </c>
      <c r="DR7" s="5" t="s">
        <v>220</v>
      </c>
      <c r="DS7" s="5" t="s">
        <v>220</v>
      </c>
      <c r="DT7" s="5" t="s">
        <v>220</v>
      </c>
      <c r="DU7" s="5" t="s">
        <v>220</v>
      </c>
      <c r="DV7" s="5" t="s">
        <v>220</v>
      </c>
      <c r="DW7" s="5" t="s">
        <v>220</v>
      </c>
      <c r="DX7" s="5" t="s">
        <v>220</v>
      </c>
      <c r="DY7" s="5" t="s">
        <v>220</v>
      </c>
      <c r="DZ7" s="5" t="s">
        <v>220</v>
      </c>
      <c r="EA7" s="5">
        <v>68306</v>
      </c>
      <c r="EB7" s="5">
        <v>253348</v>
      </c>
      <c r="EC7" s="5">
        <v>10712</v>
      </c>
      <c r="ED7" s="5" t="s">
        <v>220</v>
      </c>
      <c r="EE7" s="5" t="s">
        <v>220</v>
      </c>
      <c r="EF7" s="5" t="s">
        <v>220</v>
      </c>
      <c r="EG7" s="5" t="s">
        <v>220</v>
      </c>
      <c r="EH7" s="5" t="s">
        <v>220</v>
      </c>
      <c r="EI7" s="5" t="s">
        <v>220</v>
      </c>
      <c r="EJ7" s="5" t="s">
        <v>220</v>
      </c>
      <c r="EK7" s="5" t="s">
        <v>220</v>
      </c>
      <c r="EL7" s="5" t="s">
        <v>220</v>
      </c>
      <c r="EM7" s="5" t="s">
        <v>220</v>
      </c>
      <c r="EN7" s="5" t="s">
        <v>220</v>
      </c>
      <c r="EO7" s="5" t="s">
        <v>220</v>
      </c>
      <c r="EP7" s="5" t="s">
        <v>220</v>
      </c>
      <c r="EQ7" s="5" t="s">
        <v>220</v>
      </c>
      <c r="ER7" s="5" t="s">
        <v>220</v>
      </c>
      <c r="ES7" s="5" t="s">
        <v>220</v>
      </c>
      <c r="ET7" s="5" t="s">
        <v>220</v>
      </c>
      <c r="EU7" s="5" t="s">
        <v>220</v>
      </c>
      <c r="EV7" s="5" t="s">
        <v>220</v>
      </c>
      <c r="EW7" s="5" t="s">
        <v>220</v>
      </c>
      <c r="EX7" s="5" t="s">
        <v>220</v>
      </c>
      <c r="EY7" s="5" t="s">
        <v>220</v>
      </c>
      <c r="EZ7" s="5" t="s">
        <v>220</v>
      </c>
      <c r="FA7" s="5" t="s">
        <v>220</v>
      </c>
      <c r="FB7" s="5" t="s">
        <v>220</v>
      </c>
      <c r="FC7" s="5" t="s">
        <v>220</v>
      </c>
      <c r="FD7" s="5" t="s">
        <v>220</v>
      </c>
      <c r="FE7" s="5" t="s">
        <v>220</v>
      </c>
      <c r="FF7" s="5" t="s">
        <v>220</v>
      </c>
      <c r="FG7" s="5">
        <v>0</v>
      </c>
      <c r="FH7" s="5">
        <v>0</v>
      </c>
      <c r="FI7" s="5">
        <v>0</v>
      </c>
      <c r="FJ7" s="5" t="s">
        <v>220</v>
      </c>
      <c r="FK7" s="5" t="s">
        <v>220</v>
      </c>
      <c r="FL7" s="5" t="s">
        <v>220</v>
      </c>
      <c r="FM7" s="5" t="s">
        <v>220</v>
      </c>
      <c r="FN7" s="5" t="s">
        <v>220</v>
      </c>
      <c r="FO7" s="5" t="s">
        <v>220</v>
      </c>
      <c r="FP7" s="5" t="s">
        <v>220</v>
      </c>
      <c r="FQ7" s="5" t="s">
        <v>220</v>
      </c>
      <c r="FR7" s="5" t="s">
        <v>220</v>
      </c>
      <c r="FS7" s="5" t="s">
        <v>220</v>
      </c>
      <c r="FT7" s="5" t="s">
        <v>220</v>
      </c>
      <c r="FU7" s="5" t="s">
        <v>220</v>
      </c>
      <c r="FV7" s="5" t="s">
        <v>220</v>
      </c>
      <c r="FW7" s="5" t="s">
        <v>220</v>
      </c>
      <c r="FX7" s="5" t="s">
        <v>220</v>
      </c>
      <c r="FY7" s="5" t="s">
        <v>220</v>
      </c>
      <c r="FZ7" s="5" t="s">
        <v>220</v>
      </c>
      <c r="GA7" s="5" t="s">
        <v>220</v>
      </c>
      <c r="GB7" s="5" t="s">
        <v>220</v>
      </c>
      <c r="GC7" s="5" t="s">
        <v>220</v>
      </c>
      <c r="GD7" s="5" t="s">
        <v>220</v>
      </c>
      <c r="GE7" s="5" t="s">
        <v>220</v>
      </c>
      <c r="GF7" s="5" t="s">
        <v>220</v>
      </c>
      <c r="GG7" s="5" t="s">
        <v>220</v>
      </c>
      <c r="GH7" s="5" t="s">
        <v>220</v>
      </c>
      <c r="GI7" s="5" t="s">
        <v>220</v>
      </c>
      <c r="GJ7" s="5" t="s">
        <v>220</v>
      </c>
      <c r="GK7" s="5" t="s">
        <v>220</v>
      </c>
      <c r="GL7" s="5" t="s">
        <v>220</v>
      </c>
      <c r="GM7" s="5">
        <v>1338231</v>
      </c>
      <c r="GN7" s="5">
        <v>1353381</v>
      </c>
      <c r="GO7" s="5">
        <v>747373</v>
      </c>
      <c r="GP7" s="5" t="s">
        <v>220</v>
      </c>
      <c r="GQ7" s="5" t="s">
        <v>220</v>
      </c>
      <c r="GR7" s="5" t="s">
        <v>220</v>
      </c>
      <c r="GS7" s="5" t="s">
        <v>220</v>
      </c>
      <c r="GT7" s="5" t="s">
        <v>220</v>
      </c>
      <c r="GU7" s="5" t="s">
        <v>220</v>
      </c>
      <c r="GV7" s="5" t="s">
        <v>220</v>
      </c>
      <c r="GW7" s="5" t="s">
        <v>220</v>
      </c>
      <c r="GX7" s="5" t="s">
        <v>220</v>
      </c>
      <c r="GY7" s="5" t="s">
        <v>220</v>
      </c>
      <c r="GZ7" s="5" t="s">
        <v>220</v>
      </c>
      <c r="HA7" s="5" t="s">
        <v>220</v>
      </c>
      <c r="HB7" s="5" t="s">
        <v>220</v>
      </c>
      <c r="HC7" s="5" t="s">
        <v>220</v>
      </c>
      <c r="HD7" s="5" t="s">
        <v>220</v>
      </c>
      <c r="HE7" s="5" t="s">
        <v>220</v>
      </c>
      <c r="HF7" s="5" t="s">
        <v>220</v>
      </c>
      <c r="HG7" s="5" t="s">
        <v>220</v>
      </c>
      <c r="HH7" s="5" t="s">
        <v>220</v>
      </c>
      <c r="HI7" s="5" t="s">
        <v>220</v>
      </c>
      <c r="HJ7" s="5" t="s">
        <v>220</v>
      </c>
      <c r="HK7" s="5" t="s">
        <v>220</v>
      </c>
      <c r="HL7" s="5" t="s">
        <v>220</v>
      </c>
      <c r="HM7" s="5" t="s">
        <v>220</v>
      </c>
      <c r="HN7" s="5" t="s">
        <v>220</v>
      </c>
      <c r="HO7" s="5" t="s">
        <v>220</v>
      </c>
      <c r="HP7" s="5" t="s">
        <v>220</v>
      </c>
      <c r="HQ7" s="5" t="s">
        <v>220</v>
      </c>
      <c r="HR7" s="5" t="s">
        <v>220</v>
      </c>
      <c r="HS7" s="5">
        <v>38645</v>
      </c>
      <c r="HT7" s="5">
        <v>48585</v>
      </c>
      <c r="HU7" s="5">
        <v>26847</v>
      </c>
      <c r="HV7" s="5" t="s">
        <v>220</v>
      </c>
      <c r="HW7" s="5" t="s">
        <v>220</v>
      </c>
      <c r="HX7" s="5" t="s">
        <v>220</v>
      </c>
      <c r="HY7" s="5" t="s">
        <v>220</v>
      </c>
      <c r="HZ7" s="5" t="s">
        <v>220</v>
      </c>
      <c r="IA7" s="5" t="s">
        <v>220</v>
      </c>
      <c r="IB7" s="5" t="s">
        <v>220</v>
      </c>
      <c r="IC7" s="5" t="s">
        <v>220</v>
      </c>
      <c r="ID7" s="5" t="s">
        <v>220</v>
      </c>
      <c r="IE7" s="5" t="s">
        <v>220</v>
      </c>
      <c r="IF7" s="5" t="s">
        <v>220</v>
      </c>
      <c r="IG7" s="5" t="s">
        <v>220</v>
      </c>
      <c r="IH7" s="5" t="s">
        <v>220</v>
      </c>
      <c r="II7" s="5" t="s">
        <v>220</v>
      </c>
      <c r="IJ7" s="5" t="s">
        <v>220</v>
      </c>
      <c r="IK7" s="5" t="s">
        <v>220</v>
      </c>
      <c r="IL7" s="5" t="s">
        <v>220</v>
      </c>
      <c r="IM7" s="5" t="s">
        <v>220</v>
      </c>
      <c r="IN7" s="5" t="s">
        <v>220</v>
      </c>
      <c r="IO7" s="5" t="s">
        <v>220</v>
      </c>
      <c r="IP7" s="5" t="s">
        <v>220</v>
      </c>
      <c r="IQ7" s="5" t="s">
        <v>220</v>
      </c>
      <c r="IR7" s="5" t="s">
        <v>220</v>
      </c>
      <c r="IS7" s="5" t="s">
        <v>220</v>
      </c>
      <c r="IT7" s="5" t="s">
        <v>220</v>
      </c>
      <c r="IU7" s="5" t="s">
        <v>220</v>
      </c>
      <c r="IV7" s="5" t="s">
        <v>220</v>
      </c>
      <c r="IW7" s="5" t="s">
        <v>220</v>
      </c>
      <c r="IX7" s="5" t="s">
        <v>220</v>
      </c>
      <c r="IY7" s="5">
        <v>5889</v>
      </c>
      <c r="IZ7" s="5">
        <v>6611</v>
      </c>
      <c r="JA7" s="5">
        <v>6043</v>
      </c>
      <c r="JB7" s="5" t="s">
        <v>220</v>
      </c>
      <c r="JC7" s="5" t="s">
        <v>220</v>
      </c>
      <c r="JD7" s="5" t="s">
        <v>220</v>
      </c>
      <c r="JE7" s="5" t="s">
        <v>220</v>
      </c>
      <c r="JF7" s="5" t="s">
        <v>220</v>
      </c>
      <c r="JG7" s="5" t="s">
        <v>220</v>
      </c>
      <c r="JH7" s="5" t="s">
        <v>220</v>
      </c>
      <c r="JI7" s="5" t="s">
        <v>220</v>
      </c>
      <c r="JJ7" s="5" t="s">
        <v>220</v>
      </c>
      <c r="JK7" s="5" t="s">
        <v>220</v>
      </c>
      <c r="JL7" s="5" t="s">
        <v>220</v>
      </c>
      <c r="JM7" s="5" t="s">
        <v>220</v>
      </c>
      <c r="JN7" s="5" t="s">
        <v>220</v>
      </c>
      <c r="JO7" s="5" t="s">
        <v>220</v>
      </c>
      <c r="JP7" s="5" t="s">
        <v>220</v>
      </c>
      <c r="JQ7" s="5" t="s">
        <v>220</v>
      </c>
      <c r="JR7" s="5" t="s">
        <v>220</v>
      </c>
      <c r="JS7" s="5" t="s">
        <v>220</v>
      </c>
      <c r="JT7" s="5" t="s">
        <v>220</v>
      </c>
      <c r="JU7" s="5" t="s">
        <v>220</v>
      </c>
      <c r="JV7" s="5" t="s">
        <v>220</v>
      </c>
      <c r="JW7" s="5" t="s">
        <v>220</v>
      </c>
      <c r="JX7" s="5" t="s">
        <v>220</v>
      </c>
      <c r="JY7" s="5" t="s">
        <v>220</v>
      </c>
      <c r="JZ7" s="5" t="s">
        <v>220</v>
      </c>
      <c r="KA7" s="5" t="s">
        <v>220</v>
      </c>
      <c r="KB7" s="5" t="s">
        <v>220</v>
      </c>
      <c r="KC7" s="5" t="s">
        <v>220</v>
      </c>
      <c r="KD7" s="5" t="s">
        <v>220</v>
      </c>
      <c r="KE7" s="5">
        <v>317033</v>
      </c>
      <c r="KF7" s="5">
        <v>324354</v>
      </c>
      <c r="KG7" s="5">
        <v>306894</v>
      </c>
      <c r="KH7" s="5" t="s">
        <v>220</v>
      </c>
      <c r="KI7" s="5" t="s">
        <v>220</v>
      </c>
      <c r="KJ7" s="5" t="s">
        <v>220</v>
      </c>
      <c r="KK7" s="5" t="s">
        <v>220</v>
      </c>
      <c r="KL7" s="5" t="s">
        <v>220</v>
      </c>
      <c r="KM7" s="5" t="s">
        <v>220</v>
      </c>
      <c r="KN7" s="5" t="s">
        <v>220</v>
      </c>
      <c r="KO7" s="5" t="s">
        <v>220</v>
      </c>
      <c r="KP7" s="5" t="s">
        <v>220</v>
      </c>
      <c r="KQ7" s="5" t="s">
        <v>220</v>
      </c>
      <c r="KR7" s="5" t="s">
        <v>220</v>
      </c>
      <c r="KS7" s="5" t="s">
        <v>220</v>
      </c>
      <c r="KT7" s="5" t="s">
        <v>220</v>
      </c>
      <c r="KU7" s="5" t="s">
        <v>220</v>
      </c>
      <c r="KV7" s="5" t="s">
        <v>220</v>
      </c>
      <c r="KW7" s="5" t="s">
        <v>220</v>
      </c>
      <c r="KX7" s="5" t="s">
        <v>220</v>
      </c>
      <c r="KY7" s="5" t="s">
        <v>220</v>
      </c>
      <c r="KZ7" s="5" t="s">
        <v>220</v>
      </c>
      <c r="LA7" s="5" t="s">
        <v>220</v>
      </c>
      <c r="LB7" s="5" t="s">
        <v>220</v>
      </c>
      <c r="LC7" s="5" t="s">
        <v>220</v>
      </c>
      <c r="LD7" s="5" t="s">
        <v>220</v>
      </c>
      <c r="LE7" s="5" t="s">
        <v>220</v>
      </c>
      <c r="LF7" s="5" t="s">
        <v>220</v>
      </c>
      <c r="LG7" s="5" t="s">
        <v>220</v>
      </c>
      <c r="LH7" s="5" t="s">
        <v>220</v>
      </c>
      <c r="LI7" s="5" t="s">
        <v>220</v>
      </c>
      <c r="LJ7" s="5" t="s">
        <v>220</v>
      </c>
      <c r="LK7" s="5">
        <v>20202</v>
      </c>
      <c r="LL7" s="5">
        <v>19708</v>
      </c>
      <c r="LM7" s="5">
        <v>12069</v>
      </c>
      <c r="LN7" s="5" t="s">
        <v>220</v>
      </c>
      <c r="LO7" s="5" t="s">
        <v>220</v>
      </c>
      <c r="LP7" s="5" t="s">
        <v>220</v>
      </c>
      <c r="LQ7" s="5" t="s">
        <v>220</v>
      </c>
      <c r="LR7" s="5" t="s">
        <v>220</v>
      </c>
      <c r="LS7" s="5" t="s">
        <v>220</v>
      </c>
      <c r="LT7" s="5" t="s">
        <v>220</v>
      </c>
      <c r="LU7" s="5" t="s">
        <v>220</v>
      </c>
      <c r="LV7" s="5" t="s">
        <v>220</v>
      </c>
      <c r="LW7" s="5" t="s">
        <v>220</v>
      </c>
      <c r="LX7" s="5" t="s">
        <v>220</v>
      </c>
      <c r="LY7" s="5" t="s">
        <v>220</v>
      </c>
      <c r="LZ7" s="5" t="s">
        <v>220</v>
      </c>
      <c r="MA7" s="5" t="s">
        <v>220</v>
      </c>
      <c r="MB7" s="5" t="s">
        <v>220</v>
      </c>
      <c r="MC7" s="5" t="s">
        <v>220</v>
      </c>
      <c r="MD7" s="5" t="s">
        <v>220</v>
      </c>
      <c r="ME7" s="5" t="s">
        <v>220</v>
      </c>
      <c r="MF7" s="5" t="s">
        <v>220</v>
      </c>
      <c r="MG7" s="5" t="s">
        <v>220</v>
      </c>
      <c r="MH7" s="5" t="s">
        <v>220</v>
      </c>
      <c r="MI7" s="5" t="s">
        <v>220</v>
      </c>
      <c r="MJ7" s="5" t="s">
        <v>220</v>
      </c>
      <c r="MK7" s="5" t="s">
        <v>220</v>
      </c>
      <c r="ML7" s="5" t="s">
        <v>220</v>
      </c>
      <c r="MM7" s="5" t="s">
        <v>220</v>
      </c>
      <c r="MN7" s="5" t="s">
        <v>220</v>
      </c>
      <c r="MO7" s="5" t="s">
        <v>220</v>
      </c>
      <c r="MP7" s="5" t="s">
        <v>220</v>
      </c>
      <c r="MQ7" s="5">
        <v>0</v>
      </c>
      <c r="MR7" s="5">
        <v>0</v>
      </c>
      <c r="MS7" s="5">
        <v>0</v>
      </c>
      <c r="MT7" s="5" t="s">
        <v>220</v>
      </c>
      <c r="MU7" s="5" t="s">
        <v>220</v>
      </c>
      <c r="MV7" s="5" t="s">
        <v>220</v>
      </c>
      <c r="MW7" s="5" t="s">
        <v>220</v>
      </c>
      <c r="MX7" s="5" t="s">
        <v>220</v>
      </c>
      <c r="MY7" s="5" t="s">
        <v>220</v>
      </c>
      <c r="MZ7" s="5" t="s">
        <v>220</v>
      </c>
      <c r="NA7" s="5" t="s">
        <v>220</v>
      </c>
      <c r="NB7" s="5" t="s">
        <v>220</v>
      </c>
      <c r="NC7" s="5" t="s">
        <v>220</v>
      </c>
      <c r="ND7" s="5" t="s">
        <v>220</v>
      </c>
      <c r="NE7" s="5" t="s">
        <v>220</v>
      </c>
      <c r="NF7" s="5" t="s">
        <v>220</v>
      </c>
      <c r="NG7" s="5" t="s">
        <v>220</v>
      </c>
      <c r="NH7" s="5" t="s">
        <v>220</v>
      </c>
      <c r="NI7" s="5" t="s">
        <v>220</v>
      </c>
      <c r="NJ7" s="5" t="s">
        <v>220</v>
      </c>
      <c r="NK7" s="5" t="s">
        <v>220</v>
      </c>
      <c r="NL7" s="5" t="s">
        <v>220</v>
      </c>
      <c r="NM7" s="5" t="s">
        <v>220</v>
      </c>
      <c r="NN7" s="5" t="s">
        <v>220</v>
      </c>
      <c r="NO7" s="5" t="s">
        <v>220</v>
      </c>
      <c r="NP7" s="5" t="s">
        <v>220</v>
      </c>
      <c r="NQ7" s="5" t="s">
        <v>220</v>
      </c>
      <c r="NR7" s="5" t="s">
        <v>220</v>
      </c>
      <c r="NS7" s="5" t="s">
        <v>220</v>
      </c>
      <c r="NT7" s="5" t="s">
        <v>220</v>
      </c>
      <c r="NU7" s="5" t="s">
        <v>220</v>
      </c>
      <c r="NV7" s="5" t="s">
        <v>220</v>
      </c>
      <c r="NW7" s="5">
        <v>0</v>
      </c>
      <c r="NX7" s="5">
        <v>0</v>
      </c>
      <c r="NY7" s="5">
        <v>0</v>
      </c>
      <c r="NZ7" s="5" t="s">
        <v>220</v>
      </c>
      <c r="OA7" s="5" t="s">
        <v>220</v>
      </c>
      <c r="OB7" s="5" t="s">
        <v>220</v>
      </c>
      <c r="OC7" s="5" t="s">
        <v>220</v>
      </c>
      <c r="OD7" s="5" t="s">
        <v>220</v>
      </c>
      <c r="OE7" s="5" t="s">
        <v>220</v>
      </c>
      <c r="OF7" s="5" t="s">
        <v>220</v>
      </c>
      <c r="OG7" s="5" t="s">
        <v>220</v>
      </c>
      <c r="OH7" s="5" t="s">
        <v>220</v>
      </c>
      <c r="OI7" s="5" t="s">
        <v>220</v>
      </c>
      <c r="OJ7" s="5" t="s">
        <v>220</v>
      </c>
      <c r="OK7" s="5" t="s">
        <v>220</v>
      </c>
      <c r="OL7" s="5" t="s">
        <v>220</v>
      </c>
      <c r="OM7" s="5" t="s">
        <v>220</v>
      </c>
      <c r="ON7" s="5" t="s">
        <v>220</v>
      </c>
      <c r="OO7" s="5" t="s">
        <v>220</v>
      </c>
      <c r="OP7" s="5" t="s">
        <v>220</v>
      </c>
      <c r="OQ7" s="5" t="s">
        <v>220</v>
      </c>
      <c r="OR7" s="5" t="s">
        <v>220</v>
      </c>
      <c r="OS7" s="5" t="s">
        <v>220</v>
      </c>
      <c r="OT7" s="5" t="s">
        <v>220</v>
      </c>
      <c r="OU7" s="5" t="s">
        <v>220</v>
      </c>
      <c r="OV7" s="5" t="s">
        <v>220</v>
      </c>
      <c r="OW7" s="5" t="s">
        <v>220</v>
      </c>
      <c r="OX7" s="5" t="s">
        <v>220</v>
      </c>
      <c r="OY7" s="5" t="s">
        <v>220</v>
      </c>
      <c r="OZ7" s="5" t="s">
        <v>220</v>
      </c>
      <c r="PA7" s="5" t="s">
        <v>220</v>
      </c>
      <c r="PB7" s="5" t="s">
        <v>220</v>
      </c>
      <c r="PC7" s="5">
        <v>57393</v>
      </c>
      <c r="PD7" s="5">
        <v>58684</v>
      </c>
      <c r="PE7" s="5">
        <v>54081</v>
      </c>
      <c r="PF7" s="5" t="s">
        <v>220</v>
      </c>
      <c r="PG7" s="5" t="s">
        <v>220</v>
      </c>
      <c r="PH7" s="5" t="s">
        <v>220</v>
      </c>
      <c r="PI7" s="5" t="s">
        <v>220</v>
      </c>
      <c r="PJ7" s="5" t="s">
        <v>220</v>
      </c>
      <c r="PK7" s="5" t="s">
        <v>220</v>
      </c>
      <c r="PL7" s="5" t="s">
        <v>220</v>
      </c>
      <c r="PM7" s="5" t="s">
        <v>220</v>
      </c>
      <c r="PN7" s="5" t="s">
        <v>220</v>
      </c>
      <c r="PO7" s="5" t="s">
        <v>220</v>
      </c>
      <c r="PP7" s="5" t="s">
        <v>220</v>
      </c>
      <c r="PQ7" s="5" t="s">
        <v>220</v>
      </c>
      <c r="PR7" s="5" t="s">
        <v>220</v>
      </c>
      <c r="PS7" s="5" t="s">
        <v>220</v>
      </c>
      <c r="PT7" s="5" t="s">
        <v>220</v>
      </c>
      <c r="PU7" s="5" t="s">
        <v>220</v>
      </c>
      <c r="PV7" s="5" t="s">
        <v>220</v>
      </c>
      <c r="PW7" s="5" t="s">
        <v>220</v>
      </c>
      <c r="PX7" s="5" t="s">
        <v>220</v>
      </c>
      <c r="PY7" s="5" t="s">
        <v>220</v>
      </c>
      <c r="PZ7" s="5" t="s">
        <v>220</v>
      </c>
      <c r="QA7" s="5" t="s">
        <v>220</v>
      </c>
      <c r="QB7" s="5" t="s">
        <v>220</v>
      </c>
      <c r="QC7" s="5" t="s">
        <v>220</v>
      </c>
      <c r="QD7" s="5" t="s">
        <v>220</v>
      </c>
      <c r="QE7" s="5" t="s">
        <v>220</v>
      </c>
      <c r="QF7" s="5" t="s">
        <v>220</v>
      </c>
      <c r="QG7" s="5" t="s">
        <v>220</v>
      </c>
      <c r="QH7" s="5" t="s">
        <v>220</v>
      </c>
      <c r="QI7" s="5">
        <v>114005</v>
      </c>
      <c r="QJ7" s="5">
        <v>45510</v>
      </c>
      <c r="QK7" s="5">
        <v>43239</v>
      </c>
      <c r="QL7" s="5" t="s">
        <v>220</v>
      </c>
      <c r="QM7" s="5" t="s">
        <v>220</v>
      </c>
      <c r="QN7" s="5" t="s">
        <v>220</v>
      </c>
      <c r="QO7" s="5" t="s">
        <v>220</v>
      </c>
      <c r="QP7" s="5" t="s">
        <v>220</v>
      </c>
      <c r="QQ7" s="5" t="s">
        <v>220</v>
      </c>
      <c r="QR7" s="5" t="s">
        <v>220</v>
      </c>
      <c r="QS7" s="5" t="s">
        <v>220</v>
      </c>
      <c r="QT7" s="5" t="s">
        <v>220</v>
      </c>
      <c r="QU7" s="5" t="s">
        <v>220</v>
      </c>
      <c r="QV7" s="5" t="s">
        <v>220</v>
      </c>
      <c r="QW7" s="5" t="s">
        <v>220</v>
      </c>
      <c r="QX7" s="5" t="s">
        <v>220</v>
      </c>
      <c r="QY7" s="5" t="s">
        <v>220</v>
      </c>
      <c r="QZ7" s="5" t="s">
        <v>220</v>
      </c>
      <c r="RA7" s="5" t="s">
        <v>220</v>
      </c>
      <c r="RB7" s="5" t="s">
        <v>220</v>
      </c>
      <c r="RC7" s="5" t="s">
        <v>220</v>
      </c>
      <c r="RD7" s="5" t="s">
        <v>220</v>
      </c>
      <c r="RE7" s="5" t="s">
        <v>220</v>
      </c>
      <c r="RF7" s="5" t="s">
        <v>220</v>
      </c>
      <c r="RG7" s="5" t="s">
        <v>220</v>
      </c>
      <c r="RH7" s="5" t="s">
        <v>220</v>
      </c>
      <c r="RI7" s="5" t="s">
        <v>220</v>
      </c>
      <c r="RJ7" s="5" t="s">
        <v>220</v>
      </c>
      <c r="RK7" s="5" t="s">
        <v>220</v>
      </c>
      <c r="RL7" s="5" t="s">
        <v>220</v>
      </c>
      <c r="RM7" s="5" t="s">
        <v>220</v>
      </c>
      <c r="RN7" s="5" t="s">
        <v>220</v>
      </c>
      <c r="RO7" s="5">
        <v>12978</v>
      </c>
      <c r="RP7" s="5">
        <v>12348</v>
      </c>
      <c r="RQ7" s="5">
        <v>11154</v>
      </c>
      <c r="RR7" s="5" t="s">
        <v>220</v>
      </c>
      <c r="RS7" s="5" t="s">
        <v>220</v>
      </c>
      <c r="RT7" s="5" t="s">
        <v>220</v>
      </c>
      <c r="RU7" s="5" t="s">
        <v>220</v>
      </c>
      <c r="RV7" s="5" t="s">
        <v>220</v>
      </c>
      <c r="RW7" s="5" t="s">
        <v>220</v>
      </c>
      <c r="RX7" s="5" t="s">
        <v>220</v>
      </c>
      <c r="RY7" s="5" t="s">
        <v>220</v>
      </c>
      <c r="RZ7" s="5" t="s">
        <v>220</v>
      </c>
      <c r="SA7" s="5" t="s">
        <v>220</v>
      </c>
      <c r="SB7" s="5" t="s">
        <v>220</v>
      </c>
      <c r="SC7" s="5" t="s">
        <v>220</v>
      </c>
      <c r="SD7" s="5" t="s">
        <v>220</v>
      </c>
      <c r="SE7" s="5" t="s">
        <v>220</v>
      </c>
      <c r="SF7" s="5" t="s">
        <v>220</v>
      </c>
      <c r="SG7" s="5" t="s">
        <v>220</v>
      </c>
      <c r="SH7" s="5" t="s">
        <v>220</v>
      </c>
      <c r="SI7" s="5" t="s">
        <v>220</v>
      </c>
      <c r="SJ7" s="5" t="s">
        <v>220</v>
      </c>
      <c r="SK7" s="5" t="s">
        <v>220</v>
      </c>
      <c r="SL7" s="5" t="s">
        <v>220</v>
      </c>
      <c r="SM7" s="5" t="s">
        <v>220</v>
      </c>
      <c r="SN7" s="5" t="s">
        <v>220</v>
      </c>
      <c r="SO7" s="5" t="s">
        <v>220</v>
      </c>
      <c r="SP7" s="5" t="s">
        <v>220</v>
      </c>
      <c r="SQ7" s="5" t="s">
        <v>220</v>
      </c>
      <c r="SR7" s="5" t="s">
        <v>220</v>
      </c>
      <c r="SS7" s="5" t="s">
        <v>220</v>
      </c>
      <c r="ST7" s="5" t="s">
        <v>220</v>
      </c>
      <c r="SU7" s="5">
        <v>19003</v>
      </c>
      <c r="SV7" s="5">
        <v>19043</v>
      </c>
      <c r="SW7" s="5">
        <v>17611</v>
      </c>
      <c r="SX7" s="5" t="s">
        <v>220</v>
      </c>
      <c r="SY7" s="5" t="s">
        <v>220</v>
      </c>
      <c r="SZ7" s="5" t="s">
        <v>220</v>
      </c>
      <c r="TA7" s="5" t="s">
        <v>220</v>
      </c>
      <c r="TB7" s="5" t="s">
        <v>220</v>
      </c>
      <c r="TC7" s="5" t="s">
        <v>220</v>
      </c>
      <c r="TD7" s="5" t="s">
        <v>220</v>
      </c>
      <c r="TE7" s="5" t="s">
        <v>220</v>
      </c>
      <c r="TF7" s="5" t="s">
        <v>220</v>
      </c>
      <c r="TG7" s="5" t="s">
        <v>220</v>
      </c>
      <c r="TH7" s="5" t="s">
        <v>220</v>
      </c>
      <c r="TI7" s="5" t="s">
        <v>220</v>
      </c>
      <c r="TJ7" s="5" t="s">
        <v>220</v>
      </c>
      <c r="TK7" s="5" t="s">
        <v>220</v>
      </c>
      <c r="TL7" s="5" t="s">
        <v>220</v>
      </c>
      <c r="TM7" s="5" t="s">
        <v>220</v>
      </c>
      <c r="TN7" s="5" t="s">
        <v>220</v>
      </c>
      <c r="TO7" s="5" t="s">
        <v>220</v>
      </c>
      <c r="TP7" s="5" t="s">
        <v>220</v>
      </c>
      <c r="TQ7" s="5" t="s">
        <v>220</v>
      </c>
      <c r="TR7" s="5" t="s">
        <v>220</v>
      </c>
      <c r="TS7" s="5" t="s">
        <v>220</v>
      </c>
      <c r="TT7" s="5" t="s">
        <v>220</v>
      </c>
      <c r="TU7" s="5" t="s">
        <v>220</v>
      </c>
      <c r="TV7" s="5" t="s">
        <v>220</v>
      </c>
      <c r="TW7" s="5" t="s">
        <v>220</v>
      </c>
      <c r="TX7" s="5" t="s">
        <v>220</v>
      </c>
      <c r="TY7" s="5" t="s">
        <v>220</v>
      </c>
      <c r="TZ7" s="5" t="s">
        <v>220</v>
      </c>
      <c r="UA7" s="5">
        <v>450</v>
      </c>
      <c r="UB7" s="5">
        <v>318</v>
      </c>
      <c r="UC7" s="5">
        <v>298</v>
      </c>
      <c r="UD7" s="5" t="s">
        <v>220</v>
      </c>
      <c r="UE7" s="5" t="s">
        <v>220</v>
      </c>
      <c r="UF7" s="5" t="s">
        <v>220</v>
      </c>
      <c r="UG7" s="5" t="s">
        <v>220</v>
      </c>
      <c r="UH7" s="5" t="s">
        <v>220</v>
      </c>
      <c r="UI7" s="5" t="s">
        <v>220</v>
      </c>
      <c r="UJ7" s="5" t="s">
        <v>220</v>
      </c>
      <c r="UK7" s="5" t="s">
        <v>220</v>
      </c>
      <c r="UL7" s="5" t="s">
        <v>220</v>
      </c>
      <c r="UM7" s="5" t="s">
        <v>220</v>
      </c>
      <c r="UN7" s="5" t="s">
        <v>220</v>
      </c>
      <c r="UO7" s="5" t="s">
        <v>220</v>
      </c>
      <c r="UP7" s="5" t="s">
        <v>220</v>
      </c>
      <c r="UQ7" s="5" t="s">
        <v>220</v>
      </c>
      <c r="UR7" s="5" t="s">
        <v>220</v>
      </c>
      <c r="US7" s="5" t="s">
        <v>220</v>
      </c>
      <c r="UT7" s="5" t="s">
        <v>220</v>
      </c>
      <c r="UU7" s="5" t="s">
        <v>220</v>
      </c>
      <c r="UV7" s="5" t="s">
        <v>220</v>
      </c>
      <c r="UW7" s="5" t="s">
        <v>220</v>
      </c>
      <c r="UX7" s="5" t="s">
        <v>220</v>
      </c>
      <c r="UY7" s="5" t="s">
        <v>220</v>
      </c>
      <c r="UZ7" s="5" t="s">
        <v>220</v>
      </c>
      <c r="VA7" s="5" t="s">
        <v>220</v>
      </c>
      <c r="VB7" s="5" t="s">
        <v>220</v>
      </c>
      <c r="VC7" s="5" t="s">
        <v>220</v>
      </c>
      <c r="VD7" s="5" t="s">
        <v>220</v>
      </c>
      <c r="VE7" s="5" t="s">
        <v>220</v>
      </c>
      <c r="VF7" s="5" t="s">
        <v>220</v>
      </c>
      <c r="VG7" s="5">
        <v>49515</v>
      </c>
      <c r="VH7" s="5">
        <v>43559</v>
      </c>
      <c r="VI7" s="5">
        <v>49820</v>
      </c>
      <c r="VJ7" s="5" t="s">
        <v>220</v>
      </c>
      <c r="VK7" s="5" t="s">
        <v>220</v>
      </c>
      <c r="VL7" s="5" t="s">
        <v>220</v>
      </c>
      <c r="VM7" s="5" t="s">
        <v>220</v>
      </c>
      <c r="VN7" s="5" t="s">
        <v>220</v>
      </c>
      <c r="VO7" s="5" t="s">
        <v>220</v>
      </c>
      <c r="VP7" s="5" t="s">
        <v>220</v>
      </c>
      <c r="VQ7" s="5" t="s">
        <v>220</v>
      </c>
      <c r="VR7" s="5" t="s">
        <v>220</v>
      </c>
      <c r="VS7" s="5" t="s">
        <v>220</v>
      </c>
      <c r="VT7" s="5" t="s">
        <v>220</v>
      </c>
      <c r="VU7" s="5" t="s">
        <v>220</v>
      </c>
      <c r="VV7" s="5" t="s">
        <v>220</v>
      </c>
      <c r="VW7" s="5" t="s">
        <v>220</v>
      </c>
      <c r="VX7" s="5" t="s">
        <v>220</v>
      </c>
      <c r="VY7" s="5" t="s">
        <v>220</v>
      </c>
      <c r="VZ7" s="5" t="s">
        <v>220</v>
      </c>
      <c r="WA7" s="5" t="s">
        <v>220</v>
      </c>
      <c r="WB7" s="5" t="s">
        <v>220</v>
      </c>
      <c r="WC7" s="5" t="s">
        <v>220</v>
      </c>
      <c r="WD7" s="5" t="s">
        <v>220</v>
      </c>
      <c r="WE7" s="5" t="s">
        <v>220</v>
      </c>
      <c r="WF7" s="5" t="s">
        <v>220</v>
      </c>
      <c r="WG7" s="5" t="s">
        <v>220</v>
      </c>
      <c r="WH7" s="5" t="s">
        <v>220</v>
      </c>
      <c r="WI7" s="5" t="s">
        <v>220</v>
      </c>
      <c r="WJ7" s="5" t="s">
        <v>220</v>
      </c>
      <c r="WK7" s="5" t="s">
        <v>220</v>
      </c>
      <c r="WL7" s="5" t="s">
        <v>220</v>
      </c>
      <c r="WM7" s="5">
        <v>18696</v>
      </c>
      <c r="WN7" s="5">
        <v>17602</v>
      </c>
      <c r="WO7" s="5">
        <v>14554</v>
      </c>
      <c r="WP7" s="5" t="s">
        <v>220</v>
      </c>
      <c r="WQ7" s="5" t="s">
        <v>220</v>
      </c>
      <c r="WR7" s="5" t="s">
        <v>220</v>
      </c>
      <c r="WS7" s="5" t="s">
        <v>220</v>
      </c>
      <c r="WT7" s="5" t="s">
        <v>220</v>
      </c>
      <c r="WU7" s="5" t="s">
        <v>220</v>
      </c>
      <c r="WV7" s="5" t="s">
        <v>220</v>
      </c>
      <c r="WW7" s="5" t="s">
        <v>220</v>
      </c>
      <c r="WX7" s="5" t="s">
        <v>220</v>
      </c>
      <c r="WY7" s="5" t="s">
        <v>220</v>
      </c>
      <c r="WZ7" s="5" t="s">
        <v>220</v>
      </c>
      <c r="XA7" s="5" t="s">
        <v>220</v>
      </c>
      <c r="XB7" s="5" t="s">
        <v>220</v>
      </c>
      <c r="XC7" s="5" t="s">
        <v>220</v>
      </c>
      <c r="XD7" s="5" t="s">
        <v>220</v>
      </c>
      <c r="XE7" s="5" t="s">
        <v>220</v>
      </c>
      <c r="XF7" s="5" t="s">
        <v>220</v>
      </c>
      <c r="XG7" s="5" t="s">
        <v>220</v>
      </c>
      <c r="XH7" s="5" t="s">
        <v>220</v>
      </c>
      <c r="XI7" s="5" t="s">
        <v>220</v>
      </c>
      <c r="XJ7" s="5" t="s">
        <v>220</v>
      </c>
      <c r="XK7" s="5" t="s">
        <v>220</v>
      </c>
      <c r="XL7" s="5" t="s">
        <v>220</v>
      </c>
      <c r="XM7" s="5" t="s">
        <v>220</v>
      </c>
      <c r="XN7" s="5" t="s">
        <v>220</v>
      </c>
      <c r="XO7" s="5" t="s">
        <v>220</v>
      </c>
      <c r="XP7" s="5" t="s">
        <v>220</v>
      </c>
      <c r="XQ7" s="5" t="s">
        <v>220</v>
      </c>
      <c r="XR7" s="5" t="s">
        <v>220</v>
      </c>
      <c r="XS7" s="2" t="s">
        <v>220</v>
      </c>
      <c r="XT7" s="3" t="s">
        <v>222</v>
      </c>
      <c r="XU7" s="3" t="s">
        <v>222</v>
      </c>
      <c r="XV7" s="3" t="s">
        <v>222</v>
      </c>
      <c r="XW7" s="3" t="s">
        <v>222</v>
      </c>
      <c r="XX7" s="3" t="s">
        <v>222</v>
      </c>
      <c r="XY7" s="3" t="s">
        <v>221</v>
      </c>
      <c r="XZ7" s="3" t="s">
        <v>223</v>
      </c>
    </row>
    <row r="8" spans="1:650" x14ac:dyDescent="0.3">
      <c r="A8" s="1" t="s">
        <v>2</v>
      </c>
      <c r="B8" s="2">
        <v>4057034</v>
      </c>
      <c r="C8" s="5" t="s">
        <v>220</v>
      </c>
      <c r="D8" s="5" t="s">
        <v>220</v>
      </c>
      <c r="E8" s="5" t="s">
        <v>220</v>
      </c>
      <c r="F8" s="5">
        <v>6595</v>
      </c>
      <c r="G8" s="5">
        <v>5558</v>
      </c>
      <c r="H8" s="5">
        <v>4257</v>
      </c>
      <c r="I8" s="5">
        <v>3050</v>
      </c>
      <c r="J8" s="5">
        <v>3615</v>
      </c>
      <c r="K8" s="5">
        <v>3406</v>
      </c>
      <c r="L8" s="5">
        <v>6633</v>
      </c>
      <c r="M8" s="5">
        <v>1016</v>
      </c>
      <c r="N8" s="5">
        <v>2315</v>
      </c>
      <c r="O8" s="5">
        <v>2027</v>
      </c>
      <c r="P8" s="5">
        <v>2306</v>
      </c>
      <c r="Q8" s="5">
        <v>3048</v>
      </c>
      <c r="R8" s="5">
        <v>2733</v>
      </c>
      <c r="S8" s="5">
        <v>4987</v>
      </c>
      <c r="T8" s="5">
        <v>4991</v>
      </c>
      <c r="U8" s="5">
        <v>338</v>
      </c>
      <c r="V8" s="5">
        <v>103</v>
      </c>
      <c r="W8" s="5">
        <v>366</v>
      </c>
      <c r="X8" s="5">
        <v>1027</v>
      </c>
      <c r="Y8" s="5">
        <v>7298</v>
      </c>
      <c r="Z8" s="5">
        <v>3948</v>
      </c>
      <c r="AA8" s="5">
        <v>4409</v>
      </c>
      <c r="AB8" s="5">
        <v>0</v>
      </c>
      <c r="AC8" s="5">
        <v>717</v>
      </c>
      <c r="AD8" s="5">
        <v>0</v>
      </c>
      <c r="AE8" s="5">
        <v>0</v>
      </c>
      <c r="AF8" s="5">
        <v>675</v>
      </c>
      <c r="AG8" s="5">
        <v>0</v>
      </c>
      <c r="AH8" s="5">
        <v>0</v>
      </c>
      <c r="AI8" s="5" t="s">
        <v>220</v>
      </c>
      <c r="AJ8" s="5" t="s">
        <v>220</v>
      </c>
      <c r="AK8" s="5" t="s">
        <v>220</v>
      </c>
      <c r="AL8" s="5">
        <v>8232</v>
      </c>
      <c r="AM8" s="5">
        <v>28977</v>
      </c>
      <c r="AN8" s="5">
        <v>6644</v>
      </c>
      <c r="AO8" s="5">
        <v>2195</v>
      </c>
      <c r="AP8" s="5">
        <v>2587</v>
      </c>
      <c r="AQ8" s="5">
        <v>5845</v>
      </c>
      <c r="AR8" s="5">
        <v>5445</v>
      </c>
      <c r="AS8" s="5">
        <v>9646</v>
      </c>
      <c r="AT8" s="5">
        <v>4505</v>
      </c>
      <c r="AU8" s="5">
        <v>3887</v>
      </c>
      <c r="AV8" s="5">
        <v>2880</v>
      </c>
      <c r="AW8" s="5">
        <v>1896</v>
      </c>
      <c r="AX8" s="5">
        <v>2027</v>
      </c>
      <c r="AY8" s="5">
        <v>7368</v>
      </c>
      <c r="AZ8" s="5">
        <v>2217</v>
      </c>
      <c r="BA8" s="5">
        <v>13580</v>
      </c>
      <c r="BB8" s="5">
        <v>8832</v>
      </c>
      <c r="BC8" s="5">
        <v>4781</v>
      </c>
      <c r="BD8" s="5">
        <v>12048</v>
      </c>
      <c r="BE8" s="5">
        <v>3499</v>
      </c>
      <c r="BF8" s="5">
        <v>4880</v>
      </c>
      <c r="BG8" s="5">
        <v>48</v>
      </c>
      <c r="BH8" s="5">
        <v>2898</v>
      </c>
      <c r="BI8" s="5">
        <v>2531</v>
      </c>
      <c r="BJ8" s="5">
        <v>3051</v>
      </c>
      <c r="BK8" s="5">
        <v>34</v>
      </c>
      <c r="BL8" s="5">
        <v>5232</v>
      </c>
      <c r="BM8" s="5">
        <v>1031</v>
      </c>
      <c r="BN8" s="5">
        <v>1298</v>
      </c>
      <c r="BO8" s="5" t="s">
        <v>220</v>
      </c>
      <c r="BP8" s="5" t="s">
        <v>220</v>
      </c>
      <c r="BQ8" s="5" t="s">
        <v>220</v>
      </c>
      <c r="BR8" s="5">
        <v>77706</v>
      </c>
      <c r="BS8" s="5">
        <v>58836</v>
      </c>
      <c r="BT8" s="5">
        <v>40616</v>
      </c>
      <c r="BU8" s="5">
        <v>32878</v>
      </c>
      <c r="BV8" s="5">
        <v>22245</v>
      </c>
      <c r="BW8" s="5">
        <v>41048</v>
      </c>
      <c r="BX8" s="5">
        <v>1844</v>
      </c>
      <c r="BY8" s="5">
        <v>74739</v>
      </c>
      <c r="BZ8" s="5">
        <v>71961</v>
      </c>
      <c r="CA8" s="5">
        <v>33571</v>
      </c>
      <c r="CB8" s="5">
        <v>44313</v>
      </c>
      <c r="CC8" s="5">
        <v>14688</v>
      </c>
      <c r="CD8" s="5">
        <v>13560</v>
      </c>
      <c r="CE8" s="5">
        <v>13990</v>
      </c>
      <c r="CF8" s="5">
        <v>5525</v>
      </c>
      <c r="CG8" s="5">
        <v>14943</v>
      </c>
      <c r="CH8" s="5">
        <v>15359</v>
      </c>
      <c r="CI8" s="5">
        <v>7359</v>
      </c>
      <c r="CJ8" s="5">
        <v>4770</v>
      </c>
      <c r="CK8" s="5">
        <v>8622</v>
      </c>
      <c r="CL8" s="5">
        <v>2230</v>
      </c>
      <c r="CM8" s="5">
        <v>4806</v>
      </c>
      <c r="CN8" s="5">
        <v>4343</v>
      </c>
      <c r="CO8" s="5">
        <v>3687</v>
      </c>
      <c r="CP8" s="5">
        <v>5323</v>
      </c>
      <c r="CQ8" s="5">
        <v>3024</v>
      </c>
      <c r="CR8" s="5">
        <v>5075</v>
      </c>
      <c r="CS8" s="5">
        <v>7926</v>
      </c>
      <c r="CT8" s="5">
        <v>6599</v>
      </c>
      <c r="CU8" s="5" t="s">
        <v>220</v>
      </c>
      <c r="CV8" s="5" t="s">
        <v>220</v>
      </c>
      <c r="CW8" s="5" t="s">
        <v>220</v>
      </c>
      <c r="CX8" s="5">
        <v>52971</v>
      </c>
      <c r="CY8" s="5">
        <v>59762</v>
      </c>
      <c r="CZ8" s="5">
        <v>56654</v>
      </c>
      <c r="DA8" s="5">
        <v>43937</v>
      </c>
      <c r="DB8" s="5">
        <v>42537</v>
      </c>
      <c r="DC8" s="5">
        <v>41466</v>
      </c>
      <c r="DD8" s="5">
        <v>33991</v>
      </c>
      <c r="DE8" s="5">
        <v>25122</v>
      </c>
      <c r="DF8" s="5">
        <v>33873</v>
      </c>
      <c r="DG8" s="5">
        <v>24942</v>
      </c>
      <c r="DH8" s="5">
        <v>25291</v>
      </c>
      <c r="DI8" s="5">
        <v>22574</v>
      </c>
      <c r="DJ8" s="5">
        <v>22820</v>
      </c>
      <c r="DK8" s="5">
        <v>22128</v>
      </c>
      <c r="DL8" s="5">
        <v>15284</v>
      </c>
      <c r="DM8" s="5">
        <v>18804</v>
      </c>
      <c r="DN8" s="5">
        <v>16676</v>
      </c>
      <c r="DO8" s="5">
        <v>25914</v>
      </c>
      <c r="DP8" s="5">
        <v>19223</v>
      </c>
      <c r="DQ8" s="5">
        <v>18577</v>
      </c>
      <c r="DR8" s="5">
        <v>23613</v>
      </c>
      <c r="DS8" s="5">
        <v>20983</v>
      </c>
      <c r="DT8" s="5">
        <v>20245</v>
      </c>
      <c r="DU8" s="5">
        <v>18280</v>
      </c>
      <c r="DV8" s="5">
        <v>15175</v>
      </c>
      <c r="DW8" s="5">
        <v>16441</v>
      </c>
      <c r="DX8" s="5">
        <v>14350</v>
      </c>
      <c r="DY8" s="5">
        <v>15564</v>
      </c>
      <c r="DZ8" s="5">
        <v>14015</v>
      </c>
      <c r="EA8" s="5" t="s">
        <v>220</v>
      </c>
      <c r="EB8" s="5" t="s">
        <v>220</v>
      </c>
      <c r="EC8" s="5" t="s">
        <v>220</v>
      </c>
      <c r="ED8" s="5">
        <v>8157</v>
      </c>
      <c r="EE8" s="5">
        <v>6772</v>
      </c>
      <c r="EF8" s="5">
        <v>873</v>
      </c>
      <c r="EG8" s="5">
        <v>8639</v>
      </c>
      <c r="EH8" s="5">
        <v>5451</v>
      </c>
      <c r="EI8" s="5">
        <v>5230</v>
      </c>
      <c r="EJ8" s="5">
        <v>1500</v>
      </c>
      <c r="EK8" s="5">
        <v>1988</v>
      </c>
      <c r="EL8" s="5">
        <v>4181</v>
      </c>
      <c r="EM8" s="5">
        <v>1911</v>
      </c>
      <c r="EN8" s="5">
        <v>2192</v>
      </c>
      <c r="EO8" s="5">
        <v>1046</v>
      </c>
      <c r="EP8" s="5">
        <v>1813</v>
      </c>
      <c r="EQ8" s="5">
        <v>4436</v>
      </c>
      <c r="ER8" s="5">
        <v>1107</v>
      </c>
      <c r="ES8" s="5">
        <v>4242</v>
      </c>
      <c r="ET8" s="5">
        <v>3926</v>
      </c>
      <c r="EU8" s="5">
        <v>8782</v>
      </c>
      <c r="EV8" s="5">
        <v>3831</v>
      </c>
      <c r="EW8" s="5">
        <v>10943</v>
      </c>
      <c r="EX8" s="5">
        <v>9964</v>
      </c>
      <c r="EY8" s="5">
        <v>8087</v>
      </c>
      <c r="EZ8" s="5">
        <v>5242</v>
      </c>
      <c r="FA8" s="5">
        <v>7010</v>
      </c>
      <c r="FB8" s="5">
        <v>5655</v>
      </c>
      <c r="FC8" s="5">
        <v>4050</v>
      </c>
      <c r="FD8" s="5">
        <v>2542</v>
      </c>
      <c r="FE8" s="5">
        <v>2978</v>
      </c>
      <c r="FF8" s="5">
        <v>2894</v>
      </c>
      <c r="FG8" s="5" t="s">
        <v>220</v>
      </c>
      <c r="FH8" s="5" t="s">
        <v>220</v>
      </c>
      <c r="FI8" s="5" t="s">
        <v>220</v>
      </c>
      <c r="FJ8" s="5">
        <v>0</v>
      </c>
      <c r="FK8" s="5">
        <v>0</v>
      </c>
      <c r="FL8" s="5">
        <v>0</v>
      </c>
      <c r="FM8" s="5">
        <v>0</v>
      </c>
      <c r="FN8" s="5">
        <v>0</v>
      </c>
      <c r="FO8" s="5">
        <v>0</v>
      </c>
      <c r="FP8" s="5">
        <v>0</v>
      </c>
      <c r="FQ8" s="5">
        <v>0</v>
      </c>
      <c r="FR8" s="5">
        <v>0</v>
      </c>
      <c r="FS8" s="5">
        <v>0</v>
      </c>
      <c r="FT8" s="5">
        <v>0</v>
      </c>
      <c r="FU8" s="5" t="s">
        <v>220</v>
      </c>
      <c r="FV8" s="5" t="s">
        <v>220</v>
      </c>
      <c r="FW8" s="5" t="s">
        <v>220</v>
      </c>
      <c r="FX8" s="5" t="s">
        <v>220</v>
      </c>
      <c r="FY8" s="5" t="s">
        <v>220</v>
      </c>
      <c r="FZ8" s="5" t="s">
        <v>220</v>
      </c>
      <c r="GA8" s="5" t="s">
        <v>220</v>
      </c>
      <c r="GB8" s="5" t="s">
        <v>220</v>
      </c>
      <c r="GC8" s="5" t="s">
        <v>220</v>
      </c>
      <c r="GD8" s="5" t="s">
        <v>220</v>
      </c>
      <c r="GE8" s="5" t="s">
        <v>220</v>
      </c>
      <c r="GF8" s="5" t="s">
        <v>220</v>
      </c>
      <c r="GG8" s="5" t="s">
        <v>220</v>
      </c>
      <c r="GH8" s="5" t="s">
        <v>220</v>
      </c>
      <c r="GI8" s="5" t="s">
        <v>220</v>
      </c>
      <c r="GJ8" s="5" t="s">
        <v>220</v>
      </c>
      <c r="GK8" s="5" t="s">
        <v>220</v>
      </c>
      <c r="GL8" s="5" t="s">
        <v>220</v>
      </c>
      <c r="GM8" s="5" t="s">
        <v>220</v>
      </c>
      <c r="GN8" s="5" t="s">
        <v>220</v>
      </c>
      <c r="GO8" s="5" t="s">
        <v>220</v>
      </c>
      <c r="GP8" s="5">
        <v>153660</v>
      </c>
      <c r="GQ8" s="5">
        <v>159905</v>
      </c>
      <c r="GR8" s="5">
        <v>109044</v>
      </c>
      <c r="GS8" s="5">
        <v>90699</v>
      </c>
      <c r="GT8" s="5">
        <v>76435</v>
      </c>
      <c r="GU8" s="5">
        <v>96995</v>
      </c>
      <c r="GV8" s="5">
        <v>49413</v>
      </c>
      <c r="GW8" s="5">
        <v>112511</v>
      </c>
      <c r="GX8" s="5">
        <v>116835</v>
      </c>
      <c r="GY8" s="5">
        <v>66338</v>
      </c>
      <c r="GZ8" s="5">
        <v>76982</v>
      </c>
      <c r="HA8" s="5">
        <v>43251</v>
      </c>
      <c r="HB8" s="5">
        <v>42953</v>
      </c>
      <c r="HC8" s="5">
        <v>52909</v>
      </c>
      <c r="HD8" s="5">
        <v>29124</v>
      </c>
      <c r="HE8" s="5">
        <v>51907</v>
      </c>
      <c r="HF8" s="5">
        <v>44896</v>
      </c>
      <c r="HG8" s="5">
        <v>47202</v>
      </c>
      <c r="HH8" s="5">
        <v>40899</v>
      </c>
      <c r="HI8" s="5">
        <v>48938</v>
      </c>
      <c r="HJ8" s="5">
        <v>44635</v>
      </c>
      <c r="HK8" s="5">
        <v>38416</v>
      </c>
      <c r="HL8" s="5">
        <v>32727</v>
      </c>
      <c r="HM8" s="5">
        <v>32224</v>
      </c>
      <c r="HN8" s="5">
        <v>29204</v>
      </c>
      <c r="HO8" s="5">
        <v>23548</v>
      </c>
      <c r="HP8" s="5">
        <v>27874</v>
      </c>
      <c r="HQ8" s="5">
        <v>27499</v>
      </c>
      <c r="HR8" s="5">
        <v>24807</v>
      </c>
      <c r="HS8" s="5" t="s">
        <v>220</v>
      </c>
      <c r="HT8" s="5" t="s">
        <v>220</v>
      </c>
      <c r="HU8" s="5" t="s">
        <v>220</v>
      </c>
      <c r="HV8" s="5">
        <v>38102</v>
      </c>
      <c r="HW8" s="5">
        <v>38105</v>
      </c>
      <c r="HX8" s="5">
        <v>52507</v>
      </c>
      <c r="HY8" s="5">
        <v>61602</v>
      </c>
      <c r="HZ8" s="5">
        <v>46860</v>
      </c>
      <c r="IA8" s="5">
        <v>46479</v>
      </c>
      <c r="IB8" s="5">
        <v>46967</v>
      </c>
      <c r="IC8" s="5">
        <v>48907</v>
      </c>
      <c r="ID8" s="5">
        <v>65496</v>
      </c>
      <c r="IE8" s="5">
        <v>51728</v>
      </c>
      <c r="IF8" s="5">
        <v>137312</v>
      </c>
      <c r="IG8" s="5">
        <v>184996</v>
      </c>
      <c r="IH8" s="5">
        <v>253184</v>
      </c>
      <c r="II8" s="5">
        <v>223864</v>
      </c>
      <c r="IJ8" s="5">
        <v>276966</v>
      </c>
      <c r="IK8" s="5">
        <v>828977</v>
      </c>
      <c r="IL8" s="5">
        <v>325646</v>
      </c>
      <c r="IM8" s="5">
        <v>193578</v>
      </c>
      <c r="IN8" s="5">
        <v>182735</v>
      </c>
      <c r="IO8" s="5">
        <v>178846</v>
      </c>
      <c r="IP8" s="5">
        <v>172751</v>
      </c>
      <c r="IQ8" s="5">
        <v>143616</v>
      </c>
      <c r="IR8" s="5">
        <v>146760</v>
      </c>
      <c r="IS8" s="5">
        <v>152478</v>
      </c>
      <c r="IT8" s="5">
        <v>131693</v>
      </c>
      <c r="IU8" s="5">
        <v>129812</v>
      </c>
      <c r="IV8" s="5">
        <v>145079</v>
      </c>
      <c r="IW8" s="5">
        <v>145329</v>
      </c>
      <c r="IX8" s="5">
        <v>122501</v>
      </c>
      <c r="IY8" s="5" t="s">
        <v>220</v>
      </c>
      <c r="IZ8" s="5" t="s">
        <v>220</v>
      </c>
      <c r="JA8" s="5" t="s">
        <v>220</v>
      </c>
      <c r="JB8" s="5">
        <v>6692</v>
      </c>
      <c r="JC8" s="5">
        <v>10752</v>
      </c>
      <c r="JD8" s="5">
        <v>12450</v>
      </c>
      <c r="JE8" s="5">
        <v>9662</v>
      </c>
      <c r="JF8" s="5">
        <v>7230</v>
      </c>
      <c r="JG8" s="5">
        <v>6623</v>
      </c>
      <c r="JH8" s="5">
        <v>7809</v>
      </c>
      <c r="JI8" s="5">
        <v>11646</v>
      </c>
      <c r="JJ8" s="5">
        <v>9047</v>
      </c>
      <c r="JK8" s="5">
        <v>9169</v>
      </c>
      <c r="JL8" s="5">
        <v>8295</v>
      </c>
      <c r="JM8" s="5">
        <v>11232</v>
      </c>
      <c r="JN8" s="5">
        <v>8805</v>
      </c>
      <c r="JO8" s="5">
        <v>9487</v>
      </c>
      <c r="JP8" s="5">
        <v>12390</v>
      </c>
      <c r="JQ8" s="5">
        <v>13622</v>
      </c>
      <c r="JR8" s="5">
        <v>11572</v>
      </c>
      <c r="JS8" s="5">
        <v>9791</v>
      </c>
      <c r="JT8" s="5">
        <v>8945</v>
      </c>
      <c r="JU8" s="5">
        <v>7360</v>
      </c>
      <c r="JV8" s="5">
        <v>7555</v>
      </c>
      <c r="JW8" s="5">
        <v>7540</v>
      </c>
      <c r="JX8" s="5">
        <v>8150</v>
      </c>
      <c r="JY8" s="5">
        <v>6155</v>
      </c>
      <c r="JZ8" s="5">
        <v>5445</v>
      </c>
      <c r="KA8" s="5">
        <v>7415</v>
      </c>
      <c r="KB8" s="5">
        <v>8303</v>
      </c>
      <c r="KC8" s="5">
        <v>8756</v>
      </c>
      <c r="KD8" s="5">
        <v>7743</v>
      </c>
      <c r="KE8" s="5" t="s">
        <v>220</v>
      </c>
      <c r="KF8" s="5" t="s">
        <v>220</v>
      </c>
      <c r="KG8" s="5" t="s">
        <v>220</v>
      </c>
      <c r="KH8" s="5">
        <v>61731</v>
      </c>
      <c r="KI8" s="5">
        <v>60034</v>
      </c>
      <c r="KJ8" s="5">
        <v>54139</v>
      </c>
      <c r="KK8" s="5">
        <v>46031</v>
      </c>
      <c r="KL8" s="5">
        <v>41709</v>
      </c>
      <c r="KM8" s="5">
        <v>37295</v>
      </c>
      <c r="KN8" s="5">
        <v>39237</v>
      </c>
      <c r="KO8" s="5">
        <v>33132</v>
      </c>
      <c r="KP8" s="5">
        <v>29030</v>
      </c>
      <c r="KQ8" s="5">
        <v>28969</v>
      </c>
      <c r="KR8" s="5">
        <v>26948</v>
      </c>
      <c r="KS8" s="5">
        <v>26044</v>
      </c>
      <c r="KT8" s="5">
        <v>25100</v>
      </c>
      <c r="KU8" s="5">
        <v>23479</v>
      </c>
      <c r="KV8" s="5">
        <v>28441</v>
      </c>
      <c r="KW8" s="5">
        <v>32855</v>
      </c>
      <c r="KX8" s="5">
        <v>20252</v>
      </c>
      <c r="KY8" s="5">
        <v>29265</v>
      </c>
      <c r="KZ8" s="5">
        <v>24366</v>
      </c>
      <c r="LA8" s="5">
        <v>20412</v>
      </c>
      <c r="LB8" s="5">
        <v>2846</v>
      </c>
      <c r="LC8" s="5">
        <v>2827</v>
      </c>
      <c r="LD8" s="5">
        <v>2231</v>
      </c>
      <c r="LE8" s="5">
        <v>2372</v>
      </c>
      <c r="LF8" s="5">
        <v>2436</v>
      </c>
      <c r="LG8" s="5">
        <v>4683</v>
      </c>
      <c r="LH8" s="5">
        <v>1838</v>
      </c>
      <c r="LI8" s="5">
        <v>5920</v>
      </c>
      <c r="LJ8" s="5">
        <v>1820</v>
      </c>
      <c r="LK8" s="5" t="s">
        <v>220</v>
      </c>
      <c r="LL8" s="5" t="s">
        <v>220</v>
      </c>
      <c r="LM8" s="5" t="s">
        <v>220</v>
      </c>
      <c r="LN8" s="5">
        <v>6165</v>
      </c>
      <c r="LO8" s="5">
        <v>7183</v>
      </c>
      <c r="LP8" s="5">
        <v>6993</v>
      </c>
      <c r="LQ8" s="5">
        <v>4627</v>
      </c>
      <c r="LR8" s="5">
        <v>4692</v>
      </c>
      <c r="LS8" s="5">
        <v>4421</v>
      </c>
      <c r="LT8" s="5">
        <v>5016</v>
      </c>
      <c r="LU8" s="5">
        <v>4698</v>
      </c>
      <c r="LV8" s="5">
        <v>4463</v>
      </c>
      <c r="LW8" s="5">
        <v>4634</v>
      </c>
      <c r="LX8" s="5">
        <v>4789</v>
      </c>
      <c r="LY8" s="5">
        <v>3965</v>
      </c>
      <c r="LZ8" s="5">
        <v>2718</v>
      </c>
      <c r="MA8" s="5">
        <v>1942</v>
      </c>
      <c r="MB8" s="5">
        <v>2604</v>
      </c>
      <c r="MC8" s="5">
        <v>1856</v>
      </c>
      <c r="MD8" s="5">
        <v>2019</v>
      </c>
      <c r="ME8" s="5">
        <v>2367</v>
      </c>
      <c r="MF8" s="5">
        <v>1151</v>
      </c>
      <c r="MG8" s="5">
        <v>766</v>
      </c>
      <c r="MH8" s="5">
        <v>1181</v>
      </c>
      <c r="MI8" s="5">
        <v>1264</v>
      </c>
      <c r="MJ8" s="5">
        <v>1294</v>
      </c>
      <c r="MK8" s="5">
        <v>1013</v>
      </c>
      <c r="ML8" s="5">
        <v>1016</v>
      </c>
      <c r="MM8" s="5">
        <v>1121</v>
      </c>
      <c r="MN8" s="5">
        <v>1431</v>
      </c>
      <c r="MO8" s="5">
        <v>1362</v>
      </c>
      <c r="MP8" s="5">
        <v>958</v>
      </c>
      <c r="MQ8" s="5" t="s">
        <v>220</v>
      </c>
      <c r="MR8" s="5" t="s">
        <v>220</v>
      </c>
      <c r="MS8" s="5" t="s">
        <v>220</v>
      </c>
      <c r="MT8" s="5">
        <v>0</v>
      </c>
      <c r="MU8" s="5">
        <v>0</v>
      </c>
      <c r="MV8" s="5">
        <v>0</v>
      </c>
      <c r="MW8" s="5">
        <v>0</v>
      </c>
      <c r="MX8" s="5">
        <v>0</v>
      </c>
      <c r="MY8" s="5">
        <v>0</v>
      </c>
      <c r="MZ8" s="5">
        <v>0</v>
      </c>
      <c r="NA8" s="5">
        <v>0</v>
      </c>
      <c r="NB8" s="5">
        <v>0</v>
      </c>
      <c r="NC8" s="5">
        <v>1</v>
      </c>
      <c r="ND8" s="5">
        <v>6</v>
      </c>
      <c r="NE8" s="5" t="s">
        <v>220</v>
      </c>
      <c r="NF8" s="5" t="s">
        <v>220</v>
      </c>
      <c r="NG8" s="5" t="s">
        <v>220</v>
      </c>
      <c r="NH8" s="5" t="s">
        <v>220</v>
      </c>
      <c r="NI8" s="5" t="s">
        <v>220</v>
      </c>
      <c r="NJ8" s="5" t="s">
        <v>220</v>
      </c>
      <c r="NK8" s="5" t="s">
        <v>220</v>
      </c>
      <c r="NL8" s="5" t="s">
        <v>220</v>
      </c>
      <c r="NM8" s="5" t="s">
        <v>220</v>
      </c>
      <c r="NN8" s="5" t="s">
        <v>220</v>
      </c>
      <c r="NO8" s="5" t="s">
        <v>220</v>
      </c>
      <c r="NP8" s="5" t="s">
        <v>220</v>
      </c>
      <c r="NQ8" s="5" t="s">
        <v>220</v>
      </c>
      <c r="NR8" s="5" t="s">
        <v>220</v>
      </c>
      <c r="NS8" s="5" t="s">
        <v>220</v>
      </c>
      <c r="NT8" s="5" t="s">
        <v>220</v>
      </c>
      <c r="NU8" s="5" t="s">
        <v>220</v>
      </c>
      <c r="NV8" s="5" t="s">
        <v>220</v>
      </c>
      <c r="NW8" s="5" t="s">
        <v>220</v>
      </c>
      <c r="NX8" s="5" t="s">
        <v>220</v>
      </c>
      <c r="NY8" s="5" t="s">
        <v>220</v>
      </c>
      <c r="NZ8" s="5">
        <v>0</v>
      </c>
      <c r="OA8" s="5">
        <v>0</v>
      </c>
      <c r="OB8" s="5">
        <v>0</v>
      </c>
      <c r="OC8" s="5">
        <v>0</v>
      </c>
      <c r="OD8" s="5">
        <v>0</v>
      </c>
      <c r="OE8" s="5">
        <v>0</v>
      </c>
      <c r="OF8" s="5">
        <v>0</v>
      </c>
      <c r="OG8" s="5">
        <v>0</v>
      </c>
      <c r="OH8" s="5">
        <v>0</v>
      </c>
      <c r="OI8" s="5">
        <v>0</v>
      </c>
      <c r="OJ8" s="5">
        <v>0</v>
      </c>
      <c r="OK8" s="5" t="s">
        <v>220</v>
      </c>
      <c r="OL8" s="5" t="s">
        <v>220</v>
      </c>
      <c r="OM8" s="5" t="s">
        <v>220</v>
      </c>
      <c r="ON8" s="5" t="s">
        <v>220</v>
      </c>
      <c r="OO8" s="5" t="s">
        <v>220</v>
      </c>
      <c r="OP8" s="5" t="s">
        <v>220</v>
      </c>
      <c r="OQ8" s="5" t="s">
        <v>220</v>
      </c>
      <c r="OR8" s="5" t="s">
        <v>220</v>
      </c>
      <c r="OS8" s="5" t="s">
        <v>220</v>
      </c>
      <c r="OT8" s="5" t="s">
        <v>220</v>
      </c>
      <c r="OU8" s="5" t="s">
        <v>220</v>
      </c>
      <c r="OV8" s="5" t="s">
        <v>220</v>
      </c>
      <c r="OW8" s="5" t="s">
        <v>220</v>
      </c>
      <c r="OX8" s="5" t="s">
        <v>220</v>
      </c>
      <c r="OY8" s="5" t="s">
        <v>220</v>
      </c>
      <c r="OZ8" s="5" t="s">
        <v>220</v>
      </c>
      <c r="PA8" s="5" t="s">
        <v>220</v>
      </c>
      <c r="PB8" s="5" t="s">
        <v>220</v>
      </c>
      <c r="PC8" s="5" t="s">
        <v>220</v>
      </c>
      <c r="PD8" s="5" t="s">
        <v>220</v>
      </c>
      <c r="PE8" s="5" t="s">
        <v>220</v>
      </c>
      <c r="PF8" s="5">
        <v>13675</v>
      </c>
      <c r="PG8" s="5">
        <v>16022</v>
      </c>
      <c r="PH8" s="5">
        <v>13792</v>
      </c>
      <c r="PI8" s="5">
        <v>10852</v>
      </c>
      <c r="PJ8" s="5">
        <v>10778</v>
      </c>
      <c r="PK8" s="5">
        <v>12737</v>
      </c>
      <c r="PL8" s="5">
        <v>17594</v>
      </c>
      <c r="PM8" s="5">
        <v>10546</v>
      </c>
      <c r="PN8" s="5">
        <v>11370</v>
      </c>
      <c r="PO8" s="5">
        <v>11004</v>
      </c>
      <c r="PP8" s="5">
        <v>11323</v>
      </c>
      <c r="PQ8" s="5">
        <v>14218</v>
      </c>
      <c r="PR8" s="5">
        <v>13223</v>
      </c>
      <c r="PS8" s="5">
        <v>11552</v>
      </c>
      <c r="PT8" s="5">
        <v>13198</v>
      </c>
      <c r="PU8" s="5">
        <v>12016</v>
      </c>
      <c r="PV8" s="5">
        <v>9389</v>
      </c>
      <c r="PW8" s="5">
        <v>7794</v>
      </c>
      <c r="PX8" s="5">
        <v>5769</v>
      </c>
      <c r="PY8" s="5">
        <v>6461</v>
      </c>
      <c r="PZ8" s="5">
        <v>3386</v>
      </c>
      <c r="QA8" s="5">
        <v>5979</v>
      </c>
      <c r="QB8" s="5">
        <v>6740</v>
      </c>
      <c r="QC8" s="5">
        <v>6932</v>
      </c>
      <c r="QD8" s="5">
        <v>7062</v>
      </c>
      <c r="QE8" s="5">
        <v>6878</v>
      </c>
      <c r="QF8" s="5">
        <v>6926</v>
      </c>
      <c r="QG8" s="5">
        <v>6999</v>
      </c>
      <c r="QH8" s="5">
        <v>7329</v>
      </c>
      <c r="QI8" s="5" t="s">
        <v>220</v>
      </c>
      <c r="QJ8" s="5" t="s">
        <v>220</v>
      </c>
      <c r="QK8" s="5" t="s">
        <v>220</v>
      </c>
      <c r="QL8" s="5">
        <v>8386</v>
      </c>
      <c r="QM8" s="5">
        <v>13091</v>
      </c>
      <c r="QN8" s="5">
        <v>10462</v>
      </c>
      <c r="QO8" s="5">
        <v>8695</v>
      </c>
      <c r="QP8" s="5">
        <v>6516</v>
      </c>
      <c r="QQ8" s="5">
        <v>6604</v>
      </c>
      <c r="QR8" s="5">
        <v>4810</v>
      </c>
      <c r="QS8" s="5">
        <v>4807</v>
      </c>
      <c r="QT8" s="5">
        <v>5645</v>
      </c>
      <c r="QU8" s="5">
        <v>5064</v>
      </c>
      <c r="QV8" s="5">
        <v>5929</v>
      </c>
      <c r="QW8" s="5">
        <v>6482</v>
      </c>
      <c r="QX8" s="5">
        <v>6774</v>
      </c>
      <c r="QY8" s="5">
        <v>4641</v>
      </c>
      <c r="QZ8" s="5">
        <v>4448</v>
      </c>
      <c r="RA8" s="5">
        <v>5108</v>
      </c>
      <c r="RB8" s="5">
        <v>5638</v>
      </c>
      <c r="RC8" s="5">
        <v>5549</v>
      </c>
      <c r="RD8" s="5">
        <v>4689</v>
      </c>
      <c r="RE8" s="5">
        <v>4315</v>
      </c>
      <c r="RF8" s="5">
        <v>3983</v>
      </c>
      <c r="RG8" s="5">
        <v>3839</v>
      </c>
      <c r="RH8" s="5">
        <v>4418</v>
      </c>
      <c r="RI8" s="5">
        <v>4477</v>
      </c>
      <c r="RJ8" s="5">
        <v>4531</v>
      </c>
      <c r="RK8" s="5">
        <v>4969</v>
      </c>
      <c r="RL8" s="5">
        <v>5265</v>
      </c>
      <c r="RM8" s="5">
        <v>5360</v>
      </c>
      <c r="RN8" s="5">
        <v>4576</v>
      </c>
      <c r="RO8" s="5" t="s">
        <v>220</v>
      </c>
      <c r="RP8" s="5" t="s">
        <v>220</v>
      </c>
      <c r="RQ8" s="5" t="s">
        <v>220</v>
      </c>
      <c r="RR8" s="5">
        <v>1908</v>
      </c>
      <c r="RS8" s="5">
        <v>2519</v>
      </c>
      <c r="RT8" s="5">
        <v>2358</v>
      </c>
      <c r="RU8" s="5">
        <v>2881</v>
      </c>
      <c r="RV8" s="5">
        <v>3907</v>
      </c>
      <c r="RW8" s="5">
        <v>4073</v>
      </c>
      <c r="RX8" s="5">
        <v>5481</v>
      </c>
      <c r="RY8" s="5">
        <v>5633</v>
      </c>
      <c r="RZ8" s="5">
        <v>6017</v>
      </c>
      <c r="SA8" s="5">
        <v>6246</v>
      </c>
      <c r="SB8" s="5">
        <v>6462</v>
      </c>
      <c r="SC8" s="5">
        <v>6120</v>
      </c>
      <c r="SD8" s="5">
        <v>7068</v>
      </c>
      <c r="SE8" s="5">
        <v>5049</v>
      </c>
      <c r="SF8" s="5">
        <v>7914</v>
      </c>
      <c r="SG8" s="5">
        <v>9810</v>
      </c>
      <c r="SH8" s="5">
        <v>7374</v>
      </c>
      <c r="SI8" s="5">
        <v>7792</v>
      </c>
      <c r="SJ8" s="5">
        <v>5848</v>
      </c>
      <c r="SK8" s="5">
        <v>6045</v>
      </c>
      <c r="SL8" s="5">
        <v>5700</v>
      </c>
      <c r="SM8" s="5">
        <v>5456</v>
      </c>
      <c r="SN8" s="5">
        <v>6713</v>
      </c>
      <c r="SO8" s="5">
        <v>6755</v>
      </c>
      <c r="SP8" s="5">
        <v>6598</v>
      </c>
      <c r="SQ8" s="5">
        <v>6803</v>
      </c>
      <c r="SR8" s="5">
        <v>6960</v>
      </c>
      <c r="SS8" s="5">
        <v>11364</v>
      </c>
      <c r="ST8" s="5">
        <v>10321</v>
      </c>
      <c r="SU8" s="5" t="s">
        <v>220</v>
      </c>
      <c r="SV8" s="5" t="s">
        <v>220</v>
      </c>
      <c r="SW8" s="5" t="s">
        <v>220</v>
      </c>
      <c r="SX8" s="5">
        <v>2846</v>
      </c>
      <c r="SY8" s="5">
        <v>3295</v>
      </c>
      <c r="SZ8" s="5">
        <v>3077</v>
      </c>
      <c r="TA8" s="5">
        <v>3542</v>
      </c>
      <c r="TB8" s="5">
        <v>3036</v>
      </c>
      <c r="TC8" s="5">
        <v>2801</v>
      </c>
      <c r="TD8" s="5">
        <v>3087</v>
      </c>
      <c r="TE8" s="5">
        <v>2047</v>
      </c>
      <c r="TF8" s="5">
        <v>2047</v>
      </c>
      <c r="TG8" s="5">
        <v>2109</v>
      </c>
      <c r="TH8" s="5">
        <v>1997</v>
      </c>
      <c r="TI8" s="5">
        <v>1621</v>
      </c>
      <c r="TJ8" s="5">
        <v>1527</v>
      </c>
      <c r="TK8" s="5">
        <v>1630</v>
      </c>
      <c r="TL8" s="5">
        <v>2913</v>
      </c>
      <c r="TM8" s="5">
        <v>2836</v>
      </c>
      <c r="TN8" s="5">
        <v>4504</v>
      </c>
      <c r="TO8" s="5">
        <v>4954</v>
      </c>
      <c r="TP8" s="5">
        <v>3559</v>
      </c>
      <c r="TQ8" s="5">
        <v>10060</v>
      </c>
      <c r="TR8" s="5">
        <v>4151</v>
      </c>
      <c r="TS8" s="5">
        <v>2240</v>
      </c>
      <c r="TT8" s="5">
        <v>2568</v>
      </c>
      <c r="TU8" s="5">
        <v>2726</v>
      </c>
      <c r="TV8" s="5">
        <v>2460</v>
      </c>
      <c r="TW8" s="5">
        <v>2607</v>
      </c>
      <c r="TX8" s="5">
        <v>2312</v>
      </c>
      <c r="TY8" s="5">
        <v>1973</v>
      </c>
      <c r="TZ8" s="5">
        <v>1890</v>
      </c>
      <c r="UA8" s="5" t="s">
        <v>220</v>
      </c>
      <c r="UB8" s="5" t="s">
        <v>220</v>
      </c>
      <c r="UC8" s="5" t="s">
        <v>220</v>
      </c>
      <c r="UD8" s="5">
        <v>43</v>
      </c>
      <c r="UE8" s="5">
        <v>51</v>
      </c>
      <c r="UF8" s="5">
        <v>59</v>
      </c>
      <c r="UG8" s="5">
        <v>31</v>
      </c>
      <c r="UH8" s="5">
        <v>0</v>
      </c>
      <c r="UI8" s="5">
        <v>0</v>
      </c>
      <c r="UJ8" s="5">
        <v>0</v>
      </c>
      <c r="UK8" s="5">
        <v>0</v>
      </c>
      <c r="UL8" s="5">
        <v>0</v>
      </c>
      <c r="UM8" s="5">
        <v>0</v>
      </c>
      <c r="UN8" s="5">
        <v>0</v>
      </c>
      <c r="UO8" s="5">
        <v>1</v>
      </c>
      <c r="UP8" s="5">
        <v>1</v>
      </c>
      <c r="UQ8" s="5">
        <v>2</v>
      </c>
      <c r="UR8" s="5">
        <v>5</v>
      </c>
      <c r="US8" s="5">
        <v>5</v>
      </c>
      <c r="UT8" s="5">
        <v>3</v>
      </c>
      <c r="UU8" s="5">
        <v>0</v>
      </c>
      <c r="UV8" s="5">
        <v>0</v>
      </c>
      <c r="UW8" s="5">
        <v>766</v>
      </c>
      <c r="UX8" s="5">
        <v>37</v>
      </c>
      <c r="UY8" s="5">
        <v>1327</v>
      </c>
      <c r="UZ8" s="5">
        <v>952</v>
      </c>
      <c r="VA8" s="5">
        <v>589</v>
      </c>
      <c r="VB8" s="5">
        <v>537</v>
      </c>
      <c r="VC8" s="5">
        <v>403</v>
      </c>
      <c r="VD8" s="5">
        <v>281</v>
      </c>
      <c r="VE8" s="5">
        <v>203</v>
      </c>
      <c r="VF8" s="5">
        <v>201</v>
      </c>
      <c r="VG8" s="5" t="s">
        <v>220</v>
      </c>
      <c r="VH8" s="5" t="s">
        <v>220</v>
      </c>
      <c r="VI8" s="5" t="s">
        <v>220</v>
      </c>
      <c r="VJ8" s="5">
        <v>13417</v>
      </c>
      <c r="VK8" s="5">
        <v>13518</v>
      </c>
      <c r="VL8" s="5">
        <v>13223</v>
      </c>
      <c r="VM8" s="5">
        <v>13306</v>
      </c>
      <c r="VN8" s="5">
        <v>13976</v>
      </c>
      <c r="VO8" s="5">
        <v>14856</v>
      </c>
      <c r="VP8" s="5">
        <v>18145</v>
      </c>
      <c r="VQ8" s="5">
        <v>18725</v>
      </c>
      <c r="VR8" s="5">
        <v>17481</v>
      </c>
      <c r="VS8" s="5">
        <v>17368</v>
      </c>
      <c r="VT8" s="5">
        <v>20785</v>
      </c>
      <c r="VU8" s="5">
        <v>21009</v>
      </c>
      <c r="VV8" s="5">
        <v>28223</v>
      </c>
      <c r="VW8" s="5">
        <v>29417</v>
      </c>
      <c r="VX8" s="5">
        <v>35478</v>
      </c>
      <c r="VY8" s="5">
        <v>33017</v>
      </c>
      <c r="VZ8" s="5">
        <v>32639</v>
      </c>
      <c r="WA8" s="5">
        <v>31794</v>
      </c>
      <c r="WB8" s="5">
        <v>34882</v>
      </c>
      <c r="WC8" s="5">
        <v>36993</v>
      </c>
      <c r="WD8" s="5">
        <v>40157</v>
      </c>
      <c r="WE8" s="5">
        <v>20976</v>
      </c>
      <c r="WF8" s="5">
        <v>32493</v>
      </c>
      <c r="WG8" s="5">
        <v>45391</v>
      </c>
      <c r="WH8" s="5">
        <v>27911</v>
      </c>
      <c r="WI8" s="5">
        <v>28922</v>
      </c>
      <c r="WJ8" s="5">
        <v>24467</v>
      </c>
      <c r="WK8" s="5">
        <v>22284</v>
      </c>
      <c r="WL8" s="5">
        <v>22346</v>
      </c>
      <c r="WM8" s="5" t="s">
        <v>220</v>
      </c>
      <c r="WN8" s="5" t="s">
        <v>220</v>
      </c>
      <c r="WO8" s="5" t="s">
        <v>220</v>
      </c>
      <c r="WP8" s="5">
        <v>3934</v>
      </c>
      <c r="WQ8" s="5">
        <v>4451</v>
      </c>
      <c r="WR8" s="5">
        <v>3885</v>
      </c>
      <c r="WS8" s="5">
        <v>3133</v>
      </c>
      <c r="WT8" s="5">
        <v>2801</v>
      </c>
      <c r="WU8" s="5">
        <v>2818</v>
      </c>
      <c r="WV8" s="5">
        <v>2773</v>
      </c>
      <c r="WW8" s="5">
        <v>2572</v>
      </c>
      <c r="WX8" s="5">
        <v>2292</v>
      </c>
      <c r="WY8" s="5">
        <v>2577</v>
      </c>
      <c r="WZ8" s="5">
        <v>2832</v>
      </c>
      <c r="XA8" s="5">
        <v>1956</v>
      </c>
      <c r="XB8" s="5">
        <v>2305</v>
      </c>
      <c r="XC8" s="5">
        <v>2890</v>
      </c>
      <c r="XD8" s="5">
        <v>2853</v>
      </c>
      <c r="XE8" s="5">
        <v>1757</v>
      </c>
      <c r="XF8" s="5">
        <v>2012</v>
      </c>
      <c r="XG8" s="5">
        <v>1896</v>
      </c>
      <c r="XH8" s="5">
        <v>1881</v>
      </c>
      <c r="XI8" s="5">
        <v>1572</v>
      </c>
      <c r="XJ8" s="5">
        <v>1403</v>
      </c>
      <c r="XK8" s="5">
        <v>1288</v>
      </c>
      <c r="XL8" s="5">
        <v>1116</v>
      </c>
      <c r="XM8" s="5">
        <v>1607</v>
      </c>
      <c r="XN8" s="5">
        <v>967</v>
      </c>
      <c r="XO8" s="5">
        <v>989</v>
      </c>
      <c r="XP8" s="5">
        <v>963</v>
      </c>
      <c r="XQ8" s="5">
        <v>989</v>
      </c>
      <c r="XR8" s="5">
        <v>802</v>
      </c>
      <c r="XS8" s="2">
        <v>20404</v>
      </c>
      <c r="XT8" s="3" t="s">
        <v>220</v>
      </c>
      <c r="XU8" s="3" t="s">
        <v>221</v>
      </c>
      <c r="XV8" s="3" t="s">
        <v>221</v>
      </c>
      <c r="XW8" s="3" t="s">
        <v>221</v>
      </c>
      <c r="XX8" s="3" t="s">
        <v>221</v>
      </c>
      <c r="XY8" s="3" t="s">
        <v>221</v>
      </c>
      <c r="XZ8" s="3"/>
    </row>
    <row r="9" spans="1:650" x14ac:dyDescent="0.3">
      <c r="A9" s="1" t="s">
        <v>3</v>
      </c>
      <c r="B9" s="2">
        <v>4014956</v>
      </c>
      <c r="C9" s="5">
        <v>26890</v>
      </c>
      <c r="D9" s="5">
        <v>28726</v>
      </c>
      <c r="E9" s="5">
        <v>8524</v>
      </c>
      <c r="F9" s="5">
        <v>5281</v>
      </c>
      <c r="G9" s="5">
        <v>19842</v>
      </c>
      <c r="H9" s="5">
        <v>19934</v>
      </c>
      <c r="I9" s="5">
        <v>77821</v>
      </c>
      <c r="J9" s="5">
        <v>64458</v>
      </c>
      <c r="K9" s="5">
        <v>14748</v>
      </c>
      <c r="L9" s="5">
        <v>24496</v>
      </c>
      <c r="M9" s="5">
        <v>10043</v>
      </c>
      <c r="N9" s="5">
        <v>607</v>
      </c>
      <c r="O9" s="5">
        <v>316</v>
      </c>
      <c r="P9" s="5">
        <v>203</v>
      </c>
      <c r="Q9" s="5">
        <v>18218</v>
      </c>
      <c r="R9" s="5">
        <v>3389</v>
      </c>
      <c r="S9" s="5">
        <v>6602</v>
      </c>
      <c r="T9" s="5">
        <v>4938</v>
      </c>
      <c r="U9" s="5">
        <v>6713</v>
      </c>
      <c r="V9" s="5">
        <v>3715</v>
      </c>
      <c r="W9" s="5">
        <v>860</v>
      </c>
      <c r="X9" s="5">
        <v>1198</v>
      </c>
      <c r="Y9" s="5">
        <v>897</v>
      </c>
      <c r="Z9" s="5">
        <v>3462</v>
      </c>
      <c r="AA9" s="5">
        <v>3929</v>
      </c>
      <c r="AB9" s="5">
        <v>1075</v>
      </c>
      <c r="AC9" s="5">
        <v>2126</v>
      </c>
      <c r="AD9" s="5">
        <v>871</v>
      </c>
      <c r="AE9" s="5">
        <v>0</v>
      </c>
      <c r="AF9" s="5">
        <v>0</v>
      </c>
      <c r="AG9" s="5">
        <v>0</v>
      </c>
      <c r="AH9" s="5">
        <v>0</v>
      </c>
      <c r="AI9" s="5">
        <v>1483707</v>
      </c>
      <c r="AJ9" s="5">
        <v>2623931</v>
      </c>
      <c r="AK9" s="5">
        <v>777636</v>
      </c>
      <c r="AL9" s="5">
        <v>1106894</v>
      </c>
      <c r="AM9" s="5">
        <v>1350809</v>
      </c>
      <c r="AN9" s="5">
        <v>459017</v>
      </c>
      <c r="AO9" s="5">
        <v>291560</v>
      </c>
      <c r="AP9" s="5">
        <v>184475</v>
      </c>
      <c r="AQ9" s="5">
        <v>428405</v>
      </c>
      <c r="AR9" s="5">
        <v>1034825</v>
      </c>
      <c r="AS9" s="5">
        <v>589332</v>
      </c>
      <c r="AT9" s="5">
        <v>640342</v>
      </c>
      <c r="AU9" s="5">
        <v>267972</v>
      </c>
      <c r="AV9" s="5">
        <v>363318</v>
      </c>
      <c r="AW9" s="5">
        <v>390370</v>
      </c>
      <c r="AX9" s="5">
        <v>187604</v>
      </c>
      <c r="AY9" s="5">
        <v>410915</v>
      </c>
      <c r="AZ9" s="5">
        <v>151119</v>
      </c>
      <c r="BA9" s="5">
        <v>361953</v>
      </c>
      <c r="BB9" s="5">
        <v>505876</v>
      </c>
      <c r="BC9" s="5">
        <v>252374</v>
      </c>
      <c r="BD9" s="5">
        <v>49413</v>
      </c>
      <c r="BE9" s="5">
        <v>75629</v>
      </c>
      <c r="BF9" s="5">
        <v>139182</v>
      </c>
      <c r="BG9" s="5">
        <v>179263</v>
      </c>
      <c r="BH9" s="5">
        <v>85478</v>
      </c>
      <c r="BI9" s="5">
        <v>52264</v>
      </c>
      <c r="BJ9" s="5">
        <v>55805</v>
      </c>
      <c r="BK9" s="5">
        <v>591042</v>
      </c>
      <c r="BL9" s="5">
        <v>68276</v>
      </c>
      <c r="BM9" s="5">
        <v>668184</v>
      </c>
      <c r="BN9" s="5">
        <v>52047</v>
      </c>
      <c r="BO9" s="5">
        <v>390428</v>
      </c>
      <c r="BP9" s="5">
        <v>297792</v>
      </c>
      <c r="BQ9" s="5">
        <v>228714</v>
      </c>
      <c r="BR9" s="5">
        <v>168478</v>
      </c>
      <c r="BS9" s="5">
        <v>225560</v>
      </c>
      <c r="BT9" s="5">
        <v>316899</v>
      </c>
      <c r="BU9" s="5">
        <v>176759</v>
      </c>
      <c r="BV9" s="5">
        <v>153363</v>
      </c>
      <c r="BW9" s="5">
        <v>216314</v>
      </c>
      <c r="BX9" s="5">
        <v>136374</v>
      </c>
      <c r="BY9" s="5">
        <v>159052</v>
      </c>
      <c r="BZ9" s="5">
        <v>134557</v>
      </c>
      <c r="CA9" s="5">
        <v>141334</v>
      </c>
      <c r="CB9" s="5">
        <v>111000</v>
      </c>
      <c r="CC9" s="5">
        <v>116297</v>
      </c>
      <c r="CD9" s="5">
        <v>123461</v>
      </c>
      <c r="CE9" s="5">
        <v>173820</v>
      </c>
      <c r="CF9" s="5">
        <v>137894</v>
      </c>
      <c r="CG9" s="5">
        <v>272529</v>
      </c>
      <c r="CH9" s="5">
        <v>44102</v>
      </c>
      <c r="CI9" s="5">
        <v>69633</v>
      </c>
      <c r="CJ9" s="5">
        <v>78452</v>
      </c>
      <c r="CK9" s="5">
        <v>74182</v>
      </c>
      <c r="CL9" s="5">
        <v>83688</v>
      </c>
      <c r="CM9" s="5">
        <v>53096</v>
      </c>
      <c r="CN9" s="5">
        <v>42989</v>
      </c>
      <c r="CO9" s="5">
        <v>42454</v>
      </c>
      <c r="CP9" s="5">
        <v>43707</v>
      </c>
      <c r="CQ9" s="5">
        <v>57157</v>
      </c>
      <c r="CR9" s="5">
        <v>49154</v>
      </c>
      <c r="CS9" s="5">
        <v>44937</v>
      </c>
      <c r="CT9" s="5">
        <v>32548</v>
      </c>
      <c r="CU9" s="5">
        <v>521506</v>
      </c>
      <c r="CV9" s="5">
        <v>463330</v>
      </c>
      <c r="CW9" s="5">
        <v>408891</v>
      </c>
      <c r="CX9" s="5">
        <v>346170</v>
      </c>
      <c r="CY9" s="5">
        <v>301021</v>
      </c>
      <c r="CZ9" s="5">
        <v>321366</v>
      </c>
      <c r="DA9" s="5">
        <v>287329</v>
      </c>
      <c r="DB9" s="5">
        <v>258338</v>
      </c>
      <c r="DC9" s="5">
        <v>351345</v>
      </c>
      <c r="DD9" s="5">
        <v>296012</v>
      </c>
      <c r="DE9" s="5">
        <v>313134</v>
      </c>
      <c r="DF9" s="5">
        <v>313713</v>
      </c>
      <c r="DG9" s="5">
        <v>290603</v>
      </c>
      <c r="DH9" s="5">
        <v>300956</v>
      </c>
      <c r="DI9" s="5">
        <v>258051</v>
      </c>
      <c r="DJ9" s="5">
        <v>240588</v>
      </c>
      <c r="DK9" s="5">
        <v>247278</v>
      </c>
      <c r="DL9" s="5">
        <v>137323</v>
      </c>
      <c r="DM9" s="5">
        <v>221841</v>
      </c>
      <c r="DN9" s="5">
        <v>195244</v>
      </c>
      <c r="DO9" s="5">
        <v>201581</v>
      </c>
      <c r="DP9" s="5">
        <v>187881</v>
      </c>
      <c r="DQ9" s="5">
        <v>180935</v>
      </c>
      <c r="DR9" s="5">
        <v>172394</v>
      </c>
      <c r="DS9" s="5">
        <v>199078</v>
      </c>
      <c r="DT9" s="5">
        <v>194861</v>
      </c>
      <c r="DU9" s="5">
        <v>157881</v>
      </c>
      <c r="DV9" s="5">
        <v>148068</v>
      </c>
      <c r="DW9" s="5">
        <v>161829</v>
      </c>
      <c r="DX9" s="5">
        <v>146303</v>
      </c>
      <c r="DY9" s="5">
        <v>130597</v>
      </c>
      <c r="DZ9" s="5">
        <v>130664</v>
      </c>
      <c r="EA9" s="5">
        <v>130711</v>
      </c>
      <c r="EB9" s="5">
        <v>145878</v>
      </c>
      <c r="EC9" s="5">
        <v>129235</v>
      </c>
      <c r="ED9" s="5">
        <v>136548</v>
      </c>
      <c r="EE9" s="5">
        <v>79725</v>
      </c>
      <c r="EF9" s="5">
        <v>78117</v>
      </c>
      <c r="EG9" s="5">
        <v>76536</v>
      </c>
      <c r="EH9" s="5">
        <v>92924</v>
      </c>
      <c r="EI9" s="5">
        <v>53348</v>
      </c>
      <c r="EJ9" s="5">
        <v>71751</v>
      </c>
      <c r="EK9" s="5">
        <v>60641</v>
      </c>
      <c r="EL9" s="5">
        <v>56726</v>
      </c>
      <c r="EM9" s="5">
        <v>83808</v>
      </c>
      <c r="EN9" s="5">
        <v>41484</v>
      </c>
      <c r="EO9" s="5">
        <v>29901</v>
      </c>
      <c r="EP9" s="5">
        <v>40132</v>
      </c>
      <c r="EQ9" s="5">
        <v>24424</v>
      </c>
      <c r="ER9" s="5">
        <v>28951</v>
      </c>
      <c r="ES9" s="5">
        <v>18662</v>
      </c>
      <c r="ET9" s="5">
        <v>37458</v>
      </c>
      <c r="EU9" s="5">
        <v>40520</v>
      </c>
      <c r="EV9" s="5">
        <v>40144</v>
      </c>
      <c r="EW9" s="5">
        <v>30500</v>
      </c>
      <c r="EX9" s="5">
        <v>57813</v>
      </c>
      <c r="EY9" s="5">
        <v>30293</v>
      </c>
      <c r="EZ9" s="5">
        <v>58647</v>
      </c>
      <c r="FA9" s="5">
        <v>68351</v>
      </c>
      <c r="FB9" s="5">
        <v>49303</v>
      </c>
      <c r="FC9" s="5">
        <v>67491</v>
      </c>
      <c r="FD9" s="5">
        <v>22147</v>
      </c>
      <c r="FE9" s="5">
        <v>39507</v>
      </c>
      <c r="FF9" s="5">
        <v>93679</v>
      </c>
      <c r="FG9" s="5">
        <v>0</v>
      </c>
      <c r="FH9" s="5">
        <v>0</v>
      </c>
      <c r="FI9" s="5">
        <v>0</v>
      </c>
      <c r="FJ9" s="5">
        <v>0</v>
      </c>
      <c r="FK9" s="5">
        <v>0</v>
      </c>
      <c r="FL9" s="5">
        <v>0</v>
      </c>
      <c r="FM9" s="5">
        <v>0</v>
      </c>
      <c r="FN9" s="5">
        <v>0</v>
      </c>
      <c r="FO9" s="5">
        <v>0</v>
      </c>
      <c r="FP9" s="5">
        <v>0</v>
      </c>
      <c r="FQ9" s="5">
        <v>0</v>
      </c>
      <c r="FR9" s="5">
        <v>0</v>
      </c>
      <c r="FS9" s="5">
        <v>0</v>
      </c>
      <c r="FT9" s="5">
        <v>0</v>
      </c>
      <c r="FU9" s="5" t="s">
        <v>220</v>
      </c>
      <c r="FV9" s="5" t="s">
        <v>220</v>
      </c>
      <c r="FW9" s="5" t="s">
        <v>220</v>
      </c>
      <c r="FX9" s="5" t="s">
        <v>220</v>
      </c>
      <c r="FY9" s="5" t="s">
        <v>220</v>
      </c>
      <c r="FZ9" s="5" t="s">
        <v>220</v>
      </c>
      <c r="GA9" s="5" t="s">
        <v>220</v>
      </c>
      <c r="GB9" s="5" t="s">
        <v>220</v>
      </c>
      <c r="GC9" s="5" t="s">
        <v>220</v>
      </c>
      <c r="GD9" s="5" t="s">
        <v>220</v>
      </c>
      <c r="GE9" s="5" t="s">
        <v>220</v>
      </c>
      <c r="GF9" s="5" t="s">
        <v>220</v>
      </c>
      <c r="GG9" s="5" t="s">
        <v>220</v>
      </c>
      <c r="GH9" s="5" t="s">
        <v>220</v>
      </c>
      <c r="GI9" s="5" t="s">
        <v>220</v>
      </c>
      <c r="GJ9" s="5" t="s">
        <v>220</v>
      </c>
      <c r="GK9" s="5" t="s">
        <v>220</v>
      </c>
      <c r="GL9" s="5" t="s">
        <v>220</v>
      </c>
      <c r="GM9" s="5">
        <v>2553242</v>
      </c>
      <c r="GN9" s="5">
        <v>3559658</v>
      </c>
      <c r="GO9" s="5">
        <v>1553000</v>
      </c>
      <c r="GP9" s="5">
        <v>1763371</v>
      </c>
      <c r="GQ9" s="5">
        <v>1976957</v>
      </c>
      <c r="GR9" s="5">
        <v>1195334</v>
      </c>
      <c r="GS9" s="5">
        <v>910005</v>
      </c>
      <c r="GT9" s="5">
        <v>753559</v>
      </c>
      <c r="GU9" s="5">
        <v>1064160</v>
      </c>
      <c r="GV9" s="5">
        <v>1563458</v>
      </c>
      <c r="GW9" s="5">
        <v>1132202</v>
      </c>
      <c r="GX9" s="5">
        <v>1145946</v>
      </c>
      <c r="GY9" s="5">
        <v>784034</v>
      </c>
      <c r="GZ9" s="5">
        <v>816960</v>
      </c>
      <c r="HA9" s="5">
        <v>812836</v>
      </c>
      <c r="HB9" s="5">
        <v>595173</v>
      </c>
      <c r="HC9" s="5">
        <v>863039</v>
      </c>
      <c r="HD9" s="5">
        <v>460225</v>
      </c>
      <c r="HE9" s="5">
        <v>881698</v>
      </c>
      <c r="HF9" s="5">
        <v>786395</v>
      </c>
      <c r="HG9" s="5">
        <v>564967</v>
      </c>
      <c r="HH9" s="5">
        <v>357089</v>
      </c>
      <c r="HI9" s="5">
        <v>362143</v>
      </c>
      <c r="HJ9" s="5">
        <v>456539</v>
      </c>
      <c r="HK9" s="5">
        <v>465660</v>
      </c>
      <c r="HL9" s="5">
        <v>383049</v>
      </c>
      <c r="HM9" s="5">
        <v>323077</v>
      </c>
      <c r="HN9" s="5">
        <v>297753</v>
      </c>
      <c r="HO9" s="5">
        <v>877519</v>
      </c>
      <c r="HP9" s="5">
        <v>285880</v>
      </c>
      <c r="HQ9" s="5">
        <v>883225</v>
      </c>
      <c r="HR9" s="5">
        <v>308938</v>
      </c>
      <c r="HS9" s="5">
        <v>1934656</v>
      </c>
      <c r="HT9" s="5">
        <v>2087121</v>
      </c>
      <c r="HU9" s="5">
        <v>1904862</v>
      </c>
      <c r="HV9" s="5">
        <v>2002467</v>
      </c>
      <c r="HW9" s="5">
        <v>2043883</v>
      </c>
      <c r="HX9" s="5">
        <v>2339132</v>
      </c>
      <c r="HY9" s="5">
        <v>2172688</v>
      </c>
      <c r="HZ9" s="5">
        <v>2066271</v>
      </c>
      <c r="IA9" s="5">
        <v>2249263</v>
      </c>
      <c r="IB9" s="5">
        <v>2424432</v>
      </c>
      <c r="IC9" s="5">
        <v>2383023</v>
      </c>
      <c r="ID9" s="5">
        <v>2999057</v>
      </c>
      <c r="IE9" s="5">
        <v>2442567</v>
      </c>
      <c r="IF9" s="5">
        <v>2328495</v>
      </c>
      <c r="IG9" s="5">
        <v>2128563</v>
      </c>
      <c r="IH9" s="5">
        <v>1803971</v>
      </c>
      <c r="II9" s="5">
        <v>1593827</v>
      </c>
      <c r="IJ9" s="5">
        <v>1413918</v>
      </c>
      <c r="IK9" s="5">
        <v>1470361</v>
      </c>
      <c r="IL9" s="5">
        <v>1487653</v>
      </c>
      <c r="IM9" s="5">
        <v>1291509</v>
      </c>
      <c r="IN9" s="5">
        <v>1306253</v>
      </c>
      <c r="IO9" s="5">
        <v>1190894</v>
      </c>
      <c r="IP9" s="5">
        <v>1165268</v>
      </c>
      <c r="IQ9" s="5">
        <v>1099863</v>
      </c>
      <c r="IR9" s="5">
        <v>1070615</v>
      </c>
      <c r="IS9" s="5">
        <v>1171129</v>
      </c>
      <c r="IT9" s="5">
        <v>1081849</v>
      </c>
      <c r="IU9" s="5">
        <v>1097705</v>
      </c>
      <c r="IV9" s="5">
        <v>950067</v>
      </c>
      <c r="IW9" s="5">
        <v>891172</v>
      </c>
      <c r="IX9" s="5">
        <v>905137</v>
      </c>
      <c r="IY9" s="5">
        <v>352302</v>
      </c>
      <c r="IZ9" s="5">
        <v>367391</v>
      </c>
      <c r="JA9" s="5">
        <v>400794</v>
      </c>
      <c r="JB9" s="5">
        <v>340315</v>
      </c>
      <c r="JC9" s="5">
        <v>341792</v>
      </c>
      <c r="JD9" s="5">
        <v>349581</v>
      </c>
      <c r="JE9" s="5">
        <v>259411</v>
      </c>
      <c r="JF9" s="5">
        <v>257947</v>
      </c>
      <c r="JG9" s="5">
        <v>254917</v>
      </c>
      <c r="JH9" s="5">
        <v>301161</v>
      </c>
      <c r="JI9" s="5">
        <v>247134</v>
      </c>
      <c r="JJ9" s="5">
        <v>257318</v>
      </c>
      <c r="JK9" s="5">
        <v>240227</v>
      </c>
      <c r="JL9" s="5">
        <v>209311</v>
      </c>
      <c r="JM9" s="5">
        <v>202456</v>
      </c>
      <c r="JN9" s="5">
        <v>184829</v>
      </c>
      <c r="JO9" s="5">
        <v>185157</v>
      </c>
      <c r="JP9" s="5">
        <v>174268</v>
      </c>
      <c r="JQ9" s="5">
        <v>166324</v>
      </c>
      <c r="JR9" s="5">
        <v>183109</v>
      </c>
      <c r="JS9" s="5">
        <v>178493</v>
      </c>
      <c r="JT9" s="5">
        <v>176688</v>
      </c>
      <c r="JU9" s="5">
        <v>157772</v>
      </c>
      <c r="JV9" s="5">
        <v>161567</v>
      </c>
      <c r="JW9" s="5">
        <v>137809</v>
      </c>
      <c r="JX9" s="5">
        <v>127374</v>
      </c>
      <c r="JY9" s="5">
        <v>161098</v>
      </c>
      <c r="JZ9" s="5">
        <v>155507</v>
      </c>
      <c r="KA9" s="5">
        <v>143951</v>
      </c>
      <c r="KB9" s="5">
        <v>135457</v>
      </c>
      <c r="KC9" s="5">
        <v>128349</v>
      </c>
      <c r="KD9" s="5">
        <v>122617</v>
      </c>
      <c r="KE9" s="5">
        <v>42408</v>
      </c>
      <c r="KF9" s="5">
        <v>41180</v>
      </c>
      <c r="KG9" s="5">
        <v>39046</v>
      </c>
      <c r="KH9" s="5">
        <v>39917</v>
      </c>
      <c r="KI9" s="5">
        <v>38744</v>
      </c>
      <c r="KJ9" s="5">
        <v>35875</v>
      </c>
      <c r="KK9" s="5">
        <v>30753</v>
      </c>
      <c r="KL9" s="5">
        <v>30249</v>
      </c>
      <c r="KM9" s="5">
        <v>30341</v>
      </c>
      <c r="KN9" s="5">
        <v>31743</v>
      </c>
      <c r="KO9" s="5">
        <v>27945</v>
      </c>
      <c r="KP9" s="5">
        <v>32296</v>
      </c>
      <c r="KQ9" s="5">
        <v>28418</v>
      </c>
      <c r="KR9" s="5">
        <v>27449</v>
      </c>
      <c r="KS9" s="5">
        <v>24117</v>
      </c>
      <c r="KT9" s="5">
        <v>23893</v>
      </c>
      <c r="KU9" s="5">
        <v>22965</v>
      </c>
      <c r="KV9" s="5">
        <v>19774</v>
      </c>
      <c r="KW9" s="5">
        <v>19508</v>
      </c>
      <c r="KX9" s="5">
        <v>22640</v>
      </c>
      <c r="KY9" s="5">
        <v>22085</v>
      </c>
      <c r="KZ9" s="5">
        <v>20108</v>
      </c>
      <c r="LA9" s="5">
        <v>18417</v>
      </c>
      <c r="LB9" s="5">
        <v>18581</v>
      </c>
      <c r="LC9" s="5">
        <v>14522</v>
      </c>
      <c r="LD9" s="5">
        <v>13326</v>
      </c>
      <c r="LE9" s="5">
        <v>13370</v>
      </c>
      <c r="LF9" s="5">
        <v>13158</v>
      </c>
      <c r="LG9" s="5">
        <v>13125</v>
      </c>
      <c r="LH9" s="5">
        <v>12914</v>
      </c>
      <c r="LI9" s="5">
        <v>12010</v>
      </c>
      <c r="LJ9" s="5">
        <v>11865</v>
      </c>
      <c r="LK9" s="5">
        <v>48178</v>
      </c>
      <c r="LL9" s="5">
        <v>43948</v>
      </c>
      <c r="LM9" s="5">
        <v>49517</v>
      </c>
      <c r="LN9" s="5">
        <v>42050</v>
      </c>
      <c r="LO9" s="5">
        <v>32860</v>
      </c>
      <c r="LP9" s="5">
        <v>37414</v>
      </c>
      <c r="LQ9" s="5">
        <v>29880</v>
      </c>
      <c r="LR9" s="5">
        <v>31640</v>
      </c>
      <c r="LS9" s="5">
        <v>39844</v>
      </c>
      <c r="LT9" s="5">
        <v>62676</v>
      </c>
      <c r="LU9" s="5">
        <v>45216</v>
      </c>
      <c r="LV9" s="5">
        <v>46741</v>
      </c>
      <c r="LW9" s="5">
        <v>37703</v>
      </c>
      <c r="LX9" s="5">
        <v>36749</v>
      </c>
      <c r="LY9" s="5">
        <v>32805</v>
      </c>
      <c r="LZ9" s="5">
        <v>26369</v>
      </c>
      <c r="MA9" s="5">
        <v>26082</v>
      </c>
      <c r="MB9" s="5">
        <v>18792</v>
      </c>
      <c r="MC9" s="5">
        <v>22862</v>
      </c>
      <c r="MD9" s="5">
        <v>24349</v>
      </c>
      <c r="ME9" s="5">
        <v>23847</v>
      </c>
      <c r="MF9" s="5">
        <v>26459</v>
      </c>
      <c r="MG9" s="5">
        <v>16844</v>
      </c>
      <c r="MH9" s="5">
        <v>18239</v>
      </c>
      <c r="MI9" s="5">
        <v>19794</v>
      </c>
      <c r="MJ9" s="5">
        <v>30397</v>
      </c>
      <c r="MK9" s="5">
        <v>18675</v>
      </c>
      <c r="ML9" s="5">
        <v>16725</v>
      </c>
      <c r="MM9" s="5">
        <v>18055</v>
      </c>
      <c r="MN9" s="5">
        <v>15236</v>
      </c>
      <c r="MO9" s="5">
        <v>14847</v>
      </c>
      <c r="MP9" s="5">
        <v>14040</v>
      </c>
      <c r="MQ9" s="5">
        <v>0</v>
      </c>
      <c r="MR9" s="5">
        <v>0</v>
      </c>
      <c r="MS9" s="5">
        <v>0</v>
      </c>
      <c r="MT9" s="5">
        <v>0</v>
      </c>
      <c r="MU9" s="5">
        <v>0</v>
      </c>
      <c r="MV9" s="5">
        <v>0</v>
      </c>
      <c r="MW9" s="5">
        <v>0</v>
      </c>
      <c r="MX9" s="5">
        <v>0</v>
      </c>
      <c r="MY9" s="5">
        <v>0</v>
      </c>
      <c r="MZ9" s="5">
        <v>0</v>
      </c>
      <c r="NA9" s="5">
        <v>0</v>
      </c>
      <c r="NB9" s="5">
        <v>0</v>
      </c>
      <c r="NC9" s="5">
        <v>0</v>
      </c>
      <c r="ND9" s="5">
        <v>0</v>
      </c>
      <c r="NE9" s="5" t="s">
        <v>220</v>
      </c>
      <c r="NF9" s="5" t="s">
        <v>220</v>
      </c>
      <c r="NG9" s="5" t="s">
        <v>220</v>
      </c>
      <c r="NH9" s="5" t="s">
        <v>220</v>
      </c>
      <c r="NI9" s="5" t="s">
        <v>220</v>
      </c>
      <c r="NJ9" s="5" t="s">
        <v>220</v>
      </c>
      <c r="NK9" s="5" t="s">
        <v>220</v>
      </c>
      <c r="NL9" s="5" t="s">
        <v>220</v>
      </c>
      <c r="NM9" s="5" t="s">
        <v>220</v>
      </c>
      <c r="NN9" s="5" t="s">
        <v>220</v>
      </c>
      <c r="NO9" s="5" t="s">
        <v>220</v>
      </c>
      <c r="NP9" s="5" t="s">
        <v>220</v>
      </c>
      <c r="NQ9" s="5" t="s">
        <v>220</v>
      </c>
      <c r="NR9" s="5" t="s">
        <v>220</v>
      </c>
      <c r="NS9" s="5" t="s">
        <v>220</v>
      </c>
      <c r="NT9" s="5" t="s">
        <v>220</v>
      </c>
      <c r="NU9" s="5" t="s">
        <v>220</v>
      </c>
      <c r="NV9" s="5" t="s">
        <v>220</v>
      </c>
      <c r="NW9" s="5">
        <v>0</v>
      </c>
      <c r="NX9" s="5">
        <v>0</v>
      </c>
      <c r="NY9" s="5">
        <v>0</v>
      </c>
      <c r="NZ9" s="5">
        <v>0</v>
      </c>
      <c r="OA9" s="5">
        <v>0</v>
      </c>
      <c r="OB9" s="5">
        <v>0</v>
      </c>
      <c r="OC9" s="5">
        <v>0</v>
      </c>
      <c r="OD9" s="5">
        <v>0</v>
      </c>
      <c r="OE9" s="5">
        <v>0</v>
      </c>
      <c r="OF9" s="5">
        <v>0</v>
      </c>
      <c r="OG9" s="5">
        <v>0</v>
      </c>
      <c r="OH9" s="5">
        <v>0</v>
      </c>
      <c r="OI9" s="5">
        <v>0</v>
      </c>
      <c r="OJ9" s="5">
        <v>0</v>
      </c>
      <c r="OK9" s="5" t="s">
        <v>220</v>
      </c>
      <c r="OL9" s="5" t="s">
        <v>220</v>
      </c>
      <c r="OM9" s="5" t="s">
        <v>220</v>
      </c>
      <c r="ON9" s="5" t="s">
        <v>220</v>
      </c>
      <c r="OO9" s="5" t="s">
        <v>220</v>
      </c>
      <c r="OP9" s="5" t="s">
        <v>220</v>
      </c>
      <c r="OQ9" s="5" t="s">
        <v>220</v>
      </c>
      <c r="OR9" s="5" t="s">
        <v>220</v>
      </c>
      <c r="OS9" s="5" t="s">
        <v>220</v>
      </c>
      <c r="OT9" s="5" t="s">
        <v>220</v>
      </c>
      <c r="OU9" s="5" t="s">
        <v>220</v>
      </c>
      <c r="OV9" s="5" t="s">
        <v>220</v>
      </c>
      <c r="OW9" s="5" t="s">
        <v>220</v>
      </c>
      <c r="OX9" s="5" t="s">
        <v>220</v>
      </c>
      <c r="OY9" s="5" t="s">
        <v>220</v>
      </c>
      <c r="OZ9" s="5" t="s">
        <v>220</v>
      </c>
      <c r="PA9" s="5" t="s">
        <v>220</v>
      </c>
      <c r="PB9" s="5" t="s">
        <v>220</v>
      </c>
      <c r="PC9" s="5">
        <v>79336</v>
      </c>
      <c r="PD9" s="5">
        <v>82145</v>
      </c>
      <c r="PE9" s="5">
        <v>76353</v>
      </c>
      <c r="PF9" s="5">
        <v>74118</v>
      </c>
      <c r="PG9" s="5">
        <v>68504</v>
      </c>
      <c r="PH9" s="5">
        <v>68450</v>
      </c>
      <c r="PI9" s="5">
        <v>61190</v>
      </c>
      <c r="PJ9" s="5">
        <v>55432</v>
      </c>
      <c r="PK9" s="5">
        <v>52967</v>
      </c>
      <c r="PL9" s="5">
        <v>59009</v>
      </c>
      <c r="PM9" s="5">
        <v>55559</v>
      </c>
      <c r="PN9" s="5">
        <v>58620</v>
      </c>
      <c r="PO9" s="5">
        <v>55016</v>
      </c>
      <c r="PP9" s="5">
        <v>50289</v>
      </c>
      <c r="PQ9" s="5">
        <v>48024</v>
      </c>
      <c r="PR9" s="5">
        <v>41182</v>
      </c>
      <c r="PS9" s="5">
        <v>43918</v>
      </c>
      <c r="PT9" s="5">
        <v>40958</v>
      </c>
      <c r="PU9" s="5">
        <v>37261</v>
      </c>
      <c r="PV9" s="5">
        <v>44797</v>
      </c>
      <c r="PW9" s="5">
        <v>38674</v>
      </c>
      <c r="PX9" s="5">
        <v>38538</v>
      </c>
      <c r="PY9" s="5">
        <v>33316</v>
      </c>
      <c r="PZ9" s="5">
        <v>33382</v>
      </c>
      <c r="QA9" s="5">
        <v>30950</v>
      </c>
      <c r="QB9" s="5">
        <v>27781</v>
      </c>
      <c r="QC9" s="5">
        <v>26389</v>
      </c>
      <c r="QD9" s="5">
        <v>25281</v>
      </c>
      <c r="QE9" s="5">
        <v>24084</v>
      </c>
      <c r="QF9" s="5">
        <v>21279</v>
      </c>
      <c r="QG9" s="5">
        <v>19484</v>
      </c>
      <c r="QH9" s="5">
        <v>19211</v>
      </c>
      <c r="QI9" s="5">
        <v>289165</v>
      </c>
      <c r="QJ9" s="5">
        <v>173464</v>
      </c>
      <c r="QK9" s="5">
        <v>162930</v>
      </c>
      <c r="QL9" s="5">
        <v>110158</v>
      </c>
      <c r="QM9" s="5">
        <v>108611</v>
      </c>
      <c r="QN9" s="5">
        <v>120250</v>
      </c>
      <c r="QO9" s="5">
        <v>109221</v>
      </c>
      <c r="QP9" s="5">
        <v>106348</v>
      </c>
      <c r="QQ9" s="5">
        <v>132835</v>
      </c>
      <c r="QR9" s="5">
        <v>181646</v>
      </c>
      <c r="QS9" s="5">
        <v>149152</v>
      </c>
      <c r="QT9" s="5">
        <v>139468</v>
      </c>
      <c r="QU9" s="5">
        <v>135829</v>
      </c>
      <c r="QV9" s="5">
        <v>123198</v>
      </c>
      <c r="QW9" s="5">
        <v>122815</v>
      </c>
      <c r="QX9" s="5">
        <v>99006</v>
      </c>
      <c r="QY9" s="5">
        <v>94669</v>
      </c>
      <c r="QZ9" s="5">
        <v>82884</v>
      </c>
      <c r="RA9" s="5">
        <v>82694</v>
      </c>
      <c r="RB9" s="5">
        <v>89144</v>
      </c>
      <c r="RC9" s="5">
        <v>69935</v>
      </c>
      <c r="RD9" s="5">
        <v>89504</v>
      </c>
      <c r="RE9" s="5">
        <v>62123</v>
      </c>
      <c r="RF9" s="5">
        <v>73167</v>
      </c>
      <c r="RG9" s="5">
        <v>77149</v>
      </c>
      <c r="RH9" s="5">
        <v>96380</v>
      </c>
      <c r="RI9" s="5">
        <v>64500</v>
      </c>
      <c r="RJ9" s="5">
        <v>56823</v>
      </c>
      <c r="RK9" s="5">
        <v>59242</v>
      </c>
      <c r="RL9" s="5">
        <v>57498</v>
      </c>
      <c r="RM9" s="5">
        <v>52752</v>
      </c>
      <c r="RN9" s="5">
        <v>54822</v>
      </c>
      <c r="RO9" s="5">
        <v>97010</v>
      </c>
      <c r="RP9" s="5">
        <v>90894</v>
      </c>
      <c r="RQ9" s="5">
        <v>89807</v>
      </c>
      <c r="RR9" s="5">
        <v>94943</v>
      </c>
      <c r="RS9" s="5">
        <v>97311</v>
      </c>
      <c r="RT9" s="5">
        <v>100081</v>
      </c>
      <c r="RU9" s="5">
        <v>90103</v>
      </c>
      <c r="RV9" s="5">
        <v>88847</v>
      </c>
      <c r="RW9" s="5">
        <v>91960</v>
      </c>
      <c r="RX9" s="5">
        <v>95834</v>
      </c>
      <c r="RY9" s="5">
        <v>101814</v>
      </c>
      <c r="RZ9" s="5">
        <v>107273</v>
      </c>
      <c r="SA9" s="5">
        <v>99745</v>
      </c>
      <c r="SB9" s="5">
        <v>95023</v>
      </c>
      <c r="SC9" s="5">
        <v>92603</v>
      </c>
      <c r="SD9" s="5">
        <v>84468</v>
      </c>
      <c r="SE9" s="5">
        <v>88607</v>
      </c>
      <c r="SF9" s="5">
        <v>82608</v>
      </c>
      <c r="SG9" s="5">
        <v>77229</v>
      </c>
      <c r="SH9" s="5">
        <v>74142</v>
      </c>
      <c r="SI9" s="5">
        <v>70373</v>
      </c>
      <c r="SJ9" s="5">
        <v>71026</v>
      </c>
      <c r="SK9" s="5">
        <v>73736</v>
      </c>
      <c r="SL9" s="5">
        <v>64140</v>
      </c>
      <c r="SM9" s="5">
        <v>52197</v>
      </c>
      <c r="SN9" s="5">
        <v>25352</v>
      </c>
      <c r="SO9" s="5">
        <v>25659</v>
      </c>
      <c r="SP9" s="5">
        <v>23282</v>
      </c>
      <c r="SQ9" s="5">
        <v>26085</v>
      </c>
      <c r="SR9" s="5">
        <v>39718</v>
      </c>
      <c r="SS9" s="5">
        <v>38155</v>
      </c>
      <c r="ST9" s="5">
        <v>57924</v>
      </c>
      <c r="SU9" s="5">
        <v>44042</v>
      </c>
      <c r="SV9" s="5">
        <v>39917</v>
      </c>
      <c r="SW9" s="5">
        <v>48938</v>
      </c>
      <c r="SX9" s="5">
        <v>42361</v>
      </c>
      <c r="SY9" s="5">
        <v>40201</v>
      </c>
      <c r="SZ9" s="5">
        <v>38459</v>
      </c>
      <c r="TA9" s="5">
        <v>34907</v>
      </c>
      <c r="TB9" s="5">
        <v>34380</v>
      </c>
      <c r="TC9" s="5">
        <v>32479</v>
      </c>
      <c r="TD9" s="5">
        <v>37962</v>
      </c>
      <c r="TE9" s="5">
        <v>30150</v>
      </c>
      <c r="TF9" s="5">
        <v>34841</v>
      </c>
      <c r="TG9" s="5">
        <v>34400</v>
      </c>
      <c r="TH9" s="5">
        <v>30484</v>
      </c>
      <c r="TI9" s="5">
        <v>32150</v>
      </c>
      <c r="TJ9" s="5">
        <v>29365</v>
      </c>
      <c r="TK9" s="5">
        <v>33682</v>
      </c>
      <c r="TL9" s="5">
        <v>34478</v>
      </c>
      <c r="TM9" s="5">
        <v>31406</v>
      </c>
      <c r="TN9" s="5">
        <v>28362</v>
      </c>
      <c r="TO9" s="5">
        <v>27897</v>
      </c>
      <c r="TP9" s="5">
        <v>27874</v>
      </c>
      <c r="TQ9" s="5">
        <v>27673</v>
      </c>
      <c r="TR9" s="5">
        <v>27098</v>
      </c>
      <c r="TS9" s="5">
        <v>31635</v>
      </c>
      <c r="TT9" s="5">
        <v>29843</v>
      </c>
      <c r="TU9" s="5">
        <v>25686</v>
      </c>
      <c r="TV9" s="5">
        <v>24723</v>
      </c>
      <c r="TW9" s="5">
        <v>25856</v>
      </c>
      <c r="TX9" s="5">
        <v>24393</v>
      </c>
      <c r="TY9" s="5">
        <v>22856</v>
      </c>
      <c r="TZ9" s="5">
        <v>25250</v>
      </c>
      <c r="UA9" s="5">
        <v>6391</v>
      </c>
      <c r="UB9" s="5">
        <v>6450</v>
      </c>
      <c r="UC9" s="5">
        <v>6618</v>
      </c>
      <c r="UD9" s="5">
        <v>6972</v>
      </c>
      <c r="UE9" s="5">
        <v>9180</v>
      </c>
      <c r="UF9" s="5">
        <v>8779</v>
      </c>
      <c r="UG9" s="5">
        <v>9154</v>
      </c>
      <c r="UH9" s="5">
        <v>9501</v>
      </c>
      <c r="UI9" s="5">
        <v>8989</v>
      </c>
      <c r="UJ9" s="5">
        <v>10849</v>
      </c>
      <c r="UK9" s="5">
        <v>11004</v>
      </c>
      <c r="UL9" s="5">
        <v>13564</v>
      </c>
      <c r="UM9" s="5">
        <v>13463</v>
      </c>
      <c r="UN9" s="5">
        <v>14554</v>
      </c>
      <c r="UO9" s="5">
        <v>13791</v>
      </c>
      <c r="UP9" s="5">
        <v>12550</v>
      </c>
      <c r="UQ9" s="5">
        <v>12101</v>
      </c>
      <c r="UR9" s="5">
        <v>12671</v>
      </c>
      <c r="US9" s="5">
        <v>12271</v>
      </c>
      <c r="UT9" s="5">
        <v>13330</v>
      </c>
      <c r="UU9" s="5">
        <v>13598</v>
      </c>
      <c r="UV9" s="5">
        <v>14393</v>
      </c>
      <c r="UW9" s="5">
        <v>12934</v>
      </c>
      <c r="UX9" s="5">
        <v>13828</v>
      </c>
      <c r="UY9" s="5">
        <v>4852</v>
      </c>
      <c r="UZ9" s="5">
        <v>4433</v>
      </c>
      <c r="VA9" s="5">
        <v>3025</v>
      </c>
      <c r="VB9" s="5">
        <v>3061</v>
      </c>
      <c r="VC9" s="5">
        <v>3267</v>
      </c>
      <c r="VD9" s="5">
        <v>2934</v>
      </c>
      <c r="VE9" s="5">
        <v>3718</v>
      </c>
      <c r="VF9" s="5">
        <v>3413</v>
      </c>
      <c r="VG9" s="5">
        <v>330769</v>
      </c>
      <c r="VH9" s="5">
        <v>360186</v>
      </c>
      <c r="VI9" s="5">
        <v>418385</v>
      </c>
      <c r="VJ9" s="5">
        <v>379537</v>
      </c>
      <c r="VK9" s="5">
        <v>404868</v>
      </c>
      <c r="VL9" s="5">
        <v>352692</v>
      </c>
      <c r="VM9" s="5">
        <v>343011</v>
      </c>
      <c r="VN9" s="5">
        <v>346766</v>
      </c>
      <c r="VO9" s="5">
        <v>301759</v>
      </c>
      <c r="VP9" s="5">
        <v>326450</v>
      </c>
      <c r="VQ9" s="5">
        <v>272529</v>
      </c>
      <c r="VR9" s="5">
        <v>283388</v>
      </c>
      <c r="VS9" s="5">
        <v>291446</v>
      </c>
      <c r="VT9" s="5">
        <v>273308</v>
      </c>
      <c r="VU9" s="5">
        <v>258155</v>
      </c>
      <c r="VV9" s="5">
        <v>237957</v>
      </c>
      <c r="VW9" s="5">
        <v>207381</v>
      </c>
      <c r="VX9" s="5">
        <v>191875</v>
      </c>
      <c r="VY9" s="5">
        <v>154013</v>
      </c>
      <c r="VZ9" s="5">
        <v>179775</v>
      </c>
      <c r="WA9" s="5">
        <v>196960</v>
      </c>
      <c r="WB9" s="5">
        <v>190442</v>
      </c>
      <c r="WC9" s="5">
        <v>186580</v>
      </c>
      <c r="WD9" s="5">
        <v>188976</v>
      </c>
      <c r="WE9" s="5">
        <v>202566</v>
      </c>
      <c r="WF9" s="5">
        <v>205561</v>
      </c>
      <c r="WG9" s="5">
        <v>220782</v>
      </c>
      <c r="WH9" s="5">
        <v>191032</v>
      </c>
      <c r="WI9" s="5">
        <v>184317</v>
      </c>
      <c r="WJ9" s="5">
        <v>175541</v>
      </c>
      <c r="WK9" s="5">
        <v>153165</v>
      </c>
      <c r="WL9" s="5">
        <v>155986</v>
      </c>
      <c r="WM9" s="5">
        <v>3885</v>
      </c>
      <c r="WN9" s="5">
        <v>8444</v>
      </c>
      <c r="WO9" s="5">
        <v>8186</v>
      </c>
      <c r="WP9" s="5">
        <v>7584</v>
      </c>
      <c r="WQ9" s="5">
        <v>8562</v>
      </c>
      <c r="WR9" s="5">
        <v>7619</v>
      </c>
      <c r="WS9" s="5">
        <v>8520</v>
      </c>
      <c r="WT9" s="5">
        <v>8437</v>
      </c>
      <c r="WU9" s="5">
        <v>8846</v>
      </c>
      <c r="WV9" s="5">
        <v>11679</v>
      </c>
      <c r="WW9" s="5">
        <v>6936</v>
      </c>
      <c r="WX9" s="5">
        <v>8978</v>
      </c>
      <c r="WY9" s="5">
        <v>8320</v>
      </c>
      <c r="WZ9" s="5">
        <v>7423</v>
      </c>
      <c r="XA9" s="5">
        <v>3756</v>
      </c>
      <c r="XB9" s="5">
        <v>3204</v>
      </c>
      <c r="XC9" s="5">
        <v>3543</v>
      </c>
      <c r="XD9" s="5">
        <v>3462</v>
      </c>
      <c r="XE9" s="5">
        <v>3630</v>
      </c>
      <c r="XF9" s="5">
        <v>4444</v>
      </c>
      <c r="XG9" s="5">
        <v>5448</v>
      </c>
      <c r="XH9" s="5">
        <v>7734</v>
      </c>
      <c r="XI9" s="5">
        <v>5953</v>
      </c>
      <c r="XJ9" s="5">
        <v>5508</v>
      </c>
      <c r="XK9" s="5">
        <v>8466</v>
      </c>
      <c r="XL9" s="5">
        <v>7950</v>
      </c>
      <c r="XM9" s="5">
        <v>8232</v>
      </c>
      <c r="XN9" s="5">
        <v>8015</v>
      </c>
      <c r="XO9" s="5">
        <v>7866</v>
      </c>
      <c r="XP9" s="5">
        <v>7112</v>
      </c>
      <c r="XQ9" s="5">
        <v>6685</v>
      </c>
      <c r="XR9" s="5">
        <v>5747</v>
      </c>
      <c r="XS9" s="2">
        <v>195</v>
      </c>
      <c r="XT9" s="3" t="s">
        <v>222</v>
      </c>
      <c r="XU9" s="3" t="s">
        <v>222</v>
      </c>
      <c r="XV9" s="3" t="s">
        <v>222</v>
      </c>
      <c r="XW9" s="3" t="s">
        <v>221</v>
      </c>
      <c r="XX9" s="3" t="s">
        <v>222</v>
      </c>
      <c r="XY9" s="3" t="s">
        <v>222</v>
      </c>
      <c r="XZ9" s="3" t="s">
        <v>224</v>
      </c>
    </row>
    <row r="10" spans="1:650" x14ac:dyDescent="0.3">
      <c r="A10" s="1" t="s">
        <v>4</v>
      </c>
      <c r="B10" s="2">
        <v>4058371</v>
      </c>
      <c r="C10" s="5">
        <v>0</v>
      </c>
      <c r="D10" s="5">
        <v>1284</v>
      </c>
      <c r="E10" s="5">
        <v>0</v>
      </c>
      <c r="F10" s="5">
        <v>861</v>
      </c>
      <c r="G10" s="5">
        <v>0</v>
      </c>
      <c r="H10" s="5">
        <v>0</v>
      </c>
      <c r="I10" s="5">
        <v>0</v>
      </c>
      <c r="J10" s="5">
        <v>0</v>
      </c>
      <c r="K10" s="5">
        <v>0</v>
      </c>
      <c r="L10" s="5">
        <v>141</v>
      </c>
      <c r="M10" s="5">
        <v>3445</v>
      </c>
      <c r="N10" s="5">
        <v>0</v>
      </c>
      <c r="O10" s="5">
        <v>0</v>
      </c>
      <c r="P10" s="5">
        <v>0</v>
      </c>
      <c r="Q10" s="5">
        <v>0</v>
      </c>
      <c r="R10" s="5">
        <v>0</v>
      </c>
      <c r="S10" s="5">
        <v>0</v>
      </c>
      <c r="T10" s="5">
        <v>0</v>
      </c>
      <c r="U10" s="5">
        <v>0</v>
      </c>
      <c r="V10" s="5">
        <v>0</v>
      </c>
      <c r="W10" s="5">
        <v>0</v>
      </c>
      <c r="X10" s="5">
        <v>0</v>
      </c>
      <c r="Y10" s="5">
        <v>0</v>
      </c>
      <c r="Z10" s="5">
        <v>0</v>
      </c>
      <c r="AA10" s="5">
        <v>0</v>
      </c>
      <c r="AB10" s="5">
        <v>0</v>
      </c>
      <c r="AC10" s="5" t="s">
        <v>220</v>
      </c>
      <c r="AD10" s="5" t="s">
        <v>220</v>
      </c>
      <c r="AE10" s="5" t="s">
        <v>220</v>
      </c>
      <c r="AF10" s="5" t="s">
        <v>220</v>
      </c>
      <c r="AG10" s="5" t="s">
        <v>220</v>
      </c>
      <c r="AH10" s="5" t="s">
        <v>220</v>
      </c>
      <c r="AI10" s="5">
        <v>711</v>
      </c>
      <c r="AJ10" s="5">
        <v>2264</v>
      </c>
      <c r="AK10" s="5">
        <v>3078</v>
      </c>
      <c r="AL10" s="5">
        <v>22707</v>
      </c>
      <c r="AM10" s="5">
        <v>432</v>
      </c>
      <c r="AN10" s="5">
        <v>1327</v>
      </c>
      <c r="AO10" s="5">
        <v>443</v>
      </c>
      <c r="AP10" s="5">
        <v>507</v>
      </c>
      <c r="AQ10" s="5">
        <v>513</v>
      </c>
      <c r="AR10" s="5">
        <v>2106</v>
      </c>
      <c r="AS10" s="5">
        <v>66499</v>
      </c>
      <c r="AT10" s="5">
        <v>973</v>
      </c>
      <c r="AU10" s="5">
        <v>214</v>
      </c>
      <c r="AV10" s="5">
        <v>620</v>
      </c>
      <c r="AW10" s="5">
        <v>214</v>
      </c>
      <c r="AX10" s="5">
        <v>1019</v>
      </c>
      <c r="AY10" s="5">
        <v>265</v>
      </c>
      <c r="AZ10" s="5">
        <v>456</v>
      </c>
      <c r="BA10" s="5">
        <v>248</v>
      </c>
      <c r="BB10" s="5">
        <v>163</v>
      </c>
      <c r="BC10" s="5">
        <v>137</v>
      </c>
      <c r="BD10" s="5">
        <v>985</v>
      </c>
      <c r="BE10" s="5">
        <v>1168</v>
      </c>
      <c r="BF10" s="5">
        <v>556</v>
      </c>
      <c r="BG10" s="5">
        <v>581</v>
      </c>
      <c r="BH10" s="5">
        <v>4267</v>
      </c>
      <c r="BI10" s="5" t="s">
        <v>220</v>
      </c>
      <c r="BJ10" s="5" t="s">
        <v>220</v>
      </c>
      <c r="BK10" s="5" t="s">
        <v>220</v>
      </c>
      <c r="BL10" s="5" t="s">
        <v>220</v>
      </c>
      <c r="BM10" s="5" t="s">
        <v>220</v>
      </c>
      <c r="BN10" s="5" t="s">
        <v>220</v>
      </c>
      <c r="BO10" s="5">
        <v>912</v>
      </c>
      <c r="BP10" s="5">
        <v>1045</v>
      </c>
      <c r="BQ10" s="5">
        <v>1227</v>
      </c>
      <c r="BR10" s="5">
        <v>1518</v>
      </c>
      <c r="BS10" s="5">
        <v>503</v>
      </c>
      <c r="BT10" s="5">
        <v>752</v>
      </c>
      <c r="BU10" s="5">
        <v>638</v>
      </c>
      <c r="BV10" s="5">
        <v>972</v>
      </c>
      <c r="BW10" s="5">
        <v>345</v>
      </c>
      <c r="BX10" s="5">
        <v>434</v>
      </c>
      <c r="BY10" s="5">
        <v>8794</v>
      </c>
      <c r="BZ10" s="5">
        <v>399</v>
      </c>
      <c r="CA10" s="5">
        <v>2121</v>
      </c>
      <c r="CB10" s="5">
        <v>2417</v>
      </c>
      <c r="CC10" s="5">
        <v>357</v>
      </c>
      <c r="CD10" s="5">
        <v>201</v>
      </c>
      <c r="CE10" s="5">
        <v>290</v>
      </c>
      <c r="CF10" s="5">
        <v>669</v>
      </c>
      <c r="CG10" s="5">
        <v>1050</v>
      </c>
      <c r="CH10" s="5">
        <v>511</v>
      </c>
      <c r="CI10" s="5">
        <v>423</v>
      </c>
      <c r="CJ10" s="5">
        <v>1128</v>
      </c>
      <c r="CK10" s="5">
        <v>182</v>
      </c>
      <c r="CL10" s="5">
        <v>94</v>
      </c>
      <c r="CM10" s="5">
        <v>147</v>
      </c>
      <c r="CN10" s="5">
        <v>730</v>
      </c>
      <c r="CO10" s="5" t="s">
        <v>220</v>
      </c>
      <c r="CP10" s="5" t="s">
        <v>220</v>
      </c>
      <c r="CQ10" s="5" t="s">
        <v>220</v>
      </c>
      <c r="CR10" s="5" t="s">
        <v>220</v>
      </c>
      <c r="CS10" s="5" t="s">
        <v>220</v>
      </c>
      <c r="CT10" s="5" t="s">
        <v>220</v>
      </c>
      <c r="CU10" s="5">
        <v>2197</v>
      </c>
      <c r="CV10" s="5">
        <v>1886</v>
      </c>
      <c r="CW10" s="5">
        <v>1190</v>
      </c>
      <c r="CX10" s="5">
        <v>1325</v>
      </c>
      <c r="CY10" s="5">
        <v>1357</v>
      </c>
      <c r="CZ10" s="5">
        <v>1849</v>
      </c>
      <c r="DA10" s="5">
        <v>1199</v>
      </c>
      <c r="DB10" s="5">
        <v>727</v>
      </c>
      <c r="DC10" s="5">
        <v>817</v>
      </c>
      <c r="DD10" s="5">
        <v>1010</v>
      </c>
      <c r="DE10" s="5">
        <v>660</v>
      </c>
      <c r="DF10" s="5">
        <v>1217</v>
      </c>
      <c r="DG10" s="5">
        <v>873</v>
      </c>
      <c r="DH10" s="5">
        <v>1357</v>
      </c>
      <c r="DI10" s="5">
        <v>935</v>
      </c>
      <c r="DJ10" s="5">
        <v>905</v>
      </c>
      <c r="DK10" s="5">
        <v>872</v>
      </c>
      <c r="DL10" s="5">
        <v>1841</v>
      </c>
      <c r="DM10" s="5">
        <v>541</v>
      </c>
      <c r="DN10" s="5">
        <v>1045</v>
      </c>
      <c r="DO10" s="5">
        <v>1219</v>
      </c>
      <c r="DP10" s="5">
        <v>1379</v>
      </c>
      <c r="DQ10" s="5">
        <v>979</v>
      </c>
      <c r="DR10" s="5">
        <v>1002</v>
      </c>
      <c r="DS10" s="5">
        <v>1185</v>
      </c>
      <c r="DT10" s="5">
        <v>1093</v>
      </c>
      <c r="DU10" s="5" t="s">
        <v>220</v>
      </c>
      <c r="DV10" s="5" t="s">
        <v>220</v>
      </c>
      <c r="DW10" s="5" t="s">
        <v>220</v>
      </c>
      <c r="DX10" s="5" t="s">
        <v>220</v>
      </c>
      <c r="DY10" s="5" t="s">
        <v>220</v>
      </c>
      <c r="DZ10" s="5" t="s">
        <v>220</v>
      </c>
      <c r="EA10" s="5">
        <v>1866</v>
      </c>
      <c r="EB10" s="5">
        <v>637</v>
      </c>
      <c r="EC10" s="5">
        <v>729</v>
      </c>
      <c r="ED10" s="5">
        <v>1001</v>
      </c>
      <c r="EE10" s="5">
        <v>360</v>
      </c>
      <c r="EF10" s="5">
        <v>513</v>
      </c>
      <c r="EG10" s="5">
        <v>893</v>
      </c>
      <c r="EH10" s="5">
        <v>511</v>
      </c>
      <c r="EI10" s="5">
        <v>311</v>
      </c>
      <c r="EJ10" s="5">
        <v>907</v>
      </c>
      <c r="EK10" s="5">
        <v>392</v>
      </c>
      <c r="EL10" s="5">
        <v>1204</v>
      </c>
      <c r="EM10" s="5">
        <v>2447</v>
      </c>
      <c r="EN10" s="5">
        <v>634</v>
      </c>
      <c r="EO10" s="5">
        <v>282</v>
      </c>
      <c r="EP10" s="5">
        <v>882</v>
      </c>
      <c r="EQ10" s="5">
        <v>697</v>
      </c>
      <c r="ER10" s="5">
        <v>421</v>
      </c>
      <c r="ES10" s="5">
        <v>415</v>
      </c>
      <c r="ET10" s="5">
        <v>442</v>
      </c>
      <c r="EU10" s="5">
        <v>479</v>
      </c>
      <c r="EV10" s="5">
        <v>758</v>
      </c>
      <c r="EW10" s="5">
        <v>909</v>
      </c>
      <c r="EX10" s="5">
        <v>4817</v>
      </c>
      <c r="EY10" s="5">
        <v>489</v>
      </c>
      <c r="EZ10" s="5">
        <v>614</v>
      </c>
      <c r="FA10" s="5" t="s">
        <v>220</v>
      </c>
      <c r="FB10" s="5" t="s">
        <v>220</v>
      </c>
      <c r="FC10" s="5" t="s">
        <v>220</v>
      </c>
      <c r="FD10" s="5" t="s">
        <v>220</v>
      </c>
      <c r="FE10" s="5" t="s">
        <v>220</v>
      </c>
      <c r="FF10" s="5" t="s">
        <v>220</v>
      </c>
      <c r="FG10" s="5">
        <v>0</v>
      </c>
      <c r="FH10" s="5">
        <v>0</v>
      </c>
      <c r="FI10" s="5">
        <v>0</v>
      </c>
      <c r="FJ10" s="5">
        <v>0</v>
      </c>
      <c r="FK10" s="5">
        <v>0</v>
      </c>
      <c r="FL10" s="5">
        <v>0</v>
      </c>
      <c r="FM10" s="5">
        <v>0</v>
      </c>
      <c r="FN10" s="5">
        <v>0</v>
      </c>
      <c r="FO10" s="5">
        <v>0</v>
      </c>
      <c r="FP10" s="5">
        <v>0</v>
      </c>
      <c r="FQ10" s="5">
        <v>0</v>
      </c>
      <c r="FR10" s="5">
        <v>0</v>
      </c>
      <c r="FS10" s="5">
        <v>0</v>
      </c>
      <c r="FT10" s="5">
        <v>0</v>
      </c>
      <c r="FU10" s="5" t="s">
        <v>220</v>
      </c>
      <c r="FV10" s="5" t="s">
        <v>220</v>
      </c>
      <c r="FW10" s="5" t="s">
        <v>220</v>
      </c>
      <c r="FX10" s="5" t="s">
        <v>220</v>
      </c>
      <c r="FY10" s="5" t="s">
        <v>220</v>
      </c>
      <c r="FZ10" s="5" t="s">
        <v>220</v>
      </c>
      <c r="GA10" s="5" t="s">
        <v>220</v>
      </c>
      <c r="GB10" s="5" t="s">
        <v>220</v>
      </c>
      <c r="GC10" s="5" t="s">
        <v>220</v>
      </c>
      <c r="GD10" s="5" t="s">
        <v>220</v>
      </c>
      <c r="GE10" s="5" t="s">
        <v>220</v>
      </c>
      <c r="GF10" s="5" t="s">
        <v>220</v>
      </c>
      <c r="GG10" s="5" t="s">
        <v>220</v>
      </c>
      <c r="GH10" s="5" t="s">
        <v>220</v>
      </c>
      <c r="GI10" s="5" t="s">
        <v>220</v>
      </c>
      <c r="GJ10" s="5" t="s">
        <v>220</v>
      </c>
      <c r="GK10" s="5" t="s">
        <v>220</v>
      </c>
      <c r="GL10" s="5" t="s">
        <v>220</v>
      </c>
      <c r="GM10" s="5">
        <v>5687</v>
      </c>
      <c r="GN10" s="5">
        <v>7115</v>
      </c>
      <c r="GO10" s="5">
        <v>6224</v>
      </c>
      <c r="GP10" s="5">
        <v>27412</v>
      </c>
      <c r="GQ10" s="5">
        <v>2652</v>
      </c>
      <c r="GR10" s="5">
        <v>4440</v>
      </c>
      <c r="GS10" s="5">
        <v>3172</v>
      </c>
      <c r="GT10" s="5">
        <v>2717</v>
      </c>
      <c r="GU10" s="5">
        <v>1986</v>
      </c>
      <c r="GV10" s="5">
        <v>4599</v>
      </c>
      <c r="GW10" s="5">
        <v>79789</v>
      </c>
      <c r="GX10" s="5">
        <v>3792</v>
      </c>
      <c r="GY10" s="5">
        <v>5655</v>
      </c>
      <c r="GZ10" s="5">
        <v>5028</v>
      </c>
      <c r="HA10" s="5">
        <v>1788</v>
      </c>
      <c r="HB10" s="5">
        <v>3007</v>
      </c>
      <c r="HC10" s="5">
        <v>2125</v>
      </c>
      <c r="HD10" s="5">
        <v>3388</v>
      </c>
      <c r="HE10" s="5">
        <v>2254</v>
      </c>
      <c r="HF10" s="5">
        <v>2160</v>
      </c>
      <c r="HG10" s="5">
        <v>2258</v>
      </c>
      <c r="HH10" s="5">
        <v>4249</v>
      </c>
      <c r="HI10" s="5">
        <v>3239</v>
      </c>
      <c r="HJ10" s="5">
        <v>6469</v>
      </c>
      <c r="HK10" s="5">
        <v>2401</v>
      </c>
      <c r="HL10" s="5">
        <v>6705</v>
      </c>
      <c r="HM10" s="5" t="s">
        <v>220</v>
      </c>
      <c r="HN10" s="5" t="s">
        <v>220</v>
      </c>
      <c r="HO10" s="5" t="s">
        <v>220</v>
      </c>
      <c r="HP10" s="5" t="s">
        <v>220</v>
      </c>
      <c r="HQ10" s="5" t="s">
        <v>220</v>
      </c>
      <c r="HR10" s="5" t="s">
        <v>220</v>
      </c>
      <c r="HS10" s="5">
        <v>12558</v>
      </c>
      <c r="HT10" s="5">
        <v>12319</v>
      </c>
      <c r="HU10" s="5">
        <v>12483</v>
      </c>
      <c r="HV10" s="5">
        <v>11897</v>
      </c>
      <c r="HW10" s="5">
        <v>12139</v>
      </c>
      <c r="HX10" s="5">
        <v>12412</v>
      </c>
      <c r="HY10" s="5">
        <v>12583</v>
      </c>
      <c r="HZ10" s="5">
        <v>12610</v>
      </c>
      <c r="IA10" s="5">
        <v>13167</v>
      </c>
      <c r="IB10" s="5">
        <v>11916</v>
      </c>
      <c r="IC10" s="5">
        <v>15530</v>
      </c>
      <c r="ID10" s="5">
        <v>25561</v>
      </c>
      <c r="IE10" s="5">
        <v>10849</v>
      </c>
      <c r="IF10" s="5">
        <v>10158</v>
      </c>
      <c r="IG10" s="5">
        <v>9666</v>
      </c>
      <c r="IH10" s="5">
        <v>9414</v>
      </c>
      <c r="II10" s="5">
        <v>9352</v>
      </c>
      <c r="IJ10" s="5">
        <v>9877</v>
      </c>
      <c r="IK10" s="5">
        <v>8626</v>
      </c>
      <c r="IL10" s="5">
        <v>9047</v>
      </c>
      <c r="IM10" s="5">
        <v>9550</v>
      </c>
      <c r="IN10" s="5">
        <v>8198</v>
      </c>
      <c r="IO10" s="5">
        <v>9819</v>
      </c>
      <c r="IP10" s="5">
        <v>9882</v>
      </c>
      <c r="IQ10" s="5">
        <v>9156</v>
      </c>
      <c r="IR10" s="5">
        <v>8518</v>
      </c>
      <c r="IS10" s="5" t="s">
        <v>220</v>
      </c>
      <c r="IT10" s="5" t="s">
        <v>220</v>
      </c>
      <c r="IU10" s="5" t="s">
        <v>220</v>
      </c>
      <c r="IV10" s="5" t="s">
        <v>220</v>
      </c>
      <c r="IW10" s="5" t="s">
        <v>220</v>
      </c>
      <c r="IX10" s="5" t="s">
        <v>220</v>
      </c>
      <c r="IY10" s="5">
        <v>962</v>
      </c>
      <c r="IZ10" s="5">
        <v>945</v>
      </c>
      <c r="JA10" s="5">
        <v>1107</v>
      </c>
      <c r="JB10" s="5">
        <v>637</v>
      </c>
      <c r="JC10" s="5">
        <v>837</v>
      </c>
      <c r="JD10" s="5">
        <v>948</v>
      </c>
      <c r="JE10" s="5">
        <v>753</v>
      </c>
      <c r="JF10" s="5">
        <v>1031</v>
      </c>
      <c r="JG10" s="5">
        <v>699</v>
      </c>
      <c r="JH10" s="5">
        <v>778</v>
      </c>
      <c r="JI10" s="5">
        <v>877</v>
      </c>
      <c r="JJ10" s="5">
        <v>889</v>
      </c>
      <c r="JK10" s="5">
        <v>547</v>
      </c>
      <c r="JL10" s="5">
        <v>745</v>
      </c>
      <c r="JM10" s="5">
        <v>622</v>
      </c>
      <c r="JN10" s="5">
        <v>631</v>
      </c>
      <c r="JO10" s="5">
        <v>805</v>
      </c>
      <c r="JP10" s="5">
        <v>1049</v>
      </c>
      <c r="JQ10" s="5">
        <v>768</v>
      </c>
      <c r="JR10" s="5">
        <v>727</v>
      </c>
      <c r="JS10" s="5">
        <v>820</v>
      </c>
      <c r="JT10" s="5">
        <v>670</v>
      </c>
      <c r="JU10" s="5">
        <v>765</v>
      </c>
      <c r="JV10" s="5">
        <v>663</v>
      </c>
      <c r="JW10" s="5">
        <v>769</v>
      </c>
      <c r="JX10" s="5">
        <v>474</v>
      </c>
      <c r="JY10" s="5" t="s">
        <v>220</v>
      </c>
      <c r="JZ10" s="5" t="s">
        <v>220</v>
      </c>
      <c r="KA10" s="5" t="s">
        <v>220</v>
      </c>
      <c r="KB10" s="5" t="s">
        <v>220</v>
      </c>
      <c r="KC10" s="5" t="s">
        <v>220</v>
      </c>
      <c r="KD10" s="5" t="s">
        <v>220</v>
      </c>
      <c r="KE10" s="5">
        <v>125</v>
      </c>
      <c r="KF10" s="5">
        <v>227</v>
      </c>
      <c r="KG10" s="5">
        <v>252</v>
      </c>
      <c r="KH10" s="5">
        <v>209</v>
      </c>
      <c r="KI10" s="5">
        <v>94</v>
      </c>
      <c r="KJ10" s="5">
        <v>86</v>
      </c>
      <c r="KK10" s="5">
        <v>102</v>
      </c>
      <c r="KL10" s="5">
        <v>193</v>
      </c>
      <c r="KM10" s="5">
        <v>88</v>
      </c>
      <c r="KN10" s="5">
        <v>88</v>
      </c>
      <c r="KO10" s="5">
        <v>89</v>
      </c>
      <c r="KP10" s="5">
        <v>86</v>
      </c>
      <c r="KQ10" s="5">
        <v>58</v>
      </c>
      <c r="KR10" s="5">
        <v>70</v>
      </c>
      <c r="KS10" s="5">
        <v>88</v>
      </c>
      <c r="KT10" s="5">
        <v>68</v>
      </c>
      <c r="KU10" s="5">
        <v>117</v>
      </c>
      <c r="KV10" s="5">
        <v>77</v>
      </c>
      <c r="KW10" s="5">
        <v>72</v>
      </c>
      <c r="KX10" s="5">
        <v>115</v>
      </c>
      <c r="KY10" s="5">
        <v>63</v>
      </c>
      <c r="KZ10" s="5">
        <v>122</v>
      </c>
      <c r="LA10" s="5">
        <v>62</v>
      </c>
      <c r="LB10" s="5">
        <v>56</v>
      </c>
      <c r="LC10" s="5">
        <v>63</v>
      </c>
      <c r="LD10" s="5">
        <v>58</v>
      </c>
      <c r="LE10" s="5" t="s">
        <v>220</v>
      </c>
      <c r="LF10" s="5" t="s">
        <v>220</v>
      </c>
      <c r="LG10" s="5" t="s">
        <v>220</v>
      </c>
      <c r="LH10" s="5" t="s">
        <v>220</v>
      </c>
      <c r="LI10" s="5" t="s">
        <v>220</v>
      </c>
      <c r="LJ10" s="5" t="s">
        <v>220</v>
      </c>
      <c r="LK10" s="5">
        <v>521</v>
      </c>
      <c r="LL10" s="5">
        <v>497</v>
      </c>
      <c r="LM10" s="5">
        <v>465</v>
      </c>
      <c r="LN10" s="5">
        <v>414</v>
      </c>
      <c r="LO10" s="5">
        <v>376</v>
      </c>
      <c r="LP10" s="5">
        <v>470</v>
      </c>
      <c r="LQ10" s="5">
        <v>422</v>
      </c>
      <c r="LR10" s="5">
        <v>312</v>
      </c>
      <c r="LS10" s="5">
        <v>275</v>
      </c>
      <c r="LT10" s="5">
        <v>272</v>
      </c>
      <c r="LU10" s="5">
        <v>211</v>
      </c>
      <c r="LV10" s="5">
        <v>169</v>
      </c>
      <c r="LW10" s="5">
        <v>131</v>
      </c>
      <c r="LX10" s="5">
        <v>73</v>
      </c>
      <c r="LY10" s="5">
        <v>44</v>
      </c>
      <c r="LZ10" s="5">
        <v>170</v>
      </c>
      <c r="MA10" s="5">
        <v>124</v>
      </c>
      <c r="MB10" s="5">
        <v>85</v>
      </c>
      <c r="MC10" s="5">
        <v>88</v>
      </c>
      <c r="MD10" s="5">
        <v>166</v>
      </c>
      <c r="ME10" s="5">
        <v>89</v>
      </c>
      <c r="MF10" s="5">
        <v>90</v>
      </c>
      <c r="MG10" s="5">
        <v>102</v>
      </c>
      <c r="MH10" s="5">
        <v>107</v>
      </c>
      <c r="MI10" s="5">
        <v>71</v>
      </c>
      <c r="MJ10" s="5">
        <v>81</v>
      </c>
      <c r="MK10" s="5" t="s">
        <v>220</v>
      </c>
      <c r="ML10" s="5" t="s">
        <v>220</v>
      </c>
      <c r="MM10" s="5" t="s">
        <v>220</v>
      </c>
      <c r="MN10" s="5" t="s">
        <v>220</v>
      </c>
      <c r="MO10" s="5" t="s">
        <v>220</v>
      </c>
      <c r="MP10" s="5" t="s">
        <v>220</v>
      </c>
      <c r="MQ10" s="5">
        <v>0</v>
      </c>
      <c r="MR10" s="5">
        <v>0</v>
      </c>
      <c r="MS10" s="5">
        <v>0</v>
      </c>
      <c r="MT10" s="5">
        <v>0</v>
      </c>
      <c r="MU10" s="5">
        <v>0</v>
      </c>
      <c r="MV10" s="5">
        <v>0</v>
      </c>
      <c r="MW10" s="5">
        <v>0</v>
      </c>
      <c r="MX10" s="5">
        <v>0</v>
      </c>
      <c r="MY10" s="5">
        <v>0</v>
      </c>
      <c r="MZ10" s="5">
        <v>0</v>
      </c>
      <c r="NA10" s="5">
        <v>0</v>
      </c>
      <c r="NB10" s="5">
        <v>0</v>
      </c>
      <c r="NC10" s="5">
        <v>0</v>
      </c>
      <c r="ND10" s="5">
        <v>0</v>
      </c>
      <c r="NE10" s="5" t="s">
        <v>220</v>
      </c>
      <c r="NF10" s="5" t="s">
        <v>220</v>
      </c>
      <c r="NG10" s="5" t="s">
        <v>220</v>
      </c>
      <c r="NH10" s="5" t="s">
        <v>220</v>
      </c>
      <c r="NI10" s="5" t="s">
        <v>220</v>
      </c>
      <c r="NJ10" s="5" t="s">
        <v>220</v>
      </c>
      <c r="NK10" s="5" t="s">
        <v>220</v>
      </c>
      <c r="NL10" s="5" t="s">
        <v>220</v>
      </c>
      <c r="NM10" s="5" t="s">
        <v>220</v>
      </c>
      <c r="NN10" s="5" t="s">
        <v>220</v>
      </c>
      <c r="NO10" s="5" t="s">
        <v>220</v>
      </c>
      <c r="NP10" s="5" t="s">
        <v>220</v>
      </c>
      <c r="NQ10" s="5" t="s">
        <v>220</v>
      </c>
      <c r="NR10" s="5" t="s">
        <v>220</v>
      </c>
      <c r="NS10" s="5" t="s">
        <v>220</v>
      </c>
      <c r="NT10" s="5" t="s">
        <v>220</v>
      </c>
      <c r="NU10" s="5" t="s">
        <v>220</v>
      </c>
      <c r="NV10" s="5" t="s">
        <v>220</v>
      </c>
      <c r="NW10" s="5">
        <v>0</v>
      </c>
      <c r="NX10" s="5">
        <v>0</v>
      </c>
      <c r="NY10" s="5">
        <v>0</v>
      </c>
      <c r="NZ10" s="5">
        <v>0</v>
      </c>
      <c r="OA10" s="5">
        <v>0</v>
      </c>
      <c r="OB10" s="5">
        <v>0</v>
      </c>
      <c r="OC10" s="5">
        <v>0</v>
      </c>
      <c r="OD10" s="5">
        <v>0</v>
      </c>
      <c r="OE10" s="5">
        <v>0</v>
      </c>
      <c r="OF10" s="5">
        <v>0</v>
      </c>
      <c r="OG10" s="5">
        <v>0</v>
      </c>
      <c r="OH10" s="5">
        <v>0</v>
      </c>
      <c r="OI10" s="5">
        <v>0</v>
      </c>
      <c r="OJ10" s="5">
        <v>0</v>
      </c>
      <c r="OK10" s="5" t="s">
        <v>220</v>
      </c>
      <c r="OL10" s="5" t="s">
        <v>220</v>
      </c>
      <c r="OM10" s="5" t="s">
        <v>220</v>
      </c>
      <c r="ON10" s="5" t="s">
        <v>220</v>
      </c>
      <c r="OO10" s="5" t="s">
        <v>220</v>
      </c>
      <c r="OP10" s="5" t="s">
        <v>220</v>
      </c>
      <c r="OQ10" s="5" t="s">
        <v>220</v>
      </c>
      <c r="OR10" s="5" t="s">
        <v>220</v>
      </c>
      <c r="OS10" s="5" t="s">
        <v>220</v>
      </c>
      <c r="OT10" s="5" t="s">
        <v>220</v>
      </c>
      <c r="OU10" s="5" t="s">
        <v>220</v>
      </c>
      <c r="OV10" s="5" t="s">
        <v>220</v>
      </c>
      <c r="OW10" s="5" t="s">
        <v>220</v>
      </c>
      <c r="OX10" s="5" t="s">
        <v>220</v>
      </c>
      <c r="OY10" s="5" t="s">
        <v>220</v>
      </c>
      <c r="OZ10" s="5" t="s">
        <v>220</v>
      </c>
      <c r="PA10" s="5" t="s">
        <v>220</v>
      </c>
      <c r="PB10" s="5" t="s">
        <v>220</v>
      </c>
      <c r="PC10" s="5">
        <v>1557</v>
      </c>
      <c r="PD10" s="5">
        <v>1457</v>
      </c>
      <c r="PE10" s="5">
        <v>1404</v>
      </c>
      <c r="PF10" s="5">
        <v>1261</v>
      </c>
      <c r="PG10" s="5">
        <v>1220</v>
      </c>
      <c r="PH10" s="5">
        <v>1141</v>
      </c>
      <c r="PI10" s="5">
        <v>1143</v>
      </c>
      <c r="PJ10" s="5">
        <v>1122</v>
      </c>
      <c r="PK10" s="5">
        <v>1016</v>
      </c>
      <c r="PL10" s="5">
        <v>949</v>
      </c>
      <c r="PM10" s="5">
        <v>884</v>
      </c>
      <c r="PN10" s="5">
        <v>875</v>
      </c>
      <c r="PO10" s="5">
        <v>868</v>
      </c>
      <c r="PP10" s="5">
        <v>796</v>
      </c>
      <c r="PQ10" s="5">
        <v>758</v>
      </c>
      <c r="PR10" s="5">
        <v>760</v>
      </c>
      <c r="PS10" s="5">
        <v>711</v>
      </c>
      <c r="PT10" s="5">
        <v>671</v>
      </c>
      <c r="PU10" s="5">
        <v>717</v>
      </c>
      <c r="PV10" s="5">
        <v>714</v>
      </c>
      <c r="PW10" s="5">
        <v>755</v>
      </c>
      <c r="PX10" s="5">
        <v>751</v>
      </c>
      <c r="PY10" s="5">
        <v>867</v>
      </c>
      <c r="PZ10" s="5">
        <v>701</v>
      </c>
      <c r="QA10" s="5">
        <v>737</v>
      </c>
      <c r="QB10" s="5">
        <v>757</v>
      </c>
      <c r="QC10" s="5" t="s">
        <v>220</v>
      </c>
      <c r="QD10" s="5" t="s">
        <v>220</v>
      </c>
      <c r="QE10" s="5" t="s">
        <v>220</v>
      </c>
      <c r="QF10" s="5" t="s">
        <v>220</v>
      </c>
      <c r="QG10" s="5" t="s">
        <v>220</v>
      </c>
      <c r="QH10" s="5" t="s">
        <v>220</v>
      </c>
      <c r="QI10" s="5">
        <v>1906</v>
      </c>
      <c r="QJ10" s="5">
        <v>1845</v>
      </c>
      <c r="QK10" s="5">
        <v>1743</v>
      </c>
      <c r="QL10" s="5">
        <v>1615</v>
      </c>
      <c r="QM10" s="5">
        <v>1535</v>
      </c>
      <c r="QN10" s="5">
        <v>1631</v>
      </c>
      <c r="QO10" s="5">
        <v>1706</v>
      </c>
      <c r="QP10" s="5">
        <v>1292</v>
      </c>
      <c r="QQ10" s="5">
        <v>1128</v>
      </c>
      <c r="QR10" s="5">
        <v>1304</v>
      </c>
      <c r="QS10" s="5">
        <v>1070</v>
      </c>
      <c r="QT10" s="5">
        <v>922</v>
      </c>
      <c r="QU10" s="5">
        <v>820</v>
      </c>
      <c r="QV10" s="5">
        <v>945</v>
      </c>
      <c r="QW10" s="5">
        <v>708</v>
      </c>
      <c r="QX10" s="5">
        <v>756</v>
      </c>
      <c r="QY10" s="5">
        <v>712</v>
      </c>
      <c r="QZ10" s="5">
        <v>582</v>
      </c>
      <c r="RA10" s="5">
        <v>598</v>
      </c>
      <c r="RB10" s="5">
        <v>609</v>
      </c>
      <c r="RC10" s="5">
        <v>578</v>
      </c>
      <c r="RD10" s="5">
        <v>527</v>
      </c>
      <c r="RE10" s="5">
        <v>624</v>
      </c>
      <c r="RF10" s="5">
        <v>621</v>
      </c>
      <c r="RG10" s="5">
        <v>643</v>
      </c>
      <c r="RH10" s="5">
        <v>591</v>
      </c>
      <c r="RI10" s="5" t="s">
        <v>220</v>
      </c>
      <c r="RJ10" s="5" t="s">
        <v>220</v>
      </c>
      <c r="RK10" s="5" t="s">
        <v>220</v>
      </c>
      <c r="RL10" s="5" t="s">
        <v>220</v>
      </c>
      <c r="RM10" s="5" t="s">
        <v>220</v>
      </c>
      <c r="RN10" s="5" t="s">
        <v>220</v>
      </c>
      <c r="RO10" s="5">
        <v>1258</v>
      </c>
      <c r="RP10" s="5">
        <v>1081</v>
      </c>
      <c r="RQ10" s="5">
        <v>1182</v>
      </c>
      <c r="RR10" s="5">
        <v>1109</v>
      </c>
      <c r="RS10" s="5">
        <v>1114</v>
      </c>
      <c r="RT10" s="5">
        <v>1168</v>
      </c>
      <c r="RU10" s="5">
        <v>1160</v>
      </c>
      <c r="RV10" s="5">
        <v>1083</v>
      </c>
      <c r="RW10" s="5">
        <v>1195</v>
      </c>
      <c r="RX10" s="5">
        <v>1213</v>
      </c>
      <c r="RY10" s="5">
        <v>1127</v>
      </c>
      <c r="RZ10" s="5">
        <v>1180</v>
      </c>
      <c r="SA10" s="5">
        <v>989</v>
      </c>
      <c r="SB10" s="5">
        <v>1107</v>
      </c>
      <c r="SC10" s="5">
        <v>867</v>
      </c>
      <c r="SD10" s="5">
        <v>935</v>
      </c>
      <c r="SE10" s="5">
        <v>880</v>
      </c>
      <c r="SF10" s="5">
        <v>867</v>
      </c>
      <c r="SG10" s="5">
        <v>842</v>
      </c>
      <c r="SH10" s="5">
        <v>802</v>
      </c>
      <c r="SI10" s="5">
        <v>777</v>
      </c>
      <c r="SJ10" s="5">
        <v>705</v>
      </c>
      <c r="SK10" s="5">
        <v>743</v>
      </c>
      <c r="SL10" s="5">
        <v>716</v>
      </c>
      <c r="SM10" s="5">
        <v>721</v>
      </c>
      <c r="SN10" s="5">
        <v>680</v>
      </c>
      <c r="SO10" s="5" t="s">
        <v>220</v>
      </c>
      <c r="SP10" s="5" t="s">
        <v>220</v>
      </c>
      <c r="SQ10" s="5" t="s">
        <v>220</v>
      </c>
      <c r="SR10" s="5" t="s">
        <v>220</v>
      </c>
      <c r="SS10" s="5" t="s">
        <v>220</v>
      </c>
      <c r="ST10" s="5" t="s">
        <v>220</v>
      </c>
      <c r="SU10" s="5">
        <v>3</v>
      </c>
      <c r="SV10" s="5">
        <v>9</v>
      </c>
      <c r="SW10" s="5">
        <v>19</v>
      </c>
      <c r="SX10" s="5">
        <v>4</v>
      </c>
      <c r="SY10" s="5">
        <v>4</v>
      </c>
      <c r="SZ10" s="5">
        <v>2</v>
      </c>
      <c r="TA10" s="5">
        <v>5</v>
      </c>
      <c r="TB10" s="5">
        <v>5</v>
      </c>
      <c r="TC10" s="5">
        <v>4</v>
      </c>
      <c r="TD10" s="5">
        <v>9</v>
      </c>
      <c r="TE10" s="5">
        <v>15</v>
      </c>
      <c r="TF10" s="5">
        <v>25</v>
      </c>
      <c r="TG10" s="5">
        <v>46</v>
      </c>
      <c r="TH10" s="5">
        <v>29</v>
      </c>
      <c r="TI10" s="5">
        <v>40</v>
      </c>
      <c r="TJ10" s="5">
        <v>26</v>
      </c>
      <c r="TK10" s="5">
        <v>23</v>
      </c>
      <c r="TL10" s="5">
        <v>30</v>
      </c>
      <c r="TM10" s="5">
        <v>37</v>
      </c>
      <c r="TN10" s="5">
        <v>42</v>
      </c>
      <c r="TO10" s="5">
        <v>0</v>
      </c>
      <c r="TP10" s="5">
        <v>0</v>
      </c>
      <c r="TQ10" s="5">
        <v>0</v>
      </c>
      <c r="TR10" s="5">
        <v>6</v>
      </c>
      <c r="TS10" s="5">
        <v>4</v>
      </c>
      <c r="TT10" s="5">
        <v>12</v>
      </c>
      <c r="TU10" s="5" t="s">
        <v>220</v>
      </c>
      <c r="TV10" s="5" t="s">
        <v>220</v>
      </c>
      <c r="TW10" s="5" t="s">
        <v>220</v>
      </c>
      <c r="TX10" s="5" t="s">
        <v>220</v>
      </c>
      <c r="TY10" s="5" t="s">
        <v>220</v>
      </c>
      <c r="TZ10" s="5" t="s">
        <v>220</v>
      </c>
      <c r="UA10" s="5">
        <v>0</v>
      </c>
      <c r="UB10" s="5">
        <v>0</v>
      </c>
      <c r="UC10" s="5">
        <v>0</v>
      </c>
      <c r="UD10" s="5">
        <v>0</v>
      </c>
      <c r="UE10" s="5">
        <v>0</v>
      </c>
      <c r="UF10" s="5">
        <v>0</v>
      </c>
      <c r="UG10" s="5">
        <v>0</v>
      </c>
      <c r="UH10" s="5">
        <v>0</v>
      </c>
      <c r="UI10" s="5">
        <v>0</v>
      </c>
      <c r="UJ10" s="5">
        <v>0</v>
      </c>
      <c r="UK10" s="5">
        <v>0</v>
      </c>
      <c r="UL10" s="5">
        <v>0</v>
      </c>
      <c r="UM10" s="5">
        <v>0</v>
      </c>
      <c r="UN10" s="5">
        <v>0</v>
      </c>
      <c r="UO10" s="5">
        <v>0</v>
      </c>
      <c r="UP10" s="5">
        <v>0</v>
      </c>
      <c r="UQ10" s="5">
        <v>0</v>
      </c>
      <c r="UR10" s="5">
        <v>0</v>
      </c>
      <c r="US10" s="5">
        <v>0</v>
      </c>
      <c r="UT10" s="5">
        <v>0</v>
      </c>
      <c r="UU10" s="5">
        <v>0</v>
      </c>
      <c r="UV10" s="5">
        <v>0</v>
      </c>
      <c r="UW10" s="5">
        <v>0</v>
      </c>
      <c r="UX10" s="5">
        <v>0</v>
      </c>
      <c r="UY10" s="5">
        <v>0</v>
      </c>
      <c r="UZ10" s="5">
        <v>0</v>
      </c>
      <c r="VA10" s="5" t="s">
        <v>220</v>
      </c>
      <c r="VB10" s="5" t="s">
        <v>220</v>
      </c>
      <c r="VC10" s="5" t="s">
        <v>220</v>
      </c>
      <c r="VD10" s="5" t="s">
        <v>220</v>
      </c>
      <c r="VE10" s="5" t="s">
        <v>220</v>
      </c>
      <c r="VF10" s="5" t="s">
        <v>220</v>
      </c>
      <c r="VG10" s="5">
        <v>4248</v>
      </c>
      <c r="VH10" s="5">
        <v>4351</v>
      </c>
      <c r="VI10" s="5">
        <v>4153</v>
      </c>
      <c r="VJ10" s="5">
        <v>3921</v>
      </c>
      <c r="VK10" s="5">
        <v>3943</v>
      </c>
      <c r="VL10" s="5">
        <v>3800</v>
      </c>
      <c r="VM10" s="5">
        <v>3904</v>
      </c>
      <c r="VN10" s="5">
        <v>3756</v>
      </c>
      <c r="VO10" s="5">
        <v>3762</v>
      </c>
      <c r="VP10" s="5">
        <v>3429</v>
      </c>
      <c r="VQ10" s="5">
        <v>3294</v>
      </c>
      <c r="VR10" s="5">
        <v>4003</v>
      </c>
      <c r="VS10" s="5">
        <v>3219</v>
      </c>
      <c r="VT10" s="5">
        <v>2911</v>
      </c>
      <c r="VU10" s="5">
        <v>2773</v>
      </c>
      <c r="VV10" s="5">
        <v>2320</v>
      </c>
      <c r="VW10" s="5">
        <v>2235</v>
      </c>
      <c r="VX10" s="5">
        <v>2155</v>
      </c>
      <c r="VY10" s="5">
        <v>1950</v>
      </c>
      <c r="VZ10" s="5">
        <v>1839</v>
      </c>
      <c r="WA10" s="5">
        <v>1724</v>
      </c>
      <c r="WB10" s="5">
        <v>1698</v>
      </c>
      <c r="WC10" s="5">
        <v>1668</v>
      </c>
      <c r="WD10" s="5">
        <v>1682</v>
      </c>
      <c r="WE10" s="5">
        <v>1803</v>
      </c>
      <c r="WF10" s="5">
        <v>1710</v>
      </c>
      <c r="WG10" s="5" t="s">
        <v>220</v>
      </c>
      <c r="WH10" s="5" t="s">
        <v>220</v>
      </c>
      <c r="WI10" s="5" t="s">
        <v>220</v>
      </c>
      <c r="WJ10" s="5" t="s">
        <v>220</v>
      </c>
      <c r="WK10" s="5" t="s">
        <v>220</v>
      </c>
      <c r="WL10" s="5" t="s">
        <v>220</v>
      </c>
      <c r="WM10" s="5">
        <v>515</v>
      </c>
      <c r="WN10" s="5">
        <v>536</v>
      </c>
      <c r="WO10" s="5">
        <v>423</v>
      </c>
      <c r="WP10" s="5">
        <v>409</v>
      </c>
      <c r="WQ10" s="5">
        <v>486</v>
      </c>
      <c r="WR10" s="5">
        <v>391</v>
      </c>
      <c r="WS10" s="5">
        <v>412</v>
      </c>
      <c r="WT10" s="5">
        <v>423</v>
      </c>
      <c r="WU10" s="5">
        <v>382</v>
      </c>
      <c r="WV10" s="5">
        <v>389</v>
      </c>
      <c r="WW10" s="5">
        <v>367</v>
      </c>
      <c r="WX10" s="5">
        <v>364</v>
      </c>
      <c r="WY10" s="5">
        <v>385</v>
      </c>
      <c r="WZ10" s="5">
        <v>391</v>
      </c>
      <c r="XA10" s="5">
        <v>301</v>
      </c>
      <c r="XB10" s="5">
        <v>324</v>
      </c>
      <c r="XC10" s="5">
        <v>334</v>
      </c>
      <c r="XD10" s="5">
        <v>293</v>
      </c>
      <c r="XE10" s="5">
        <v>318</v>
      </c>
      <c r="XF10" s="5">
        <v>279</v>
      </c>
      <c r="XG10" s="5">
        <v>272</v>
      </c>
      <c r="XH10" s="5">
        <v>232</v>
      </c>
      <c r="XI10" s="5">
        <v>205</v>
      </c>
      <c r="XJ10" s="5">
        <v>130</v>
      </c>
      <c r="XK10" s="5">
        <v>104</v>
      </c>
      <c r="XL10" s="5">
        <v>109</v>
      </c>
      <c r="XM10" s="5" t="s">
        <v>220</v>
      </c>
      <c r="XN10" s="5" t="s">
        <v>220</v>
      </c>
      <c r="XO10" s="5" t="s">
        <v>220</v>
      </c>
      <c r="XP10" s="5" t="s">
        <v>220</v>
      </c>
      <c r="XQ10" s="5" t="s">
        <v>220</v>
      </c>
      <c r="XR10" s="5" t="s">
        <v>220</v>
      </c>
      <c r="XS10" s="2">
        <v>213</v>
      </c>
      <c r="XT10" s="3" t="s">
        <v>222</v>
      </c>
      <c r="XU10" s="3" t="s">
        <v>222</v>
      </c>
      <c r="XV10" s="3" t="s">
        <v>222</v>
      </c>
      <c r="XW10" s="3" t="s">
        <v>221</v>
      </c>
      <c r="XX10" s="3" t="s">
        <v>222</v>
      </c>
      <c r="XY10" s="3" t="s">
        <v>222</v>
      </c>
      <c r="XZ10" s="3" t="s">
        <v>225</v>
      </c>
    </row>
    <row r="11" spans="1:650" x14ac:dyDescent="0.3">
      <c r="A11" s="1" t="s">
        <v>5</v>
      </c>
      <c r="B11" s="2">
        <v>4272394</v>
      </c>
      <c r="C11" s="5">
        <v>77398</v>
      </c>
      <c r="D11" s="5">
        <v>50027</v>
      </c>
      <c r="E11" s="5">
        <v>16140</v>
      </c>
      <c r="F11" s="5">
        <v>37243</v>
      </c>
      <c r="G11" s="5">
        <v>25679</v>
      </c>
      <c r="H11" s="5">
        <v>68262</v>
      </c>
      <c r="I11" s="5">
        <v>6361</v>
      </c>
      <c r="J11" s="5">
        <v>7109</v>
      </c>
      <c r="K11" s="5">
        <v>1691</v>
      </c>
      <c r="L11" s="5">
        <v>2558</v>
      </c>
      <c r="M11" s="5" t="s">
        <v>220</v>
      </c>
      <c r="N11" s="5" t="s">
        <v>220</v>
      </c>
      <c r="O11" s="5" t="s">
        <v>220</v>
      </c>
      <c r="P11" s="5" t="s">
        <v>220</v>
      </c>
      <c r="Q11" s="5" t="s">
        <v>220</v>
      </c>
      <c r="R11" s="5" t="s">
        <v>220</v>
      </c>
      <c r="S11" s="5" t="s">
        <v>220</v>
      </c>
      <c r="T11" s="5" t="s">
        <v>220</v>
      </c>
      <c r="U11" s="5" t="s">
        <v>220</v>
      </c>
      <c r="V11" s="5" t="s">
        <v>220</v>
      </c>
      <c r="W11" s="5" t="s">
        <v>220</v>
      </c>
      <c r="X11" s="5" t="s">
        <v>220</v>
      </c>
      <c r="Y11" s="5" t="s">
        <v>220</v>
      </c>
      <c r="Z11" s="5" t="s">
        <v>220</v>
      </c>
      <c r="AA11" s="5" t="s">
        <v>220</v>
      </c>
      <c r="AB11" s="5" t="s">
        <v>220</v>
      </c>
      <c r="AC11" s="5" t="s">
        <v>220</v>
      </c>
      <c r="AD11" s="5" t="s">
        <v>220</v>
      </c>
      <c r="AE11" s="5" t="s">
        <v>220</v>
      </c>
      <c r="AF11" s="5" t="s">
        <v>220</v>
      </c>
      <c r="AG11" s="5" t="s">
        <v>220</v>
      </c>
      <c r="AH11" s="5" t="s">
        <v>220</v>
      </c>
      <c r="AI11" s="5">
        <v>860</v>
      </c>
      <c r="AJ11" s="5">
        <v>0</v>
      </c>
      <c r="AK11" s="5">
        <v>0</v>
      </c>
      <c r="AL11" s="5">
        <v>0</v>
      </c>
      <c r="AM11" s="5">
        <v>0</v>
      </c>
      <c r="AN11" s="5">
        <v>0</v>
      </c>
      <c r="AO11" s="5">
        <v>0</v>
      </c>
      <c r="AP11" s="5">
        <v>0</v>
      </c>
      <c r="AQ11" s="5">
        <v>0</v>
      </c>
      <c r="AR11" s="5">
        <v>0</v>
      </c>
      <c r="AS11" s="5" t="s">
        <v>220</v>
      </c>
      <c r="AT11" s="5" t="s">
        <v>220</v>
      </c>
      <c r="AU11" s="5" t="s">
        <v>220</v>
      </c>
      <c r="AV11" s="5" t="s">
        <v>220</v>
      </c>
      <c r="AW11" s="5" t="s">
        <v>220</v>
      </c>
      <c r="AX11" s="5" t="s">
        <v>220</v>
      </c>
      <c r="AY11" s="5" t="s">
        <v>220</v>
      </c>
      <c r="AZ11" s="5" t="s">
        <v>220</v>
      </c>
      <c r="BA11" s="5" t="s">
        <v>220</v>
      </c>
      <c r="BB11" s="5" t="s">
        <v>220</v>
      </c>
      <c r="BC11" s="5" t="s">
        <v>220</v>
      </c>
      <c r="BD11" s="5" t="s">
        <v>220</v>
      </c>
      <c r="BE11" s="5" t="s">
        <v>220</v>
      </c>
      <c r="BF11" s="5" t="s">
        <v>220</v>
      </c>
      <c r="BG11" s="5" t="s">
        <v>220</v>
      </c>
      <c r="BH11" s="5" t="s">
        <v>220</v>
      </c>
      <c r="BI11" s="5" t="s">
        <v>220</v>
      </c>
      <c r="BJ11" s="5" t="s">
        <v>220</v>
      </c>
      <c r="BK11" s="5" t="s">
        <v>220</v>
      </c>
      <c r="BL11" s="5" t="s">
        <v>220</v>
      </c>
      <c r="BM11" s="5" t="s">
        <v>220</v>
      </c>
      <c r="BN11" s="5" t="s">
        <v>220</v>
      </c>
      <c r="BO11" s="5">
        <v>472757</v>
      </c>
      <c r="BP11" s="5">
        <v>372992</v>
      </c>
      <c r="BQ11" s="5">
        <v>295663</v>
      </c>
      <c r="BR11" s="5">
        <v>348069</v>
      </c>
      <c r="BS11" s="5">
        <v>310717</v>
      </c>
      <c r="BT11" s="5">
        <v>246147</v>
      </c>
      <c r="BU11" s="5">
        <v>197815</v>
      </c>
      <c r="BV11" s="5">
        <v>88413</v>
      </c>
      <c r="BW11" s="5">
        <v>72367</v>
      </c>
      <c r="BX11" s="5">
        <v>33354</v>
      </c>
      <c r="BY11" s="5" t="s">
        <v>220</v>
      </c>
      <c r="BZ11" s="5" t="s">
        <v>220</v>
      </c>
      <c r="CA11" s="5" t="s">
        <v>220</v>
      </c>
      <c r="CB11" s="5" t="s">
        <v>220</v>
      </c>
      <c r="CC11" s="5" t="s">
        <v>220</v>
      </c>
      <c r="CD11" s="5" t="s">
        <v>220</v>
      </c>
      <c r="CE11" s="5" t="s">
        <v>220</v>
      </c>
      <c r="CF11" s="5" t="s">
        <v>220</v>
      </c>
      <c r="CG11" s="5" t="s">
        <v>220</v>
      </c>
      <c r="CH11" s="5" t="s">
        <v>220</v>
      </c>
      <c r="CI11" s="5" t="s">
        <v>220</v>
      </c>
      <c r="CJ11" s="5" t="s">
        <v>220</v>
      </c>
      <c r="CK11" s="5" t="s">
        <v>220</v>
      </c>
      <c r="CL11" s="5" t="s">
        <v>220</v>
      </c>
      <c r="CM11" s="5" t="s">
        <v>220</v>
      </c>
      <c r="CN11" s="5" t="s">
        <v>220</v>
      </c>
      <c r="CO11" s="5" t="s">
        <v>220</v>
      </c>
      <c r="CP11" s="5" t="s">
        <v>220</v>
      </c>
      <c r="CQ11" s="5" t="s">
        <v>220</v>
      </c>
      <c r="CR11" s="5" t="s">
        <v>220</v>
      </c>
      <c r="CS11" s="5" t="s">
        <v>220</v>
      </c>
      <c r="CT11" s="5" t="s">
        <v>220</v>
      </c>
      <c r="CU11" s="5">
        <v>362666</v>
      </c>
      <c r="CV11" s="5">
        <v>360174</v>
      </c>
      <c r="CW11" s="5">
        <v>379177</v>
      </c>
      <c r="CX11" s="5">
        <v>353320</v>
      </c>
      <c r="CY11" s="5">
        <v>388443</v>
      </c>
      <c r="CZ11" s="5">
        <v>278301</v>
      </c>
      <c r="DA11" s="5">
        <v>250806</v>
      </c>
      <c r="DB11" s="5">
        <v>199367</v>
      </c>
      <c r="DC11" s="5">
        <v>154881</v>
      </c>
      <c r="DD11" s="5">
        <v>162402</v>
      </c>
      <c r="DE11" s="5" t="s">
        <v>220</v>
      </c>
      <c r="DF11" s="5" t="s">
        <v>220</v>
      </c>
      <c r="DG11" s="5" t="s">
        <v>220</v>
      </c>
      <c r="DH11" s="5" t="s">
        <v>220</v>
      </c>
      <c r="DI11" s="5" t="s">
        <v>220</v>
      </c>
      <c r="DJ11" s="5" t="s">
        <v>220</v>
      </c>
      <c r="DK11" s="5" t="s">
        <v>220</v>
      </c>
      <c r="DL11" s="5" t="s">
        <v>220</v>
      </c>
      <c r="DM11" s="5" t="s">
        <v>220</v>
      </c>
      <c r="DN11" s="5" t="s">
        <v>220</v>
      </c>
      <c r="DO11" s="5" t="s">
        <v>220</v>
      </c>
      <c r="DP11" s="5" t="s">
        <v>220</v>
      </c>
      <c r="DQ11" s="5" t="s">
        <v>220</v>
      </c>
      <c r="DR11" s="5" t="s">
        <v>220</v>
      </c>
      <c r="DS11" s="5" t="s">
        <v>220</v>
      </c>
      <c r="DT11" s="5" t="s">
        <v>220</v>
      </c>
      <c r="DU11" s="5" t="s">
        <v>220</v>
      </c>
      <c r="DV11" s="5" t="s">
        <v>220</v>
      </c>
      <c r="DW11" s="5" t="s">
        <v>220</v>
      </c>
      <c r="DX11" s="5" t="s">
        <v>220</v>
      </c>
      <c r="DY11" s="5" t="s">
        <v>220</v>
      </c>
      <c r="DZ11" s="5" t="s">
        <v>220</v>
      </c>
      <c r="EA11" s="5">
        <v>79930</v>
      </c>
      <c r="EB11" s="5">
        <v>78837</v>
      </c>
      <c r="EC11" s="5">
        <v>41969</v>
      </c>
      <c r="ED11" s="5">
        <v>75026</v>
      </c>
      <c r="EE11" s="5">
        <v>50550</v>
      </c>
      <c r="EF11" s="5">
        <v>65726</v>
      </c>
      <c r="EG11" s="5">
        <v>45304</v>
      </c>
      <c r="EH11" s="5">
        <v>45589</v>
      </c>
      <c r="EI11" s="5">
        <v>9714</v>
      </c>
      <c r="EJ11" s="5">
        <v>9067</v>
      </c>
      <c r="EK11" s="5" t="s">
        <v>220</v>
      </c>
      <c r="EL11" s="5" t="s">
        <v>220</v>
      </c>
      <c r="EM11" s="5" t="s">
        <v>220</v>
      </c>
      <c r="EN11" s="5" t="s">
        <v>220</v>
      </c>
      <c r="EO11" s="5" t="s">
        <v>220</v>
      </c>
      <c r="EP11" s="5" t="s">
        <v>220</v>
      </c>
      <c r="EQ11" s="5" t="s">
        <v>220</v>
      </c>
      <c r="ER11" s="5" t="s">
        <v>220</v>
      </c>
      <c r="ES11" s="5" t="s">
        <v>220</v>
      </c>
      <c r="ET11" s="5" t="s">
        <v>220</v>
      </c>
      <c r="EU11" s="5" t="s">
        <v>220</v>
      </c>
      <c r="EV11" s="5" t="s">
        <v>220</v>
      </c>
      <c r="EW11" s="5" t="s">
        <v>220</v>
      </c>
      <c r="EX11" s="5" t="s">
        <v>220</v>
      </c>
      <c r="EY11" s="5" t="s">
        <v>220</v>
      </c>
      <c r="EZ11" s="5" t="s">
        <v>220</v>
      </c>
      <c r="FA11" s="5" t="s">
        <v>220</v>
      </c>
      <c r="FB11" s="5" t="s">
        <v>220</v>
      </c>
      <c r="FC11" s="5" t="s">
        <v>220</v>
      </c>
      <c r="FD11" s="5" t="s">
        <v>220</v>
      </c>
      <c r="FE11" s="5" t="s">
        <v>220</v>
      </c>
      <c r="FF11" s="5" t="s">
        <v>220</v>
      </c>
      <c r="FG11" s="5">
        <v>0</v>
      </c>
      <c r="FH11" s="5">
        <v>0</v>
      </c>
      <c r="FI11" s="5">
        <v>0</v>
      </c>
      <c r="FJ11" s="5">
        <v>0</v>
      </c>
      <c r="FK11" s="5">
        <v>0</v>
      </c>
      <c r="FL11" s="5">
        <v>0</v>
      </c>
      <c r="FM11" s="5">
        <v>0</v>
      </c>
      <c r="FN11" s="5">
        <v>0</v>
      </c>
      <c r="FO11" s="5">
        <v>0</v>
      </c>
      <c r="FP11" s="5">
        <v>0</v>
      </c>
      <c r="FQ11" s="5" t="s">
        <v>220</v>
      </c>
      <c r="FR11" s="5" t="s">
        <v>220</v>
      </c>
      <c r="FS11" s="5" t="s">
        <v>220</v>
      </c>
      <c r="FT11" s="5" t="s">
        <v>220</v>
      </c>
      <c r="FU11" s="5" t="s">
        <v>220</v>
      </c>
      <c r="FV11" s="5" t="s">
        <v>220</v>
      </c>
      <c r="FW11" s="5" t="s">
        <v>220</v>
      </c>
      <c r="FX11" s="5" t="s">
        <v>220</v>
      </c>
      <c r="FY11" s="5" t="s">
        <v>220</v>
      </c>
      <c r="FZ11" s="5" t="s">
        <v>220</v>
      </c>
      <c r="GA11" s="5" t="s">
        <v>220</v>
      </c>
      <c r="GB11" s="5" t="s">
        <v>220</v>
      </c>
      <c r="GC11" s="5" t="s">
        <v>220</v>
      </c>
      <c r="GD11" s="5" t="s">
        <v>220</v>
      </c>
      <c r="GE11" s="5" t="s">
        <v>220</v>
      </c>
      <c r="GF11" s="5" t="s">
        <v>220</v>
      </c>
      <c r="GG11" s="5" t="s">
        <v>220</v>
      </c>
      <c r="GH11" s="5" t="s">
        <v>220</v>
      </c>
      <c r="GI11" s="5" t="s">
        <v>220</v>
      </c>
      <c r="GJ11" s="5" t="s">
        <v>220</v>
      </c>
      <c r="GK11" s="5" t="s">
        <v>220</v>
      </c>
      <c r="GL11" s="5" t="s">
        <v>220</v>
      </c>
      <c r="GM11" s="5">
        <v>993610</v>
      </c>
      <c r="GN11" s="5">
        <v>862030</v>
      </c>
      <c r="GO11" s="5">
        <v>732949</v>
      </c>
      <c r="GP11" s="5">
        <v>813659</v>
      </c>
      <c r="GQ11" s="5">
        <v>775389</v>
      </c>
      <c r="GR11" s="5">
        <v>658436</v>
      </c>
      <c r="GS11" s="5">
        <v>500286</v>
      </c>
      <c r="GT11" s="5">
        <v>340478</v>
      </c>
      <c r="GU11" s="5">
        <v>238653</v>
      </c>
      <c r="GV11" s="5">
        <v>207381</v>
      </c>
      <c r="GW11" s="5" t="s">
        <v>220</v>
      </c>
      <c r="GX11" s="5" t="s">
        <v>220</v>
      </c>
      <c r="GY11" s="5" t="s">
        <v>220</v>
      </c>
      <c r="GZ11" s="5" t="s">
        <v>220</v>
      </c>
      <c r="HA11" s="5" t="s">
        <v>220</v>
      </c>
      <c r="HB11" s="5" t="s">
        <v>220</v>
      </c>
      <c r="HC11" s="5" t="s">
        <v>220</v>
      </c>
      <c r="HD11" s="5" t="s">
        <v>220</v>
      </c>
      <c r="HE11" s="5" t="s">
        <v>220</v>
      </c>
      <c r="HF11" s="5" t="s">
        <v>220</v>
      </c>
      <c r="HG11" s="5" t="s">
        <v>220</v>
      </c>
      <c r="HH11" s="5" t="s">
        <v>220</v>
      </c>
      <c r="HI11" s="5" t="s">
        <v>220</v>
      </c>
      <c r="HJ11" s="5" t="s">
        <v>220</v>
      </c>
      <c r="HK11" s="5" t="s">
        <v>220</v>
      </c>
      <c r="HL11" s="5" t="s">
        <v>220</v>
      </c>
      <c r="HM11" s="5" t="s">
        <v>220</v>
      </c>
      <c r="HN11" s="5" t="s">
        <v>220</v>
      </c>
      <c r="HO11" s="5" t="s">
        <v>220</v>
      </c>
      <c r="HP11" s="5" t="s">
        <v>220</v>
      </c>
      <c r="HQ11" s="5" t="s">
        <v>220</v>
      </c>
      <c r="HR11" s="5" t="s">
        <v>220</v>
      </c>
      <c r="HS11" s="5">
        <v>348654</v>
      </c>
      <c r="HT11" s="5">
        <v>411679</v>
      </c>
      <c r="HU11" s="5">
        <v>404213</v>
      </c>
      <c r="HV11" s="5">
        <v>388028</v>
      </c>
      <c r="HW11" s="5">
        <v>420075</v>
      </c>
      <c r="HX11" s="5">
        <v>365697</v>
      </c>
      <c r="HY11" s="5">
        <v>396401</v>
      </c>
      <c r="HZ11" s="5">
        <v>690332</v>
      </c>
      <c r="IA11" s="5">
        <v>838269</v>
      </c>
      <c r="IB11" s="5">
        <v>954056</v>
      </c>
      <c r="IC11" s="5" t="s">
        <v>220</v>
      </c>
      <c r="ID11" s="5" t="s">
        <v>220</v>
      </c>
      <c r="IE11" s="5" t="s">
        <v>220</v>
      </c>
      <c r="IF11" s="5" t="s">
        <v>220</v>
      </c>
      <c r="IG11" s="5" t="s">
        <v>220</v>
      </c>
      <c r="IH11" s="5" t="s">
        <v>220</v>
      </c>
      <c r="II11" s="5" t="s">
        <v>220</v>
      </c>
      <c r="IJ11" s="5" t="s">
        <v>220</v>
      </c>
      <c r="IK11" s="5" t="s">
        <v>220</v>
      </c>
      <c r="IL11" s="5" t="s">
        <v>220</v>
      </c>
      <c r="IM11" s="5" t="s">
        <v>220</v>
      </c>
      <c r="IN11" s="5" t="s">
        <v>220</v>
      </c>
      <c r="IO11" s="5" t="s">
        <v>220</v>
      </c>
      <c r="IP11" s="5" t="s">
        <v>220</v>
      </c>
      <c r="IQ11" s="5" t="s">
        <v>220</v>
      </c>
      <c r="IR11" s="5" t="s">
        <v>220</v>
      </c>
      <c r="IS11" s="5" t="s">
        <v>220</v>
      </c>
      <c r="IT11" s="5" t="s">
        <v>220</v>
      </c>
      <c r="IU11" s="5" t="s">
        <v>220</v>
      </c>
      <c r="IV11" s="5" t="s">
        <v>220</v>
      </c>
      <c r="IW11" s="5" t="s">
        <v>220</v>
      </c>
      <c r="IX11" s="5" t="s">
        <v>220</v>
      </c>
      <c r="IY11" s="5">
        <v>0</v>
      </c>
      <c r="IZ11" s="5">
        <v>0</v>
      </c>
      <c r="JA11" s="5">
        <v>0</v>
      </c>
      <c r="JB11" s="5">
        <v>0</v>
      </c>
      <c r="JC11" s="5">
        <v>0</v>
      </c>
      <c r="JD11" s="5">
        <v>0</v>
      </c>
      <c r="JE11" s="5">
        <v>0</v>
      </c>
      <c r="JF11" s="5">
        <v>0</v>
      </c>
      <c r="JG11" s="5">
        <v>0</v>
      </c>
      <c r="JH11" s="5">
        <v>11</v>
      </c>
      <c r="JI11" s="5" t="s">
        <v>220</v>
      </c>
      <c r="JJ11" s="5" t="s">
        <v>220</v>
      </c>
      <c r="JK11" s="5" t="s">
        <v>220</v>
      </c>
      <c r="JL11" s="5" t="s">
        <v>220</v>
      </c>
      <c r="JM11" s="5" t="s">
        <v>220</v>
      </c>
      <c r="JN11" s="5" t="s">
        <v>220</v>
      </c>
      <c r="JO11" s="5" t="s">
        <v>220</v>
      </c>
      <c r="JP11" s="5" t="s">
        <v>220</v>
      </c>
      <c r="JQ11" s="5" t="s">
        <v>220</v>
      </c>
      <c r="JR11" s="5" t="s">
        <v>220</v>
      </c>
      <c r="JS11" s="5" t="s">
        <v>220</v>
      </c>
      <c r="JT11" s="5" t="s">
        <v>220</v>
      </c>
      <c r="JU11" s="5" t="s">
        <v>220</v>
      </c>
      <c r="JV11" s="5" t="s">
        <v>220</v>
      </c>
      <c r="JW11" s="5" t="s">
        <v>220</v>
      </c>
      <c r="JX11" s="5" t="s">
        <v>220</v>
      </c>
      <c r="JY11" s="5" t="s">
        <v>220</v>
      </c>
      <c r="JZ11" s="5" t="s">
        <v>220</v>
      </c>
      <c r="KA11" s="5" t="s">
        <v>220</v>
      </c>
      <c r="KB11" s="5" t="s">
        <v>220</v>
      </c>
      <c r="KC11" s="5" t="s">
        <v>220</v>
      </c>
      <c r="KD11" s="5" t="s">
        <v>220</v>
      </c>
      <c r="KE11" s="5">
        <v>41857</v>
      </c>
      <c r="KF11" s="5">
        <v>40346</v>
      </c>
      <c r="KG11" s="5">
        <v>38947</v>
      </c>
      <c r="KH11" s="5">
        <v>37552</v>
      </c>
      <c r="KI11" s="5">
        <v>32886</v>
      </c>
      <c r="KJ11" s="5">
        <v>27291</v>
      </c>
      <c r="KK11" s="5">
        <v>24197</v>
      </c>
      <c r="KL11" s="5">
        <v>26133</v>
      </c>
      <c r="KM11" s="5">
        <v>25114</v>
      </c>
      <c r="KN11" s="5">
        <v>19638</v>
      </c>
      <c r="KO11" s="5" t="s">
        <v>220</v>
      </c>
      <c r="KP11" s="5" t="s">
        <v>220</v>
      </c>
      <c r="KQ11" s="5" t="s">
        <v>220</v>
      </c>
      <c r="KR11" s="5" t="s">
        <v>220</v>
      </c>
      <c r="KS11" s="5" t="s">
        <v>220</v>
      </c>
      <c r="KT11" s="5" t="s">
        <v>220</v>
      </c>
      <c r="KU11" s="5" t="s">
        <v>220</v>
      </c>
      <c r="KV11" s="5" t="s">
        <v>220</v>
      </c>
      <c r="KW11" s="5" t="s">
        <v>220</v>
      </c>
      <c r="KX11" s="5" t="s">
        <v>220</v>
      </c>
      <c r="KY11" s="5" t="s">
        <v>220</v>
      </c>
      <c r="KZ11" s="5" t="s">
        <v>220</v>
      </c>
      <c r="LA11" s="5" t="s">
        <v>220</v>
      </c>
      <c r="LB11" s="5" t="s">
        <v>220</v>
      </c>
      <c r="LC11" s="5" t="s">
        <v>220</v>
      </c>
      <c r="LD11" s="5" t="s">
        <v>220</v>
      </c>
      <c r="LE11" s="5" t="s">
        <v>220</v>
      </c>
      <c r="LF11" s="5" t="s">
        <v>220</v>
      </c>
      <c r="LG11" s="5" t="s">
        <v>220</v>
      </c>
      <c r="LH11" s="5" t="s">
        <v>220</v>
      </c>
      <c r="LI11" s="5" t="s">
        <v>220</v>
      </c>
      <c r="LJ11" s="5" t="s">
        <v>220</v>
      </c>
      <c r="LK11" s="5">
        <v>20454</v>
      </c>
      <c r="LL11" s="5">
        <v>19637</v>
      </c>
      <c r="LM11" s="5">
        <v>20608</v>
      </c>
      <c r="LN11" s="5">
        <v>21391</v>
      </c>
      <c r="LO11" s="5">
        <v>20679</v>
      </c>
      <c r="LP11" s="5">
        <v>20232</v>
      </c>
      <c r="LQ11" s="5">
        <v>18148</v>
      </c>
      <c r="LR11" s="5">
        <v>18054</v>
      </c>
      <c r="LS11" s="5">
        <v>16061</v>
      </c>
      <c r="LT11" s="5">
        <v>12557</v>
      </c>
      <c r="LU11" s="5" t="s">
        <v>220</v>
      </c>
      <c r="LV11" s="5" t="s">
        <v>220</v>
      </c>
      <c r="LW11" s="5" t="s">
        <v>220</v>
      </c>
      <c r="LX11" s="5" t="s">
        <v>220</v>
      </c>
      <c r="LY11" s="5" t="s">
        <v>220</v>
      </c>
      <c r="LZ11" s="5" t="s">
        <v>220</v>
      </c>
      <c r="MA11" s="5" t="s">
        <v>220</v>
      </c>
      <c r="MB11" s="5" t="s">
        <v>220</v>
      </c>
      <c r="MC11" s="5" t="s">
        <v>220</v>
      </c>
      <c r="MD11" s="5" t="s">
        <v>220</v>
      </c>
      <c r="ME11" s="5" t="s">
        <v>220</v>
      </c>
      <c r="MF11" s="5" t="s">
        <v>220</v>
      </c>
      <c r="MG11" s="5" t="s">
        <v>220</v>
      </c>
      <c r="MH11" s="5" t="s">
        <v>220</v>
      </c>
      <c r="MI11" s="5" t="s">
        <v>220</v>
      </c>
      <c r="MJ11" s="5" t="s">
        <v>220</v>
      </c>
      <c r="MK11" s="5" t="s">
        <v>220</v>
      </c>
      <c r="ML11" s="5" t="s">
        <v>220</v>
      </c>
      <c r="MM11" s="5" t="s">
        <v>220</v>
      </c>
      <c r="MN11" s="5" t="s">
        <v>220</v>
      </c>
      <c r="MO11" s="5" t="s">
        <v>220</v>
      </c>
      <c r="MP11" s="5" t="s">
        <v>220</v>
      </c>
      <c r="MQ11" s="5">
        <v>816</v>
      </c>
      <c r="MR11" s="5">
        <v>893</v>
      </c>
      <c r="MS11" s="5">
        <v>769</v>
      </c>
      <c r="MT11" s="5">
        <v>756</v>
      </c>
      <c r="MU11" s="5">
        <v>948</v>
      </c>
      <c r="MV11" s="5">
        <v>845</v>
      </c>
      <c r="MW11" s="5">
        <v>1231</v>
      </c>
      <c r="MX11" s="5">
        <v>1272</v>
      </c>
      <c r="MY11" s="5">
        <v>1771</v>
      </c>
      <c r="MZ11" s="5">
        <v>1744</v>
      </c>
      <c r="NA11" s="5" t="s">
        <v>220</v>
      </c>
      <c r="NB11" s="5" t="s">
        <v>220</v>
      </c>
      <c r="NC11" s="5" t="s">
        <v>220</v>
      </c>
      <c r="ND11" s="5" t="s">
        <v>220</v>
      </c>
      <c r="NE11" s="5" t="s">
        <v>220</v>
      </c>
      <c r="NF11" s="5" t="s">
        <v>220</v>
      </c>
      <c r="NG11" s="5" t="s">
        <v>220</v>
      </c>
      <c r="NH11" s="5" t="s">
        <v>220</v>
      </c>
      <c r="NI11" s="5" t="s">
        <v>220</v>
      </c>
      <c r="NJ11" s="5" t="s">
        <v>220</v>
      </c>
      <c r="NK11" s="5" t="s">
        <v>220</v>
      </c>
      <c r="NL11" s="5" t="s">
        <v>220</v>
      </c>
      <c r="NM11" s="5" t="s">
        <v>220</v>
      </c>
      <c r="NN11" s="5" t="s">
        <v>220</v>
      </c>
      <c r="NO11" s="5" t="s">
        <v>220</v>
      </c>
      <c r="NP11" s="5" t="s">
        <v>220</v>
      </c>
      <c r="NQ11" s="5" t="s">
        <v>220</v>
      </c>
      <c r="NR11" s="5" t="s">
        <v>220</v>
      </c>
      <c r="NS11" s="5" t="s">
        <v>220</v>
      </c>
      <c r="NT11" s="5" t="s">
        <v>220</v>
      </c>
      <c r="NU11" s="5" t="s">
        <v>220</v>
      </c>
      <c r="NV11" s="5" t="s">
        <v>220</v>
      </c>
      <c r="NW11" s="5">
        <v>0</v>
      </c>
      <c r="NX11" s="5">
        <v>0</v>
      </c>
      <c r="NY11" s="5">
        <v>0</v>
      </c>
      <c r="NZ11" s="5">
        <v>0</v>
      </c>
      <c r="OA11" s="5">
        <v>0</v>
      </c>
      <c r="OB11" s="5">
        <v>0</v>
      </c>
      <c r="OC11" s="5">
        <v>0</v>
      </c>
      <c r="OD11" s="5">
        <v>0</v>
      </c>
      <c r="OE11" s="5">
        <v>0</v>
      </c>
      <c r="OF11" s="5">
        <v>0</v>
      </c>
      <c r="OG11" s="5" t="s">
        <v>220</v>
      </c>
      <c r="OH11" s="5" t="s">
        <v>220</v>
      </c>
      <c r="OI11" s="5" t="s">
        <v>220</v>
      </c>
      <c r="OJ11" s="5" t="s">
        <v>220</v>
      </c>
      <c r="OK11" s="5" t="s">
        <v>220</v>
      </c>
      <c r="OL11" s="5" t="s">
        <v>220</v>
      </c>
      <c r="OM11" s="5" t="s">
        <v>220</v>
      </c>
      <c r="ON11" s="5" t="s">
        <v>220</v>
      </c>
      <c r="OO11" s="5" t="s">
        <v>220</v>
      </c>
      <c r="OP11" s="5" t="s">
        <v>220</v>
      </c>
      <c r="OQ11" s="5" t="s">
        <v>220</v>
      </c>
      <c r="OR11" s="5" t="s">
        <v>220</v>
      </c>
      <c r="OS11" s="5" t="s">
        <v>220</v>
      </c>
      <c r="OT11" s="5" t="s">
        <v>220</v>
      </c>
      <c r="OU11" s="5" t="s">
        <v>220</v>
      </c>
      <c r="OV11" s="5" t="s">
        <v>220</v>
      </c>
      <c r="OW11" s="5" t="s">
        <v>220</v>
      </c>
      <c r="OX11" s="5" t="s">
        <v>220</v>
      </c>
      <c r="OY11" s="5" t="s">
        <v>220</v>
      </c>
      <c r="OZ11" s="5" t="s">
        <v>220</v>
      </c>
      <c r="PA11" s="5" t="s">
        <v>220</v>
      </c>
      <c r="PB11" s="5" t="s">
        <v>220</v>
      </c>
      <c r="PC11" s="5">
        <v>106882</v>
      </c>
      <c r="PD11" s="5">
        <v>105952</v>
      </c>
      <c r="PE11" s="5">
        <v>97912</v>
      </c>
      <c r="PF11" s="5">
        <v>95818</v>
      </c>
      <c r="PG11" s="5">
        <v>95364</v>
      </c>
      <c r="PH11" s="5">
        <v>91492</v>
      </c>
      <c r="PI11" s="5">
        <v>77753</v>
      </c>
      <c r="PJ11" s="5">
        <v>71877</v>
      </c>
      <c r="PK11" s="5">
        <v>62756</v>
      </c>
      <c r="PL11" s="5">
        <v>61895</v>
      </c>
      <c r="PM11" s="5" t="s">
        <v>220</v>
      </c>
      <c r="PN11" s="5" t="s">
        <v>220</v>
      </c>
      <c r="PO11" s="5" t="s">
        <v>220</v>
      </c>
      <c r="PP11" s="5" t="s">
        <v>220</v>
      </c>
      <c r="PQ11" s="5" t="s">
        <v>220</v>
      </c>
      <c r="PR11" s="5" t="s">
        <v>220</v>
      </c>
      <c r="PS11" s="5" t="s">
        <v>220</v>
      </c>
      <c r="PT11" s="5" t="s">
        <v>220</v>
      </c>
      <c r="PU11" s="5" t="s">
        <v>220</v>
      </c>
      <c r="PV11" s="5" t="s">
        <v>220</v>
      </c>
      <c r="PW11" s="5" t="s">
        <v>220</v>
      </c>
      <c r="PX11" s="5" t="s">
        <v>220</v>
      </c>
      <c r="PY11" s="5" t="s">
        <v>220</v>
      </c>
      <c r="PZ11" s="5" t="s">
        <v>220</v>
      </c>
      <c r="QA11" s="5" t="s">
        <v>220</v>
      </c>
      <c r="QB11" s="5" t="s">
        <v>220</v>
      </c>
      <c r="QC11" s="5" t="s">
        <v>220</v>
      </c>
      <c r="QD11" s="5" t="s">
        <v>220</v>
      </c>
      <c r="QE11" s="5" t="s">
        <v>220</v>
      </c>
      <c r="QF11" s="5" t="s">
        <v>220</v>
      </c>
      <c r="QG11" s="5" t="s">
        <v>220</v>
      </c>
      <c r="QH11" s="5" t="s">
        <v>220</v>
      </c>
      <c r="QI11" s="5">
        <v>143199</v>
      </c>
      <c r="QJ11" s="5">
        <v>144411</v>
      </c>
      <c r="QK11" s="5">
        <v>140785</v>
      </c>
      <c r="QL11" s="5">
        <v>153674</v>
      </c>
      <c r="QM11" s="5">
        <v>146451</v>
      </c>
      <c r="QN11" s="5">
        <v>132617</v>
      </c>
      <c r="QO11" s="5">
        <v>129390</v>
      </c>
      <c r="QP11" s="5">
        <v>120126</v>
      </c>
      <c r="QQ11" s="5">
        <v>117982</v>
      </c>
      <c r="QR11" s="5">
        <v>110052</v>
      </c>
      <c r="QS11" s="5" t="s">
        <v>220</v>
      </c>
      <c r="QT11" s="5" t="s">
        <v>220</v>
      </c>
      <c r="QU11" s="5" t="s">
        <v>220</v>
      </c>
      <c r="QV11" s="5" t="s">
        <v>220</v>
      </c>
      <c r="QW11" s="5" t="s">
        <v>220</v>
      </c>
      <c r="QX11" s="5" t="s">
        <v>220</v>
      </c>
      <c r="QY11" s="5" t="s">
        <v>220</v>
      </c>
      <c r="QZ11" s="5" t="s">
        <v>220</v>
      </c>
      <c r="RA11" s="5" t="s">
        <v>220</v>
      </c>
      <c r="RB11" s="5" t="s">
        <v>220</v>
      </c>
      <c r="RC11" s="5" t="s">
        <v>220</v>
      </c>
      <c r="RD11" s="5" t="s">
        <v>220</v>
      </c>
      <c r="RE11" s="5" t="s">
        <v>220</v>
      </c>
      <c r="RF11" s="5" t="s">
        <v>220</v>
      </c>
      <c r="RG11" s="5" t="s">
        <v>220</v>
      </c>
      <c r="RH11" s="5" t="s">
        <v>220</v>
      </c>
      <c r="RI11" s="5" t="s">
        <v>220</v>
      </c>
      <c r="RJ11" s="5" t="s">
        <v>220</v>
      </c>
      <c r="RK11" s="5" t="s">
        <v>220</v>
      </c>
      <c r="RL11" s="5" t="s">
        <v>220</v>
      </c>
      <c r="RM11" s="5" t="s">
        <v>220</v>
      </c>
      <c r="RN11" s="5" t="s">
        <v>220</v>
      </c>
      <c r="RO11" s="5">
        <v>43055</v>
      </c>
      <c r="RP11" s="5">
        <v>49777</v>
      </c>
      <c r="RQ11" s="5">
        <v>52232</v>
      </c>
      <c r="RR11" s="5">
        <v>55984</v>
      </c>
      <c r="RS11" s="5">
        <v>54084</v>
      </c>
      <c r="RT11" s="5">
        <v>49945</v>
      </c>
      <c r="RU11" s="5">
        <v>50285</v>
      </c>
      <c r="RV11" s="5">
        <v>51549</v>
      </c>
      <c r="RW11" s="5">
        <v>54119</v>
      </c>
      <c r="RX11" s="5">
        <v>54323</v>
      </c>
      <c r="RY11" s="5" t="s">
        <v>220</v>
      </c>
      <c r="RZ11" s="5" t="s">
        <v>220</v>
      </c>
      <c r="SA11" s="5" t="s">
        <v>220</v>
      </c>
      <c r="SB11" s="5" t="s">
        <v>220</v>
      </c>
      <c r="SC11" s="5" t="s">
        <v>220</v>
      </c>
      <c r="SD11" s="5" t="s">
        <v>220</v>
      </c>
      <c r="SE11" s="5" t="s">
        <v>220</v>
      </c>
      <c r="SF11" s="5" t="s">
        <v>220</v>
      </c>
      <c r="SG11" s="5" t="s">
        <v>220</v>
      </c>
      <c r="SH11" s="5" t="s">
        <v>220</v>
      </c>
      <c r="SI11" s="5" t="s">
        <v>220</v>
      </c>
      <c r="SJ11" s="5" t="s">
        <v>220</v>
      </c>
      <c r="SK11" s="5" t="s">
        <v>220</v>
      </c>
      <c r="SL11" s="5" t="s">
        <v>220</v>
      </c>
      <c r="SM11" s="5" t="s">
        <v>220</v>
      </c>
      <c r="SN11" s="5" t="s">
        <v>220</v>
      </c>
      <c r="SO11" s="5" t="s">
        <v>220</v>
      </c>
      <c r="SP11" s="5" t="s">
        <v>220</v>
      </c>
      <c r="SQ11" s="5" t="s">
        <v>220</v>
      </c>
      <c r="SR11" s="5" t="s">
        <v>220</v>
      </c>
      <c r="SS11" s="5" t="s">
        <v>220</v>
      </c>
      <c r="ST11" s="5" t="s">
        <v>220</v>
      </c>
      <c r="SU11" s="5">
        <v>24925</v>
      </c>
      <c r="SV11" s="5">
        <v>17047</v>
      </c>
      <c r="SW11" s="5">
        <v>42798</v>
      </c>
      <c r="SX11" s="5">
        <v>89742</v>
      </c>
      <c r="SY11" s="5">
        <v>84795</v>
      </c>
      <c r="SZ11" s="5">
        <v>87566</v>
      </c>
      <c r="TA11" s="5">
        <v>61910</v>
      </c>
      <c r="TB11" s="5">
        <v>58102</v>
      </c>
      <c r="TC11" s="5">
        <v>46559</v>
      </c>
      <c r="TD11" s="5">
        <v>37096</v>
      </c>
      <c r="TE11" s="5" t="s">
        <v>220</v>
      </c>
      <c r="TF11" s="5" t="s">
        <v>220</v>
      </c>
      <c r="TG11" s="5" t="s">
        <v>220</v>
      </c>
      <c r="TH11" s="5" t="s">
        <v>220</v>
      </c>
      <c r="TI11" s="5" t="s">
        <v>220</v>
      </c>
      <c r="TJ11" s="5" t="s">
        <v>220</v>
      </c>
      <c r="TK11" s="5" t="s">
        <v>220</v>
      </c>
      <c r="TL11" s="5" t="s">
        <v>220</v>
      </c>
      <c r="TM11" s="5" t="s">
        <v>220</v>
      </c>
      <c r="TN11" s="5" t="s">
        <v>220</v>
      </c>
      <c r="TO11" s="5" t="s">
        <v>220</v>
      </c>
      <c r="TP11" s="5" t="s">
        <v>220</v>
      </c>
      <c r="TQ11" s="5" t="s">
        <v>220</v>
      </c>
      <c r="TR11" s="5" t="s">
        <v>220</v>
      </c>
      <c r="TS11" s="5" t="s">
        <v>220</v>
      </c>
      <c r="TT11" s="5" t="s">
        <v>220</v>
      </c>
      <c r="TU11" s="5" t="s">
        <v>220</v>
      </c>
      <c r="TV11" s="5" t="s">
        <v>220</v>
      </c>
      <c r="TW11" s="5" t="s">
        <v>220</v>
      </c>
      <c r="TX11" s="5" t="s">
        <v>220</v>
      </c>
      <c r="TY11" s="5" t="s">
        <v>220</v>
      </c>
      <c r="TZ11" s="5" t="s">
        <v>220</v>
      </c>
      <c r="UA11" s="5">
        <v>2</v>
      </c>
      <c r="UB11" s="5">
        <v>0</v>
      </c>
      <c r="UC11" s="5">
        <v>0</v>
      </c>
      <c r="UD11" s="5">
        <v>0</v>
      </c>
      <c r="UE11" s="5">
        <v>2</v>
      </c>
      <c r="UF11" s="5">
        <v>2</v>
      </c>
      <c r="UG11" s="5">
        <v>2</v>
      </c>
      <c r="UH11" s="5">
        <v>14</v>
      </c>
      <c r="UI11" s="5">
        <v>7</v>
      </c>
      <c r="UJ11" s="5">
        <v>10</v>
      </c>
      <c r="UK11" s="5" t="s">
        <v>220</v>
      </c>
      <c r="UL11" s="5" t="s">
        <v>220</v>
      </c>
      <c r="UM11" s="5" t="s">
        <v>220</v>
      </c>
      <c r="UN11" s="5" t="s">
        <v>220</v>
      </c>
      <c r="UO11" s="5" t="s">
        <v>220</v>
      </c>
      <c r="UP11" s="5" t="s">
        <v>220</v>
      </c>
      <c r="UQ11" s="5" t="s">
        <v>220</v>
      </c>
      <c r="UR11" s="5" t="s">
        <v>220</v>
      </c>
      <c r="US11" s="5" t="s">
        <v>220</v>
      </c>
      <c r="UT11" s="5" t="s">
        <v>220</v>
      </c>
      <c r="UU11" s="5" t="s">
        <v>220</v>
      </c>
      <c r="UV11" s="5" t="s">
        <v>220</v>
      </c>
      <c r="UW11" s="5" t="s">
        <v>220</v>
      </c>
      <c r="UX11" s="5" t="s">
        <v>220</v>
      </c>
      <c r="UY11" s="5" t="s">
        <v>220</v>
      </c>
      <c r="UZ11" s="5" t="s">
        <v>220</v>
      </c>
      <c r="VA11" s="5" t="s">
        <v>220</v>
      </c>
      <c r="VB11" s="5" t="s">
        <v>220</v>
      </c>
      <c r="VC11" s="5" t="s">
        <v>220</v>
      </c>
      <c r="VD11" s="5" t="s">
        <v>220</v>
      </c>
      <c r="VE11" s="5" t="s">
        <v>220</v>
      </c>
      <c r="VF11" s="5" t="s">
        <v>220</v>
      </c>
      <c r="VG11" s="5">
        <v>125467</v>
      </c>
      <c r="VH11" s="5">
        <v>144922</v>
      </c>
      <c r="VI11" s="5">
        <v>155345</v>
      </c>
      <c r="VJ11" s="5">
        <v>147292</v>
      </c>
      <c r="VK11" s="5">
        <v>149773</v>
      </c>
      <c r="VL11" s="5">
        <v>149523</v>
      </c>
      <c r="VM11" s="5">
        <v>138877</v>
      </c>
      <c r="VN11" s="5">
        <v>137798</v>
      </c>
      <c r="VO11" s="5">
        <v>142970</v>
      </c>
      <c r="VP11" s="5">
        <v>125121</v>
      </c>
      <c r="VQ11" s="5" t="s">
        <v>220</v>
      </c>
      <c r="VR11" s="5" t="s">
        <v>220</v>
      </c>
      <c r="VS11" s="5" t="s">
        <v>220</v>
      </c>
      <c r="VT11" s="5" t="s">
        <v>220</v>
      </c>
      <c r="VU11" s="5" t="s">
        <v>220</v>
      </c>
      <c r="VV11" s="5" t="s">
        <v>220</v>
      </c>
      <c r="VW11" s="5" t="s">
        <v>220</v>
      </c>
      <c r="VX11" s="5" t="s">
        <v>220</v>
      </c>
      <c r="VY11" s="5" t="s">
        <v>220</v>
      </c>
      <c r="VZ11" s="5" t="s">
        <v>220</v>
      </c>
      <c r="WA11" s="5" t="s">
        <v>220</v>
      </c>
      <c r="WB11" s="5" t="s">
        <v>220</v>
      </c>
      <c r="WC11" s="5" t="s">
        <v>220</v>
      </c>
      <c r="WD11" s="5" t="s">
        <v>220</v>
      </c>
      <c r="WE11" s="5" t="s">
        <v>220</v>
      </c>
      <c r="WF11" s="5" t="s">
        <v>220</v>
      </c>
      <c r="WG11" s="5" t="s">
        <v>220</v>
      </c>
      <c r="WH11" s="5" t="s">
        <v>220</v>
      </c>
      <c r="WI11" s="5" t="s">
        <v>220</v>
      </c>
      <c r="WJ11" s="5" t="s">
        <v>220</v>
      </c>
      <c r="WK11" s="5" t="s">
        <v>220</v>
      </c>
      <c r="WL11" s="5" t="s">
        <v>220</v>
      </c>
      <c r="WM11" s="5">
        <v>1334</v>
      </c>
      <c r="WN11" s="5">
        <v>1688</v>
      </c>
      <c r="WO11" s="5">
        <v>1836</v>
      </c>
      <c r="WP11" s="5">
        <v>2414</v>
      </c>
      <c r="WQ11" s="5">
        <v>1888</v>
      </c>
      <c r="WR11" s="5">
        <v>2149</v>
      </c>
      <c r="WS11" s="5">
        <v>1577</v>
      </c>
      <c r="WT11" s="5">
        <v>1621</v>
      </c>
      <c r="WU11" s="5">
        <v>988</v>
      </c>
      <c r="WV11" s="5">
        <v>1050</v>
      </c>
      <c r="WW11" s="5" t="s">
        <v>220</v>
      </c>
      <c r="WX11" s="5" t="s">
        <v>220</v>
      </c>
      <c r="WY11" s="5" t="s">
        <v>220</v>
      </c>
      <c r="WZ11" s="5" t="s">
        <v>220</v>
      </c>
      <c r="XA11" s="5" t="s">
        <v>220</v>
      </c>
      <c r="XB11" s="5" t="s">
        <v>220</v>
      </c>
      <c r="XC11" s="5" t="s">
        <v>220</v>
      </c>
      <c r="XD11" s="5" t="s">
        <v>220</v>
      </c>
      <c r="XE11" s="5" t="s">
        <v>220</v>
      </c>
      <c r="XF11" s="5" t="s">
        <v>220</v>
      </c>
      <c r="XG11" s="5" t="s">
        <v>220</v>
      </c>
      <c r="XH11" s="5" t="s">
        <v>220</v>
      </c>
      <c r="XI11" s="5" t="s">
        <v>220</v>
      </c>
      <c r="XJ11" s="5" t="s">
        <v>220</v>
      </c>
      <c r="XK11" s="5" t="s">
        <v>220</v>
      </c>
      <c r="XL11" s="5" t="s">
        <v>220</v>
      </c>
      <c r="XM11" s="5" t="s">
        <v>220</v>
      </c>
      <c r="XN11" s="5" t="s">
        <v>220</v>
      </c>
      <c r="XO11" s="5" t="s">
        <v>220</v>
      </c>
      <c r="XP11" s="5" t="s">
        <v>220</v>
      </c>
      <c r="XQ11" s="5" t="s">
        <v>220</v>
      </c>
      <c r="XR11" s="5" t="s">
        <v>220</v>
      </c>
      <c r="XS11" s="2">
        <v>56697</v>
      </c>
      <c r="XT11" s="3" t="s">
        <v>222</v>
      </c>
      <c r="XU11" s="3" t="s">
        <v>222</v>
      </c>
      <c r="XV11" s="3" t="s">
        <v>221</v>
      </c>
      <c r="XW11" s="3" t="s">
        <v>221</v>
      </c>
      <c r="XX11" s="3" t="s">
        <v>222</v>
      </c>
      <c r="XY11" s="3" t="s">
        <v>222</v>
      </c>
      <c r="XZ11" s="3" t="s">
        <v>226</v>
      </c>
    </row>
    <row r="12" spans="1:650" x14ac:dyDescent="0.3">
      <c r="A12" s="1" t="s">
        <v>6</v>
      </c>
      <c r="B12" s="2">
        <v>4056972</v>
      </c>
      <c r="C12" s="5">
        <v>58185</v>
      </c>
      <c r="D12" s="5">
        <v>42391</v>
      </c>
      <c r="E12" s="5">
        <v>44278</v>
      </c>
      <c r="F12" s="5">
        <v>27609</v>
      </c>
      <c r="G12" s="5">
        <v>19780</v>
      </c>
      <c r="H12" s="5">
        <v>17525</v>
      </c>
      <c r="I12" s="5">
        <v>13350</v>
      </c>
      <c r="J12" s="5">
        <v>21362</v>
      </c>
      <c r="K12" s="5">
        <v>11679</v>
      </c>
      <c r="L12" s="5">
        <v>21414</v>
      </c>
      <c r="M12" s="5">
        <v>7309</v>
      </c>
      <c r="N12" s="5">
        <v>15296</v>
      </c>
      <c r="O12" s="5">
        <v>13934</v>
      </c>
      <c r="P12" s="5">
        <v>9624</v>
      </c>
      <c r="Q12" s="5">
        <v>11819</v>
      </c>
      <c r="R12" s="5">
        <v>16507</v>
      </c>
      <c r="S12" s="5">
        <v>25938</v>
      </c>
      <c r="T12" s="5">
        <v>26860</v>
      </c>
      <c r="U12" s="5">
        <v>5181</v>
      </c>
      <c r="V12" s="5">
        <v>9225</v>
      </c>
      <c r="W12" s="5">
        <v>9228</v>
      </c>
      <c r="X12" s="5">
        <v>14305</v>
      </c>
      <c r="Y12" s="5">
        <v>2369</v>
      </c>
      <c r="Z12" s="5">
        <v>17</v>
      </c>
      <c r="AA12" s="5">
        <v>63</v>
      </c>
      <c r="AB12" s="5">
        <v>913</v>
      </c>
      <c r="AC12" s="5">
        <v>-426</v>
      </c>
      <c r="AD12" s="5">
        <v>7</v>
      </c>
      <c r="AE12" s="5">
        <v>423</v>
      </c>
      <c r="AF12" s="5">
        <v>2</v>
      </c>
      <c r="AG12" s="5">
        <v>2</v>
      </c>
      <c r="AH12" s="5">
        <v>2</v>
      </c>
      <c r="AI12" s="5">
        <v>81759</v>
      </c>
      <c r="AJ12" s="5">
        <v>130557</v>
      </c>
      <c r="AK12" s="5">
        <v>159206</v>
      </c>
      <c r="AL12" s="5">
        <v>172933</v>
      </c>
      <c r="AM12" s="5">
        <v>134795</v>
      </c>
      <c r="AN12" s="5">
        <v>150378</v>
      </c>
      <c r="AO12" s="5">
        <v>173643</v>
      </c>
      <c r="AP12" s="5">
        <v>451947</v>
      </c>
      <c r="AQ12" s="5">
        <v>502585</v>
      </c>
      <c r="AR12" s="5">
        <v>472219</v>
      </c>
      <c r="AS12" s="5">
        <v>610506</v>
      </c>
      <c r="AT12" s="5">
        <v>109184</v>
      </c>
      <c r="AU12" s="5">
        <v>830305</v>
      </c>
      <c r="AV12" s="5">
        <v>67209</v>
      </c>
      <c r="AW12" s="5">
        <v>338854</v>
      </c>
      <c r="AX12" s="5">
        <v>231465</v>
      </c>
      <c r="AY12" s="5">
        <v>49423</v>
      </c>
      <c r="AZ12" s="5">
        <v>159767</v>
      </c>
      <c r="BA12" s="5">
        <v>51907</v>
      </c>
      <c r="BB12" s="5">
        <v>52515</v>
      </c>
      <c r="BC12" s="5">
        <v>49481</v>
      </c>
      <c r="BD12" s="5">
        <v>42618</v>
      </c>
      <c r="BE12" s="5">
        <v>73785</v>
      </c>
      <c r="BF12" s="5">
        <v>37440</v>
      </c>
      <c r="BG12" s="5">
        <v>32248</v>
      </c>
      <c r="BH12" s="5">
        <v>82413</v>
      </c>
      <c r="BI12" s="5">
        <v>42503</v>
      </c>
      <c r="BJ12" s="5">
        <v>25977</v>
      </c>
      <c r="BK12" s="5">
        <v>45658</v>
      </c>
      <c r="BL12" s="5">
        <v>33962</v>
      </c>
      <c r="BM12" s="5">
        <v>30208</v>
      </c>
      <c r="BN12" s="5">
        <v>16626</v>
      </c>
      <c r="BO12" s="5">
        <v>311750</v>
      </c>
      <c r="BP12" s="5">
        <v>325481</v>
      </c>
      <c r="BQ12" s="5">
        <v>247993</v>
      </c>
      <c r="BR12" s="5">
        <v>400032</v>
      </c>
      <c r="BS12" s="5">
        <v>191186</v>
      </c>
      <c r="BT12" s="5">
        <v>73640</v>
      </c>
      <c r="BU12" s="5">
        <v>114954</v>
      </c>
      <c r="BV12" s="5">
        <v>111465</v>
      </c>
      <c r="BW12" s="5">
        <v>103986</v>
      </c>
      <c r="BX12" s="5">
        <v>44940</v>
      </c>
      <c r="BY12" s="5">
        <v>65251</v>
      </c>
      <c r="BZ12" s="5">
        <v>83981</v>
      </c>
      <c r="CA12" s="5">
        <v>62315</v>
      </c>
      <c r="CB12" s="5">
        <v>363760</v>
      </c>
      <c r="CC12" s="5">
        <v>21878</v>
      </c>
      <c r="CD12" s="5">
        <v>15100</v>
      </c>
      <c r="CE12" s="5">
        <v>26462</v>
      </c>
      <c r="CF12" s="5">
        <v>1735</v>
      </c>
      <c r="CG12" s="5">
        <v>49078</v>
      </c>
      <c r="CH12" s="5">
        <v>28882</v>
      </c>
      <c r="CI12" s="5">
        <v>42226</v>
      </c>
      <c r="CJ12" s="5">
        <v>42968</v>
      </c>
      <c r="CK12" s="5">
        <v>28291</v>
      </c>
      <c r="CL12" s="5">
        <v>17394</v>
      </c>
      <c r="CM12" s="5">
        <v>39785</v>
      </c>
      <c r="CN12" s="5">
        <v>31421</v>
      </c>
      <c r="CO12" s="5">
        <v>34462</v>
      </c>
      <c r="CP12" s="5">
        <v>67569</v>
      </c>
      <c r="CQ12" s="5">
        <v>41349</v>
      </c>
      <c r="CR12" s="5">
        <v>16644</v>
      </c>
      <c r="CS12" s="5">
        <v>17173</v>
      </c>
      <c r="CT12" s="5">
        <v>19970</v>
      </c>
      <c r="CU12" s="5">
        <v>277219</v>
      </c>
      <c r="CV12" s="5">
        <v>267042</v>
      </c>
      <c r="CW12" s="5">
        <v>238727</v>
      </c>
      <c r="CX12" s="5">
        <v>202718</v>
      </c>
      <c r="CY12" s="5">
        <v>175404</v>
      </c>
      <c r="CZ12" s="5">
        <v>147800</v>
      </c>
      <c r="DA12" s="5">
        <v>185628</v>
      </c>
      <c r="DB12" s="5">
        <v>176423</v>
      </c>
      <c r="DC12" s="5">
        <v>130113</v>
      </c>
      <c r="DD12" s="5">
        <v>125194</v>
      </c>
      <c r="DE12" s="5">
        <v>172838</v>
      </c>
      <c r="DF12" s="5">
        <v>168893</v>
      </c>
      <c r="DG12" s="5">
        <v>176977</v>
      </c>
      <c r="DH12" s="5">
        <v>188807</v>
      </c>
      <c r="DI12" s="5">
        <v>116440</v>
      </c>
      <c r="DJ12" s="5">
        <v>93605</v>
      </c>
      <c r="DK12" s="5">
        <v>79997</v>
      </c>
      <c r="DL12" s="5">
        <v>84574</v>
      </c>
      <c r="DM12" s="5">
        <v>97136</v>
      </c>
      <c r="DN12" s="5">
        <v>103676</v>
      </c>
      <c r="DO12" s="5">
        <v>118450</v>
      </c>
      <c r="DP12" s="5">
        <v>67951</v>
      </c>
      <c r="DQ12" s="5">
        <v>109084</v>
      </c>
      <c r="DR12" s="5">
        <v>110196</v>
      </c>
      <c r="DS12" s="5">
        <v>125013</v>
      </c>
      <c r="DT12" s="5">
        <v>109263</v>
      </c>
      <c r="DU12" s="5">
        <v>94964</v>
      </c>
      <c r="DV12" s="5">
        <v>92484</v>
      </c>
      <c r="DW12" s="5">
        <v>79986</v>
      </c>
      <c r="DX12" s="5">
        <v>77970</v>
      </c>
      <c r="DY12" s="5">
        <v>65069</v>
      </c>
      <c r="DZ12" s="5">
        <v>68774</v>
      </c>
      <c r="EA12" s="5">
        <v>43120</v>
      </c>
      <c r="EB12" s="5">
        <v>25673</v>
      </c>
      <c r="EC12" s="5">
        <v>11521</v>
      </c>
      <c r="ED12" s="5">
        <v>14410</v>
      </c>
      <c r="EE12" s="5">
        <v>7408</v>
      </c>
      <c r="EF12" s="5">
        <v>5251</v>
      </c>
      <c r="EG12" s="5">
        <v>2496</v>
      </c>
      <c r="EH12" s="5">
        <v>8661</v>
      </c>
      <c r="EI12" s="5">
        <v>3945</v>
      </c>
      <c r="EJ12" s="5">
        <v>2719</v>
      </c>
      <c r="EK12" s="5">
        <v>6464</v>
      </c>
      <c r="EL12" s="5">
        <v>8101</v>
      </c>
      <c r="EM12" s="5">
        <v>6166</v>
      </c>
      <c r="EN12" s="5">
        <v>14171</v>
      </c>
      <c r="EO12" s="5">
        <v>4594</v>
      </c>
      <c r="EP12" s="5">
        <v>8243</v>
      </c>
      <c r="EQ12" s="5">
        <v>7831</v>
      </c>
      <c r="ER12" s="5">
        <v>989</v>
      </c>
      <c r="ES12" s="5">
        <v>9254</v>
      </c>
      <c r="ET12" s="5">
        <v>2351</v>
      </c>
      <c r="EU12" s="5">
        <v>4494</v>
      </c>
      <c r="EV12" s="5">
        <v>5823</v>
      </c>
      <c r="EW12" s="5">
        <v>11753</v>
      </c>
      <c r="EX12" s="5">
        <v>11419</v>
      </c>
      <c r="EY12" s="5">
        <v>2157</v>
      </c>
      <c r="EZ12" s="5">
        <v>2224</v>
      </c>
      <c r="FA12" s="5">
        <v>4344</v>
      </c>
      <c r="FB12" s="5">
        <v>14215</v>
      </c>
      <c r="FC12" s="5">
        <v>14315</v>
      </c>
      <c r="FD12" s="5">
        <v>1580</v>
      </c>
      <c r="FE12" s="5">
        <v>10627</v>
      </c>
      <c r="FF12" s="5">
        <v>15814</v>
      </c>
      <c r="FG12" s="5">
        <v>0</v>
      </c>
      <c r="FH12" s="5">
        <v>0</v>
      </c>
      <c r="FI12" s="5">
        <v>0</v>
      </c>
      <c r="FJ12" s="5">
        <v>0</v>
      </c>
      <c r="FK12" s="5">
        <v>0</v>
      </c>
      <c r="FL12" s="5">
        <v>0</v>
      </c>
      <c r="FM12" s="5">
        <v>0</v>
      </c>
      <c r="FN12" s="5">
        <v>0</v>
      </c>
      <c r="FO12" s="5">
        <v>0</v>
      </c>
      <c r="FP12" s="5">
        <v>0</v>
      </c>
      <c r="FQ12" s="5">
        <v>0</v>
      </c>
      <c r="FR12" s="5">
        <v>0</v>
      </c>
      <c r="FS12" s="5">
        <v>0</v>
      </c>
      <c r="FT12" s="5">
        <v>0</v>
      </c>
      <c r="FU12" s="5" t="s">
        <v>220</v>
      </c>
      <c r="FV12" s="5" t="s">
        <v>220</v>
      </c>
      <c r="FW12" s="5" t="s">
        <v>220</v>
      </c>
      <c r="FX12" s="5" t="s">
        <v>220</v>
      </c>
      <c r="FY12" s="5" t="s">
        <v>220</v>
      </c>
      <c r="FZ12" s="5" t="s">
        <v>220</v>
      </c>
      <c r="GA12" s="5" t="s">
        <v>220</v>
      </c>
      <c r="GB12" s="5" t="s">
        <v>220</v>
      </c>
      <c r="GC12" s="5" t="s">
        <v>220</v>
      </c>
      <c r="GD12" s="5" t="s">
        <v>220</v>
      </c>
      <c r="GE12" s="5" t="s">
        <v>220</v>
      </c>
      <c r="GF12" s="5" t="s">
        <v>220</v>
      </c>
      <c r="GG12" s="5" t="s">
        <v>220</v>
      </c>
      <c r="GH12" s="5" t="s">
        <v>220</v>
      </c>
      <c r="GI12" s="5" t="s">
        <v>220</v>
      </c>
      <c r="GJ12" s="5" t="s">
        <v>220</v>
      </c>
      <c r="GK12" s="5" t="s">
        <v>220</v>
      </c>
      <c r="GL12" s="5" t="s">
        <v>220</v>
      </c>
      <c r="GM12" s="5">
        <v>772031</v>
      </c>
      <c r="GN12" s="5">
        <v>791144</v>
      </c>
      <c r="GO12" s="5">
        <v>701725</v>
      </c>
      <c r="GP12" s="5">
        <v>817702</v>
      </c>
      <c r="GQ12" s="5">
        <v>528574</v>
      </c>
      <c r="GR12" s="5">
        <v>394593</v>
      </c>
      <c r="GS12" s="5">
        <v>490071</v>
      </c>
      <c r="GT12" s="5">
        <v>769859</v>
      </c>
      <c r="GU12" s="5">
        <v>692614</v>
      </c>
      <c r="GV12" s="5">
        <v>615616</v>
      </c>
      <c r="GW12" s="5">
        <v>972931</v>
      </c>
      <c r="GX12" s="5">
        <v>385455</v>
      </c>
      <c r="GY12" s="5">
        <v>1089697</v>
      </c>
      <c r="GZ12" s="5">
        <v>643570</v>
      </c>
      <c r="HA12" s="5">
        <v>493585</v>
      </c>
      <c r="HB12" s="5">
        <v>364920</v>
      </c>
      <c r="HC12" s="5">
        <v>189651</v>
      </c>
      <c r="HD12" s="5">
        <v>273926</v>
      </c>
      <c r="HE12" s="5">
        <v>212555</v>
      </c>
      <c r="HF12" s="5">
        <v>196650</v>
      </c>
      <c r="HG12" s="5">
        <v>223880</v>
      </c>
      <c r="HH12" s="5">
        <v>173665</v>
      </c>
      <c r="HI12" s="5">
        <v>227061</v>
      </c>
      <c r="HJ12" s="5">
        <v>176467</v>
      </c>
      <c r="HK12" s="5">
        <v>199266</v>
      </c>
      <c r="HL12" s="5">
        <v>226234</v>
      </c>
      <c r="HM12" s="5">
        <v>175847</v>
      </c>
      <c r="HN12" s="5">
        <v>200251</v>
      </c>
      <c r="HO12" s="5">
        <v>181731</v>
      </c>
      <c r="HP12" s="5">
        <v>130591</v>
      </c>
      <c r="HQ12" s="5">
        <v>122718</v>
      </c>
      <c r="HR12" s="5">
        <v>121390</v>
      </c>
      <c r="HS12" s="5">
        <v>1102926</v>
      </c>
      <c r="HT12" s="5">
        <v>1220082</v>
      </c>
      <c r="HU12" s="5">
        <v>1065545</v>
      </c>
      <c r="HV12" s="5">
        <v>1093392</v>
      </c>
      <c r="HW12" s="5">
        <v>1200453</v>
      </c>
      <c r="HX12" s="5">
        <v>1435037</v>
      </c>
      <c r="HY12" s="5">
        <v>1947439</v>
      </c>
      <c r="HZ12" s="5">
        <v>1793668</v>
      </c>
      <c r="IA12" s="5">
        <v>2026959</v>
      </c>
      <c r="IB12" s="5">
        <v>2132648</v>
      </c>
      <c r="IC12" s="5">
        <v>1774266</v>
      </c>
      <c r="ID12" s="5">
        <v>1910927</v>
      </c>
      <c r="IE12" s="5">
        <v>1671575</v>
      </c>
      <c r="IF12" s="5">
        <v>1349563</v>
      </c>
      <c r="IG12" s="5">
        <v>1204077</v>
      </c>
      <c r="IH12" s="5">
        <v>954807</v>
      </c>
      <c r="II12" s="5">
        <v>935495</v>
      </c>
      <c r="IJ12" s="5">
        <v>788791</v>
      </c>
      <c r="IK12" s="5">
        <v>6024781</v>
      </c>
      <c r="IL12" s="5">
        <v>917168</v>
      </c>
      <c r="IM12" s="5">
        <v>739575</v>
      </c>
      <c r="IN12" s="5">
        <v>802217</v>
      </c>
      <c r="IO12" s="5">
        <v>850289</v>
      </c>
      <c r="IP12" s="5">
        <v>746662</v>
      </c>
      <c r="IQ12" s="5">
        <v>687794</v>
      </c>
      <c r="IR12" s="5">
        <v>747018</v>
      </c>
      <c r="IS12" s="5">
        <v>731612</v>
      </c>
      <c r="IT12" s="5">
        <v>669748</v>
      </c>
      <c r="IU12" s="5">
        <v>643629</v>
      </c>
      <c r="IV12" s="5">
        <v>703191</v>
      </c>
      <c r="IW12" s="5">
        <v>653142</v>
      </c>
      <c r="IX12" s="5">
        <v>575189</v>
      </c>
      <c r="IY12" s="5">
        <v>103946</v>
      </c>
      <c r="IZ12" s="5">
        <v>114394</v>
      </c>
      <c r="JA12" s="5">
        <v>109113</v>
      </c>
      <c r="JB12" s="5">
        <v>114449</v>
      </c>
      <c r="JC12" s="5">
        <v>120017</v>
      </c>
      <c r="JD12" s="5">
        <v>129580</v>
      </c>
      <c r="JE12" s="5">
        <v>104655</v>
      </c>
      <c r="JF12" s="5">
        <v>98455</v>
      </c>
      <c r="JG12" s="5">
        <v>108386</v>
      </c>
      <c r="JH12" s="5">
        <v>127740</v>
      </c>
      <c r="JI12" s="5">
        <v>122091</v>
      </c>
      <c r="JJ12" s="5">
        <v>103296</v>
      </c>
      <c r="JK12" s="5">
        <v>113351</v>
      </c>
      <c r="JL12" s="5">
        <v>96549</v>
      </c>
      <c r="JM12" s="5">
        <v>99705</v>
      </c>
      <c r="JN12" s="5">
        <v>94141</v>
      </c>
      <c r="JO12" s="5">
        <v>56354</v>
      </c>
      <c r="JP12" s="5">
        <v>56520</v>
      </c>
      <c r="JQ12" s="5">
        <v>69556</v>
      </c>
      <c r="JR12" s="5">
        <v>55498</v>
      </c>
      <c r="JS12" s="5">
        <v>54340</v>
      </c>
      <c r="JT12" s="5">
        <v>53961</v>
      </c>
      <c r="JU12" s="5">
        <v>53625</v>
      </c>
      <c r="JV12" s="5">
        <v>53290</v>
      </c>
      <c r="JW12" s="5">
        <v>50872</v>
      </c>
      <c r="JX12" s="5">
        <v>49942</v>
      </c>
      <c r="JY12" s="5">
        <v>54307</v>
      </c>
      <c r="JZ12" s="5">
        <v>45564</v>
      </c>
      <c r="KA12" s="5">
        <v>47141</v>
      </c>
      <c r="KB12" s="5">
        <v>54297</v>
      </c>
      <c r="KC12" s="5">
        <v>50232</v>
      </c>
      <c r="KD12" s="5">
        <v>46036</v>
      </c>
      <c r="KE12" s="5">
        <v>254461</v>
      </c>
      <c r="KF12" s="5">
        <v>196016</v>
      </c>
      <c r="KG12" s="5">
        <v>216710</v>
      </c>
      <c r="KH12" s="5">
        <v>195793</v>
      </c>
      <c r="KI12" s="5">
        <v>122711</v>
      </c>
      <c r="KJ12" s="5">
        <v>121443</v>
      </c>
      <c r="KK12" s="5">
        <v>61949</v>
      </c>
      <c r="KL12" s="5">
        <v>40926</v>
      </c>
      <c r="KM12" s="5">
        <v>32197</v>
      </c>
      <c r="KN12" s="5">
        <v>21360</v>
      </c>
      <c r="KO12" s="5">
        <v>-21809</v>
      </c>
      <c r="KP12" s="5">
        <v>-5383</v>
      </c>
      <c r="KQ12" s="5">
        <v>307</v>
      </c>
      <c r="KR12" s="5">
        <v>1342</v>
      </c>
      <c r="KS12" s="5">
        <v>21025</v>
      </c>
      <c r="KT12" s="5">
        <v>10267</v>
      </c>
      <c r="KU12" s="5">
        <v>10242</v>
      </c>
      <c r="KV12" s="5">
        <v>-1881</v>
      </c>
      <c r="KW12" s="5">
        <v>17238</v>
      </c>
      <c r="KX12" s="5">
        <v>15781</v>
      </c>
      <c r="KY12" s="5">
        <v>4171</v>
      </c>
      <c r="KZ12" s="5">
        <v>13400</v>
      </c>
      <c r="LA12" s="5">
        <v>22451</v>
      </c>
      <c r="LB12" s="5">
        <v>21355</v>
      </c>
      <c r="LC12" s="5">
        <v>17727</v>
      </c>
      <c r="LD12" s="5">
        <v>21462</v>
      </c>
      <c r="LE12" s="5">
        <v>14866</v>
      </c>
      <c r="LF12" s="5">
        <v>18427</v>
      </c>
      <c r="LG12" s="5">
        <v>17126</v>
      </c>
      <c r="LH12" s="5">
        <v>23658</v>
      </c>
      <c r="LI12" s="5">
        <v>12684</v>
      </c>
      <c r="LJ12" s="5">
        <v>19238</v>
      </c>
      <c r="LK12" s="5">
        <v>24154</v>
      </c>
      <c r="LL12" s="5">
        <v>20965</v>
      </c>
      <c r="LM12" s="5">
        <v>15380</v>
      </c>
      <c r="LN12" s="5">
        <v>21047</v>
      </c>
      <c r="LO12" s="5">
        <v>21238</v>
      </c>
      <c r="LP12" s="5">
        <v>20203</v>
      </c>
      <c r="LQ12" s="5">
        <v>14762</v>
      </c>
      <c r="LR12" s="5">
        <v>23495</v>
      </c>
      <c r="LS12" s="5">
        <v>13285</v>
      </c>
      <c r="LT12" s="5">
        <v>13414</v>
      </c>
      <c r="LU12" s="5">
        <v>16457</v>
      </c>
      <c r="LV12" s="5">
        <v>17383</v>
      </c>
      <c r="LW12" s="5">
        <v>15064</v>
      </c>
      <c r="LX12" s="5">
        <v>15434</v>
      </c>
      <c r="LY12" s="5">
        <v>10317</v>
      </c>
      <c r="LZ12" s="5">
        <v>10880</v>
      </c>
      <c r="MA12" s="5">
        <v>9865</v>
      </c>
      <c r="MB12" s="5">
        <v>9863</v>
      </c>
      <c r="MC12" s="5">
        <v>9440</v>
      </c>
      <c r="MD12" s="5">
        <v>11352</v>
      </c>
      <c r="ME12" s="5">
        <v>10764</v>
      </c>
      <c r="MF12" s="5">
        <v>15264</v>
      </c>
      <c r="MG12" s="5">
        <v>11037</v>
      </c>
      <c r="MH12" s="5">
        <v>11535</v>
      </c>
      <c r="MI12" s="5">
        <v>14282</v>
      </c>
      <c r="MJ12" s="5">
        <v>13050</v>
      </c>
      <c r="MK12" s="5">
        <v>12975</v>
      </c>
      <c r="ML12" s="5">
        <v>12291</v>
      </c>
      <c r="MM12" s="5">
        <v>13581</v>
      </c>
      <c r="MN12" s="5">
        <v>13310</v>
      </c>
      <c r="MO12" s="5">
        <v>14640</v>
      </c>
      <c r="MP12" s="5">
        <v>13926</v>
      </c>
      <c r="MQ12" s="5">
        <v>5846</v>
      </c>
      <c r="MR12" s="5">
        <v>6204</v>
      </c>
      <c r="MS12" s="5">
        <v>6197</v>
      </c>
      <c r="MT12" s="5">
        <v>5154</v>
      </c>
      <c r="MU12" s="5">
        <v>4908</v>
      </c>
      <c r="MV12" s="5">
        <v>5281</v>
      </c>
      <c r="MW12" s="5">
        <v>4798</v>
      </c>
      <c r="MX12" s="5">
        <v>5904</v>
      </c>
      <c r="MY12" s="5">
        <v>5874</v>
      </c>
      <c r="MZ12" s="5">
        <v>6669</v>
      </c>
      <c r="NA12" s="5">
        <v>5760</v>
      </c>
      <c r="NB12" s="5">
        <v>4849</v>
      </c>
      <c r="NC12" s="5">
        <v>6611</v>
      </c>
      <c r="ND12" s="5">
        <v>5004</v>
      </c>
      <c r="NE12" s="5" t="s">
        <v>220</v>
      </c>
      <c r="NF12" s="5" t="s">
        <v>220</v>
      </c>
      <c r="NG12" s="5" t="s">
        <v>220</v>
      </c>
      <c r="NH12" s="5" t="s">
        <v>220</v>
      </c>
      <c r="NI12" s="5" t="s">
        <v>220</v>
      </c>
      <c r="NJ12" s="5" t="s">
        <v>220</v>
      </c>
      <c r="NK12" s="5" t="s">
        <v>220</v>
      </c>
      <c r="NL12" s="5" t="s">
        <v>220</v>
      </c>
      <c r="NM12" s="5" t="s">
        <v>220</v>
      </c>
      <c r="NN12" s="5" t="s">
        <v>220</v>
      </c>
      <c r="NO12" s="5" t="s">
        <v>220</v>
      </c>
      <c r="NP12" s="5" t="s">
        <v>220</v>
      </c>
      <c r="NQ12" s="5" t="s">
        <v>220</v>
      </c>
      <c r="NR12" s="5" t="s">
        <v>220</v>
      </c>
      <c r="NS12" s="5" t="s">
        <v>220</v>
      </c>
      <c r="NT12" s="5" t="s">
        <v>220</v>
      </c>
      <c r="NU12" s="5" t="s">
        <v>220</v>
      </c>
      <c r="NV12" s="5" t="s">
        <v>220</v>
      </c>
      <c r="NW12" s="5">
        <v>0</v>
      </c>
      <c r="NX12" s="5">
        <v>0</v>
      </c>
      <c r="NY12" s="5">
        <v>0</v>
      </c>
      <c r="NZ12" s="5">
        <v>0</v>
      </c>
      <c r="OA12" s="5">
        <v>0</v>
      </c>
      <c r="OB12" s="5">
        <v>0</v>
      </c>
      <c r="OC12" s="5">
        <v>0</v>
      </c>
      <c r="OD12" s="5">
        <v>0</v>
      </c>
      <c r="OE12" s="5">
        <v>0</v>
      </c>
      <c r="OF12" s="5">
        <v>0</v>
      </c>
      <c r="OG12" s="5">
        <v>0</v>
      </c>
      <c r="OH12" s="5">
        <v>0</v>
      </c>
      <c r="OI12" s="5">
        <v>0</v>
      </c>
      <c r="OJ12" s="5">
        <v>0</v>
      </c>
      <c r="OK12" s="5" t="s">
        <v>220</v>
      </c>
      <c r="OL12" s="5" t="s">
        <v>220</v>
      </c>
      <c r="OM12" s="5" t="s">
        <v>220</v>
      </c>
      <c r="ON12" s="5" t="s">
        <v>220</v>
      </c>
      <c r="OO12" s="5" t="s">
        <v>220</v>
      </c>
      <c r="OP12" s="5" t="s">
        <v>220</v>
      </c>
      <c r="OQ12" s="5" t="s">
        <v>220</v>
      </c>
      <c r="OR12" s="5" t="s">
        <v>220</v>
      </c>
      <c r="OS12" s="5" t="s">
        <v>220</v>
      </c>
      <c r="OT12" s="5" t="s">
        <v>220</v>
      </c>
      <c r="OU12" s="5" t="s">
        <v>220</v>
      </c>
      <c r="OV12" s="5" t="s">
        <v>220</v>
      </c>
      <c r="OW12" s="5" t="s">
        <v>220</v>
      </c>
      <c r="OX12" s="5" t="s">
        <v>220</v>
      </c>
      <c r="OY12" s="5" t="s">
        <v>220</v>
      </c>
      <c r="OZ12" s="5" t="s">
        <v>220</v>
      </c>
      <c r="PA12" s="5" t="s">
        <v>220</v>
      </c>
      <c r="PB12" s="5" t="s">
        <v>220</v>
      </c>
      <c r="PC12" s="5">
        <v>33503</v>
      </c>
      <c r="PD12" s="5">
        <v>33057</v>
      </c>
      <c r="PE12" s="5">
        <v>31671</v>
      </c>
      <c r="PF12" s="5">
        <v>31175</v>
      </c>
      <c r="PG12" s="5">
        <v>29178</v>
      </c>
      <c r="PH12" s="5">
        <v>25118</v>
      </c>
      <c r="PI12" s="5">
        <v>23200</v>
      </c>
      <c r="PJ12" s="5">
        <v>32623</v>
      </c>
      <c r="PK12" s="5">
        <v>20638</v>
      </c>
      <c r="PL12" s="5">
        <v>47292</v>
      </c>
      <c r="PM12" s="5">
        <v>27252</v>
      </c>
      <c r="PN12" s="5">
        <v>35262</v>
      </c>
      <c r="PO12" s="5">
        <v>26558</v>
      </c>
      <c r="PP12" s="5">
        <v>26691</v>
      </c>
      <c r="PQ12" s="5">
        <v>33837</v>
      </c>
      <c r="PR12" s="5">
        <v>31133</v>
      </c>
      <c r="PS12" s="5">
        <v>31037</v>
      </c>
      <c r="PT12" s="5">
        <v>35487</v>
      </c>
      <c r="PU12" s="5">
        <v>38564</v>
      </c>
      <c r="PV12" s="5">
        <v>35285</v>
      </c>
      <c r="PW12" s="5">
        <v>38065</v>
      </c>
      <c r="PX12" s="5">
        <v>38211</v>
      </c>
      <c r="PY12" s="5">
        <v>35587</v>
      </c>
      <c r="PZ12" s="5">
        <v>34584</v>
      </c>
      <c r="QA12" s="5">
        <v>29030</v>
      </c>
      <c r="QB12" s="5">
        <v>27103</v>
      </c>
      <c r="QC12" s="5">
        <v>25640</v>
      </c>
      <c r="QD12" s="5">
        <v>24118</v>
      </c>
      <c r="QE12" s="5">
        <v>24513</v>
      </c>
      <c r="QF12" s="5">
        <v>23674</v>
      </c>
      <c r="QG12" s="5">
        <v>22795</v>
      </c>
      <c r="QH12" s="5">
        <v>20161</v>
      </c>
      <c r="QI12" s="5">
        <v>115244</v>
      </c>
      <c r="QJ12" s="5">
        <v>169624</v>
      </c>
      <c r="QK12" s="5">
        <v>116627</v>
      </c>
      <c r="QL12" s="5">
        <v>127534</v>
      </c>
      <c r="QM12" s="5">
        <v>110571</v>
      </c>
      <c r="QN12" s="5">
        <v>98805</v>
      </c>
      <c r="QO12" s="5">
        <v>145379</v>
      </c>
      <c r="QP12" s="5">
        <v>83083</v>
      </c>
      <c r="QQ12" s="5">
        <v>69717</v>
      </c>
      <c r="QR12" s="5">
        <v>62439</v>
      </c>
      <c r="QS12" s="5">
        <v>129519</v>
      </c>
      <c r="QT12" s="5">
        <v>82275</v>
      </c>
      <c r="QU12" s="5">
        <v>70154</v>
      </c>
      <c r="QV12" s="5">
        <v>71513</v>
      </c>
      <c r="QW12" s="5">
        <v>61968</v>
      </c>
      <c r="QX12" s="5">
        <v>62809</v>
      </c>
      <c r="QY12" s="5">
        <v>59646</v>
      </c>
      <c r="QZ12" s="5">
        <v>45964</v>
      </c>
      <c r="RA12" s="5">
        <v>44282</v>
      </c>
      <c r="RB12" s="5">
        <v>47540</v>
      </c>
      <c r="RC12" s="5">
        <v>48724</v>
      </c>
      <c r="RD12" s="5">
        <v>55030</v>
      </c>
      <c r="RE12" s="5">
        <v>40536</v>
      </c>
      <c r="RF12" s="5">
        <v>45589</v>
      </c>
      <c r="RG12" s="5">
        <v>69381</v>
      </c>
      <c r="RH12" s="5">
        <v>66193</v>
      </c>
      <c r="RI12" s="5">
        <v>48160</v>
      </c>
      <c r="RJ12" s="5">
        <v>42803</v>
      </c>
      <c r="RK12" s="5">
        <v>47609</v>
      </c>
      <c r="RL12" s="5">
        <v>41700</v>
      </c>
      <c r="RM12" s="5">
        <v>47863</v>
      </c>
      <c r="RN12" s="5">
        <v>39638</v>
      </c>
      <c r="RO12" s="5">
        <v>38867</v>
      </c>
      <c r="RP12" s="5">
        <v>40211</v>
      </c>
      <c r="RQ12" s="5">
        <v>39807</v>
      </c>
      <c r="RR12" s="5">
        <v>37801</v>
      </c>
      <c r="RS12" s="5">
        <v>37672</v>
      </c>
      <c r="RT12" s="5">
        <v>40890</v>
      </c>
      <c r="RU12" s="5">
        <v>35569</v>
      </c>
      <c r="RV12" s="5">
        <v>47711</v>
      </c>
      <c r="RW12" s="5">
        <v>40124</v>
      </c>
      <c r="RX12" s="5">
        <v>39701</v>
      </c>
      <c r="RY12" s="5">
        <v>38982</v>
      </c>
      <c r="RZ12" s="5">
        <v>43740</v>
      </c>
      <c r="SA12" s="5">
        <v>47772</v>
      </c>
      <c r="SB12" s="5">
        <v>42858</v>
      </c>
      <c r="SC12" s="5">
        <v>43660</v>
      </c>
      <c r="SD12" s="5">
        <v>44206</v>
      </c>
      <c r="SE12" s="5">
        <v>41241</v>
      </c>
      <c r="SF12" s="5">
        <v>42341</v>
      </c>
      <c r="SG12" s="5">
        <v>44507</v>
      </c>
      <c r="SH12" s="5">
        <v>49909</v>
      </c>
      <c r="SI12" s="5">
        <v>44027</v>
      </c>
      <c r="SJ12" s="5">
        <v>35953</v>
      </c>
      <c r="SK12" s="5">
        <v>30400</v>
      </c>
      <c r="SL12" s="5">
        <v>31702</v>
      </c>
      <c r="SM12" s="5">
        <v>28260</v>
      </c>
      <c r="SN12" s="5">
        <v>22856</v>
      </c>
      <c r="SO12" s="5">
        <v>28240</v>
      </c>
      <c r="SP12" s="5">
        <v>27158</v>
      </c>
      <c r="SQ12" s="5">
        <v>26317</v>
      </c>
      <c r="SR12" s="5">
        <v>24466</v>
      </c>
      <c r="SS12" s="5">
        <v>23235</v>
      </c>
      <c r="ST12" s="5">
        <v>22928</v>
      </c>
      <c r="SU12" s="5">
        <v>19797</v>
      </c>
      <c r="SV12" s="5">
        <v>19554</v>
      </c>
      <c r="SW12" s="5">
        <v>17920</v>
      </c>
      <c r="SX12" s="5">
        <v>16466</v>
      </c>
      <c r="SY12" s="5">
        <v>11144</v>
      </c>
      <c r="SZ12" s="5">
        <v>8717</v>
      </c>
      <c r="TA12" s="5">
        <v>6965</v>
      </c>
      <c r="TB12" s="5">
        <v>5704</v>
      </c>
      <c r="TC12" s="5">
        <v>4019</v>
      </c>
      <c r="TD12" s="5">
        <v>3807</v>
      </c>
      <c r="TE12" s="5">
        <v>4291</v>
      </c>
      <c r="TF12" s="5">
        <v>4178</v>
      </c>
      <c r="TG12" s="5">
        <v>4302</v>
      </c>
      <c r="TH12" s="5">
        <v>3618</v>
      </c>
      <c r="TI12" s="5">
        <v>3237</v>
      </c>
      <c r="TJ12" s="5">
        <v>3384</v>
      </c>
      <c r="TK12" s="5">
        <v>3890</v>
      </c>
      <c r="TL12" s="5">
        <v>3398</v>
      </c>
      <c r="TM12" s="5">
        <v>4896</v>
      </c>
      <c r="TN12" s="5">
        <v>5958</v>
      </c>
      <c r="TO12" s="5">
        <v>8374</v>
      </c>
      <c r="TP12" s="5">
        <v>15992</v>
      </c>
      <c r="TQ12" s="5">
        <v>14017</v>
      </c>
      <c r="TR12" s="5">
        <v>13867</v>
      </c>
      <c r="TS12" s="5">
        <v>10710</v>
      </c>
      <c r="TT12" s="5">
        <v>8521</v>
      </c>
      <c r="TU12" s="5">
        <v>7718</v>
      </c>
      <c r="TV12" s="5">
        <v>7114</v>
      </c>
      <c r="TW12" s="5">
        <v>6998</v>
      </c>
      <c r="TX12" s="5">
        <v>7094</v>
      </c>
      <c r="TY12" s="5">
        <v>6669</v>
      </c>
      <c r="TZ12" s="5">
        <v>6242</v>
      </c>
      <c r="UA12" s="5">
        <v>324</v>
      </c>
      <c r="UB12" s="5">
        <v>338</v>
      </c>
      <c r="UC12" s="5">
        <v>275</v>
      </c>
      <c r="UD12" s="5">
        <v>213</v>
      </c>
      <c r="UE12" s="5">
        <v>264</v>
      </c>
      <c r="UF12" s="5">
        <v>297</v>
      </c>
      <c r="UG12" s="5">
        <v>155</v>
      </c>
      <c r="UH12" s="5">
        <v>0</v>
      </c>
      <c r="UI12" s="5">
        <v>0</v>
      </c>
      <c r="UJ12" s="5">
        <v>0</v>
      </c>
      <c r="UK12" s="5">
        <v>1</v>
      </c>
      <c r="UL12" s="5">
        <v>0</v>
      </c>
      <c r="UM12" s="5">
        <v>0</v>
      </c>
      <c r="UN12" s="5">
        <v>0</v>
      </c>
      <c r="UO12" s="5">
        <v>5</v>
      </c>
      <c r="UP12" s="5">
        <v>27</v>
      </c>
      <c r="UQ12" s="5">
        <v>79</v>
      </c>
      <c r="UR12" s="5">
        <v>38</v>
      </c>
      <c r="US12" s="5">
        <v>-34</v>
      </c>
      <c r="UT12" s="5">
        <v>912</v>
      </c>
      <c r="UU12" s="5">
        <v>3003</v>
      </c>
      <c r="UV12" s="5">
        <v>40</v>
      </c>
      <c r="UW12" s="5">
        <v>10</v>
      </c>
      <c r="UX12" s="5">
        <v>-5</v>
      </c>
      <c r="UY12" s="5">
        <v>8</v>
      </c>
      <c r="UZ12" s="5">
        <v>10</v>
      </c>
      <c r="VA12" s="5">
        <v>111</v>
      </c>
      <c r="VB12" s="5">
        <v>60</v>
      </c>
      <c r="VC12" s="5">
        <v>19</v>
      </c>
      <c r="VD12" s="5">
        <v>25</v>
      </c>
      <c r="VE12" s="5">
        <v>61</v>
      </c>
      <c r="VF12" s="5">
        <v>0</v>
      </c>
      <c r="VG12" s="5">
        <v>81470</v>
      </c>
      <c r="VH12" s="5">
        <v>88921</v>
      </c>
      <c r="VI12" s="5">
        <v>90854</v>
      </c>
      <c r="VJ12" s="5">
        <v>92265</v>
      </c>
      <c r="VK12" s="5">
        <v>93127</v>
      </c>
      <c r="VL12" s="5">
        <v>100403</v>
      </c>
      <c r="VM12" s="5">
        <v>96144</v>
      </c>
      <c r="VN12" s="5">
        <v>108773</v>
      </c>
      <c r="VO12" s="5">
        <v>112972</v>
      </c>
      <c r="VP12" s="5">
        <v>125908</v>
      </c>
      <c r="VQ12" s="5">
        <v>121091</v>
      </c>
      <c r="VR12" s="5">
        <v>113936</v>
      </c>
      <c r="VS12" s="5">
        <v>109102</v>
      </c>
      <c r="VT12" s="5">
        <v>106099</v>
      </c>
      <c r="VU12" s="5">
        <v>99617</v>
      </c>
      <c r="VV12" s="5">
        <v>110134</v>
      </c>
      <c r="VW12" s="5">
        <v>96744</v>
      </c>
      <c r="VX12" s="5">
        <v>127292</v>
      </c>
      <c r="VY12" s="5">
        <v>102549</v>
      </c>
      <c r="VZ12" s="5">
        <v>115783</v>
      </c>
      <c r="WA12" s="5">
        <v>116743</v>
      </c>
      <c r="WB12" s="5">
        <v>94833</v>
      </c>
      <c r="WC12" s="5">
        <v>102599</v>
      </c>
      <c r="WD12" s="5">
        <v>99314</v>
      </c>
      <c r="WE12" s="5">
        <v>97117</v>
      </c>
      <c r="WF12" s="5">
        <v>78761</v>
      </c>
      <c r="WG12" s="5">
        <v>73910</v>
      </c>
      <c r="WH12" s="5">
        <v>58682</v>
      </c>
      <c r="WI12" s="5">
        <v>57292</v>
      </c>
      <c r="WJ12" s="5">
        <v>59684</v>
      </c>
      <c r="WK12" s="5">
        <v>46079</v>
      </c>
      <c r="WL12" s="5">
        <v>46676</v>
      </c>
      <c r="WM12" s="5">
        <v>12084</v>
      </c>
      <c r="WN12" s="5">
        <v>11918</v>
      </c>
      <c r="WO12" s="5">
        <v>10521</v>
      </c>
      <c r="WP12" s="5">
        <v>12017</v>
      </c>
      <c r="WQ12" s="5">
        <v>11479</v>
      </c>
      <c r="WR12" s="5">
        <v>10760</v>
      </c>
      <c r="WS12" s="5">
        <v>8369</v>
      </c>
      <c r="WT12" s="5">
        <v>6670</v>
      </c>
      <c r="WU12" s="5">
        <v>5615</v>
      </c>
      <c r="WV12" s="5">
        <v>7892</v>
      </c>
      <c r="WW12" s="5">
        <v>6476</v>
      </c>
      <c r="WX12" s="5">
        <v>6811</v>
      </c>
      <c r="WY12" s="5">
        <v>6541</v>
      </c>
      <c r="WZ12" s="5">
        <v>7202</v>
      </c>
      <c r="XA12" s="5">
        <v>7128</v>
      </c>
      <c r="XB12" s="5">
        <v>7453</v>
      </c>
      <c r="XC12" s="5">
        <v>9730</v>
      </c>
      <c r="XD12" s="5">
        <v>9862</v>
      </c>
      <c r="XE12" s="5">
        <v>9095</v>
      </c>
      <c r="XF12" s="5">
        <v>10102</v>
      </c>
      <c r="XG12" s="5">
        <v>10007</v>
      </c>
      <c r="XH12" s="5">
        <v>10600</v>
      </c>
      <c r="XI12" s="5">
        <v>7675</v>
      </c>
      <c r="XJ12" s="5">
        <v>7069</v>
      </c>
      <c r="XK12" s="5">
        <v>5033</v>
      </c>
      <c r="XL12" s="5">
        <v>4381</v>
      </c>
      <c r="XM12" s="5">
        <v>3823</v>
      </c>
      <c r="XN12" s="5">
        <v>3590</v>
      </c>
      <c r="XO12" s="5">
        <v>3530</v>
      </c>
      <c r="XP12" s="5">
        <v>3653</v>
      </c>
      <c r="XQ12" s="5">
        <v>3363</v>
      </c>
      <c r="XR12" s="5">
        <v>3154</v>
      </c>
      <c r="XS12" s="2">
        <v>733</v>
      </c>
      <c r="XT12" s="3" t="s">
        <v>222</v>
      </c>
      <c r="XU12" s="3" t="s">
        <v>222</v>
      </c>
      <c r="XV12" s="3" t="s">
        <v>222</v>
      </c>
      <c r="XW12" s="3" t="s">
        <v>221</v>
      </c>
      <c r="XX12" s="3" t="s">
        <v>222</v>
      </c>
      <c r="XY12" s="3" t="s">
        <v>222</v>
      </c>
      <c r="XZ12" s="3" t="s">
        <v>227</v>
      </c>
    </row>
    <row r="13" spans="1:650" x14ac:dyDescent="0.3">
      <c r="A13" s="1" t="s">
        <v>7</v>
      </c>
      <c r="B13" s="2">
        <v>4057101</v>
      </c>
      <c r="C13" s="5" t="s">
        <v>220</v>
      </c>
      <c r="D13" s="5" t="s">
        <v>220</v>
      </c>
      <c r="E13" s="5" t="s">
        <v>220</v>
      </c>
      <c r="F13" s="5" t="s">
        <v>220</v>
      </c>
      <c r="G13" s="5" t="s">
        <v>220</v>
      </c>
      <c r="H13" s="5" t="s">
        <v>220</v>
      </c>
      <c r="I13" s="5" t="s">
        <v>220</v>
      </c>
      <c r="J13" s="5" t="s">
        <v>220</v>
      </c>
      <c r="K13" s="5" t="s">
        <v>220</v>
      </c>
      <c r="L13" s="5" t="s">
        <v>220</v>
      </c>
      <c r="M13" s="5" t="s">
        <v>220</v>
      </c>
      <c r="N13" s="5" t="s">
        <v>220</v>
      </c>
      <c r="O13" s="5" t="s">
        <v>220</v>
      </c>
      <c r="P13" s="5" t="s">
        <v>220</v>
      </c>
      <c r="Q13" s="5" t="s">
        <v>220</v>
      </c>
      <c r="R13" s="5" t="s">
        <v>220</v>
      </c>
      <c r="S13" s="5" t="s">
        <v>220</v>
      </c>
      <c r="T13" s="5" t="s">
        <v>220</v>
      </c>
      <c r="U13" s="5" t="s">
        <v>220</v>
      </c>
      <c r="V13" s="5">
        <v>0</v>
      </c>
      <c r="W13" s="5">
        <v>0</v>
      </c>
      <c r="X13" s="5">
        <v>0</v>
      </c>
      <c r="Y13" s="5">
        <v>0</v>
      </c>
      <c r="Z13" s="5">
        <v>0</v>
      </c>
      <c r="AA13" s="5">
        <v>0</v>
      </c>
      <c r="AB13" s="5">
        <v>0</v>
      </c>
      <c r="AC13" s="5">
        <v>0</v>
      </c>
      <c r="AD13" s="5">
        <v>0</v>
      </c>
      <c r="AE13" s="5">
        <v>0</v>
      </c>
      <c r="AF13" s="5">
        <v>0</v>
      </c>
      <c r="AG13" s="5">
        <v>0</v>
      </c>
      <c r="AH13" s="5">
        <v>0</v>
      </c>
      <c r="AI13" s="5" t="s">
        <v>220</v>
      </c>
      <c r="AJ13" s="5" t="s">
        <v>220</v>
      </c>
      <c r="AK13" s="5" t="s">
        <v>220</v>
      </c>
      <c r="AL13" s="5" t="s">
        <v>220</v>
      </c>
      <c r="AM13" s="5" t="s">
        <v>220</v>
      </c>
      <c r="AN13" s="5" t="s">
        <v>220</v>
      </c>
      <c r="AO13" s="5" t="s">
        <v>220</v>
      </c>
      <c r="AP13" s="5" t="s">
        <v>220</v>
      </c>
      <c r="AQ13" s="5" t="s">
        <v>220</v>
      </c>
      <c r="AR13" s="5" t="s">
        <v>220</v>
      </c>
      <c r="AS13" s="5" t="s">
        <v>220</v>
      </c>
      <c r="AT13" s="5" t="s">
        <v>220</v>
      </c>
      <c r="AU13" s="5" t="s">
        <v>220</v>
      </c>
      <c r="AV13" s="5" t="s">
        <v>220</v>
      </c>
      <c r="AW13" s="5" t="s">
        <v>220</v>
      </c>
      <c r="AX13" s="5" t="s">
        <v>220</v>
      </c>
      <c r="AY13" s="5" t="s">
        <v>220</v>
      </c>
      <c r="AZ13" s="5" t="s">
        <v>220</v>
      </c>
      <c r="BA13" s="5" t="s">
        <v>220</v>
      </c>
      <c r="BB13" s="5">
        <v>2992</v>
      </c>
      <c r="BC13" s="5">
        <v>3059</v>
      </c>
      <c r="BD13" s="5">
        <v>5340</v>
      </c>
      <c r="BE13" s="5">
        <v>2741</v>
      </c>
      <c r="BF13" s="5">
        <v>5630</v>
      </c>
      <c r="BG13" s="5">
        <v>9825</v>
      </c>
      <c r="BH13" s="5">
        <v>2946</v>
      </c>
      <c r="BI13" s="5">
        <v>1286</v>
      </c>
      <c r="BJ13" s="5">
        <v>2461</v>
      </c>
      <c r="BK13" s="5">
        <v>2429</v>
      </c>
      <c r="BL13" s="5">
        <v>5013</v>
      </c>
      <c r="BM13" s="5">
        <v>3614</v>
      </c>
      <c r="BN13" s="5">
        <v>517</v>
      </c>
      <c r="BO13" s="5" t="s">
        <v>220</v>
      </c>
      <c r="BP13" s="5" t="s">
        <v>220</v>
      </c>
      <c r="BQ13" s="5" t="s">
        <v>220</v>
      </c>
      <c r="BR13" s="5" t="s">
        <v>220</v>
      </c>
      <c r="BS13" s="5" t="s">
        <v>220</v>
      </c>
      <c r="BT13" s="5" t="s">
        <v>220</v>
      </c>
      <c r="BU13" s="5" t="s">
        <v>220</v>
      </c>
      <c r="BV13" s="5" t="s">
        <v>220</v>
      </c>
      <c r="BW13" s="5" t="s">
        <v>220</v>
      </c>
      <c r="BX13" s="5" t="s">
        <v>220</v>
      </c>
      <c r="BY13" s="5" t="s">
        <v>220</v>
      </c>
      <c r="BZ13" s="5" t="s">
        <v>220</v>
      </c>
      <c r="CA13" s="5" t="s">
        <v>220</v>
      </c>
      <c r="CB13" s="5" t="s">
        <v>220</v>
      </c>
      <c r="CC13" s="5" t="s">
        <v>220</v>
      </c>
      <c r="CD13" s="5" t="s">
        <v>220</v>
      </c>
      <c r="CE13" s="5" t="s">
        <v>220</v>
      </c>
      <c r="CF13" s="5" t="s">
        <v>220</v>
      </c>
      <c r="CG13" s="5" t="s">
        <v>220</v>
      </c>
      <c r="CH13" s="5">
        <v>632</v>
      </c>
      <c r="CI13" s="5">
        <v>190</v>
      </c>
      <c r="CJ13" s="5">
        <v>345</v>
      </c>
      <c r="CK13" s="5">
        <v>740</v>
      </c>
      <c r="CL13" s="5">
        <v>2852</v>
      </c>
      <c r="CM13" s="5">
        <v>1388</v>
      </c>
      <c r="CN13" s="5">
        <v>2604</v>
      </c>
      <c r="CO13" s="5">
        <v>2135</v>
      </c>
      <c r="CP13" s="5">
        <v>2199</v>
      </c>
      <c r="CQ13" s="5">
        <v>481</v>
      </c>
      <c r="CR13" s="5">
        <v>1700</v>
      </c>
      <c r="CS13" s="5">
        <v>1699</v>
      </c>
      <c r="CT13" s="5">
        <v>633</v>
      </c>
      <c r="CU13" s="5" t="s">
        <v>220</v>
      </c>
      <c r="CV13" s="5" t="s">
        <v>220</v>
      </c>
      <c r="CW13" s="5" t="s">
        <v>220</v>
      </c>
      <c r="CX13" s="5" t="s">
        <v>220</v>
      </c>
      <c r="CY13" s="5" t="s">
        <v>220</v>
      </c>
      <c r="CZ13" s="5" t="s">
        <v>220</v>
      </c>
      <c r="DA13" s="5" t="s">
        <v>220</v>
      </c>
      <c r="DB13" s="5" t="s">
        <v>220</v>
      </c>
      <c r="DC13" s="5" t="s">
        <v>220</v>
      </c>
      <c r="DD13" s="5" t="s">
        <v>220</v>
      </c>
      <c r="DE13" s="5" t="s">
        <v>220</v>
      </c>
      <c r="DF13" s="5" t="s">
        <v>220</v>
      </c>
      <c r="DG13" s="5" t="s">
        <v>220</v>
      </c>
      <c r="DH13" s="5" t="s">
        <v>220</v>
      </c>
      <c r="DI13" s="5" t="s">
        <v>220</v>
      </c>
      <c r="DJ13" s="5" t="s">
        <v>220</v>
      </c>
      <c r="DK13" s="5" t="s">
        <v>220</v>
      </c>
      <c r="DL13" s="5" t="s">
        <v>220</v>
      </c>
      <c r="DM13" s="5" t="s">
        <v>220</v>
      </c>
      <c r="DN13" s="5">
        <v>8091</v>
      </c>
      <c r="DO13" s="5">
        <v>5846</v>
      </c>
      <c r="DP13" s="5">
        <v>8618</v>
      </c>
      <c r="DQ13" s="5">
        <v>6169</v>
      </c>
      <c r="DR13" s="5">
        <v>8102</v>
      </c>
      <c r="DS13" s="5">
        <v>5995</v>
      </c>
      <c r="DT13" s="5">
        <v>3856</v>
      </c>
      <c r="DU13" s="5">
        <v>4669</v>
      </c>
      <c r="DV13" s="5">
        <v>4082</v>
      </c>
      <c r="DW13" s="5">
        <v>4018</v>
      </c>
      <c r="DX13" s="5">
        <v>4596</v>
      </c>
      <c r="DY13" s="5">
        <v>4590</v>
      </c>
      <c r="DZ13" s="5">
        <v>4541</v>
      </c>
      <c r="EA13" s="5" t="s">
        <v>220</v>
      </c>
      <c r="EB13" s="5" t="s">
        <v>220</v>
      </c>
      <c r="EC13" s="5" t="s">
        <v>220</v>
      </c>
      <c r="ED13" s="5" t="s">
        <v>220</v>
      </c>
      <c r="EE13" s="5" t="s">
        <v>220</v>
      </c>
      <c r="EF13" s="5" t="s">
        <v>220</v>
      </c>
      <c r="EG13" s="5" t="s">
        <v>220</v>
      </c>
      <c r="EH13" s="5" t="s">
        <v>220</v>
      </c>
      <c r="EI13" s="5" t="s">
        <v>220</v>
      </c>
      <c r="EJ13" s="5" t="s">
        <v>220</v>
      </c>
      <c r="EK13" s="5" t="s">
        <v>220</v>
      </c>
      <c r="EL13" s="5" t="s">
        <v>220</v>
      </c>
      <c r="EM13" s="5" t="s">
        <v>220</v>
      </c>
      <c r="EN13" s="5" t="s">
        <v>220</v>
      </c>
      <c r="EO13" s="5" t="s">
        <v>220</v>
      </c>
      <c r="EP13" s="5" t="s">
        <v>220</v>
      </c>
      <c r="EQ13" s="5" t="s">
        <v>220</v>
      </c>
      <c r="ER13" s="5" t="s">
        <v>220</v>
      </c>
      <c r="ES13" s="5" t="s">
        <v>220</v>
      </c>
      <c r="ET13" s="5">
        <v>157</v>
      </c>
      <c r="EU13" s="5">
        <v>675</v>
      </c>
      <c r="EV13" s="5">
        <v>2677</v>
      </c>
      <c r="EW13" s="5">
        <v>1513</v>
      </c>
      <c r="EX13" s="5">
        <v>855</v>
      </c>
      <c r="EY13" s="5">
        <v>1995</v>
      </c>
      <c r="EZ13" s="5">
        <v>1998</v>
      </c>
      <c r="FA13" s="5">
        <v>2298</v>
      </c>
      <c r="FB13" s="5">
        <v>1852</v>
      </c>
      <c r="FC13" s="5">
        <v>1896</v>
      </c>
      <c r="FD13" s="5">
        <v>2312</v>
      </c>
      <c r="FE13" s="5">
        <v>1439</v>
      </c>
      <c r="FF13" s="5">
        <v>1258</v>
      </c>
      <c r="FG13" s="5" t="s">
        <v>220</v>
      </c>
      <c r="FH13" s="5" t="s">
        <v>220</v>
      </c>
      <c r="FI13" s="5" t="s">
        <v>220</v>
      </c>
      <c r="FJ13" s="5" t="s">
        <v>220</v>
      </c>
      <c r="FK13" s="5" t="s">
        <v>220</v>
      </c>
      <c r="FL13" s="5" t="s">
        <v>220</v>
      </c>
      <c r="FM13" s="5" t="s">
        <v>220</v>
      </c>
      <c r="FN13" s="5" t="s">
        <v>220</v>
      </c>
      <c r="FO13" s="5" t="s">
        <v>220</v>
      </c>
      <c r="FP13" s="5" t="s">
        <v>220</v>
      </c>
      <c r="FQ13" s="5" t="s">
        <v>220</v>
      </c>
      <c r="FR13" s="5" t="s">
        <v>220</v>
      </c>
      <c r="FS13" s="5" t="s">
        <v>220</v>
      </c>
      <c r="FT13" s="5" t="s">
        <v>220</v>
      </c>
      <c r="FU13" s="5" t="s">
        <v>220</v>
      </c>
      <c r="FV13" s="5" t="s">
        <v>220</v>
      </c>
      <c r="FW13" s="5" t="s">
        <v>220</v>
      </c>
      <c r="FX13" s="5" t="s">
        <v>220</v>
      </c>
      <c r="FY13" s="5" t="s">
        <v>220</v>
      </c>
      <c r="FZ13" s="5" t="s">
        <v>220</v>
      </c>
      <c r="GA13" s="5" t="s">
        <v>220</v>
      </c>
      <c r="GB13" s="5" t="s">
        <v>220</v>
      </c>
      <c r="GC13" s="5" t="s">
        <v>220</v>
      </c>
      <c r="GD13" s="5" t="s">
        <v>220</v>
      </c>
      <c r="GE13" s="5" t="s">
        <v>220</v>
      </c>
      <c r="GF13" s="5" t="s">
        <v>220</v>
      </c>
      <c r="GG13" s="5" t="s">
        <v>220</v>
      </c>
      <c r="GH13" s="5" t="s">
        <v>220</v>
      </c>
      <c r="GI13" s="5" t="s">
        <v>220</v>
      </c>
      <c r="GJ13" s="5" t="s">
        <v>220</v>
      </c>
      <c r="GK13" s="5" t="s">
        <v>220</v>
      </c>
      <c r="GL13" s="5" t="s">
        <v>220</v>
      </c>
      <c r="GM13" s="5" t="s">
        <v>220</v>
      </c>
      <c r="GN13" s="5" t="s">
        <v>220</v>
      </c>
      <c r="GO13" s="5" t="s">
        <v>220</v>
      </c>
      <c r="GP13" s="5" t="s">
        <v>220</v>
      </c>
      <c r="GQ13" s="5" t="s">
        <v>220</v>
      </c>
      <c r="GR13" s="5" t="s">
        <v>220</v>
      </c>
      <c r="GS13" s="5" t="s">
        <v>220</v>
      </c>
      <c r="GT13" s="5" t="s">
        <v>220</v>
      </c>
      <c r="GU13" s="5" t="s">
        <v>220</v>
      </c>
      <c r="GV13" s="5" t="s">
        <v>220</v>
      </c>
      <c r="GW13" s="5" t="s">
        <v>220</v>
      </c>
      <c r="GX13" s="5" t="s">
        <v>220</v>
      </c>
      <c r="GY13" s="5" t="s">
        <v>220</v>
      </c>
      <c r="GZ13" s="5" t="s">
        <v>220</v>
      </c>
      <c r="HA13" s="5" t="s">
        <v>220</v>
      </c>
      <c r="HB13" s="5" t="s">
        <v>220</v>
      </c>
      <c r="HC13" s="5" t="s">
        <v>220</v>
      </c>
      <c r="HD13" s="5" t="s">
        <v>220</v>
      </c>
      <c r="HE13" s="5" t="s">
        <v>220</v>
      </c>
      <c r="HF13" s="5">
        <v>11872</v>
      </c>
      <c r="HG13" s="5">
        <v>9770</v>
      </c>
      <c r="HH13" s="5">
        <v>16980</v>
      </c>
      <c r="HI13" s="5">
        <v>11164</v>
      </c>
      <c r="HJ13" s="5">
        <v>17438</v>
      </c>
      <c r="HK13" s="5">
        <v>19203</v>
      </c>
      <c r="HL13" s="5">
        <v>11404</v>
      </c>
      <c r="HM13" s="5">
        <v>10389</v>
      </c>
      <c r="HN13" s="5">
        <v>10595</v>
      </c>
      <c r="HO13" s="5">
        <v>8823</v>
      </c>
      <c r="HP13" s="5">
        <v>13621</v>
      </c>
      <c r="HQ13" s="5">
        <v>11343</v>
      </c>
      <c r="HR13" s="5">
        <v>6950</v>
      </c>
      <c r="HS13" s="5" t="s">
        <v>220</v>
      </c>
      <c r="HT13" s="5" t="s">
        <v>220</v>
      </c>
      <c r="HU13" s="5" t="s">
        <v>220</v>
      </c>
      <c r="HV13" s="5" t="s">
        <v>220</v>
      </c>
      <c r="HW13" s="5" t="s">
        <v>220</v>
      </c>
      <c r="HX13" s="5" t="s">
        <v>220</v>
      </c>
      <c r="HY13" s="5" t="s">
        <v>220</v>
      </c>
      <c r="HZ13" s="5" t="s">
        <v>220</v>
      </c>
      <c r="IA13" s="5" t="s">
        <v>220</v>
      </c>
      <c r="IB13" s="5" t="s">
        <v>220</v>
      </c>
      <c r="IC13" s="5" t="s">
        <v>220</v>
      </c>
      <c r="ID13" s="5" t="s">
        <v>220</v>
      </c>
      <c r="IE13" s="5" t="s">
        <v>220</v>
      </c>
      <c r="IF13" s="5" t="s">
        <v>220</v>
      </c>
      <c r="IG13" s="5" t="s">
        <v>220</v>
      </c>
      <c r="IH13" s="5" t="s">
        <v>220</v>
      </c>
      <c r="II13" s="5" t="s">
        <v>220</v>
      </c>
      <c r="IJ13" s="5" t="s">
        <v>220</v>
      </c>
      <c r="IK13" s="5" t="s">
        <v>220</v>
      </c>
      <c r="IL13" s="5">
        <v>46284</v>
      </c>
      <c r="IM13" s="5">
        <v>32403</v>
      </c>
      <c r="IN13" s="5">
        <v>29035</v>
      </c>
      <c r="IO13" s="5">
        <v>26346</v>
      </c>
      <c r="IP13" s="5">
        <v>26228</v>
      </c>
      <c r="IQ13" s="5">
        <v>24438</v>
      </c>
      <c r="IR13" s="5">
        <v>26596</v>
      </c>
      <c r="IS13" s="5">
        <v>24840</v>
      </c>
      <c r="IT13" s="5">
        <v>21179</v>
      </c>
      <c r="IU13" s="5">
        <v>27074</v>
      </c>
      <c r="IV13" s="5">
        <v>19946</v>
      </c>
      <c r="IW13" s="5">
        <v>18659</v>
      </c>
      <c r="IX13" s="5">
        <v>19043</v>
      </c>
      <c r="IY13" s="5" t="s">
        <v>220</v>
      </c>
      <c r="IZ13" s="5" t="s">
        <v>220</v>
      </c>
      <c r="JA13" s="5" t="s">
        <v>220</v>
      </c>
      <c r="JB13" s="5" t="s">
        <v>220</v>
      </c>
      <c r="JC13" s="5" t="s">
        <v>220</v>
      </c>
      <c r="JD13" s="5" t="s">
        <v>220</v>
      </c>
      <c r="JE13" s="5" t="s">
        <v>220</v>
      </c>
      <c r="JF13" s="5" t="s">
        <v>220</v>
      </c>
      <c r="JG13" s="5" t="s">
        <v>220</v>
      </c>
      <c r="JH13" s="5" t="s">
        <v>220</v>
      </c>
      <c r="JI13" s="5" t="s">
        <v>220</v>
      </c>
      <c r="JJ13" s="5" t="s">
        <v>220</v>
      </c>
      <c r="JK13" s="5" t="s">
        <v>220</v>
      </c>
      <c r="JL13" s="5" t="s">
        <v>220</v>
      </c>
      <c r="JM13" s="5" t="s">
        <v>220</v>
      </c>
      <c r="JN13" s="5" t="s">
        <v>220</v>
      </c>
      <c r="JO13" s="5" t="s">
        <v>220</v>
      </c>
      <c r="JP13" s="5" t="s">
        <v>220</v>
      </c>
      <c r="JQ13" s="5" t="s">
        <v>220</v>
      </c>
      <c r="JR13" s="5">
        <v>6468</v>
      </c>
      <c r="JS13" s="5">
        <v>5342</v>
      </c>
      <c r="JT13" s="5">
        <v>5387</v>
      </c>
      <c r="JU13" s="5">
        <v>4729</v>
      </c>
      <c r="JV13" s="5">
        <v>4852</v>
      </c>
      <c r="JW13" s="5">
        <v>6451</v>
      </c>
      <c r="JX13" s="5">
        <v>4861</v>
      </c>
      <c r="JY13" s="5">
        <v>5050</v>
      </c>
      <c r="JZ13" s="5">
        <v>4761</v>
      </c>
      <c r="KA13" s="5">
        <v>5184</v>
      </c>
      <c r="KB13" s="5">
        <v>5302</v>
      </c>
      <c r="KC13" s="5">
        <v>4480</v>
      </c>
      <c r="KD13" s="5">
        <v>4106</v>
      </c>
      <c r="KE13" s="5" t="s">
        <v>220</v>
      </c>
      <c r="KF13" s="5" t="s">
        <v>220</v>
      </c>
      <c r="KG13" s="5" t="s">
        <v>220</v>
      </c>
      <c r="KH13" s="5" t="s">
        <v>220</v>
      </c>
      <c r="KI13" s="5" t="s">
        <v>220</v>
      </c>
      <c r="KJ13" s="5" t="s">
        <v>220</v>
      </c>
      <c r="KK13" s="5" t="s">
        <v>220</v>
      </c>
      <c r="KL13" s="5" t="s">
        <v>220</v>
      </c>
      <c r="KM13" s="5" t="s">
        <v>220</v>
      </c>
      <c r="KN13" s="5" t="s">
        <v>220</v>
      </c>
      <c r="KO13" s="5" t="s">
        <v>220</v>
      </c>
      <c r="KP13" s="5" t="s">
        <v>220</v>
      </c>
      <c r="KQ13" s="5" t="s">
        <v>220</v>
      </c>
      <c r="KR13" s="5" t="s">
        <v>220</v>
      </c>
      <c r="KS13" s="5" t="s">
        <v>220</v>
      </c>
      <c r="KT13" s="5" t="s">
        <v>220</v>
      </c>
      <c r="KU13" s="5" t="s">
        <v>220</v>
      </c>
      <c r="KV13" s="5" t="s">
        <v>220</v>
      </c>
      <c r="KW13" s="5" t="s">
        <v>220</v>
      </c>
      <c r="KX13" s="5">
        <v>1643</v>
      </c>
      <c r="KY13" s="5">
        <v>1064</v>
      </c>
      <c r="KZ13" s="5">
        <v>980</v>
      </c>
      <c r="LA13" s="5">
        <v>1081</v>
      </c>
      <c r="LB13" s="5">
        <v>1024</v>
      </c>
      <c r="LC13" s="5">
        <v>1008</v>
      </c>
      <c r="LD13" s="5">
        <v>910</v>
      </c>
      <c r="LE13" s="5">
        <v>899</v>
      </c>
      <c r="LF13" s="5">
        <v>779</v>
      </c>
      <c r="LG13" s="5">
        <v>784</v>
      </c>
      <c r="LH13" s="5">
        <v>631</v>
      </c>
      <c r="LI13" s="5">
        <v>618</v>
      </c>
      <c r="LJ13" s="5">
        <v>585</v>
      </c>
      <c r="LK13" s="5" t="s">
        <v>220</v>
      </c>
      <c r="LL13" s="5" t="s">
        <v>220</v>
      </c>
      <c r="LM13" s="5" t="s">
        <v>220</v>
      </c>
      <c r="LN13" s="5" t="s">
        <v>220</v>
      </c>
      <c r="LO13" s="5" t="s">
        <v>220</v>
      </c>
      <c r="LP13" s="5" t="s">
        <v>220</v>
      </c>
      <c r="LQ13" s="5" t="s">
        <v>220</v>
      </c>
      <c r="LR13" s="5" t="s">
        <v>220</v>
      </c>
      <c r="LS13" s="5" t="s">
        <v>220</v>
      </c>
      <c r="LT13" s="5" t="s">
        <v>220</v>
      </c>
      <c r="LU13" s="5" t="s">
        <v>220</v>
      </c>
      <c r="LV13" s="5" t="s">
        <v>220</v>
      </c>
      <c r="LW13" s="5" t="s">
        <v>220</v>
      </c>
      <c r="LX13" s="5" t="s">
        <v>220</v>
      </c>
      <c r="LY13" s="5" t="s">
        <v>220</v>
      </c>
      <c r="LZ13" s="5" t="s">
        <v>220</v>
      </c>
      <c r="MA13" s="5" t="s">
        <v>220</v>
      </c>
      <c r="MB13" s="5" t="s">
        <v>220</v>
      </c>
      <c r="MC13" s="5" t="s">
        <v>220</v>
      </c>
      <c r="MD13" s="5">
        <v>227</v>
      </c>
      <c r="ME13" s="5">
        <v>402</v>
      </c>
      <c r="MF13" s="5">
        <v>170</v>
      </c>
      <c r="MG13" s="5">
        <v>180</v>
      </c>
      <c r="MH13" s="5">
        <v>468</v>
      </c>
      <c r="MI13" s="5">
        <v>616</v>
      </c>
      <c r="MJ13" s="5">
        <v>426</v>
      </c>
      <c r="MK13" s="5">
        <v>518</v>
      </c>
      <c r="ML13" s="5">
        <v>737</v>
      </c>
      <c r="MM13" s="5">
        <v>469</v>
      </c>
      <c r="MN13" s="5">
        <v>366</v>
      </c>
      <c r="MO13" s="5">
        <v>516</v>
      </c>
      <c r="MP13" s="5">
        <v>540</v>
      </c>
      <c r="MQ13" s="5" t="s">
        <v>220</v>
      </c>
      <c r="MR13" s="5" t="s">
        <v>220</v>
      </c>
      <c r="MS13" s="5" t="s">
        <v>220</v>
      </c>
      <c r="MT13" s="5" t="s">
        <v>220</v>
      </c>
      <c r="MU13" s="5" t="s">
        <v>220</v>
      </c>
      <c r="MV13" s="5" t="s">
        <v>220</v>
      </c>
      <c r="MW13" s="5" t="s">
        <v>220</v>
      </c>
      <c r="MX13" s="5" t="s">
        <v>220</v>
      </c>
      <c r="MY13" s="5" t="s">
        <v>220</v>
      </c>
      <c r="MZ13" s="5" t="s">
        <v>220</v>
      </c>
      <c r="NA13" s="5" t="s">
        <v>220</v>
      </c>
      <c r="NB13" s="5" t="s">
        <v>220</v>
      </c>
      <c r="NC13" s="5" t="s">
        <v>220</v>
      </c>
      <c r="ND13" s="5" t="s">
        <v>220</v>
      </c>
      <c r="NE13" s="5" t="s">
        <v>220</v>
      </c>
      <c r="NF13" s="5" t="s">
        <v>220</v>
      </c>
      <c r="NG13" s="5" t="s">
        <v>220</v>
      </c>
      <c r="NH13" s="5" t="s">
        <v>220</v>
      </c>
      <c r="NI13" s="5" t="s">
        <v>220</v>
      </c>
      <c r="NJ13" s="5" t="s">
        <v>220</v>
      </c>
      <c r="NK13" s="5" t="s">
        <v>220</v>
      </c>
      <c r="NL13" s="5" t="s">
        <v>220</v>
      </c>
      <c r="NM13" s="5" t="s">
        <v>220</v>
      </c>
      <c r="NN13" s="5" t="s">
        <v>220</v>
      </c>
      <c r="NO13" s="5" t="s">
        <v>220</v>
      </c>
      <c r="NP13" s="5" t="s">
        <v>220</v>
      </c>
      <c r="NQ13" s="5" t="s">
        <v>220</v>
      </c>
      <c r="NR13" s="5" t="s">
        <v>220</v>
      </c>
      <c r="NS13" s="5" t="s">
        <v>220</v>
      </c>
      <c r="NT13" s="5" t="s">
        <v>220</v>
      </c>
      <c r="NU13" s="5" t="s">
        <v>220</v>
      </c>
      <c r="NV13" s="5" t="s">
        <v>220</v>
      </c>
      <c r="NW13" s="5" t="s">
        <v>220</v>
      </c>
      <c r="NX13" s="5" t="s">
        <v>220</v>
      </c>
      <c r="NY13" s="5" t="s">
        <v>220</v>
      </c>
      <c r="NZ13" s="5" t="s">
        <v>220</v>
      </c>
      <c r="OA13" s="5" t="s">
        <v>220</v>
      </c>
      <c r="OB13" s="5" t="s">
        <v>220</v>
      </c>
      <c r="OC13" s="5" t="s">
        <v>220</v>
      </c>
      <c r="OD13" s="5" t="s">
        <v>220</v>
      </c>
      <c r="OE13" s="5" t="s">
        <v>220</v>
      </c>
      <c r="OF13" s="5" t="s">
        <v>220</v>
      </c>
      <c r="OG13" s="5" t="s">
        <v>220</v>
      </c>
      <c r="OH13" s="5" t="s">
        <v>220</v>
      </c>
      <c r="OI13" s="5" t="s">
        <v>220</v>
      </c>
      <c r="OJ13" s="5" t="s">
        <v>220</v>
      </c>
      <c r="OK13" s="5" t="s">
        <v>220</v>
      </c>
      <c r="OL13" s="5" t="s">
        <v>220</v>
      </c>
      <c r="OM13" s="5" t="s">
        <v>220</v>
      </c>
      <c r="ON13" s="5" t="s">
        <v>220</v>
      </c>
      <c r="OO13" s="5" t="s">
        <v>220</v>
      </c>
      <c r="OP13" s="5" t="s">
        <v>220</v>
      </c>
      <c r="OQ13" s="5" t="s">
        <v>220</v>
      </c>
      <c r="OR13" s="5" t="s">
        <v>220</v>
      </c>
      <c r="OS13" s="5" t="s">
        <v>220</v>
      </c>
      <c r="OT13" s="5" t="s">
        <v>220</v>
      </c>
      <c r="OU13" s="5" t="s">
        <v>220</v>
      </c>
      <c r="OV13" s="5" t="s">
        <v>220</v>
      </c>
      <c r="OW13" s="5" t="s">
        <v>220</v>
      </c>
      <c r="OX13" s="5" t="s">
        <v>220</v>
      </c>
      <c r="OY13" s="5" t="s">
        <v>220</v>
      </c>
      <c r="OZ13" s="5" t="s">
        <v>220</v>
      </c>
      <c r="PA13" s="5" t="s">
        <v>220</v>
      </c>
      <c r="PB13" s="5" t="s">
        <v>220</v>
      </c>
      <c r="PC13" s="5" t="s">
        <v>220</v>
      </c>
      <c r="PD13" s="5" t="s">
        <v>220</v>
      </c>
      <c r="PE13" s="5" t="s">
        <v>220</v>
      </c>
      <c r="PF13" s="5" t="s">
        <v>220</v>
      </c>
      <c r="PG13" s="5" t="s">
        <v>220</v>
      </c>
      <c r="PH13" s="5" t="s">
        <v>220</v>
      </c>
      <c r="PI13" s="5" t="s">
        <v>220</v>
      </c>
      <c r="PJ13" s="5" t="s">
        <v>220</v>
      </c>
      <c r="PK13" s="5" t="s">
        <v>220</v>
      </c>
      <c r="PL13" s="5" t="s">
        <v>220</v>
      </c>
      <c r="PM13" s="5" t="s">
        <v>220</v>
      </c>
      <c r="PN13" s="5" t="s">
        <v>220</v>
      </c>
      <c r="PO13" s="5" t="s">
        <v>220</v>
      </c>
      <c r="PP13" s="5" t="s">
        <v>220</v>
      </c>
      <c r="PQ13" s="5" t="s">
        <v>220</v>
      </c>
      <c r="PR13" s="5" t="s">
        <v>220</v>
      </c>
      <c r="PS13" s="5" t="s">
        <v>220</v>
      </c>
      <c r="PT13" s="5" t="s">
        <v>220</v>
      </c>
      <c r="PU13" s="5" t="s">
        <v>220</v>
      </c>
      <c r="PV13" s="5">
        <v>2133</v>
      </c>
      <c r="PW13" s="5">
        <v>2131</v>
      </c>
      <c r="PX13" s="5">
        <v>1871</v>
      </c>
      <c r="PY13" s="5">
        <v>1969</v>
      </c>
      <c r="PZ13" s="5">
        <v>2015</v>
      </c>
      <c r="QA13" s="5">
        <v>1934</v>
      </c>
      <c r="QB13" s="5">
        <v>1911</v>
      </c>
      <c r="QC13" s="5">
        <v>1924</v>
      </c>
      <c r="QD13" s="5">
        <v>1996</v>
      </c>
      <c r="QE13" s="5">
        <v>1806</v>
      </c>
      <c r="QF13" s="5">
        <v>1691</v>
      </c>
      <c r="QG13" s="5">
        <v>1630</v>
      </c>
      <c r="QH13" s="5">
        <v>1516</v>
      </c>
      <c r="QI13" s="5" t="s">
        <v>220</v>
      </c>
      <c r="QJ13" s="5" t="s">
        <v>220</v>
      </c>
      <c r="QK13" s="5" t="s">
        <v>220</v>
      </c>
      <c r="QL13" s="5" t="s">
        <v>220</v>
      </c>
      <c r="QM13" s="5" t="s">
        <v>220</v>
      </c>
      <c r="QN13" s="5" t="s">
        <v>220</v>
      </c>
      <c r="QO13" s="5" t="s">
        <v>220</v>
      </c>
      <c r="QP13" s="5" t="s">
        <v>220</v>
      </c>
      <c r="QQ13" s="5" t="s">
        <v>220</v>
      </c>
      <c r="QR13" s="5" t="s">
        <v>220</v>
      </c>
      <c r="QS13" s="5" t="s">
        <v>220</v>
      </c>
      <c r="QT13" s="5" t="s">
        <v>220</v>
      </c>
      <c r="QU13" s="5" t="s">
        <v>220</v>
      </c>
      <c r="QV13" s="5" t="s">
        <v>220</v>
      </c>
      <c r="QW13" s="5" t="s">
        <v>220</v>
      </c>
      <c r="QX13" s="5" t="s">
        <v>220</v>
      </c>
      <c r="QY13" s="5" t="s">
        <v>220</v>
      </c>
      <c r="QZ13" s="5" t="s">
        <v>220</v>
      </c>
      <c r="RA13" s="5" t="s">
        <v>220</v>
      </c>
      <c r="RB13" s="5">
        <v>2452</v>
      </c>
      <c r="RC13" s="5">
        <v>2119</v>
      </c>
      <c r="RD13" s="5">
        <v>2311</v>
      </c>
      <c r="RE13" s="5">
        <v>2536</v>
      </c>
      <c r="RF13" s="5">
        <v>2329</v>
      </c>
      <c r="RG13" s="5">
        <v>1880</v>
      </c>
      <c r="RH13" s="5">
        <v>2132</v>
      </c>
      <c r="RI13" s="5">
        <v>1894</v>
      </c>
      <c r="RJ13" s="5">
        <v>1960</v>
      </c>
      <c r="RK13" s="5">
        <v>1985</v>
      </c>
      <c r="RL13" s="5">
        <v>1983</v>
      </c>
      <c r="RM13" s="5">
        <v>2071</v>
      </c>
      <c r="RN13" s="5">
        <v>2432</v>
      </c>
      <c r="RO13" s="5" t="s">
        <v>220</v>
      </c>
      <c r="RP13" s="5" t="s">
        <v>220</v>
      </c>
      <c r="RQ13" s="5" t="s">
        <v>220</v>
      </c>
      <c r="RR13" s="5" t="s">
        <v>220</v>
      </c>
      <c r="RS13" s="5" t="s">
        <v>220</v>
      </c>
      <c r="RT13" s="5" t="s">
        <v>220</v>
      </c>
      <c r="RU13" s="5" t="s">
        <v>220</v>
      </c>
      <c r="RV13" s="5" t="s">
        <v>220</v>
      </c>
      <c r="RW13" s="5" t="s">
        <v>220</v>
      </c>
      <c r="RX13" s="5" t="s">
        <v>220</v>
      </c>
      <c r="RY13" s="5" t="s">
        <v>220</v>
      </c>
      <c r="RZ13" s="5" t="s">
        <v>220</v>
      </c>
      <c r="SA13" s="5" t="s">
        <v>220</v>
      </c>
      <c r="SB13" s="5" t="s">
        <v>220</v>
      </c>
      <c r="SC13" s="5" t="s">
        <v>220</v>
      </c>
      <c r="SD13" s="5" t="s">
        <v>220</v>
      </c>
      <c r="SE13" s="5" t="s">
        <v>220</v>
      </c>
      <c r="SF13" s="5" t="s">
        <v>220</v>
      </c>
      <c r="SG13" s="5" t="s">
        <v>220</v>
      </c>
      <c r="SH13" s="5">
        <v>1570</v>
      </c>
      <c r="SI13" s="5">
        <v>1607</v>
      </c>
      <c r="SJ13" s="5">
        <v>1569</v>
      </c>
      <c r="SK13" s="5">
        <v>1542</v>
      </c>
      <c r="SL13" s="5">
        <v>1634</v>
      </c>
      <c r="SM13" s="5">
        <v>1544</v>
      </c>
      <c r="SN13" s="5">
        <v>1518</v>
      </c>
      <c r="SO13" s="5">
        <v>1632</v>
      </c>
      <c r="SP13" s="5">
        <v>1510</v>
      </c>
      <c r="SQ13" s="5">
        <v>1705</v>
      </c>
      <c r="SR13" s="5">
        <v>1535</v>
      </c>
      <c r="SS13" s="5">
        <v>1491</v>
      </c>
      <c r="ST13" s="5">
        <v>1461</v>
      </c>
      <c r="SU13" s="5" t="s">
        <v>220</v>
      </c>
      <c r="SV13" s="5" t="s">
        <v>220</v>
      </c>
      <c r="SW13" s="5" t="s">
        <v>220</v>
      </c>
      <c r="SX13" s="5" t="s">
        <v>220</v>
      </c>
      <c r="SY13" s="5" t="s">
        <v>220</v>
      </c>
      <c r="SZ13" s="5" t="s">
        <v>220</v>
      </c>
      <c r="TA13" s="5" t="s">
        <v>220</v>
      </c>
      <c r="TB13" s="5" t="s">
        <v>220</v>
      </c>
      <c r="TC13" s="5" t="s">
        <v>220</v>
      </c>
      <c r="TD13" s="5" t="s">
        <v>220</v>
      </c>
      <c r="TE13" s="5" t="s">
        <v>220</v>
      </c>
      <c r="TF13" s="5" t="s">
        <v>220</v>
      </c>
      <c r="TG13" s="5" t="s">
        <v>220</v>
      </c>
      <c r="TH13" s="5" t="s">
        <v>220</v>
      </c>
      <c r="TI13" s="5" t="s">
        <v>220</v>
      </c>
      <c r="TJ13" s="5" t="s">
        <v>220</v>
      </c>
      <c r="TK13" s="5" t="s">
        <v>220</v>
      </c>
      <c r="TL13" s="5" t="s">
        <v>220</v>
      </c>
      <c r="TM13" s="5" t="s">
        <v>220</v>
      </c>
      <c r="TN13" s="5">
        <v>396</v>
      </c>
      <c r="TO13" s="5">
        <v>396</v>
      </c>
      <c r="TP13" s="5">
        <v>423</v>
      </c>
      <c r="TQ13" s="5">
        <v>622</v>
      </c>
      <c r="TR13" s="5">
        <v>650</v>
      </c>
      <c r="TS13" s="5">
        <v>636</v>
      </c>
      <c r="TT13" s="5">
        <v>627</v>
      </c>
      <c r="TU13" s="5">
        <v>620</v>
      </c>
      <c r="TV13" s="5">
        <v>649</v>
      </c>
      <c r="TW13" s="5">
        <v>558</v>
      </c>
      <c r="TX13" s="5">
        <v>471</v>
      </c>
      <c r="TY13" s="5">
        <v>471</v>
      </c>
      <c r="TZ13" s="5">
        <v>442</v>
      </c>
      <c r="UA13" s="5" t="s">
        <v>220</v>
      </c>
      <c r="UB13" s="5" t="s">
        <v>220</v>
      </c>
      <c r="UC13" s="5" t="s">
        <v>220</v>
      </c>
      <c r="UD13" s="5" t="s">
        <v>220</v>
      </c>
      <c r="UE13" s="5" t="s">
        <v>220</v>
      </c>
      <c r="UF13" s="5" t="s">
        <v>220</v>
      </c>
      <c r="UG13" s="5" t="s">
        <v>220</v>
      </c>
      <c r="UH13" s="5" t="s">
        <v>220</v>
      </c>
      <c r="UI13" s="5" t="s">
        <v>220</v>
      </c>
      <c r="UJ13" s="5" t="s">
        <v>220</v>
      </c>
      <c r="UK13" s="5" t="s">
        <v>220</v>
      </c>
      <c r="UL13" s="5" t="s">
        <v>220</v>
      </c>
      <c r="UM13" s="5" t="s">
        <v>220</v>
      </c>
      <c r="UN13" s="5" t="s">
        <v>220</v>
      </c>
      <c r="UO13" s="5" t="s">
        <v>220</v>
      </c>
      <c r="UP13" s="5" t="s">
        <v>220</v>
      </c>
      <c r="UQ13" s="5" t="s">
        <v>220</v>
      </c>
      <c r="UR13" s="5" t="s">
        <v>220</v>
      </c>
      <c r="US13" s="5" t="s">
        <v>220</v>
      </c>
      <c r="UT13" s="5">
        <v>377</v>
      </c>
      <c r="UU13" s="5">
        <v>461</v>
      </c>
      <c r="UV13" s="5">
        <v>645</v>
      </c>
      <c r="UW13" s="5">
        <v>568</v>
      </c>
      <c r="UX13" s="5">
        <v>147</v>
      </c>
      <c r="UY13" s="5">
        <v>136</v>
      </c>
      <c r="UZ13" s="5">
        <v>119</v>
      </c>
      <c r="VA13" s="5">
        <v>109</v>
      </c>
      <c r="VB13" s="5">
        <v>115</v>
      </c>
      <c r="VC13" s="5">
        <v>129</v>
      </c>
      <c r="VD13" s="5">
        <v>150</v>
      </c>
      <c r="VE13" s="5">
        <v>150</v>
      </c>
      <c r="VF13" s="5">
        <v>123</v>
      </c>
      <c r="VG13" s="5" t="s">
        <v>220</v>
      </c>
      <c r="VH13" s="5" t="s">
        <v>220</v>
      </c>
      <c r="VI13" s="5" t="s">
        <v>220</v>
      </c>
      <c r="VJ13" s="5" t="s">
        <v>220</v>
      </c>
      <c r="VK13" s="5" t="s">
        <v>220</v>
      </c>
      <c r="VL13" s="5" t="s">
        <v>220</v>
      </c>
      <c r="VM13" s="5" t="s">
        <v>220</v>
      </c>
      <c r="VN13" s="5" t="s">
        <v>220</v>
      </c>
      <c r="VO13" s="5" t="s">
        <v>220</v>
      </c>
      <c r="VP13" s="5" t="s">
        <v>220</v>
      </c>
      <c r="VQ13" s="5" t="s">
        <v>220</v>
      </c>
      <c r="VR13" s="5" t="s">
        <v>220</v>
      </c>
      <c r="VS13" s="5" t="s">
        <v>220</v>
      </c>
      <c r="VT13" s="5" t="s">
        <v>220</v>
      </c>
      <c r="VU13" s="5" t="s">
        <v>220</v>
      </c>
      <c r="VV13" s="5" t="s">
        <v>220</v>
      </c>
      <c r="VW13" s="5" t="s">
        <v>220</v>
      </c>
      <c r="VX13" s="5" t="s">
        <v>220</v>
      </c>
      <c r="VY13" s="5" t="s">
        <v>220</v>
      </c>
      <c r="VZ13" s="5">
        <v>15255</v>
      </c>
      <c r="WA13" s="5">
        <v>9988</v>
      </c>
      <c r="WB13" s="5">
        <v>8792</v>
      </c>
      <c r="WC13" s="5">
        <v>8178</v>
      </c>
      <c r="WD13" s="5">
        <v>7648</v>
      </c>
      <c r="WE13" s="5">
        <v>8533</v>
      </c>
      <c r="WF13" s="5">
        <v>4031</v>
      </c>
      <c r="WG13" s="5">
        <v>12631</v>
      </c>
      <c r="WH13" s="5">
        <v>6455</v>
      </c>
      <c r="WI13" s="5">
        <v>6475</v>
      </c>
      <c r="WJ13" s="5">
        <v>6022</v>
      </c>
      <c r="WK13" s="5">
        <v>6349</v>
      </c>
      <c r="WL13" s="5">
        <v>5656</v>
      </c>
      <c r="WM13" s="5" t="s">
        <v>220</v>
      </c>
      <c r="WN13" s="5" t="s">
        <v>220</v>
      </c>
      <c r="WO13" s="5" t="s">
        <v>220</v>
      </c>
      <c r="WP13" s="5" t="s">
        <v>220</v>
      </c>
      <c r="WQ13" s="5" t="s">
        <v>220</v>
      </c>
      <c r="WR13" s="5" t="s">
        <v>220</v>
      </c>
      <c r="WS13" s="5" t="s">
        <v>220</v>
      </c>
      <c r="WT13" s="5" t="s">
        <v>220</v>
      </c>
      <c r="WU13" s="5" t="s">
        <v>220</v>
      </c>
      <c r="WV13" s="5" t="s">
        <v>220</v>
      </c>
      <c r="WW13" s="5" t="s">
        <v>220</v>
      </c>
      <c r="WX13" s="5" t="s">
        <v>220</v>
      </c>
      <c r="WY13" s="5" t="s">
        <v>220</v>
      </c>
      <c r="WZ13" s="5" t="s">
        <v>220</v>
      </c>
      <c r="XA13" s="5" t="s">
        <v>220</v>
      </c>
      <c r="XB13" s="5" t="s">
        <v>220</v>
      </c>
      <c r="XC13" s="5" t="s">
        <v>220</v>
      </c>
      <c r="XD13" s="5" t="s">
        <v>220</v>
      </c>
      <c r="XE13" s="5" t="s">
        <v>220</v>
      </c>
      <c r="XF13" s="5">
        <v>272</v>
      </c>
      <c r="XG13" s="5">
        <v>289</v>
      </c>
      <c r="XH13" s="5">
        <v>267</v>
      </c>
      <c r="XI13" s="5">
        <v>253</v>
      </c>
      <c r="XJ13" s="5">
        <v>542</v>
      </c>
      <c r="XK13" s="5">
        <v>539</v>
      </c>
      <c r="XL13" s="5">
        <v>537</v>
      </c>
      <c r="XM13" s="5">
        <v>392</v>
      </c>
      <c r="XN13" s="5">
        <v>351</v>
      </c>
      <c r="XO13" s="5">
        <v>385</v>
      </c>
      <c r="XP13" s="5">
        <v>362</v>
      </c>
      <c r="XQ13" s="5">
        <v>381</v>
      </c>
      <c r="XR13" s="5">
        <v>312</v>
      </c>
      <c r="XS13" s="2">
        <v>17881</v>
      </c>
      <c r="XT13" s="3" t="s">
        <v>220</v>
      </c>
      <c r="XU13" s="3" t="s">
        <v>220</v>
      </c>
      <c r="XV13" s="3" t="s">
        <v>220</v>
      </c>
      <c r="XW13" s="3" t="s">
        <v>220</v>
      </c>
      <c r="XX13" s="3" t="s">
        <v>220</v>
      </c>
      <c r="XY13" s="3" t="s">
        <v>220</v>
      </c>
      <c r="XZ13" s="3"/>
    </row>
    <row r="14" spans="1:650" x14ac:dyDescent="0.3">
      <c r="A14" s="1" t="s">
        <v>8</v>
      </c>
      <c r="B14" s="2">
        <v>4082725</v>
      </c>
      <c r="C14" s="5" t="s">
        <v>220</v>
      </c>
      <c r="D14" s="5" t="s">
        <v>220</v>
      </c>
      <c r="E14" s="5" t="s">
        <v>220</v>
      </c>
      <c r="F14" s="5" t="s">
        <v>220</v>
      </c>
      <c r="G14" s="5" t="s">
        <v>220</v>
      </c>
      <c r="H14" s="5" t="s">
        <v>220</v>
      </c>
      <c r="I14" s="5" t="s">
        <v>220</v>
      </c>
      <c r="J14" s="5" t="s">
        <v>220</v>
      </c>
      <c r="K14" s="5" t="s">
        <v>220</v>
      </c>
      <c r="L14" s="5" t="s">
        <v>220</v>
      </c>
      <c r="M14" s="5" t="s">
        <v>220</v>
      </c>
      <c r="N14" s="5" t="s">
        <v>220</v>
      </c>
      <c r="O14" s="5" t="s">
        <v>220</v>
      </c>
      <c r="P14" s="5" t="s">
        <v>220</v>
      </c>
      <c r="Q14" s="5" t="s">
        <v>220</v>
      </c>
      <c r="R14" s="5" t="s">
        <v>220</v>
      </c>
      <c r="S14" s="5" t="s">
        <v>220</v>
      </c>
      <c r="T14" s="5" t="s">
        <v>220</v>
      </c>
      <c r="U14" s="5" t="s">
        <v>220</v>
      </c>
      <c r="V14" s="5">
        <v>0</v>
      </c>
      <c r="W14" s="5">
        <v>0</v>
      </c>
      <c r="X14" s="5">
        <v>0</v>
      </c>
      <c r="Y14" s="5">
        <v>0</v>
      </c>
      <c r="Z14" s="5">
        <v>0</v>
      </c>
      <c r="AA14" s="5">
        <v>0</v>
      </c>
      <c r="AB14" s="5">
        <v>0</v>
      </c>
      <c r="AC14" s="5">
        <v>216</v>
      </c>
      <c r="AD14" s="5">
        <v>0</v>
      </c>
      <c r="AE14" s="5">
        <v>0</v>
      </c>
      <c r="AF14" s="5">
        <v>0</v>
      </c>
      <c r="AG14" s="5">
        <v>0</v>
      </c>
      <c r="AH14" s="5">
        <v>0</v>
      </c>
      <c r="AI14" s="5" t="s">
        <v>220</v>
      </c>
      <c r="AJ14" s="5" t="s">
        <v>220</v>
      </c>
      <c r="AK14" s="5" t="s">
        <v>220</v>
      </c>
      <c r="AL14" s="5" t="s">
        <v>220</v>
      </c>
      <c r="AM14" s="5" t="s">
        <v>220</v>
      </c>
      <c r="AN14" s="5" t="s">
        <v>220</v>
      </c>
      <c r="AO14" s="5" t="s">
        <v>220</v>
      </c>
      <c r="AP14" s="5" t="s">
        <v>220</v>
      </c>
      <c r="AQ14" s="5" t="s">
        <v>220</v>
      </c>
      <c r="AR14" s="5" t="s">
        <v>220</v>
      </c>
      <c r="AS14" s="5" t="s">
        <v>220</v>
      </c>
      <c r="AT14" s="5" t="s">
        <v>220</v>
      </c>
      <c r="AU14" s="5" t="s">
        <v>220</v>
      </c>
      <c r="AV14" s="5" t="s">
        <v>220</v>
      </c>
      <c r="AW14" s="5" t="s">
        <v>220</v>
      </c>
      <c r="AX14" s="5" t="s">
        <v>220</v>
      </c>
      <c r="AY14" s="5" t="s">
        <v>220</v>
      </c>
      <c r="AZ14" s="5" t="s">
        <v>220</v>
      </c>
      <c r="BA14" s="5" t="s">
        <v>220</v>
      </c>
      <c r="BB14" s="5">
        <v>20349</v>
      </c>
      <c r="BC14" s="5">
        <v>11602</v>
      </c>
      <c r="BD14" s="5">
        <v>11528</v>
      </c>
      <c r="BE14" s="5">
        <v>9450</v>
      </c>
      <c r="BF14" s="5">
        <v>12895</v>
      </c>
      <c r="BG14" s="5">
        <v>8514</v>
      </c>
      <c r="BH14" s="5">
        <v>18694</v>
      </c>
      <c r="BI14" s="5">
        <v>45233</v>
      </c>
      <c r="BJ14" s="5">
        <v>15376</v>
      </c>
      <c r="BK14" s="5">
        <v>7175</v>
      </c>
      <c r="BL14" s="5">
        <v>36020</v>
      </c>
      <c r="BM14" s="5">
        <v>12064</v>
      </c>
      <c r="BN14" s="5">
        <v>12676</v>
      </c>
      <c r="BO14" s="5" t="s">
        <v>220</v>
      </c>
      <c r="BP14" s="5" t="s">
        <v>220</v>
      </c>
      <c r="BQ14" s="5" t="s">
        <v>220</v>
      </c>
      <c r="BR14" s="5" t="s">
        <v>220</v>
      </c>
      <c r="BS14" s="5" t="s">
        <v>220</v>
      </c>
      <c r="BT14" s="5" t="s">
        <v>220</v>
      </c>
      <c r="BU14" s="5" t="s">
        <v>220</v>
      </c>
      <c r="BV14" s="5" t="s">
        <v>220</v>
      </c>
      <c r="BW14" s="5" t="s">
        <v>220</v>
      </c>
      <c r="BX14" s="5" t="s">
        <v>220</v>
      </c>
      <c r="BY14" s="5" t="s">
        <v>220</v>
      </c>
      <c r="BZ14" s="5" t="s">
        <v>220</v>
      </c>
      <c r="CA14" s="5" t="s">
        <v>220</v>
      </c>
      <c r="CB14" s="5" t="s">
        <v>220</v>
      </c>
      <c r="CC14" s="5" t="s">
        <v>220</v>
      </c>
      <c r="CD14" s="5" t="s">
        <v>220</v>
      </c>
      <c r="CE14" s="5" t="s">
        <v>220</v>
      </c>
      <c r="CF14" s="5" t="s">
        <v>220</v>
      </c>
      <c r="CG14" s="5" t="s">
        <v>220</v>
      </c>
      <c r="CH14" s="5">
        <v>28027</v>
      </c>
      <c r="CI14" s="5">
        <v>4940</v>
      </c>
      <c r="CJ14" s="5">
        <v>7476</v>
      </c>
      <c r="CK14" s="5">
        <v>10184</v>
      </c>
      <c r="CL14" s="5">
        <v>9792</v>
      </c>
      <c r="CM14" s="5">
        <v>2903</v>
      </c>
      <c r="CN14" s="5">
        <v>6675</v>
      </c>
      <c r="CO14" s="5">
        <v>6298</v>
      </c>
      <c r="CP14" s="5">
        <v>6789</v>
      </c>
      <c r="CQ14" s="5">
        <v>8569</v>
      </c>
      <c r="CR14" s="5">
        <v>4936</v>
      </c>
      <c r="CS14" s="5">
        <v>7063</v>
      </c>
      <c r="CT14" s="5">
        <v>530</v>
      </c>
      <c r="CU14" s="5" t="s">
        <v>220</v>
      </c>
      <c r="CV14" s="5" t="s">
        <v>220</v>
      </c>
      <c r="CW14" s="5" t="s">
        <v>220</v>
      </c>
      <c r="CX14" s="5" t="s">
        <v>220</v>
      </c>
      <c r="CY14" s="5" t="s">
        <v>220</v>
      </c>
      <c r="CZ14" s="5" t="s">
        <v>220</v>
      </c>
      <c r="DA14" s="5" t="s">
        <v>220</v>
      </c>
      <c r="DB14" s="5" t="s">
        <v>220</v>
      </c>
      <c r="DC14" s="5" t="s">
        <v>220</v>
      </c>
      <c r="DD14" s="5" t="s">
        <v>220</v>
      </c>
      <c r="DE14" s="5" t="s">
        <v>220</v>
      </c>
      <c r="DF14" s="5" t="s">
        <v>220</v>
      </c>
      <c r="DG14" s="5" t="s">
        <v>220</v>
      </c>
      <c r="DH14" s="5" t="s">
        <v>220</v>
      </c>
      <c r="DI14" s="5" t="s">
        <v>220</v>
      </c>
      <c r="DJ14" s="5" t="s">
        <v>220</v>
      </c>
      <c r="DK14" s="5" t="s">
        <v>220</v>
      </c>
      <c r="DL14" s="5" t="s">
        <v>220</v>
      </c>
      <c r="DM14" s="5" t="s">
        <v>220</v>
      </c>
      <c r="DN14" s="5">
        <v>50199</v>
      </c>
      <c r="DO14" s="5">
        <v>36941</v>
      </c>
      <c r="DP14" s="5">
        <v>38360</v>
      </c>
      <c r="DQ14" s="5">
        <v>50709</v>
      </c>
      <c r="DR14" s="5">
        <v>37267</v>
      </c>
      <c r="DS14" s="5">
        <v>26903</v>
      </c>
      <c r="DT14" s="5">
        <v>31198</v>
      </c>
      <c r="DU14" s="5">
        <v>36631</v>
      </c>
      <c r="DV14" s="5">
        <v>36662</v>
      </c>
      <c r="DW14" s="5">
        <v>27061</v>
      </c>
      <c r="DX14" s="5">
        <v>28103</v>
      </c>
      <c r="DY14" s="5">
        <v>24633</v>
      </c>
      <c r="DZ14" s="5">
        <v>19517</v>
      </c>
      <c r="EA14" s="5" t="s">
        <v>220</v>
      </c>
      <c r="EB14" s="5" t="s">
        <v>220</v>
      </c>
      <c r="EC14" s="5" t="s">
        <v>220</v>
      </c>
      <c r="ED14" s="5" t="s">
        <v>220</v>
      </c>
      <c r="EE14" s="5" t="s">
        <v>220</v>
      </c>
      <c r="EF14" s="5" t="s">
        <v>220</v>
      </c>
      <c r="EG14" s="5" t="s">
        <v>220</v>
      </c>
      <c r="EH14" s="5" t="s">
        <v>220</v>
      </c>
      <c r="EI14" s="5" t="s">
        <v>220</v>
      </c>
      <c r="EJ14" s="5" t="s">
        <v>220</v>
      </c>
      <c r="EK14" s="5" t="s">
        <v>220</v>
      </c>
      <c r="EL14" s="5" t="s">
        <v>220</v>
      </c>
      <c r="EM14" s="5" t="s">
        <v>220</v>
      </c>
      <c r="EN14" s="5" t="s">
        <v>220</v>
      </c>
      <c r="EO14" s="5" t="s">
        <v>220</v>
      </c>
      <c r="EP14" s="5" t="s">
        <v>220</v>
      </c>
      <c r="EQ14" s="5" t="s">
        <v>220</v>
      </c>
      <c r="ER14" s="5" t="s">
        <v>220</v>
      </c>
      <c r="ES14" s="5" t="s">
        <v>220</v>
      </c>
      <c r="ET14" s="5">
        <v>4489</v>
      </c>
      <c r="EU14" s="5">
        <v>363</v>
      </c>
      <c r="EV14" s="5">
        <v>6014</v>
      </c>
      <c r="EW14" s="5">
        <v>3492</v>
      </c>
      <c r="EX14" s="5">
        <v>2894</v>
      </c>
      <c r="EY14" s="5">
        <v>2449</v>
      </c>
      <c r="EZ14" s="5">
        <v>3259</v>
      </c>
      <c r="FA14" s="5">
        <v>4763</v>
      </c>
      <c r="FB14" s="5">
        <v>2970</v>
      </c>
      <c r="FC14" s="5">
        <v>1195</v>
      </c>
      <c r="FD14" s="5">
        <v>965</v>
      </c>
      <c r="FE14" s="5">
        <v>1927</v>
      </c>
      <c r="FF14" s="5">
        <v>348</v>
      </c>
      <c r="FG14" s="5" t="s">
        <v>220</v>
      </c>
      <c r="FH14" s="5" t="s">
        <v>220</v>
      </c>
      <c r="FI14" s="5" t="s">
        <v>220</v>
      </c>
      <c r="FJ14" s="5" t="s">
        <v>220</v>
      </c>
      <c r="FK14" s="5" t="s">
        <v>220</v>
      </c>
      <c r="FL14" s="5" t="s">
        <v>220</v>
      </c>
      <c r="FM14" s="5" t="s">
        <v>220</v>
      </c>
      <c r="FN14" s="5" t="s">
        <v>220</v>
      </c>
      <c r="FO14" s="5" t="s">
        <v>220</v>
      </c>
      <c r="FP14" s="5" t="s">
        <v>220</v>
      </c>
      <c r="FQ14" s="5" t="s">
        <v>220</v>
      </c>
      <c r="FR14" s="5" t="s">
        <v>220</v>
      </c>
      <c r="FS14" s="5" t="s">
        <v>220</v>
      </c>
      <c r="FT14" s="5" t="s">
        <v>220</v>
      </c>
      <c r="FU14" s="5" t="s">
        <v>220</v>
      </c>
      <c r="FV14" s="5" t="s">
        <v>220</v>
      </c>
      <c r="FW14" s="5" t="s">
        <v>220</v>
      </c>
      <c r="FX14" s="5" t="s">
        <v>220</v>
      </c>
      <c r="FY14" s="5" t="s">
        <v>220</v>
      </c>
      <c r="FZ14" s="5" t="s">
        <v>220</v>
      </c>
      <c r="GA14" s="5" t="s">
        <v>220</v>
      </c>
      <c r="GB14" s="5" t="s">
        <v>220</v>
      </c>
      <c r="GC14" s="5" t="s">
        <v>220</v>
      </c>
      <c r="GD14" s="5" t="s">
        <v>220</v>
      </c>
      <c r="GE14" s="5" t="s">
        <v>220</v>
      </c>
      <c r="GF14" s="5" t="s">
        <v>220</v>
      </c>
      <c r="GG14" s="5" t="s">
        <v>220</v>
      </c>
      <c r="GH14" s="5" t="s">
        <v>220</v>
      </c>
      <c r="GI14" s="5" t="s">
        <v>220</v>
      </c>
      <c r="GJ14" s="5" t="s">
        <v>220</v>
      </c>
      <c r="GK14" s="5" t="s">
        <v>220</v>
      </c>
      <c r="GL14" s="5" t="s">
        <v>220</v>
      </c>
      <c r="GM14" s="5" t="s">
        <v>220</v>
      </c>
      <c r="GN14" s="5" t="s">
        <v>220</v>
      </c>
      <c r="GO14" s="5" t="s">
        <v>220</v>
      </c>
      <c r="GP14" s="5" t="s">
        <v>220</v>
      </c>
      <c r="GQ14" s="5" t="s">
        <v>220</v>
      </c>
      <c r="GR14" s="5" t="s">
        <v>220</v>
      </c>
      <c r="GS14" s="5" t="s">
        <v>220</v>
      </c>
      <c r="GT14" s="5" t="s">
        <v>220</v>
      </c>
      <c r="GU14" s="5" t="s">
        <v>220</v>
      </c>
      <c r="GV14" s="5" t="s">
        <v>220</v>
      </c>
      <c r="GW14" s="5" t="s">
        <v>220</v>
      </c>
      <c r="GX14" s="5" t="s">
        <v>220</v>
      </c>
      <c r="GY14" s="5" t="s">
        <v>220</v>
      </c>
      <c r="GZ14" s="5" t="s">
        <v>220</v>
      </c>
      <c r="HA14" s="5" t="s">
        <v>220</v>
      </c>
      <c r="HB14" s="5" t="s">
        <v>220</v>
      </c>
      <c r="HC14" s="5" t="s">
        <v>220</v>
      </c>
      <c r="HD14" s="5" t="s">
        <v>220</v>
      </c>
      <c r="HE14" s="5" t="s">
        <v>220</v>
      </c>
      <c r="HF14" s="5">
        <v>103064</v>
      </c>
      <c r="HG14" s="5">
        <v>53846</v>
      </c>
      <c r="HH14" s="5">
        <v>63378</v>
      </c>
      <c r="HI14" s="5">
        <v>73836</v>
      </c>
      <c r="HJ14" s="5">
        <v>62849</v>
      </c>
      <c r="HK14" s="5">
        <v>40769</v>
      </c>
      <c r="HL14" s="5">
        <v>59825</v>
      </c>
      <c r="HM14" s="5">
        <v>93141</v>
      </c>
      <c r="HN14" s="5">
        <v>61797</v>
      </c>
      <c r="HO14" s="5">
        <v>44000</v>
      </c>
      <c r="HP14" s="5">
        <v>70024</v>
      </c>
      <c r="HQ14" s="5">
        <v>45686</v>
      </c>
      <c r="HR14" s="5">
        <v>33070</v>
      </c>
      <c r="HS14" s="5" t="s">
        <v>220</v>
      </c>
      <c r="HT14" s="5" t="s">
        <v>220</v>
      </c>
      <c r="HU14" s="5" t="s">
        <v>220</v>
      </c>
      <c r="HV14" s="5" t="s">
        <v>220</v>
      </c>
      <c r="HW14" s="5" t="s">
        <v>220</v>
      </c>
      <c r="HX14" s="5" t="s">
        <v>220</v>
      </c>
      <c r="HY14" s="5" t="s">
        <v>220</v>
      </c>
      <c r="HZ14" s="5" t="s">
        <v>220</v>
      </c>
      <c r="IA14" s="5" t="s">
        <v>220</v>
      </c>
      <c r="IB14" s="5" t="s">
        <v>220</v>
      </c>
      <c r="IC14" s="5" t="s">
        <v>220</v>
      </c>
      <c r="ID14" s="5" t="s">
        <v>220</v>
      </c>
      <c r="IE14" s="5" t="s">
        <v>220</v>
      </c>
      <c r="IF14" s="5" t="s">
        <v>220</v>
      </c>
      <c r="IG14" s="5" t="s">
        <v>220</v>
      </c>
      <c r="IH14" s="5" t="s">
        <v>220</v>
      </c>
      <c r="II14" s="5" t="s">
        <v>220</v>
      </c>
      <c r="IJ14" s="5" t="s">
        <v>220</v>
      </c>
      <c r="IK14" s="5" t="s">
        <v>220</v>
      </c>
      <c r="IL14" s="5">
        <v>372766</v>
      </c>
      <c r="IM14" s="5">
        <v>318169</v>
      </c>
      <c r="IN14" s="5">
        <v>257715</v>
      </c>
      <c r="IO14" s="5">
        <v>222909</v>
      </c>
      <c r="IP14" s="5">
        <v>201672</v>
      </c>
      <c r="IQ14" s="5">
        <v>188934</v>
      </c>
      <c r="IR14" s="5">
        <v>187306</v>
      </c>
      <c r="IS14" s="5">
        <v>189306</v>
      </c>
      <c r="IT14" s="5">
        <v>188955</v>
      </c>
      <c r="IU14" s="5">
        <v>116850</v>
      </c>
      <c r="IV14" s="5">
        <v>85790</v>
      </c>
      <c r="IW14" s="5">
        <v>80881</v>
      </c>
      <c r="IX14" s="5">
        <v>79228</v>
      </c>
      <c r="IY14" s="5" t="s">
        <v>220</v>
      </c>
      <c r="IZ14" s="5" t="s">
        <v>220</v>
      </c>
      <c r="JA14" s="5" t="s">
        <v>220</v>
      </c>
      <c r="JB14" s="5" t="s">
        <v>220</v>
      </c>
      <c r="JC14" s="5" t="s">
        <v>220</v>
      </c>
      <c r="JD14" s="5" t="s">
        <v>220</v>
      </c>
      <c r="JE14" s="5" t="s">
        <v>220</v>
      </c>
      <c r="JF14" s="5" t="s">
        <v>220</v>
      </c>
      <c r="JG14" s="5" t="s">
        <v>220</v>
      </c>
      <c r="JH14" s="5" t="s">
        <v>220</v>
      </c>
      <c r="JI14" s="5" t="s">
        <v>220</v>
      </c>
      <c r="JJ14" s="5" t="s">
        <v>220</v>
      </c>
      <c r="JK14" s="5" t="s">
        <v>220</v>
      </c>
      <c r="JL14" s="5" t="s">
        <v>220</v>
      </c>
      <c r="JM14" s="5" t="s">
        <v>220</v>
      </c>
      <c r="JN14" s="5" t="s">
        <v>220</v>
      </c>
      <c r="JO14" s="5" t="s">
        <v>220</v>
      </c>
      <c r="JP14" s="5" t="s">
        <v>220</v>
      </c>
      <c r="JQ14" s="5" t="s">
        <v>220</v>
      </c>
      <c r="JR14" s="5">
        <v>15205</v>
      </c>
      <c r="JS14" s="5">
        <v>14737</v>
      </c>
      <c r="JT14" s="5">
        <v>13810</v>
      </c>
      <c r="JU14" s="5">
        <v>16229</v>
      </c>
      <c r="JV14" s="5">
        <v>14298</v>
      </c>
      <c r="JW14" s="5">
        <v>12627</v>
      </c>
      <c r="JX14" s="5">
        <v>14335</v>
      </c>
      <c r="JY14" s="5">
        <v>12991</v>
      </c>
      <c r="JZ14" s="5">
        <v>10456</v>
      </c>
      <c r="KA14" s="5">
        <v>8826</v>
      </c>
      <c r="KB14" s="5">
        <v>5388</v>
      </c>
      <c r="KC14" s="5">
        <v>9548</v>
      </c>
      <c r="KD14" s="5">
        <v>8596</v>
      </c>
      <c r="KE14" s="5" t="s">
        <v>220</v>
      </c>
      <c r="KF14" s="5" t="s">
        <v>220</v>
      </c>
      <c r="KG14" s="5" t="s">
        <v>220</v>
      </c>
      <c r="KH14" s="5" t="s">
        <v>220</v>
      </c>
      <c r="KI14" s="5" t="s">
        <v>220</v>
      </c>
      <c r="KJ14" s="5" t="s">
        <v>220</v>
      </c>
      <c r="KK14" s="5" t="s">
        <v>220</v>
      </c>
      <c r="KL14" s="5" t="s">
        <v>220</v>
      </c>
      <c r="KM14" s="5" t="s">
        <v>220</v>
      </c>
      <c r="KN14" s="5" t="s">
        <v>220</v>
      </c>
      <c r="KO14" s="5" t="s">
        <v>220</v>
      </c>
      <c r="KP14" s="5" t="s">
        <v>220</v>
      </c>
      <c r="KQ14" s="5" t="s">
        <v>220</v>
      </c>
      <c r="KR14" s="5" t="s">
        <v>220</v>
      </c>
      <c r="KS14" s="5" t="s">
        <v>220</v>
      </c>
      <c r="KT14" s="5" t="s">
        <v>220</v>
      </c>
      <c r="KU14" s="5" t="s">
        <v>220</v>
      </c>
      <c r="KV14" s="5" t="s">
        <v>220</v>
      </c>
      <c r="KW14" s="5" t="s">
        <v>220</v>
      </c>
      <c r="KX14" s="5">
        <v>15494</v>
      </c>
      <c r="KY14" s="5">
        <v>15244</v>
      </c>
      <c r="KZ14" s="5">
        <v>12853</v>
      </c>
      <c r="LA14" s="5">
        <v>6654</v>
      </c>
      <c r="LB14" s="5">
        <v>4556</v>
      </c>
      <c r="LC14" s="5">
        <v>3937</v>
      </c>
      <c r="LD14" s="5">
        <v>4071</v>
      </c>
      <c r="LE14" s="5">
        <v>3279</v>
      </c>
      <c r="LF14" s="5">
        <v>3227</v>
      </c>
      <c r="LG14" s="5">
        <v>2556</v>
      </c>
      <c r="LH14" s="5">
        <v>2214</v>
      </c>
      <c r="LI14" s="5">
        <v>1930</v>
      </c>
      <c r="LJ14" s="5">
        <v>1944</v>
      </c>
      <c r="LK14" s="5" t="s">
        <v>220</v>
      </c>
      <c r="LL14" s="5" t="s">
        <v>220</v>
      </c>
      <c r="LM14" s="5" t="s">
        <v>220</v>
      </c>
      <c r="LN14" s="5" t="s">
        <v>220</v>
      </c>
      <c r="LO14" s="5" t="s">
        <v>220</v>
      </c>
      <c r="LP14" s="5" t="s">
        <v>220</v>
      </c>
      <c r="LQ14" s="5" t="s">
        <v>220</v>
      </c>
      <c r="LR14" s="5" t="s">
        <v>220</v>
      </c>
      <c r="LS14" s="5" t="s">
        <v>220</v>
      </c>
      <c r="LT14" s="5" t="s">
        <v>220</v>
      </c>
      <c r="LU14" s="5" t="s">
        <v>220</v>
      </c>
      <c r="LV14" s="5" t="s">
        <v>220</v>
      </c>
      <c r="LW14" s="5" t="s">
        <v>220</v>
      </c>
      <c r="LX14" s="5" t="s">
        <v>220</v>
      </c>
      <c r="LY14" s="5" t="s">
        <v>220</v>
      </c>
      <c r="LZ14" s="5" t="s">
        <v>220</v>
      </c>
      <c r="MA14" s="5" t="s">
        <v>220</v>
      </c>
      <c r="MB14" s="5" t="s">
        <v>220</v>
      </c>
      <c r="MC14" s="5" t="s">
        <v>220</v>
      </c>
      <c r="MD14" s="5">
        <v>3773</v>
      </c>
      <c r="ME14" s="5">
        <v>4118</v>
      </c>
      <c r="MF14" s="5">
        <v>3560</v>
      </c>
      <c r="MG14" s="5">
        <v>3461</v>
      </c>
      <c r="MH14" s="5">
        <v>2444</v>
      </c>
      <c r="MI14" s="5">
        <v>1716</v>
      </c>
      <c r="MJ14" s="5">
        <v>2184</v>
      </c>
      <c r="MK14" s="5">
        <v>2224</v>
      </c>
      <c r="ML14" s="5">
        <v>1932</v>
      </c>
      <c r="MM14" s="5">
        <v>1802</v>
      </c>
      <c r="MN14" s="5">
        <v>915</v>
      </c>
      <c r="MO14" s="5">
        <v>1173</v>
      </c>
      <c r="MP14" s="5">
        <v>859</v>
      </c>
      <c r="MQ14" s="5" t="s">
        <v>220</v>
      </c>
      <c r="MR14" s="5" t="s">
        <v>220</v>
      </c>
      <c r="MS14" s="5" t="s">
        <v>220</v>
      </c>
      <c r="MT14" s="5" t="s">
        <v>220</v>
      </c>
      <c r="MU14" s="5" t="s">
        <v>220</v>
      </c>
      <c r="MV14" s="5" t="s">
        <v>220</v>
      </c>
      <c r="MW14" s="5" t="s">
        <v>220</v>
      </c>
      <c r="MX14" s="5" t="s">
        <v>220</v>
      </c>
      <c r="MY14" s="5" t="s">
        <v>220</v>
      </c>
      <c r="MZ14" s="5" t="s">
        <v>220</v>
      </c>
      <c r="NA14" s="5" t="s">
        <v>220</v>
      </c>
      <c r="NB14" s="5" t="s">
        <v>220</v>
      </c>
      <c r="NC14" s="5" t="s">
        <v>220</v>
      </c>
      <c r="ND14" s="5" t="s">
        <v>220</v>
      </c>
      <c r="NE14" s="5" t="s">
        <v>220</v>
      </c>
      <c r="NF14" s="5" t="s">
        <v>220</v>
      </c>
      <c r="NG14" s="5" t="s">
        <v>220</v>
      </c>
      <c r="NH14" s="5" t="s">
        <v>220</v>
      </c>
      <c r="NI14" s="5" t="s">
        <v>220</v>
      </c>
      <c r="NJ14" s="5" t="s">
        <v>220</v>
      </c>
      <c r="NK14" s="5" t="s">
        <v>220</v>
      </c>
      <c r="NL14" s="5" t="s">
        <v>220</v>
      </c>
      <c r="NM14" s="5" t="s">
        <v>220</v>
      </c>
      <c r="NN14" s="5" t="s">
        <v>220</v>
      </c>
      <c r="NO14" s="5" t="s">
        <v>220</v>
      </c>
      <c r="NP14" s="5" t="s">
        <v>220</v>
      </c>
      <c r="NQ14" s="5" t="s">
        <v>220</v>
      </c>
      <c r="NR14" s="5" t="s">
        <v>220</v>
      </c>
      <c r="NS14" s="5" t="s">
        <v>220</v>
      </c>
      <c r="NT14" s="5" t="s">
        <v>220</v>
      </c>
      <c r="NU14" s="5" t="s">
        <v>220</v>
      </c>
      <c r="NV14" s="5" t="s">
        <v>220</v>
      </c>
      <c r="NW14" s="5" t="s">
        <v>220</v>
      </c>
      <c r="NX14" s="5" t="s">
        <v>220</v>
      </c>
      <c r="NY14" s="5" t="s">
        <v>220</v>
      </c>
      <c r="NZ14" s="5" t="s">
        <v>220</v>
      </c>
      <c r="OA14" s="5" t="s">
        <v>220</v>
      </c>
      <c r="OB14" s="5" t="s">
        <v>220</v>
      </c>
      <c r="OC14" s="5" t="s">
        <v>220</v>
      </c>
      <c r="OD14" s="5" t="s">
        <v>220</v>
      </c>
      <c r="OE14" s="5" t="s">
        <v>220</v>
      </c>
      <c r="OF14" s="5" t="s">
        <v>220</v>
      </c>
      <c r="OG14" s="5" t="s">
        <v>220</v>
      </c>
      <c r="OH14" s="5" t="s">
        <v>220</v>
      </c>
      <c r="OI14" s="5" t="s">
        <v>220</v>
      </c>
      <c r="OJ14" s="5" t="s">
        <v>220</v>
      </c>
      <c r="OK14" s="5" t="s">
        <v>220</v>
      </c>
      <c r="OL14" s="5" t="s">
        <v>220</v>
      </c>
      <c r="OM14" s="5" t="s">
        <v>220</v>
      </c>
      <c r="ON14" s="5" t="s">
        <v>220</v>
      </c>
      <c r="OO14" s="5" t="s">
        <v>220</v>
      </c>
      <c r="OP14" s="5" t="s">
        <v>220</v>
      </c>
      <c r="OQ14" s="5" t="s">
        <v>220</v>
      </c>
      <c r="OR14" s="5" t="s">
        <v>220</v>
      </c>
      <c r="OS14" s="5" t="s">
        <v>220</v>
      </c>
      <c r="OT14" s="5" t="s">
        <v>220</v>
      </c>
      <c r="OU14" s="5" t="s">
        <v>220</v>
      </c>
      <c r="OV14" s="5" t="s">
        <v>220</v>
      </c>
      <c r="OW14" s="5" t="s">
        <v>220</v>
      </c>
      <c r="OX14" s="5" t="s">
        <v>220</v>
      </c>
      <c r="OY14" s="5" t="s">
        <v>220</v>
      </c>
      <c r="OZ14" s="5" t="s">
        <v>220</v>
      </c>
      <c r="PA14" s="5" t="s">
        <v>220</v>
      </c>
      <c r="PB14" s="5" t="s">
        <v>220</v>
      </c>
      <c r="PC14" s="5" t="s">
        <v>220</v>
      </c>
      <c r="PD14" s="5" t="s">
        <v>220</v>
      </c>
      <c r="PE14" s="5" t="s">
        <v>220</v>
      </c>
      <c r="PF14" s="5" t="s">
        <v>220</v>
      </c>
      <c r="PG14" s="5" t="s">
        <v>220</v>
      </c>
      <c r="PH14" s="5" t="s">
        <v>220</v>
      </c>
      <c r="PI14" s="5" t="s">
        <v>220</v>
      </c>
      <c r="PJ14" s="5" t="s">
        <v>220</v>
      </c>
      <c r="PK14" s="5" t="s">
        <v>220</v>
      </c>
      <c r="PL14" s="5" t="s">
        <v>220</v>
      </c>
      <c r="PM14" s="5" t="s">
        <v>220</v>
      </c>
      <c r="PN14" s="5" t="s">
        <v>220</v>
      </c>
      <c r="PO14" s="5" t="s">
        <v>220</v>
      </c>
      <c r="PP14" s="5" t="s">
        <v>220</v>
      </c>
      <c r="PQ14" s="5" t="s">
        <v>220</v>
      </c>
      <c r="PR14" s="5" t="s">
        <v>220</v>
      </c>
      <c r="PS14" s="5" t="s">
        <v>220</v>
      </c>
      <c r="PT14" s="5" t="s">
        <v>220</v>
      </c>
      <c r="PU14" s="5" t="s">
        <v>220</v>
      </c>
      <c r="PV14" s="5">
        <v>11833</v>
      </c>
      <c r="PW14" s="5">
        <v>13744</v>
      </c>
      <c r="PX14" s="5">
        <v>13394</v>
      </c>
      <c r="PY14" s="5">
        <v>9737</v>
      </c>
      <c r="PZ14" s="5">
        <v>7640</v>
      </c>
      <c r="QA14" s="5">
        <v>8663</v>
      </c>
      <c r="QB14" s="5">
        <v>9289</v>
      </c>
      <c r="QC14" s="5">
        <v>8485</v>
      </c>
      <c r="QD14" s="5">
        <v>7398</v>
      </c>
      <c r="QE14" s="5">
        <v>5516</v>
      </c>
      <c r="QF14" s="5">
        <v>4244</v>
      </c>
      <c r="QG14" s="5">
        <v>4040</v>
      </c>
      <c r="QH14" s="5">
        <v>3478</v>
      </c>
      <c r="QI14" s="5" t="s">
        <v>220</v>
      </c>
      <c r="QJ14" s="5" t="s">
        <v>220</v>
      </c>
      <c r="QK14" s="5" t="s">
        <v>220</v>
      </c>
      <c r="QL14" s="5" t="s">
        <v>220</v>
      </c>
      <c r="QM14" s="5" t="s">
        <v>220</v>
      </c>
      <c r="QN14" s="5" t="s">
        <v>220</v>
      </c>
      <c r="QO14" s="5" t="s">
        <v>220</v>
      </c>
      <c r="QP14" s="5" t="s">
        <v>220</v>
      </c>
      <c r="QQ14" s="5" t="s">
        <v>220</v>
      </c>
      <c r="QR14" s="5" t="s">
        <v>220</v>
      </c>
      <c r="QS14" s="5" t="s">
        <v>220</v>
      </c>
      <c r="QT14" s="5" t="s">
        <v>220</v>
      </c>
      <c r="QU14" s="5" t="s">
        <v>220</v>
      </c>
      <c r="QV14" s="5" t="s">
        <v>220</v>
      </c>
      <c r="QW14" s="5" t="s">
        <v>220</v>
      </c>
      <c r="QX14" s="5" t="s">
        <v>220</v>
      </c>
      <c r="QY14" s="5" t="s">
        <v>220</v>
      </c>
      <c r="QZ14" s="5" t="s">
        <v>220</v>
      </c>
      <c r="RA14" s="5" t="s">
        <v>220</v>
      </c>
      <c r="RB14" s="5">
        <v>13681</v>
      </c>
      <c r="RC14" s="5">
        <v>14104</v>
      </c>
      <c r="RD14" s="5">
        <v>15166</v>
      </c>
      <c r="RE14" s="5">
        <v>13254</v>
      </c>
      <c r="RF14" s="5">
        <v>12567</v>
      </c>
      <c r="RG14" s="5">
        <v>10645</v>
      </c>
      <c r="RH14" s="5">
        <v>12919</v>
      </c>
      <c r="RI14" s="5">
        <v>12286</v>
      </c>
      <c r="RJ14" s="5">
        <v>11125</v>
      </c>
      <c r="RK14" s="5">
        <v>8934</v>
      </c>
      <c r="RL14" s="5">
        <v>6344</v>
      </c>
      <c r="RM14" s="5">
        <v>6971</v>
      </c>
      <c r="RN14" s="5">
        <v>8714</v>
      </c>
      <c r="RO14" s="5" t="s">
        <v>220</v>
      </c>
      <c r="RP14" s="5" t="s">
        <v>220</v>
      </c>
      <c r="RQ14" s="5" t="s">
        <v>220</v>
      </c>
      <c r="RR14" s="5" t="s">
        <v>220</v>
      </c>
      <c r="RS14" s="5" t="s">
        <v>220</v>
      </c>
      <c r="RT14" s="5" t="s">
        <v>220</v>
      </c>
      <c r="RU14" s="5" t="s">
        <v>220</v>
      </c>
      <c r="RV14" s="5" t="s">
        <v>220</v>
      </c>
      <c r="RW14" s="5" t="s">
        <v>220</v>
      </c>
      <c r="RX14" s="5" t="s">
        <v>220</v>
      </c>
      <c r="RY14" s="5" t="s">
        <v>220</v>
      </c>
      <c r="RZ14" s="5" t="s">
        <v>220</v>
      </c>
      <c r="SA14" s="5" t="s">
        <v>220</v>
      </c>
      <c r="SB14" s="5" t="s">
        <v>220</v>
      </c>
      <c r="SC14" s="5" t="s">
        <v>220</v>
      </c>
      <c r="SD14" s="5" t="s">
        <v>220</v>
      </c>
      <c r="SE14" s="5" t="s">
        <v>220</v>
      </c>
      <c r="SF14" s="5" t="s">
        <v>220</v>
      </c>
      <c r="SG14" s="5" t="s">
        <v>220</v>
      </c>
      <c r="SH14" s="5">
        <v>14026</v>
      </c>
      <c r="SI14" s="5">
        <v>11084</v>
      </c>
      <c r="SJ14" s="5">
        <v>11629</v>
      </c>
      <c r="SK14" s="5">
        <v>12739</v>
      </c>
      <c r="SL14" s="5">
        <v>12535</v>
      </c>
      <c r="SM14" s="5">
        <v>11558</v>
      </c>
      <c r="SN14" s="5">
        <v>11546</v>
      </c>
      <c r="SO14" s="5">
        <v>11388</v>
      </c>
      <c r="SP14" s="5">
        <v>11703</v>
      </c>
      <c r="SQ14" s="5">
        <v>7257</v>
      </c>
      <c r="SR14" s="5">
        <v>5574</v>
      </c>
      <c r="SS14" s="5">
        <v>5130</v>
      </c>
      <c r="ST14" s="5">
        <v>5224</v>
      </c>
      <c r="SU14" s="5" t="s">
        <v>220</v>
      </c>
      <c r="SV14" s="5" t="s">
        <v>220</v>
      </c>
      <c r="SW14" s="5" t="s">
        <v>220</v>
      </c>
      <c r="SX14" s="5" t="s">
        <v>220</v>
      </c>
      <c r="SY14" s="5" t="s">
        <v>220</v>
      </c>
      <c r="SZ14" s="5" t="s">
        <v>220</v>
      </c>
      <c r="TA14" s="5" t="s">
        <v>220</v>
      </c>
      <c r="TB14" s="5" t="s">
        <v>220</v>
      </c>
      <c r="TC14" s="5" t="s">
        <v>220</v>
      </c>
      <c r="TD14" s="5" t="s">
        <v>220</v>
      </c>
      <c r="TE14" s="5" t="s">
        <v>220</v>
      </c>
      <c r="TF14" s="5" t="s">
        <v>220</v>
      </c>
      <c r="TG14" s="5" t="s">
        <v>220</v>
      </c>
      <c r="TH14" s="5" t="s">
        <v>220</v>
      </c>
      <c r="TI14" s="5" t="s">
        <v>220</v>
      </c>
      <c r="TJ14" s="5" t="s">
        <v>220</v>
      </c>
      <c r="TK14" s="5" t="s">
        <v>220</v>
      </c>
      <c r="TL14" s="5" t="s">
        <v>220</v>
      </c>
      <c r="TM14" s="5" t="s">
        <v>220</v>
      </c>
      <c r="TN14" s="5">
        <v>682</v>
      </c>
      <c r="TO14" s="5">
        <v>581</v>
      </c>
      <c r="TP14" s="5">
        <v>371</v>
      </c>
      <c r="TQ14" s="5">
        <v>301</v>
      </c>
      <c r="TR14" s="5">
        <v>412</v>
      </c>
      <c r="TS14" s="5">
        <v>1504</v>
      </c>
      <c r="TT14" s="5">
        <v>1120</v>
      </c>
      <c r="TU14" s="5">
        <v>1004</v>
      </c>
      <c r="TV14" s="5">
        <v>894</v>
      </c>
      <c r="TW14" s="5">
        <v>524</v>
      </c>
      <c r="TX14" s="5">
        <v>454</v>
      </c>
      <c r="TY14" s="5">
        <v>430</v>
      </c>
      <c r="TZ14" s="5">
        <v>574</v>
      </c>
      <c r="UA14" s="5" t="s">
        <v>220</v>
      </c>
      <c r="UB14" s="5" t="s">
        <v>220</v>
      </c>
      <c r="UC14" s="5" t="s">
        <v>220</v>
      </c>
      <c r="UD14" s="5" t="s">
        <v>220</v>
      </c>
      <c r="UE14" s="5" t="s">
        <v>220</v>
      </c>
      <c r="UF14" s="5" t="s">
        <v>220</v>
      </c>
      <c r="UG14" s="5" t="s">
        <v>220</v>
      </c>
      <c r="UH14" s="5" t="s">
        <v>220</v>
      </c>
      <c r="UI14" s="5" t="s">
        <v>220</v>
      </c>
      <c r="UJ14" s="5" t="s">
        <v>220</v>
      </c>
      <c r="UK14" s="5" t="s">
        <v>220</v>
      </c>
      <c r="UL14" s="5" t="s">
        <v>220</v>
      </c>
      <c r="UM14" s="5" t="s">
        <v>220</v>
      </c>
      <c r="UN14" s="5" t="s">
        <v>220</v>
      </c>
      <c r="UO14" s="5" t="s">
        <v>220</v>
      </c>
      <c r="UP14" s="5" t="s">
        <v>220</v>
      </c>
      <c r="UQ14" s="5" t="s">
        <v>220</v>
      </c>
      <c r="UR14" s="5" t="s">
        <v>220</v>
      </c>
      <c r="US14" s="5" t="s">
        <v>220</v>
      </c>
      <c r="UT14" s="5">
        <v>1502</v>
      </c>
      <c r="UU14" s="5">
        <v>1431</v>
      </c>
      <c r="UV14" s="5">
        <v>1805</v>
      </c>
      <c r="UW14" s="5">
        <v>2660</v>
      </c>
      <c r="UX14" s="5">
        <v>2002</v>
      </c>
      <c r="UY14" s="5">
        <v>9149</v>
      </c>
      <c r="UZ14" s="5">
        <v>2437</v>
      </c>
      <c r="VA14" s="5">
        <v>944</v>
      </c>
      <c r="VB14" s="5">
        <v>735</v>
      </c>
      <c r="VC14" s="5">
        <v>716</v>
      </c>
      <c r="VD14" s="5">
        <v>368</v>
      </c>
      <c r="VE14" s="5">
        <v>737</v>
      </c>
      <c r="VF14" s="5">
        <v>619</v>
      </c>
      <c r="VG14" s="5" t="s">
        <v>220</v>
      </c>
      <c r="VH14" s="5" t="s">
        <v>220</v>
      </c>
      <c r="VI14" s="5" t="s">
        <v>220</v>
      </c>
      <c r="VJ14" s="5" t="s">
        <v>220</v>
      </c>
      <c r="VK14" s="5" t="s">
        <v>220</v>
      </c>
      <c r="VL14" s="5" t="s">
        <v>220</v>
      </c>
      <c r="VM14" s="5" t="s">
        <v>220</v>
      </c>
      <c r="VN14" s="5" t="s">
        <v>220</v>
      </c>
      <c r="VO14" s="5" t="s">
        <v>220</v>
      </c>
      <c r="VP14" s="5" t="s">
        <v>220</v>
      </c>
      <c r="VQ14" s="5" t="s">
        <v>220</v>
      </c>
      <c r="VR14" s="5" t="s">
        <v>220</v>
      </c>
      <c r="VS14" s="5" t="s">
        <v>220</v>
      </c>
      <c r="VT14" s="5" t="s">
        <v>220</v>
      </c>
      <c r="VU14" s="5" t="s">
        <v>220</v>
      </c>
      <c r="VV14" s="5" t="s">
        <v>220</v>
      </c>
      <c r="VW14" s="5" t="s">
        <v>220</v>
      </c>
      <c r="VX14" s="5" t="s">
        <v>220</v>
      </c>
      <c r="VY14" s="5" t="s">
        <v>220</v>
      </c>
      <c r="VZ14" s="5">
        <v>54979</v>
      </c>
      <c r="WA14" s="5">
        <v>50960</v>
      </c>
      <c r="WB14" s="5">
        <v>49464</v>
      </c>
      <c r="WC14" s="5">
        <v>64346</v>
      </c>
      <c r="WD14" s="5">
        <v>70544</v>
      </c>
      <c r="WE14" s="5">
        <v>50420</v>
      </c>
      <c r="WF14" s="5">
        <v>39760</v>
      </c>
      <c r="WG14" s="5">
        <v>38924</v>
      </c>
      <c r="WH14" s="5">
        <v>33276</v>
      </c>
      <c r="WI14" s="5">
        <v>23913</v>
      </c>
      <c r="WJ14" s="5">
        <v>18229</v>
      </c>
      <c r="WK14" s="5">
        <v>17925</v>
      </c>
      <c r="WL14" s="5">
        <v>18537</v>
      </c>
      <c r="WM14" s="5" t="s">
        <v>220</v>
      </c>
      <c r="WN14" s="5" t="s">
        <v>220</v>
      </c>
      <c r="WO14" s="5" t="s">
        <v>220</v>
      </c>
      <c r="WP14" s="5" t="s">
        <v>220</v>
      </c>
      <c r="WQ14" s="5" t="s">
        <v>220</v>
      </c>
      <c r="WR14" s="5" t="s">
        <v>220</v>
      </c>
      <c r="WS14" s="5" t="s">
        <v>220</v>
      </c>
      <c r="WT14" s="5" t="s">
        <v>220</v>
      </c>
      <c r="WU14" s="5" t="s">
        <v>220</v>
      </c>
      <c r="WV14" s="5" t="s">
        <v>220</v>
      </c>
      <c r="WW14" s="5" t="s">
        <v>220</v>
      </c>
      <c r="WX14" s="5" t="s">
        <v>220</v>
      </c>
      <c r="WY14" s="5" t="s">
        <v>220</v>
      </c>
      <c r="WZ14" s="5" t="s">
        <v>220</v>
      </c>
      <c r="XA14" s="5" t="s">
        <v>220</v>
      </c>
      <c r="XB14" s="5" t="s">
        <v>220</v>
      </c>
      <c r="XC14" s="5" t="s">
        <v>220</v>
      </c>
      <c r="XD14" s="5" t="s">
        <v>220</v>
      </c>
      <c r="XE14" s="5" t="s">
        <v>220</v>
      </c>
      <c r="XF14" s="5">
        <v>809</v>
      </c>
      <c r="XG14" s="5">
        <v>413</v>
      </c>
      <c r="XH14" s="5">
        <v>138</v>
      </c>
      <c r="XI14" s="5">
        <v>2549</v>
      </c>
      <c r="XJ14" s="5">
        <v>1405</v>
      </c>
      <c r="XK14" s="5">
        <v>1452</v>
      </c>
      <c r="XL14" s="5">
        <v>1987</v>
      </c>
      <c r="XM14" s="5">
        <v>2020</v>
      </c>
      <c r="XN14" s="5">
        <v>1889</v>
      </c>
      <c r="XO14" s="5">
        <v>1475</v>
      </c>
      <c r="XP14" s="5">
        <v>1105</v>
      </c>
      <c r="XQ14" s="5">
        <v>1004</v>
      </c>
      <c r="XR14" s="5">
        <v>822</v>
      </c>
      <c r="XS14" s="2" t="s">
        <v>220</v>
      </c>
      <c r="XT14" s="3" t="s">
        <v>220</v>
      </c>
      <c r="XU14" s="3" t="s">
        <v>220</v>
      </c>
      <c r="XV14" s="3" t="s">
        <v>220</v>
      </c>
      <c r="XW14" s="3" t="s">
        <v>220</v>
      </c>
      <c r="XX14" s="3" t="s">
        <v>220</v>
      </c>
      <c r="XY14" s="3" t="s">
        <v>220</v>
      </c>
      <c r="XZ14" s="3"/>
    </row>
    <row r="15" spans="1:650" x14ac:dyDescent="0.3">
      <c r="A15" s="1" t="s">
        <v>9</v>
      </c>
      <c r="B15" s="2">
        <v>4056974</v>
      </c>
      <c r="C15" s="5">
        <v>100773</v>
      </c>
      <c r="D15" s="5">
        <v>71738</v>
      </c>
      <c r="E15" s="5">
        <v>158545</v>
      </c>
      <c r="F15" s="5">
        <v>78844</v>
      </c>
      <c r="G15" s="5">
        <v>39800</v>
      </c>
      <c r="H15" s="5">
        <v>48952</v>
      </c>
      <c r="I15" s="5">
        <v>42976</v>
      </c>
      <c r="J15" s="5">
        <v>42727</v>
      </c>
      <c r="K15" s="5">
        <v>36208</v>
      </c>
      <c r="L15" s="5">
        <v>52530</v>
      </c>
      <c r="M15" s="5">
        <v>73290</v>
      </c>
      <c r="N15" s="5">
        <v>75773</v>
      </c>
      <c r="O15" s="5">
        <v>47119</v>
      </c>
      <c r="P15" s="5">
        <v>31971</v>
      </c>
      <c r="Q15" s="5">
        <v>24299</v>
      </c>
      <c r="R15" s="5">
        <v>25445</v>
      </c>
      <c r="S15" s="5">
        <v>28486</v>
      </c>
      <c r="T15" s="5">
        <v>38138</v>
      </c>
      <c r="U15" s="5">
        <v>5538</v>
      </c>
      <c r="V15" s="5">
        <v>11611</v>
      </c>
      <c r="W15" s="5">
        <v>14566</v>
      </c>
      <c r="X15" s="5">
        <v>78957</v>
      </c>
      <c r="Y15" s="5">
        <v>14343</v>
      </c>
      <c r="Z15" s="5">
        <v>28295</v>
      </c>
      <c r="AA15" s="5">
        <v>5283</v>
      </c>
      <c r="AB15" s="5">
        <v>8533</v>
      </c>
      <c r="AC15" s="5">
        <v>7013</v>
      </c>
      <c r="AD15" s="5">
        <v>6806</v>
      </c>
      <c r="AE15" s="5">
        <v>8468</v>
      </c>
      <c r="AF15" s="5">
        <v>13192</v>
      </c>
      <c r="AG15" s="5">
        <v>10007</v>
      </c>
      <c r="AH15" s="5">
        <v>13394</v>
      </c>
      <c r="AI15" s="5">
        <v>894042</v>
      </c>
      <c r="AJ15" s="5">
        <v>542762</v>
      </c>
      <c r="AK15" s="5">
        <v>418411</v>
      </c>
      <c r="AL15" s="5">
        <v>471643</v>
      </c>
      <c r="AM15" s="5">
        <v>343260</v>
      </c>
      <c r="AN15" s="5">
        <v>403486</v>
      </c>
      <c r="AO15" s="5">
        <v>345241</v>
      </c>
      <c r="AP15" s="5">
        <v>350236</v>
      </c>
      <c r="AQ15" s="5">
        <v>447145</v>
      </c>
      <c r="AR15" s="5">
        <v>172911</v>
      </c>
      <c r="AS15" s="5">
        <v>359258</v>
      </c>
      <c r="AT15" s="5">
        <v>270910</v>
      </c>
      <c r="AU15" s="5">
        <v>100220</v>
      </c>
      <c r="AV15" s="5">
        <v>82029</v>
      </c>
      <c r="AW15" s="5">
        <v>152379</v>
      </c>
      <c r="AX15" s="5">
        <v>52395</v>
      </c>
      <c r="AY15" s="5">
        <v>237427</v>
      </c>
      <c r="AZ15" s="5">
        <v>95716</v>
      </c>
      <c r="BA15" s="5">
        <v>51375</v>
      </c>
      <c r="BB15" s="5">
        <v>130696</v>
      </c>
      <c r="BC15" s="5">
        <v>92475</v>
      </c>
      <c r="BD15" s="5">
        <v>35646</v>
      </c>
      <c r="BE15" s="5">
        <v>60915</v>
      </c>
      <c r="BF15" s="5">
        <v>31265</v>
      </c>
      <c r="BG15" s="5">
        <v>21322</v>
      </c>
      <c r="BH15" s="5">
        <v>44425</v>
      </c>
      <c r="BI15" s="5">
        <v>32051</v>
      </c>
      <c r="BJ15" s="5">
        <v>78910</v>
      </c>
      <c r="BK15" s="5">
        <v>22603</v>
      </c>
      <c r="BL15" s="5">
        <v>59322</v>
      </c>
      <c r="BM15" s="5">
        <v>15366</v>
      </c>
      <c r="BN15" s="5">
        <v>851634</v>
      </c>
      <c r="BO15" s="5">
        <v>95249</v>
      </c>
      <c r="BP15" s="5">
        <v>207024</v>
      </c>
      <c r="BQ15" s="5">
        <v>98023</v>
      </c>
      <c r="BR15" s="5">
        <v>258354</v>
      </c>
      <c r="BS15" s="5">
        <v>257482</v>
      </c>
      <c r="BT15" s="5">
        <v>32970</v>
      </c>
      <c r="BU15" s="5">
        <v>77880</v>
      </c>
      <c r="BV15" s="5">
        <v>85593</v>
      </c>
      <c r="BW15" s="5">
        <v>75248</v>
      </c>
      <c r="BX15" s="5">
        <v>175255</v>
      </c>
      <c r="BY15" s="5">
        <v>143896</v>
      </c>
      <c r="BZ15" s="5">
        <v>104659</v>
      </c>
      <c r="CA15" s="5">
        <v>125043</v>
      </c>
      <c r="CB15" s="5">
        <v>90823</v>
      </c>
      <c r="CC15" s="5">
        <v>74745</v>
      </c>
      <c r="CD15" s="5">
        <v>68774</v>
      </c>
      <c r="CE15" s="5">
        <v>114013</v>
      </c>
      <c r="CF15" s="5">
        <v>77340</v>
      </c>
      <c r="CG15" s="5">
        <v>79652</v>
      </c>
      <c r="CH15" s="5">
        <v>37946</v>
      </c>
      <c r="CI15" s="5">
        <v>27775</v>
      </c>
      <c r="CJ15" s="5">
        <v>26948</v>
      </c>
      <c r="CK15" s="5">
        <v>14017</v>
      </c>
      <c r="CL15" s="5">
        <v>65201</v>
      </c>
      <c r="CM15" s="5">
        <v>12175</v>
      </c>
      <c r="CN15" s="5">
        <v>7593</v>
      </c>
      <c r="CO15" s="5">
        <v>3865</v>
      </c>
      <c r="CP15" s="5">
        <v>11804</v>
      </c>
      <c r="CQ15" s="5">
        <v>19133</v>
      </c>
      <c r="CR15" s="5">
        <v>22126</v>
      </c>
      <c r="CS15" s="5">
        <v>41436</v>
      </c>
      <c r="CT15" s="5">
        <v>48393</v>
      </c>
      <c r="CU15" s="5">
        <v>384165</v>
      </c>
      <c r="CV15" s="5">
        <v>395319</v>
      </c>
      <c r="CW15" s="5">
        <v>320175</v>
      </c>
      <c r="CX15" s="5">
        <v>247452</v>
      </c>
      <c r="CY15" s="5">
        <v>243885</v>
      </c>
      <c r="CZ15" s="5">
        <v>213685</v>
      </c>
      <c r="DA15" s="5">
        <v>203565</v>
      </c>
      <c r="DB15" s="5">
        <v>220698</v>
      </c>
      <c r="DC15" s="5">
        <v>227361</v>
      </c>
      <c r="DD15" s="5">
        <v>219077</v>
      </c>
      <c r="DE15" s="5">
        <v>197109</v>
      </c>
      <c r="DF15" s="5">
        <v>306475</v>
      </c>
      <c r="DG15" s="5">
        <v>332972</v>
      </c>
      <c r="DH15" s="5">
        <v>321798</v>
      </c>
      <c r="DI15" s="5">
        <v>267195</v>
      </c>
      <c r="DJ15" s="5">
        <v>250181</v>
      </c>
      <c r="DK15" s="5">
        <v>212016</v>
      </c>
      <c r="DL15" s="5">
        <v>208821</v>
      </c>
      <c r="DM15" s="5">
        <v>218669</v>
      </c>
      <c r="DN15" s="5">
        <v>191148</v>
      </c>
      <c r="DO15" s="5">
        <v>194123</v>
      </c>
      <c r="DP15" s="5">
        <v>165460</v>
      </c>
      <c r="DQ15" s="5">
        <v>170510</v>
      </c>
      <c r="DR15" s="5">
        <v>159473</v>
      </c>
      <c r="DS15" s="5">
        <v>146685</v>
      </c>
      <c r="DT15" s="5">
        <v>142813</v>
      </c>
      <c r="DU15" s="5">
        <v>131766</v>
      </c>
      <c r="DV15" s="5">
        <v>103673</v>
      </c>
      <c r="DW15" s="5">
        <v>86809</v>
      </c>
      <c r="DX15" s="5">
        <v>122108</v>
      </c>
      <c r="DY15" s="5">
        <v>127568</v>
      </c>
      <c r="DZ15" s="5">
        <v>131238</v>
      </c>
      <c r="EA15" s="5">
        <v>105150</v>
      </c>
      <c r="EB15" s="5">
        <v>84112</v>
      </c>
      <c r="EC15" s="5">
        <v>95014</v>
      </c>
      <c r="ED15" s="5">
        <v>100799</v>
      </c>
      <c r="EE15" s="5">
        <v>98345</v>
      </c>
      <c r="EF15" s="5">
        <v>93488</v>
      </c>
      <c r="EG15" s="5">
        <v>52504</v>
      </c>
      <c r="EH15" s="5">
        <v>68867</v>
      </c>
      <c r="EI15" s="5">
        <v>91124</v>
      </c>
      <c r="EJ15" s="5">
        <v>67482</v>
      </c>
      <c r="EK15" s="5">
        <v>34912</v>
      </c>
      <c r="EL15" s="5">
        <v>58348</v>
      </c>
      <c r="EM15" s="5">
        <v>33790</v>
      </c>
      <c r="EN15" s="5">
        <v>47837</v>
      </c>
      <c r="EO15" s="5">
        <v>30356</v>
      </c>
      <c r="EP15" s="5">
        <v>10315</v>
      </c>
      <c r="EQ15" s="5">
        <v>40122</v>
      </c>
      <c r="ER15" s="5">
        <v>45970</v>
      </c>
      <c r="ES15" s="5">
        <v>19324</v>
      </c>
      <c r="ET15" s="5">
        <v>24715</v>
      </c>
      <c r="EU15" s="5">
        <v>20916</v>
      </c>
      <c r="EV15" s="5">
        <v>25264</v>
      </c>
      <c r="EW15" s="5">
        <v>12097</v>
      </c>
      <c r="EX15" s="5">
        <v>20971</v>
      </c>
      <c r="EY15" s="5">
        <v>27621</v>
      </c>
      <c r="EZ15" s="5">
        <v>21223</v>
      </c>
      <c r="FA15" s="5">
        <v>14272</v>
      </c>
      <c r="FB15" s="5">
        <v>15951</v>
      </c>
      <c r="FC15" s="5">
        <v>12926</v>
      </c>
      <c r="FD15" s="5">
        <v>32876</v>
      </c>
      <c r="FE15" s="5">
        <v>45669</v>
      </c>
      <c r="FF15" s="5">
        <v>44917</v>
      </c>
      <c r="FG15" s="5">
        <v>0</v>
      </c>
      <c r="FH15" s="5">
        <v>0</v>
      </c>
      <c r="FI15" s="5">
        <v>0</v>
      </c>
      <c r="FJ15" s="5">
        <v>0</v>
      </c>
      <c r="FK15" s="5">
        <v>0</v>
      </c>
      <c r="FL15" s="5">
        <v>0</v>
      </c>
      <c r="FM15" s="5">
        <v>0</v>
      </c>
      <c r="FN15" s="5">
        <v>0</v>
      </c>
      <c r="FO15" s="5">
        <v>0</v>
      </c>
      <c r="FP15" s="5">
        <v>0</v>
      </c>
      <c r="FQ15" s="5">
        <v>0</v>
      </c>
      <c r="FR15" s="5">
        <v>0</v>
      </c>
      <c r="FS15" s="5">
        <v>0</v>
      </c>
      <c r="FT15" s="5">
        <v>0</v>
      </c>
      <c r="FU15" s="5" t="s">
        <v>220</v>
      </c>
      <c r="FV15" s="5" t="s">
        <v>220</v>
      </c>
      <c r="FW15" s="5" t="s">
        <v>220</v>
      </c>
      <c r="FX15" s="5" t="s">
        <v>220</v>
      </c>
      <c r="FY15" s="5" t="s">
        <v>220</v>
      </c>
      <c r="FZ15" s="5" t="s">
        <v>220</v>
      </c>
      <c r="GA15" s="5" t="s">
        <v>220</v>
      </c>
      <c r="GB15" s="5" t="s">
        <v>220</v>
      </c>
      <c r="GC15" s="5" t="s">
        <v>220</v>
      </c>
      <c r="GD15" s="5" t="s">
        <v>220</v>
      </c>
      <c r="GE15" s="5" t="s">
        <v>220</v>
      </c>
      <c r="GF15" s="5" t="s">
        <v>220</v>
      </c>
      <c r="GG15" s="5" t="s">
        <v>220</v>
      </c>
      <c r="GH15" s="5" t="s">
        <v>220</v>
      </c>
      <c r="GI15" s="5" t="s">
        <v>220</v>
      </c>
      <c r="GJ15" s="5" t="s">
        <v>220</v>
      </c>
      <c r="GK15" s="5" t="s">
        <v>220</v>
      </c>
      <c r="GL15" s="5" t="s">
        <v>220</v>
      </c>
      <c r="GM15" s="5">
        <v>1579379</v>
      </c>
      <c r="GN15" s="5">
        <v>1300954</v>
      </c>
      <c r="GO15" s="5">
        <v>1090168</v>
      </c>
      <c r="GP15" s="5">
        <v>1157091</v>
      </c>
      <c r="GQ15" s="5">
        <v>982771</v>
      </c>
      <c r="GR15" s="5">
        <v>792582</v>
      </c>
      <c r="GS15" s="5">
        <v>978535</v>
      </c>
      <c r="GT15" s="5">
        <v>768123</v>
      </c>
      <c r="GU15" s="5">
        <v>877085</v>
      </c>
      <c r="GV15" s="5">
        <v>687255</v>
      </c>
      <c r="GW15" s="5">
        <v>808465</v>
      </c>
      <c r="GX15" s="5">
        <v>816165</v>
      </c>
      <c r="GY15" s="5">
        <v>639143</v>
      </c>
      <c r="GZ15" s="5">
        <v>574458</v>
      </c>
      <c r="HA15" s="5">
        <v>548973</v>
      </c>
      <c r="HB15" s="5">
        <v>407111</v>
      </c>
      <c r="HC15" s="5">
        <v>632064</v>
      </c>
      <c r="HD15" s="5">
        <v>465985</v>
      </c>
      <c r="HE15" s="5">
        <v>374559</v>
      </c>
      <c r="HF15" s="5">
        <v>396117</v>
      </c>
      <c r="HG15" s="5">
        <v>349855</v>
      </c>
      <c r="HH15" s="5">
        <v>332275</v>
      </c>
      <c r="HI15" s="5">
        <v>271881</v>
      </c>
      <c r="HJ15" s="5">
        <v>305206</v>
      </c>
      <c r="HK15" s="5">
        <v>213087</v>
      </c>
      <c r="HL15" s="5">
        <v>224587</v>
      </c>
      <c r="HM15" s="5">
        <v>188968</v>
      </c>
      <c r="HN15" s="5">
        <v>217144</v>
      </c>
      <c r="HO15" s="5">
        <v>149938</v>
      </c>
      <c r="HP15" s="5">
        <v>249624</v>
      </c>
      <c r="HQ15" s="5">
        <v>240046</v>
      </c>
      <c r="HR15" s="5">
        <v>1089575</v>
      </c>
      <c r="HS15" s="5">
        <v>1279846</v>
      </c>
      <c r="HT15" s="5">
        <v>1395511</v>
      </c>
      <c r="HU15" s="5">
        <v>1258104</v>
      </c>
      <c r="HV15" s="5">
        <v>1311388</v>
      </c>
      <c r="HW15" s="5">
        <v>1379414</v>
      </c>
      <c r="HX15" s="5">
        <v>1451248</v>
      </c>
      <c r="HY15" s="5">
        <v>1390446</v>
      </c>
      <c r="HZ15" s="5">
        <v>1261980</v>
      </c>
      <c r="IA15" s="5">
        <v>1321620</v>
      </c>
      <c r="IB15" s="5">
        <v>1374126</v>
      </c>
      <c r="IC15" s="5">
        <v>1510636</v>
      </c>
      <c r="ID15" s="5">
        <v>1635787</v>
      </c>
      <c r="IE15" s="5">
        <v>1481685</v>
      </c>
      <c r="IF15" s="5">
        <v>1657978</v>
      </c>
      <c r="IG15" s="5">
        <v>1756434</v>
      </c>
      <c r="IH15" s="5">
        <v>2215726</v>
      </c>
      <c r="II15" s="5">
        <v>1614667</v>
      </c>
      <c r="IJ15" s="5">
        <v>750894</v>
      </c>
      <c r="IK15" s="5">
        <v>1650591</v>
      </c>
      <c r="IL15" s="5">
        <v>1330639</v>
      </c>
      <c r="IM15" s="5">
        <v>688103</v>
      </c>
      <c r="IN15" s="5">
        <v>566465</v>
      </c>
      <c r="IO15" s="5">
        <v>457783</v>
      </c>
      <c r="IP15" s="5">
        <v>437890</v>
      </c>
      <c r="IQ15" s="5">
        <v>380317</v>
      </c>
      <c r="IR15" s="5">
        <v>416156</v>
      </c>
      <c r="IS15" s="5">
        <v>415847</v>
      </c>
      <c r="IT15" s="5">
        <v>419751</v>
      </c>
      <c r="IU15" s="5">
        <v>409510</v>
      </c>
      <c r="IV15" s="5">
        <v>425949</v>
      </c>
      <c r="IW15" s="5">
        <v>397595</v>
      </c>
      <c r="IX15" s="5">
        <v>350312</v>
      </c>
      <c r="IY15" s="5">
        <v>137812</v>
      </c>
      <c r="IZ15" s="5">
        <v>171452</v>
      </c>
      <c r="JA15" s="5">
        <v>155472</v>
      </c>
      <c r="JB15" s="5">
        <v>175403</v>
      </c>
      <c r="JC15" s="5">
        <v>155078</v>
      </c>
      <c r="JD15" s="5">
        <v>168973</v>
      </c>
      <c r="JE15" s="5">
        <v>133574</v>
      </c>
      <c r="JF15" s="5">
        <v>138741</v>
      </c>
      <c r="JG15" s="5">
        <v>154131</v>
      </c>
      <c r="JH15" s="5">
        <v>156552</v>
      </c>
      <c r="JI15" s="5">
        <v>165144</v>
      </c>
      <c r="JJ15" s="5">
        <v>157550</v>
      </c>
      <c r="JK15" s="5">
        <v>144779</v>
      </c>
      <c r="JL15" s="5">
        <v>136178</v>
      </c>
      <c r="JM15" s="5">
        <v>104228</v>
      </c>
      <c r="JN15" s="5">
        <v>96414</v>
      </c>
      <c r="JO15" s="5">
        <v>89679</v>
      </c>
      <c r="JP15" s="5">
        <v>92580</v>
      </c>
      <c r="JQ15" s="5">
        <v>95994</v>
      </c>
      <c r="JR15" s="5">
        <v>79252</v>
      </c>
      <c r="JS15" s="5">
        <v>74338</v>
      </c>
      <c r="JT15" s="5">
        <v>68598</v>
      </c>
      <c r="JU15" s="5">
        <v>67962</v>
      </c>
      <c r="JV15" s="5">
        <v>70587</v>
      </c>
      <c r="JW15" s="5">
        <v>82793</v>
      </c>
      <c r="JX15" s="5">
        <v>87856</v>
      </c>
      <c r="JY15" s="5">
        <v>86064</v>
      </c>
      <c r="JZ15" s="5">
        <v>88019</v>
      </c>
      <c r="KA15" s="5">
        <v>82138</v>
      </c>
      <c r="KB15" s="5">
        <v>78042</v>
      </c>
      <c r="KC15" s="5">
        <v>91048</v>
      </c>
      <c r="KD15" s="5">
        <v>77328</v>
      </c>
      <c r="KE15" s="5">
        <v>75299</v>
      </c>
      <c r="KF15" s="5">
        <v>69783</v>
      </c>
      <c r="KG15" s="5">
        <v>69411</v>
      </c>
      <c r="KH15" s="5">
        <v>64244</v>
      </c>
      <c r="KI15" s="5">
        <v>62182</v>
      </c>
      <c r="KJ15" s="5">
        <v>59770</v>
      </c>
      <c r="KK15" s="5">
        <v>52207</v>
      </c>
      <c r="KL15" s="5">
        <v>46458</v>
      </c>
      <c r="KM15" s="5">
        <v>68757</v>
      </c>
      <c r="KN15" s="5">
        <v>38576</v>
      </c>
      <c r="KO15" s="5">
        <v>36488</v>
      </c>
      <c r="KP15" s="5">
        <v>36777</v>
      </c>
      <c r="KQ15" s="5">
        <v>43516</v>
      </c>
      <c r="KR15" s="5">
        <v>31762</v>
      </c>
      <c r="KS15" s="5">
        <v>26566</v>
      </c>
      <c r="KT15" s="5">
        <v>21426</v>
      </c>
      <c r="KU15" s="5">
        <v>20852</v>
      </c>
      <c r="KV15" s="5">
        <v>20217</v>
      </c>
      <c r="KW15" s="5">
        <v>22282</v>
      </c>
      <c r="KX15" s="5">
        <v>20395</v>
      </c>
      <c r="KY15" s="5">
        <v>16854</v>
      </c>
      <c r="KZ15" s="5">
        <v>14157</v>
      </c>
      <c r="LA15" s="5">
        <v>14172</v>
      </c>
      <c r="LB15" s="5">
        <v>10274</v>
      </c>
      <c r="LC15" s="5">
        <v>12587</v>
      </c>
      <c r="LD15" s="5">
        <v>10776</v>
      </c>
      <c r="LE15" s="5">
        <v>9872</v>
      </c>
      <c r="LF15" s="5">
        <v>9839</v>
      </c>
      <c r="LG15" s="5">
        <v>7555</v>
      </c>
      <c r="LH15" s="5">
        <v>6947</v>
      </c>
      <c r="LI15" s="5">
        <v>7409</v>
      </c>
      <c r="LJ15" s="5">
        <v>7736</v>
      </c>
      <c r="LK15" s="5">
        <v>11963</v>
      </c>
      <c r="LL15" s="5">
        <v>13115</v>
      </c>
      <c r="LM15" s="5">
        <v>13293</v>
      </c>
      <c r="LN15" s="5">
        <v>17398</v>
      </c>
      <c r="LO15" s="5">
        <v>21154</v>
      </c>
      <c r="LP15" s="5">
        <v>19867</v>
      </c>
      <c r="LQ15" s="5">
        <v>19862</v>
      </c>
      <c r="LR15" s="5">
        <v>20788</v>
      </c>
      <c r="LS15" s="5">
        <v>17112</v>
      </c>
      <c r="LT15" s="5">
        <v>7963</v>
      </c>
      <c r="LU15" s="5">
        <v>9966</v>
      </c>
      <c r="LV15" s="5">
        <v>8233</v>
      </c>
      <c r="LW15" s="5">
        <v>7233</v>
      </c>
      <c r="LX15" s="5">
        <v>8873</v>
      </c>
      <c r="LY15" s="5">
        <v>9266</v>
      </c>
      <c r="LZ15" s="5">
        <v>6967</v>
      </c>
      <c r="MA15" s="5">
        <v>4777</v>
      </c>
      <c r="MB15" s="5">
        <v>5171</v>
      </c>
      <c r="MC15" s="5">
        <v>4299</v>
      </c>
      <c r="MD15" s="5">
        <v>4640</v>
      </c>
      <c r="ME15" s="5">
        <v>5352</v>
      </c>
      <c r="MF15" s="5">
        <v>5224</v>
      </c>
      <c r="MG15" s="5">
        <v>4487</v>
      </c>
      <c r="MH15" s="5">
        <v>3793</v>
      </c>
      <c r="MI15" s="5">
        <v>3012</v>
      </c>
      <c r="MJ15" s="5">
        <v>3484</v>
      </c>
      <c r="MK15" s="5">
        <v>3430</v>
      </c>
      <c r="ML15" s="5">
        <v>3773</v>
      </c>
      <c r="MM15" s="5">
        <v>4236</v>
      </c>
      <c r="MN15" s="5">
        <v>4372</v>
      </c>
      <c r="MO15" s="5">
        <v>4240</v>
      </c>
      <c r="MP15" s="5">
        <v>4685</v>
      </c>
      <c r="MQ15" s="5">
        <v>493</v>
      </c>
      <c r="MR15" s="5">
        <v>0</v>
      </c>
      <c r="MS15" s="5">
        <v>0</v>
      </c>
      <c r="MT15" s="5">
        <v>0</v>
      </c>
      <c r="MU15" s="5">
        <v>0</v>
      </c>
      <c r="MV15" s="5">
        <v>0</v>
      </c>
      <c r="MW15" s="5">
        <v>0</v>
      </c>
      <c r="MX15" s="5">
        <v>0</v>
      </c>
      <c r="MY15" s="5">
        <v>0</v>
      </c>
      <c r="MZ15" s="5">
        <v>0</v>
      </c>
      <c r="NA15" s="5">
        <v>0</v>
      </c>
      <c r="NB15" s="5">
        <v>0</v>
      </c>
      <c r="NC15" s="5">
        <v>0</v>
      </c>
      <c r="ND15" s="5">
        <v>0</v>
      </c>
      <c r="NE15" s="5" t="s">
        <v>220</v>
      </c>
      <c r="NF15" s="5" t="s">
        <v>220</v>
      </c>
      <c r="NG15" s="5" t="s">
        <v>220</v>
      </c>
      <c r="NH15" s="5" t="s">
        <v>220</v>
      </c>
      <c r="NI15" s="5" t="s">
        <v>220</v>
      </c>
      <c r="NJ15" s="5" t="s">
        <v>220</v>
      </c>
      <c r="NK15" s="5" t="s">
        <v>220</v>
      </c>
      <c r="NL15" s="5" t="s">
        <v>220</v>
      </c>
      <c r="NM15" s="5" t="s">
        <v>220</v>
      </c>
      <c r="NN15" s="5" t="s">
        <v>220</v>
      </c>
      <c r="NO15" s="5" t="s">
        <v>220</v>
      </c>
      <c r="NP15" s="5" t="s">
        <v>220</v>
      </c>
      <c r="NQ15" s="5" t="s">
        <v>220</v>
      </c>
      <c r="NR15" s="5" t="s">
        <v>220</v>
      </c>
      <c r="NS15" s="5" t="s">
        <v>220</v>
      </c>
      <c r="NT15" s="5" t="s">
        <v>220</v>
      </c>
      <c r="NU15" s="5" t="s">
        <v>220</v>
      </c>
      <c r="NV15" s="5" t="s">
        <v>220</v>
      </c>
      <c r="NW15" s="5">
        <v>0</v>
      </c>
      <c r="NX15" s="5">
        <v>0</v>
      </c>
      <c r="NY15" s="5">
        <v>0</v>
      </c>
      <c r="NZ15" s="5">
        <v>0</v>
      </c>
      <c r="OA15" s="5">
        <v>0</v>
      </c>
      <c r="OB15" s="5">
        <v>0</v>
      </c>
      <c r="OC15" s="5">
        <v>0</v>
      </c>
      <c r="OD15" s="5">
        <v>0</v>
      </c>
      <c r="OE15" s="5">
        <v>0</v>
      </c>
      <c r="OF15" s="5">
        <v>0</v>
      </c>
      <c r="OG15" s="5">
        <v>0</v>
      </c>
      <c r="OH15" s="5">
        <v>0</v>
      </c>
      <c r="OI15" s="5">
        <v>0</v>
      </c>
      <c r="OJ15" s="5">
        <v>0</v>
      </c>
      <c r="OK15" s="5" t="s">
        <v>220</v>
      </c>
      <c r="OL15" s="5" t="s">
        <v>220</v>
      </c>
      <c r="OM15" s="5" t="s">
        <v>220</v>
      </c>
      <c r="ON15" s="5" t="s">
        <v>220</v>
      </c>
      <c r="OO15" s="5" t="s">
        <v>220</v>
      </c>
      <c r="OP15" s="5" t="s">
        <v>220</v>
      </c>
      <c r="OQ15" s="5" t="s">
        <v>220</v>
      </c>
      <c r="OR15" s="5" t="s">
        <v>220</v>
      </c>
      <c r="OS15" s="5" t="s">
        <v>220</v>
      </c>
      <c r="OT15" s="5" t="s">
        <v>220</v>
      </c>
      <c r="OU15" s="5" t="s">
        <v>220</v>
      </c>
      <c r="OV15" s="5" t="s">
        <v>220</v>
      </c>
      <c r="OW15" s="5" t="s">
        <v>220</v>
      </c>
      <c r="OX15" s="5" t="s">
        <v>220</v>
      </c>
      <c r="OY15" s="5" t="s">
        <v>220</v>
      </c>
      <c r="OZ15" s="5" t="s">
        <v>220</v>
      </c>
      <c r="PA15" s="5" t="s">
        <v>220</v>
      </c>
      <c r="PB15" s="5" t="s">
        <v>220</v>
      </c>
      <c r="PC15" s="5">
        <v>77630</v>
      </c>
      <c r="PD15" s="5">
        <v>79195</v>
      </c>
      <c r="PE15" s="5">
        <v>74594</v>
      </c>
      <c r="PF15" s="5">
        <v>65641</v>
      </c>
      <c r="PG15" s="5">
        <v>52021</v>
      </c>
      <c r="PH15" s="5">
        <v>51538</v>
      </c>
      <c r="PI15" s="5">
        <v>54067</v>
      </c>
      <c r="PJ15" s="5">
        <v>53761</v>
      </c>
      <c r="PK15" s="5">
        <v>49800</v>
      </c>
      <c r="PL15" s="5">
        <v>54422</v>
      </c>
      <c r="PM15" s="5">
        <v>54123</v>
      </c>
      <c r="PN15" s="5">
        <v>57856</v>
      </c>
      <c r="PO15" s="5">
        <v>51761</v>
      </c>
      <c r="PP15" s="5">
        <v>43881</v>
      </c>
      <c r="PQ15" s="5">
        <v>39596</v>
      </c>
      <c r="PR15" s="5">
        <v>35272</v>
      </c>
      <c r="PS15" s="5">
        <v>31317</v>
      </c>
      <c r="PT15" s="5">
        <v>34236</v>
      </c>
      <c r="PU15" s="5">
        <v>27674</v>
      </c>
      <c r="PV15" s="5">
        <v>28194</v>
      </c>
      <c r="PW15" s="5">
        <v>22938</v>
      </c>
      <c r="PX15" s="5">
        <v>21192</v>
      </c>
      <c r="PY15" s="5">
        <v>18674</v>
      </c>
      <c r="PZ15" s="5">
        <v>23126</v>
      </c>
      <c r="QA15" s="5">
        <v>19768</v>
      </c>
      <c r="QB15" s="5">
        <v>21706</v>
      </c>
      <c r="QC15" s="5">
        <v>19204</v>
      </c>
      <c r="QD15" s="5">
        <v>18413</v>
      </c>
      <c r="QE15" s="5">
        <v>19327</v>
      </c>
      <c r="QF15" s="5">
        <v>15682</v>
      </c>
      <c r="QG15" s="5">
        <v>15638</v>
      </c>
      <c r="QH15" s="5">
        <v>16909</v>
      </c>
      <c r="QI15" s="5">
        <v>38167</v>
      </c>
      <c r="QJ15" s="5">
        <v>33639</v>
      </c>
      <c r="QK15" s="5">
        <v>34690</v>
      </c>
      <c r="QL15" s="5">
        <v>39170</v>
      </c>
      <c r="QM15" s="5">
        <v>43448</v>
      </c>
      <c r="QN15" s="5">
        <v>40691</v>
      </c>
      <c r="QO15" s="5">
        <v>42331</v>
      </c>
      <c r="QP15" s="5">
        <v>38211</v>
      </c>
      <c r="QQ15" s="5">
        <v>33465</v>
      </c>
      <c r="QR15" s="5">
        <v>37650</v>
      </c>
      <c r="QS15" s="5">
        <v>41521</v>
      </c>
      <c r="QT15" s="5">
        <v>48313</v>
      </c>
      <c r="QU15" s="5">
        <v>42701</v>
      </c>
      <c r="QV15" s="5">
        <v>33047</v>
      </c>
      <c r="QW15" s="5">
        <v>34323</v>
      </c>
      <c r="QX15" s="5">
        <v>36355</v>
      </c>
      <c r="QY15" s="5">
        <v>29971</v>
      </c>
      <c r="QZ15" s="5">
        <v>28342</v>
      </c>
      <c r="RA15" s="5">
        <v>28350</v>
      </c>
      <c r="RB15" s="5">
        <v>25969</v>
      </c>
      <c r="RC15" s="5">
        <v>25223</v>
      </c>
      <c r="RD15" s="5">
        <v>26106</v>
      </c>
      <c r="RE15" s="5">
        <v>27612</v>
      </c>
      <c r="RF15" s="5">
        <v>27081</v>
      </c>
      <c r="RG15" s="5">
        <v>23235</v>
      </c>
      <c r="RH15" s="5">
        <v>22385</v>
      </c>
      <c r="RI15" s="5">
        <v>22409</v>
      </c>
      <c r="RJ15" s="5">
        <v>21349</v>
      </c>
      <c r="RK15" s="5">
        <v>22721</v>
      </c>
      <c r="RL15" s="5">
        <v>20044</v>
      </c>
      <c r="RM15" s="5">
        <v>18585</v>
      </c>
      <c r="RN15" s="5">
        <v>20003</v>
      </c>
      <c r="RO15" s="5">
        <v>56197</v>
      </c>
      <c r="RP15" s="5">
        <v>64185</v>
      </c>
      <c r="RQ15" s="5">
        <v>59041</v>
      </c>
      <c r="RR15" s="5">
        <v>54257</v>
      </c>
      <c r="RS15" s="5">
        <v>52455</v>
      </c>
      <c r="RT15" s="5">
        <v>52544</v>
      </c>
      <c r="RU15" s="5">
        <v>52597</v>
      </c>
      <c r="RV15" s="5">
        <v>52836</v>
      </c>
      <c r="RW15" s="5">
        <v>56084</v>
      </c>
      <c r="RX15" s="5">
        <v>66343</v>
      </c>
      <c r="RY15" s="5">
        <v>74296</v>
      </c>
      <c r="RZ15" s="5">
        <v>75589</v>
      </c>
      <c r="SA15" s="5">
        <v>67387</v>
      </c>
      <c r="SB15" s="5">
        <v>64071</v>
      </c>
      <c r="SC15" s="5">
        <v>64543</v>
      </c>
      <c r="SD15" s="5">
        <v>47801</v>
      </c>
      <c r="SE15" s="5">
        <v>45917</v>
      </c>
      <c r="SF15" s="5">
        <v>53338</v>
      </c>
      <c r="SG15" s="5">
        <v>52526</v>
      </c>
      <c r="SH15" s="5">
        <v>42655</v>
      </c>
      <c r="SI15" s="5">
        <v>39704</v>
      </c>
      <c r="SJ15" s="5">
        <v>34070</v>
      </c>
      <c r="SK15" s="5">
        <v>30124</v>
      </c>
      <c r="SL15" s="5">
        <v>30969</v>
      </c>
      <c r="SM15" s="5">
        <v>29748</v>
      </c>
      <c r="SN15" s="5">
        <v>27706</v>
      </c>
      <c r="SO15" s="5">
        <v>28386</v>
      </c>
      <c r="SP15" s="5">
        <v>27566</v>
      </c>
      <c r="SQ15" s="5">
        <v>28870</v>
      </c>
      <c r="SR15" s="5">
        <v>27471</v>
      </c>
      <c r="SS15" s="5">
        <v>27195</v>
      </c>
      <c r="ST15" s="5">
        <v>26592</v>
      </c>
      <c r="SU15" s="5">
        <v>47854</v>
      </c>
      <c r="SV15" s="5">
        <v>44822</v>
      </c>
      <c r="SW15" s="5">
        <v>54410</v>
      </c>
      <c r="SX15" s="5">
        <v>59023</v>
      </c>
      <c r="SY15" s="5">
        <v>55010</v>
      </c>
      <c r="SZ15" s="5">
        <v>60160</v>
      </c>
      <c r="TA15" s="5">
        <v>77723</v>
      </c>
      <c r="TB15" s="5">
        <v>77167</v>
      </c>
      <c r="TC15" s="5">
        <v>73403</v>
      </c>
      <c r="TD15" s="5">
        <v>51166</v>
      </c>
      <c r="TE15" s="5">
        <v>25457</v>
      </c>
      <c r="TF15" s="5">
        <v>12642</v>
      </c>
      <c r="TG15" s="5">
        <v>11184</v>
      </c>
      <c r="TH15" s="5">
        <v>13045</v>
      </c>
      <c r="TI15" s="5">
        <v>12513</v>
      </c>
      <c r="TJ15" s="5">
        <v>2626</v>
      </c>
      <c r="TK15" s="5">
        <v>2075</v>
      </c>
      <c r="TL15" s="5">
        <v>2555</v>
      </c>
      <c r="TM15" s="5">
        <v>2840</v>
      </c>
      <c r="TN15" s="5">
        <v>3050</v>
      </c>
      <c r="TO15" s="5">
        <v>2430</v>
      </c>
      <c r="TP15" s="5">
        <v>2932</v>
      </c>
      <c r="TQ15" s="5">
        <v>6995</v>
      </c>
      <c r="TR15" s="5">
        <v>8554</v>
      </c>
      <c r="TS15" s="5">
        <v>7226</v>
      </c>
      <c r="TT15" s="5">
        <v>9838</v>
      </c>
      <c r="TU15" s="5">
        <v>10886</v>
      </c>
      <c r="TV15" s="5">
        <v>11764</v>
      </c>
      <c r="TW15" s="5">
        <v>7689</v>
      </c>
      <c r="TX15" s="5">
        <v>10279</v>
      </c>
      <c r="TY15" s="5">
        <v>11157</v>
      </c>
      <c r="TZ15" s="5">
        <v>10652</v>
      </c>
      <c r="UA15" s="5">
        <v>13077</v>
      </c>
      <c r="UB15" s="5">
        <v>13409</v>
      </c>
      <c r="UC15" s="5">
        <v>13872</v>
      </c>
      <c r="UD15" s="5">
        <v>12389</v>
      </c>
      <c r="UE15" s="5">
        <v>11296</v>
      </c>
      <c r="UF15" s="5">
        <v>9974</v>
      </c>
      <c r="UG15" s="5">
        <v>9332</v>
      </c>
      <c r="UH15" s="5">
        <v>9459</v>
      </c>
      <c r="UI15" s="5">
        <v>8829</v>
      </c>
      <c r="UJ15" s="5">
        <v>9225</v>
      </c>
      <c r="UK15" s="5">
        <v>8563</v>
      </c>
      <c r="UL15" s="5">
        <v>15163</v>
      </c>
      <c r="UM15" s="5">
        <v>14203</v>
      </c>
      <c r="UN15" s="5">
        <v>16522</v>
      </c>
      <c r="UO15" s="5">
        <v>22791</v>
      </c>
      <c r="UP15" s="5">
        <v>22748</v>
      </c>
      <c r="UQ15" s="5">
        <v>22466</v>
      </c>
      <c r="UR15" s="5">
        <v>15996</v>
      </c>
      <c r="US15" s="5">
        <v>15316</v>
      </c>
      <c r="UT15" s="5">
        <v>16149</v>
      </c>
      <c r="UU15" s="5">
        <v>15946</v>
      </c>
      <c r="UV15" s="5">
        <v>25605</v>
      </c>
      <c r="UW15" s="5">
        <v>19856</v>
      </c>
      <c r="UX15" s="5">
        <v>15291</v>
      </c>
      <c r="UY15" s="5">
        <v>11167</v>
      </c>
      <c r="UZ15" s="5">
        <v>9096</v>
      </c>
      <c r="VA15" s="5">
        <v>7445</v>
      </c>
      <c r="VB15" s="5">
        <v>6435</v>
      </c>
      <c r="VC15" s="5">
        <v>5938</v>
      </c>
      <c r="VD15" s="5">
        <v>3932</v>
      </c>
      <c r="VE15" s="5">
        <v>2214</v>
      </c>
      <c r="VF15" s="5">
        <v>2000</v>
      </c>
      <c r="VG15" s="5">
        <v>196506</v>
      </c>
      <c r="VH15" s="5">
        <v>159185</v>
      </c>
      <c r="VI15" s="5">
        <v>171216</v>
      </c>
      <c r="VJ15" s="5">
        <v>174893</v>
      </c>
      <c r="VK15" s="5">
        <v>156071</v>
      </c>
      <c r="VL15" s="5">
        <v>180516</v>
      </c>
      <c r="VM15" s="5">
        <v>204546</v>
      </c>
      <c r="VN15" s="5">
        <v>204267</v>
      </c>
      <c r="VO15" s="5">
        <v>172534</v>
      </c>
      <c r="VP15" s="5">
        <v>183333</v>
      </c>
      <c r="VQ15" s="5">
        <v>158383</v>
      </c>
      <c r="VR15" s="5">
        <v>147839</v>
      </c>
      <c r="VS15" s="5">
        <v>141041</v>
      </c>
      <c r="VT15" s="5">
        <v>149879</v>
      </c>
      <c r="VU15" s="5">
        <v>121705</v>
      </c>
      <c r="VV15" s="5">
        <v>143514</v>
      </c>
      <c r="VW15" s="5">
        <v>136733</v>
      </c>
      <c r="VX15" s="5">
        <v>104425</v>
      </c>
      <c r="VY15" s="5">
        <v>88706</v>
      </c>
      <c r="VZ15" s="5">
        <v>85013</v>
      </c>
      <c r="WA15" s="5">
        <v>93893</v>
      </c>
      <c r="WB15" s="5">
        <v>96940</v>
      </c>
      <c r="WC15" s="5">
        <v>95993</v>
      </c>
      <c r="WD15" s="5">
        <v>125928</v>
      </c>
      <c r="WE15" s="5">
        <v>100950</v>
      </c>
      <c r="WF15" s="5">
        <v>107422</v>
      </c>
      <c r="WG15" s="5">
        <v>101263</v>
      </c>
      <c r="WH15" s="5">
        <v>73890</v>
      </c>
      <c r="WI15" s="5">
        <v>87481</v>
      </c>
      <c r="WJ15" s="5">
        <v>101931</v>
      </c>
      <c r="WK15" s="5">
        <v>63228</v>
      </c>
      <c r="WL15" s="5">
        <v>77367</v>
      </c>
      <c r="WM15" s="5">
        <v>13490</v>
      </c>
      <c r="WN15" s="5">
        <v>12572</v>
      </c>
      <c r="WO15" s="5">
        <v>12101</v>
      </c>
      <c r="WP15" s="5">
        <v>11880</v>
      </c>
      <c r="WQ15" s="5">
        <v>11678</v>
      </c>
      <c r="WR15" s="5">
        <v>11602</v>
      </c>
      <c r="WS15" s="5">
        <v>9248</v>
      </c>
      <c r="WT15" s="5">
        <v>8219</v>
      </c>
      <c r="WU15" s="5">
        <v>5973</v>
      </c>
      <c r="WV15" s="5">
        <v>7036</v>
      </c>
      <c r="WW15" s="5">
        <v>8578</v>
      </c>
      <c r="WX15" s="5">
        <v>10125</v>
      </c>
      <c r="WY15" s="5">
        <v>10144</v>
      </c>
      <c r="WZ15" s="5">
        <v>9092</v>
      </c>
      <c r="XA15" s="5">
        <v>8799</v>
      </c>
      <c r="XB15" s="5">
        <v>7077</v>
      </c>
      <c r="XC15" s="5">
        <v>4730</v>
      </c>
      <c r="XD15" s="5">
        <v>5676</v>
      </c>
      <c r="XE15" s="5">
        <v>5982</v>
      </c>
      <c r="XF15" s="5">
        <v>11404</v>
      </c>
      <c r="XG15" s="5">
        <v>11035</v>
      </c>
      <c r="XH15" s="5">
        <v>7989</v>
      </c>
      <c r="XI15" s="5">
        <v>8544</v>
      </c>
      <c r="XJ15" s="5">
        <v>7294</v>
      </c>
      <c r="XK15" s="5">
        <v>6932</v>
      </c>
      <c r="XL15" s="5">
        <v>5904</v>
      </c>
      <c r="XM15" s="5">
        <v>6653</v>
      </c>
      <c r="XN15" s="5">
        <v>6534</v>
      </c>
      <c r="XO15" s="5">
        <v>6474</v>
      </c>
      <c r="XP15" s="5">
        <v>7357</v>
      </c>
      <c r="XQ15" s="5">
        <v>6767</v>
      </c>
      <c r="XR15" s="5">
        <v>6137</v>
      </c>
      <c r="XS15" s="2">
        <v>803</v>
      </c>
      <c r="XT15" s="3" t="s">
        <v>222</v>
      </c>
      <c r="XU15" s="3" t="s">
        <v>222</v>
      </c>
      <c r="XV15" s="3" t="s">
        <v>222</v>
      </c>
      <c r="XW15" s="3" t="s">
        <v>221</v>
      </c>
      <c r="XX15" s="3" t="s">
        <v>222</v>
      </c>
      <c r="XY15" s="3" t="s">
        <v>222</v>
      </c>
      <c r="XZ15" s="3" t="s">
        <v>228</v>
      </c>
    </row>
    <row r="16" spans="1:650" x14ac:dyDescent="0.3">
      <c r="A16" s="1" t="s">
        <v>10</v>
      </c>
      <c r="B16" s="2">
        <v>4056975</v>
      </c>
      <c r="C16" s="5">
        <v>20204</v>
      </c>
      <c r="D16" s="5">
        <v>15874</v>
      </c>
      <c r="E16" s="5">
        <v>385</v>
      </c>
      <c r="F16" s="5">
        <v>-1</v>
      </c>
      <c r="G16" s="5">
        <v>698</v>
      </c>
      <c r="H16" s="5">
        <v>0</v>
      </c>
      <c r="I16" s="5">
        <v>0</v>
      </c>
      <c r="J16" s="5">
        <v>0</v>
      </c>
      <c r="K16" s="5">
        <v>0</v>
      </c>
      <c r="L16" s="5">
        <v>231</v>
      </c>
      <c r="M16" s="5">
        <v>0</v>
      </c>
      <c r="N16" s="5">
        <v>0</v>
      </c>
      <c r="O16" s="5">
        <v>0</v>
      </c>
      <c r="P16" s="5">
        <v>0</v>
      </c>
      <c r="Q16" s="5">
        <v>0</v>
      </c>
      <c r="R16" s="5">
        <v>464</v>
      </c>
      <c r="S16" s="5">
        <v>322</v>
      </c>
      <c r="T16" s="5">
        <v>2373</v>
      </c>
      <c r="U16" s="5">
        <v>3822</v>
      </c>
      <c r="V16" s="5">
        <v>3686</v>
      </c>
      <c r="W16" s="5">
        <v>8287</v>
      </c>
      <c r="X16" s="5">
        <v>13646</v>
      </c>
      <c r="Y16" s="5">
        <v>1033</v>
      </c>
      <c r="Z16" s="5">
        <v>0</v>
      </c>
      <c r="AA16" s="5">
        <v>0</v>
      </c>
      <c r="AB16" s="5">
        <v>0</v>
      </c>
      <c r="AC16" s="5">
        <v>0</v>
      </c>
      <c r="AD16" s="5">
        <v>0</v>
      </c>
      <c r="AE16" s="5">
        <v>0</v>
      </c>
      <c r="AF16" s="5">
        <v>0</v>
      </c>
      <c r="AG16" s="5">
        <v>0</v>
      </c>
      <c r="AH16" s="5">
        <v>0</v>
      </c>
      <c r="AI16" s="5">
        <v>0</v>
      </c>
      <c r="AJ16" s="5">
        <v>0</v>
      </c>
      <c r="AK16" s="5">
        <v>0</v>
      </c>
      <c r="AL16" s="5">
        <v>0</v>
      </c>
      <c r="AM16" s="5">
        <v>0</v>
      </c>
      <c r="AN16" s="5">
        <v>0</v>
      </c>
      <c r="AO16" s="5">
        <v>0</v>
      </c>
      <c r="AP16" s="5">
        <v>0</v>
      </c>
      <c r="AQ16" s="5">
        <v>0</v>
      </c>
      <c r="AR16" s="5">
        <v>0</v>
      </c>
      <c r="AS16" s="5">
        <v>0</v>
      </c>
      <c r="AT16" s="5">
        <v>0</v>
      </c>
      <c r="AU16" s="5">
        <v>0</v>
      </c>
      <c r="AV16" s="5">
        <v>62532</v>
      </c>
      <c r="AW16" s="5">
        <v>3617</v>
      </c>
      <c r="AX16" s="5">
        <v>5265</v>
      </c>
      <c r="AY16" s="5">
        <v>9433</v>
      </c>
      <c r="AZ16" s="5">
        <v>5248</v>
      </c>
      <c r="BA16" s="5">
        <v>0</v>
      </c>
      <c r="BB16" s="5">
        <v>817</v>
      </c>
      <c r="BC16" s="5">
        <v>43969</v>
      </c>
      <c r="BD16" s="5">
        <v>19041</v>
      </c>
      <c r="BE16" s="5">
        <v>38852</v>
      </c>
      <c r="BF16" s="5">
        <v>27250</v>
      </c>
      <c r="BG16" s="5">
        <v>39776</v>
      </c>
      <c r="BH16" s="5">
        <v>105683</v>
      </c>
      <c r="BI16" s="5">
        <v>17116</v>
      </c>
      <c r="BJ16" s="5">
        <v>39560</v>
      </c>
      <c r="BK16" s="5">
        <v>64785</v>
      </c>
      <c r="BL16" s="5">
        <v>60049</v>
      </c>
      <c r="BM16" s="5">
        <v>40099</v>
      </c>
      <c r="BN16" s="5">
        <v>65527</v>
      </c>
      <c r="BO16" s="5">
        <v>190816</v>
      </c>
      <c r="BP16" s="5">
        <v>82419</v>
      </c>
      <c r="BQ16" s="5">
        <v>165916</v>
      </c>
      <c r="BR16" s="5">
        <v>170292</v>
      </c>
      <c r="BS16" s="5">
        <v>134031</v>
      </c>
      <c r="BT16" s="5">
        <v>61561</v>
      </c>
      <c r="BU16" s="5">
        <v>55050</v>
      </c>
      <c r="BV16" s="5">
        <v>55263</v>
      </c>
      <c r="BW16" s="5">
        <v>8416</v>
      </c>
      <c r="BX16" s="5">
        <v>37751</v>
      </c>
      <c r="BY16" s="5">
        <v>26437</v>
      </c>
      <c r="BZ16" s="5">
        <v>119833</v>
      </c>
      <c r="CA16" s="5">
        <v>28373</v>
      </c>
      <c r="CB16" s="5">
        <v>29278</v>
      </c>
      <c r="CC16" s="5">
        <v>109928</v>
      </c>
      <c r="CD16" s="5">
        <v>16896</v>
      </c>
      <c r="CE16" s="5">
        <v>25707</v>
      </c>
      <c r="CF16" s="5">
        <v>17293</v>
      </c>
      <c r="CG16" s="5">
        <v>846</v>
      </c>
      <c r="CH16" s="5">
        <v>1354</v>
      </c>
      <c r="CI16" s="5">
        <v>1513</v>
      </c>
      <c r="CJ16" s="5">
        <v>2870</v>
      </c>
      <c r="CK16" s="5">
        <v>8634</v>
      </c>
      <c r="CL16" s="5">
        <v>7988</v>
      </c>
      <c r="CM16" s="5">
        <v>10082</v>
      </c>
      <c r="CN16" s="5">
        <v>21913</v>
      </c>
      <c r="CO16" s="5">
        <v>27310</v>
      </c>
      <c r="CP16" s="5">
        <v>18775</v>
      </c>
      <c r="CQ16" s="5">
        <v>14539</v>
      </c>
      <c r="CR16" s="5">
        <v>14100</v>
      </c>
      <c r="CS16" s="5">
        <v>32455</v>
      </c>
      <c r="CT16" s="5">
        <v>16985</v>
      </c>
      <c r="CU16" s="5">
        <v>136474</v>
      </c>
      <c r="CV16" s="5">
        <v>158350</v>
      </c>
      <c r="CW16" s="5">
        <v>129933</v>
      </c>
      <c r="CX16" s="5">
        <v>84930</v>
      </c>
      <c r="CY16" s="5">
        <v>90123</v>
      </c>
      <c r="CZ16" s="5">
        <v>123264</v>
      </c>
      <c r="DA16" s="5">
        <v>130114</v>
      </c>
      <c r="DB16" s="5">
        <v>127364</v>
      </c>
      <c r="DC16" s="5">
        <v>91219</v>
      </c>
      <c r="DD16" s="5">
        <v>109173</v>
      </c>
      <c r="DE16" s="5">
        <v>76346</v>
      </c>
      <c r="DF16" s="5">
        <v>84225</v>
      </c>
      <c r="DG16" s="5">
        <v>63395</v>
      </c>
      <c r="DH16" s="5">
        <v>59565</v>
      </c>
      <c r="DI16" s="5">
        <v>57132</v>
      </c>
      <c r="DJ16" s="5">
        <v>77773</v>
      </c>
      <c r="DK16" s="5">
        <v>53328</v>
      </c>
      <c r="DL16" s="5">
        <v>84926</v>
      </c>
      <c r="DM16" s="5">
        <v>26377</v>
      </c>
      <c r="DN16" s="5">
        <v>30505</v>
      </c>
      <c r="DO16" s="5">
        <v>23331</v>
      </c>
      <c r="DP16" s="5">
        <v>30734</v>
      </c>
      <c r="DQ16" s="5">
        <v>39341</v>
      </c>
      <c r="DR16" s="5">
        <v>44772</v>
      </c>
      <c r="DS16" s="5">
        <v>36673</v>
      </c>
      <c r="DT16" s="5">
        <v>35667</v>
      </c>
      <c r="DU16" s="5">
        <v>51192</v>
      </c>
      <c r="DV16" s="5">
        <v>34749</v>
      </c>
      <c r="DW16" s="5">
        <v>72902</v>
      </c>
      <c r="DX16" s="5">
        <v>47002</v>
      </c>
      <c r="DY16" s="5">
        <v>46209</v>
      </c>
      <c r="DZ16" s="5">
        <v>30785</v>
      </c>
      <c r="EA16" s="5">
        <v>31594</v>
      </c>
      <c r="EB16" s="5">
        <v>22276</v>
      </c>
      <c r="EC16" s="5">
        <v>10284</v>
      </c>
      <c r="ED16" s="5">
        <v>9719</v>
      </c>
      <c r="EE16" s="5">
        <v>9096</v>
      </c>
      <c r="EF16" s="5">
        <v>12759</v>
      </c>
      <c r="EG16" s="5">
        <v>17330</v>
      </c>
      <c r="EH16" s="5">
        <v>9271</v>
      </c>
      <c r="EI16" s="5">
        <v>4344</v>
      </c>
      <c r="EJ16" s="5">
        <v>7663</v>
      </c>
      <c r="EK16" s="5">
        <v>4035</v>
      </c>
      <c r="EL16" s="5">
        <v>2726</v>
      </c>
      <c r="EM16" s="5">
        <v>3781</v>
      </c>
      <c r="EN16" s="5">
        <v>1137</v>
      </c>
      <c r="EO16" s="5">
        <v>4447</v>
      </c>
      <c r="EP16" s="5">
        <v>649</v>
      </c>
      <c r="EQ16" s="5">
        <v>2739</v>
      </c>
      <c r="ER16" s="5">
        <v>2539</v>
      </c>
      <c r="ES16" s="5">
        <v>802</v>
      </c>
      <c r="ET16" s="5">
        <v>1811</v>
      </c>
      <c r="EU16" s="5">
        <v>6282</v>
      </c>
      <c r="EV16" s="5">
        <v>3142</v>
      </c>
      <c r="EW16" s="5">
        <v>16826</v>
      </c>
      <c r="EX16" s="5">
        <v>10175</v>
      </c>
      <c r="EY16" s="5">
        <v>7680</v>
      </c>
      <c r="EZ16" s="5">
        <v>9569</v>
      </c>
      <c r="FA16" s="5">
        <v>18545</v>
      </c>
      <c r="FB16" s="5">
        <v>8201</v>
      </c>
      <c r="FC16" s="5">
        <v>36985</v>
      </c>
      <c r="FD16" s="5">
        <v>16239</v>
      </c>
      <c r="FE16" s="5">
        <v>15110</v>
      </c>
      <c r="FF16" s="5">
        <v>18765</v>
      </c>
      <c r="FG16" s="5">
        <v>0</v>
      </c>
      <c r="FH16" s="5">
        <v>0</v>
      </c>
      <c r="FI16" s="5">
        <v>0</v>
      </c>
      <c r="FJ16" s="5">
        <v>0</v>
      </c>
      <c r="FK16" s="5">
        <v>0</v>
      </c>
      <c r="FL16" s="5">
        <v>0</v>
      </c>
      <c r="FM16" s="5">
        <v>0</v>
      </c>
      <c r="FN16" s="5">
        <v>0</v>
      </c>
      <c r="FO16" s="5">
        <v>0</v>
      </c>
      <c r="FP16" s="5">
        <v>0</v>
      </c>
      <c r="FQ16" s="5">
        <v>0</v>
      </c>
      <c r="FR16" s="5">
        <v>0</v>
      </c>
      <c r="FS16" s="5">
        <v>0</v>
      </c>
      <c r="FT16" s="5">
        <v>0</v>
      </c>
      <c r="FU16" s="5" t="s">
        <v>220</v>
      </c>
      <c r="FV16" s="5" t="s">
        <v>220</v>
      </c>
      <c r="FW16" s="5" t="s">
        <v>220</v>
      </c>
      <c r="FX16" s="5" t="s">
        <v>220</v>
      </c>
      <c r="FY16" s="5" t="s">
        <v>220</v>
      </c>
      <c r="FZ16" s="5" t="s">
        <v>220</v>
      </c>
      <c r="GA16" s="5" t="s">
        <v>220</v>
      </c>
      <c r="GB16" s="5" t="s">
        <v>220</v>
      </c>
      <c r="GC16" s="5" t="s">
        <v>220</v>
      </c>
      <c r="GD16" s="5" t="s">
        <v>220</v>
      </c>
      <c r="GE16" s="5" t="s">
        <v>220</v>
      </c>
      <c r="GF16" s="5" t="s">
        <v>220</v>
      </c>
      <c r="GG16" s="5" t="s">
        <v>220</v>
      </c>
      <c r="GH16" s="5" t="s">
        <v>220</v>
      </c>
      <c r="GI16" s="5" t="s">
        <v>220</v>
      </c>
      <c r="GJ16" s="5" t="s">
        <v>220</v>
      </c>
      <c r="GK16" s="5" t="s">
        <v>220</v>
      </c>
      <c r="GL16" s="5" t="s">
        <v>220</v>
      </c>
      <c r="GM16" s="5">
        <v>379088</v>
      </c>
      <c r="GN16" s="5">
        <v>278919</v>
      </c>
      <c r="GO16" s="5">
        <v>306519</v>
      </c>
      <c r="GP16" s="5">
        <v>264940</v>
      </c>
      <c r="GQ16" s="5">
        <v>233948</v>
      </c>
      <c r="GR16" s="5">
        <v>197584</v>
      </c>
      <c r="GS16" s="5">
        <v>202493</v>
      </c>
      <c r="GT16" s="5">
        <v>191898</v>
      </c>
      <c r="GU16" s="5">
        <v>103978</v>
      </c>
      <c r="GV16" s="5">
        <v>154819</v>
      </c>
      <c r="GW16" s="5">
        <v>106819</v>
      </c>
      <c r="GX16" s="5">
        <v>206784</v>
      </c>
      <c r="GY16" s="5">
        <v>95549</v>
      </c>
      <c r="GZ16" s="5">
        <v>152511</v>
      </c>
      <c r="HA16" s="5">
        <v>175123</v>
      </c>
      <c r="HB16" s="5">
        <v>101047</v>
      </c>
      <c r="HC16" s="5">
        <v>91529</v>
      </c>
      <c r="HD16" s="5">
        <v>112380</v>
      </c>
      <c r="HE16" s="5">
        <v>31847</v>
      </c>
      <c r="HF16" s="5">
        <v>38173</v>
      </c>
      <c r="HG16" s="5">
        <v>83382</v>
      </c>
      <c r="HH16" s="5">
        <v>69433</v>
      </c>
      <c r="HI16" s="5">
        <v>104686</v>
      </c>
      <c r="HJ16" s="5">
        <v>90186</v>
      </c>
      <c r="HK16" s="5">
        <v>94211</v>
      </c>
      <c r="HL16" s="5">
        <v>172832</v>
      </c>
      <c r="HM16" s="5">
        <v>114164</v>
      </c>
      <c r="HN16" s="5">
        <v>101285</v>
      </c>
      <c r="HO16" s="5">
        <v>242304</v>
      </c>
      <c r="HP16" s="5">
        <v>137390</v>
      </c>
      <c r="HQ16" s="5">
        <v>133872</v>
      </c>
      <c r="HR16" s="5">
        <v>132062</v>
      </c>
      <c r="HS16" s="5">
        <v>619160</v>
      </c>
      <c r="HT16" s="5">
        <v>642177</v>
      </c>
      <c r="HU16" s="5">
        <v>598866</v>
      </c>
      <c r="HV16" s="5">
        <v>653404</v>
      </c>
      <c r="HW16" s="5">
        <v>728151</v>
      </c>
      <c r="HX16" s="5">
        <v>698074</v>
      </c>
      <c r="HY16" s="5">
        <v>701810</v>
      </c>
      <c r="HZ16" s="5">
        <v>707969</v>
      </c>
      <c r="IA16" s="5">
        <v>768303</v>
      </c>
      <c r="IB16" s="5">
        <v>940865</v>
      </c>
      <c r="IC16" s="5">
        <v>930599</v>
      </c>
      <c r="ID16" s="5">
        <v>1179544</v>
      </c>
      <c r="IE16" s="5">
        <v>1132481</v>
      </c>
      <c r="IF16" s="5">
        <v>1033199</v>
      </c>
      <c r="IG16" s="5">
        <v>550454</v>
      </c>
      <c r="IH16" s="5">
        <v>513888</v>
      </c>
      <c r="II16" s="5">
        <v>497701</v>
      </c>
      <c r="IJ16" s="5">
        <v>499772</v>
      </c>
      <c r="IK16" s="5">
        <v>480920</v>
      </c>
      <c r="IL16" s="5">
        <v>482511</v>
      </c>
      <c r="IM16" s="5">
        <v>529101</v>
      </c>
      <c r="IN16" s="5">
        <v>519521</v>
      </c>
      <c r="IO16" s="5">
        <v>469086</v>
      </c>
      <c r="IP16" s="5">
        <v>477038</v>
      </c>
      <c r="IQ16" s="5">
        <v>440544</v>
      </c>
      <c r="IR16" s="5">
        <v>394236</v>
      </c>
      <c r="IS16" s="5">
        <v>318061</v>
      </c>
      <c r="IT16" s="5">
        <v>312582</v>
      </c>
      <c r="IU16" s="5">
        <v>284459</v>
      </c>
      <c r="IV16" s="5">
        <v>256993</v>
      </c>
      <c r="IW16" s="5">
        <v>251729</v>
      </c>
      <c r="IX16" s="5">
        <v>240260</v>
      </c>
      <c r="IY16" s="5">
        <v>0</v>
      </c>
      <c r="IZ16" s="5">
        <v>0</v>
      </c>
      <c r="JA16" s="5">
        <v>0</v>
      </c>
      <c r="JB16" s="5">
        <v>0</v>
      </c>
      <c r="JC16" s="5">
        <v>0</v>
      </c>
      <c r="JD16" s="5">
        <v>0</v>
      </c>
      <c r="JE16" s="5">
        <v>0</v>
      </c>
      <c r="JF16" s="5">
        <v>0</v>
      </c>
      <c r="JG16" s="5">
        <v>0</v>
      </c>
      <c r="JH16" s="5">
        <v>375</v>
      </c>
      <c r="JI16" s="5">
        <v>85</v>
      </c>
      <c r="JJ16" s="5">
        <v>54</v>
      </c>
      <c r="JK16" s="5">
        <v>2344</v>
      </c>
      <c r="JL16" s="5">
        <v>19852</v>
      </c>
      <c r="JM16" s="5">
        <v>20617</v>
      </c>
      <c r="JN16" s="5">
        <v>18078</v>
      </c>
      <c r="JO16" s="5">
        <v>23535</v>
      </c>
      <c r="JP16" s="5">
        <v>19233</v>
      </c>
      <c r="JQ16" s="5">
        <v>26805</v>
      </c>
      <c r="JR16" s="5">
        <v>32387</v>
      </c>
      <c r="JS16" s="5">
        <v>36735</v>
      </c>
      <c r="JT16" s="5">
        <v>25466</v>
      </c>
      <c r="JU16" s="5">
        <v>25136</v>
      </c>
      <c r="JV16" s="5">
        <v>34747</v>
      </c>
      <c r="JW16" s="5">
        <v>28220</v>
      </c>
      <c r="JX16" s="5">
        <v>30487</v>
      </c>
      <c r="JY16" s="5">
        <v>36155</v>
      </c>
      <c r="JZ16" s="5">
        <v>38879</v>
      </c>
      <c r="KA16" s="5">
        <v>39739</v>
      </c>
      <c r="KB16" s="5">
        <v>37024</v>
      </c>
      <c r="KC16" s="5">
        <v>41427</v>
      </c>
      <c r="KD16" s="5">
        <v>46484</v>
      </c>
      <c r="KE16" s="5">
        <v>8828</v>
      </c>
      <c r="KF16" s="5">
        <v>9305</v>
      </c>
      <c r="KG16" s="5">
        <v>6356</v>
      </c>
      <c r="KH16" s="5">
        <v>6478</v>
      </c>
      <c r="KI16" s="5">
        <v>4742</v>
      </c>
      <c r="KJ16" s="5">
        <v>4222</v>
      </c>
      <c r="KK16" s="5">
        <v>3761</v>
      </c>
      <c r="KL16" s="5">
        <v>3783</v>
      </c>
      <c r="KM16" s="5">
        <v>5183</v>
      </c>
      <c r="KN16" s="5">
        <v>3611</v>
      </c>
      <c r="KO16" s="5">
        <v>3338</v>
      </c>
      <c r="KP16" s="5">
        <v>3014</v>
      </c>
      <c r="KQ16" s="5">
        <v>2323</v>
      </c>
      <c r="KR16" s="5">
        <v>1933</v>
      </c>
      <c r="KS16" s="5">
        <v>1960</v>
      </c>
      <c r="KT16" s="5">
        <v>2127</v>
      </c>
      <c r="KU16" s="5">
        <v>2376</v>
      </c>
      <c r="KV16" s="5">
        <v>2068</v>
      </c>
      <c r="KW16" s="5">
        <v>1705</v>
      </c>
      <c r="KX16" s="5">
        <v>2041</v>
      </c>
      <c r="KY16" s="5">
        <v>4348</v>
      </c>
      <c r="KZ16" s="5">
        <v>3174</v>
      </c>
      <c r="LA16" s="5">
        <v>5260</v>
      </c>
      <c r="LB16" s="5">
        <v>8445</v>
      </c>
      <c r="LC16" s="5">
        <v>8053</v>
      </c>
      <c r="LD16" s="5">
        <v>9030</v>
      </c>
      <c r="LE16" s="5">
        <v>9589</v>
      </c>
      <c r="LF16" s="5">
        <v>8287</v>
      </c>
      <c r="LG16" s="5">
        <v>7989</v>
      </c>
      <c r="LH16" s="5">
        <v>8925</v>
      </c>
      <c r="LI16" s="5">
        <v>8374</v>
      </c>
      <c r="LJ16" s="5">
        <v>8249</v>
      </c>
      <c r="LK16" s="5">
        <v>18039</v>
      </c>
      <c r="LL16" s="5">
        <v>13027</v>
      </c>
      <c r="LM16" s="5">
        <v>15434</v>
      </c>
      <c r="LN16" s="5">
        <v>12710</v>
      </c>
      <c r="LO16" s="5">
        <v>10706</v>
      </c>
      <c r="LP16" s="5">
        <v>8776</v>
      </c>
      <c r="LQ16" s="5">
        <v>8292</v>
      </c>
      <c r="LR16" s="5">
        <v>7706</v>
      </c>
      <c r="LS16" s="5">
        <v>8100</v>
      </c>
      <c r="LT16" s="5">
        <v>8549</v>
      </c>
      <c r="LU16" s="5">
        <v>6061</v>
      </c>
      <c r="LV16" s="5">
        <v>6113</v>
      </c>
      <c r="LW16" s="5">
        <v>6314</v>
      </c>
      <c r="LX16" s="5">
        <v>6191</v>
      </c>
      <c r="LY16" s="5">
        <v>5511</v>
      </c>
      <c r="LZ16" s="5">
        <v>5106</v>
      </c>
      <c r="MA16" s="5">
        <v>5714</v>
      </c>
      <c r="MB16" s="5">
        <v>5606</v>
      </c>
      <c r="MC16" s="5">
        <v>5476</v>
      </c>
      <c r="MD16" s="5">
        <v>4499</v>
      </c>
      <c r="ME16" s="5">
        <v>2017</v>
      </c>
      <c r="MF16" s="5">
        <v>1658</v>
      </c>
      <c r="MG16" s="5">
        <v>1221</v>
      </c>
      <c r="MH16" s="5">
        <v>1645</v>
      </c>
      <c r="MI16" s="5">
        <v>1496</v>
      </c>
      <c r="MJ16" s="5">
        <v>1710</v>
      </c>
      <c r="MK16" s="5">
        <v>2390</v>
      </c>
      <c r="ML16" s="5">
        <v>2664</v>
      </c>
      <c r="MM16" s="5">
        <v>2866</v>
      </c>
      <c r="MN16" s="5">
        <v>4214</v>
      </c>
      <c r="MO16" s="5">
        <v>3790</v>
      </c>
      <c r="MP16" s="5">
        <v>3075</v>
      </c>
      <c r="MQ16" s="5">
        <v>53</v>
      </c>
      <c r="MR16" s="5">
        <v>63</v>
      </c>
      <c r="MS16" s="5">
        <v>62</v>
      </c>
      <c r="MT16" s="5">
        <v>74</v>
      </c>
      <c r="MU16" s="5">
        <v>82</v>
      </c>
      <c r="MV16" s="5">
        <v>96</v>
      </c>
      <c r="MW16" s="5">
        <v>89</v>
      </c>
      <c r="MX16" s="5">
        <v>80</v>
      </c>
      <c r="MY16" s="5">
        <v>81</v>
      </c>
      <c r="MZ16" s="5">
        <v>94</v>
      </c>
      <c r="NA16" s="5">
        <v>78</v>
      </c>
      <c r="NB16" s="5">
        <v>105</v>
      </c>
      <c r="NC16" s="5">
        <v>179</v>
      </c>
      <c r="ND16" s="5">
        <v>215</v>
      </c>
      <c r="NE16" s="5" t="s">
        <v>220</v>
      </c>
      <c r="NF16" s="5" t="s">
        <v>220</v>
      </c>
      <c r="NG16" s="5" t="s">
        <v>220</v>
      </c>
      <c r="NH16" s="5" t="s">
        <v>220</v>
      </c>
      <c r="NI16" s="5" t="s">
        <v>220</v>
      </c>
      <c r="NJ16" s="5" t="s">
        <v>220</v>
      </c>
      <c r="NK16" s="5" t="s">
        <v>220</v>
      </c>
      <c r="NL16" s="5" t="s">
        <v>220</v>
      </c>
      <c r="NM16" s="5" t="s">
        <v>220</v>
      </c>
      <c r="NN16" s="5" t="s">
        <v>220</v>
      </c>
      <c r="NO16" s="5" t="s">
        <v>220</v>
      </c>
      <c r="NP16" s="5" t="s">
        <v>220</v>
      </c>
      <c r="NQ16" s="5" t="s">
        <v>220</v>
      </c>
      <c r="NR16" s="5" t="s">
        <v>220</v>
      </c>
      <c r="NS16" s="5" t="s">
        <v>220</v>
      </c>
      <c r="NT16" s="5" t="s">
        <v>220</v>
      </c>
      <c r="NU16" s="5" t="s">
        <v>220</v>
      </c>
      <c r="NV16" s="5" t="s">
        <v>220</v>
      </c>
      <c r="NW16" s="5">
        <v>0</v>
      </c>
      <c r="NX16" s="5">
        <v>0</v>
      </c>
      <c r="NY16" s="5">
        <v>0</v>
      </c>
      <c r="NZ16" s="5">
        <v>0</v>
      </c>
      <c r="OA16" s="5">
        <v>0</v>
      </c>
      <c r="OB16" s="5">
        <v>0</v>
      </c>
      <c r="OC16" s="5">
        <v>0</v>
      </c>
      <c r="OD16" s="5">
        <v>0</v>
      </c>
      <c r="OE16" s="5">
        <v>0</v>
      </c>
      <c r="OF16" s="5">
        <v>0</v>
      </c>
      <c r="OG16" s="5">
        <v>0</v>
      </c>
      <c r="OH16" s="5">
        <v>0</v>
      </c>
      <c r="OI16" s="5">
        <v>0</v>
      </c>
      <c r="OJ16" s="5">
        <v>0</v>
      </c>
      <c r="OK16" s="5" t="s">
        <v>220</v>
      </c>
      <c r="OL16" s="5" t="s">
        <v>220</v>
      </c>
      <c r="OM16" s="5" t="s">
        <v>220</v>
      </c>
      <c r="ON16" s="5" t="s">
        <v>220</v>
      </c>
      <c r="OO16" s="5" t="s">
        <v>220</v>
      </c>
      <c r="OP16" s="5" t="s">
        <v>220</v>
      </c>
      <c r="OQ16" s="5" t="s">
        <v>220</v>
      </c>
      <c r="OR16" s="5" t="s">
        <v>220</v>
      </c>
      <c r="OS16" s="5" t="s">
        <v>220</v>
      </c>
      <c r="OT16" s="5" t="s">
        <v>220</v>
      </c>
      <c r="OU16" s="5" t="s">
        <v>220</v>
      </c>
      <c r="OV16" s="5" t="s">
        <v>220</v>
      </c>
      <c r="OW16" s="5" t="s">
        <v>220</v>
      </c>
      <c r="OX16" s="5" t="s">
        <v>220</v>
      </c>
      <c r="OY16" s="5" t="s">
        <v>220</v>
      </c>
      <c r="OZ16" s="5" t="s">
        <v>220</v>
      </c>
      <c r="PA16" s="5" t="s">
        <v>220</v>
      </c>
      <c r="PB16" s="5" t="s">
        <v>220</v>
      </c>
      <c r="PC16" s="5">
        <v>38624</v>
      </c>
      <c r="PD16" s="5">
        <v>39434</v>
      </c>
      <c r="PE16" s="5">
        <v>38197</v>
      </c>
      <c r="PF16" s="5">
        <v>36340</v>
      </c>
      <c r="PG16" s="5">
        <v>33485</v>
      </c>
      <c r="PH16" s="5">
        <v>30029</v>
      </c>
      <c r="PI16" s="5">
        <v>28975</v>
      </c>
      <c r="PJ16" s="5">
        <v>25412</v>
      </c>
      <c r="PK16" s="5">
        <v>25663</v>
      </c>
      <c r="PL16" s="5">
        <v>25754</v>
      </c>
      <c r="PM16" s="5">
        <v>22871</v>
      </c>
      <c r="PN16" s="5">
        <v>26764</v>
      </c>
      <c r="PO16" s="5">
        <v>21166</v>
      </c>
      <c r="PP16" s="5">
        <v>17755</v>
      </c>
      <c r="PQ16" s="5">
        <v>20119</v>
      </c>
      <c r="PR16" s="5">
        <v>21674</v>
      </c>
      <c r="PS16" s="5">
        <v>24480</v>
      </c>
      <c r="PT16" s="5">
        <v>23273</v>
      </c>
      <c r="PU16" s="5">
        <v>25565</v>
      </c>
      <c r="PV16" s="5">
        <v>26735</v>
      </c>
      <c r="PW16" s="5">
        <v>19831</v>
      </c>
      <c r="PX16" s="5">
        <v>22507</v>
      </c>
      <c r="PY16" s="5">
        <v>14750</v>
      </c>
      <c r="PZ16" s="5">
        <v>13194</v>
      </c>
      <c r="QA16" s="5">
        <v>11026</v>
      </c>
      <c r="QB16" s="5">
        <v>13811</v>
      </c>
      <c r="QC16" s="5">
        <v>13121</v>
      </c>
      <c r="QD16" s="5">
        <v>13043</v>
      </c>
      <c r="QE16" s="5">
        <v>13655</v>
      </c>
      <c r="QF16" s="5">
        <v>12268</v>
      </c>
      <c r="QG16" s="5">
        <v>11684</v>
      </c>
      <c r="QH16" s="5">
        <v>12954</v>
      </c>
      <c r="QI16" s="5">
        <v>67833</v>
      </c>
      <c r="QJ16" s="5">
        <v>59665</v>
      </c>
      <c r="QK16" s="5">
        <v>53048</v>
      </c>
      <c r="QL16" s="5">
        <v>51079</v>
      </c>
      <c r="QM16" s="5">
        <v>39468</v>
      </c>
      <c r="QN16" s="5">
        <v>36743</v>
      </c>
      <c r="QO16" s="5">
        <v>30446</v>
      </c>
      <c r="QP16" s="5">
        <v>26197</v>
      </c>
      <c r="QQ16" s="5">
        <v>33078</v>
      </c>
      <c r="QR16" s="5">
        <v>23693</v>
      </c>
      <c r="QS16" s="5">
        <v>18644</v>
      </c>
      <c r="QT16" s="5">
        <v>12545</v>
      </c>
      <c r="QU16" s="5">
        <v>14866</v>
      </c>
      <c r="QV16" s="5">
        <v>14846</v>
      </c>
      <c r="QW16" s="5">
        <v>13669</v>
      </c>
      <c r="QX16" s="5">
        <v>12904</v>
      </c>
      <c r="QY16" s="5">
        <v>13078</v>
      </c>
      <c r="QZ16" s="5">
        <v>13061</v>
      </c>
      <c r="RA16" s="5">
        <v>15907</v>
      </c>
      <c r="RB16" s="5">
        <v>12278</v>
      </c>
      <c r="RC16" s="5">
        <v>15495</v>
      </c>
      <c r="RD16" s="5">
        <v>11476</v>
      </c>
      <c r="RE16" s="5">
        <v>5703</v>
      </c>
      <c r="RF16" s="5">
        <v>7309</v>
      </c>
      <c r="RG16" s="5">
        <v>3977</v>
      </c>
      <c r="RH16" s="5">
        <v>4642</v>
      </c>
      <c r="RI16" s="5">
        <v>5731</v>
      </c>
      <c r="RJ16" s="5">
        <v>7134</v>
      </c>
      <c r="RK16" s="5">
        <v>8310</v>
      </c>
      <c r="RL16" s="5">
        <v>10099</v>
      </c>
      <c r="RM16" s="5">
        <v>8821</v>
      </c>
      <c r="RN16" s="5">
        <v>8633</v>
      </c>
      <c r="RO16" s="5">
        <v>61511</v>
      </c>
      <c r="RP16" s="5">
        <v>69421</v>
      </c>
      <c r="RQ16" s="5">
        <v>64348</v>
      </c>
      <c r="RR16" s="5">
        <v>89038</v>
      </c>
      <c r="RS16" s="5">
        <v>80958</v>
      </c>
      <c r="RT16" s="5">
        <v>60224</v>
      </c>
      <c r="RU16" s="5">
        <v>55157</v>
      </c>
      <c r="RV16" s="5">
        <v>58671</v>
      </c>
      <c r="RW16" s="5">
        <v>58347</v>
      </c>
      <c r="RX16" s="5">
        <v>56000</v>
      </c>
      <c r="RY16" s="5">
        <v>51598</v>
      </c>
      <c r="RZ16" s="5">
        <v>49861</v>
      </c>
      <c r="SA16" s="5">
        <v>43131</v>
      </c>
      <c r="SB16" s="5">
        <v>33523</v>
      </c>
      <c r="SC16" s="5">
        <v>34421</v>
      </c>
      <c r="SD16" s="5">
        <v>34525</v>
      </c>
      <c r="SE16" s="5">
        <v>40621</v>
      </c>
      <c r="SF16" s="5">
        <v>46794</v>
      </c>
      <c r="SG16" s="5">
        <v>48450</v>
      </c>
      <c r="SH16" s="5">
        <v>35249</v>
      </c>
      <c r="SI16" s="5">
        <v>33387</v>
      </c>
      <c r="SJ16" s="5">
        <v>17164</v>
      </c>
      <c r="SK16" s="5">
        <v>18331</v>
      </c>
      <c r="SL16" s="5">
        <v>19995</v>
      </c>
      <c r="SM16" s="5">
        <v>17449</v>
      </c>
      <c r="SN16" s="5">
        <v>18259</v>
      </c>
      <c r="SO16" s="5">
        <v>18450</v>
      </c>
      <c r="SP16" s="5">
        <v>18773</v>
      </c>
      <c r="SQ16" s="5">
        <v>16979</v>
      </c>
      <c r="SR16" s="5">
        <v>16255</v>
      </c>
      <c r="SS16" s="5">
        <v>16192</v>
      </c>
      <c r="ST16" s="5">
        <v>15536</v>
      </c>
      <c r="SU16" s="5">
        <v>32342</v>
      </c>
      <c r="SV16" s="5">
        <v>35701</v>
      </c>
      <c r="SW16" s="5">
        <v>36619</v>
      </c>
      <c r="SX16" s="5">
        <v>37025</v>
      </c>
      <c r="SY16" s="5">
        <v>35384</v>
      </c>
      <c r="SZ16" s="5">
        <v>34973</v>
      </c>
      <c r="TA16" s="5">
        <v>36230</v>
      </c>
      <c r="TB16" s="5">
        <v>37028</v>
      </c>
      <c r="TC16" s="5">
        <v>31840</v>
      </c>
      <c r="TD16" s="5">
        <v>25219</v>
      </c>
      <c r="TE16" s="5">
        <v>23368</v>
      </c>
      <c r="TF16" s="5">
        <v>21996</v>
      </c>
      <c r="TG16" s="5">
        <v>18422</v>
      </c>
      <c r="TH16" s="5">
        <v>12767</v>
      </c>
      <c r="TI16" s="5">
        <v>8582</v>
      </c>
      <c r="TJ16" s="5">
        <v>10208</v>
      </c>
      <c r="TK16" s="5">
        <v>3551</v>
      </c>
      <c r="TL16" s="5">
        <v>1535</v>
      </c>
      <c r="TM16" s="5">
        <v>2544</v>
      </c>
      <c r="TN16" s="5">
        <v>6055</v>
      </c>
      <c r="TO16" s="5">
        <v>8016</v>
      </c>
      <c r="TP16" s="5">
        <v>4472</v>
      </c>
      <c r="TQ16" s="5">
        <v>3480</v>
      </c>
      <c r="TR16" s="5">
        <v>4153</v>
      </c>
      <c r="TS16" s="5">
        <v>6676</v>
      </c>
      <c r="TT16" s="5">
        <v>9028</v>
      </c>
      <c r="TU16" s="5">
        <v>10133</v>
      </c>
      <c r="TV16" s="5">
        <v>9285</v>
      </c>
      <c r="TW16" s="5">
        <v>8214</v>
      </c>
      <c r="TX16" s="5">
        <v>7092</v>
      </c>
      <c r="TY16" s="5">
        <v>5169</v>
      </c>
      <c r="TZ16" s="5">
        <v>5470</v>
      </c>
      <c r="UA16" s="5">
        <v>0</v>
      </c>
      <c r="UB16" s="5">
        <v>0</v>
      </c>
      <c r="UC16" s="5">
        <v>0</v>
      </c>
      <c r="UD16" s="5">
        <v>0</v>
      </c>
      <c r="UE16" s="5">
        <v>4</v>
      </c>
      <c r="UF16" s="5">
        <v>0</v>
      </c>
      <c r="UG16" s="5">
        <v>0</v>
      </c>
      <c r="UH16" s="5">
        <v>2</v>
      </c>
      <c r="UI16" s="5">
        <v>2</v>
      </c>
      <c r="UJ16" s="5">
        <v>1392</v>
      </c>
      <c r="UK16" s="5">
        <v>1259</v>
      </c>
      <c r="UL16" s="5">
        <v>1318</v>
      </c>
      <c r="UM16" s="5">
        <v>2572</v>
      </c>
      <c r="UN16" s="5">
        <v>4450</v>
      </c>
      <c r="UO16" s="5">
        <v>5162</v>
      </c>
      <c r="UP16" s="5">
        <v>5021</v>
      </c>
      <c r="UQ16" s="5">
        <v>7511</v>
      </c>
      <c r="UR16" s="5">
        <v>10142</v>
      </c>
      <c r="US16" s="5">
        <v>4263</v>
      </c>
      <c r="UT16" s="5">
        <v>37</v>
      </c>
      <c r="UU16" s="5">
        <v>261</v>
      </c>
      <c r="UV16" s="5">
        <v>118</v>
      </c>
      <c r="UW16" s="5">
        <v>467</v>
      </c>
      <c r="UX16" s="5">
        <v>450</v>
      </c>
      <c r="UY16" s="5">
        <v>5</v>
      </c>
      <c r="UZ16" s="5">
        <v>1</v>
      </c>
      <c r="VA16" s="5">
        <v>0</v>
      </c>
      <c r="VB16" s="5">
        <v>0</v>
      </c>
      <c r="VC16" s="5">
        <v>0</v>
      </c>
      <c r="VD16" s="5">
        <v>16</v>
      </c>
      <c r="VE16" s="5">
        <v>31</v>
      </c>
      <c r="VF16" s="5">
        <v>0</v>
      </c>
      <c r="VG16" s="5">
        <v>96798</v>
      </c>
      <c r="VH16" s="5">
        <v>104860</v>
      </c>
      <c r="VI16" s="5">
        <v>77061</v>
      </c>
      <c r="VJ16" s="5">
        <v>89711</v>
      </c>
      <c r="VK16" s="5">
        <v>59016</v>
      </c>
      <c r="VL16" s="5">
        <v>60564</v>
      </c>
      <c r="VM16" s="5">
        <v>59830</v>
      </c>
      <c r="VN16" s="5">
        <v>64203</v>
      </c>
      <c r="VO16" s="5">
        <v>55400</v>
      </c>
      <c r="VP16" s="5">
        <v>50343</v>
      </c>
      <c r="VQ16" s="5">
        <v>50297</v>
      </c>
      <c r="VR16" s="5">
        <v>49090</v>
      </c>
      <c r="VS16" s="5">
        <v>41884</v>
      </c>
      <c r="VT16" s="5">
        <v>45605</v>
      </c>
      <c r="VU16" s="5">
        <v>55781</v>
      </c>
      <c r="VV16" s="5">
        <v>48147</v>
      </c>
      <c r="VW16" s="5">
        <v>48147</v>
      </c>
      <c r="VX16" s="5">
        <v>51388</v>
      </c>
      <c r="VY16" s="5">
        <v>43961</v>
      </c>
      <c r="VZ16" s="5">
        <v>44481</v>
      </c>
      <c r="WA16" s="5">
        <v>68565</v>
      </c>
      <c r="WB16" s="5">
        <v>118986</v>
      </c>
      <c r="WC16" s="5">
        <v>71919</v>
      </c>
      <c r="WD16" s="5">
        <v>52407</v>
      </c>
      <c r="WE16" s="5">
        <v>50860</v>
      </c>
      <c r="WF16" s="5">
        <v>54502</v>
      </c>
      <c r="WG16" s="5">
        <v>63706</v>
      </c>
      <c r="WH16" s="5">
        <v>51941</v>
      </c>
      <c r="WI16" s="5">
        <v>54082</v>
      </c>
      <c r="WJ16" s="5">
        <v>51579</v>
      </c>
      <c r="WK16" s="5">
        <v>48480</v>
      </c>
      <c r="WL16" s="5">
        <v>39417</v>
      </c>
      <c r="WM16" s="5">
        <v>-4</v>
      </c>
      <c r="WN16" s="5">
        <v>326</v>
      </c>
      <c r="WO16" s="5">
        <v>2762</v>
      </c>
      <c r="WP16" s="5">
        <v>2636</v>
      </c>
      <c r="WQ16" s="5">
        <v>4596</v>
      </c>
      <c r="WR16" s="5">
        <v>3406</v>
      </c>
      <c r="WS16" s="5">
        <v>2457</v>
      </c>
      <c r="WT16" s="5">
        <v>2436</v>
      </c>
      <c r="WU16" s="5">
        <v>2678</v>
      </c>
      <c r="WV16" s="5">
        <v>2350</v>
      </c>
      <c r="WW16" s="5">
        <v>1543</v>
      </c>
      <c r="WX16" s="5">
        <v>-487</v>
      </c>
      <c r="WY16" s="5">
        <v>-494</v>
      </c>
      <c r="WZ16" s="5">
        <v>374</v>
      </c>
      <c r="XA16" s="5">
        <v>-1207</v>
      </c>
      <c r="XB16" s="5">
        <v>1308</v>
      </c>
      <c r="XC16" s="5">
        <v>603</v>
      </c>
      <c r="XD16" s="5">
        <v>1700</v>
      </c>
      <c r="XE16" s="5">
        <v>2518</v>
      </c>
      <c r="XF16" s="5">
        <v>4010</v>
      </c>
      <c r="XG16" s="5">
        <v>1224</v>
      </c>
      <c r="XH16" s="5">
        <v>155</v>
      </c>
      <c r="XI16" s="5">
        <v>575</v>
      </c>
      <c r="XJ16" s="5">
        <v>761</v>
      </c>
      <c r="XK16" s="5">
        <v>720</v>
      </c>
      <c r="XL16" s="5">
        <v>824</v>
      </c>
      <c r="XM16" s="5">
        <v>1176</v>
      </c>
      <c r="XN16" s="5">
        <v>1249</v>
      </c>
      <c r="XO16" s="5">
        <v>1152</v>
      </c>
      <c r="XP16" s="5">
        <v>1124</v>
      </c>
      <c r="XQ16" s="5">
        <v>1211</v>
      </c>
      <c r="XR16" s="5">
        <v>1457</v>
      </c>
      <c r="XS16" s="2">
        <v>963</v>
      </c>
      <c r="XT16" s="3" t="s">
        <v>222</v>
      </c>
      <c r="XU16" s="3" t="s">
        <v>221</v>
      </c>
      <c r="XV16" s="3" t="s">
        <v>221</v>
      </c>
      <c r="XW16" s="3" t="s">
        <v>221</v>
      </c>
      <c r="XX16" s="3" t="s">
        <v>222</v>
      </c>
      <c r="XY16" s="3" t="s">
        <v>222</v>
      </c>
      <c r="XZ16" s="3" t="s">
        <v>229</v>
      </c>
    </row>
    <row r="17" spans="1:650" x14ac:dyDescent="0.3">
      <c r="A17" s="1" t="s">
        <v>11</v>
      </c>
      <c r="B17" s="2">
        <v>4057075</v>
      </c>
      <c r="C17" s="5">
        <v>4564</v>
      </c>
      <c r="D17" s="5">
        <v>3653</v>
      </c>
      <c r="E17" s="5">
        <v>5256</v>
      </c>
      <c r="F17" s="5">
        <v>935</v>
      </c>
      <c r="G17" s="5">
        <v>1260</v>
      </c>
      <c r="H17" s="5">
        <v>11692</v>
      </c>
      <c r="I17" s="5">
        <v>1135</v>
      </c>
      <c r="J17" s="5">
        <v>1241</v>
      </c>
      <c r="K17" s="5">
        <v>1146</v>
      </c>
      <c r="L17" s="5">
        <v>327</v>
      </c>
      <c r="M17" s="5">
        <v>29343</v>
      </c>
      <c r="N17" s="5">
        <v>589</v>
      </c>
      <c r="O17" s="5">
        <v>1140</v>
      </c>
      <c r="P17" s="5">
        <v>484</v>
      </c>
      <c r="Q17" s="5">
        <v>227</v>
      </c>
      <c r="R17" s="5">
        <v>573</v>
      </c>
      <c r="S17" s="5">
        <v>349</v>
      </c>
      <c r="T17" s="5">
        <v>1955</v>
      </c>
      <c r="U17" s="5">
        <v>7920</v>
      </c>
      <c r="V17" s="5">
        <v>197</v>
      </c>
      <c r="W17" s="5">
        <v>14826</v>
      </c>
      <c r="X17" s="5">
        <v>490</v>
      </c>
      <c r="Y17" s="5">
        <v>16</v>
      </c>
      <c r="Z17" s="5">
        <v>464</v>
      </c>
      <c r="AA17" s="5">
        <v>865</v>
      </c>
      <c r="AB17" s="5">
        <v>971</v>
      </c>
      <c r="AC17" s="5">
        <v>1309</v>
      </c>
      <c r="AD17" s="5">
        <v>451</v>
      </c>
      <c r="AE17" s="5">
        <v>258</v>
      </c>
      <c r="AF17" s="5">
        <v>2</v>
      </c>
      <c r="AG17" s="5">
        <v>51</v>
      </c>
      <c r="AH17" s="5">
        <v>5</v>
      </c>
      <c r="AI17" s="5">
        <v>35887</v>
      </c>
      <c r="AJ17" s="5">
        <v>44263</v>
      </c>
      <c r="AK17" s="5">
        <v>51910</v>
      </c>
      <c r="AL17" s="5">
        <v>162885</v>
      </c>
      <c r="AM17" s="5">
        <v>51040</v>
      </c>
      <c r="AN17" s="5">
        <v>35595</v>
      </c>
      <c r="AO17" s="5">
        <v>33556</v>
      </c>
      <c r="AP17" s="5">
        <v>23648</v>
      </c>
      <c r="AQ17" s="5">
        <v>24446</v>
      </c>
      <c r="AR17" s="5">
        <v>21299</v>
      </c>
      <c r="AS17" s="5">
        <v>30607</v>
      </c>
      <c r="AT17" s="5">
        <v>33704</v>
      </c>
      <c r="AU17" s="5">
        <v>25108</v>
      </c>
      <c r="AV17" s="5">
        <v>5156</v>
      </c>
      <c r="AW17" s="5">
        <v>132224</v>
      </c>
      <c r="AX17" s="5">
        <v>16373</v>
      </c>
      <c r="AY17" s="5">
        <v>114174</v>
      </c>
      <c r="AZ17" s="5">
        <v>51004</v>
      </c>
      <c r="BA17" s="5">
        <v>20110</v>
      </c>
      <c r="BB17" s="5">
        <v>9119</v>
      </c>
      <c r="BC17" s="5">
        <v>12162</v>
      </c>
      <c r="BD17" s="5">
        <v>10972</v>
      </c>
      <c r="BE17" s="5">
        <v>9505</v>
      </c>
      <c r="BF17" s="5">
        <v>4196</v>
      </c>
      <c r="BG17" s="5">
        <v>16040</v>
      </c>
      <c r="BH17" s="5">
        <v>35233</v>
      </c>
      <c r="BI17" s="5">
        <v>9902</v>
      </c>
      <c r="BJ17" s="5">
        <v>34075</v>
      </c>
      <c r="BK17" s="5">
        <v>6514</v>
      </c>
      <c r="BL17" s="5">
        <v>6722</v>
      </c>
      <c r="BM17" s="5">
        <v>5908</v>
      </c>
      <c r="BN17" s="5">
        <v>4444</v>
      </c>
      <c r="BO17" s="5">
        <v>54775</v>
      </c>
      <c r="BP17" s="5">
        <v>42706</v>
      </c>
      <c r="BQ17" s="5">
        <v>49918</v>
      </c>
      <c r="BR17" s="5">
        <v>44250</v>
      </c>
      <c r="BS17" s="5">
        <v>38387</v>
      </c>
      <c r="BT17" s="5">
        <v>40768</v>
      </c>
      <c r="BU17" s="5">
        <v>25773</v>
      </c>
      <c r="BV17" s="5">
        <v>24252</v>
      </c>
      <c r="BW17" s="5">
        <v>27178</v>
      </c>
      <c r="BX17" s="5">
        <v>27709</v>
      </c>
      <c r="BY17" s="5">
        <v>13343</v>
      </c>
      <c r="BZ17" s="5">
        <v>18652</v>
      </c>
      <c r="CA17" s="5">
        <v>62718</v>
      </c>
      <c r="CB17" s="5">
        <v>16063</v>
      </c>
      <c r="CC17" s="5">
        <v>33255</v>
      </c>
      <c r="CD17" s="5">
        <v>34137</v>
      </c>
      <c r="CE17" s="5">
        <v>10835</v>
      </c>
      <c r="CF17" s="5">
        <v>7100</v>
      </c>
      <c r="CG17" s="5">
        <v>9734</v>
      </c>
      <c r="CH17" s="5">
        <v>9795</v>
      </c>
      <c r="CI17" s="5">
        <v>7794</v>
      </c>
      <c r="CJ17" s="5">
        <v>3801</v>
      </c>
      <c r="CK17" s="5">
        <v>11362</v>
      </c>
      <c r="CL17" s="5">
        <v>3708</v>
      </c>
      <c r="CM17" s="5">
        <v>10184</v>
      </c>
      <c r="CN17" s="5">
        <v>11332</v>
      </c>
      <c r="CO17" s="5">
        <v>10258</v>
      </c>
      <c r="CP17" s="5">
        <v>3892</v>
      </c>
      <c r="CQ17" s="5">
        <v>4542</v>
      </c>
      <c r="CR17" s="5">
        <v>3482</v>
      </c>
      <c r="CS17" s="5">
        <v>2723</v>
      </c>
      <c r="CT17" s="5">
        <v>3404</v>
      </c>
      <c r="CU17" s="5">
        <v>125908</v>
      </c>
      <c r="CV17" s="5">
        <v>116411</v>
      </c>
      <c r="CW17" s="5">
        <v>101978</v>
      </c>
      <c r="CX17" s="5">
        <v>91970</v>
      </c>
      <c r="CY17" s="5">
        <v>109014</v>
      </c>
      <c r="CZ17" s="5">
        <v>79545</v>
      </c>
      <c r="DA17" s="5">
        <v>72181</v>
      </c>
      <c r="DB17" s="5">
        <v>70084</v>
      </c>
      <c r="DC17" s="5">
        <v>79932</v>
      </c>
      <c r="DD17" s="5">
        <v>64963</v>
      </c>
      <c r="DE17" s="5">
        <v>69480</v>
      </c>
      <c r="DF17" s="5">
        <v>79172</v>
      </c>
      <c r="DG17" s="5">
        <v>55369</v>
      </c>
      <c r="DH17" s="5">
        <v>47546</v>
      </c>
      <c r="DI17" s="5">
        <v>35476</v>
      </c>
      <c r="DJ17" s="5">
        <v>38519</v>
      </c>
      <c r="DK17" s="5">
        <v>27381</v>
      </c>
      <c r="DL17" s="5">
        <v>22744</v>
      </c>
      <c r="DM17" s="5">
        <v>27179</v>
      </c>
      <c r="DN17" s="5">
        <v>33800</v>
      </c>
      <c r="DO17" s="5">
        <v>35111</v>
      </c>
      <c r="DP17" s="5">
        <v>32098</v>
      </c>
      <c r="DQ17" s="5">
        <v>32788</v>
      </c>
      <c r="DR17" s="5">
        <v>33033</v>
      </c>
      <c r="DS17" s="5">
        <v>55975</v>
      </c>
      <c r="DT17" s="5">
        <v>30921</v>
      </c>
      <c r="DU17" s="5">
        <v>26138</v>
      </c>
      <c r="DV17" s="5">
        <v>26206</v>
      </c>
      <c r="DW17" s="5">
        <v>19578</v>
      </c>
      <c r="DX17" s="5">
        <v>17627</v>
      </c>
      <c r="DY17" s="5">
        <v>16867</v>
      </c>
      <c r="DZ17" s="5">
        <v>13835</v>
      </c>
      <c r="EA17" s="5">
        <v>8525</v>
      </c>
      <c r="EB17" s="5">
        <v>9826</v>
      </c>
      <c r="EC17" s="5">
        <v>8692</v>
      </c>
      <c r="ED17" s="5">
        <v>11567</v>
      </c>
      <c r="EE17" s="5">
        <v>10437</v>
      </c>
      <c r="EF17" s="5">
        <v>11179</v>
      </c>
      <c r="EG17" s="5">
        <v>15360</v>
      </c>
      <c r="EH17" s="5">
        <v>16573</v>
      </c>
      <c r="EI17" s="5">
        <v>8900</v>
      </c>
      <c r="EJ17" s="5">
        <v>21113</v>
      </c>
      <c r="EK17" s="5">
        <v>11163</v>
      </c>
      <c r="EL17" s="5">
        <v>9139</v>
      </c>
      <c r="EM17" s="5">
        <v>6928</v>
      </c>
      <c r="EN17" s="5">
        <v>4658</v>
      </c>
      <c r="EO17" s="5">
        <v>6966</v>
      </c>
      <c r="EP17" s="5">
        <v>2753</v>
      </c>
      <c r="EQ17" s="5">
        <v>3953</v>
      </c>
      <c r="ER17" s="5">
        <v>737</v>
      </c>
      <c r="ES17" s="5">
        <v>1390</v>
      </c>
      <c r="ET17" s="5">
        <v>3458</v>
      </c>
      <c r="EU17" s="5">
        <v>4115</v>
      </c>
      <c r="EV17" s="5">
        <v>4927</v>
      </c>
      <c r="EW17" s="5">
        <v>3374</v>
      </c>
      <c r="EX17" s="5">
        <v>2013</v>
      </c>
      <c r="EY17" s="5">
        <v>2164</v>
      </c>
      <c r="EZ17" s="5">
        <v>9546</v>
      </c>
      <c r="FA17" s="5">
        <v>12156</v>
      </c>
      <c r="FB17" s="5">
        <v>6648</v>
      </c>
      <c r="FC17" s="5">
        <v>7096</v>
      </c>
      <c r="FD17" s="5">
        <v>7689</v>
      </c>
      <c r="FE17" s="5">
        <v>9899</v>
      </c>
      <c r="FF17" s="5">
        <v>2744</v>
      </c>
      <c r="FG17" s="5">
        <v>0</v>
      </c>
      <c r="FH17" s="5">
        <v>0</v>
      </c>
      <c r="FI17" s="5">
        <v>0</v>
      </c>
      <c r="FJ17" s="5">
        <v>0</v>
      </c>
      <c r="FK17" s="5">
        <v>0</v>
      </c>
      <c r="FL17" s="5">
        <v>0</v>
      </c>
      <c r="FM17" s="5">
        <v>0</v>
      </c>
      <c r="FN17" s="5">
        <v>0</v>
      </c>
      <c r="FO17" s="5">
        <v>0</v>
      </c>
      <c r="FP17" s="5">
        <v>0</v>
      </c>
      <c r="FQ17" s="5">
        <v>0</v>
      </c>
      <c r="FR17" s="5">
        <v>0</v>
      </c>
      <c r="FS17" s="5">
        <v>0</v>
      </c>
      <c r="FT17" s="5">
        <v>0</v>
      </c>
      <c r="FU17" s="5" t="s">
        <v>220</v>
      </c>
      <c r="FV17" s="5" t="s">
        <v>220</v>
      </c>
      <c r="FW17" s="5" t="s">
        <v>220</v>
      </c>
      <c r="FX17" s="5" t="s">
        <v>220</v>
      </c>
      <c r="FY17" s="5" t="s">
        <v>220</v>
      </c>
      <c r="FZ17" s="5" t="s">
        <v>220</v>
      </c>
      <c r="GA17" s="5" t="s">
        <v>220</v>
      </c>
      <c r="GB17" s="5" t="s">
        <v>220</v>
      </c>
      <c r="GC17" s="5" t="s">
        <v>220</v>
      </c>
      <c r="GD17" s="5" t="s">
        <v>220</v>
      </c>
      <c r="GE17" s="5" t="s">
        <v>220</v>
      </c>
      <c r="GF17" s="5" t="s">
        <v>220</v>
      </c>
      <c r="GG17" s="5" t="s">
        <v>220</v>
      </c>
      <c r="GH17" s="5" t="s">
        <v>220</v>
      </c>
      <c r="GI17" s="5" t="s">
        <v>220</v>
      </c>
      <c r="GJ17" s="5" t="s">
        <v>220</v>
      </c>
      <c r="GK17" s="5" t="s">
        <v>220</v>
      </c>
      <c r="GL17" s="5" t="s">
        <v>220</v>
      </c>
      <c r="GM17" s="5">
        <v>229660</v>
      </c>
      <c r="GN17" s="5">
        <v>217145</v>
      </c>
      <c r="GO17" s="5">
        <v>217754</v>
      </c>
      <c r="GP17" s="5">
        <v>311607</v>
      </c>
      <c r="GQ17" s="5">
        <v>210138</v>
      </c>
      <c r="GR17" s="5">
        <v>178779</v>
      </c>
      <c r="GS17" s="5">
        <v>148005</v>
      </c>
      <c r="GT17" s="5">
        <v>135799</v>
      </c>
      <c r="GU17" s="5">
        <v>141603</v>
      </c>
      <c r="GV17" s="5">
        <v>135411</v>
      </c>
      <c r="GW17" s="5">
        <v>153936</v>
      </c>
      <c r="GX17" s="5">
        <v>141256</v>
      </c>
      <c r="GY17" s="5">
        <v>151262</v>
      </c>
      <c r="GZ17" s="5">
        <v>73907</v>
      </c>
      <c r="HA17" s="5">
        <v>208147</v>
      </c>
      <c r="HB17" s="5">
        <v>92355</v>
      </c>
      <c r="HC17" s="5">
        <v>156693</v>
      </c>
      <c r="HD17" s="5">
        <v>83540</v>
      </c>
      <c r="HE17" s="5">
        <v>66332</v>
      </c>
      <c r="HF17" s="5">
        <v>56370</v>
      </c>
      <c r="HG17" s="5">
        <v>74008</v>
      </c>
      <c r="HH17" s="5">
        <v>52288</v>
      </c>
      <c r="HI17" s="5">
        <v>57046</v>
      </c>
      <c r="HJ17" s="5">
        <v>43415</v>
      </c>
      <c r="HK17" s="5">
        <v>85229</v>
      </c>
      <c r="HL17" s="5">
        <v>120878</v>
      </c>
      <c r="HM17" s="5">
        <v>59764</v>
      </c>
      <c r="HN17" s="5">
        <v>71272</v>
      </c>
      <c r="HO17" s="5">
        <v>37988</v>
      </c>
      <c r="HP17" s="5">
        <v>35522</v>
      </c>
      <c r="HQ17" s="5">
        <v>35449</v>
      </c>
      <c r="HR17" s="5">
        <v>24431</v>
      </c>
      <c r="HS17" s="5">
        <v>333701</v>
      </c>
      <c r="HT17" s="5">
        <v>340899</v>
      </c>
      <c r="HU17" s="5">
        <v>342202</v>
      </c>
      <c r="HV17" s="5">
        <v>373450</v>
      </c>
      <c r="HW17" s="5">
        <v>419296</v>
      </c>
      <c r="HX17" s="5">
        <v>439807</v>
      </c>
      <c r="HY17" s="5">
        <v>500646</v>
      </c>
      <c r="HZ17" s="5">
        <v>513648</v>
      </c>
      <c r="IA17" s="5">
        <v>560464</v>
      </c>
      <c r="IB17" s="5">
        <v>581932</v>
      </c>
      <c r="IC17" s="5">
        <v>494440</v>
      </c>
      <c r="ID17" s="5">
        <v>514562</v>
      </c>
      <c r="IE17" s="5">
        <v>364230</v>
      </c>
      <c r="IF17" s="5">
        <v>417837</v>
      </c>
      <c r="IG17" s="5">
        <v>440100</v>
      </c>
      <c r="IH17" s="5">
        <v>350735</v>
      </c>
      <c r="II17" s="5">
        <v>317544</v>
      </c>
      <c r="IJ17" s="5">
        <v>267095</v>
      </c>
      <c r="IK17" s="5">
        <v>667316</v>
      </c>
      <c r="IL17" s="5">
        <v>1129071</v>
      </c>
      <c r="IM17" s="5">
        <v>616157</v>
      </c>
      <c r="IN17" s="5">
        <v>535578</v>
      </c>
      <c r="IO17" s="5">
        <v>371573</v>
      </c>
      <c r="IP17" s="5">
        <v>262098</v>
      </c>
      <c r="IQ17" s="5">
        <v>152498</v>
      </c>
      <c r="IR17" s="5">
        <v>155986</v>
      </c>
      <c r="IS17" s="5">
        <v>168228</v>
      </c>
      <c r="IT17" s="5">
        <v>137912</v>
      </c>
      <c r="IU17" s="5">
        <v>113456</v>
      </c>
      <c r="IV17" s="5">
        <v>112034</v>
      </c>
      <c r="IW17" s="5">
        <v>105777</v>
      </c>
      <c r="IX17" s="5">
        <v>100128</v>
      </c>
      <c r="IY17" s="5">
        <v>24087</v>
      </c>
      <c r="IZ17" s="5">
        <v>21075</v>
      </c>
      <c r="JA17" s="5">
        <v>25684</v>
      </c>
      <c r="JB17" s="5">
        <v>24435</v>
      </c>
      <c r="JC17" s="5">
        <v>17874</v>
      </c>
      <c r="JD17" s="5">
        <v>22350</v>
      </c>
      <c r="JE17" s="5">
        <v>20568</v>
      </c>
      <c r="JF17" s="5">
        <v>22681</v>
      </c>
      <c r="JG17" s="5">
        <v>18761</v>
      </c>
      <c r="JH17" s="5">
        <v>14092</v>
      </c>
      <c r="JI17" s="5">
        <v>17791</v>
      </c>
      <c r="JJ17" s="5">
        <v>16247</v>
      </c>
      <c r="JK17" s="5">
        <v>15627</v>
      </c>
      <c r="JL17" s="5">
        <v>13172</v>
      </c>
      <c r="JM17" s="5">
        <v>12246</v>
      </c>
      <c r="JN17" s="5">
        <v>13301</v>
      </c>
      <c r="JO17" s="5">
        <v>12139</v>
      </c>
      <c r="JP17" s="5">
        <v>9021</v>
      </c>
      <c r="JQ17" s="5">
        <v>9473</v>
      </c>
      <c r="JR17" s="5">
        <v>8364</v>
      </c>
      <c r="JS17" s="5">
        <v>8649</v>
      </c>
      <c r="JT17" s="5">
        <v>10276</v>
      </c>
      <c r="JU17" s="5">
        <v>9222</v>
      </c>
      <c r="JV17" s="5">
        <v>9277</v>
      </c>
      <c r="JW17" s="5">
        <v>9058</v>
      </c>
      <c r="JX17" s="5">
        <v>10445</v>
      </c>
      <c r="JY17" s="5">
        <v>11567</v>
      </c>
      <c r="JZ17" s="5">
        <v>10222</v>
      </c>
      <c r="KA17" s="5">
        <v>10115</v>
      </c>
      <c r="KB17" s="5">
        <v>10195</v>
      </c>
      <c r="KC17" s="5">
        <v>9200</v>
      </c>
      <c r="KD17" s="5">
        <v>8502</v>
      </c>
      <c r="KE17" s="5">
        <v>25985</v>
      </c>
      <c r="KF17" s="5">
        <v>25512</v>
      </c>
      <c r="KG17" s="5">
        <v>28788</v>
      </c>
      <c r="KH17" s="5">
        <v>26198</v>
      </c>
      <c r="KI17" s="5">
        <v>25372</v>
      </c>
      <c r="KJ17" s="5">
        <v>26731</v>
      </c>
      <c r="KK17" s="5">
        <v>25886</v>
      </c>
      <c r="KL17" s="5">
        <v>24662</v>
      </c>
      <c r="KM17" s="5">
        <v>24455</v>
      </c>
      <c r="KN17" s="5">
        <v>24603</v>
      </c>
      <c r="KO17" s="5">
        <v>20285</v>
      </c>
      <c r="KP17" s="5">
        <v>20011</v>
      </c>
      <c r="KQ17" s="5">
        <v>19470</v>
      </c>
      <c r="KR17" s="5">
        <v>16797</v>
      </c>
      <c r="KS17" s="5">
        <v>14078</v>
      </c>
      <c r="KT17" s="5">
        <v>13432</v>
      </c>
      <c r="KU17" s="5">
        <v>12839</v>
      </c>
      <c r="KV17" s="5">
        <v>12122</v>
      </c>
      <c r="KW17" s="5">
        <v>13891</v>
      </c>
      <c r="KX17" s="5">
        <v>14299</v>
      </c>
      <c r="KY17" s="5">
        <v>13995</v>
      </c>
      <c r="KZ17" s="5">
        <v>16037</v>
      </c>
      <c r="LA17" s="5">
        <v>14483</v>
      </c>
      <c r="LB17" s="5">
        <v>12940</v>
      </c>
      <c r="LC17" s="5">
        <v>10614</v>
      </c>
      <c r="LD17" s="5">
        <v>11669</v>
      </c>
      <c r="LE17" s="5">
        <v>12637</v>
      </c>
      <c r="LF17" s="5">
        <v>11083</v>
      </c>
      <c r="LG17" s="5">
        <v>12478</v>
      </c>
      <c r="LH17" s="5">
        <v>10787</v>
      </c>
      <c r="LI17" s="5">
        <v>10632</v>
      </c>
      <c r="LJ17" s="5">
        <v>9399</v>
      </c>
      <c r="LK17" s="5">
        <v>2969</v>
      </c>
      <c r="LL17" s="5">
        <v>3306</v>
      </c>
      <c r="LM17" s="5">
        <v>4560</v>
      </c>
      <c r="LN17" s="5">
        <v>4892</v>
      </c>
      <c r="LO17" s="5">
        <v>4171</v>
      </c>
      <c r="LP17" s="5">
        <v>4433</v>
      </c>
      <c r="LQ17" s="5">
        <v>4377</v>
      </c>
      <c r="LR17" s="5">
        <v>5570</v>
      </c>
      <c r="LS17" s="5">
        <v>5323</v>
      </c>
      <c r="LT17" s="5">
        <v>3858</v>
      </c>
      <c r="LU17" s="5">
        <v>3610</v>
      </c>
      <c r="LV17" s="5">
        <v>3344</v>
      </c>
      <c r="LW17" s="5">
        <v>2847</v>
      </c>
      <c r="LX17" s="5">
        <v>2750</v>
      </c>
      <c r="LY17" s="5">
        <v>2250</v>
      </c>
      <c r="LZ17" s="5">
        <v>2683</v>
      </c>
      <c r="MA17" s="5">
        <v>2151</v>
      </c>
      <c r="MB17" s="5">
        <v>1471</v>
      </c>
      <c r="MC17" s="5">
        <v>2238</v>
      </c>
      <c r="MD17" s="5">
        <v>2357</v>
      </c>
      <c r="ME17" s="5">
        <v>1762</v>
      </c>
      <c r="MF17" s="5">
        <v>2184</v>
      </c>
      <c r="MG17" s="5">
        <v>1644</v>
      </c>
      <c r="MH17" s="5">
        <v>1948</v>
      </c>
      <c r="MI17" s="5">
        <v>1304</v>
      </c>
      <c r="MJ17" s="5">
        <v>1370</v>
      </c>
      <c r="MK17" s="5">
        <v>1449</v>
      </c>
      <c r="ML17" s="5">
        <v>1424</v>
      </c>
      <c r="MM17" s="5">
        <v>2178</v>
      </c>
      <c r="MN17" s="5">
        <v>2054</v>
      </c>
      <c r="MO17" s="5">
        <v>1232</v>
      </c>
      <c r="MP17" s="5">
        <v>1189</v>
      </c>
      <c r="MQ17" s="5">
        <v>0</v>
      </c>
      <c r="MR17" s="5">
        <v>0</v>
      </c>
      <c r="MS17" s="5">
        <v>0</v>
      </c>
      <c r="MT17" s="5">
        <v>0</v>
      </c>
      <c r="MU17" s="5">
        <v>0</v>
      </c>
      <c r="MV17" s="5">
        <v>0</v>
      </c>
      <c r="MW17" s="5">
        <v>0</v>
      </c>
      <c r="MX17" s="5">
        <v>0</v>
      </c>
      <c r="MY17" s="5">
        <v>0</v>
      </c>
      <c r="MZ17" s="5">
        <v>0</v>
      </c>
      <c r="NA17" s="5">
        <v>0</v>
      </c>
      <c r="NB17" s="5">
        <v>0</v>
      </c>
      <c r="NC17" s="5">
        <v>0</v>
      </c>
      <c r="ND17" s="5">
        <v>0</v>
      </c>
      <c r="NE17" s="5" t="s">
        <v>220</v>
      </c>
      <c r="NF17" s="5" t="s">
        <v>220</v>
      </c>
      <c r="NG17" s="5" t="s">
        <v>220</v>
      </c>
      <c r="NH17" s="5" t="s">
        <v>220</v>
      </c>
      <c r="NI17" s="5" t="s">
        <v>220</v>
      </c>
      <c r="NJ17" s="5" t="s">
        <v>220</v>
      </c>
      <c r="NK17" s="5" t="s">
        <v>220</v>
      </c>
      <c r="NL17" s="5" t="s">
        <v>220</v>
      </c>
      <c r="NM17" s="5" t="s">
        <v>220</v>
      </c>
      <c r="NN17" s="5" t="s">
        <v>220</v>
      </c>
      <c r="NO17" s="5" t="s">
        <v>220</v>
      </c>
      <c r="NP17" s="5" t="s">
        <v>220</v>
      </c>
      <c r="NQ17" s="5" t="s">
        <v>220</v>
      </c>
      <c r="NR17" s="5" t="s">
        <v>220</v>
      </c>
      <c r="NS17" s="5" t="s">
        <v>220</v>
      </c>
      <c r="NT17" s="5" t="s">
        <v>220</v>
      </c>
      <c r="NU17" s="5" t="s">
        <v>220</v>
      </c>
      <c r="NV17" s="5" t="s">
        <v>220</v>
      </c>
      <c r="NW17" s="5">
        <v>0</v>
      </c>
      <c r="NX17" s="5">
        <v>0</v>
      </c>
      <c r="NY17" s="5">
        <v>0</v>
      </c>
      <c r="NZ17" s="5">
        <v>0</v>
      </c>
      <c r="OA17" s="5">
        <v>0</v>
      </c>
      <c r="OB17" s="5">
        <v>0</v>
      </c>
      <c r="OC17" s="5">
        <v>0</v>
      </c>
      <c r="OD17" s="5">
        <v>0</v>
      </c>
      <c r="OE17" s="5">
        <v>0</v>
      </c>
      <c r="OF17" s="5">
        <v>0</v>
      </c>
      <c r="OG17" s="5">
        <v>0</v>
      </c>
      <c r="OH17" s="5">
        <v>0</v>
      </c>
      <c r="OI17" s="5">
        <v>0</v>
      </c>
      <c r="OJ17" s="5">
        <v>0</v>
      </c>
      <c r="OK17" s="5" t="s">
        <v>220</v>
      </c>
      <c r="OL17" s="5" t="s">
        <v>220</v>
      </c>
      <c r="OM17" s="5" t="s">
        <v>220</v>
      </c>
      <c r="ON17" s="5" t="s">
        <v>220</v>
      </c>
      <c r="OO17" s="5" t="s">
        <v>220</v>
      </c>
      <c r="OP17" s="5" t="s">
        <v>220</v>
      </c>
      <c r="OQ17" s="5" t="s">
        <v>220</v>
      </c>
      <c r="OR17" s="5" t="s">
        <v>220</v>
      </c>
      <c r="OS17" s="5" t="s">
        <v>220</v>
      </c>
      <c r="OT17" s="5" t="s">
        <v>220</v>
      </c>
      <c r="OU17" s="5" t="s">
        <v>220</v>
      </c>
      <c r="OV17" s="5" t="s">
        <v>220</v>
      </c>
      <c r="OW17" s="5" t="s">
        <v>220</v>
      </c>
      <c r="OX17" s="5" t="s">
        <v>220</v>
      </c>
      <c r="OY17" s="5" t="s">
        <v>220</v>
      </c>
      <c r="OZ17" s="5" t="s">
        <v>220</v>
      </c>
      <c r="PA17" s="5" t="s">
        <v>220</v>
      </c>
      <c r="PB17" s="5" t="s">
        <v>220</v>
      </c>
      <c r="PC17" s="5">
        <v>18017</v>
      </c>
      <c r="PD17" s="5">
        <v>16941</v>
      </c>
      <c r="PE17" s="5">
        <v>18557</v>
      </c>
      <c r="PF17" s="5">
        <v>19481</v>
      </c>
      <c r="PG17" s="5">
        <v>18473</v>
      </c>
      <c r="PH17" s="5">
        <v>17827</v>
      </c>
      <c r="PI17" s="5">
        <v>16807</v>
      </c>
      <c r="PJ17" s="5">
        <v>17789</v>
      </c>
      <c r="PK17" s="5">
        <v>14340</v>
      </c>
      <c r="PL17" s="5">
        <v>13706</v>
      </c>
      <c r="PM17" s="5">
        <v>13148</v>
      </c>
      <c r="PN17" s="5">
        <v>12503</v>
      </c>
      <c r="PO17" s="5">
        <v>10586</v>
      </c>
      <c r="PP17" s="5">
        <v>9942</v>
      </c>
      <c r="PQ17" s="5">
        <v>10747</v>
      </c>
      <c r="PR17" s="5">
        <v>10114</v>
      </c>
      <c r="PS17" s="5">
        <v>8790</v>
      </c>
      <c r="PT17" s="5">
        <v>7834</v>
      </c>
      <c r="PU17" s="5">
        <v>7414</v>
      </c>
      <c r="PV17" s="5">
        <v>5227</v>
      </c>
      <c r="PW17" s="5">
        <v>3992</v>
      </c>
      <c r="PX17" s="5">
        <v>5915</v>
      </c>
      <c r="PY17" s="5">
        <v>5390</v>
      </c>
      <c r="PZ17" s="5">
        <v>10070</v>
      </c>
      <c r="QA17" s="5">
        <v>6847</v>
      </c>
      <c r="QB17" s="5">
        <v>4736</v>
      </c>
      <c r="QC17" s="5">
        <v>5243</v>
      </c>
      <c r="QD17" s="5">
        <v>5114</v>
      </c>
      <c r="QE17" s="5">
        <v>5214</v>
      </c>
      <c r="QF17" s="5">
        <v>4659</v>
      </c>
      <c r="QG17" s="5">
        <v>4070</v>
      </c>
      <c r="QH17" s="5">
        <v>3933</v>
      </c>
      <c r="QI17" s="5">
        <v>15304</v>
      </c>
      <c r="QJ17" s="5">
        <v>13512</v>
      </c>
      <c r="QK17" s="5">
        <v>14280</v>
      </c>
      <c r="QL17" s="5">
        <v>12712</v>
      </c>
      <c r="QM17" s="5">
        <v>17426</v>
      </c>
      <c r="QN17" s="5">
        <v>14826</v>
      </c>
      <c r="QO17" s="5">
        <v>15065</v>
      </c>
      <c r="QP17" s="5">
        <v>14416</v>
      </c>
      <c r="QQ17" s="5">
        <v>15424</v>
      </c>
      <c r="QR17" s="5">
        <v>13395</v>
      </c>
      <c r="QS17" s="5">
        <v>12684</v>
      </c>
      <c r="QT17" s="5">
        <v>13398</v>
      </c>
      <c r="QU17" s="5">
        <v>11900</v>
      </c>
      <c r="QV17" s="5">
        <v>12627</v>
      </c>
      <c r="QW17" s="5">
        <v>10493</v>
      </c>
      <c r="QX17" s="5">
        <v>8994</v>
      </c>
      <c r="QY17" s="5">
        <v>7749</v>
      </c>
      <c r="QZ17" s="5">
        <v>6486</v>
      </c>
      <c r="RA17" s="5">
        <v>8436</v>
      </c>
      <c r="RB17" s="5">
        <v>8805</v>
      </c>
      <c r="RC17" s="5">
        <v>9442</v>
      </c>
      <c r="RD17" s="5">
        <v>10225</v>
      </c>
      <c r="RE17" s="5">
        <v>10905</v>
      </c>
      <c r="RF17" s="5">
        <v>20729</v>
      </c>
      <c r="RG17" s="5">
        <v>9958</v>
      </c>
      <c r="RH17" s="5">
        <v>8852</v>
      </c>
      <c r="RI17" s="5">
        <v>10604</v>
      </c>
      <c r="RJ17" s="5">
        <v>7516</v>
      </c>
      <c r="RK17" s="5">
        <v>8929</v>
      </c>
      <c r="RL17" s="5">
        <v>7790</v>
      </c>
      <c r="RM17" s="5">
        <v>6150</v>
      </c>
      <c r="RN17" s="5">
        <v>5177</v>
      </c>
      <c r="RO17" s="5">
        <v>10411</v>
      </c>
      <c r="RP17" s="5">
        <v>12270</v>
      </c>
      <c r="RQ17" s="5">
        <v>16191</v>
      </c>
      <c r="RR17" s="5">
        <v>16702</v>
      </c>
      <c r="RS17" s="5">
        <v>15539</v>
      </c>
      <c r="RT17" s="5">
        <v>14540</v>
      </c>
      <c r="RU17" s="5">
        <v>15187</v>
      </c>
      <c r="RV17" s="5">
        <v>14034</v>
      </c>
      <c r="RW17" s="5">
        <v>14287</v>
      </c>
      <c r="RX17" s="5">
        <v>12936</v>
      </c>
      <c r="RY17" s="5">
        <v>14416</v>
      </c>
      <c r="RZ17" s="5">
        <v>12370</v>
      </c>
      <c r="SA17" s="5">
        <v>12490</v>
      </c>
      <c r="SB17" s="5">
        <v>13365</v>
      </c>
      <c r="SC17" s="5">
        <v>13177</v>
      </c>
      <c r="SD17" s="5">
        <v>12876</v>
      </c>
      <c r="SE17" s="5">
        <v>11564</v>
      </c>
      <c r="SF17" s="5">
        <v>12098</v>
      </c>
      <c r="SG17" s="5">
        <v>12186</v>
      </c>
      <c r="SH17" s="5">
        <v>12390</v>
      </c>
      <c r="SI17" s="5">
        <v>10349</v>
      </c>
      <c r="SJ17" s="5">
        <v>10909</v>
      </c>
      <c r="SK17" s="5">
        <v>10595</v>
      </c>
      <c r="SL17" s="5">
        <v>10409</v>
      </c>
      <c r="SM17" s="5">
        <v>10192</v>
      </c>
      <c r="SN17" s="5">
        <v>9097</v>
      </c>
      <c r="SO17" s="5">
        <v>7866</v>
      </c>
      <c r="SP17" s="5">
        <v>8441</v>
      </c>
      <c r="SQ17" s="5">
        <v>9121</v>
      </c>
      <c r="SR17" s="5">
        <v>9146</v>
      </c>
      <c r="SS17" s="5">
        <v>9603</v>
      </c>
      <c r="ST17" s="5">
        <v>9546</v>
      </c>
      <c r="SU17" s="5">
        <v>39090</v>
      </c>
      <c r="SV17" s="5">
        <v>37782</v>
      </c>
      <c r="SW17" s="5">
        <v>30382</v>
      </c>
      <c r="SX17" s="5">
        <v>24905</v>
      </c>
      <c r="SY17" s="5">
        <v>25612</v>
      </c>
      <c r="SZ17" s="5">
        <v>26943</v>
      </c>
      <c r="TA17" s="5">
        <v>21884</v>
      </c>
      <c r="TB17" s="5">
        <v>25756</v>
      </c>
      <c r="TC17" s="5">
        <v>29533</v>
      </c>
      <c r="TD17" s="5">
        <v>29015</v>
      </c>
      <c r="TE17" s="5">
        <v>25664</v>
      </c>
      <c r="TF17" s="5">
        <v>16811</v>
      </c>
      <c r="TG17" s="5">
        <v>11364</v>
      </c>
      <c r="TH17" s="5">
        <v>11565</v>
      </c>
      <c r="TI17" s="5">
        <v>10877</v>
      </c>
      <c r="TJ17" s="5">
        <v>11603</v>
      </c>
      <c r="TK17" s="5">
        <v>10814</v>
      </c>
      <c r="TL17" s="5">
        <v>10275</v>
      </c>
      <c r="TM17" s="5">
        <v>8579</v>
      </c>
      <c r="TN17" s="5">
        <v>8296</v>
      </c>
      <c r="TO17" s="5">
        <v>9542</v>
      </c>
      <c r="TP17" s="5">
        <v>9615</v>
      </c>
      <c r="TQ17" s="5">
        <v>9514</v>
      </c>
      <c r="TR17" s="5">
        <v>10259</v>
      </c>
      <c r="TS17" s="5">
        <v>9950</v>
      </c>
      <c r="TT17" s="5">
        <v>4099</v>
      </c>
      <c r="TU17" s="5">
        <v>3425</v>
      </c>
      <c r="TV17" s="5">
        <v>4029</v>
      </c>
      <c r="TW17" s="5">
        <v>4871</v>
      </c>
      <c r="TX17" s="5">
        <v>5411</v>
      </c>
      <c r="TY17" s="5">
        <v>5198</v>
      </c>
      <c r="TZ17" s="5">
        <v>4915</v>
      </c>
      <c r="UA17" s="5">
        <v>0</v>
      </c>
      <c r="UB17" s="5">
        <v>59</v>
      </c>
      <c r="UC17" s="5">
        <v>0</v>
      </c>
      <c r="UD17" s="5">
        <v>0</v>
      </c>
      <c r="UE17" s="5">
        <v>0</v>
      </c>
      <c r="UF17" s="5">
        <v>0</v>
      </c>
      <c r="UG17" s="5">
        <v>7</v>
      </c>
      <c r="UH17" s="5">
        <v>8</v>
      </c>
      <c r="UI17" s="5">
        <v>8</v>
      </c>
      <c r="UJ17" s="5">
        <v>197</v>
      </c>
      <c r="UK17" s="5">
        <v>929</v>
      </c>
      <c r="UL17" s="5">
        <v>767</v>
      </c>
      <c r="UM17" s="5">
        <v>950</v>
      </c>
      <c r="UN17" s="5">
        <v>931</v>
      </c>
      <c r="UO17" s="5">
        <v>627</v>
      </c>
      <c r="UP17" s="5">
        <v>1151</v>
      </c>
      <c r="UQ17" s="5">
        <v>1177</v>
      </c>
      <c r="UR17" s="5">
        <v>1003</v>
      </c>
      <c r="US17" s="5">
        <v>1137</v>
      </c>
      <c r="UT17" s="5">
        <v>1695</v>
      </c>
      <c r="UU17" s="5">
        <v>901</v>
      </c>
      <c r="UV17" s="5">
        <v>603</v>
      </c>
      <c r="UW17" s="5">
        <v>363</v>
      </c>
      <c r="UX17" s="5">
        <v>802</v>
      </c>
      <c r="UY17" s="5">
        <v>379</v>
      </c>
      <c r="UZ17" s="5">
        <v>468</v>
      </c>
      <c r="VA17" s="5">
        <v>590</v>
      </c>
      <c r="VB17" s="5">
        <v>922</v>
      </c>
      <c r="VC17" s="5">
        <v>625</v>
      </c>
      <c r="VD17" s="5">
        <v>569</v>
      </c>
      <c r="VE17" s="5">
        <v>1058</v>
      </c>
      <c r="VF17" s="5">
        <v>935</v>
      </c>
      <c r="VG17" s="5">
        <v>88191</v>
      </c>
      <c r="VH17" s="5">
        <v>83237</v>
      </c>
      <c r="VI17" s="5">
        <v>60338</v>
      </c>
      <c r="VJ17" s="5">
        <v>62558</v>
      </c>
      <c r="VK17" s="5">
        <v>62945</v>
      </c>
      <c r="VL17" s="5">
        <v>58390</v>
      </c>
      <c r="VM17" s="5">
        <v>55198</v>
      </c>
      <c r="VN17" s="5">
        <v>68467</v>
      </c>
      <c r="VO17" s="5">
        <v>59599</v>
      </c>
      <c r="VP17" s="5">
        <v>62130</v>
      </c>
      <c r="VQ17" s="5">
        <v>52341</v>
      </c>
      <c r="VR17" s="5">
        <v>47675</v>
      </c>
      <c r="VS17" s="5">
        <v>48205</v>
      </c>
      <c r="VT17" s="5">
        <v>43578</v>
      </c>
      <c r="VU17" s="5">
        <v>45664</v>
      </c>
      <c r="VV17" s="5">
        <v>47668</v>
      </c>
      <c r="VW17" s="5">
        <v>44159</v>
      </c>
      <c r="VX17" s="5">
        <v>43163</v>
      </c>
      <c r="VY17" s="5">
        <v>36954</v>
      </c>
      <c r="VZ17" s="5">
        <v>43402</v>
      </c>
      <c r="WA17" s="5">
        <v>46355</v>
      </c>
      <c r="WB17" s="5">
        <v>49473</v>
      </c>
      <c r="WC17" s="5">
        <v>44487</v>
      </c>
      <c r="WD17" s="5">
        <v>45352</v>
      </c>
      <c r="WE17" s="5">
        <v>36986</v>
      </c>
      <c r="WF17" s="5">
        <v>33130</v>
      </c>
      <c r="WG17" s="5">
        <v>27572</v>
      </c>
      <c r="WH17" s="5">
        <v>26466</v>
      </c>
      <c r="WI17" s="5">
        <v>24311</v>
      </c>
      <c r="WJ17" s="5">
        <v>23767</v>
      </c>
      <c r="WK17" s="5">
        <v>21239</v>
      </c>
      <c r="WL17" s="5">
        <v>20420</v>
      </c>
      <c r="WM17" s="5">
        <v>12182</v>
      </c>
      <c r="WN17" s="5">
        <v>11843</v>
      </c>
      <c r="WO17" s="5">
        <v>11630</v>
      </c>
      <c r="WP17" s="5">
        <v>11428</v>
      </c>
      <c r="WQ17" s="5">
        <v>10678</v>
      </c>
      <c r="WR17" s="5">
        <v>9552</v>
      </c>
      <c r="WS17" s="5">
        <v>8859</v>
      </c>
      <c r="WT17" s="5">
        <v>7814</v>
      </c>
      <c r="WU17" s="5">
        <v>8016</v>
      </c>
      <c r="WV17" s="5">
        <v>7656</v>
      </c>
      <c r="WW17" s="5">
        <v>7960</v>
      </c>
      <c r="WX17" s="5">
        <v>7319</v>
      </c>
      <c r="WY17" s="5">
        <v>7128</v>
      </c>
      <c r="WZ17" s="5">
        <v>5940</v>
      </c>
      <c r="XA17" s="5">
        <v>5170</v>
      </c>
      <c r="XB17" s="5">
        <v>3497</v>
      </c>
      <c r="XC17" s="5">
        <v>3221</v>
      </c>
      <c r="XD17" s="5">
        <v>3011</v>
      </c>
      <c r="XE17" s="5">
        <v>2473</v>
      </c>
      <c r="XF17" s="5">
        <v>2565</v>
      </c>
      <c r="XG17" s="5">
        <v>2732</v>
      </c>
      <c r="XH17" s="5">
        <v>2733</v>
      </c>
      <c r="XI17" s="5">
        <v>2976</v>
      </c>
      <c r="XJ17" s="5">
        <v>2535</v>
      </c>
      <c r="XK17" s="5">
        <v>2101</v>
      </c>
      <c r="XL17" s="5">
        <v>2061</v>
      </c>
      <c r="XM17" s="5">
        <v>1653</v>
      </c>
      <c r="XN17" s="5">
        <v>1589</v>
      </c>
      <c r="XO17" s="5">
        <v>1890</v>
      </c>
      <c r="XP17" s="5">
        <v>1596</v>
      </c>
      <c r="XQ17" s="5">
        <v>1411</v>
      </c>
      <c r="XR17" s="5">
        <v>1514</v>
      </c>
      <c r="XS17" s="2">
        <v>20169</v>
      </c>
      <c r="XT17" s="3" t="s">
        <v>222</v>
      </c>
      <c r="XU17" s="3" t="s">
        <v>222</v>
      </c>
      <c r="XV17" s="3" t="s">
        <v>222</v>
      </c>
      <c r="XW17" s="3" t="s">
        <v>221</v>
      </c>
      <c r="XX17" s="3" t="s">
        <v>222</v>
      </c>
      <c r="XY17" s="3" t="s">
        <v>222</v>
      </c>
      <c r="XZ17" s="3" t="s">
        <v>230</v>
      </c>
    </row>
    <row r="18" spans="1:650" x14ac:dyDescent="0.3">
      <c r="A18" s="1" t="s">
        <v>12</v>
      </c>
      <c r="B18" s="2">
        <v>4007784</v>
      </c>
      <c r="C18" s="5">
        <v>5249</v>
      </c>
      <c r="D18" s="5">
        <v>2088</v>
      </c>
      <c r="E18" s="5">
        <v>5759</v>
      </c>
      <c r="F18" s="5">
        <v>5162</v>
      </c>
      <c r="G18" s="5">
        <v>14293</v>
      </c>
      <c r="H18" s="5">
        <v>2314</v>
      </c>
      <c r="I18" s="5">
        <v>3000</v>
      </c>
      <c r="J18" s="5">
        <v>5705</v>
      </c>
      <c r="K18" s="5">
        <v>5016</v>
      </c>
      <c r="L18" s="5">
        <v>6701</v>
      </c>
      <c r="M18" s="5">
        <v>5252</v>
      </c>
      <c r="N18" s="5">
        <v>5289</v>
      </c>
      <c r="O18" s="5">
        <v>1675</v>
      </c>
      <c r="P18" s="5">
        <v>5866</v>
      </c>
      <c r="Q18" s="5">
        <v>8554</v>
      </c>
      <c r="R18" s="5">
        <v>22677</v>
      </c>
      <c r="S18" s="5">
        <v>19898</v>
      </c>
      <c r="T18" s="5">
        <v>6007</v>
      </c>
      <c r="U18" s="5">
        <v>88</v>
      </c>
      <c r="V18" s="5">
        <v>32821</v>
      </c>
      <c r="W18" s="5">
        <v>1376</v>
      </c>
      <c r="X18" s="5">
        <v>667</v>
      </c>
      <c r="Y18" s="5">
        <v>-51</v>
      </c>
      <c r="Z18" s="5">
        <v>383</v>
      </c>
      <c r="AA18" s="5">
        <v>534</v>
      </c>
      <c r="AB18" s="5">
        <v>740</v>
      </c>
      <c r="AC18" s="5">
        <v>1444</v>
      </c>
      <c r="AD18" s="5">
        <v>1818</v>
      </c>
      <c r="AE18" s="5">
        <v>3252</v>
      </c>
      <c r="AF18" s="5">
        <v>4659</v>
      </c>
      <c r="AG18" s="5">
        <v>6</v>
      </c>
      <c r="AH18" s="5">
        <v>0</v>
      </c>
      <c r="AI18" s="5">
        <v>0</v>
      </c>
      <c r="AJ18" s="5">
        <v>0</v>
      </c>
      <c r="AK18" s="5">
        <v>0</v>
      </c>
      <c r="AL18" s="5">
        <v>0</v>
      </c>
      <c r="AM18" s="5">
        <v>0</v>
      </c>
      <c r="AN18" s="5">
        <v>0</v>
      </c>
      <c r="AO18" s="5">
        <v>0</v>
      </c>
      <c r="AP18" s="5">
        <v>0</v>
      </c>
      <c r="AQ18" s="5">
        <v>0</v>
      </c>
      <c r="AR18" s="5">
        <v>0</v>
      </c>
      <c r="AS18" s="5">
        <v>0</v>
      </c>
      <c r="AT18" s="5">
        <v>0</v>
      </c>
      <c r="AU18" s="5">
        <v>0</v>
      </c>
      <c r="AV18" s="5">
        <v>0</v>
      </c>
      <c r="AW18" s="5">
        <v>0</v>
      </c>
      <c r="AX18" s="5">
        <v>0</v>
      </c>
      <c r="AY18" s="5">
        <v>0</v>
      </c>
      <c r="AZ18" s="5">
        <v>0</v>
      </c>
      <c r="BA18" s="5">
        <v>0</v>
      </c>
      <c r="BB18" s="5">
        <v>10267</v>
      </c>
      <c r="BC18" s="5">
        <v>85115</v>
      </c>
      <c r="BD18" s="5">
        <v>46794</v>
      </c>
      <c r="BE18" s="5">
        <v>49223</v>
      </c>
      <c r="BF18" s="5">
        <v>103248</v>
      </c>
      <c r="BG18" s="5">
        <v>318256</v>
      </c>
      <c r="BH18" s="5">
        <v>116030</v>
      </c>
      <c r="BI18" s="5">
        <v>118532</v>
      </c>
      <c r="BJ18" s="5">
        <v>119751</v>
      </c>
      <c r="BK18" s="5">
        <v>819515</v>
      </c>
      <c r="BL18" s="5">
        <v>46961</v>
      </c>
      <c r="BM18" s="5">
        <v>54885</v>
      </c>
      <c r="BN18" s="5">
        <v>69946</v>
      </c>
      <c r="BO18" s="5">
        <v>129462</v>
      </c>
      <c r="BP18" s="5">
        <v>209378</v>
      </c>
      <c r="BQ18" s="5">
        <v>229910</v>
      </c>
      <c r="BR18" s="5">
        <v>201431</v>
      </c>
      <c r="BS18" s="5">
        <v>106230</v>
      </c>
      <c r="BT18" s="5">
        <v>64984</v>
      </c>
      <c r="BU18" s="5">
        <v>45746</v>
      </c>
      <c r="BV18" s="5">
        <v>43700</v>
      </c>
      <c r="BW18" s="5">
        <v>111231</v>
      </c>
      <c r="BX18" s="5">
        <v>94620</v>
      </c>
      <c r="BY18" s="5">
        <v>75198</v>
      </c>
      <c r="BZ18" s="5">
        <v>38937</v>
      </c>
      <c r="CA18" s="5">
        <v>20829</v>
      </c>
      <c r="CB18" s="5">
        <v>20929</v>
      </c>
      <c r="CC18" s="5">
        <v>12933</v>
      </c>
      <c r="CD18" s="5">
        <v>10171</v>
      </c>
      <c r="CE18" s="5">
        <v>17559</v>
      </c>
      <c r="CF18" s="5">
        <v>6843</v>
      </c>
      <c r="CG18" s="5">
        <v>11918</v>
      </c>
      <c r="CH18" s="5">
        <v>4713</v>
      </c>
      <c r="CI18" s="5">
        <v>3661</v>
      </c>
      <c r="CJ18" s="5">
        <v>5538</v>
      </c>
      <c r="CK18" s="5">
        <v>3964</v>
      </c>
      <c r="CL18" s="5">
        <v>5090</v>
      </c>
      <c r="CM18" s="5">
        <v>9892</v>
      </c>
      <c r="CN18" s="5">
        <v>59102</v>
      </c>
      <c r="CO18" s="5">
        <v>26012</v>
      </c>
      <c r="CP18" s="5">
        <v>30440</v>
      </c>
      <c r="CQ18" s="5">
        <v>8472</v>
      </c>
      <c r="CR18" s="5">
        <v>32657</v>
      </c>
      <c r="CS18" s="5">
        <v>5074</v>
      </c>
      <c r="CT18" s="5">
        <v>8635</v>
      </c>
      <c r="CU18" s="5">
        <v>269039</v>
      </c>
      <c r="CV18" s="5">
        <v>288304</v>
      </c>
      <c r="CW18" s="5">
        <v>196635</v>
      </c>
      <c r="CX18" s="5">
        <v>233269</v>
      </c>
      <c r="CY18" s="5">
        <v>245153</v>
      </c>
      <c r="CZ18" s="5">
        <v>238478</v>
      </c>
      <c r="DA18" s="5">
        <v>361673</v>
      </c>
      <c r="DB18" s="5">
        <v>275977</v>
      </c>
      <c r="DC18" s="5">
        <v>257171</v>
      </c>
      <c r="DD18" s="5">
        <v>243647</v>
      </c>
      <c r="DE18" s="5">
        <v>186971</v>
      </c>
      <c r="DF18" s="5">
        <v>221508</v>
      </c>
      <c r="DG18" s="5">
        <v>203750</v>
      </c>
      <c r="DH18" s="5">
        <v>191462</v>
      </c>
      <c r="DI18" s="5">
        <v>171637</v>
      </c>
      <c r="DJ18" s="5">
        <v>157839</v>
      </c>
      <c r="DK18" s="5">
        <v>164407</v>
      </c>
      <c r="DL18" s="5">
        <v>84873</v>
      </c>
      <c r="DM18" s="5">
        <v>115698</v>
      </c>
      <c r="DN18" s="5">
        <v>136552</v>
      </c>
      <c r="DO18" s="5">
        <v>154944</v>
      </c>
      <c r="DP18" s="5">
        <v>146831</v>
      </c>
      <c r="DQ18" s="5">
        <v>143191</v>
      </c>
      <c r="DR18" s="5">
        <v>138521</v>
      </c>
      <c r="DS18" s="5">
        <v>149053</v>
      </c>
      <c r="DT18" s="5">
        <v>112061</v>
      </c>
      <c r="DU18" s="5">
        <v>103097</v>
      </c>
      <c r="DV18" s="5">
        <v>140657</v>
      </c>
      <c r="DW18" s="5">
        <v>113024</v>
      </c>
      <c r="DX18" s="5">
        <v>125342</v>
      </c>
      <c r="DY18" s="5">
        <v>110457</v>
      </c>
      <c r="DZ18" s="5">
        <v>92800</v>
      </c>
      <c r="EA18" s="5">
        <v>29776</v>
      </c>
      <c r="EB18" s="5">
        <v>25561</v>
      </c>
      <c r="EC18" s="5">
        <v>7396</v>
      </c>
      <c r="ED18" s="5">
        <v>2999</v>
      </c>
      <c r="EE18" s="5">
        <v>1605</v>
      </c>
      <c r="EF18" s="5">
        <v>2445</v>
      </c>
      <c r="EG18" s="5">
        <v>10488</v>
      </c>
      <c r="EH18" s="5">
        <v>13149</v>
      </c>
      <c r="EI18" s="5">
        <v>20725</v>
      </c>
      <c r="EJ18" s="5">
        <v>39420</v>
      </c>
      <c r="EK18" s="5">
        <v>31707</v>
      </c>
      <c r="EL18" s="5">
        <v>12590</v>
      </c>
      <c r="EM18" s="5">
        <v>1496</v>
      </c>
      <c r="EN18" s="5">
        <v>4015</v>
      </c>
      <c r="EO18" s="5">
        <v>5713</v>
      </c>
      <c r="EP18" s="5">
        <v>6925</v>
      </c>
      <c r="EQ18" s="5">
        <v>4471</v>
      </c>
      <c r="ER18" s="5">
        <v>562</v>
      </c>
      <c r="ES18" s="5">
        <v>1981</v>
      </c>
      <c r="ET18" s="5">
        <v>2955</v>
      </c>
      <c r="EU18" s="5">
        <v>2921</v>
      </c>
      <c r="EV18" s="5">
        <v>5064</v>
      </c>
      <c r="EW18" s="5">
        <v>33068</v>
      </c>
      <c r="EX18" s="5">
        <v>4215</v>
      </c>
      <c r="EY18" s="5">
        <v>7561</v>
      </c>
      <c r="EZ18" s="5">
        <v>7910</v>
      </c>
      <c r="FA18" s="5">
        <v>17246</v>
      </c>
      <c r="FB18" s="5">
        <v>9669</v>
      </c>
      <c r="FC18" s="5">
        <v>9821</v>
      </c>
      <c r="FD18" s="5">
        <v>9872</v>
      </c>
      <c r="FE18" s="5">
        <v>7172</v>
      </c>
      <c r="FF18" s="5">
        <v>1906</v>
      </c>
      <c r="FG18" s="5">
        <v>0</v>
      </c>
      <c r="FH18" s="5">
        <v>0</v>
      </c>
      <c r="FI18" s="5">
        <v>0</v>
      </c>
      <c r="FJ18" s="5">
        <v>0</v>
      </c>
      <c r="FK18" s="5">
        <v>0</v>
      </c>
      <c r="FL18" s="5">
        <v>0</v>
      </c>
      <c r="FM18" s="5">
        <v>0</v>
      </c>
      <c r="FN18" s="5">
        <v>0</v>
      </c>
      <c r="FO18" s="5">
        <v>0</v>
      </c>
      <c r="FP18" s="5">
        <v>0</v>
      </c>
      <c r="FQ18" s="5">
        <v>0</v>
      </c>
      <c r="FR18" s="5">
        <v>0</v>
      </c>
      <c r="FS18" s="5">
        <v>0</v>
      </c>
      <c r="FT18" s="5">
        <v>0</v>
      </c>
      <c r="FU18" s="5" t="s">
        <v>220</v>
      </c>
      <c r="FV18" s="5" t="s">
        <v>220</v>
      </c>
      <c r="FW18" s="5" t="s">
        <v>220</v>
      </c>
      <c r="FX18" s="5" t="s">
        <v>220</v>
      </c>
      <c r="FY18" s="5" t="s">
        <v>220</v>
      </c>
      <c r="FZ18" s="5" t="s">
        <v>220</v>
      </c>
      <c r="GA18" s="5" t="s">
        <v>220</v>
      </c>
      <c r="GB18" s="5" t="s">
        <v>220</v>
      </c>
      <c r="GC18" s="5" t="s">
        <v>220</v>
      </c>
      <c r="GD18" s="5" t="s">
        <v>220</v>
      </c>
      <c r="GE18" s="5" t="s">
        <v>220</v>
      </c>
      <c r="GF18" s="5" t="s">
        <v>220</v>
      </c>
      <c r="GG18" s="5" t="s">
        <v>220</v>
      </c>
      <c r="GH18" s="5" t="s">
        <v>220</v>
      </c>
      <c r="GI18" s="5" t="s">
        <v>220</v>
      </c>
      <c r="GJ18" s="5" t="s">
        <v>220</v>
      </c>
      <c r="GK18" s="5" t="s">
        <v>220</v>
      </c>
      <c r="GL18" s="5" t="s">
        <v>220</v>
      </c>
      <c r="GM18" s="5">
        <v>433525</v>
      </c>
      <c r="GN18" s="5">
        <v>525331</v>
      </c>
      <c r="GO18" s="5">
        <v>439699</v>
      </c>
      <c r="GP18" s="5">
        <v>442861</v>
      </c>
      <c r="GQ18" s="5">
        <v>367281</v>
      </c>
      <c r="GR18" s="5">
        <v>308221</v>
      </c>
      <c r="GS18" s="5">
        <v>420907</v>
      </c>
      <c r="GT18" s="5">
        <v>338531</v>
      </c>
      <c r="GU18" s="5">
        <v>394144</v>
      </c>
      <c r="GV18" s="5">
        <v>384388</v>
      </c>
      <c r="GW18" s="5">
        <v>299128</v>
      </c>
      <c r="GX18" s="5">
        <v>278324</v>
      </c>
      <c r="GY18" s="5">
        <v>227750</v>
      </c>
      <c r="GZ18" s="5">
        <v>222272</v>
      </c>
      <c r="HA18" s="5">
        <v>198836</v>
      </c>
      <c r="HB18" s="5">
        <v>197612</v>
      </c>
      <c r="HC18" s="5">
        <v>206336</v>
      </c>
      <c r="HD18" s="5">
        <v>98285</v>
      </c>
      <c r="HE18" s="5">
        <v>129684</v>
      </c>
      <c r="HF18" s="5">
        <v>187307</v>
      </c>
      <c r="HG18" s="5">
        <v>248017</v>
      </c>
      <c r="HH18" s="5">
        <v>204895</v>
      </c>
      <c r="HI18" s="5">
        <v>229394</v>
      </c>
      <c r="HJ18" s="5">
        <v>251457</v>
      </c>
      <c r="HK18" s="5">
        <v>485296</v>
      </c>
      <c r="HL18" s="5">
        <v>295842</v>
      </c>
      <c r="HM18" s="5">
        <v>266331</v>
      </c>
      <c r="HN18" s="5">
        <v>302336</v>
      </c>
      <c r="HO18" s="5">
        <v>954084</v>
      </c>
      <c r="HP18" s="5">
        <v>219490</v>
      </c>
      <c r="HQ18" s="5">
        <v>177594</v>
      </c>
      <c r="HR18" s="5">
        <v>173287</v>
      </c>
      <c r="HS18" s="5">
        <v>869780</v>
      </c>
      <c r="HT18" s="5">
        <v>927220</v>
      </c>
      <c r="HU18" s="5">
        <v>949833</v>
      </c>
      <c r="HV18" s="5">
        <v>1131735</v>
      </c>
      <c r="HW18" s="5">
        <v>1099874</v>
      </c>
      <c r="HX18" s="5">
        <v>1114284</v>
      </c>
      <c r="HY18" s="5">
        <v>1127839</v>
      </c>
      <c r="HZ18" s="5">
        <v>1115891</v>
      </c>
      <c r="IA18" s="5">
        <v>1184594</v>
      </c>
      <c r="IB18" s="5">
        <v>1680944</v>
      </c>
      <c r="IC18" s="5">
        <v>1840871</v>
      </c>
      <c r="ID18" s="5">
        <v>1880105</v>
      </c>
      <c r="IE18" s="5">
        <v>1500381</v>
      </c>
      <c r="IF18" s="5">
        <v>1169029</v>
      </c>
      <c r="IG18" s="5">
        <v>1070098</v>
      </c>
      <c r="IH18" s="5">
        <v>1035272</v>
      </c>
      <c r="II18" s="5">
        <v>1024500</v>
      </c>
      <c r="IJ18" s="5">
        <v>1081636</v>
      </c>
      <c r="IK18" s="5">
        <v>1194322</v>
      </c>
      <c r="IL18" s="5">
        <v>945961</v>
      </c>
      <c r="IM18" s="5">
        <v>640873</v>
      </c>
      <c r="IN18" s="5">
        <v>668775</v>
      </c>
      <c r="IO18" s="5">
        <v>660482</v>
      </c>
      <c r="IP18" s="5">
        <v>782582</v>
      </c>
      <c r="IQ18" s="5">
        <v>731901</v>
      </c>
      <c r="IR18" s="5">
        <v>698139</v>
      </c>
      <c r="IS18" s="5">
        <v>711525</v>
      </c>
      <c r="IT18" s="5">
        <v>721751</v>
      </c>
      <c r="IU18" s="5">
        <v>782159</v>
      </c>
      <c r="IV18" s="5">
        <v>731428</v>
      </c>
      <c r="IW18" s="5">
        <v>495253</v>
      </c>
      <c r="IX18" s="5">
        <v>417844</v>
      </c>
      <c r="IY18" s="5">
        <v>0</v>
      </c>
      <c r="IZ18" s="5">
        <v>0</v>
      </c>
      <c r="JA18" s="5">
        <v>0</v>
      </c>
      <c r="JB18" s="5">
        <v>0</v>
      </c>
      <c r="JC18" s="5">
        <v>0</v>
      </c>
      <c r="JD18" s="5">
        <v>0</v>
      </c>
      <c r="JE18" s="5">
        <v>0</v>
      </c>
      <c r="JF18" s="5">
        <v>0</v>
      </c>
      <c r="JG18" s="5">
        <v>0</v>
      </c>
      <c r="JH18" s="5">
        <v>0</v>
      </c>
      <c r="JI18" s="5">
        <v>0</v>
      </c>
      <c r="JJ18" s="5">
        <v>0</v>
      </c>
      <c r="JK18" s="5">
        <v>0</v>
      </c>
      <c r="JL18" s="5">
        <v>0</v>
      </c>
      <c r="JM18" s="5">
        <v>0</v>
      </c>
      <c r="JN18" s="5">
        <v>0</v>
      </c>
      <c r="JO18" s="5">
        <v>0</v>
      </c>
      <c r="JP18" s="5">
        <v>0</v>
      </c>
      <c r="JQ18" s="5">
        <v>0</v>
      </c>
      <c r="JR18" s="5">
        <v>68369</v>
      </c>
      <c r="JS18" s="5">
        <v>115302</v>
      </c>
      <c r="JT18" s="5">
        <v>112310</v>
      </c>
      <c r="JU18" s="5">
        <v>119701</v>
      </c>
      <c r="JV18" s="5">
        <v>112222</v>
      </c>
      <c r="JW18" s="5">
        <v>109382</v>
      </c>
      <c r="JX18" s="5">
        <v>102826</v>
      </c>
      <c r="JY18" s="5">
        <v>119865</v>
      </c>
      <c r="JZ18" s="5">
        <v>113577</v>
      </c>
      <c r="KA18" s="5">
        <v>110858</v>
      </c>
      <c r="KB18" s="5">
        <v>102814</v>
      </c>
      <c r="KC18" s="5">
        <v>90481</v>
      </c>
      <c r="KD18" s="5">
        <v>76110</v>
      </c>
      <c r="KE18" s="5">
        <v>25470</v>
      </c>
      <c r="KF18" s="5">
        <v>26309</v>
      </c>
      <c r="KG18" s="5">
        <v>26785</v>
      </c>
      <c r="KH18" s="5">
        <v>27930</v>
      </c>
      <c r="KI18" s="5">
        <v>28138</v>
      </c>
      <c r="KJ18" s="5">
        <v>22015</v>
      </c>
      <c r="KK18" s="5">
        <v>16180</v>
      </c>
      <c r="KL18" s="5">
        <v>19327</v>
      </c>
      <c r="KM18" s="5">
        <v>15850</v>
      </c>
      <c r="KN18" s="5">
        <v>15121</v>
      </c>
      <c r="KO18" s="5">
        <v>12796</v>
      </c>
      <c r="KP18" s="5">
        <v>12235</v>
      </c>
      <c r="KQ18" s="5">
        <v>10164</v>
      </c>
      <c r="KR18" s="5">
        <v>9198</v>
      </c>
      <c r="KS18" s="5">
        <v>8434</v>
      </c>
      <c r="KT18" s="5">
        <v>6869</v>
      </c>
      <c r="KU18" s="5">
        <v>6257</v>
      </c>
      <c r="KV18" s="5">
        <v>7790</v>
      </c>
      <c r="KW18" s="5">
        <v>7571</v>
      </c>
      <c r="KX18" s="5">
        <v>6148</v>
      </c>
      <c r="KY18" s="5">
        <v>7559</v>
      </c>
      <c r="KZ18" s="5">
        <v>7481</v>
      </c>
      <c r="LA18" s="5">
        <v>12810</v>
      </c>
      <c r="LB18" s="5">
        <v>13457</v>
      </c>
      <c r="LC18" s="5">
        <v>8164</v>
      </c>
      <c r="LD18" s="5">
        <v>7880</v>
      </c>
      <c r="LE18" s="5">
        <v>9169</v>
      </c>
      <c r="LF18" s="5">
        <v>6527</v>
      </c>
      <c r="LG18" s="5">
        <v>8271</v>
      </c>
      <c r="LH18" s="5">
        <v>7687</v>
      </c>
      <c r="LI18" s="5">
        <v>7254</v>
      </c>
      <c r="LJ18" s="5">
        <v>6328</v>
      </c>
      <c r="LK18" s="5">
        <v>20476</v>
      </c>
      <c r="LL18" s="5">
        <v>17482</v>
      </c>
      <c r="LM18" s="5">
        <v>20085</v>
      </c>
      <c r="LN18" s="5">
        <v>17468</v>
      </c>
      <c r="LO18" s="5">
        <v>14589</v>
      </c>
      <c r="LP18" s="5">
        <v>15742</v>
      </c>
      <c r="LQ18" s="5">
        <v>18921</v>
      </c>
      <c r="LR18" s="5">
        <v>17823</v>
      </c>
      <c r="LS18" s="5">
        <v>19505</v>
      </c>
      <c r="LT18" s="5">
        <v>14792</v>
      </c>
      <c r="LU18" s="5">
        <v>15484</v>
      </c>
      <c r="LV18" s="5">
        <v>13230</v>
      </c>
      <c r="LW18" s="5">
        <v>10928</v>
      </c>
      <c r="LX18" s="5">
        <v>11152</v>
      </c>
      <c r="LY18" s="5">
        <v>8544</v>
      </c>
      <c r="LZ18" s="5">
        <v>8472</v>
      </c>
      <c r="MA18" s="5">
        <v>6038</v>
      </c>
      <c r="MB18" s="5">
        <v>5360</v>
      </c>
      <c r="MC18" s="5">
        <v>6069</v>
      </c>
      <c r="MD18" s="5">
        <v>6191</v>
      </c>
      <c r="ME18" s="5">
        <v>4509</v>
      </c>
      <c r="MF18" s="5">
        <v>5779</v>
      </c>
      <c r="MG18" s="5">
        <v>3452</v>
      </c>
      <c r="MH18" s="5">
        <v>3262</v>
      </c>
      <c r="MI18" s="5">
        <v>3806</v>
      </c>
      <c r="MJ18" s="5">
        <v>3726</v>
      </c>
      <c r="MK18" s="5">
        <v>5062</v>
      </c>
      <c r="ML18" s="5">
        <v>5297</v>
      </c>
      <c r="MM18" s="5">
        <v>5370</v>
      </c>
      <c r="MN18" s="5">
        <v>5096</v>
      </c>
      <c r="MO18" s="5">
        <v>4859</v>
      </c>
      <c r="MP18" s="5">
        <v>4536</v>
      </c>
      <c r="MQ18" s="5">
        <v>0</v>
      </c>
      <c r="MR18" s="5">
        <v>0</v>
      </c>
      <c r="MS18" s="5">
        <v>0</v>
      </c>
      <c r="MT18" s="5">
        <v>0</v>
      </c>
      <c r="MU18" s="5">
        <v>0</v>
      </c>
      <c r="MV18" s="5">
        <v>0</v>
      </c>
      <c r="MW18" s="5">
        <v>0</v>
      </c>
      <c r="MX18" s="5">
        <v>0</v>
      </c>
      <c r="MY18" s="5">
        <v>0</v>
      </c>
      <c r="MZ18" s="5">
        <v>0</v>
      </c>
      <c r="NA18" s="5">
        <v>12</v>
      </c>
      <c r="NB18" s="5">
        <v>73</v>
      </c>
      <c r="NC18" s="5">
        <v>51</v>
      </c>
      <c r="ND18" s="5">
        <v>25</v>
      </c>
      <c r="NE18" s="5" t="s">
        <v>220</v>
      </c>
      <c r="NF18" s="5" t="s">
        <v>220</v>
      </c>
      <c r="NG18" s="5" t="s">
        <v>220</v>
      </c>
      <c r="NH18" s="5" t="s">
        <v>220</v>
      </c>
      <c r="NI18" s="5" t="s">
        <v>220</v>
      </c>
      <c r="NJ18" s="5" t="s">
        <v>220</v>
      </c>
      <c r="NK18" s="5" t="s">
        <v>220</v>
      </c>
      <c r="NL18" s="5" t="s">
        <v>220</v>
      </c>
      <c r="NM18" s="5" t="s">
        <v>220</v>
      </c>
      <c r="NN18" s="5" t="s">
        <v>220</v>
      </c>
      <c r="NO18" s="5" t="s">
        <v>220</v>
      </c>
      <c r="NP18" s="5" t="s">
        <v>220</v>
      </c>
      <c r="NQ18" s="5" t="s">
        <v>220</v>
      </c>
      <c r="NR18" s="5" t="s">
        <v>220</v>
      </c>
      <c r="NS18" s="5" t="s">
        <v>220</v>
      </c>
      <c r="NT18" s="5" t="s">
        <v>220</v>
      </c>
      <c r="NU18" s="5" t="s">
        <v>220</v>
      </c>
      <c r="NV18" s="5" t="s">
        <v>220</v>
      </c>
      <c r="NW18" s="5">
        <v>0</v>
      </c>
      <c r="NX18" s="5">
        <v>0</v>
      </c>
      <c r="NY18" s="5">
        <v>0</v>
      </c>
      <c r="NZ18" s="5">
        <v>0</v>
      </c>
      <c r="OA18" s="5">
        <v>0</v>
      </c>
      <c r="OB18" s="5">
        <v>0</v>
      </c>
      <c r="OC18" s="5">
        <v>0</v>
      </c>
      <c r="OD18" s="5">
        <v>0</v>
      </c>
      <c r="OE18" s="5">
        <v>0</v>
      </c>
      <c r="OF18" s="5">
        <v>0</v>
      </c>
      <c r="OG18" s="5">
        <v>0</v>
      </c>
      <c r="OH18" s="5">
        <v>0</v>
      </c>
      <c r="OI18" s="5">
        <v>0</v>
      </c>
      <c r="OJ18" s="5">
        <v>0</v>
      </c>
      <c r="OK18" s="5" t="s">
        <v>220</v>
      </c>
      <c r="OL18" s="5" t="s">
        <v>220</v>
      </c>
      <c r="OM18" s="5" t="s">
        <v>220</v>
      </c>
      <c r="ON18" s="5" t="s">
        <v>220</v>
      </c>
      <c r="OO18" s="5" t="s">
        <v>220</v>
      </c>
      <c r="OP18" s="5" t="s">
        <v>220</v>
      </c>
      <c r="OQ18" s="5" t="s">
        <v>220</v>
      </c>
      <c r="OR18" s="5" t="s">
        <v>220</v>
      </c>
      <c r="OS18" s="5" t="s">
        <v>220</v>
      </c>
      <c r="OT18" s="5" t="s">
        <v>220</v>
      </c>
      <c r="OU18" s="5" t="s">
        <v>220</v>
      </c>
      <c r="OV18" s="5" t="s">
        <v>220</v>
      </c>
      <c r="OW18" s="5" t="s">
        <v>220</v>
      </c>
      <c r="OX18" s="5" t="s">
        <v>220</v>
      </c>
      <c r="OY18" s="5" t="s">
        <v>220</v>
      </c>
      <c r="OZ18" s="5" t="s">
        <v>220</v>
      </c>
      <c r="PA18" s="5" t="s">
        <v>220</v>
      </c>
      <c r="PB18" s="5" t="s">
        <v>220</v>
      </c>
      <c r="PC18" s="5">
        <v>104819</v>
      </c>
      <c r="PD18" s="5">
        <v>125533</v>
      </c>
      <c r="PE18" s="5">
        <v>86453</v>
      </c>
      <c r="PF18" s="5">
        <v>139116</v>
      </c>
      <c r="PG18" s="5">
        <v>111150</v>
      </c>
      <c r="PH18" s="5">
        <v>145021</v>
      </c>
      <c r="PI18" s="5">
        <v>109746</v>
      </c>
      <c r="PJ18" s="5">
        <v>90037</v>
      </c>
      <c r="PK18" s="5">
        <v>90699</v>
      </c>
      <c r="PL18" s="5">
        <v>84162</v>
      </c>
      <c r="PM18" s="5">
        <v>65940</v>
      </c>
      <c r="PN18" s="5">
        <v>67344</v>
      </c>
      <c r="PO18" s="5">
        <v>62954</v>
      </c>
      <c r="PP18" s="5">
        <v>58950</v>
      </c>
      <c r="PQ18" s="5">
        <v>55969</v>
      </c>
      <c r="PR18" s="5">
        <v>45666</v>
      </c>
      <c r="PS18" s="5">
        <v>46330</v>
      </c>
      <c r="PT18" s="5">
        <v>37461</v>
      </c>
      <c r="PU18" s="5">
        <v>45301</v>
      </c>
      <c r="PV18" s="5">
        <v>37446</v>
      </c>
      <c r="PW18" s="5">
        <v>45306</v>
      </c>
      <c r="PX18" s="5">
        <v>42889</v>
      </c>
      <c r="PY18" s="5">
        <v>49795</v>
      </c>
      <c r="PZ18" s="5">
        <v>53457</v>
      </c>
      <c r="QA18" s="5">
        <v>61604</v>
      </c>
      <c r="QB18" s="5">
        <v>53677</v>
      </c>
      <c r="QC18" s="5">
        <v>52790</v>
      </c>
      <c r="QD18" s="5">
        <v>49216</v>
      </c>
      <c r="QE18" s="5">
        <v>51574</v>
      </c>
      <c r="QF18" s="5">
        <v>47609</v>
      </c>
      <c r="QG18" s="5">
        <v>46348</v>
      </c>
      <c r="QH18" s="5">
        <v>44256</v>
      </c>
      <c r="QI18" s="5">
        <v>106981</v>
      </c>
      <c r="QJ18" s="5">
        <v>109771</v>
      </c>
      <c r="QK18" s="5">
        <v>113271</v>
      </c>
      <c r="QL18" s="5">
        <v>96411</v>
      </c>
      <c r="QM18" s="5">
        <v>76126</v>
      </c>
      <c r="QN18" s="5">
        <v>63509</v>
      </c>
      <c r="QO18" s="5">
        <v>64243</v>
      </c>
      <c r="QP18" s="5">
        <v>128749</v>
      </c>
      <c r="QQ18" s="5">
        <v>114885</v>
      </c>
      <c r="QR18" s="5">
        <v>86022</v>
      </c>
      <c r="QS18" s="5">
        <v>64333</v>
      </c>
      <c r="QT18" s="5">
        <v>65699</v>
      </c>
      <c r="QU18" s="5">
        <v>61341</v>
      </c>
      <c r="QV18" s="5">
        <v>52788</v>
      </c>
      <c r="QW18" s="5">
        <v>47781</v>
      </c>
      <c r="QX18" s="5">
        <v>48330</v>
      </c>
      <c r="QY18" s="5">
        <v>69792</v>
      </c>
      <c r="QZ18" s="5">
        <v>38697</v>
      </c>
      <c r="RA18" s="5">
        <v>43159</v>
      </c>
      <c r="RB18" s="5">
        <v>48550</v>
      </c>
      <c r="RC18" s="5">
        <v>47773</v>
      </c>
      <c r="RD18" s="5">
        <v>44076</v>
      </c>
      <c r="RE18" s="5">
        <v>36443</v>
      </c>
      <c r="RF18" s="5">
        <v>40694</v>
      </c>
      <c r="RG18" s="5">
        <v>35392</v>
      </c>
      <c r="RH18" s="5">
        <v>38102</v>
      </c>
      <c r="RI18" s="5">
        <v>33595</v>
      </c>
      <c r="RJ18" s="5">
        <v>30151</v>
      </c>
      <c r="RK18" s="5">
        <v>32870</v>
      </c>
      <c r="RL18" s="5">
        <v>31468</v>
      </c>
      <c r="RM18" s="5">
        <v>31853</v>
      </c>
      <c r="RN18" s="5">
        <v>32408</v>
      </c>
      <c r="RO18" s="5">
        <v>53353</v>
      </c>
      <c r="RP18" s="5">
        <v>51624</v>
      </c>
      <c r="RQ18" s="5">
        <v>53272</v>
      </c>
      <c r="RR18" s="5">
        <v>38239</v>
      </c>
      <c r="RS18" s="5">
        <v>56076</v>
      </c>
      <c r="RT18" s="5">
        <v>86771</v>
      </c>
      <c r="RU18" s="5">
        <v>76518</v>
      </c>
      <c r="RV18" s="5">
        <v>82207</v>
      </c>
      <c r="RW18" s="5">
        <v>76919</v>
      </c>
      <c r="RX18" s="5">
        <v>71353</v>
      </c>
      <c r="RY18" s="5">
        <v>73592</v>
      </c>
      <c r="RZ18" s="5">
        <v>71158</v>
      </c>
      <c r="SA18" s="5">
        <v>51857</v>
      </c>
      <c r="SB18" s="5">
        <v>44443</v>
      </c>
      <c r="SC18" s="5">
        <v>40816</v>
      </c>
      <c r="SD18" s="5">
        <v>36608</v>
      </c>
      <c r="SE18" s="5">
        <v>28334</v>
      </c>
      <c r="SF18" s="5">
        <v>42530</v>
      </c>
      <c r="SG18" s="5">
        <v>58959</v>
      </c>
      <c r="SH18" s="5">
        <v>44162</v>
      </c>
      <c r="SI18" s="5">
        <v>44278</v>
      </c>
      <c r="SJ18" s="5">
        <v>46012</v>
      </c>
      <c r="SK18" s="5">
        <v>51148</v>
      </c>
      <c r="SL18" s="5">
        <v>47811</v>
      </c>
      <c r="SM18" s="5">
        <v>45781</v>
      </c>
      <c r="SN18" s="5">
        <v>45803</v>
      </c>
      <c r="SO18" s="5">
        <v>45496</v>
      </c>
      <c r="SP18" s="5">
        <v>47221</v>
      </c>
      <c r="SQ18" s="5">
        <v>46510</v>
      </c>
      <c r="SR18" s="5">
        <v>42651</v>
      </c>
      <c r="SS18" s="5">
        <v>37673</v>
      </c>
      <c r="ST18" s="5">
        <v>34329</v>
      </c>
      <c r="SU18" s="5">
        <v>4198</v>
      </c>
      <c r="SV18" s="5">
        <v>3625</v>
      </c>
      <c r="SW18" s="5">
        <v>4154</v>
      </c>
      <c r="SX18" s="5">
        <v>4316</v>
      </c>
      <c r="SY18" s="5">
        <v>4942</v>
      </c>
      <c r="SZ18" s="5">
        <v>5142</v>
      </c>
      <c r="TA18" s="5">
        <v>4355</v>
      </c>
      <c r="TB18" s="5">
        <v>5815</v>
      </c>
      <c r="TC18" s="5">
        <v>4160</v>
      </c>
      <c r="TD18" s="5">
        <v>5718</v>
      </c>
      <c r="TE18" s="5">
        <v>5287</v>
      </c>
      <c r="TF18" s="5">
        <v>4679</v>
      </c>
      <c r="TG18" s="5">
        <v>6950</v>
      </c>
      <c r="TH18" s="5">
        <v>2429</v>
      </c>
      <c r="TI18" s="5">
        <v>3269</v>
      </c>
      <c r="TJ18" s="5">
        <v>4083</v>
      </c>
      <c r="TK18" s="5">
        <v>3883</v>
      </c>
      <c r="TL18" s="5">
        <v>3849</v>
      </c>
      <c r="TM18" s="5">
        <v>6533</v>
      </c>
      <c r="TN18" s="5">
        <v>7581</v>
      </c>
      <c r="TO18" s="5">
        <v>13301</v>
      </c>
      <c r="TP18" s="5">
        <v>13921</v>
      </c>
      <c r="TQ18" s="5">
        <v>15433</v>
      </c>
      <c r="TR18" s="5">
        <v>14072</v>
      </c>
      <c r="TS18" s="5">
        <v>13432</v>
      </c>
      <c r="TT18" s="5">
        <v>9785</v>
      </c>
      <c r="TU18" s="5">
        <v>24948</v>
      </c>
      <c r="TV18" s="5">
        <v>9517</v>
      </c>
      <c r="TW18" s="5">
        <v>8568</v>
      </c>
      <c r="TX18" s="5">
        <v>8074</v>
      </c>
      <c r="TY18" s="5">
        <v>7508</v>
      </c>
      <c r="TZ18" s="5">
        <v>7739</v>
      </c>
      <c r="UA18" s="5">
        <v>0</v>
      </c>
      <c r="UB18" s="5">
        <v>0</v>
      </c>
      <c r="UC18" s="5">
        <v>0</v>
      </c>
      <c r="UD18" s="5">
        <v>0</v>
      </c>
      <c r="UE18" s="5">
        <v>0</v>
      </c>
      <c r="UF18" s="5">
        <v>0</v>
      </c>
      <c r="UG18" s="5">
        <v>0</v>
      </c>
      <c r="UH18" s="5">
        <v>0</v>
      </c>
      <c r="UI18" s="5">
        <v>0</v>
      </c>
      <c r="UJ18" s="5">
        <v>0</v>
      </c>
      <c r="UK18" s="5">
        <v>0</v>
      </c>
      <c r="UL18" s="5">
        <v>0</v>
      </c>
      <c r="UM18" s="5">
        <v>0</v>
      </c>
      <c r="UN18" s="5">
        <v>0</v>
      </c>
      <c r="UO18" s="5">
        <v>0</v>
      </c>
      <c r="UP18" s="5">
        <v>0</v>
      </c>
      <c r="UQ18" s="5">
        <v>0</v>
      </c>
      <c r="UR18" s="5">
        <v>0</v>
      </c>
      <c r="US18" s="5">
        <v>0</v>
      </c>
      <c r="UT18" s="5">
        <v>0</v>
      </c>
      <c r="UU18" s="5">
        <v>0</v>
      </c>
      <c r="UV18" s="5">
        <v>0</v>
      </c>
      <c r="UW18" s="5">
        <v>0</v>
      </c>
      <c r="UX18" s="5">
        <v>0</v>
      </c>
      <c r="UY18" s="5">
        <v>0</v>
      </c>
      <c r="UZ18" s="5">
        <v>0</v>
      </c>
      <c r="VA18" s="5">
        <v>0</v>
      </c>
      <c r="VB18" s="5">
        <v>0</v>
      </c>
      <c r="VC18" s="5">
        <v>0</v>
      </c>
      <c r="VD18" s="5">
        <v>0</v>
      </c>
      <c r="VE18" s="5">
        <v>0</v>
      </c>
      <c r="VF18" s="5">
        <v>0</v>
      </c>
      <c r="VG18" s="5">
        <v>196447</v>
      </c>
      <c r="VH18" s="5">
        <v>198913</v>
      </c>
      <c r="VI18" s="5">
        <v>193448</v>
      </c>
      <c r="VJ18" s="5">
        <v>190290</v>
      </c>
      <c r="VK18" s="5">
        <v>190739</v>
      </c>
      <c r="VL18" s="5">
        <v>181403</v>
      </c>
      <c r="VM18" s="5">
        <v>163886</v>
      </c>
      <c r="VN18" s="5">
        <v>173666</v>
      </c>
      <c r="VO18" s="5">
        <v>167598</v>
      </c>
      <c r="VP18" s="5">
        <v>156819</v>
      </c>
      <c r="VQ18" s="5">
        <v>148459</v>
      </c>
      <c r="VR18" s="5">
        <v>137692</v>
      </c>
      <c r="VS18" s="5">
        <v>159545</v>
      </c>
      <c r="VT18" s="5">
        <v>158924</v>
      </c>
      <c r="VU18" s="5">
        <v>143909</v>
      </c>
      <c r="VV18" s="5">
        <v>142744</v>
      </c>
      <c r="VW18" s="5">
        <v>135527</v>
      </c>
      <c r="VX18" s="5">
        <v>148115</v>
      </c>
      <c r="VY18" s="5">
        <v>143617</v>
      </c>
      <c r="VZ18" s="5">
        <v>157748</v>
      </c>
      <c r="WA18" s="5">
        <v>194661</v>
      </c>
      <c r="WB18" s="5">
        <v>202033</v>
      </c>
      <c r="WC18" s="5">
        <v>172977</v>
      </c>
      <c r="WD18" s="5">
        <v>178834</v>
      </c>
      <c r="WE18" s="5">
        <v>190363</v>
      </c>
      <c r="WF18" s="5">
        <v>197178</v>
      </c>
      <c r="WG18" s="5">
        <v>193630</v>
      </c>
      <c r="WH18" s="5">
        <v>185072</v>
      </c>
      <c r="WI18" s="5">
        <v>174052</v>
      </c>
      <c r="WJ18" s="5">
        <v>154542</v>
      </c>
      <c r="WK18" s="5">
        <v>141031</v>
      </c>
      <c r="WL18" s="5">
        <v>139374</v>
      </c>
      <c r="WM18" s="5">
        <v>0</v>
      </c>
      <c r="WN18" s="5">
        <v>0</v>
      </c>
      <c r="WO18" s="5">
        <v>0</v>
      </c>
      <c r="WP18" s="5">
        <v>7</v>
      </c>
      <c r="WQ18" s="5">
        <v>98</v>
      </c>
      <c r="WR18" s="5">
        <v>158</v>
      </c>
      <c r="WS18" s="5">
        <v>476</v>
      </c>
      <c r="WT18" s="5">
        <v>715</v>
      </c>
      <c r="WU18" s="5">
        <v>4134</v>
      </c>
      <c r="WV18" s="5">
        <v>4675</v>
      </c>
      <c r="WW18" s="5">
        <v>3412</v>
      </c>
      <c r="WX18" s="5">
        <v>3615</v>
      </c>
      <c r="WY18" s="5">
        <v>3275</v>
      </c>
      <c r="WZ18" s="5">
        <v>3137</v>
      </c>
      <c r="XA18" s="5">
        <v>4149</v>
      </c>
      <c r="XB18" s="5">
        <v>2138</v>
      </c>
      <c r="XC18" s="5">
        <v>922</v>
      </c>
      <c r="XD18" s="5">
        <v>1631</v>
      </c>
      <c r="XE18" s="5">
        <v>1821</v>
      </c>
      <c r="XF18" s="5">
        <v>2626</v>
      </c>
      <c r="XG18" s="5">
        <v>3658</v>
      </c>
      <c r="XH18" s="5">
        <v>3995</v>
      </c>
      <c r="XI18" s="5">
        <v>6789</v>
      </c>
      <c r="XJ18" s="5">
        <v>5426</v>
      </c>
      <c r="XK18" s="5">
        <v>7204</v>
      </c>
      <c r="XL18" s="5">
        <v>7194</v>
      </c>
      <c r="XM18" s="5">
        <v>10551</v>
      </c>
      <c r="XN18" s="5">
        <v>11700</v>
      </c>
      <c r="XO18" s="5">
        <v>11201</v>
      </c>
      <c r="XP18" s="5">
        <v>10232</v>
      </c>
      <c r="XQ18" s="5">
        <v>8524</v>
      </c>
      <c r="XR18" s="5">
        <v>6798</v>
      </c>
      <c r="XS18" s="2">
        <v>1167</v>
      </c>
      <c r="XT18" s="3" t="s">
        <v>222</v>
      </c>
      <c r="XU18" s="3" t="s">
        <v>221</v>
      </c>
      <c r="XV18" s="3" t="s">
        <v>221</v>
      </c>
      <c r="XW18" s="3" t="s">
        <v>221</v>
      </c>
      <c r="XX18" s="3" t="s">
        <v>222</v>
      </c>
      <c r="XY18" s="3" t="s">
        <v>222</v>
      </c>
      <c r="XZ18" s="3" t="s">
        <v>231</v>
      </c>
    </row>
    <row r="19" spans="1:650" x14ac:dyDescent="0.3">
      <c r="A19" s="1" t="s">
        <v>13</v>
      </c>
      <c r="B19" s="2">
        <v>4215172</v>
      </c>
      <c r="C19" s="5">
        <v>0</v>
      </c>
      <c r="D19" s="5">
        <v>0</v>
      </c>
      <c r="E19" s="5">
        <v>0</v>
      </c>
      <c r="F19" s="5">
        <v>0</v>
      </c>
      <c r="G19" s="5">
        <v>0</v>
      </c>
      <c r="H19" s="5">
        <v>0</v>
      </c>
      <c r="I19" s="5">
        <v>0</v>
      </c>
      <c r="J19" s="5">
        <v>0</v>
      </c>
      <c r="K19" s="5">
        <v>0</v>
      </c>
      <c r="L19" s="5">
        <v>0</v>
      </c>
      <c r="M19" s="5">
        <v>0</v>
      </c>
      <c r="N19" s="5">
        <v>0</v>
      </c>
      <c r="O19" s="5" t="s">
        <v>220</v>
      </c>
      <c r="P19" s="5" t="s">
        <v>220</v>
      </c>
      <c r="Q19" s="5" t="s">
        <v>220</v>
      </c>
      <c r="R19" s="5" t="s">
        <v>220</v>
      </c>
      <c r="S19" s="5" t="s">
        <v>220</v>
      </c>
      <c r="T19" s="5" t="s">
        <v>220</v>
      </c>
      <c r="U19" s="5" t="s">
        <v>220</v>
      </c>
      <c r="V19" s="5" t="s">
        <v>220</v>
      </c>
      <c r="W19" s="5" t="s">
        <v>220</v>
      </c>
      <c r="X19" s="5" t="s">
        <v>220</v>
      </c>
      <c r="Y19" s="5" t="s">
        <v>220</v>
      </c>
      <c r="Z19" s="5" t="s">
        <v>220</v>
      </c>
      <c r="AA19" s="5" t="s">
        <v>220</v>
      </c>
      <c r="AB19" s="5" t="s">
        <v>220</v>
      </c>
      <c r="AC19" s="5" t="s">
        <v>220</v>
      </c>
      <c r="AD19" s="5" t="s">
        <v>220</v>
      </c>
      <c r="AE19" s="5" t="s">
        <v>220</v>
      </c>
      <c r="AF19" s="5" t="s">
        <v>220</v>
      </c>
      <c r="AG19" s="5" t="s">
        <v>220</v>
      </c>
      <c r="AH19" s="5" t="s">
        <v>220</v>
      </c>
      <c r="AI19" s="5">
        <v>1743</v>
      </c>
      <c r="AJ19" s="5">
        <v>2329</v>
      </c>
      <c r="AK19" s="5">
        <v>991</v>
      </c>
      <c r="AL19" s="5">
        <v>162379</v>
      </c>
      <c r="AM19" s="5">
        <v>3517</v>
      </c>
      <c r="AN19" s="5">
        <v>1728</v>
      </c>
      <c r="AO19" s="5">
        <v>4339</v>
      </c>
      <c r="AP19" s="5">
        <v>235129</v>
      </c>
      <c r="AQ19" s="5">
        <v>2942</v>
      </c>
      <c r="AR19" s="5">
        <v>-94</v>
      </c>
      <c r="AS19" s="5">
        <v>595</v>
      </c>
      <c r="AT19" s="5">
        <v>383</v>
      </c>
      <c r="AU19" s="5" t="s">
        <v>220</v>
      </c>
      <c r="AV19" s="5" t="s">
        <v>220</v>
      </c>
      <c r="AW19" s="5" t="s">
        <v>220</v>
      </c>
      <c r="AX19" s="5" t="s">
        <v>220</v>
      </c>
      <c r="AY19" s="5" t="s">
        <v>220</v>
      </c>
      <c r="AZ19" s="5" t="s">
        <v>220</v>
      </c>
      <c r="BA19" s="5" t="s">
        <v>220</v>
      </c>
      <c r="BB19" s="5" t="s">
        <v>220</v>
      </c>
      <c r="BC19" s="5" t="s">
        <v>220</v>
      </c>
      <c r="BD19" s="5" t="s">
        <v>220</v>
      </c>
      <c r="BE19" s="5" t="s">
        <v>220</v>
      </c>
      <c r="BF19" s="5" t="s">
        <v>220</v>
      </c>
      <c r="BG19" s="5" t="s">
        <v>220</v>
      </c>
      <c r="BH19" s="5" t="s">
        <v>220</v>
      </c>
      <c r="BI19" s="5" t="s">
        <v>220</v>
      </c>
      <c r="BJ19" s="5" t="s">
        <v>220</v>
      </c>
      <c r="BK19" s="5" t="s">
        <v>220</v>
      </c>
      <c r="BL19" s="5" t="s">
        <v>220</v>
      </c>
      <c r="BM19" s="5" t="s">
        <v>220</v>
      </c>
      <c r="BN19" s="5" t="s">
        <v>220</v>
      </c>
      <c r="BO19" s="5">
        <v>19064</v>
      </c>
      <c r="BP19" s="5">
        <v>1478</v>
      </c>
      <c r="BQ19" s="5">
        <v>9157</v>
      </c>
      <c r="BR19" s="5">
        <v>21680</v>
      </c>
      <c r="BS19" s="5">
        <v>5287</v>
      </c>
      <c r="BT19" s="5">
        <v>15019</v>
      </c>
      <c r="BU19" s="5">
        <v>9</v>
      </c>
      <c r="BV19" s="5">
        <v>60180</v>
      </c>
      <c r="BW19" s="5">
        <v>6939</v>
      </c>
      <c r="BX19" s="5">
        <v>13115</v>
      </c>
      <c r="BY19" s="5">
        <v>17034</v>
      </c>
      <c r="BZ19" s="5">
        <v>149</v>
      </c>
      <c r="CA19" s="5" t="s">
        <v>220</v>
      </c>
      <c r="CB19" s="5" t="s">
        <v>220</v>
      </c>
      <c r="CC19" s="5" t="s">
        <v>220</v>
      </c>
      <c r="CD19" s="5" t="s">
        <v>220</v>
      </c>
      <c r="CE19" s="5" t="s">
        <v>220</v>
      </c>
      <c r="CF19" s="5" t="s">
        <v>220</v>
      </c>
      <c r="CG19" s="5" t="s">
        <v>220</v>
      </c>
      <c r="CH19" s="5" t="s">
        <v>220</v>
      </c>
      <c r="CI19" s="5" t="s">
        <v>220</v>
      </c>
      <c r="CJ19" s="5" t="s">
        <v>220</v>
      </c>
      <c r="CK19" s="5" t="s">
        <v>220</v>
      </c>
      <c r="CL19" s="5" t="s">
        <v>220</v>
      </c>
      <c r="CM19" s="5" t="s">
        <v>220</v>
      </c>
      <c r="CN19" s="5" t="s">
        <v>220</v>
      </c>
      <c r="CO19" s="5" t="s">
        <v>220</v>
      </c>
      <c r="CP19" s="5" t="s">
        <v>220</v>
      </c>
      <c r="CQ19" s="5" t="s">
        <v>220</v>
      </c>
      <c r="CR19" s="5" t="s">
        <v>220</v>
      </c>
      <c r="CS19" s="5" t="s">
        <v>220</v>
      </c>
      <c r="CT19" s="5" t="s">
        <v>220</v>
      </c>
      <c r="CU19" s="5">
        <v>17995</v>
      </c>
      <c r="CV19" s="5">
        <v>12183</v>
      </c>
      <c r="CW19" s="5">
        <v>21674</v>
      </c>
      <c r="CX19" s="5">
        <v>18343</v>
      </c>
      <c r="CY19" s="5">
        <v>25912</v>
      </c>
      <c r="CZ19" s="5">
        <v>15895</v>
      </c>
      <c r="DA19" s="5">
        <v>12951</v>
      </c>
      <c r="DB19" s="5">
        <v>14207</v>
      </c>
      <c r="DC19" s="5">
        <v>16290</v>
      </c>
      <c r="DD19" s="5">
        <v>11335</v>
      </c>
      <c r="DE19" s="5">
        <v>15567</v>
      </c>
      <c r="DF19" s="5">
        <v>6321</v>
      </c>
      <c r="DG19" s="5" t="s">
        <v>220</v>
      </c>
      <c r="DH19" s="5" t="s">
        <v>220</v>
      </c>
      <c r="DI19" s="5" t="s">
        <v>220</v>
      </c>
      <c r="DJ19" s="5" t="s">
        <v>220</v>
      </c>
      <c r="DK19" s="5" t="s">
        <v>220</v>
      </c>
      <c r="DL19" s="5" t="s">
        <v>220</v>
      </c>
      <c r="DM19" s="5" t="s">
        <v>220</v>
      </c>
      <c r="DN19" s="5" t="s">
        <v>220</v>
      </c>
      <c r="DO19" s="5" t="s">
        <v>220</v>
      </c>
      <c r="DP19" s="5" t="s">
        <v>220</v>
      </c>
      <c r="DQ19" s="5" t="s">
        <v>220</v>
      </c>
      <c r="DR19" s="5" t="s">
        <v>220</v>
      </c>
      <c r="DS19" s="5" t="s">
        <v>220</v>
      </c>
      <c r="DT19" s="5" t="s">
        <v>220</v>
      </c>
      <c r="DU19" s="5" t="s">
        <v>220</v>
      </c>
      <c r="DV19" s="5" t="s">
        <v>220</v>
      </c>
      <c r="DW19" s="5" t="s">
        <v>220</v>
      </c>
      <c r="DX19" s="5" t="s">
        <v>220</v>
      </c>
      <c r="DY19" s="5" t="s">
        <v>220</v>
      </c>
      <c r="DZ19" s="5" t="s">
        <v>220</v>
      </c>
      <c r="EA19" s="5">
        <v>1632</v>
      </c>
      <c r="EB19" s="5">
        <v>1024</v>
      </c>
      <c r="EC19" s="5">
        <v>904</v>
      </c>
      <c r="ED19" s="5">
        <v>3279</v>
      </c>
      <c r="EE19" s="5">
        <v>8999</v>
      </c>
      <c r="EF19" s="5">
        <v>3050</v>
      </c>
      <c r="EG19" s="5">
        <v>3124</v>
      </c>
      <c r="EH19" s="5">
        <v>4331</v>
      </c>
      <c r="EI19" s="5">
        <v>14302</v>
      </c>
      <c r="EJ19" s="5">
        <v>1263</v>
      </c>
      <c r="EK19" s="5">
        <v>1658</v>
      </c>
      <c r="EL19" s="5">
        <v>483</v>
      </c>
      <c r="EM19" s="5" t="s">
        <v>220</v>
      </c>
      <c r="EN19" s="5" t="s">
        <v>220</v>
      </c>
      <c r="EO19" s="5" t="s">
        <v>220</v>
      </c>
      <c r="EP19" s="5" t="s">
        <v>220</v>
      </c>
      <c r="EQ19" s="5" t="s">
        <v>220</v>
      </c>
      <c r="ER19" s="5" t="s">
        <v>220</v>
      </c>
      <c r="ES19" s="5" t="s">
        <v>220</v>
      </c>
      <c r="ET19" s="5" t="s">
        <v>220</v>
      </c>
      <c r="EU19" s="5" t="s">
        <v>220</v>
      </c>
      <c r="EV19" s="5" t="s">
        <v>220</v>
      </c>
      <c r="EW19" s="5" t="s">
        <v>220</v>
      </c>
      <c r="EX19" s="5" t="s">
        <v>220</v>
      </c>
      <c r="EY19" s="5" t="s">
        <v>220</v>
      </c>
      <c r="EZ19" s="5" t="s">
        <v>220</v>
      </c>
      <c r="FA19" s="5" t="s">
        <v>220</v>
      </c>
      <c r="FB19" s="5" t="s">
        <v>220</v>
      </c>
      <c r="FC19" s="5" t="s">
        <v>220</v>
      </c>
      <c r="FD19" s="5" t="s">
        <v>220</v>
      </c>
      <c r="FE19" s="5" t="s">
        <v>220</v>
      </c>
      <c r="FF19" s="5" t="s">
        <v>220</v>
      </c>
      <c r="FG19" s="5">
        <v>0</v>
      </c>
      <c r="FH19" s="5">
        <v>0</v>
      </c>
      <c r="FI19" s="5">
        <v>0</v>
      </c>
      <c r="FJ19" s="5">
        <v>0</v>
      </c>
      <c r="FK19" s="5">
        <v>0</v>
      </c>
      <c r="FL19" s="5">
        <v>0</v>
      </c>
      <c r="FM19" s="5">
        <v>0</v>
      </c>
      <c r="FN19" s="5">
        <v>0</v>
      </c>
      <c r="FO19" s="5">
        <v>0</v>
      </c>
      <c r="FP19" s="5">
        <v>0</v>
      </c>
      <c r="FQ19" s="5">
        <v>0</v>
      </c>
      <c r="FR19" s="5">
        <v>0</v>
      </c>
      <c r="FS19" s="5" t="s">
        <v>220</v>
      </c>
      <c r="FT19" s="5" t="s">
        <v>220</v>
      </c>
      <c r="FU19" s="5" t="s">
        <v>220</v>
      </c>
      <c r="FV19" s="5" t="s">
        <v>220</v>
      </c>
      <c r="FW19" s="5" t="s">
        <v>220</v>
      </c>
      <c r="FX19" s="5" t="s">
        <v>220</v>
      </c>
      <c r="FY19" s="5" t="s">
        <v>220</v>
      </c>
      <c r="FZ19" s="5" t="s">
        <v>220</v>
      </c>
      <c r="GA19" s="5" t="s">
        <v>220</v>
      </c>
      <c r="GB19" s="5" t="s">
        <v>220</v>
      </c>
      <c r="GC19" s="5" t="s">
        <v>220</v>
      </c>
      <c r="GD19" s="5" t="s">
        <v>220</v>
      </c>
      <c r="GE19" s="5" t="s">
        <v>220</v>
      </c>
      <c r="GF19" s="5" t="s">
        <v>220</v>
      </c>
      <c r="GG19" s="5" t="s">
        <v>220</v>
      </c>
      <c r="GH19" s="5" t="s">
        <v>220</v>
      </c>
      <c r="GI19" s="5" t="s">
        <v>220</v>
      </c>
      <c r="GJ19" s="5" t="s">
        <v>220</v>
      </c>
      <c r="GK19" s="5" t="s">
        <v>220</v>
      </c>
      <c r="GL19" s="5" t="s">
        <v>220</v>
      </c>
      <c r="GM19" s="5">
        <v>40433</v>
      </c>
      <c r="GN19" s="5">
        <v>17014</v>
      </c>
      <c r="GO19" s="5">
        <v>32726</v>
      </c>
      <c r="GP19" s="5">
        <v>205681</v>
      </c>
      <c r="GQ19" s="5">
        <v>43714</v>
      </c>
      <c r="GR19" s="5">
        <v>35692</v>
      </c>
      <c r="GS19" s="5">
        <v>20423</v>
      </c>
      <c r="GT19" s="5">
        <v>313847</v>
      </c>
      <c r="GU19" s="5">
        <v>40473</v>
      </c>
      <c r="GV19" s="5">
        <v>25618</v>
      </c>
      <c r="GW19" s="5">
        <v>34853</v>
      </c>
      <c r="GX19" s="5">
        <v>7335</v>
      </c>
      <c r="GY19" s="5" t="s">
        <v>220</v>
      </c>
      <c r="GZ19" s="5" t="s">
        <v>220</v>
      </c>
      <c r="HA19" s="5" t="s">
        <v>220</v>
      </c>
      <c r="HB19" s="5" t="s">
        <v>220</v>
      </c>
      <c r="HC19" s="5" t="s">
        <v>220</v>
      </c>
      <c r="HD19" s="5" t="s">
        <v>220</v>
      </c>
      <c r="HE19" s="5" t="s">
        <v>220</v>
      </c>
      <c r="HF19" s="5" t="s">
        <v>220</v>
      </c>
      <c r="HG19" s="5" t="s">
        <v>220</v>
      </c>
      <c r="HH19" s="5" t="s">
        <v>220</v>
      </c>
      <c r="HI19" s="5" t="s">
        <v>220</v>
      </c>
      <c r="HJ19" s="5" t="s">
        <v>220</v>
      </c>
      <c r="HK19" s="5" t="s">
        <v>220</v>
      </c>
      <c r="HL19" s="5" t="s">
        <v>220</v>
      </c>
      <c r="HM19" s="5" t="s">
        <v>220</v>
      </c>
      <c r="HN19" s="5" t="s">
        <v>220</v>
      </c>
      <c r="HO19" s="5" t="s">
        <v>220</v>
      </c>
      <c r="HP19" s="5" t="s">
        <v>220</v>
      </c>
      <c r="HQ19" s="5" t="s">
        <v>220</v>
      </c>
      <c r="HR19" s="5" t="s">
        <v>220</v>
      </c>
      <c r="HS19" s="5">
        <v>111244</v>
      </c>
      <c r="HT19" s="5">
        <v>114400</v>
      </c>
      <c r="HU19" s="5">
        <v>113311</v>
      </c>
      <c r="HV19" s="5">
        <v>120422</v>
      </c>
      <c r="HW19" s="5">
        <v>124300</v>
      </c>
      <c r="HX19" s="5">
        <v>133887</v>
      </c>
      <c r="HY19" s="5">
        <v>127910</v>
      </c>
      <c r="HZ19" s="5">
        <v>116413</v>
      </c>
      <c r="IA19" s="5">
        <v>133042</v>
      </c>
      <c r="IB19" s="5">
        <v>124354</v>
      </c>
      <c r="IC19" s="5">
        <v>114927</v>
      </c>
      <c r="ID19" s="5">
        <v>60750</v>
      </c>
      <c r="IE19" s="5" t="s">
        <v>220</v>
      </c>
      <c r="IF19" s="5" t="s">
        <v>220</v>
      </c>
      <c r="IG19" s="5" t="s">
        <v>220</v>
      </c>
      <c r="IH19" s="5" t="s">
        <v>220</v>
      </c>
      <c r="II19" s="5" t="s">
        <v>220</v>
      </c>
      <c r="IJ19" s="5" t="s">
        <v>220</v>
      </c>
      <c r="IK19" s="5" t="s">
        <v>220</v>
      </c>
      <c r="IL19" s="5" t="s">
        <v>220</v>
      </c>
      <c r="IM19" s="5" t="s">
        <v>220</v>
      </c>
      <c r="IN19" s="5" t="s">
        <v>220</v>
      </c>
      <c r="IO19" s="5" t="s">
        <v>220</v>
      </c>
      <c r="IP19" s="5" t="s">
        <v>220</v>
      </c>
      <c r="IQ19" s="5" t="s">
        <v>220</v>
      </c>
      <c r="IR19" s="5" t="s">
        <v>220</v>
      </c>
      <c r="IS19" s="5" t="s">
        <v>220</v>
      </c>
      <c r="IT19" s="5" t="s">
        <v>220</v>
      </c>
      <c r="IU19" s="5" t="s">
        <v>220</v>
      </c>
      <c r="IV19" s="5" t="s">
        <v>220</v>
      </c>
      <c r="IW19" s="5" t="s">
        <v>220</v>
      </c>
      <c r="IX19" s="5" t="s">
        <v>220</v>
      </c>
      <c r="IY19" s="5">
        <v>2486</v>
      </c>
      <c r="IZ19" s="5">
        <v>2237</v>
      </c>
      <c r="JA19" s="5">
        <v>2139</v>
      </c>
      <c r="JB19" s="5">
        <v>2642</v>
      </c>
      <c r="JC19" s="5">
        <v>1861</v>
      </c>
      <c r="JD19" s="5">
        <v>1696</v>
      </c>
      <c r="JE19" s="5">
        <v>2108</v>
      </c>
      <c r="JF19" s="5">
        <v>1416</v>
      </c>
      <c r="JG19" s="5">
        <v>2538</v>
      </c>
      <c r="JH19" s="5">
        <v>1807</v>
      </c>
      <c r="JI19" s="5">
        <v>1272</v>
      </c>
      <c r="JJ19" s="5">
        <v>458</v>
      </c>
      <c r="JK19" s="5" t="s">
        <v>220</v>
      </c>
      <c r="JL19" s="5" t="s">
        <v>220</v>
      </c>
      <c r="JM19" s="5" t="s">
        <v>220</v>
      </c>
      <c r="JN19" s="5" t="s">
        <v>220</v>
      </c>
      <c r="JO19" s="5" t="s">
        <v>220</v>
      </c>
      <c r="JP19" s="5" t="s">
        <v>220</v>
      </c>
      <c r="JQ19" s="5" t="s">
        <v>220</v>
      </c>
      <c r="JR19" s="5" t="s">
        <v>220</v>
      </c>
      <c r="JS19" s="5" t="s">
        <v>220</v>
      </c>
      <c r="JT19" s="5" t="s">
        <v>220</v>
      </c>
      <c r="JU19" s="5" t="s">
        <v>220</v>
      </c>
      <c r="JV19" s="5" t="s">
        <v>220</v>
      </c>
      <c r="JW19" s="5" t="s">
        <v>220</v>
      </c>
      <c r="JX19" s="5" t="s">
        <v>220</v>
      </c>
      <c r="JY19" s="5" t="s">
        <v>220</v>
      </c>
      <c r="JZ19" s="5" t="s">
        <v>220</v>
      </c>
      <c r="KA19" s="5" t="s">
        <v>220</v>
      </c>
      <c r="KB19" s="5" t="s">
        <v>220</v>
      </c>
      <c r="KC19" s="5" t="s">
        <v>220</v>
      </c>
      <c r="KD19" s="5" t="s">
        <v>220</v>
      </c>
      <c r="KE19" s="5">
        <v>5076</v>
      </c>
      <c r="KF19" s="5">
        <v>5768</v>
      </c>
      <c r="KG19" s="5">
        <v>5524</v>
      </c>
      <c r="KH19" s="5">
        <v>4695</v>
      </c>
      <c r="KI19" s="5">
        <v>4820</v>
      </c>
      <c r="KJ19" s="5">
        <v>4167</v>
      </c>
      <c r="KK19" s="5">
        <v>3209</v>
      </c>
      <c r="KL19" s="5">
        <v>3245</v>
      </c>
      <c r="KM19" s="5">
        <v>11985</v>
      </c>
      <c r="KN19" s="5">
        <v>10775</v>
      </c>
      <c r="KO19" s="5">
        <v>9359</v>
      </c>
      <c r="KP19" s="5">
        <v>3955</v>
      </c>
      <c r="KQ19" s="5" t="s">
        <v>220</v>
      </c>
      <c r="KR19" s="5" t="s">
        <v>220</v>
      </c>
      <c r="KS19" s="5" t="s">
        <v>220</v>
      </c>
      <c r="KT19" s="5" t="s">
        <v>220</v>
      </c>
      <c r="KU19" s="5" t="s">
        <v>220</v>
      </c>
      <c r="KV19" s="5" t="s">
        <v>220</v>
      </c>
      <c r="KW19" s="5" t="s">
        <v>220</v>
      </c>
      <c r="KX19" s="5" t="s">
        <v>220</v>
      </c>
      <c r="KY19" s="5" t="s">
        <v>220</v>
      </c>
      <c r="KZ19" s="5" t="s">
        <v>220</v>
      </c>
      <c r="LA19" s="5" t="s">
        <v>220</v>
      </c>
      <c r="LB19" s="5" t="s">
        <v>220</v>
      </c>
      <c r="LC19" s="5" t="s">
        <v>220</v>
      </c>
      <c r="LD19" s="5" t="s">
        <v>220</v>
      </c>
      <c r="LE19" s="5" t="s">
        <v>220</v>
      </c>
      <c r="LF19" s="5" t="s">
        <v>220</v>
      </c>
      <c r="LG19" s="5" t="s">
        <v>220</v>
      </c>
      <c r="LH19" s="5" t="s">
        <v>220</v>
      </c>
      <c r="LI19" s="5" t="s">
        <v>220</v>
      </c>
      <c r="LJ19" s="5" t="s">
        <v>220</v>
      </c>
      <c r="LK19" s="5">
        <v>671</v>
      </c>
      <c r="LL19" s="5">
        <v>646</v>
      </c>
      <c r="LM19" s="5">
        <v>615</v>
      </c>
      <c r="LN19" s="5">
        <v>745</v>
      </c>
      <c r="LO19" s="5">
        <v>626</v>
      </c>
      <c r="LP19" s="5">
        <v>418</v>
      </c>
      <c r="LQ19" s="5">
        <v>512</v>
      </c>
      <c r="LR19" s="5">
        <v>302</v>
      </c>
      <c r="LS19" s="5">
        <v>423</v>
      </c>
      <c r="LT19" s="5">
        <v>280</v>
      </c>
      <c r="LU19" s="5">
        <v>306</v>
      </c>
      <c r="LV19" s="5">
        <v>79</v>
      </c>
      <c r="LW19" s="5" t="s">
        <v>220</v>
      </c>
      <c r="LX19" s="5" t="s">
        <v>220</v>
      </c>
      <c r="LY19" s="5" t="s">
        <v>220</v>
      </c>
      <c r="LZ19" s="5" t="s">
        <v>220</v>
      </c>
      <c r="MA19" s="5" t="s">
        <v>220</v>
      </c>
      <c r="MB19" s="5" t="s">
        <v>220</v>
      </c>
      <c r="MC19" s="5" t="s">
        <v>220</v>
      </c>
      <c r="MD19" s="5" t="s">
        <v>220</v>
      </c>
      <c r="ME19" s="5" t="s">
        <v>220</v>
      </c>
      <c r="MF19" s="5" t="s">
        <v>220</v>
      </c>
      <c r="MG19" s="5" t="s">
        <v>220</v>
      </c>
      <c r="MH19" s="5" t="s">
        <v>220</v>
      </c>
      <c r="MI19" s="5" t="s">
        <v>220</v>
      </c>
      <c r="MJ19" s="5" t="s">
        <v>220</v>
      </c>
      <c r="MK19" s="5" t="s">
        <v>220</v>
      </c>
      <c r="ML19" s="5" t="s">
        <v>220</v>
      </c>
      <c r="MM19" s="5" t="s">
        <v>220</v>
      </c>
      <c r="MN19" s="5" t="s">
        <v>220</v>
      </c>
      <c r="MO19" s="5" t="s">
        <v>220</v>
      </c>
      <c r="MP19" s="5" t="s">
        <v>220</v>
      </c>
      <c r="MQ19" s="5">
        <v>0</v>
      </c>
      <c r="MR19" s="5">
        <v>0</v>
      </c>
      <c r="MS19" s="5">
        <v>0</v>
      </c>
      <c r="MT19" s="5">
        <v>0</v>
      </c>
      <c r="MU19" s="5">
        <v>0</v>
      </c>
      <c r="MV19" s="5">
        <v>0</v>
      </c>
      <c r="MW19" s="5">
        <v>0</v>
      </c>
      <c r="MX19" s="5">
        <v>0</v>
      </c>
      <c r="MY19" s="5">
        <v>0</v>
      </c>
      <c r="MZ19" s="5">
        <v>0</v>
      </c>
      <c r="NA19" s="5">
        <v>0</v>
      </c>
      <c r="NB19" s="5">
        <v>0</v>
      </c>
      <c r="NC19" s="5" t="s">
        <v>220</v>
      </c>
      <c r="ND19" s="5" t="s">
        <v>220</v>
      </c>
      <c r="NE19" s="5" t="s">
        <v>220</v>
      </c>
      <c r="NF19" s="5" t="s">
        <v>220</v>
      </c>
      <c r="NG19" s="5" t="s">
        <v>220</v>
      </c>
      <c r="NH19" s="5" t="s">
        <v>220</v>
      </c>
      <c r="NI19" s="5" t="s">
        <v>220</v>
      </c>
      <c r="NJ19" s="5" t="s">
        <v>220</v>
      </c>
      <c r="NK19" s="5" t="s">
        <v>220</v>
      </c>
      <c r="NL19" s="5" t="s">
        <v>220</v>
      </c>
      <c r="NM19" s="5" t="s">
        <v>220</v>
      </c>
      <c r="NN19" s="5" t="s">
        <v>220</v>
      </c>
      <c r="NO19" s="5" t="s">
        <v>220</v>
      </c>
      <c r="NP19" s="5" t="s">
        <v>220</v>
      </c>
      <c r="NQ19" s="5" t="s">
        <v>220</v>
      </c>
      <c r="NR19" s="5" t="s">
        <v>220</v>
      </c>
      <c r="NS19" s="5" t="s">
        <v>220</v>
      </c>
      <c r="NT19" s="5" t="s">
        <v>220</v>
      </c>
      <c r="NU19" s="5" t="s">
        <v>220</v>
      </c>
      <c r="NV19" s="5" t="s">
        <v>220</v>
      </c>
      <c r="NW19" s="5">
        <v>0</v>
      </c>
      <c r="NX19" s="5">
        <v>0</v>
      </c>
      <c r="NY19" s="5">
        <v>0</v>
      </c>
      <c r="NZ19" s="5">
        <v>0</v>
      </c>
      <c r="OA19" s="5">
        <v>0</v>
      </c>
      <c r="OB19" s="5">
        <v>0</v>
      </c>
      <c r="OC19" s="5">
        <v>0</v>
      </c>
      <c r="OD19" s="5">
        <v>0</v>
      </c>
      <c r="OE19" s="5">
        <v>0</v>
      </c>
      <c r="OF19" s="5">
        <v>0</v>
      </c>
      <c r="OG19" s="5">
        <v>0</v>
      </c>
      <c r="OH19" s="5">
        <v>0</v>
      </c>
      <c r="OI19" s="5" t="s">
        <v>220</v>
      </c>
      <c r="OJ19" s="5" t="s">
        <v>220</v>
      </c>
      <c r="OK19" s="5" t="s">
        <v>220</v>
      </c>
      <c r="OL19" s="5" t="s">
        <v>220</v>
      </c>
      <c r="OM19" s="5" t="s">
        <v>220</v>
      </c>
      <c r="ON19" s="5" t="s">
        <v>220</v>
      </c>
      <c r="OO19" s="5" t="s">
        <v>220</v>
      </c>
      <c r="OP19" s="5" t="s">
        <v>220</v>
      </c>
      <c r="OQ19" s="5" t="s">
        <v>220</v>
      </c>
      <c r="OR19" s="5" t="s">
        <v>220</v>
      </c>
      <c r="OS19" s="5" t="s">
        <v>220</v>
      </c>
      <c r="OT19" s="5" t="s">
        <v>220</v>
      </c>
      <c r="OU19" s="5" t="s">
        <v>220</v>
      </c>
      <c r="OV19" s="5" t="s">
        <v>220</v>
      </c>
      <c r="OW19" s="5" t="s">
        <v>220</v>
      </c>
      <c r="OX19" s="5" t="s">
        <v>220</v>
      </c>
      <c r="OY19" s="5" t="s">
        <v>220</v>
      </c>
      <c r="OZ19" s="5" t="s">
        <v>220</v>
      </c>
      <c r="PA19" s="5" t="s">
        <v>220</v>
      </c>
      <c r="PB19" s="5" t="s">
        <v>220</v>
      </c>
      <c r="PC19" s="5">
        <v>8041</v>
      </c>
      <c r="PD19" s="5">
        <v>8929</v>
      </c>
      <c r="PE19" s="5">
        <v>6802</v>
      </c>
      <c r="PF19" s="5">
        <v>6931</v>
      </c>
      <c r="PG19" s="5">
        <v>7815</v>
      </c>
      <c r="PH19" s="5">
        <v>7290</v>
      </c>
      <c r="PI19" s="5">
        <v>7252</v>
      </c>
      <c r="PJ19" s="5">
        <v>5126</v>
      </c>
      <c r="PK19" s="5">
        <v>5360</v>
      </c>
      <c r="PL19" s="5">
        <v>4523</v>
      </c>
      <c r="PM19" s="5">
        <v>3516</v>
      </c>
      <c r="PN19" s="5">
        <v>1398</v>
      </c>
      <c r="PO19" s="5" t="s">
        <v>220</v>
      </c>
      <c r="PP19" s="5" t="s">
        <v>220</v>
      </c>
      <c r="PQ19" s="5" t="s">
        <v>220</v>
      </c>
      <c r="PR19" s="5" t="s">
        <v>220</v>
      </c>
      <c r="PS19" s="5" t="s">
        <v>220</v>
      </c>
      <c r="PT19" s="5" t="s">
        <v>220</v>
      </c>
      <c r="PU19" s="5" t="s">
        <v>220</v>
      </c>
      <c r="PV19" s="5" t="s">
        <v>220</v>
      </c>
      <c r="PW19" s="5" t="s">
        <v>220</v>
      </c>
      <c r="PX19" s="5" t="s">
        <v>220</v>
      </c>
      <c r="PY19" s="5" t="s">
        <v>220</v>
      </c>
      <c r="PZ19" s="5" t="s">
        <v>220</v>
      </c>
      <c r="QA19" s="5" t="s">
        <v>220</v>
      </c>
      <c r="QB19" s="5" t="s">
        <v>220</v>
      </c>
      <c r="QC19" s="5" t="s">
        <v>220</v>
      </c>
      <c r="QD19" s="5" t="s">
        <v>220</v>
      </c>
      <c r="QE19" s="5" t="s">
        <v>220</v>
      </c>
      <c r="QF19" s="5" t="s">
        <v>220</v>
      </c>
      <c r="QG19" s="5" t="s">
        <v>220</v>
      </c>
      <c r="QH19" s="5" t="s">
        <v>220</v>
      </c>
      <c r="QI19" s="5">
        <v>5458</v>
      </c>
      <c r="QJ19" s="5">
        <v>6807</v>
      </c>
      <c r="QK19" s="5">
        <v>7933</v>
      </c>
      <c r="QL19" s="5">
        <v>6756</v>
      </c>
      <c r="QM19" s="5">
        <v>5967</v>
      </c>
      <c r="QN19" s="5">
        <v>6028</v>
      </c>
      <c r="QO19" s="5">
        <v>5769</v>
      </c>
      <c r="QP19" s="5">
        <v>5015</v>
      </c>
      <c r="QQ19" s="5">
        <v>5369</v>
      </c>
      <c r="QR19" s="5">
        <v>4066</v>
      </c>
      <c r="QS19" s="5">
        <v>3411</v>
      </c>
      <c r="QT19" s="5">
        <v>1453</v>
      </c>
      <c r="QU19" s="5" t="s">
        <v>220</v>
      </c>
      <c r="QV19" s="5" t="s">
        <v>220</v>
      </c>
      <c r="QW19" s="5" t="s">
        <v>220</v>
      </c>
      <c r="QX19" s="5" t="s">
        <v>220</v>
      </c>
      <c r="QY19" s="5" t="s">
        <v>220</v>
      </c>
      <c r="QZ19" s="5" t="s">
        <v>220</v>
      </c>
      <c r="RA19" s="5" t="s">
        <v>220</v>
      </c>
      <c r="RB19" s="5" t="s">
        <v>220</v>
      </c>
      <c r="RC19" s="5" t="s">
        <v>220</v>
      </c>
      <c r="RD19" s="5" t="s">
        <v>220</v>
      </c>
      <c r="RE19" s="5" t="s">
        <v>220</v>
      </c>
      <c r="RF19" s="5" t="s">
        <v>220</v>
      </c>
      <c r="RG19" s="5" t="s">
        <v>220</v>
      </c>
      <c r="RH19" s="5" t="s">
        <v>220</v>
      </c>
      <c r="RI19" s="5" t="s">
        <v>220</v>
      </c>
      <c r="RJ19" s="5" t="s">
        <v>220</v>
      </c>
      <c r="RK19" s="5" t="s">
        <v>220</v>
      </c>
      <c r="RL19" s="5" t="s">
        <v>220</v>
      </c>
      <c r="RM19" s="5" t="s">
        <v>220</v>
      </c>
      <c r="RN19" s="5" t="s">
        <v>220</v>
      </c>
      <c r="RO19" s="5">
        <v>3446</v>
      </c>
      <c r="RP19" s="5">
        <v>3602</v>
      </c>
      <c r="RQ19" s="5">
        <v>3868</v>
      </c>
      <c r="RR19" s="5">
        <v>3668</v>
      </c>
      <c r="RS19" s="5">
        <v>3975</v>
      </c>
      <c r="RT19" s="5">
        <v>4056</v>
      </c>
      <c r="RU19" s="5">
        <v>3296</v>
      </c>
      <c r="RV19" s="5">
        <v>3270</v>
      </c>
      <c r="RW19" s="5">
        <v>3105</v>
      </c>
      <c r="RX19" s="5">
        <v>2345</v>
      </c>
      <c r="RY19" s="5">
        <v>3095</v>
      </c>
      <c r="RZ19" s="5">
        <v>1447</v>
      </c>
      <c r="SA19" s="5" t="s">
        <v>220</v>
      </c>
      <c r="SB19" s="5" t="s">
        <v>220</v>
      </c>
      <c r="SC19" s="5" t="s">
        <v>220</v>
      </c>
      <c r="SD19" s="5" t="s">
        <v>220</v>
      </c>
      <c r="SE19" s="5" t="s">
        <v>220</v>
      </c>
      <c r="SF19" s="5" t="s">
        <v>220</v>
      </c>
      <c r="SG19" s="5" t="s">
        <v>220</v>
      </c>
      <c r="SH19" s="5" t="s">
        <v>220</v>
      </c>
      <c r="SI19" s="5" t="s">
        <v>220</v>
      </c>
      <c r="SJ19" s="5" t="s">
        <v>220</v>
      </c>
      <c r="SK19" s="5" t="s">
        <v>220</v>
      </c>
      <c r="SL19" s="5" t="s">
        <v>220</v>
      </c>
      <c r="SM19" s="5" t="s">
        <v>220</v>
      </c>
      <c r="SN19" s="5" t="s">
        <v>220</v>
      </c>
      <c r="SO19" s="5" t="s">
        <v>220</v>
      </c>
      <c r="SP19" s="5" t="s">
        <v>220</v>
      </c>
      <c r="SQ19" s="5" t="s">
        <v>220</v>
      </c>
      <c r="SR19" s="5" t="s">
        <v>220</v>
      </c>
      <c r="SS19" s="5" t="s">
        <v>220</v>
      </c>
      <c r="ST19" s="5" t="s">
        <v>220</v>
      </c>
      <c r="SU19" s="5">
        <v>256</v>
      </c>
      <c r="SV19" s="5">
        <v>94</v>
      </c>
      <c r="SW19" s="5">
        <v>51</v>
      </c>
      <c r="SX19" s="5">
        <v>65</v>
      </c>
      <c r="SY19" s="5">
        <v>60</v>
      </c>
      <c r="SZ19" s="5">
        <v>121</v>
      </c>
      <c r="TA19" s="5">
        <v>431</v>
      </c>
      <c r="TB19" s="5">
        <v>632</v>
      </c>
      <c r="TC19" s="5">
        <v>593</v>
      </c>
      <c r="TD19" s="5">
        <v>389</v>
      </c>
      <c r="TE19" s="5">
        <v>355</v>
      </c>
      <c r="TF19" s="5">
        <v>166</v>
      </c>
      <c r="TG19" s="5" t="s">
        <v>220</v>
      </c>
      <c r="TH19" s="5" t="s">
        <v>220</v>
      </c>
      <c r="TI19" s="5" t="s">
        <v>220</v>
      </c>
      <c r="TJ19" s="5" t="s">
        <v>220</v>
      </c>
      <c r="TK19" s="5" t="s">
        <v>220</v>
      </c>
      <c r="TL19" s="5" t="s">
        <v>220</v>
      </c>
      <c r="TM19" s="5" t="s">
        <v>220</v>
      </c>
      <c r="TN19" s="5" t="s">
        <v>220</v>
      </c>
      <c r="TO19" s="5" t="s">
        <v>220</v>
      </c>
      <c r="TP19" s="5" t="s">
        <v>220</v>
      </c>
      <c r="TQ19" s="5" t="s">
        <v>220</v>
      </c>
      <c r="TR19" s="5" t="s">
        <v>220</v>
      </c>
      <c r="TS19" s="5" t="s">
        <v>220</v>
      </c>
      <c r="TT19" s="5" t="s">
        <v>220</v>
      </c>
      <c r="TU19" s="5" t="s">
        <v>220</v>
      </c>
      <c r="TV19" s="5" t="s">
        <v>220</v>
      </c>
      <c r="TW19" s="5" t="s">
        <v>220</v>
      </c>
      <c r="TX19" s="5" t="s">
        <v>220</v>
      </c>
      <c r="TY19" s="5" t="s">
        <v>220</v>
      </c>
      <c r="TZ19" s="5" t="s">
        <v>220</v>
      </c>
      <c r="UA19" s="5">
        <v>4</v>
      </c>
      <c r="UB19" s="5">
        <v>11</v>
      </c>
      <c r="UC19" s="5">
        <v>8</v>
      </c>
      <c r="UD19" s="5">
        <v>7</v>
      </c>
      <c r="UE19" s="5">
        <v>15</v>
      </c>
      <c r="UF19" s="5">
        <v>29</v>
      </c>
      <c r="UG19" s="5">
        <v>29</v>
      </c>
      <c r="UH19" s="5">
        <v>3</v>
      </c>
      <c r="UI19" s="5">
        <v>14</v>
      </c>
      <c r="UJ19" s="5">
        <v>4</v>
      </c>
      <c r="UK19" s="5">
        <v>10</v>
      </c>
      <c r="UL19" s="5">
        <v>1</v>
      </c>
      <c r="UM19" s="5" t="s">
        <v>220</v>
      </c>
      <c r="UN19" s="5" t="s">
        <v>220</v>
      </c>
      <c r="UO19" s="5" t="s">
        <v>220</v>
      </c>
      <c r="UP19" s="5" t="s">
        <v>220</v>
      </c>
      <c r="UQ19" s="5" t="s">
        <v>220</v>
      </c>
      <c r="UR19" s="5" t="s">
        <v>220</v>
      </c>
      <c r="US19" s="5" t="s">
        <v>220</v>
      </c>
      <c r="UT19" s="5" t="s">
        <v>220</v>
      </c>
      <c r="UU19" s="5" t="s">
        <v>220</v>
      </c>
      <c r="UV19" s="5" t="s">
        <v>220</v>
      </c>
      <c r="UW19" s="5" t="s">
        <v>220</v>
      </c>
      <c r="UX19" s="5" t="s">
        <v>220</v>
      </c>
      <c r="UY19" s="5" t="s">
        <v>220</v>
      </c>
      <c r="UZ19" s="5" t="s">
        <v>220</v>
      </c>
      <c r="VA19" s="5" t="s">
        <v>220</v>
      </c>
      <c r="VB19" s="5" t="s">
        <v>220</v>
      </c>
      <c r="VC19" s="5" t="s">
        <v>220</v>
      </c>
      <c r="VD19" s="5" t="s">
        <v>220</v>
      </c>
      <c r="VE19" s="5" t="s">
        <v>220</v>
      </c>
      <c r="VF19" s="5" t="s">
        <v>220</v>
      </c>
      <c r="VG19" s="5">
        <v>25259</v>
      </c>
      <c r="VH19" s="5">
        <v>22900</v>
      </c>
      <c r="VI19" s="5">
        <v>18583</v>
      </c>
      <c r="VJ19" s="5">
        <v>18946</v>
      </c>
      <c r="VK19" s="5">
        <v>19188</v>
      </c>
      <c r="VL19" s="5">
        <v>19454</v>
      </c>
      <c r="VM19" s="5">
        <v>21526</v>
      </c>
      <c r="VN19" s="5">
        <v>18383</v>
      </c>
      <c r="VO19" s="5">
        <v>16265</v>
      </c>
      <c r="VP19" s="5">
        <v>17421</v>
      </c>
      <c r="VQ19" s="5">
        <v>18154</v>
      </c>
      <c r="VR19" s="5">
        <v>9456</v>
      </c>
      <c r="VS19" s="5" t="s">
        <v>220</v>
      </c>
      <c r="VT19" s="5" t="s">
        <v>220</v>
      </c>
      <c r="VU19" s="5" t="s">
        <v>220</v>
      </c>
      <c r="VV19" s="5" t="s">
        <v>220</v>
      </c>
      <c r="VW19" s="5" t="s">
        <v>220</v>
      </c>
      <c r="VX19" s="5" t="s">
        <v>220</v>
      </c>
      <c r="VY19" s="5" t="s">
        <v>220</v>
      </c>
      <c r="VZ19" s="5" t="s">
        <v>220</v>
      </c>
      <c r="WA19" s="5" t="s">
        <v>220</v>
      </c>
      <c r="WB19" s="5" t="s">
        <v>220</v>
      </c>
      <c r="WC19" s="5" t="s">
        <v>220</v>
      </c>
      <c r="WD19" s="5" t="s">
        <v>220</v>
      </c>
      <c r="WE19" s="5" t="s">
        <v>220</v>
      </c>
      <c r="WF19" s="5" t="s">
        <v>220</v>
      </c>
      <c r="WG19" s="5" t="s">
        <v>220</v>
      </c>
      <c r="WH19" s="5" t="s">
        <v>220</v>
      </c>
      <c r="WI19" s="5" t="s">
        <v>220</v>
      </c>
      <c r="WJ19" s="5" t="s">
        <v>220</v>
      </c>
      <c r="WK19" s="5" t="s">
        <v>220</v>
      </c>
      <c r="WL19" s="5" t="s">
        <v>220</v>
      </c>
      <c r="WM19" s="5">
        <v>1550</v>
      </c>
      <c r="WN19" s="5">
        <v>1280</v>
      </c>
      <c r="WO19" s="5">
        <v>1012</v>
      </c>
      <c r="WP19" s="5">
        <v>786</v>
      </c>
      <c r="WQ19" s="5">
        <v>894</v>
      </c>
      <c r="WR19" s="5">
        <v>832</v>
      </c>
      <c r="WS19" s="5">
        <v>928</v>
      </c>
      <c r="WT19" s="5">
        <v>767</v>
      </c>
      <c r="WU19" s="5">
        <v>748</v>
      </c>
      <c r="WV19" s="5">
        <v>391</v>
      </c>
      <c r="WW19" s="5">
        <v>284</v>
      </c>
      <c r="WX19" s="5">
        <v>85</v>
      </c>
      <c r="WY19" s="5" t="s">
        <v>220</v>
      </c>
      <c r="WZ19" s="5" t="s">
        <v>220</v>
      </c>
      <c r="XA19" s="5" t="s">
        <v>220</v>
      </c>
      <c r="XB19" s="5" t="s">
        <v>220</v>
      </c>
      <c r="XC19" s="5" t="s">
        <v>220</v>
      </c>
      <c r="XD19" s="5" t="s">
        <v>220</v>
      </c>
      <c r="XE19" s="5" t="s">
        <v>220</v>
      </c>
      <c r="XF19" s="5" t="s">
        <v>220</v>
      </c>
      <c r="XG19" s="5" t="s">
        <v>220</v>
      </c>
      <c r="XH19" s="5" t="s">
        <v>220</v>
      </c>
      <c r="XI19" s="5" t="s">
        <v>220</v>
      </c>
      <c r="XJ19" s="5" t="s">
        <v>220</v>
      </c>
      <c r="XK19" s="5" t="s">
        <v>220</v>
      </c>
      <c r="XL19" s="5" t="s">
        <v>220</v>
      </c>
      <c r="XM19" s="5" t="s">
        <v>220</v>
      </c>
      <c r="XN19" s="5" t="s">
        <v>220</v>
      </c>
      <c r="XO19" s="5" t="s">
        <v>220</v>
      </c>
      <c r="XP19" s="5" t="s">
        <v>220</v>
      </c>
      <c r="XQ19" s="5" t="s">
        <v>220</v>
      </c>
      <c r="XR19" s="5" t="s">
        <v>220</v>
      </c>
      <c r="XS19" s="2">
        <v>56146</v>
      </c>
      <c r="XT19" s="3" t="s">
        <v>222</v>
      </c>
      <c r="XU19" s="3" t="s">
        <v>222</v>
      </c>
      <c r="XV19" s="3" t="s">
        <v>221</v>
      </c>
      <c r="XW19" s="3" t="s">
        <v>221</v>
      </c>
      <c r="XX19" s="3" t="s">
        <v>222</v>
      </c>
      <c r="XY19" s="3" t="s">
        <v>222</v>
      </c>
      <c r="XZ19" s="3" t="s">
        <v>232</v>
      </c>
    </row>
    <row r="20" spans="1:650" x14ac:dyDescent="0.3">
      <c r="A20" s="1" t="s">
        <v>14</v>
      </c>
      <c r="B20" s="2">
        <v>4065694</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0</v>
      </c>
      <c r="V20" s="5">
        <v>0</v>
      </c>
      <c r="W20" s="5">
        <v>0</v>
      </c>
      <c r="X20" s="5">
        <v>0</v>
      </c>
      <c r="Y20" s="5">
        <v>0</v>
      </c>
      <c r="Z20" s="5">
        <v>0</v>
      </c>
      <c r="AA20" s="5">
        <v>0</v>
      </c>
      <c r="AB20" s="5">
        <v>0</v>
      </c>
      <c r="AC20" s="5">
        <v>0</v>
      </c>
      <c r="AD20" s="5">
        <v>0</v>
      </c>
      <c r="AE20" s="5">
        <v>0</v>
      </c>
      <c r="AF20" s="5">
        <v>0</v>
      </c>
      <c r="AG20" s="5">
        <v>0</v>
      </c>
      <c r="AH20" s="5">
        <v>0</v>
      </c>
      <c r="AI20" s="5">
        <v>25597</v>
      </c>
      <c r="AJ20" s="5">
        <v>4762</v>
      </c>
      <c r="AK20" s="5">
        <v>15369</v>
      </c>
      <c r="AL20" s="5">
        <v>14123</v>
      </c>
      <c r="AM20" s="5">
        <v>6869</v>
      </c>
      <c r="AN20" s="5">
        <v>105443</v>
      </c>
      <c r="AO20" s="5">
        <v>5134</v>
      </c>
      <c r="AP20" s="5">
        <v>9717</v>
      </c>
      <c r="AQ20" s="5">
        <v>40804</v>
      </c>
      <c r="AR20" s="5">
        <v>141912</v>
      </c>
      <c r="AS20" s="5">
        <v>13383</v>
      </c>
      <c r="AT20" s="5">
        <v>4336</v>
      </c>
      <c r="AU20" s="5">
        <v>2062</v>
      </c>
      <c r="AV20" s="5">
        <v>8187</v>
      </c>
      <c r="AW20" s="5">
        <v>2221</v>
      </c>
      <c r="AX20" s="5">
        <v>934</v>
      </c>
      <c r="AY20" s="5">
        <v>2822</v>
      </c>
      <c r="AZ20" s="5">
        <v>31586</v>
      </c>
      <c r="BA20" s="5">
        <v>2033</v>
      </c>
      <c r="BB20" s="5">
        <v>27507</v>
      </c>
      <c r="BC20" s="5">
        <v>3310</v>
      </c>
      <c r="BD20" s="5">
        <v>-27</v>
      </c>
      <c r="BE20" s="5">
        <v>635</v>
      </c>
      <c r="BF20" s="5">
        <v>3620</v>
      </c>
      <c r="BG20" s="5">
        <v>118230</v>
      </c>
      <c r="BH20" s="5">
        <v>2220</v>
      </c>
      <c r="BI20" s="5">
        <v>7921</v>
      </c>
      <c r="BJ20" s="5">
        <v>4201</v>
      </c>
      <c r="BK20" s="5">
        <v>53883</v>
      </c>
      <c r="BL20" s="5">
        <v>6731</v>
      </c>
      <c r="BM20" s="5">
        <v>1383</v>
      </c>
      <c r="BN20" s="5">
        <v>576</v>
      </c>
      <c r="BO20" s="5">
        <v>27842</v>
      </c>
      <c r="BP20" s="5">
        <v>24012</v>
      </c>
      <c r="BQ20" s="5">
        <v>38647</v>
      </c>
      <c r="BR20" s="5">
        <v>29830</v>
      </c>
      <c r="BS20" s="5">
        <v>1832</v>
      </c>
      <c r="BT20" s="5">
        <v>676</v>
      </c>
      <c r="BU20" s="5">
        <v>352</v>
      </c>
      <c r="BV20" s="5">
        <v>318</v>
      </c>
      <c r="BW20" s="5">
        <v>2292</v>
      </c>
      <c r="BX20" s="5">
        <v>29221</v>
      </c>
      <c r="BY20" s="5">
        <v>16493</v>
      </c>
      <c r="BZ20" s="5">
        <v>759</v>
      </c>
      <c r="CA20" s="5">
        <v>1457</v>
      </c>
      <c r="CB20" s="5">
        <v>363</v>
      </c>
      <c r="CC20" s="5">
        <v>486</v>
      </c>
      <c r="CD20" s="5">
        <v>688</v>
      </c>
      <c r="CE20" s="5">
        <v>28578</v>
      </c>
      <c r="CF20" s="5">
        <v>4275</v>
      </c>
      <c r="CG20" s="5">
        <v>3527</v>
      </c>
      <c r="CH20" s="5">
        <v>3951</v>
      </c>
      <c r="CI20" s="5">
        <v>3212</v>
      </c>
      <c r="CJ20" s="5">
        <v>1773</v>
      </c>
      <c r="CK20" s="5">
        <v>4434</v>
      </c>
      <c r="CL20" s="5">
        <v>1154</v>
      </c>
      <c r="CM20" s="5">
        <v>5039</v>
      </c>
      <c r="CN20" s="5">
        <v>3484</v>
      </c>
      <c r="CO20" s="5">
        <v>6211</v>
      </c>
      <c r="CP20" s="5">
        <v>1135</v>
      </c>
      <c r="CQ20" s="5">
        <v>1481</v>
      </c>
      <c r="CR20" s="5">
        <v>2846</v>
      </c>
      <c r="CS20" s="5">
        <v>1169</v>
      </c>
      <c r="CT20" s="5">
        <v>1687</v>
      </c>
      <c r="CU20" s="5">
        <v>41105</v>
      </c>
      <c r="CV20" s="5">
        <v>17084</v>
      </c>
      <c r="CW20" s="5">
        <v>12680</v>
      </c>
      <c r="CX20" s="5">
        <v>12816</v>
      </c>
      <c r="CY20" s="5">
        <v>18714</v>
      </c>
      <c r="CZ20" s="5">
        <v>22117</v>
      </c>
      <c r="DA20" s="5">
        <v>14230</v>
      </c>
      <c r="DB20" s="5">
        <v>17514</v>
      </c>
      <c r="DC20" s="5">
        <v>21219</v>
      </c>
      <c r="DD20" s="5">
        <v>16073</v>
      </c>
      <c r="DE20" s="5">
        <v>16469</v>
      </c>
      <c r="DF20" s="5">
        <v>15210</v>
      </c>
      <c r="DG20" s="5">
        <v>16450</v>
      </c>
      <c r="DH20" s="5">
        <v>12198</v>
      </c>
      <c r="DI20" s="5">
        <v>11484</v>
      </c>
      <c r="DJ20" s="5">
        <v>9302</v>
      </c>
      <c r="DK20" s="5">
        <v>8200</v>
      </c>
      <c r="DL20" s="5">
        <v>8002</v>
      </c>
      <c r="DM20" s="5">
        <v>8310</v>
      </c>
      <c r="DN20" s="5">
        <v>10084</v>
      </c>
      <c r="DO20" s="5">
        <v>6509</v>
      </c>
      <c r="DP20" s="5">
        <v>6694</v>
      </c>
      <c r="DQ20" s="5">
        <v>7517</v>
      </c>
      <c r="DR20" s="5">
        <v>5806</v>
      </c>
      <c r="DS20" s="5">
        <v>7999</v>
      </c>
      <c r="DT20" s="5">
        <v>6948</v>
      </c>
      <c r="DU20" s="5">
        <v>6285</v>
      </c>
      <c r="DV20" s="5">
        <v>6025</v>
      </c>
      <c r="DW20" s="5">
        <v>6532</v>
      </c>
      <c r="DX20" s="5">
        <v>6795</v>
      </c>
      <c r="DY20" s="5">
        <v>3448</v>
      </c>
      <c r="DZ20" s="5">
        <v>3300</v>
      </c>
      <c r="EA20" s="5">
        <v>27582</v>
      </c>
      <c r="EB20" s="5">
        <v>8993</v>
      </c>
      <c r="EC20" s="5">
        <v>66859</v>
      </c>
      <c r="ED20" s="5">
        <v>3977</v>
      </c>
      <c r="EE20" s="5">
        <v>3097</v>
      </c>
      <c r="EF20" s="5">
        <v>8051</v>
      </c>
      <c r="EG20" s="5">
        <v>3445</v>
      </c>
      <c r="EH20" s="5">
        <v>4177</v>
      </c>
      <c r="EI20" s="5">
        <v>1112</v>
      </c>
      <c r="EJ20" s="5">
        <v>-239</v>
      </c>
      <c r="EK20" s="5">
        <v>8294</v>
      </c>
      <c r="EL20" s="5">
        <v>1681</v>
      </c>
      <c r="EM20" s="5">
        <v>4490</v>
      </c>
      <c r="EN20" s="5">
        <v>2671</v>
      </c>
      <c r="EO20" s="5">
        <v>1845</v>
      </c>
      <c r="EP20" s="5">
        <v>1416</v>
      </c>
      <c r="EQ20" s="5">
        <v>1980</v>
      </c>
      <c r="ER20" s="5">
        <v>3145</v>
      </c>
      <c r="ES20" s="5">
        <v>1779</v>
      </c>
      <c r="ET20" s="5">
        <v>3212</v>
      </c>
      <c r="EU20" s="5">
        <v>914</v>
      </c>
      <c r="EV20" s="5">
        <v>948</v>
      </c>
      <c r="EW20" s="5">
        <v>1928</v>
      </c>
      <c r="EX20" s="5">
        <v>1902</v>
      </c>
      <c r="EY20" s="5">
        <v>699</v>
      </c>
      <c r="EZ20" s="5">
        <v>2058</v>
      </c>
      <c r="FA20" s="5">
        <v>4389</v>
      </c>
      <c r="FB20" s="5">
        <v>1390</v>
      </c>
      <c r="FC20" s="5">
        <v>4929</v>
      </c>
      <c r="FD20" s="5">
        <v>2276</v>
      </c>
      <c r="FE20" s="5">
        <v>3603</v>
      </c>
      <c r="FF20" s="5">
        <v>3124</v>
      </c>
      <c r="FG20" s="5">
        <v>0</v>
      </c>
      <c r="FH20" s="5">
        <v>0</v>
      </c>
      <c r="FI20" s="5">
        <v>0</v>
      </c>
      <c r="FJ20" s="5">
        <v>0</v>
      </c>
      <c r="FK20" s="5">
        <v>0</v>
      </c>
      <c r="FL20" s="5">
        <v>0</v>
      </c>
      <c r="FM20" s="5">
        <v>0</v>
      </c>
      <c r="FN20" s="5">
        <v>0</v>
      </c>
      <c r="FO20" s="5">
        <v>0</v>
      </c>
      <c r="FP20" s="5">
        <v>0</v>
      </c>
      <c r="FQ20" s="5">
        <v>0</v>
      </c>
      <c r="FR20" s="5">
        <v>0</v>
      </c>
      <c r="FS20" s="5">
        <v>0</v>
      </c>
      <c r="FT20" s="5">
        <v>0</v>
      </c>
      <c r="FU20" s="5" t="s">
        <v>220</v>
      </c>
      <c r="FV20" s="5" t="s">
        <v>220</v>
      </c>
      <c r="FW20" s="5" t="s">
        <v>220</v>
      </c>
      <c r="FX20" s="5" t="s">
        <v>220</v>
      </c>
      <c r="FY20" s="5" t="s">
        <v>220</v>
      </c>
      <c r="FZ20" s="5" t="s">
        <v>220</v>
      </c>
      <c r="GA20" s="5" t="s">
        <v>220</v>
      </c>
      <c r="GB20" s="5" t="s">
        <v>220</v>
      </c>
      <c r="GC20" s="5" t="s">
        <v>220</v>
      </c>
      <c r="GD20" s="5" t="s">
        <v>220</v>
      </c>
      <c r="GE20" s="5" t="s">
        <v>220</v>
      </c>
      <c r="GF20" s="5" t="s">
        <v>220</v>
      </c>
      <c r="GG20" s="5" t="s">
        <v>220</v>
      </c>
      <c r="GH20" s="5" t="s">
        <v>220</v>
      </c>
      <c r="GI20" s="5" t="s">
        <v>220</v>
      </c>
      <c r="GJ20" s="5" t="s">
        <v>220</v>
      </c>
      <c r="GK20" s="5" t="s">
        <v>220</v>
      </c>
      <c r="GL20" s="5" t="s">
        <v>220</v>
      </c>
      <c r="GM20" s="5">
        <v>122126</v>
      </c>
      <c r="GN20" s="5">
        <v>54850</v>
      </c>
      <c r="GO20" s="5">
        <v>133555</v>
      </c>
      <c r="GP20" s="5">
        <v>60746</v>
      </c>
      <c r="GQ20" s="5">
        <v>30512</v>
      </c>
      <c r="GR20" s="5">
        <v>136287</v>
      </c>
      <c r="GS20" s="5">
        <v>23161</v>
      </c>
      <c r="GT20" s="5">
        <v>31726</v>
      </c>
      <c r="GU20" s="5">
        <v>65427</v>
      </c>
      <c r="GV20" s="5">
        <v>186967</v>
      </c>
      <c r="GW20" s="5">
        <v>54640</v>
      </c>
      <c r="GX20" s="5">
        <v>21984</v>
      </c>
      <c r="GY20" s="5">
        <v>24459</v>
      </c>
      <c r="GZ20" s="5">
        <v>23420</v>
      </c>
      <c r="HA20" s="5">
        <v>16035</v>
      </c>
      <c r="HB20" s="5">
        <v>12341</v>
      </c>
      <c r="HC20" s="5">
        <v>41580</v>
      </c>
      <c r="HD20" s="5">
        <v>47007</v>
      </c>
      <c r="HE20" s="5">
        <v>15649</v>
      </c>
      <c r="HF20" s="5">
        <v>44754</v>
      </c>
      <c r="HG20" s="5">
        <v>13944</v>
      </c>
      <c r="HH20" s="5">
        <v>9388</v>
      </c>
      <c r="HI20" s="5">
        <v>14513</v>
      </c>
      <c r="HJ20" s="5">
        <v>12482</v>
      </c>
      <c r="HK20" s="5">
        <v>131967</v>
      </c>
      <c r="HL20" s="5">
        <v>14710</v>
      </c>
      <c r="HM20" s="5">
        <v>24805</v>
      </c>
      <c r="HN20" s="5">
        <v>12750</v>
      </c>
      <c r="HO20" s="5">
        <v>66825</v>
      </c>
      <c r="HP20" s="5">
        <v>18648</v>
      </c>
      <c r="HQ20" s="5">
        <v>9603</v>
      </c>
      <c r="HR20" s="5">
        <v>8687</v>
      </c>
      <c r="HS20" s="5">
        <v>74368</v>
      </c>
      <c r="HT20" s="5">
        <v>83360</v>
      </c>
      <c r="HU20" s="5">
        <v>78575</v>
      </c>
      <c r="HV20" s="5">
        <v>67811</v>
      </c>
      <c r="HW20" s="5">
        <v>78040</v>
      </c>
      <c r="HX20" s="5">
        <v>86916</v>
      </c>
      <c r="HY20" s="5">
        <v>82265</v>
      </c>
      <c r="HZ20" s="5">
        <v>81258</v>
      </c>
      <c r="IA20" s="5">
        <v>86811</v>
      </c>
      <c r="IB20" s="5">
        <v>82886</v>
      </c>
      <c r="IC20" s="5">
        <v>84143</v>
      </c>
      <c r="ID20" s="5">
        <v>114330</v>
      </c>
      <c r="IE20" s="5">
        <v>80739</v>
      </c>
      <c r="IF20" s="5">
        <v>82092</v>
      </c>
      <c r="IG20" s="5">
        <v>86158</v>
      </c>
      <c r="IH20" s="5">
        <v>67722</v>
      </c>
      <c r="II20" s="5">
        <v>61618</v>
      </c>
      <c r="IJ20" s="5">
        <v>51072</v>
      </c>
      <c r="IK20" s="5">
        <v>76185</v>
      </c>
      <c r="IL20" s="5">
        <v>59101</v>
      </c>
      <c r="IM20" s="5">
        <v>37272</v>
      </c>
      <c r="IN20" s="5">
        <v>38650</v>
      </c>
      <c r="IO20" s="5">
        <v>40790</v>
      </c>
      <c r="IP20" s="5">
        <v>39820</v>
      </c>
      <c r="IQ20" s="5">
        <v>45380</v>
      </c>
      <c r="IR20" s="5">
        <v>46776</v>
      </c>
      <c r="IS20" s="5">
        <v>41543</v>
      </c>
      <c r="IT20" s="5">
        <v>42682</v>
      </c>
      <c r="IU20" s="5">
        <v>44099</v>
      </c>
      <c r="IV20" s="5">
        <v>44542</v>
      </c>
      <c r="IW20" s="5">
        <v>42840</v>
      </c>
      <c r="IX20" s="5">
        <v>40008</v>
      </c>
      <c r="IY20" s="5">
        <v>10217</v>
      </c>
      <c r="IZ20" s="5">
        <v>11648</v>
      </c>
      <c r="JA20" s="5">
        <v>12587</v>
      </c>
      <c r="JB20" s="5">
        <v>9125</v>
      </c>
      <c r="JC20" s="5">
        <v>8489</v>
      </c>
      <c r="JD20" s="5">
        <v>7748</v>
      </c>
      <c r="JE20" s="5">
        <v>8779</v>
      </c>
      <c r="JF20" s="5">
        <v>8207</v>
      </c>
      <c r="JG20" s="5">
        <v>11256</v>
      </c>
      <c r="JH20" s="5">
        <v>10857</v>
      </c>
      <c r="JI20" s="5">
        <v>9276</v>
      </c>
      <c r="JJ20" s="5">
        <v>9628</v>
      </c>
      <c r="JK20" s="5">
        <v>6744</v>
      </c>
      <c r="JL20" s="5">
        <v>6844</v>
      </c>
      <c r="JM20" s="5">
        <v>6035</v>
      </c>
      <c r="JN20" s="5">
        <v>7040</v>
      </c>
      <c r="JO20" s="5">
        <v>5924</v>
      </c>
      <c r="JP20" s="5">
        <v>5627</v>
      </c>
      <c r="JQ20" s="5">
        <v>6124</v>
      </c>
      <c r="JR20" s="5">
        <v>5001</v>
      </c>
      <c r="JS20" s="5">
        <v>4753</v>
      </c>
      <c r="JT20" s="5">
        <v>3927</v>
      </c>
      <c r="JU20" s="5">
        <v>4189</v>
      </c>
      <c r="JV20" s="5">
        <v>4496</v>
      </c>
      <c r="JW20" s="5">
        <v>3559</v>
      </c>
      <c r="JX20" s="5">
        <v>4099</v>
      </c>
      <c r="JY20" s="5">
        <v>3701</v>
      </c>
      <c r="JZ20" s="5">
        <v>3424</v>
      </c>
      <c r="KA20" s="5">
        <v>3740</v>
      </c>
      <c r="KB20" s="5">
        <v>3209</v>
      </c>
      <c r="KC20" s="5">
        <v>3620</v>
      </c>
      <c r="KD20" s="5">
        <v>3832</v>
      </c>
      <c r="KE20" s="5">
        <v>28402</v>
      </c>
      <c r="KF20" s="5">
        <v>28389</v>
      </c>
      <c r="KG20" s="5">
        <v>26845</v>
      </c>
      <c r="KH20" s="5">
        <v>24973</v>
      </c>
      <c r="KI20" s="5">
        <v>23145</v>
      </c>
      <c r="KJ20" s="5">
        <v>24113</v>
      </c>
      <c r="KK20" s="5">
        <v>22724</v>
      </c>
      <c r="KL20" s="5">
        <v>22728</v>
      </c>
      <c r="KM20" s="5">
        <v>23170</v>
      </c>
      <c r="KN20" s="5">
        <v>22608</v>
      </c>
      <c r="KO20" s="5">
        <v>18468</v>
      </c>
      <c r="KP20" s="5">
        <v>10999</v>
      </c>
      <c r="KQ20" s="5">
        <v>9620</v>
      </c>
      <c r="KR20" s="5">
        <v>8520</v>
      </c>
      <c r="KS20" s="5">
        <v>3996</v>
      </c>
      <c r="KT20" s="5">
        <v>3478</v>
      </c>
      <c r="KU20" s="5">
        <v>3200</v>
      </c>
      <c r="KV20" s="5">
        <v>2901</v>
      </c>
      <c r="KW20" s="5">
        <v>3411</v>
      </c>
      <c r="KX20" s="5">
        <v>3005</v>
      </c>
      <c r="KY20" s="5">
        <v>2967</v>
      </c>
      <c r="KZ20" s="5">
        <v>2829</v>
      </c>
      <c r="LA20" s="5">
        <v>1902</v>
      </c>
      <c r="LB20" s="5">
        <v>977</v>
      </c>
      <c r="LC20" s="5">
        <v>997</v>
      </c>
      <c r="LD20" s="5">
        <v>1012</v>
      </c>
      <c r="LE20" s="5">
        <v>739</v>
      </c>
      <c r="LF20" s="5">
        <v>674</v>
      </c>
      <c r="LG20" s="5">
        <v>582</v>
      </c>
      <c r="LH20" s="5">
        <v>779</v>
      </c>
      <c r="LI20" s="5">
        <v>858</v>
      </c>
      <c r="LJ20" s="5">
        <v>651</v>
      </c>
      <c r="LK20" s="5">
        <v>904</v>
      </c>
      <c r="LL20" s="5">
        <v>679</v>
      </c>
      <c r="LM20" s="5">
        <v>535</v>
      </c>
      <c r="LN20" s="5">
        <v>329</v>
      </c>
      <c r="LO20" s="5">
        <v>318</v>
      </c>
      <c r="LP20" s="5">
        <v>181</v>
      </c>
      <c r="LQ20" s="5">
        <v>237</v>
      </c>
      <c r="LR20" s="5">
        <v>189</v>
      </c>
      <c r="LS20" s="5">
        <v>262</v>
      </c>
      <c r="LT20" s="5">
        <v>140</v>
      </c>
      <c r="LU20" s="5">
        <v>105</v>
      </c>
      <c r="LV20" s="5">
        <v>156</v>
      </c>
      <c r="LW20" s="5">
        <v>126</v>
      </c>
      <c r="LX20" s="5">
        <v>106</v>
      </c>
      <c r="LY20" s="5">
        <v>261</v>
      </c>
      <c r="LZ20" s="5">
        <v>355</v>
      </c>
      <c r="MA20" s="5">
        <v>316</v>
      </c>
      <c r="MB20" s="5">
        <v>436</v>
      </c>
      <c r="MC20" s="5">
        <v>334</v>
      </c>
      <c r="MD20" s="5">
        <v>177</v>
      </c>
      <c r="ME20" s="5">
        <v>234</v>
      </c>
      <c r="MF20" s="5">
        <v>268</v>
      </c>
      <c r="MG20" s="5">
        <v>305</v>
      </c>
      <c r="MH20" s="5">
        <v>305</v>
      </c>
      <c r="MI20" s="5">
        <v>242</v>
      </c>
      <c r="MJ20" s="5">
        <v>253</v>
      </c>
      <c r="MK20" s="5">
        <v>656</v>
      </c>
      <c r="ML20" s="5">
        <v>579</v>
      </c>
      <c r="MM20" s="5">
        <v>501</v>
      </c>
      <c r="MN20" s="5">
        <v>371</v>
      </c>
      <c r="MO20" s="5">
        <v>485</v>
      </c>
      <c r="MP20" s="5">
        <v>350</v>
      </c>
      <c r="MQ20" s="5">
        <v>0</v>
      </c>
      <c r="MR20" s="5">
        <v>0</v>
      </c>
      <c r="MS20" s="5">
        <v>0</v>
      </c>
      <c r="MT20" s="5">
        <v>0</v>
      </c>
      <c r="MU20" s="5">
        <v>0</v>
      </c>
      <c r="MV20" s="5">
        <v>0</v>
      </c>
      <c r="MW20" s="5">
        <v>0</v>
      </c>
      <c r="MX20" s="5">
        <v>0</v>
      </c>
      <c r="MY20" s="5">
        <v>0</v>
      </c>
      <c r="MZ20" s="5">
        <v>0</v>
      </c>
      <c r="NA20" s="5">
        <v>0</v>
      </c>
      <c r="NB20" s="5">
        <v>0</v>
      </c>
      <c r="NC20" s="5">
        <v>0</v>
      </c>
      <c r="ND20" s="5">
        <v>0</v>
      </c>
      <c r="NE20" s="5" t="s">
        <v>220</v>
      </c>
      <c r="NF20" s="5" t="s">
        <v>220</v>
      </c>
      <c r="NG20" s="5" t="s">
        <v>220</v>
      </c>
      <c r="NH20" s="5" t="s">
        <v>220</v>
      </c>
      <c r="NI20" s="5" t="s">
        <v>220</v>
      </c>
      <c r="NJ20" s="5" t="s">
        <v>220</v>
      </c>
      <c r="NK20" s="5" t="s">
        <v>220</v>
      </c>
      <c r="NL20" s="5" t="s">
        <v>220</v>
      </c>
      <c r="NM20" s="5" t="s">
        <v>220</v>
      </c>
      <c r="NN20" s="5" t="s">
        <v>220</v>
      </c>
      <c r="NO20" s="5" t="s">
        <v>220</v>
      </c>
      <c r="NP20" s="5" t="s">
        <v>220</v>
      </c>
      <c r="NQ20" s="5" t="s">
        <v>220</v>
      </c>
      <c r="NR20" s="5" t="s">
        <v>220</v>
      </c>
      <c r="NS20" s="5" t="s">
        <v>220</v>
      </c>
      <c r="NT20" s="5" t="s">
        <v>220</v>
      </c>
      <c r="NU20" s="5" t="s">
        <v>220</v>
      </c>
      <c r="NV20" s="5" t="s">
        <v>220</v>
      </c>
      <c r="NW20" s="5">
        <v>0</v>
      </c>
      <c r="NX20" s="5">
        <v>0</v>
      </c>
      <c r="NY20" s="5">
        <v>0</v>
      </c>
      <c r="NZ20" s="5">
        <v>0</v>
      </c>
      <c r="OA20" s="5">
        <v>0</v>
      </c>
      <c r="OB20" s="5">
        <v>0</v>
      </c>
      <c r="OC20" s="5">
        <v>0</v>
      </c>
      <c r="OD20" s="5">
        <v>0</v>
      </c>
      <c r="OE20" s="5">
        <v>0</v>
      </c>
      <c r="OF20" s="5">
        <v>0</v>
      </c>
      <c r="OG20" s="5">
        <v>0</v>
      </c>
      <c r="OH20" s="5">
        <v>0</v>
      </c>
      <c r="OI20" s="5">
        <v>0</v>
      </c>
      <c r="OJ20" s="5">
        <v>0</v>
      </c>
      <c r="OK20" s="5" t="s">
        <v>220</v>
      </c>
      <c r="OL20" s="5" t="s">
        <v>220</v>
      </c>
      <c r="OM20" s="5" t="s">
        <v>220</v>
      </c>
      <c r="ON20" s="5" t="s">
        <v>220</v>
      </c>
      <c r="OO20" s="5" t="s">
        <v>220</v>
      </c>
      <c r="OP20" s="5" t="s">
        <v>220</v>
      </c>
      <c r="OQ20" s="5" t="s">
        <v>220</v>
      </c>
      <c r="OR20" s="5" t="s">
        <v>220</v>
      </c>
      <c r="OS20" s="5" t="s">
        <v>220</v>
      </c>
      <c r="OT20" s="5" t="s">
        <v>220</v>
      </c>
      <c r="OU20" s="5" t="s">
        <v>220</v>
      </c>
      <c r="OV20" s="5" t="s">
        <v>220</v>
      </c>
      <c r="OW20" s="5" t="s">
        <v>220</v>
      </c>
      <c r="OX20" s="5" t="s">
        <v>220</v>
      </c>
      <c r="OY20" s="5" t="s">
        <v>220</v>
      </c>
      <c r="OZ20" s="5" t="s">
        <v>220</v>
      </c>
      <c r="PA20" s="5" t="s">
        <v>220</v>
      </c>
      <c r="PB20" s="5" t="s">
        <v>220</v>
      </c>
      <c r="PC20" s="5">
        <v>7020</v>
      </c>
      <c r="PD20" s="5">
        <v>6965</v>
      </c>
      <c r="PE20" s="5">
        <v>6428</v>
      </c>
      <c r="PF20" s="5">
        <v>5665</v>
      </c>
      <c r="PG20" s="5">
        <v>5134</v>
      </c>
      <c r="PH20" s="5">
        <v>4857</v>
      </c>
      <c r="PI20" s="5">
        <v>4148</v>
      </c>
      <c r="PJ20" s="5">
        <v>4076</v>
      </c>
      <c r="PK20" s="5">
        <v>3636</v>
      </c>
      <c r="PL20" s="5">
        <v>3681</v>
      </c>
      <c r="PM20" s="5">
        <v>3392</v>
      </c>
      <c r="PN20" s="5">
        <v>3278</v>
      </c>
      <c r="PO20" s="5">
        <v>2795</v>
      </c>
      <c r="PP20" s="5">
        <v>2748</v>
      </c>
      <c r="PQ20" s="5">
        <v>2754</v>
      </c>
      <c r="PR20" s="5">
        <v>2605</v>
      </c>
      <c r="PS20" s="5">
        <v>2493</v>
      </c>
      <c r="PT20" s="5">
        <v>2278</v>
      </c>
      <c r="PU20" s="5">
        <v>2207</v>
      </c>
      <c r="PV20" s="5">
        <v>2191</v>
      </c>
      <c r="PW20" s="5">
        <v>1863</v>
      </c>
      <c r="PX20" s="5">
        <v>1846</v>
      </c>
      <c r="PY20" s="5">
        <v>2087</v>
      </c>
      <c r="PZ20" s="5">
        <v>1656</v>
      </c>
      <c r="QA20" s="5">
        <v>1936</v>
      </c>
      <c r="QB20" s="5">
        <v>1884</v>
      </c>
      <c r="QC20" s="5">
        <v>1755</v>
      </c>
      <c r="QD20" s="5">
        <v>1839</v>
      </c>
      <c r="QE20" s="5">
        <v>1756</v>
      </c>
      <c r="QF20" s="5">
        <v>1751</v>
      </c>
      <c r="QG20" s="5">
        <v>1977</v>
      </c>
      <c r="QH20" s="5">
        <v>1935</v>
      </c>
      <c r="QI20" s="5">
        <v>9848</v>
      </c>
      <c r="QJ20" s="5">
        <v>8583</v>
      </c>
      <c r="QK20" s="5">
        <v>6240</v>
      </c>
      <c r="QL20" s="5">
        <v>4804</v>
      </c>
      <c r="QM20" s="5">
        <v>4482</v>
      </c>
      <c r="QN20" s="5">
        <v>4957</v>
      </c>
      <c r="QO20" s="5">
        <v>4754</v>
      </c>
      <c r="QP20" s="5">
        <v>3478</v>
      </c>
      <c r="QQ20" s="5">
        <v>3277</v>
      </c>
      <c r="QR20" s="5">
        <v>2683</v>
      </c>
      <c r="QS20" s="5">
        <v>2456</v>
      </c>
      <c r="QT20" s="5">
        <v>2381</v>
      </c>
      <c r="QU20" s="5">
        <v>1835</v>
      </c>
      <c r="QV20" s="5">
        <v>1965</v>
      </c>
      <c r="QW20" s="5">
        <v>1607</v>
      </c>
      <c r="QX20" s="5">
        <v>1189</v>
      </c>
      <c r="QY20" s="5">
        <v>1585</v>
      </c>
      <c r="QZ20" s="5">
        <v>1280</v>
      </c>
      <c r="RA20" s="5">
        <v>1180</v>
      </c>
      <c r="RB20" s="5">
        <v>1300</v>
      </c>
      <c r="RC20" s="5">
        <v>1137</v>
      </c>
      <c r="RD20" s="5">
        <v>1170</v>
      </c>
      <c r="RE20" s="5">
        <v>1281</v>
      </c>
      <c r="RF20" s="5">
        <v>1135</v>
      </c>
      <c r="RG20" s="5">
        <v>1207</v>
      </c>
      <c r="RH20" s="5">
        <v>1077</v>
      </c>
      <c r="RI20" s="5">
        <v>1635</v>
      </c>
      <c r="RJ20" s="5">
        <v>1692</v>
      </c>
      <c r="RK20" s="5">
        <v>1729</v>
      </c>
      <c r="RL20" s="5">
        <v>1638</v>
      </c>
      <c r="RM20" s="5">
        <v>1712</v>
      </c>
      <c r="RN20" s="5">
        <v>1902</v>
      </c>
      <c r="RO20" s="5">
        <v>2555</v>
      </c>
      <c r="RP20" s="5">
        <v>2380</v>
      </c>
      <c r="RQ20" s="5">
        <v>3005</v>
      </c>
      <c r="RR20" s="5">
        <v>3037</v>
      </c>
      <c r="RS20" s="5">
        <v>3239</v>
      </c>
      <c r="RT20" s="5">
        <v>3251</v>
      </c>
      <c r="RU20" s="5">
        <v>2850</v>
      </c>
      <c r="RV20" s="5">
        <v>2559</v>
      </c>
      <c r="RW20" s="5">
        <v>3059</v>
      </c>
      <c r="RX20" s="5">
        <v>3935</v>
      </c>
      <c r="RY20" s="5">
        <v>2653</v>
      </c>
      <c r="RZ20" s="5">
        <v>2701</v>
      </c>
      <c r="SA20" s="5">
        <v>2219</v>
      </c>
      <c r="SB20" s="5">
        <v>2011</v>
      </c>
      <c r="SC20" s="5">
        <v>1768</v>
      </c>
      <c r="SD20" s="5">
        <v>2054</v>
      </c>
      <c r="SE20" s="5">
        <v>3965</v>
      </c>
      <c r="SF20" s="5">
        <v>4607</v>
      </c>
      <c r="SG20" s="5">
        <v>4684</v>
      </c>
      <c r="SH20" s="5">
        <v>3687</v>
      </c>
      <c r="SI20" s="5">
        <v>3441</v>
      </c>
      <c r="SJ20" s="5">
        <v>2975</v>
      </c>
      <c r="SK20" s="5">
        <v>2836</v>
      </c>
      <c r="SL20" s="5">
        <v>2703</v>
      </c>
      <c r="SM20" s="5">
        <v>2585</v>
      </c>
      <c r="SN20" s="5">
        <v>2781</v>
      </c>
      <c r="SO20" s="5">
        <v>2543</v>
      </c>
      <c r="SP20" s="5">
        <v>2706</v>
      </c>
      <c r="SQ20" s="5">
        <v>2716</v>
      </c>
      <c r="SR20" s="5">
        <v>3096</v>
      </c>
      <c r="SS20" s="5">
        <v>3255</v>
      </c>
      <c r="ST20" s="5">
        <v>2894</v>
      </c>
      <c r="SU20" s="5">
        <v>536</v>
      </c>
      <c r="SV20" s="5">
        <v>941</v>
      </c>
      <c r="SW20" s="5">
        <v>1010</v>
      </c>
      <c r="SX20" s="5">
        <v>1498</v>
      </c>
      <c r="SY20" s="5">
        <v>1717</v>
      </c>
      <c r="SZ20" s="5">
        <v>1536</v>
      </c>
      <c r="TA20" s="5">
        <v>1338</v>
      </c>
      <c r="TB20" s="5">
        <v>1556</v>
      </c>
      <c r="TC20" s="5">
        <v>1503</v>
      </c>
      <c r="TD20" s="5">
        <v>1321</v>
      </c>
      <c r="TE20" s="5">
        <v>978</v>
      </c>
      <c r="TF20" s="5">
        <v>981</v>
      </c>
      <c r="TG20" s="5">
        <v>915</v>
      </c>
      <c r="TH20" s="5">
        <v>976</v>
      </c>
      <c r="TI20" s="5">
        <v>893</v>
      </c>
      <c r="TJ20" s="5">
        <v>930</v>
      </c>
      <c r="TK20" s="5">
        <v>919</v>
      </c>
      <c r="TL20" s="5">
        <v>875</v>
      </c>
      <c r="TM20" s="5">
        <v>840</v>
      </c>
      <c r="TN20" s="5">
        <v>868</v>
      </c>
      <c r="TO20" s="5">
        <v>860</v>
      </c>
      <c r="TP20" s="5">
        <v>916</v>
      </c>
      <c r="TQ20" s="5">
        <v>833</v>
      </c>
      <c r="TR20" s="5">
        <v>936</v>
      </c>
      <c r="TS20" s="5">
        <v>863</v>
      </c>
      <c r="TT20" s="5">
        <v>886</v>
      </c>
      <c r="TU20" s="5">
        <v>947</v>
      </c>
      <c r="TV20" s="5">
        <v>831</v>
      </c>
      <c r="TW20" s="5">
        <v>769</v>
      </c>
      <c r="TX20" s="5">
        <v>847</v>
      </c>
      <c r="TY20" s="5">
        <v>795</v>
      </c>
      <c r="TZ20" s="5">
        <v>687</v>
      </c>
      <c r="UA20" s="5">
        <v>3</v>
      </c>
      <c r="UB20" s="5">
        <v>16</v>
      </c>
      <c r="UC20" s="5">
        <v>3</v>
      </c>
      <c r="UD20" s="5">
        <v>2</v>
      </c>
      <c r="UE20" s="5">
        <v>4</v>
      </c>
      <c r="UF20" s="5">
        <v>25</v>
      </c>
      <c r="UG20" s="5">
        <v>39</v>
      </c>
      <c r="UH20" s="5">
        <v>5</v>
      </c>
      <c r="UI20" s="5">
        <v>1</v>
      </c>
      <c r="UJ20" s="5">
        <v>1</v>
      </c>
      <c r="UK20" s="5">
        <v>0</v>
      </c>
      <c r="UL20" s="5">
        <v>0</v>
      </c>
      <c r="UM20" s="5">
        <v>0</v>
      </c>
      <c r="UN20" s="5">
        <v>0</v>
      </c>
      <c r="UO20" s="5">
        <v>0</v>
      </c>
      <c r="UP20" s="5">
        <v>0</v>
      </c>
      <c r="UQ20" s="5">
        <v>0</v>
      </c>
      <c r="UR20" s="5">
        <v>0</v>
      </c>
      <c r="US20" s="5">
        <v>0</v>
      </c>
      <c r="UT20" s="5">
        <v>0</v>
      </c>
      <c r="UU20" s="5">
        <v>0</v>
      </c>
      <c r="UV20" s="5">
        <v>0</v>
      </c>
      <c r="UW20" s="5">
        <v>0</v>
      </c>
      <c r="UX20" s="5">
        <v>0</v>
      </c>
      <c r="UY20" s="5">
        <v>0</v>
      </c>
      <c r="UZ20" s="5">
        <v>0</v>
      </c>
      <c r="VA20" s="5">
        <v>0</v>
      </c>
      <c r="VB20" s="5">
        <v>0</v>
      </c>
      <c r="VC20" s="5">
        <v>0</v>
      </c>
      <c r="VD20" s="5">
        <v>0</v>
      </c>
      <c r="VE20" s="5">
        <v>0</v>
      </c>
      <c r="VF20" s="5">
        <v>0</v>
      </c>
      <c r="VG20" s="5">
        <v>31150</v>
      </c>
      <c r="VH20" s="5">
        <v>27960</v>
      </c>
      <c r="VI20" s="5">
        <v>23868</v>
      </c>
      <c r="VJ20" s="5">
        <v>22046</v>
      </c>
      <c r="VK20" s="5">
        <v>24850</v>
      </c>
      <c r="VL20" s="5">
        <v>28628</v>
      </c>
      <c r="VM20" s="5">
        <v>28948</v>
      </c>
      <c r="VN20" s="5">
        <v>27429</v>
      </c>
      <c r="VO20" s="5">
        <v>24806</v>
      </c>
      <c r="VP20" s="5">
        <v>23017</v>
      </c>
      <c r="VQ20" s="5">
        <v>24284</v>
      </c>
      <c r="VR20" s="5">
        <v>21552</v>
      </c>
      <c r="VS20" s="5">
        <v>19415</v>
      </c>
      <c r="VT20" s="5">
        <v>20130</v>
      </c>
      <c r="VU20" s="5">
        <v>22361</v>
      </c>
      <c r="VV20" s="5">
        <v>17606</v>
      </c>
      <c r="VW20" s="5">
        <v>12537</v>
      </c>
      <c r="VX20" s="5">
        <v>9829</v>
      </c>
      <c r="VY20" s="5">
        <v>10947</v>
      </c>
      <c r="VZ20" s="5">
        <v>7827</v>
      </c>
      <c r="WA20" s="5">
        <v>6177</v>
      </c>
      <c r="WB20" s="5">
        <v>5689</v>
      </c>
      <c r="WC20" s="5">
        <v>7528</v>
      </c>
      <c r="WD20" s="5">
        <v>5927</v>
      </c>
      <c r="WE20" s="5">
        <v>6938</v>
      </c>
      <c r="WF20" s="5">
        <v>5784</v>
      </c>
      <c r="WG20" s="5">
        <v>6058</v>
      </c>
      <c r="WH20" s="5">
        <v>5881</v>
      </c>
      <c r="WI20" s="5">
        <v>5550</v>
      </c>
      <c r="WJ20" s="5">
        <v>5860</v>
      </c>
      <c r="WK20" s="5">
        <v>4800</v>
      </c>
      <c r="WL20" s="5">
        <v>4755</v>
      </c>
      <c r="WM20" s="5">
        <v>2063</v>
      </c>
      <c r="WN20" s="5">
        <v>1570</v>
      </c>
      <c r="WO20" s="5">
        <v>1272</v>
      </c>
      <c r="WP20" s="5">
        <v>1079</v>
      </c>
      <c r="WQ20" s="5">
        <v>1291</v>
      </c>
      <c r="WR20" s="5">
        <v>1263</v>
      </c>
      <c r="WS20" s="5">
        <v>1308</v>
      </c>
      <c r="WT20" s="5">
        <v>1127</v>
      </c>
      <c r="WU20" s="5">
        <v>1085</v>
      </c>
      <c r="WV20" s="5">
        <v>651</v>
      </c>
      <c r="WW20" s="5">
        <v>198</v>
      </c>
      <c r="WX20" s="5">
        <v>248</v>
      </c>
      <c r="WY20" s="5">
        <v>286</v>
      </c>
      <c r="WZ20" s="5">
        <v>220</v>
      </c>
      <c r="XA20" s="5">
        <v>213</v>
      </c>
      <c r="XB20" s="5">
        <v>190</v>
      </c>
      <c r="XC20" s="5">
        <v>199</v>
      </c>
      <c r="XD20" s="5">
        <v>213</v>
      </c>
      <c r="XE20" s="5">
        <v>225</v>
      </c>
      <c r="XF20" s="5">
        <v>173</v>
      </c>
      <c r="XG20" s="5">
        <v>153</v>
      </c>
      <c r="XH20" s="5">
        <v>180</v>
      </c>
      <c r="XI20" s="5">
        <v>166</v>
      </c>
      <c r="XJ20" s="5">
        <v>182</v>
      </c>
      <c r="XK20" s="5">
        <v>101</v>
      </c>
      <c r="XL20" s="5">
        <v>102</v>
      </c>
      <c r="XM20" s="5">
        <v>199</v>
      </c>
      <c r="XN20" s="5">
        <v>174</v>
      </c>
      <c r="XO20" s="5">
        <v>145</v>
      </c>
      <c r="XP20" s="5">
        <v>163</v>
      </c>
      <c r="XQ20" s="5">
        <v>239</v>
      </c>
      <c r="XR20" s="5">
        <v>139</v>
      </c>
      <c r="XS20" s="2">
        <v>19545</v>
      </c>
      <c r="XT20" s="3" t="s">
        <v>222</v>
      </c>
      <c r="XU20" s="3" t="s">
        <v>222</v>
      </c>
      <c r="XV20" s="3" t="s">
        <v>222</v>
      </c>
      <c r="XW20" s="3" t="s">
        <v>221</v>
      </c>
      <c r="XX20" s="3" t="s">
        <v>222</v>
      </c>
      <c r="XY20" s="3" t="s">
        <v>222</v>
      </c>
      <c r="XZ20" s="3" t="s">
        <v>233</v>
      </c>
    </row>
    <row r="21" spans="1:650" x14ac:dyDescent="0.3">
      <c r="A21" s="1" t="s">
        <v>15</v>
      </c>
      <c r="B21" s="2">
        <v>4058767</v>
      </c>
      <c r="C21" s="5" t="s">
        <v>220</v>
      </c>
      <c r="D21" s="5" t="s">
        <v>220</v>
      </c>
      <c r="E21" s="5" t="s">
        <v>220</v>
      </c>
      <c r="F21" s="5" t="s">
        <v>220</v>
      </c>
      <c r="G21" s="5" t="s">
        <v>220</v>
      </c>
      <c r="H21" s="5" t="s">
        <v>220</v>
      </c>
      <c r="I21" s="5" t="s">
        <v>220</v>
      </c>
      <c r="J21" s="5" t="s">
        <v>220</v>
      </c>
      <c r="K21" s="5" t="s">
        <v>220</v>
      </c>
      <c r="L21" s="5" t="s">
        <v>220</v>
      </c>
      <c r="M21" s="5" t="s">
        <v>220</v>
      </c>
      <c r="N21" s="5" t="s">
        <v>220</v>
      </c>
      <c r="O21" s="5" t="s">
        <v>220</v>
      </c>
      <c r="P21" s="5" t="s">
        <v>220</v>
      </c>
      <c r="Q21" s="5" t="s">
        <v>220</v>
      </c>
      <c r="R21" s="5" t="s">
        <v>220</v>
      </c>
      <c r="S21" s="5" t="s">
        <v>220</v>
      </c>
      <c r="T21" s="5" t="s">
        <v>220</v>
      </c>
      <c r="U21" s="5" t="s">
        <v>220</v>
      </c>
      <c r="V21" s="5">
        <v>9168</v>
      </c>
      <c r="W21" s="5">
        <v>0</v>
      </c>
      <c r="X21" s="5">
        <v>371</v>
      </c>
      <c r="Y21" s="5">
        <v>0</v>
      </c>
      <c r="Z21" s="5">
        <v>0</v>
      </c>
      <c r="AA21" s="5">
        <v>0</v>
      </c>
      <c r="AB21" s="5">
        <v>0</v>
      </c>
      <c r="AC21" s="5">
        <v>0</v>
      </c>
      <c r="AD21" s="5">
        <v>0</v>
      </c>
      <c r="AE21" s="5">
        <v>0</v>
      </c>
      <c r="AF21" s="5">
        <v>0</v>
      </c>
      <c r="AG21" s="5">
        <v>0</v>
      </c>
      <c r="AH21" s="5">
        <v>22</v>
      </c>
      <c r="AI21" s="5" t="s">
        <v>220</v>
      </c>
      <c r="AJ21" s="5" t="s">
        <v>220</v>
      </c>
      <c r="AK21" s="5" t="s">
        <v>220</v>
      </c>
      <c r="AL21" s="5" t="s">
        <v>220</v>
      </c>
      <c r="AM21" s="5" t="s">
        <v>220</v>
      </c>
      <c r="AN21" s="5" t="s">
        <v>220</v>
      </c>
      <c r="AO21" s="5" t="s">
        <v>220</v>
      </c>
      <c r="AP21" s="5" t="s">
        <v>220</v>
      </c>
      <c r="AQ21" s="5" t="s">
        <v>220</v>
      </c>
      <c r="AR21" s="5" t="s">
        <v>220</v>
      </c>
      <c r="AS21" s="5" t="s">
        <v>220</v>
      </c>
      <c r="AT21" s="5" t="s">
        <v>220</v>
      </c>
      <c r="AU21" s="5" t="s">
        <v>220</v>
      </c>
      <c r="AV21" s="5" t="s">
        <v>220</v>
      </c>
      <c r="AW21" s="5" t="s">
        <v>220</v>
      </c>
      <c r="AX21" s="5" t="s">
        <v>220</v>
      </c>
      <c r="AY21" s="5" t="s">
        <v>220</v>
      </c>
      <c r="AZ21" s="5" t="s">
        <v>220</v>
      </c>
      <c r="BA21" s="5" t="s">
        <v>220</v>
      </c>
      <c r="BB21" s="5">
        <v>0</v>
      </c>
      <c r="BC21" s="5">
        <v>0</v>
      </c>
      <c r="BD21" s="5">
        <v>0</v>
      </c>
      <c r="BE21" s="5">
        <v>115</v>
      </c>
      <c r="BF21" s="5">
        <v>0</v>
      </c>
      <c r="BG21" s="5">
        <v>0</v>
      </c>
      <c r="BH21" s="5">
        <v>11</v>
      </c>
      <c r="BI21" s="5">
        <v>0</v>
      </c>
      <c r="BJ21" s="5">
        <v>0</v>
      </c>
      <c r="BK21" s="5">
        <v>0</v>
      </c>
      <c r="BL21" s="5">
        <v>0</v>
      </c>
      <c r="BM21" s="5">
        <v>74</v>
      </c>
      <c r="BN21" s="5">
        <v>64</v>
      </c>
      <c r="BO21" s="5" t="s">
        <v>220</v>
      </c>
      <c r="BP21" s="5" t="s">
        <v>220</v>
      </c>
      <c r="BQ21" s="5" t="s">
        <v>220</v>
      </c>
      <c r="BR21" s="5" t="s">
        <v>220</v>
      </c>
      <c r="BS21" s="5" t="s">
        <v>220</v>
      </c>
      <c r="BT21" s="5" t="s">
        <v>220</v>
      </c>
      <c r="BU21" s="5" t="s">
        <v>220</v>
      </c>
      <c r="BV21" s="5" t="s">
        <v>220</v>
      </c>
      <c r="BW21" s="5" t="s">
        <v>220</v>
      </c>
      <c r="BX21" s="5" t="s">
        <v>220</v>
      </c>
      <c r="BY21" s="5" t="s">
        <v>220</v>
      </c>
      <c r="BZ21" s="5" t="s">
        <v>220</v>
      </c>
      <c r="CA21" s="5" t="s">
        <v>220</v>
      </c>
      <c r="CB21" s="5" t="s">
        <v>220</v>
      </c>
      <c r="CC21" s="5" t="s">
        <v>220</v>
      </c>
      <c r="CD21" s="5" t="s">
        <v>220</v>
      </c>
      <c r="CE21" s="5" t="s">
        <v>220</v>
      </c>
      <c r="CF21" s="5" t="s">
        <v>220</v>
      </c>
      <c r="CG21" s="5" t="s">
        <v>220</v>
      </c>
      <c r="CH21" s="5">
        <v>0</v>
      </c>
      <c r="CI21" s="5">
        <v>253</v>
      </c>
      <c r="CJ21" s="5">
        <v>36</v>
      </c>
      <c r="CK21" s="5">
        <v>187</v>
      </c>
      <c r="CL21" s="5">
        <v>125</v>
      </c>
      <c r="CM21" s="5">
        <v>-575</v>
      </c>
      <c r="CN21" s="5">
        <v>802</v>
      </c>
      <c r="CO21" s="5">
        <v>73</v>
      </c>
      <c r="CP21" s="5">
        <v>114</v>
      </c>
      <c r="CQ21" s="5">
        <v>257</v>
      </c>
      <c r="CR21" s="5">
        <v>6965</v>
      </c>
      <c r="CS21" s="5">
        <v>148</v>
      </c>
      <c r="CT21" s="5">
        <v>191</v>
      </c>
      <c r="CU21" s="5" t="s">
        <v>220</v>
      </c>
      <c r="CV21" s="5" t="s">
        <v>220</v>
      </c>
      <c r="CW21" s="5" t="s">
        <v>220</v>
      </c>
      <c r="CX21" s="5" t="s">
        <v>220</v>
      </c>
      <c r="CY21" s="5" t="s">
        <v>220</v>
      </c>
      <c r="CZ21" s="5" t="s">
        <v>220</v>
      </c>
      <c r="DA21" s="5" t="s">
        <v>220</v>
      </c>
      <c r="DB21" s="5" t="s">
        <v>220</v>
      </c>
      <c r="DC21" s="5" t="s">
        <v>220</v>
      </c>
      <c r="DD21" s="5" t="s">
        <v>220</v>
      </c>
      <c r="DE21" s="5" t="s">
        <v>220</v>
      </c>
      <c r="DF21" s="5" t="s">
        <v>220</v>
      </c>
      <c r="DG21" s="5" t="s">
        <v>220</v>
      </c>
      <c r="DH21" s="5" t="s">
        <v>220</v>
      </c>
      <c r="DI21" s="5" t="s">
        <v>220</v>
      </c>
      <c r="DJ21" s="5" t="s">
        <v>220</v>
      </c>
      <c r="DK21" s="5" t="s">
        <v>220</v>
      </c>
      <c r="DL21" s="5" t="s">
        <v>220</v>
      </c>
      <c r="DM21" s="5" t="s">
        <v>220</v>
      </c>
      <c r="DN21" s="5">
        <v>1123</v>
      </c>
      <c r="DO21" s="5">
        <v>4477</v>
      </c>
      <c r="DP21" s="5">
        <v>3836</v>
      </c>
      <c r="DQ21" s="5">
        <v>3189</v>
      </c>
      <c r="DR21" s="5">
        <v>3984</v>
      </c>
      <c r="DS21" s="5">
        <v>3729</v>
      </c>
      <c r="DT21" s="5">
        <v>4078</v>
      </c>
      <c r="DU21" s="5">
        <v>4051</v>
      </c>
      <c r="DV21" s="5">
        <v>2866</v>
      </c>
      <c r="DW21" s="5">
        <v>4613</v>
      </c>
      <c r="DX21" s="5">
        <v>5085</v>
      </c>
      <c r="DY21" s="5">
        <v>5249</v>
      </c>
      <c r="DZ21" s="5">
        <v>6022</v>
      </c>
      <c r="EA21" s="5" t="s">
        <v>220</v>
      </c>
      <c r="EB21" s="5" t="s">
        <v>220</v>
      </c>
      <c r="EC21" s="5" t="s">
        <v>220</v>
      </c>
      <c r="ED21" s="5" t="s">
        <v>220</v>
      </c>
      <c r="EE21" s="5" t="s">
        <v>220</v>
      </c>
      <c r="EF21" s="5" t="s">
        <v>220</v>
      </c>
      <c r="EG21" s="5" t="s">
        <v>220</v>
      </c>
      <c r="EH21" s="5" t="s">
        <v>220</v>
      </c>
      <c r="EI21" s="5" t="s">
        <v>220</v>
      </c>
      <c r="EJ21" s="5" t="s">
        <v>220</v>
      </c>
      <c r="EK21" s="5" t="s">
        <v>220</v>
      </c>
      <c r="EL21" s="5" t="s">
        <v>220</v>
      </c>
      <c r="EM21" s="5" t="s">
        <v>220</v>
      </c>
      <c r="EN21" s="5" t="s">
        <v>220</v>
      </c>
      <c r="EO21" s="5" t="s">
        <v>220</v>
      </c>
      <c r="EP21" s="5" t="s">
        <v>220</v>
      </c>
      <c r="EQ21" s="5" t="s">
        <v>220</v>
      </c>
      <c r="ER21" s="5" t="s">
        <v>220</v>
      </c>
      <c r="ES21" s="5" t="s">
        <v>220</v>
      </c>
      <c r="ET21" s="5">
        <v>100</v>
      </c>
      <c r="EU21" s="5">
        <v>193</v>
      </c>
      <c r="EV21" s="5">
        <v>193</v>
      </c>
      <c r="EW21" s="5">
        <v>20</v>
      </c>
      <c r="EX21" s="5">
        <v>755</v>
      </c>
      <c r="EY21" s="5">
        <v>58</v>
      </c>
      <c r="EZ21" s="5">
        <v>269</v>
      </c>
      <c r="FA21" s="5">
        <v>151</v>
      </c>
      <c r="FB21" s="5">
        <v>941</v>
      </c>
      <c r="FC21" s="5">
        <v>284</v>
      </c>
      <c r="FD21" s="5">
        <v>219</v>
      </c>
      <c r="FE21" s="5">
        <v>431</v>
      </c>
      <c r="FF21" s="5">
        <v>81</v>
      </c>
      <c r="FG21" s="5" t="s">
        <v>220</v>
      </c>
      <c r="FH21" s="5" t="s">
        <v>220</v>
      </c>
      <c r="FI21" s="5" t="s">
        <v>220</v>
      </c>
      <c r="FJ21" s="5" t="s">
        <v>220</v>
      </c>
      <c r="FK21" s="5" t="s">
        <v>220</v>
      </c>
      <c r="FL21" s="5" t="s">
        <v>220</v>
      </c>
      <c r="FM21" s="5" t="s">
        <v>220</v>
      </c>
      <c r="FN21" s="5" t="s">
        <v>220</v>
      </c>
      <c r="FO21" s="5" t="s">
        <v>220</v>
      </c>
      <c r="FP21" s="5" t="s">
        <v>220</v>
      </c>
      <c r="FQ21" s="5" t="s">
        <v>220</v>
      </c>
      <c r="FR21" s="5" t="s">
        <v>220</v>
      </c>
      <c r="FS21" s="5" t="s">
        <v>220</v>
      </c>
      <c r="FT21" s="5" t="s">
        <v>220</v>
      </c>
      <c r="FU21" s="5" t="s">
        <v>220</v>
      </c>
      <c r="FV21" s="5" t="s">
        <v>220</v>
      </c>
      <c r="FW21" s="5" t="s">
        <v>220</v>
      </c>
      <c r="FX21" s="5" t="s">
        <v>220</v>
      </c>
      <c r="FY21" s="5" t="s">
        <v>220</v>
      </c>
      <c r="FZ21" s="5" t="s">
        <v>220</v>
      </c>
      <c r="GA21" s="5" t="s">
        <v>220</v>
      </c>
      <c r="GB21" s="5" t="s">
        <v>220</v>
      </c>
      <c r="GC21" s="5" t="s">
        <v>220</v>
      </c>
      <c r="GD21" s="5" t="s">
        <v>220</v>
      </c>
      <c r="GE21" s="5" t="s">
        <v>220</v>
      </c>
      <c r="GF21" s="5" t="s">
        <v>220</v>
      </c>
      <c r="GG21" s="5" t="s">
        <v>220</v>
      </c>
      <c r="GH21" s="5" t="s">
        <v>220</v>
      </c>
      <c r="GI21" s="5" t="s">
        <v>220</v>
      </c>
      <c r="GJ21" s="5" t="s">
        <v>220</v>
      </c>
      <c r="GK21" s="5" t="s">
        <v>220</v>
      </c>
      <c r="GL21" s="5" t="s">
        <v>220</v>
      </c>
      <c r="GM21" s="5" t="s">
        <v>220</v>
      </c>
      <c r="GN21" s="5" t="s">
        <v>220</v>
      </c>
      <c r="GO21" s="5" t="s">
        <v>220</v>
      </c>
      <c r="GP21" s="5" t="s">
        <v>220</v>
      </c>
      <c r="GQ21" s="5" t="s">
        <v>220</v>
      </c>
      <c r="GR21" s="5" t="s">
        <v>220</v>
      </c>
      <c r="GS21" s="5" t="s">
        <v>220</v>
      </c>
      <c r="GT21" s="5" t="s">
        <v>220</v>
      </c>
      <c r="GU21" s="5" t="s">
        <v>220</v>
      </c>
      <c r="GV21" s="5" t="s">
        <v>220</v>
      </c>
      <c r="GW21" s="5" t="s">
        <v>220</v>
      </c>
      <c r="GX21" s="5" t="s">
        <v>220</v>
      </c>
      <c r="GY21" s="5" t="s">
        <v>220</v>
      </c>
      <c r="GZ21" s="5" t="s">
        <v>220</v>
      </c>
      <c r="HA21" s="5" t="s">
        <v>220</v>
      </c>
      <c r="HB21" s="5" t="s">
        <v>220</v>
      </c>
      <c r="HC21" s="5" t="s">
        <v>220</v>
      </c>
      <c r="HD21" s="5" t="s">
        <v>220</v>
      </c>
      <c r="HE21" s="5" t="s">
        <v>220</v>
      </c>
      <c r="HF21" s="5">
        <v>10391</v>
      </c>
      <c r="HG21" s="5">
        <v>4923</v>
      </c>
      <c r="HH21" s="5">
        <v>4436</v>
      </c>
      <c r="HI21" s="5">
        <v>3511</v>
      </c>
      <c r="HJ21" s="5">
        <v>4864</v>
      </c>
      <c r="HK21" s="5">
        <v>3212</v>
      </c>
      <c r="HL21" s="5">
        <v>5160</v>
      </c>
      <c r="HM21" s="5">
        <v>4276</v>
      </c>
      <c r="HN21" s="5">
        <v>3921</v>
      </c>
      <c r="HO21" s="5">
        <v>5154</v>
      </c>
      <c r="HP21" s="5">
        <v>12269</v>
      </c>
      <c r="HQ21" s="5">
        <v>5902</v>
      </c>
      <c r="HR21" s="5">
        <v>6358</v>
      </c>
      <c r="HS21" s="5" t="s">
        <v>220</v>
      </c>
      <c r="HT21" s="5" t="s">
        <v>220</v>
      </c>
      <c r="HU21" s="5" t="s">
        <v>220</v>
      </c>
      <c r="HV21" s="5" t="s">
        <v>220</v>
      </c>
      <c r="HW21" s="5" t="s">
        <v>220</v>
      </c>
      <c r="HX21" s="5" t="s">
        <v>220</v>
      </c>
      <c r="HY21" s="5" t="s">
        <v>220</v>
      </c>
      <c r="HZ21" s="5" t="s">
        <v>220</v>
      </c>
      <c r="IA21" s="5" t="s">
        <v>220</v>
      </c>
      <c r="IB21" s="5" t="s">
        <v>220</v>
      </c>
      <c r="IC21" s="5" t="s">
        <v>220</v>
      </c>
      <c r="ID21" s="5" t="s">
        <v>220</v>
      </c>
      <c r="IE21" s="5" t="s">
        <v>220</v>
      </c>
      <c r="IF21" s="5" t="s">
        <v>220</v>
      </c>
      <c r="IG21" s="5" t="s">
        <v>220</v>
      </c>
      <c r="IH21" s="5" t="s">
        <v>220</v>
      </c>
      <c r="II21" s="5" t="s">
        <v>220</v>
      </c>
      <c r="IJ21" s="5" t="s">
        <v>220</v>
      </c>
      <c r="IK21" s="5" t="s">
        <v>220</v>
      </c>
      <c r="IL21" s="5">
        <v>26230</v>
      </c>
      <c r="IM21" s="5">
        <v>75449</v>
      </c>
      <c r="IN21" s="5">
        <v>80622</v>
      </c>
      <c r="IO21" s="5">
        <v>90341</v>
      </c>
      <c r="IP21" s="5">
        <v>91020</v>
      </c>
      <c r="IQ21" s="5">
        <v>95727</v>
      </c>
      <c r="IR21" s="5">
        <v>94975</v>
      </c>
      <c r="IS21" s="5">
        <v>97815</v>
      </c>
      <c r="IT21" s="5">
        <v>95083</v>
      </c>
      <c r="IU21" s="5">
        <v>99870</v>
      </c>
      <c r="IV21" s="5">
        <v>83538</v>
      </c>
      <c r="IW21" s="5">
        <v>85985</v>
      </c>
      <c r="IX21" s="5">
        <v>77474</v>
      </c>
      <c r="IY21" s="5" t="s">
        <v>220</v>
      </c>
      <c r="IZ21" s="5" t="s">
        <v>220</v>
      </c>
      <c r="JA21" s="5" t="s">
        <v>220</v>
      </c>
      <c r="JB21" s="5" t="s">
        <v>220</v>
      </c>
      <c r="JC21" s="5" t="s">
        <v>220</v>
      </c>
      <c r="JD21" s="5" t="s">
        <v>220</v>
      </c>
      <c r="JE21" s="5" t="s">
        <v>220</v>
      </c>
      <c r="JF21" s="5" t="s">
        <v>220</v>
      </c>
      <c r="JG21" s="5" t="s">
        <v>220</v>
      </c>
      <c r="JH21" s="5" t="s">
        <v>220</v>
      </c>
      <c r="JI21" s="5" t="s">
        <v>220</v>
      </c>
      <c r="JJ21" s="5" t="s">
        <v>220</v>
      </c>
      <c r="JK21" s="5" t="s">
        <v>220</v>
      </c>
      <c r="JL21" s="5" t="s">
        <v>220</v>
      </c>
      <c r="JM21" s="5" t="s">
        <v>220</v>
      </c>
      <c r="JN21" s="5" t="s">
        <v>220</v>
      </c>
      <c r="JO21" s="5" t="s">
        <v>220</v>
      </c>
      <c r="JP21" s="5" t="s">
        <v>220</v>
      </c>
      <c r="JQ21" s="5" t="s">
        <v>220</v>
      </c>
      <c r="JR21" s="5">
        <v>1</v>
      </c>
      <c r="JS21" s="5">
        <v>23</v>
      </c>
      <c r="JT21" s="5">
        <v>31</v>
      </c>
      <c r="JU21" s="5">
        <v>46</v>
      </c>
      <c r="JV21" s="5">
        <v>57</v>
      </c>
      <c r="JW21" s="5">
        <v>66</v>
      </c>
      <c r="JX21" s="5">
        <v>106</v>
      </c>
      <c r="JY21" s="5">
        <v>130</v>
      </c>
      <c r="JZ21" s="5">
        <v>118</v>
      </c>
      <c r="KA21" s="5">
        <v>88</v>
      </c>
      <c r="KB21" s="5">
        <v>110</v>
      </c>
      <c r="KC21" s="5">
        <v>132</v>
      </c>
      <c r="KD21" s="5">
        <v>86</v>
      </c>
      <c r="KE21" s="5" t="s">
        <v>220</v>
      </c>
      <c r="KF21" s="5" t="s">
        <v>220</v>
      </c>
      <c r="KG21" s="5" t="s">
        <v>220</v>
      </c>
      <c r="KH21" s="5" t="s">
        <v>220</v>
      </c>
      <c r="KI21" s="5" t="s">
        <v>220</v>
      </c>
      <c r="KJ21" s="5" t="s">
        <v>220</v>
      </c>
      <c r="KK21" s="5" t="s">
        <v>220</v>
      </c>
      <c r="KL21" s="5" t="s">
        <v>220</v>
      </c>
      <c r="KM21" s="5" t="s">
        <v>220</v>
      </c>
      <c r="KN21" s="5" t="s">
        <v>220</v>
      </c>
      <c r="KO21" s="5" t="s">
        <v>220</v>
      </c>
      <c r="KP21" s="5" t="s">
        <v>220</v>
      </c>
      <c r="KQ21" s="5" t="s">
        <v>220</v>
      </c>
      <c r="KR21" s="5" t="s">
        <v>220</v>
      </c>
      <c r="KS21" s="5" t="s">
        <v>220</v>
      </c>
      <c r="KT21" s="5" t="s">
        <v>220</v>
      </c>
      <c r="KU21" s="5" t="s">
        <v>220</v>
      </c>
      <c r="KV21" s="5" t="s">
        <v>220</v>
      </c>
      <c r="KW21" s="5" t="s">
        <v>220</v>
      </c>
      <c r="KX21" s="5">
        <v>78</v>
      </c>
      <c r="KY21" s="5">
        <v>286</v>
      </c>
      <c r="KZ21" s="5">
        <v>239</v>
      </c>
      <c r="LA21" s="5">
        <v>261</v>
      </c>
      <c r="LB21" s="5">
        <v>250</v>
      </c>
      <c r="LC21" s="5">
        <v>200</v>
      </c>
      <c r="LD21" s="5">
        <v>131</v>
      </c>
      <c r="LE21" s="5">
        <v>380</v>
      </c>
      <c r="LF21" s="5">
        <v>283</v>
      </c>
      <c r="LG21" s="5">
        <v>197</v>
      </c>
      <c r="LH21" s="5">
        <v>201</v>
      </c>
      <c r="LI21" s="5">
        <v>217</v>
      </c>
      <c r="LJ21" s="5">
        <v>238</v>
      </c>
      <c r="LK21" s="5" t="s">
        <v>220</v>
      </c>
      <c r="LL21" s="5" t="s">
        <v>220</v>
      </c>
      <c r="LM21" s="5" t="s">
        <v>220</v>
      </c>
      <c r="LN21" s="5" t="s">
        <v>220</v>
      </c>
      <c r="LO21" s="5" t="s">
        <v>220</v>
      </c>
      <c r="LP21" s="5" t="s">
        <v>220</v>
      </c>
      <c r="LQ21" s="5" t="s">
        <v>220</v>
      </c>
      <c r="LR21" s="5" t="s">
        <v>220</v>
      </c>
      <c r="LS21" s="5" t="s">
        <v>220</v>
      </c>
      <c r="LT21" s="5" t="s">
        <v>220</v>
      </c>
      <c r="LU21" s="5" t="s">
        <v>220</v>
      </c>
      <c r="LV21" s="5" t="s">
        <v>220</v>
      </c>
      <c r="LW21" s="5" t="s">
        <v>220</v>
      </c>
      <c r="LX21" s="5" t="s">
        <v>220</v>
      </c>
      <c r="LY21" s="5" t="s">
        <v>220</v>
      </c>
      <c r="LZ21" s="5" t="s">
        <v>220</v>
      </c>
      <c r="MA21" s="5" t="s">
        <v>220</v>
      </c>
      <c r="MB21" s="5" t="s">
        <v>220</v>
      </c>
      <c r="MC21" s="5" t="s">
        <v>220</v>
      </c>
      <c r="MD21" s="5">
        <v>10</v>
      </c>
      <c r="ME21" s="5">
        <v>223</v>
      </c>
      <c r="MF21" s="5">
        <v>133</v>
      </c>
      <c r="MG21" s="5">
        <v>356</v>
      </c>
      <c r="MH21" s="5">
        <v>326</v>
      </c>
      <c r="MI21" s="5">
        <v>274</v>
      </c>
      <c r="MJ21" s="5">
        <v>285</v>
      </c>
      <c r="MK21" s="5">
        <v>301</v>
      </c>
      <c r="ML21" s="5">
        <v>275</v>
      </c>
      <c r="MM21" s="5">
        <v>168</v>
      </c>
      <c r="MN21" s="5">
        <v>264</v>
      </c>
      <c r="MO21" s="5">
        <v>253</v>
      </c>
      <c r="MP21" s="5">
        <v>230</v>
      </c>
      <c r="MQ21" s="5" t="s">
        <v>220</v>
      </c>
      <c r="MR21" s="5" t="s">
        <v>220</v>
      </c>
      <c r="MS21" s="5" t="s">
        <v>220</v>
      </c>
      <c r="MT21" s="5" t="s">
        <v>220</v>
      </c>
      <c r="MU21" s="5" t="s">
        <v>220</v>
      </c>
      <c r="MV21" s="5" t="s">
        <v>220</v>
      </c>
      <c r="MW21" s="5" t="s">
        <v>220</v>
      </c>
      <c r="MX21" s="5" t="s">
        <v>220</v>
      </c>
      <c r="MY21" s="5" t="s">
        <v>220</v>
      </c>
      <c r="MZ21" s="5" t="s">
        <v>220</v>
      </c>
      <c r="NA21" s="5" t="s">
        <v>220</v>
      </c>
      <c r="NB21" s="5" t="s">
        <v>220</v>
      </c>
      <c r="NC21" s="5" t="s">
        <v>220</v>
      </c>
      <c r="ND21" s="5" t="s">
        <v>220</v>
      </c>
      <c r="NE21" s="5" t="s">
        <v>220</v>
      </c>
      <c r="NF21" s="5" t="s">
        <v>220</v>
      </c>
      <c r="NG21" s="5" t="s">
        <v>220</v>
      </c>
      <c r="NH21" s="5" t="s">
        <v>220</v>
      </c>
      <c r="NI21" s="5" t="s">
        <v>220</v>
      </c>
      <c r="NJ21" s="5" t="s">
        <v>220</v>
      </c>
      <c r="NK21" s="5" t="s">
        <v>220</v>
      </c>
      <c r="NL21" s="5" t="s">
        <v>220</v>
      </c>
      <c r="NM21" s="5" t="s">
        <v>220</v>
      </c>
      <c r="NN21" s="5" t="s">
        <v>220</v>
      </c>
      <c r="NO21" s="5" t="s">
        <v>220</v>
      </c>
      <c r="NP21" s="5" t="s">
        <v>220</v>
      </c>
      <c r="NQ21" s="5" t="s">
        <v>220</v>
      </c>
      <c r="NR21" s="5" t="s">
        <v>220</v>
      </c>
      <c r="NS21" s="5" t="s">
        <v>220</v>
      </c>
      <c r="NT21" s="5" t="s">
        <v>220</v>
      </c>
      <c r="NU21" s="5" t="s">
        <v>220</v>
      </c>
      <c r="NV21" s="5" t="s">
        <v>220</v>
      </c>
      <c r="NW21" s="5" t="s">
        <v>220</v>
      </c>
      <c r="NX21" s="5" t="s">
        <v>220</v>
      </c>
      <c r="NY21" s="5" t="s">
        <v>220</v>
      </c>
      <c r="NZ21" s="5" t="s">
        <v>220</v>
      </c>
      <c r="OA21" s="5" t="s">
        <v>220</v>
      </c>
      <c r="OB21" s="5" t="s">
        <v>220</v>
      </c>
      <c r="OC21" s="5" t="s">
        <v>220</v>
      </c>
      <c r="OD21" s="5" t="s">
        <v>220</v>
      </c>
      <c r="OE21" s="5" t="s">
        <v>220</v>
      </c>
      <c r="OF21" s="5" t="s">
        <v>220</v>
      </c>
      <c r="OG21" s="5" t="s">
        <v>220</v>
      </c>
      <c r="OH21" s="5" t="s">
        <v>220</v>
      </c>
      <c r="OI21" s="5" t="s">
        <v>220</v>
      </c>
      <c r="OJ21" s="5" t="s">
        <v>220</v>
      </c>
      <c r="OK21" s="5" t="s">
        <v>220</v>
      </c>
      <c r="OL21" s="5" t="s">
        <v>220</v>
      </c>
      <c r="OM21" s="5" t="s">
        <v>220</v>
      </c>
      <c r="ON21" s="5" t="s">
        <v>220</v>
      </c>
      <c r="OO21" s="5" t="s">
        <v>220</v>
      </c>
      <c r="OP21" s="5" t="s">
        <v>220</v>
      </c>
      <c r="OQ21" s="5" t="s">
        <v>220</v>
      </c>
      <c r="OR21" s="5" t="s">
        <v>220</v>
      </c>
      <c r="OS21" s="5" t="s">
        <v>220</v>
      </c>
      <c r="OT21" s="5" t="s">
        <v>220</v>
      </c>
      <c r="OU21" s="5" t="s">
        <v>220</v>
      </c>
      <c r="OV21" s="5" t="s">
        <v>220</v>
      </c>
      <c r="OW21" s="5" t="s">
        <v>220</v>
      </c>
      <c r="OX21" s="5" t="s">
        <v>220</v>
      </c>
      <c r="OY21" s="5" t="s">
        <v>220</v>
      </c>
      <c r="OZ21" s="5" t="s">
        <v>220</v>
      </c>
      <c r="PA21" s="5" t="s">
        <v>220</v>
      </c>
      <c r="PB21" s="5" t="s">
        <v>220</v>
      </c>
      <c r="PC21" s="5" t="s">
        <v>220</v>
      </c>
      <c r="PD21" s="5" t="s">
        <v>220</v>
      </c>
      <c r="PE21" s="5" t="s">
        <v>220</v>
      </c>
      <c r="PF21" s="5" t="s">
        <v>220</v>
      </c>
      <c r="PG21" s="5" t="s">
        <v>220</v>
      </c>
      <c r="PH21" s="5" t="s">
        <v>220</v>
      </c>
      <c r="PI21" s="5" t="s">
        <v>220</v>
      </c>
      <c r="PJ21" s="5" t="s">
        <v>220</v>
      </c>
      <c r="PK21" s="5" t="s">
        <v>220</v>
      </c>
      <c r="PL21" s="5" t="s">
        <v>220</v>
      </c>
      <c r="PM21" s="5" t="s">
        <v>220</v>
      </c>
      <c r="PN21" s="5" t="s">
        <v>220</v>
      </c>
      <c r="PO21" s="5" t="s">
        <v>220</v>
      </c>
      <c r="PP21" s="5" t="s">
        <v>220</v>
      </c>
      <c r="PQ21" s="5" t="s">
        <v>220</v>
      </c>
      <c r="PR21" s="5" t="s">
        <v>220</v>
      </c>
      <c r="PS21" s="5" t="s">
        <v>220</v>
      </c>
      <c r="PT21" s="5" t="s">
        <v>220</v>
      </c>
      <c r="PU21" s="5" t="s">
        <v>220</v>
      </c>
      <c r="PV21" s="5">
        <v>1282</v>
      </c>
      <c r="PW21" s="5">
        <v>3870</v>
      </c>
      <c r="PX21" s="5">
        <v>4112</v>
      </c>
      <c r="PY21" s="5">
        <v>3918</v>
      </c>
      <c r="PZ21" s="5">
        <v>3873</v>
      </c>
      <c r="QA21" s="5">
        <v>3958</v>
      </c>
      <c r="QB21" s="5">
        <v>4028</v>
      </c>
      <c r="QC21" s="5">
        <v>3539</v>
      </c>
      <c r="QD21" s="5">
        <v>3541</v>
      </c>
      <c r="QE21" s="5">
        <v>3620</v>
      </c>
      <c r="QF21" s="5">
        <v>3679</v>
      </c>
      <c r="QG21" s="5">
        <v>3793</v>
      </c>
      <c r="QH21" s="5">
        <v>3493</v>
      </c>
      <c r="QI21" s="5" t="s">
        <v>220</v>
      </c>
      <c r="QJ21" s="5" t="s">
        <v>220</v>
      </c>
      <c r="QK21" s="5" t="s">
        <v>220</v>
      </c>
      <c r="QL21" s="5" t="s">
        <v>220</v>
      </c>
      <c r="QM21" s="5" t="s">
        <v>220</v>
      </c>
      <c r="QN21" s="5" t="s">
        <v>220</v>
      </c>
      <c r="QO21" s="5" t="s">
        <v>220</v>
      </c>
      <c r="QP21" s="5" t="s">
        <v>220</v>
      </c>
      <c r="QQ21" s="5" t="s">
        <v>220</v>
      </c>
      <c r="QR21" s="5" t="s">
        <v>220</v>
      </c>
      <c r="QS21" s="5" t="s">
        <v>220</v>
      </c>
      <c r="QT21" s="5" t="s">
        <v>220</v>
      </c>
      <c r="QU21" s="5" t="s">
        <v>220</v>
      </c>
      <c r="QV21" s="5" t="s">
        <v>220</v>
      </c>
      <c r="QW21" s="5" t="s">
        <v>220</v>
      </c>
      <c r="QX21" s="5" t="s">
        <v>220</v>
      </c>
      <c r="QY21" s="5" t="s">
        <v>220</v>
      </c>
      <c r="QZ21" s="5" t="s">
        <v>220</v>
      </c>
      <c r="RA21" s="5" t="s">
        <v>220</v>
      </c>
      <c r="RB21" s="5">
        <v>1006</v>
      </c>
      <c r="RC21" s="5">
        <v>2657</v>
      </c>
      <c r="RD21" s="5">
        <v>2351</v>
      </c>
      <c r="RE21" s="5">
        <v>2615</v>
      </c>
      <c r="RF21" s="5">
        <v>2660</v>
      </c>
      <c r="RG21" s="5">
        <v>2810</v>
      </c>
      <c r="RH21" s="5">
        <v>2287</v>
      </c>
      <c r="RI21" s="5">
        <v>2487</v>
      </c>
      <c r="RJ21" s="5">
        <v>2440</v>
      </c>
      <c r="RK21" s="5">
        <v>2433</v>
      </c>
      <c r="RL21" s="5">
        <v>2367</v>
      </c>
      <c r="RM21" s="5">
        <v>2270</v>
      </c>
      <c r="RN21" s="5">
        <v>1983</v>
      </c>
      <c r="RO21" s="5" t="s">
        <v>220</v>
      </c>
      <c r="RP21" s="5" t="s">
        <v>220</v>
      </c>
      <c r="RQ21" s="5" t="s">
        <v>220</v>
      </c>
      <c r="RR21" s="5" t="s">
        <v>220</v>
      </c>
      <c r="RS21" s="5" t="s">
        <v>220</v>
      </c>
      <c r="RT21" s="5" t="s">
        <v>220</v>
      </c>
      <c r="RU21" s="5" t="s">
        <v>220</v>
      </c>
      <c r="RV21" s="5" t="s">
        <v>220</v>
      </c>
      <c r="RW21" s="5" t="s">
        <v>220</v>
      </c>
      <c r="RX21" s="5" t="s">
        <v>220</v>
      </c>
      <c r="RY21" s="5" t="s">
        <v>220</v>
      </c>
      <c r="RZ21" s="5" t="s">
        <v>220</v>
      </c>
      <c r="SA21" s="5" t="s">
        <v>220</v>
      </c>
      <c r="SB21" s="5" t="s">
        <v>220</v>
      </c>
      <c r="SC21" s="5" t="s">
        <v>220</v>
      </c>
      <c r="SD21" s="5" t="s">
        <v>220</v>
      </c>
      <c r="SE21" s="5" t="s">
        <v>220</v>
      </c>
      <c r="SF21" s="5" t="s">
        <v>220</v>
      </c>
      <c r="SG21" s="5" t="s">
        <v>220</v>
      </c>
      <c r="SH21" s="5">
        <v>2020</v>
      </c>
      <c r="SI21" s="5">
        <v>3716</v>
      </c>
      <c r="SJ21" s="5">
        <v>3736</v>
      </c>
      <c r="SK21" s="5">
        <v>3228</v>
      </c>
      <c r="SL21" s="5">
        <v>3571</v>
      </c>
      <c r="SM21" s="5">
        <v>3482</v>
      </c>
      <c r="SN21" s="5">
        <v>3773</v>
      </c>
      <c r="SO21" s="5">
        <v>3716</v>
      </c>
      <c r="SP21" s="5">
        <v>3730</v>
      </c>
      <c r="SQ21" s="5">
        <v>3625</v>
      </c>
      <c r="SR21" s="5">
        <v>3381</v>
      </c>
      <c r="SS21" s="5">
        <v>3226</v>
      </c>
      <c r="ST21" s="5">
        <v>2770</v>
      </c>
      <c r="SU21" s="5" t="s">
        <v>220</v>
      </c>
      <c r="SV21" s="5" t="s">
        <v>220</v>
      </c>
      <c r="SW21" s="5" t="s">
        <v>220</v>
      </c>
      <c r="SX21" s="5" t="s">
        <v>220</v>
      </c>
      <c r="SY21" s="5" t="s">
        <v>220</v>
      </c>
      <c r="SZ21" s="5" t="s">
        <v>220</v>
      </c>
      <c r="TA21" s="5" t="s">
        <v>220</v>
      </c>
      <c r="TB21" s="5" t="s">
        <v>220</v>
      </c>
      <c r="TC21" s="5" t="s">
        <v>220</v>
      </c>
      <c r="TD21" s="5" t="s">
        <v>220</v>
      </c>
      <c r="TE21" s="5" t="s">
        <v>220</v>
      </c>
      <c r="TF21" s="5" t="s">
        <v>220</v>
      </c>
      <c r="TG21" s="5" t="s">
        <v>220</v>
      </c>
      <c r="TH21" s="5" t="s">
        <v>220</v>
      </c>
      <c r="TI21" s="5" t="s">
        <v>220</v>
      </c>
      <c r="TJ21" s="5" t="s">
        <v>220</v>
      </c>
      <c r="TK21" s="5" t="s">
        <v>220</v>
      </c>
      <c r="TL21" s="5" t="s">
        <v>220</v>
      </c>
      <c r="TM21" s="5" t="s">
        <v>220</v>
      </c>
      <c r="TN21" s="5">
        <v>761</v>
      </c>
      <c r="TO21" s="5">
        <v>2969</v>
      </c>
      <c r="TP21" s="5">
        <v>3524</v>
      </c>
      <c r="TQ21" s="5">
        <v>3200</v>
      </c>
      <c r="TR21" s="5">
        <v>2267</v>
      </c>
      <c r="TS21" s="5">
        <v>667</v>
      </c>
      <c r="TT21" s="5">
        <v>646</v>
      </c>
      <c r="TU21" s="5">
        <v>735</v>
      </c>
      <c r="TV21" s="5">
        <v>886</v>
      </c>
      <c r="TW21" s="5">
        <v>938</v>
      </c>
      <c r="TX21" s="5">
        <v>1134</v>
      </c>
      <c r="TY21" s="5">
        <v>1061</v>
      </c>
      <c r="TZ21" s="5">
        <v>985</v>
      </c>
      <c r="UA21" s="5" t="s">
        <v>220</v>
      </c>
      <c r="UB21" s="5" t="s">
        <v>220</v>
      </c>
      <c r="UC21" s="5" t="s">
        <v>220</v>
      </c>
      <c r="UD21" s="5" t="s">
        <v>220</v>
      </c>
      <c r="UE21" s="5" t="s">
        <v>220</v>
      </c>
      <c r="UF21" s="5" t="s">
        <v>220</v>
      </c>
      <c r="UG21" s="5" t="s">
        <v>220</v>
      </c>
      <c r="UH21" s="5" t="s">
        <v>220</v>
      </c>
      <c r="UI21" s="5" t="s">
        <v>220</v>
      </c>
      <c r="UJ21" s="5" t="s">
        <v>220</v>
      </c>
      <c r="UK21" s="5" t="s">
        <v>220</v>
      </c>
      <c r="UL21" s="5" t="s">
        <v>220</v>
      </c>
      <c r="UM21" s="5" t="s">
        <v>220</v>
      </c>
      <c r="UN21" s="5" t="s">
        <v>220</v>
      </c>
      <c r="UO21" s="5" t="s">
        <v>220</v>
      </c>
      <c r="UP21" s="5" t="s">
        <v>220</v>
      </c>
      <c r="UQ21" s="5" t="s">
        <v>220</v>
      </c>
      <c r="UR21" s="5" t="s">
        <v>220</v>
      </c>
      <c r="US21" s="5" t="s">
        <v>220</v>
      </c>
      <c r="UT21" s="5">
        <v>32</v>
      </c>
      <c r="UU21" s="5">
        <v>86</v>
      </c>
      <c r="UV21" s="5">
        <v>84</v>
      </c>
      <c r="UW21" s="5">
        <v>100</v>
      </c>
      <c r="UX21" s="5">
        <v>61</v>
      </c>
      <c r="UY21" s="5">
        <v>31</v>
      </c>
      <c r="UZ21" s="5">
        <v>0</v>
      </c>
      <c r="VA21" s="5">
        <v>0</v>
      </c>
      <c r="VB21" s="5">
        <v>0</v>
      </c>
      <c r="VC21" s="5">
        <v>0</v>
      </c>
      <c r="VD21" s="5">
        <v>0</v>
      </c>
      <c r="VE21" s="5">
        <v>0</v>
      </c>
      <c r="VF21" s="5">
        <v>0</v>
      </c>
      <c r="VG21" s="5" t="s">
        <v>220</v>
      </c>
      <c r="VH21" s="5" t="s">
        <v>220</v>
      </c>
      <c r="VI21" s="5" t="s">
        <v>220</v>
      </c>
      <c r="VJ21" s="5" t="s">
        <v>220</v>
      </c>
      <c r="VK21" s="5" t="s">
        <v>220</v>
      </c>
      <c r="VL21" s="5" t="s">
        <v>220</v>
      </c>
      <c r="VM21" s="5" t="s">
        <v>220</v>
      </c>
      <c r="VN21" s="5" t="s">
        <v>220</v>
      </c>
      <c r="VO21" s="5" t="s">
        <v>220</v>
      </c>
      <c r="VP21" s="5" t="s">
        <v>220</v>
      </c>
      <c r="VQ21" s="5" t="s">
        <v>220</v>
      </c>
      <c r="VR21" s="5" t="s">
        <v>220</v>
      </c>
      <c r="VS21" s="5" t="s">
        <v>220</v>
      </c>
      <c r="VT21" s="5" t="s">
        <v>220</v>
      </c>
      <c r="VU21" s="5" t="s">
        <v>220</v>
      </c>
      <c r="VV21" s="5" t="s">
        <v>220</v>
      </c>
      <c r="VW21" s="5" t="s">
        <v>220</v>
      </c>
      <c r="VX21" s="5" t="s">
        <v>220</v>
      </c>
      <c r="VY21" s="5" t="s">
        <v>220</v>
      </c>
      <c r="VZ21" s="5">
        <v>4244</v>
      </c>
      <c r="WA21" s="5">
        <v>10069</v>
      </c>
      <c r="WB21" s="5">
        <v>9295</v>
      </c>
      <c r="WC21" s="5">
        <v>9073</v>
      </c>
      <c r="WD21" s="5">
        <v>8638</v>
      </c>
      <c r="WE21" s="5">
        <v>8427</v>
      </c>
      <c r="WF21" s="5">
        <v>9667</v>
      </c>
      <c r="WG21" s="5">
        <v>9481</v>
      </c>
      <c r="WH21" s="5">
        <v>9362</v>
      </c>
      <c r="WI21" s="5">
        <v>8611</v>
      </c>
      <c r="WJ21" s="5">
        <v>9700</v>
      </c>
      <c r="WK21" s="5">
        <v>9100</v>
      </c>
      <c r="WL21" s="5">
        <v>8814</v>
      </c>
      <c r="WM21" s="5" t="s">
        <v>220</v>
      </c>
      <c r="WN21" s="5" t="s">
        <v>220</v>
      </c>
      <c r="WO21" s="5" t="s">
        <v>220</v>
      </c>
      <c r="WP21" s="5" t="s">
        <v>220</v>
      </c>
      <c r="WQ21" s="5" t="s">
        <v>220</v>
      </c>
      <c r="WR21" s="5" t="s">
        <v>220</v>
      </c>
      <c r="WS21" s="5" t="s">
        <v>220</v>
      </c>
      <c r="WT21" s="5" t="s">
        <v>220</v>
      </c>
      <c r="WU21" s="5" t="s">
        <v>220</v>
      </c>
      <c r="WV21" s="5" t="s">
        <v>220</v>
      </c>
      <c r="WW21" s="5" t="s">
        <v>220</v>
      </c>
      <c r="WX21" s="5" t="s">
        <v>220</v>
      </c>
      <c r="WY21" s="5" t="s">
        <v>220</v>
      </c>
      <c r="WZ21" s="5" t="s">
        <v>220</v>
      </c>
      <c r="XA21" s="5" t="s">
        <v>220</v>
      </c>
      <c r="XB21" s="5" t="s">
        <v>220</v>
      </c>
      <c r="XC21" s="5" t="s">
        <v>220</v>
      </c>
      <c r="XD21" s="5" t="s">
        <v>220</v>
      </c>
      <c r="XE21" s="5" t="s">
        <v>220</v>
      </c>
      <c r="XF21" s="5">
        <v>104</v>
      </c>
      <c r="XG21" s="5">
        <v>280</v>
      </c>
      <c r="XH21" s="5">
        <v>223</v>
      </c>
      <c r="XI21" s="5">
        <v>168</v>
      </c>
      <c r="XJ21" s="5">
        <v>165</v>
      </c>
      <c r="XK21" s="5">
        <v>200</v>
      </c>
      <c r="XL21" s="5">
        <v>263</v>
      </c>
      <c r="XM21" s="5">
        <v>152</v>
      </c>
      <c r="XN21" s="5">
        <v>98</v>
      </c>
      <c r="XO21" s="5">
        <v>114</v>
      </c>
      <c r="XP21" s="5">
        <v>158</v>
      </c>
      <c r="XQ21" s="5">
        <v>141</v>
      </c>
      <c r="XR21" s="5">
        <v>144</v>
      </c>
      <c r="XS21" s="2">
        <v>1796</v>
      </c>
      <c r="XT21" s="3" t="s">
        <v>220</v>
      </c>
      <c r="XU21" s="3" t="s">
        <v>220</v>
      </c>
      <c r="XV21" s="3" t="s">
        <v>220</v>
      </c>
      <c r="XW21" s="3" t="s">
        <v>220</v>
      </c>
      <c r="XX21" s="3" t="s">
        <v>220</v>
      </c>
      <c r="XY21" s="3" t="s">
        <v>220</v>
      </c>
      <c r="XZ21" s="3"/>
    </row>
    <row r="22" spans="1:650" x14ac:dyDescent="0.3">
      <c r="A22" s="1" t="s">
        <v>16</v>
      </c>
      <c r="B22" s="2">
        <v>4058981</v>
      </c>
      <c r="C22" s="5" t="s">
        <v>220</v>
      </c>
      <c r="D22" s="5" t="s">
        <v>220</v>
      </c>
      <c r="E22" s="5" t="s">
        <v>220</v>
      </c>
      <c r="F22" s="5" t="s">
        <v>220</v>
      </c>
      <c r="G22" s="5" t="s">
        <v>220</v>
      </c>
      <c r="H22" s="5" t="s">
        <v>220</v>
      </c>
      <c r="I22" s="5" t="s">
        <v>220</v>
      </c>
      <c r="J22" s="5" t="s">
        <v>220</v>
      </c>
      <c r="K22" s="5" t="s">
        <v>220</v>
      </c>
      <c r="L22" s="5" t="s">
        <v>220</v>
      </c>
      <c r="M22" s="5" t="s">
        <v>220</v>
      </c>
      <c r="N22" s="5" t="s">
        <v>220</v>
      </c>
      <c r="O22" s="5" t="s">
        <v>220</v>
      </c>
      <c r="P22" s="5" t="s">
        <v>220</v>
      </c>
      <c r="Q22" s="5" t="s">
        <v>220</v>
      </c>
      <c r="R22" s="5" t="s">
        <v>220</v>
      </c>
      <c r="S22" s="5" t="s">
        <v>220</v>
      </c>
      <c r="T22" s="5" t="s">
        <v>220</v>
      </c>
      <c r="U22" s="5" t="s">
        <v>220</v>
      </c>
      <c r="V22" s="5">
        <v>7026</v>
      </c>
      <c r="W22" s="5">
        <v>17400</v>
      </c>
      <c r="X22" s="5">
        <v>66328</v>
      </c>
      <c r="Y22" s="5" t="s">
        <v>220</v>
      </c>
      <c r="Z22" s="5" t="s">
        <v>220</v>
      </c>
      <c r="AA22" s="5" t="s">
        <v>220</v>
      </c>
      <c r="AB22" s="5" t="s">
        <v>220</v>
      </c>
      <c r="AC22" s="5" t="s">
        <v>220</v>
      </c>
      <c r="AD22" s="5" t="s">
        <v>220</v>
      </c>
      <c r="AE22" s="5" t="s">
        <v>220</v>
      </c>
      <c r="AF22" s="5" t="s">
        <v>220</v>
      </c>
      <c r="AG22" s="5" t="s">
        <v>220</v>
      </c>
      <c r="AH22" s="5" t="s">
        <v>220</v>
      </c>
      <c r="AI22" s="5" t="s">
        <v>220</v>
      </c>
      <c r="AJ22" s="5" t="s">
        <v>220</v>
      </c>
      <c r="AK22" s="5" t="s">
        <v>220</v>
      </c>
      <c r="AL22" s="5" t="s">
        <v>220</v>
      </c>
      <c r="AM22" s="5" t="s">
        <v>220</v>
      </c>
      <c r="AN22" s="5" t="s">
        <v>220</v>
      </c>
      <c r="AO22" s="5" t="s">
        <v>220</v>
      </c>
      <c r="AP22" s="5" t="s">
        <v>220</v>
      </c>
      <c r="AQ22" s="5" t="s">
        <v>220</v>
      </c>
      <c r="AR22" s="5" t="s">
        <v>220</v>
      </c>
      <c r="AS22" s="5" t="s">
        <v>220</v>
      </c>
      <c r="AT22" s="5" t="s">
        <v>220</v>
      </c>
      <c r="AU22" s="5" t="s">
        <v>220</v>
      </c>
      <c r="AV22" s="5" t="s">
        <v>220</v>
      </c>
      <c r="AW22" s="5" t="s">
        <v>220</v>
      </c>
      <c r="AX22" s="5" t="s">
        <v>220</v>
      </c>
      <c r="AY22" s="5" t="s">
        <v>220</v>
      </c>
      <c r="AZ22" s="5" t="s">
        <v>220</v>
      </c>
      <c r="BA22" s="5" t="s">
        <v>220</v>
      </c>
      <c r="BB22" s="5">
        <v>0</v>
      </c>
      <c r="BC22" s="5">
        <v>0</v>
      </c>
      <c r="BD22" s="5">
        <v>0</v>
      </c>
      <c r="BE22" s="5" t="s">
        <v>220</v>
      </c>
      <c r="BF22" s="5" t="s">
        <v>220</v>
      </c>
      <c r="BG22" s="5" t="s">
        <v>220</v>
      </c>
      <c r="BH22" s="5" t="s">
        <v>220</v>
      </c>
      <c r="BI22" s="5" t="s">
        <v>220</v>
      </c>
      <c r="BJ22" s="5" t="s">
        <v>220</v>
      </c>
      <c r="BK22" s="5" t="s">
        <v>220</v>
      </c>
      <c r="BL22" s="5" t="s">
        <v>220</v>
      </c>
      <c r="BM22" s="5" t="s">
        <v>220</v>
      </c>
      <c r="BN22" s="5" t="s">
        <v>220</v>
      </c>
      <c r="BO22" s="5" t="s">
        <v>220</v>
      </c>
      <c r="BP22" s="5" t="s">
        <v>220</v>
      </c>
      <c r="BQ22" s="5" t="s">
        <v>220</v>
      </c>
      <c r="BR22" s="5" t="s">
        <v>220</v>
      </c>
      <c r="BS22" s="5" t="s">
        <v>220</v>
      </c>
      <c r="BT22" s="5" t="s">
        <v>220</v>
      </c>
      <c r="BU22" s="5" t="s">
        <v>220</v>
      </c>
      <c r="BV22" s="5" t="s">
        <v>220</v>
      </c>
      <c r="BW22" s="5" t="s">
        <v>220</v>
      </c>
      <c r="BX22" s="5" t="s">
        <v>220</v>
      </c>
      <c r="BY22" s="5" t="s">
        <v>220</v>
      </c>
      <c r="BZ22" s="5" t="s">
        <v>220</v>
      </c>
      <c r="CA22" s="5" t="s">
        <v>220</v>
      </c>
      <c r="CB22" s="5" t="s">
        <v>220</v>
      </c>
      <c r="CC22" s="5" t="s">
        <v>220</v>
      </c>
      <c r="CD22" s="5" t="s">
        <v>220</v>
      </c>
      <c r="CE22" s="5" t="s">
        <v>220</v>
      </c>
      <c r="CF22" s="5" t="s">
        <v>220</v>
      </c>
      <c r="CG22" s="5" t="s">
        <v>220</v>
      </c>
      <c r="CH22" s="5">
        <v>0</v>
      </c>
      <c r="CI22" s="5">
        <v>0</v>
      </c>
      <c r="CJ22" s="5">
        <v>0</v>
      </c>
      <c r="CK22" s="5" t="s">
        <v>220</v>
      </c>
      <c r="CL22" s="5" t="s">
        <v>220</v>
      </c>
      <c r="CM22" s="5" t="s">
        <v>220</v>
      </c>
      <c r="CN22" s="5" t="s">
        <v>220</v>
      </c>
      <c r="CO22" s="5" t="s">
        <v>220</v>
      </c>
      <c r="CP22" s="5" t="s">
        <v>220</v>
      </c>
      <c r="CQ22" s="5" t="s">
        <v>220</v>
      </c>
      <c r="CR22" s="5" t="s">
        <v>220</v>
      </c>
      <c r="CS22" s="5" t="s">
        <v>220</v>
      </c>
      <c r="CT22" s="5" t="s">
        <v>220</v>
      </c>
      <c r="CU22" s="5" t="s">
        <v>220</v>
      </c>
      <c r="CV22" s="5" t="s">
        <v>220</v>
      </c>
      <c r="CW22" s="5" t="s">
        <v>220</v>
      </c>
      <c r="CX22" s="5" t="s">
        <v>220</v>
      </c>
      <c r="CY22" s="5" t="s">
        <v>220</v>
      </c>
      <c r="CZ22" s="5" t="s">
        <v>220</v>
      </c>
      <c r="DA22" s="5" t="s">
        <v>220</v>
      </c>
      <c r="DB22" s="5" t="s">
        <v>220</v>
      </c>
      <c r="DC22" s="5" t="s">
        <v>220</v>
      </c>
      <c r="DD22" s="5" t="s">
        <v>220</v>
      </c>
      <c r="DE22" s="5" t="s">
        <v>220</v>
      </c>
      <c r="DF22" s="5" t="s">
        <v>220</v>
      </c>
      <c r="DG22" s="5" t="s">
        <v>220</v>
      </c>
      <c r="DH22" s="5" t="s">
        <v>220</v>
      </c>
      <c r="DI22" s="5" t="s">
        <v>220</v>
      </c>
      <c r="DJ22" s="5" t="s">
        <v>220</v>
      </c>
      <c r="DK22" s="5" t="s">
        <v>220</v>
      </c>
      <c r="DL22" s="5" t="s">
        <v>220</v>
      </c>
      <c r="DM22" s="5" t="s">
        <v>220</v>
      </c>
      <c r="DN22" s="5">
        <v>0</v>
      </c>
      <c r="DO22" s="5">
        <v>0</v>
      </c>
      <c r="DP22" s="5">
        <v>0</v>
      </c>
      <c r="DQ22" s="5" t="s">
        <v>220</v>
      </c>
      <c r="DR22" s="5" t="s">
        <v>220</v>
      </c>
      <c r="DS22" s="5" t="s">
        <v>220</v>
      </c>
      <c r="DT22" s="5" t="s">
        <v>220</v>
      </c>
      <c r="DU22" s="5" t="s">
        <v>220</v>
      </c>
      <c r="DV22" s="5" t="s">
        <v>220</v>
      </c>
      <c r="DW22" s="5" t="s">
        <v>220</v>
      </c>
      <c r="DX22" s="5" t="s">
        <v>220</v>
      </c>
      <c r="DY22" s="5" t="s">
        <v>220</v>
      </c>
      <c r="DZ22" s="5" t="s">
        <v>220</v>
      </c>
      <c r="EA22" s="5" t="s">
        <v>220</v>
      </c>
      <c r="EB22" s="5" t="s">
        <v>220</v>
      </c>
      <c r="EC22" s="5" t="s">
        <v>220</v>
      </c>
      <c r="ED22" s="5" t="s">
        <v>220</v>
      </c>
      <c r="EE22" s="5" t="s">
        <v>220</v>
      </c>
      <c r="EF22" s="5" t="s">
        <v>220</v>
      </c>
      <c r="EG22" s="5" t="s">
        <v>220</v>
      </c>
      <c r="EH22" s="5" t="s">
        <v>220</v>
      </c>
      <c r="EI22" s="5" t="s">
        <v>220</v>
      </c>
      <c r="EJ22" s="5" t="s">
        <v>220</v>
      </c>
      <c r="EK22" s="5" t="s">
        <v>220</v>
      </c>
      <c r="EL22" s="5" t="s">
        <v>220</v>
      </c>
      <c r="EM22" s="5" t="s">
        <v>220</v>
      </c>
      <c r="EN22" s="5" t="s">
        <v>220</v>
      </c>
      <c r="EO22" s="5" t="s">
        <v>220</v>
      </c>
      <c r="EP22" s="5" t="s">
        <v>220</v>
      </c>
      <c r="EQ22" s="5" t="s">
        <v>220</v>
      </c>
      <c r="ER22" s="5" t="s">
        <v>220</v>
      </c>
      <c r="ES22" s="5" t="s">
        <v>220</v>
      </c>
      <c r="ET22" s="5">
        <v>2928</v>
      </c>
      <c r="EU22" s="5">
        <v>2351</v>
      </c>
      <c r="EV22" s="5">
        <v>13601</v>
      </c>
      <c r="EW22" s="5" t="s">
        <v>220</v>
      </c>
      <c r="EX22" s="5" t="s">
        <v>220</v>
      </c>
      <c r="EY22" s="5" t="s">
        <v>220</v>
      </c>
      <c r="EZ22" s="5" t="s">
        <v>220</v>
      </c>
      <c r="FA22" s="5" t="s">
        <v>220</v>
      </c>
      <c r="FB22" s="5" t="s">
        <v>220</v>
      </c>
      <c r="FC22" s="5" t="s">
        <v>220</v>
      </c>
      <c r="FD22" s="5" t="s">
        <v>220</v>
      </c>
      <c r="FE22" s="5" t="s">
        <v>220</v>
      </c>
      <c r="FF22" s="5" t="s">
        <v>220</v>
      </c>
      <c r="FG22" s="5" t="s">
        <v>220</v>
      </c>
      <c r="FH22" s="5" t="s">
        <v>220</v>
      </c>
      <c r="FI22" s="5" t="s">
        <v>220</v>
      </c>
      <c r="FJ22" s="5" t="s">
        <v>220</v>
      </c>
      <c r="FK22" s="5" t="s">
        <v>220</v>
      </c>
      <c r="FL22" s="5" t="s">
        <v>220</v>
      </c>
      <c r="FM22" s="5" t="s">
        <v>220</v>
      </c>
      <c r="FN22" s="5" t="s">
        <v>220</v>
      </c>
      <c r="FO22" s="5" t="s">
        <v>220</v>
      </c>
      <c r="FP22" s="5" t="s">
        <v>220</v>
      </c>
      <c r="FQ22" s="5" t="s">
        <v>220</v>
      </c>
      <c r="FR22" s="5" t="s">
        <v>220</v>
      </c>
      <c r="FS22" s="5" t="s">
        <v>220</v>
      </c>
      <c r="FT22" s="5" t="s">
        <v>220</v>
      </c>
      <c r="FU22" s="5" t="s">
        <v>220</v>
      </c>
      <c r="FV22" s="5" t="s">
        <v>220</v>
      </c>
      <c r="FW22" s="5" t="s">
        <v>220</v>
      </c>
      <c r="FX22" s="5" t="s">
        <v>220</v>
      </c>
      <c r="FY22" s="5" t="s">
        <v>220</v>
      </c>
      <c r="FZ22" s="5" t="s">
        <v>220</v>
      </c>
      <c r="GA22" s="5" t="s">
        <v>220</v>
      </c>
      <c r="GB22" s="5" t="s">
        <v>220</v>
      </c>
      <c r="GC22" s="5" t="s">
        <v>220</v>
      </c>
      <c r="GD22" s="5" t="s">
        <v>220</v>
      </c>
      <c r="GE22" s="5" t="s">
        <v>220</v>
      </c>
      <c r="GF22" s="5" t="s">
        <v>220</v>
      </c>
      <c r="GG22" s="5" t="s">
        <v>220</v>
      </c>
      <c r="GH22" s="5" t="s">
        <v>220</v>
      </c>
      <c r="GI22" s="5" t="s">
        <v>220</v>
      </c>
      <c r="GJ22" s="5" t="s">
        <v>220</v>
      </c>
      <c r="GK22" s="5" t="s">
        <v>220</v>
      </c>
      <c r="GL22" s="5" t="s">
        <v>220</v>
      </c>
      <c r="GM22" s="5" t="s">
        <v>220</v>
      </c>
      <c r="GN22" s="5" t="s">
        <v>220</v>
      </c>
      <c r="GO22" s="5" t="s">
        <v>220</v>
      </c>
      <c r="GP22" s="5" t="s">
        <v>220</v>
      </c>
      <c r="GQ22" s="5" t="s">
        <v>220</v>
      </c>
      <c r="GR22" s="5" t="s">
        <v>220</v>
      </c>
      <c r="GS22" s="5" t="s">
        <v>220</v>
      </c>
      <c r="GT22" s="5" t="s">
        <v>220</v>
      </c>
      <c r="GU22" s="5" t="s">
        <v>220</v>
      </c>
      <c r="GV22" s="5" t="s">
        <v>220</v>
      </c>
      <c r="GW22" s="5" t="s">
        <v>220</v>
      </c>
      <c r="GX22" s="5" t="s">
        <v>220</v>
      </c>
      <c r="GY22" s="5" t="s">
        <v>220</v>
      </c>
      <c r="GZ22" s="5" t="s">
        <v>220</v>
      </c>
      <c r="HA22" s="5" t="s">
        <v>220</v>
      </c>
      <c r="HB22" s="5" t="s">
        <v>220</v>
      </c>
      <c r="HC22" s="5" t="s">
        <v>220</v>
      </c>
      <c r="HD22" s="5" t="s">
        <v>220</v>
      </c>
      <c r="HE22" s="5" t="s">
        <v>220</v>
      </c>
      <c r="HF22" s="5">
        <v>9954</v>
      </c>
      <c r="HG22" s="5">
        <v>19751</v>
      </c>
      <c r="HH22" s="5">
        <v>79929</v>
      </c>
      <c r="HI22" s="5" t="s">
        <v>220</v>
      </c>
      <c r="HJ22" s="5" t="s">
        <v>220</v>
      </c>
      <c r="HK22" s="5" t="s">
        <v>220</v>
      </c>
      <c r="HL22" s="5" t="s">
        <v>220</v>
      </c>
      <c r="HM22" s="5" t="s">
        <v>220</v>
      </c>
      <c r="HN22" s="5" t="s">
        <v>220</v>
      </c>
      <c r="HO22" s="5" t="s">
        <v>220</v>
      </c>
      <c r="HP22" s="5" t="s">
        <v>220</v>
      </c>
      <c r="HQ22" s="5" t="s">
        <v>220</v>
      </c>
      <c r="HR22" s="5" t="s">
        <v>220</v>
      </c>
      <c r="HS22" s="5" t="s">
        <v>220</v>
      </c>
      <c r="HT22" s="5" t="s">
        <v>220</v>
      </c>
      <c r="HU22" s="5" t="s">
        <v>220</v>
      </c>
      <c r="HV22" s="5" t="s">
        <v>220</v>
      </c>
      <c r="HW22" s="5" t="s">
        <v>220</v>
      </c>
      <c r="HX22" s="5" t="s">
        <v>220</v>
      </c>
      <c r="HY22" s="5" t="s">
        <v>220</v>
      </c>
      <c r="HZ22" s="5" t="s">
        <v>220</v>
      </c>
      <c r="IA22" s="5" t="s">
        <v>220</v>
      </c>
      <c r="IB22" s="5" t="s">
        <v>220</v>
      </c>
      <c r="IC22" s="5" t="s">
        <v>220</v>
      </c>
      <c r="ID22" s="5" t="s">
        <v>220</v>
      </c>
      <c r="IE22" s="5" t="s">
        <v>220</v>
      </c>
      <c r="IF22" s="5" t="s">
        <v>220</v>
      </c>
      <c r="IG22" s="5" t="s">
        <v>220</v>
      </c>
      <c r="IH22" s="5" t="s">
        <v>220</v>
      </c>
      <c r="II22" s="5" t="s">
        <v>220</v>
      </c>
      <c r="IJ22" s="5" t="s">
        <v>220</v>
      </c>
      <c r="IK22" s="5" t="s">
        <v>220</v>
      </c>
      <c r="IL22" s="5">
        <v>0</v>
      </c>
      <c r="IM22" s="5">
        <v>0</v>
      </c>
      <c r="IN22" s="5">
        <v>0</v>
      </c>
      <c r="IO22" s="5" t="s">
        <v>220</v>
      </c>
      <c r="IP22" s="5" t="s">
        <v>220</v>
      </c>
      <c r="IQ22" s="5" t="s">
        <v>220</v>
      </c>
      <c r="IR22" s="5" t="s">
        <v>220</v>
      </c>
      <c r="IS22" s="5" t="s">
        <v>220</v>
      </c>
      <c r="IT22" s="5" t="s">
        <v>220</v>
      </c>
      <c r="IU22" s="5" t="s">
        <v>220</v>
      </c>
      <c r="IV22" s="5" t="s">
        <v>220</v>
      </c>
      <c r="IW22" s="5" t="s">
        <v>220</v>
      </c>
      <c r="IX22" s="5" t="s">
        <v>220</v>
      </c>
      <c r="IY22" s="5" t="s">
        <v>220</v>
      </c>
      <c r="IZ22" s="5" t="s">
        <v>220</v>
      </c>
      <c r="JA22" s="5" t="s">
        <v>220</v>
      </c>
      <c r="JB22" s="5" t="s">
        <v>220</v>
      </c>
      <c r="JC22" s="5" t="s">
        <v>220</v>
      </c>
      <c r="JD22" s="5" t="s">
        <v>220</v>
      </c>
      <c r="JE22" s="5" t="s">
        <v>220</v>
      </c>
      <c r="JF22" s="5" t="s">
        <v>220</v>
      </c>
      <c r="JG22" s="5" t="s">
        <v>220</v>
      </c>
      <c r="JH22" s="5" t="s">
        <v>220</v>
      </c>
      <c r="JI22" s="5" t="s">
        <v>220</v>
      </c>
      <c r="JJ22" s="5" t="s">
        <v>220</v>
      </c>
      <c r="JK22" s="5" t="s">
        <v>220</v>
      </c>
      <c r="JL22" s="5" t="s">
        <v>220</v>
      </c>
      <c r="JM22" s="5" t="s">
        <v>220</v>
      </c>
      <c r="JN22" s="5" t="s">
        <v>220</v>
      </c>
      <c r="JO22" s="5" t="s">
        <v>220</v>
      </c>
      <c r="JP22" s="5" t="s">
        <v>220</v>
      </c>
      <c r="JQ22" s="5" t="s">
        <v>220</v>
      </c>
      <c r="JR22" s="5">
        <v>0</v>
      </c>
      <c r="JS22" s="5">
        <v>0</v>
      </c>
      <c r="JT22" s="5">
        <v>0</v>
      </c>
      <c r="JU22" s="5" t="s">
        <v>220</v>
      </c>
      <c r="JV22" s="5" t="s">
        <v>220</v>
      </c>
      <c r="JW22" s="5" t="s">
        <v>220</v>
      </c>
      <c r="JX22" s="5" t="s">
        <v>220</v>
      </c>
      <c r="JY22" s="5" t="s">
        <v>220</v>
      </c>
      <c r="JZ22" s="5" t="s">
        <v>220</v>
      </c>
      <c r="KA22" s="5" t="s">
        <v>220</v>
      </c>
      <c r="KB22" s="5" t="s">
        <v>220</v>
      </c>
      <c r="KC22" s="5" t="s">
        <v>220</v>
      </c>
      <c r="KD22" s="5" t="s">
        <v>220</v>
      </c>
      <c r="KE22" s="5" t="s">
        <v>220</v>
      </c>
      <c r="KF22" s="5" t="s">
        <v>220</v>
      </c>
      <c r="KG22" s="5" t="s">
        <v>220</v>
      </c>
      <c r="KH22" s="5" t="s">
        <v>220</v>
      </c>
      <c r="KI22" s="5" t="s">
        <v>220</v>
      </c>
      <c r="KJ22" s="5" t="s">
        <v>220</v>
      </c>
      <c r="KK22" s="5" t="s">
        <v>220</v>
      </c>
      <c r="KL22" s="5" t="s">
        <v>220</v>
      </c>
      <c r="KM22" s="5" t="s">
        <v>220</v>
      </c>
      <c r="KN22" s="5" t="s">
        <v>220</v>
      </c>
      <c r="KO22" s="5" t="s">
        <v>220</v>
      </c>
      <c r="KP22" s="5" t="s">
        <v>220</v>
      </c>
      <c r="KQ22" s="5" t="s">
        <v>220</v>
      </c>
      <c r="KR22" s="5" t="s">
        <v>220</v>
      </c>
      <c r="KS22" s="5" t="s">
        <v>220</v>
      </c>
      <c r="KT22" s="5" t="s">
        <v>220</v>
      </c>
      <c r="KU22" s="5" t="s">
        <v>220</v>
      </c>
      <c r="KV22" s="5" t="s">
        <v>220</v>
      </c>
      <c r="KW22" s="5" t="s">
        <v>220</v>
      </c>
      <c r="KX22" s="5">
        <v>0</v>
      </c>
      <c r="KY22" s="5">
        <v>0</v>
      </c>
      <c r="KZ22" s="5">
        <v>0</v>
      </c>
      <c r="LA22" s="5" t="s">
        <v>220</v>
      </c>
      <c r="LB22" s="5" t="s">
        <v>220</v>
      </c>
      <c r="LC22" s="5" t="s">
        <v>220</v>
      </c>
      <c r="LD22" s="5" t="s">
        <v>220</v>
      </c>
      <c r="LE22" s="5" t="s">
        <v>220</v>
      </c>
      <c r="LF22" s="5" t="s">
        <v>220</v>
      </c>
      <c r="LG22" s="5" t="s">
        <v>220</v>
      </c>
      <c r="LH22" s="5" t="s">
        <v>220</v>
      </c>
      <c r="LI22" s="5" t="s">
        <v>220</v>
      </c>
      <c r="LJ22" s="5" t="s">
        <v>220</v>
      </c>
      <c r="LK22" s="5" t="s">
        <v>220</v>
      </c>
      <c r="LL22" s="5" t="s">
        <v>220</v>
      </c>
      <c r="LM22" s="5" t="s">
        <v>220</v>
      </c>
      <c r="LN22" s="5" t="s">
        <v>220</v>
      </c>
      <c r="LO22" s="5" t="s">
        <v>220</v>
      </c>
      <c r="LP22" s="5" t="s">
        <v>220</v>
      </c>
      <c r="LQ22" s="5" t="s">
        <v>220</v>
      </c>
      <c r="LR22" s="5" t="s">
        <v>220</v>
      </c>
      <c r="LS22" s="5" t="s">
        <v>220</v>
      </c>
      <c r="LT22" s="5" t="s">
        <v>220</v>
      </c>
      <c r="LU22" s="5" t="s">
        <v>220</v>
      </c>
      <c r="LV22" s="5" t="s">
        <v>220</v>
      </c>
      <c r="LW22" s="5" t="s">
        <v>220</v>
      </c>
      <c r="LX22" s="5" t="s">
        <v>220</v>
      </c>
      <c r="LY22" s="5" t="s">
        <v>220</v>
      </c>
      <c r="LZ22" s="5" t="s">
        <v>220</v>
      </c>
      <c r="MA22" s="5" t="s">
        <v>220</v>
      </c>
      <c r="MB22" s="5" t="s">
        <v>220</v>
      </c>
      <c r="MC22" s="5" t="s">
        <v>220</v>
      </c>
      <c r="MD22" s="5">
        <v>0</v>
      </c>
      <c r="ME22" s="5">
        <v>0</v>
      </c>
      <c r="MF22" s="5">
        <v>0</v>
      </c>
      <c r="MG22" s="5" t="s">
        <v>220</v>
      </c>
      <c r="MH22" s="5" t="s">
        <v>220</v>
      </c>
      <c r="MI22" s="5" t="s">
        <v>220</v>
      </c>
      <c r="MJ22" s="5" t="s">
        <v>220</v>
      </c>
      <c r="MK22" s="5" t="s">
        <v>220</v>
      </c>
      <c r="ML22" s="5" t="s">
        <v>220</v>
      </c>
      <c r="MM22" s="5" t="s">
        <v>220</v>
      </c>
      <c r="MN22" s="5" t="s">
        <v>220</v>
      </c>
      <c r="MO22" s="5" t="s">
        <v>220</v>
      </c>
      <c r="MP22" s="5" t="s">
        <v>220</v>
      </c>
      <c r="MQ22" s="5" t="s">
        <v>220</v>
      </c>
      <c r="MR22" s="5" t="s">
        <v>220</v>
      </c>
      <c r="MS22" s="5" t="s">
        <v>220</v>
      </c>
      <c r="MT22" s="5" t="s">
        <v>220</v>
      </c>
      <c r="MU22" s="5" t="s">
        <v>220</v>
      </c>
      <c r="MV22" s="5" t="s">
        <v>220</v>
      </c>
      <c r="MW22" s="5" t="s">
        <v>220</v>
      </c>
      <c r="MX22" s="5" t="s">
        <v>220</v>
      </c>
      <c r="MY22" s="5" t="s">
        <v>220</v>
      </c>
      <c r="MZ22" s="5" t="s">
        <v>220</v>
      </c>
      <c r="NA22" s="5" t="s">
        <v>220</v>
      </c>
      <c r="NB22" s="5" t="s">
        <v>220</v>
      </c>
      <c r="NC22" s="5" t="s">
        <v>220</v>
      </c>
      <c r="ND22" s="5" t="s">
        <v>220</v>
      </c>
      <c r="NE22" s="5" t="s">
        <v>220</v>
      </c>
      <c r="NF22" s="5" t="s">
        <v>220</v>
      </c>
      <c r="NG22" s="5" t="s">
        <v>220</v>
      </c>
      <c r="NH22" s="5" t="s">
        <v>220</v>
      </c>
      <c r="NI22" s="5" t="s">
        <v>220</v>
      </c>
      <c r="NJ22" s="5" t="s">
        <v>220</v>
      </c>
      <c r="NK22" s="5" t="s">
        <v>220</v>
      </c>
      <c r="NL22" s="5" t="s">
        <v>220</v>
      </c>
      <c r="NM22" s="5" t="s">
        <v>220</v>
      </c>
      <c r="NN22" s="5" t="s">
        <v>220</v>
      </c>
      <c r="NO22" s="5" t="s">
        <v>220</v>
      </c>
      <c r="NP22" s="5" t="s">
        <v>220</v>
      </c>
      <c r="NQ22" s="5" t="s">
        <v>220</v>
      </c>
      <c r="NR22" s="5" t="s">
        <v>220</v>
      </c>
      <c r="NS22" s="5" t="s">
        <v>220</v>
      </c>
      <c r="NT22" s="5" t="s">
        <v>220</v>
      </c>
      <c r="NU22" s="5" t="s">
        <v>220</v>
      </c>
      <c r="NV22" s="5" t="s">
        <v>220</v>
      </c>
      <c r="NW22" s="5" t="s">
        <v>220</v>
      </c>
      <c r="NX22" s="5" t="s">
        <v>220</v>
      </c>
      <c r="NY22" s="5" t="s">
        <v>220</v>
      </c>
      <c r="NZ22" s="5" t="s">
        <v>220</v>
      </c>
      <c r="OA22" s="5" t="s">
        <v>220</v>
      </c>
      <c r="OB22" s="5" t="s">
        <v>220</v>
      </c>
      <c r="OC22" s="5" t="s">
        <v>220</v>
      </c>
      <c r="OD22" s="5" t="s">
        <v>220</v>
      </c>
      <c r="OE22" s="5" t="s">
        <v>220</v>
      </c>
      <c r="OF22" s="5" t="s">
        <v>220</v>
      </c>
      <c r="OG22" s="5" t="s">
        <v>220</v>
      </c>
      <c r="OH22" s="5" t="s">
        <v>220</v>
      </c>
      <c r="OI22" s="5" t="s">
        <v>220</v>
      </c>
      <c r="OJ22" s="5" t="s">
        <v>220</v>
      </c>
      <c r="OK22" s="5" t="s">
        <v>220</v>
      </c>
      <c r="OL22" s="5" t="s">
        <v>220</v>
      </c>
      <c r="OM22" s="5" t="s">
        <v>220</v>
      </c>
      <c r="ON22" s="5" t="s">
        <v>220</v>
      </c>
      <c r="OO22" s="5" t="s">
        <v>220</v>
      </c>
      <c r="OP22" s="5" t="s">
        <v>220</v>
      </c>
      <c r="OQ22" s="5" t="s">
        <v>220</v>
      </c>
      <c r="OR22" s="5" t="s">
        <v>220</v>
      </c>
      <c r="OS22" s="5" t="s">
        <v>220</v>
      </c>
      <c r="OT22" s="5" t="s">
        <v>220</v>
      </c>
      <c r="OU22" s="5" t="s">
        <v>220</v>
      </c>
      <c r="OV22" s="5" t="s">
        <v>220</v>
      </c>
      <c r="OW22" s="5" t="s">
        <v>220</v>
      </c>
      <c r="OX22" s="5" t="s">
        <v>220</v>
      </c>
      <c r="OY22" s="5" t="s">
        <v>220</v>
      </c>
      <c r="OZ22" s="5" t="s">
        <v>220</v>
      </c>
      <c r="PA22" s="5" t="s">
        <v>220</v>
      </c>
      <c r="PB22" s="5" t="s">
        <v>220</v>
      </c>
      <c r="PC22" s="5" t="s">
        <v>220</v>
      </c>
      <c r="PD22" s="5" t="s">
        <v>220</v>
      </c>
      <c r="PE22" s="5" t="s">
        <v>220</v>
      </c>
      <c r="PF22" s="5" t="s">
        <v>220</v>
      </c>
      <c r="PG22" s="5" t="s">
        <v>220</v>
      </c>
      <c r="PH22" s="5" t="s">
        <v>220</v>
      </c>
      <c r="PI22" s="5" t="s">
        <v>220</v>
      </c>
      <c r="PJ22" s="5" t="s">
        <v>220</v>
      </c>
      <c r="PK22" s="5" t="s">
        <v>220</v>
      </c>
      <c r="PL22" s="5" t="s">
        <v>220</v>
      </c>
      <c r="PM22" s="5" t="s">
        <v>220</v>
      </c>
      <c r="PN22" s="5" t="s">
        <v>220</v>
      </c>
      <c r="PO22" s="5" t="s">
        <v>220</v>
      </c>
      <c r="PP22" s="5" t="s">
        <v>220</v>
      </c>
      <c r="PQ22" s="5" t="s">
        <v>220</v>
      </c>
      <c r="PR22" s="5" t="s">
        <v>220</v>
      </c>
      <c r="PS22" s="5" t="s">
        <v>220</v>
      </c>
      <c r="PT22" s="5" t="s">
        <v>220</v>
      </c>
      <c r="PU22" s="5" t="s">
        <v>220</v>
      </c>
      <c r="PV22" s="5">
        <v>0</v>
      </c>
      <c r="PW22" s="5">
        <v>0</v>
      </c>
      <c r="PX22" s="5">
        <v>0</v>
      </c>
      <c r="PY22" s="5" t="s">
        <v>220</v>
      </c>
      <c r="PZ22" s="5" t="s">
        <v>220</v>
      </c>
      <c r="QA22" s="5" t="s">
        <v>220</v>
      </c>
      <c r="QB22" s="5" t="s">
        <v>220</v>
      </c>
      <c r="QC22" s="5" t="s">
        <v>220</v>
      </c>
      <c r="QD22" s="5" t="s">
        <v>220</v>
      </c>
      <c r="QE22" s="5" t="s">
        <v>220</v>
      </c>
      <c r="QF22" s="5" t="s">
        <v>220</v>
      </c>
      <c r="QG22" s="5" t="s">
        <v>220</v>
      </c>
      <c r="QH22" s="5" t="s">
        <v>220</v>
      </c>
      <c r="QI22" s="5" t="s">
        <v>220</v>
      </c>
      <c r="QJ22" s="5" t="s">
        <v>220</v>
      </c>
      <c r="QK22" s="5" t="s">
        <v>220</v>
      </c>
      <c r="QL22" s="5" t="s">
        <v>220</v>
      </c>
      <c r="QM22" s="5" t="s">
        <v>220</v>
      </c>
      <c r="QN22" s="5" t="s">
        <v>220</v>
      </c>
      <c r="QO22" s="5" t="s">
        <v>220</v>
      </c>
      <c r="QP22" s="5" t="s">
        <v>220</v>
      </c>
      <c r="QQ22" s="5" t="s">
        <v>220</v>
      </c>
      <c r="QR22" s="5" t="s">
        <v>220</v>
      </c>
      <c r="QS22" s="5" t="s">
        <v>220</v>
      </c>
      <c r="QT22" s="5" t="s">
        <v>220</v>
      </c>
      <c r="QU22" s="5" t="s">
        <v>220</v>
      </c>
      <c r="QV22" s="5" t="s">
        <v>220</v>
      </c>
      <c r="QW22" s="5" t="s">
        <v>220</v>
      </c>
      <c r="QX22" s="5" t="s">
        <v>220</v>
      </c>
      <c r="QY22" s="5" t="s">
        <v>220</v>
      </c>
      <c r="QZ22" s="5" t="s">
        <v>220</v>
      </c>
      <c r="RA22" s="5" t="s">
        <v>220</v>
      </c>
      <c r="RB22" s="5">
        <v>0</v>
      </c>
      <c r="RC22" s="5">
        <v>0</v>
      </c>
      <c r="RD22" s="5">
        <v>0</v>
      </c>
      <c r="RE22" s="5" t="s">
        <v>220</v>
      </c>
      <c r="RF22" s="5" t="s">
        <v>220</v>
      </c>
      <c r="RG22" s="5" t="s">
        <v>220</v>
      </c>
      <c r="RH22" s="5" t="s">
        <v>220</v>
      </c>
      <c r="RI22" s="5" t="s">
        <v>220</v>
      </c>
      <c r="RJ22" s="5" t="s">
        <v>220</v>
      </c>
      <c r="RK22" s="5" t="s">
        <v>220</v>
      </c>
      <c r="RL22" s="5" t="s">
        <v>220</v>
      </c>
      <c r="RM22" s="5" t="s">
        <v>220</v>
      </c>
      <c r="RN22" s="5" t="s">
        <v>220</v>
      </c>
      <c r="RO22" s="5" t="s">
        <v>220</v>
      </c>
      <c r="RP22" s="5" t="s">
        <v>220</v>
      </c>
      <c r="RQ22" s="5" t="s">
        <v>220</v>
      </c>
      <c r="RR22" s="5" t="s">
        <v>220</v>
      </c>
      <c r="RS22" s="5" t="s">
        <v>220</v>
      </c>
      <c r="RT22" s="5" t="s">
        <v>220</v>
      </c>
      <c r="RU22" s="5" t="s">
        <v>220</v>
      </c>
      <c r="RV22" s="5" t="s">
        <v>220</v>
      </c>
      <c r="RW22" s="5" t="s">
        <v>220</v>
      </c>
      <c r="RX22" s="5" t="s">
        <v>220</v>
      </c>
      <c r="RY22" s="5" t="s">
        <v>220</v>
      </c>
      <c r="RZ22" s="5" t="s">
        <v>220</v>
      </c>
      <c r="SA22" s="5" t="s">
        <v>220</v>
      </c>
      <c r="SB22" s="5" t="s">
        <v>220</v>
      </c>
      <c r="SC22" s="5" t="s">
        <v>220</v>
      </c>
      <c r="SD22" s="5" t="s">
        <v>220</v>
      </c>
      <c r="SE22" s="5" t="s">
        <v>220</v>
      </c>
      <c r="SF22" s="5" t="s">
        <v>220</v>
      </c>
      <c r="SG22" s="5" t="s">
        <v>220</v>
      </c>
      <c r="SH22" s="5">
        <v>6970</v>
      </c>
      <c r="SI22" s="5">
        <v>1828</v>
      </c>
      <c r="SJ22" s="5">
        <v>1212</v>
      </c>
      <c r="SK22" s="5" t="s">
        <v>220</v>
      </c>
      <c r="SL22" s="5" t="s">
        <v>220</v>
      </c>
      <c r="SM22" s="5" t="s">
        <v>220</v>
      </c>
      <c r="SN22" s="5" t="s">
        <v>220</v>
      </c>
      <c r="SO22" s="5" t="s">
        <v>220</v>
      </c>
      <c r="SP22" s="5" t="s">
        <v>220</v>
      </c>
      <c r="SQ22" s="5" t="s">
        <v>220</v>
      </c>
      <c r="SR22" s="5" t="s">
        <v>220</v>
      </c>
      <c r="SS22" s="5" t="s">
        <v>220</v>
      </c>
      <c r="ST22" s="5" t="s">
        <v>220</v>
      </c>
      <c r="SU22" s="5" t="s">
        <v>220</v>
      </c>
      <c r="SV22" s="5" t="s">
        <v>220</v>
      </c>
      <c r="SW22" s="5" t="s">
        <v>220</v>
      </c>
      <c r="SX22" s="5" t="s">
        <v>220</v>
      </c>
      <c r="SY22" s="5" t="s">
        <v>220</v>
      </c>
      <c r="SZ22" s="5" t="s">
        <v>220</v>
      </c>
      <c r="TA22" s="5" t="s">
        <v>220</v>
      </c>
      <c r="TB22" s="5" t="s">
        <v>220</v>
      </c>
      <c r="TC22" s="5" t="s">
        <v>220</v>
      </c>
      <c r="TD22" s="5" t="s">
        <v>220</v>
      </c>
      <c r="TE22" s="5" t="s">
        <v>220</v>
      </c>
      <c r="TF22" s="5" t="s">
        <v>220</v>
      </c>
      <c r="TG22" s="5" t="s">
        <v>220</v>
      </c>
      <c r="TH22" s="5" t="s">
        <v>220</v>
      </c>
      <c r="TI22" s="5" t="s">
        <v>220</v>
      </c>
      <c r="TJ22" s="5" t="s">
        <v>220</v>
      </c>
      <c r="TK22" s="5" t="s">
        <v>220</v>
      </c>
      <c r="TL22" s="5" t="s">
        <v>220</v>
      </c>
      <c r="TM22" s="5" t="s">
        <v>220</v>
      </c>
      <c r="TN22" s="5">
        <v>1863</v>
      </c>
      <c r="TO22" s="5">
        <v>2217</v>
      </c>
      <c r="TP22" s="5">
        <v>1196</v>
      </c>
      <c r="TQ22" s="5" t="s">
        <v>220</v>
      </c>
      <c r="TR22" s="5" t="s">
        <v>220</v>
      </c>
      <c r="TS22" s="5" t="s">
        <v>220</v>
      </c>
      <c r="TT22" s="5" t="s">
        <v>220</v>
      </c>
      <c r="TU22" s="5" t="s">
        <v>220</v>
      </c>
      <c r="TV22" s="5" t="s">
        <v>220</v>
      </c>
      <c r="TW22" s="5" t="s">
        <v>220</v>
      </c>
      <c r="TX22" s="5" t="s">
        <v>220</v>
      </c>
      <c r="TY22" s="5" t="s">
        <v>220</v>
      </c>
      <c r="TZ22" s="5" t="s">
        <v>220</v>
      </c>
      <c r="UA22" s="5" t="s">
        <v>220</v>
      </c>
      <c r="UB22" s="5" t="s">
        <v>220</v>
      </c>
      <c r="UC22" s="5" t="s">
        <v>220</v>
      </c>
      <c r="UD22" s="5" t="s">
        <v>220</v>
      </c>
      <c r="UE22" s="5" t="s">
        <v>220</v>
      </c>
      <c r="UF22" s="5" t="s">
        <v>220</v>
      </c>
      <c r="UG22" s="5" t="s">
        <v>220</v>
      </c>
      <c r="UH22" s="5" t="s">
        <v>220</v>
      </c>
      <c r="UI22" s="5" t="s">
        <v>220</v>
      </c>
      <c r="UJ22" s="5" t="s">
        <v>220</v>
      </c>
      <c r="UK22" s="5" t="s">
        <v>220</v>
      </c>
      <c r="UL22" s="5" t="s">
        <v>220</v>
      </c>
      <c r="UM22" s="5" t="s">
        <v>220</v>
      </c>
      <c r="UN22" s="5" t="s">
        <v>220</v>
      </c>
      <c r="UO22" s="5" t="s">
        <v>220</v>
      </c>
      <c r="UP22" s="5" t="s">
        <v>220</v>
      </c>
      <c r="UQ22" s="5" t="s">
        <v>220</v>
      </c>
      <c r="UR22" s="5" t="s">
        <v>220</v>
      </c>
      <c r="US22" s="5" t="s">
        <v>220</v>
      </c>
      <c r="UT22" s="5">
        <v>0</v>
      </c>
      <c r="UU22" s="5">
        <v>0</v>
      </c>
      <c r="UV22" s="5">
        <v>0</v>
      </c>
      <c r="UW22" s="5" t="s">
        <v>220</v>
      </c>
      <c r="UX22" s="5" t="s">
        <v>220</v>
      </c>
      <c r="UY22" s="5" t="s">
        <v>220</v>
      </c>
      <c r="UZ22" s="5" t="s">
        <v>220</v>
      </c>
      <c r="VA22" s="5" t="s">
        <v>220</v>
      </c>
      <c r="VB22" s="5" t="s">
        <v>220</v>
      </c>
      <c r="VC22" s="5" t="s">
        <v>220</v>
      </c>
      <c r="VD22" s="5" t="s">
        <v>220</v>
      </c>
      <c r="VE22" s="5" t="s">
        <v>220</v>
      </c>
      <c r="VF22" s="5" t="s">
        <v>220</v>
      </c>
      <c r="VG22" s="5" t="s">
        <v>220</v>
      </c>
      <c r="VH22" s="5" t="s">
        <v>220</v>
      </c>
      <c r="VI22" s="5" t="s">
        <v>220</v>
      </c>
      <c r="VJ22" s="5" t="s">
        <v>220</v>
      </c>
      <c r="VK22" s="5" t="s">
        <v>220</v>
      </c>
      <c r="VL22" s="5" t="s">
        <v>220</v>
      </c>
      <c r="VM22" s="5" t="s">
        <v>220</v>
      </c>
      <c r="VN22" s="5" t="s">
        <v>220</v>
      </c>
      <c r="VO22" s="5" t="s">
        <v>220</v>
      </c>
      <c r="VP22" s="5" t="s">
        <v>220</v>
      </c>
      <c r="VQ22" s="5" t="s">
        <v>220</v>
      </c>
      <c r="VR22" s="5" t="s">
        <v>220</v>
      </c>
      <c r="VS22" s="5" t="s">
        <v>220</v>
      </c>
      <c r="VT22" s="5" t="s">
        <v>220</v>
      </c>
      <c r="VU22" s="5" t="s">
        <v>220</v>
      </c>
      <c r="VV22" s="5" t="s">
        <v>220</v>
      </c>
      <c r="VW22" s="5" t="s">
        <v>220</v>
      </c>
      <c r="VX22" s="5" t="s">
        <v>220</v>
      </c>
      <c r="VY22" s="5" t="s">
        <v>220</v>
      </c>
      <c r="VZ22" s="5">
        <v>54161</v>
      </c>
      <c r="WA22" s="5">
        <v>47952</v>
      </c>
      <c r="WB22" s="5">
        <v>28704</v>
      </c>
      <c r="WC22" s="5" t="s">
        <v>220</v>
      </c>
      <c r="WD22" s="5" t="s">
        <v>220</v>
      </c>
      <c r="WE22" s="5" t="s">
        <v>220</v>
      </c>
      <c r="WF22" s="5" t="s">
        <v>220</v>
      </c>
      <c r="WG22" s="5" t="s">
        <v>220</v>
      </c>
      <c r="WH22" s="5" t="s">
        <v>220</v>
      </c>
      <c r="WI22" s="5" t="s">
        <v>220</v>
      </c>
      <c r="WJ22" s="5" t="s">
        <v>220</v>
      </c>
      <c r="WK22" s="5" t="s">
        <v>220</v>
      </c>
      <c r="WL22" s="5" t="s">
        <v>220</v>
      </c>
      <c r="WM22" s="5" t="s">
        <v>220</v>
      </c>
      <c r="WN22" s="5" t="s">
        <v>220</v>
      </c>
      <c r="WO22" s="5" t="s">
        <v>220</v>
      </c>
      <c r="WP22" s="5" t="s">
        <v>220</v>
      </c>
      <c r="WQ22" s="5" t="s">
        <v>220</v>
      </c>
      <c r="WR22" s="5" t="s">
        <v>220</v>
      </c>
      <c r="WS22" s="5" t="s">
        <v>220</v>
      </c>
      <c r="WT22" s="5" t="s">
        <v>220</v>
      </c>
      <c r="WU22" s="5" t="s">
        <v>220</v>
      </c>
      <c r="WV22" s="5" t="s">
        <v>220</v>
      </c>
      <c r="WW22" s="5" t="s">
        <v>220</v>
      </c>
      <c r="WX22" s="5" t="s">
        <v>220</v>
      </c>
      <c r="WY22" s="5" t="s">
        <v>220</v>
      </c>
      <c r="WZ22" s="5" t="s">
        <v>220</v>
      </c>
      <c r="XA22" s="5" t="s">
        <v>220</v>
      </c>
      <c r="XB22" s="5" t="s">
        <v>220</v>
      </c>
      <c r="XC22" s="5" t="s">
        <v>220</v>
      </c>
      <c r="XD22" s="5" t="s">
        <v>220</v>
      </c>
      <c r="XE22" s="5" t="s">
        <v>220</v>
      </c>
      <c r="XF22" s="5">
        <v>0</v>
      </c>
      <c r="XG22" s="5">
        <v>0</v>
      </c>
      <c r="XH22" s="5">
        <v>0</v>
      </c>
      <c r="XI22" s="5" t="s">
        <v>220</v>
      </c>
      <c r="XJ22" s="5" t="s">
        <v>220</v>
      </c>
      <c r="XK22" s="5" t="s">
        <v>220</v>
      </c>
      <c r="XL22" s="5" t="s">
        <v>220</v>
      </c>
      <c r="XM22" s="5" t="s">
        <v>220</v>
      </c>
      <c r="XN22" s="5" t="s">
        <v>220</v>
      </c>
      <c r="XO22" s="5" t="s">
        <v>220</v>
      </c>
      <c r="XP22" s="5" t="s">
        <v>220</v>
      </c>
      <c r="XQ22" s="5" t="s">
        <v>220</v>
      </c>
      <c r="XR22" s="5" t="s">
        <v>220</v>
      </c>
      <c r="XS22" s="2" t="s">
        <v>220</v>
      </c>
      <c r="XT22" s="3" t="s">
        <v>220</v>
      </c>
      <c r="XU22" s="3" t="s">
        <v>220</v>
      </c>
      <c r="XV22" s="3" t="s">
        <v>220</v>
      </c>
      <c r="XW22" s="3" t="s">
        <v>220</v>
      </c>
      <c r="XX22" s="3" t="s">
        <v>220</v>
      </c>
      <c r="XY22" s="3" t="s">
        <v>220</v>
      </c>
      <c r="XZ22" s="3"/>
    </row>
    <row r="23" spans="1:650" x14ac:dyDescent="0.3">
      <c r="A23" s="1" t="s">
        <v>17</v>
      </c>
      <c r="B23" s="2">
        <v>4056977</v>
      </c>
      <c r="C23" s="5" t="s">
        <v>220</v>
      </c>
      <c r="D23" s="5" t="s">
        <v>220</v>
      </c>
      <c r="E23" s="5" t="s">
        <v>220</v>
      </c>
      <c r="F23" s="5" t="s">
        <v>220</v>
      </c>
      <c r="G23" s="5" t="s">
        <v>220</v>
      </c>
      <c r="H23" s="5" t="s">
        <v>220</v>
      </c>
      <c r="I23" s="5" t="s">
        <v>220</v>
      </c>
      <c r="J23" s="5" t="s">
        <v>220</v>
      </c>
      <c r="K23" s="5" t="s">
        <v>220</v>
      </c>
      <c r="L23" s="5" t="s">
        <v>220</v>
      </c>
      <c r="M23" s="5" t="s">
        <v>220</v>
      </c>
      <c r="N23" s="5" t="s">
        <v>220</v>
      </c>
      <c r="O23" s="5" t="s">
        <v>220</v>
      </c>
      <c r="P23" s="5">
        <v>241</v>
      </c>
      <c r="Q23" s="5">
        <v>265</v>
      </c>
      <c r="R23" s="5">
        <v>1882</v>
      </c>
      <c r="S23" s="5">
        <v>326</v>
      </c>
      <c r="T23" s="5">
        <v>68</v>
      </c>
      <c r="U23" s="5">
        <v>0</v>
      </c>
      <c r="V23" s="5">
        <v>0</v>
      </c>
      <c r="W23" s="5">
        <v>0</v>
      </c>
      <c r="X23" s="5">
        <v>0</v>
      </c>
      <c r="Y23" s="5">
        <v>0</v>
      </c>
      <c r="Z23" s="5">
        <v>0</v>
      </c>
      <c r="AA23" s="5">
        <v>0</v>
      </c>
      <c r="AB23" s="5">
        <v>0</v>
      </c>
      <c r="AC23" s="5">
        <v>0</v>
      </c>
      <c r="AD23" s="5">
        <v>0</v>
      </c>
      <c r="AE23" s="5">
        <v>23</v>
      </c>
      <c r="AF23" s="5">
        <v>211</v>
      </c>
      <c r="AG23" s="5">
        <v>0</v>
      </c>
      <c r="AH23" s="5">
        <v>0</v>
      </c>
      <c r="AI23" s="5" t="s">
        <v>220</v>
      </c>
      <c r="AJ23" s="5" t="s">
        <v>220</v>
      </c>
      <c r="AK23" s="5" t="s">
        <v>220</v>
      </c>
      <c r="AL23" s="5" t="s">
        <v>220</v>
      </c>
      <c r="AM23" s="5" t="s">
        <v>220</v>
      </c>
      <c r="AN23" s="5" t="s">
        <v>220</v>
      </c>
      <c r="AO23" s="5" t="s">
        <v>220</v>
      </c>
      <c r="AP23" s="5" t="s">
        <v>220</v>
      </c>
      <c r="AQ23" s="5" t="s">
        <v>220</v>
      </c>
      <c r="AR23" s="5" t="s">
        <v>220</v>
      </c>
      <c r="AS23" s="5" t="s">
        <v>220</v>
      </c>
      <c r="AT23" s="5" t="s">
        <v>220</v>
      </c>
      <c r="AU23" s="5" t="s">
        <v>220</v>
      </c>
      <c r="AV23" s="5">
        <v>0</v>
      </c>
      <c r="AW23" s="5">
        <v>0</v>
      </c>
      <c r="AX23" s="5">
        <v>0</v>
      </c>
      <c r="AY23" s="5">
        <v>-817</v>
      </c>
      <c r="AZ23" s="5">
        <v>765</v>
      </c>
      <c r="BA23" s="5">
        <v>0</v>
      </c>
      <c r="BB23" s="5">
        <v>0</v>
      </c>
      <c r="BC23" s="5">
        <v>29</v>
      </c>
      <c r="BD23" s="5">
        <v>1476</v>
      </c>
      <c r="BE23" s="5">
        <v>497</v>
      </c>
      <c r="BF23" s="5">
        <v>666</v>
      </c>
      <c r="BG23" s="5">
        <v>2221</v>
      </c>
      <c r="BH23" s="5">
        <v>508</v>
      </c>
      <c r="BI23" s="5">
        <v>302</v>
      </c>
      <c r="BJ23" s="5">
        <v>712</v>
      </c>
      <c r="BK23" s="5">
        <v>338</v>
      </c>
      <c r="BL23" s="5">
        <v>2024</v>
      </c>
      <c r="BM23" s="5">
        <v>499</v>
      </c>
      <c r="BN23" s="5">
        <v>1509</v>
      </c>
      <c r="BO23" s="5" t="s">
        <v>220</v>
      </c>
      <c r="BP23" s="5" t="s">
        <v>220</v>
      </c>
      <c r="BQ23" s="5" t="s">
        <v>220</v>
      </c>
      <c r="BR23" s="5" t="s">
        <v>220</v>
      </c>
      <c r="BS23" s="5" t="s">
        <v>220</v>
      </c>
      <c r="BT23" s="5" t="s">
        <v>220</v>
      </c>
      <c r="BU23" s="5" t="s">
        <v>220</v>
      </c>
      <c r="BV23" s="5" t="s">
        <v>220</v>
      </c>
      <c r="BW23" s="5" t="s">
        <v>220</v>
      </c>
      <c r="BX23" s="5" t="s">
        <v>220</v>
      </c>
      <c r="BY23" s="5" t="s">
        <v>220</v>
      </c>
      <c r="BZ23" s="5" t="s">
        <v>220</v>
      </c>
      <c r="CA23" s="5" t="s">
        <v>220</v>
      </c>
      <c r="CB23" s="5">
        <v>-167</v>
      </c>
      <c r="CC23" s="5">
        <v>4736</v>
      </c>
      <c r="CD23" s="5">
        <v>10177</v>
      </c>
      <c r="CE23" s="5">
        <v>538</v>
      </c>
      <c r="CF23" s="5">
        <v>-2695</v>
      </c>
      <c r="CG23" s="5">
        <v>2549</v>
      </c>
      <c r="CH23" s="5">
        <v>0</v>
      </c>
      <c r="CI23" s="5">
        <v>0</v>
      </c>
      <c r="CJ23" s="5">
        <v>22</v>
      </c>
      <c r="CK23" s="5">
        <v>193</v>
      </c>
      <c r="CL23" s="5">
        <v>104</v>
      </c>
      <c r="CM23" s="5">
        <v>0</v>
      </c>
      <c r="CN23" s="5">
        <v>3</v>
      </c>
      <c r="CO23" s="5">
        <v>0</v>
      </c>
      <c r="CP23" s="5">
        <v>0</v>
      </c>
      <c r="CQ23" s="5">
        <v>22</v>
      </c>
      <c r="CR23" s="5">
        <v>694</v>
      </c>
      <c r="CS23" s="5">
        <v>18714</v>
      </c>
      <c r="CT23" s="5">
        <v>901</v>
      </c>
      <c r="CU23" s="5" t="s">
        <v>220</v>
      </c>
      <c r="CV23" s="5" t="s">
        <v>220</v>
      </c>
      <c r="CW23" s="5" t="s">
        <v>220</v>
      </c>
      <c r="CX23" s="5" t="s">
        <v>220</v>
      </c>
      <c r="CY23" s="5" t="s">
        <v>220</v>
      </c>
      <c r="CZ23" s="5" t="s">
        <v>220</v>
      </c>
      <c r="DA23" s="5" t="s">
        <v>220</v>
      </c>
      <c r="DB23" s="5" t="s">
        <v>220</v>
      </c>
      <c r="DC23" s="5" t="s">
        <v>220</v>
      </c>
      <c r="DD23" s="5" t="s">
        <v>220</v>
      </c>
      <c r="DE23" s="5" t="s">
        <v>220</v>
      </c>
      <c r="DF23" s="5" t="s">
        <v>220</v>
      </c>
      <c r="DG23" s="5" t="s">
        <v>220</v>
      </c>
      <c r="DH23" s="5">
        <v>11787</v>
      </c>
      <c r="DI23" s="5">
        <v>26309</v>
      </c>
      <c r="DJ23" s="5">
        <v>4633</v>
      </c>
      <c r="DK23" s="5">
        <v>10070</v>
      </c>
      <c r="DL23" s="5">
        <v>11295</v>
      </c>
      <c r="DM23" s="5">
        <v>2009</v>
      </c>
      <c r="DN23" s="5">
        <v>3204</v>
      </c>
      <c r="DO23" s="5">
        <v>4268</v>
      </c>
      <c r="DP23" s="5">
        <v>5296</v>
      </c>
      <c r="DQ23" s="5">
        <v>3524</v>
      </c>
      <c r="DR23" s="5">
        <v>3620</v>
      </c>
      <c r="DS23" s="5">
        <v>4013</v>
      </c>
      <c r="DT23" s="5">
        <v>3660</v>
      </c>
      <c r="DU23" s="5">
        <v>3034</v>
      </c>
      <c r="DV23" s="5">
        <v>3399</v>
      </c>
      <c r="DW23" s="5">
        <v>4902</v>
      </c>
      <c r="DX23" s="5">
        <v>4915</v>
      </c>
      <c r="DY23" s="5">
        <v>12366</v>
      </c>
      <c r="DZ23" s="5">
        <v>4407</v>
      </c>
      <c r="EA23" s="5" t="s">
        <v>220</v>
      </c>
      <c r="EB23" s="5" t="s">
        <v>220</v>
      </c>
      <c r="EC23" s="5" t="s">
        <v>220</v>
      </c>
      <c r="ED23" s="5" t="s">
        <v>220</v>
      </c>
      <c r="EE23" s="5" t="s">
        <v>220</v>
      </c>
      <c r="EF23" s="5" t="s">
        <v>220</v>
      </c>
      <c r="EG23" s="5" t="s">
        <v>220</v>
      </c>
      <c r="EH23" s="5" t="s">
        <v>220</v>
      </c>
      <c r="EI23" s="5" t="s">
        <v>220</v>
      </c>
      <c r="EJ23" s="5" t="s">
        <v>220</v>
      </c>
      <c r="EK23" s="5" t="s">
        <v>220</v>
      </c>
      <c r="EL23" s="5" t="s">
        <v>220</v>
      </c>
      <c r="EM23" s="5" t="s">
        <v>220</v>
      </c>
      <c r="EN23" s="5">
        <v>214</v>
      </c>
      <c r="EO23" s="5">
        <v>-230</v>
      </c>
      <c r="EP23" s="5">
        <v>195</v>
      </c>
      <c r="EQ23" s="5">
        <v>98</v>
      </c>
      <c r="ER23" s="5">
        <v>3130</v>
      </c>
      <c r="ES23" s="5">
        <v>0</v>
      </c>
      <c r="ET23" s="5">
        <v>0</v>
      </c>
      <c r="EU23" s="5">
        <v>37</v>
      </c>
      <c r="EV23" s="5">
        <v>568</v>
      </c>
      <c r="EW23" s="5">
        <v>216</v>
      </c>
      <c r="EX23" s="5">
        <v>460</v>
      </c>
      <c r="EY23" s="5">
        <v>1262</v>
      </c>
      <c r="EZ23" s="5">
        <v>145</v>
      </c>
      <c r="FA23" s="5">
        <v>42</v>
      </c>
      <c r="FB23" s="5">
        <v>36</v>
      </c>
      <c r="FC23" s="5">
        <v>109</v>
      </c>
      <c r="FD23" s="5">
        <v>99</v>
      </c>
      <c r="FE23" s="5">
        <v>82</v>
      </c>
      <c r="FF23" s="5">
        <v>130</v>
      </c>
      <c r="FG23" s="5" t="s">
        <v>220</v>
      </c>
      <c r="FH23" s="5" t="s">
        <v>220</v>
      </c>
      <c r="FI23" s="5" t="s">
        <v>220</v>
      </c>
      <c r="FJ23" s="5" t="s">
        <v>220</v>
      </c>
      <c r="FK23" s="5" t="s">
        <v>220</v>
      </c>
      <c r="FL23" s="5" t="s">
        <v>220</v>
      </c>
      <c r="FM23" s="5" t="s">
        <v>220</v>
      </c>
      <c r="FN23" s="5" t="s">
        <v>220</v>
      </c>
      <c r="FO23" s="5" t="s">
        <v>220</v>
      </c>
      <c r="FP23" s="5" t="s">
        <v>220</v>
      </c>
      <c r="FQ23" s="5" t="s">
        <v>220</v>
      </c>
      <c r="FR23" s="5" t="s">
        <v>220</v>
      </c>
      <c r="FS23" s="5" t="s">
        <v>220</v>
      </c>
      <c r="FT23" s="5">
        <v>0</v>
      </c>
      <c r="FU23" s="5" t="s">
        <v>220</v>
      </c>
      <c r="FV23" s="5" t="s">
        <v>220</v>
      </c>
      <c r="FW23" s="5" t="s">
        <v>220</v>
      </c>
      <c r="FX23" s="5" t="s">
        <v>220</v>
      </c>
      <c r="FY23" s="5" t="s">
        <v>220</v>
      </c>
      <c r="FZ23" s="5" t="s">
        <v>220</v>
      </c>
      <c r="GA23" s="5" t="s">
        <v>220</v>
      </c>
      <c r="GB23" s="5" t="s">
        <v>220</v>
      </c>
      <c r="GC23" s="5" t="s">
        <v>220</v>
      </c>
      <c r="GD23" s="5" t="s">
        <v>220</v>
      </c>
      <c r="GE23" s="5" t="s">
        <v>220</v>
      </c>
      <c r="GF23" s="5" t="s">
        <v>220</v>
      </c>
      <c r="GG23" s="5" t="s">
        <v>220</v>
      </c>
      <c r="GH23" s="5" t="s">
        <v>220</v>
      </c>
      <c r="GI23" s="5" t="s">
        <v>220</v>
      </c>
      <c r="GJ23" s="5" t="s">
        <v>220</v>
      </c>
      <c r="GK23" s="5" t="s">
        <v>220</v>
      </c>
      <c r="GL23" s="5" t="s">
        <v>220</v>
      </c>
      <c r="GM23" s="5" t="s">
        <v>220</v>
      </c>
      <c r="GN23" s="5" t="s">
        <v>220</v>
      </c>
      <c r="GO23" s="5" t="s">
        <v>220</v>
      </c>
      <c r="GP23" s="5" t="s">
        <v>220</v>
      </c>
      <c r="GQ23" s="5" t="s">
        <v>220</v>
      </c>
      <c r="GR23" s="5" t="s">
        <v>220</v>
      </c>
      <c r="GS23" s="5" t="s">
        <v>220</v>
      </c>
      <c r="GT23" s="5" t="s">
        <v>220</v>
      </c>
      <c r="GU23" s="5" t="s">
        <v>220</v>
      </c>
      <c r="GV23" s="5" t="s">
        <v>220</v>
      </c>
      <c r="GW23" s="5" t="s">
        <v>220</v>
      </c>
      <c r="GX23" s="5" t="s">
        <v>220</v>
      </c>
      <c r="GY23" s="5" t="s">
        <v>220</v>
      </c>
      <c r="GZ23" s="5">
        <v>12075</v>
      </c>
      <c r="HA23" s="5">
        <v>31080</v>
      </c>
      <c r="HB23" s="5">
        <v>16887</v>
      </c>
      <c r="HC23" s="5">
        <v>10216</v>
      </c>
      <c r="HD23" s="5">
        <v>12564</v>
      </c>
      <c r="HE23" s="5">
        <v>4558</v>
      </c>
      <c r="HF23" s="5">
        <v>3204</v>
      </c>
      <c r="HG23" s="5">
        <v>4334</v>
      </c>
      <c r="HH23" s="5">
        <v>7362</v>
      </c>
      <c r="HI23" s="5">
        <v>4429</v>
      </c>
      <c r="HJ23" s="5">
        <v>4850</v>
      </c>
      <c r="HK23" s="5">
        <v>7496</v>
      </c>
      <c r="HL23" s="5">
        <v>4316</v>
      </c>
      <c r="HM23" s="5">
        <v>3378</v>
      </c>
      <c r="HN23" s="5">
        <v>4147</v>
      </c>
      <c r="HO23" s="5">
        <v>5394</v>
      </c>
      <c r="HP23" s="5">
        <v>7943</v>
      </c>
      <c r="HQ23" s="5">
        <v>31661</v>
      </c>
      <c r="HR23" s="5">
        <v>6947</v>
      </c>
      <c r="HS23" s="5" t="s">
        <v>220</v>
      </c>
      <c r="HT23" s="5" t="s">
        <v>220</v>
      </c>
      <c r="HU23" s="5" t="s">
        <v>220</v>
      </c>
      <c r="HV23" s="5" t="s">
        <v>220</v>
      </c>
      <c r="HW23" s="5" t="s">
        <v>220</v>
      </c>
      <c r="HX23" s="5" t="s">
        <v>220</v>
      </c>
      <c r="HY23" s="5" t="s">
        <v>220</v>
      </c>
      <c r="HZ23" s="5" t="s">
        <v>220</v>
      </c>
      <c r="IA23" s="5" t="s">
        <v>220</v>
      </c>
      <c r="IB23" s="5" t="s">
        <v>220</v>
      </c>
      <c r="IC23" s="5" t="s">
        <v>220</v>
      </c>
      <c r="ID23" s="5" t="s">
        <v>220</v>
      </c>
      <c r="IE23" s="5" t="s">
        <v>220</v>
      </c>
      <c r="IF23" s="5">
        <v>114525</v>
      </c>
      <c r="IG23" s="5">
        <v>91025</v>
      </c>
      <c r="IH23" s="5">
        <v>95065</v>
      </c>
      <c r="II23" s="5">
        <v>106190</v>
      </c>
      <c r="IJ23" s="5">
        <v>117075</v>
      </c>
      <c r="IK23" s="5">
        <v>118817</v>
      </c>
      <c r="IL23" s="5">
        <v>64841</v>
      </c>
      <c r="IM23" s="5">
        <v>67468</v>
      </c>
      <c r="IN23" s="5">
        <v>63546</v>
      </c>
      <c r="IO23" s="5">
        <v>86431</v>
      </c>
      <c r="IP23" s="5">
        <v>75552</v>
      </c>
      <c r="IQ23" s="5">
        <v>76423</v>
      </c>
      <c r="IR23" s="5">
        <v>79339</v>
      </c>
      <c r="IS23" s="5">
        <v>80547</v>
      </c>
      <c r="IT23" s="5">
        <v>70315</v>
      </c>
      <c r="IU23" s="5">
        <v>64172</v>
      </c>
      <c r="IV23" s="5">
        <v>77569</v>
      </c>
      <c r="IW23" s="5">
        <v>63551</v>
      </c>
      <c r="IX23" s="5">
        <v>52004</v>
      </c>
      <c r="IY23" s="5" t="s">
        <v>220</v>
      </c>
      <c r="IZ23" s="5" t="s">
        <v>220</v>
      </c>
      <c r="JA23" s="5" t="s">
        <v>220</v>
      </c>
      <c r="JB23" s="5" t="s">
        <v>220</v>
      </c>
      <c r="JC23" s="5" t="s">
        <v>220</v>
      </c>
      <c r="JD23" s="5" t="s">
        <v>220</v>
      </c>
      <c r="JE23" s="5" t="s">
        <v>220</v>
      </c>
      <c r="JF23" s="5" t="s">
        <v>220</v>
      </c>
      <c r="JG23" s="5" t="s">
        <v>220</v>
      </c>
      <c r="JH23" s="5" t="s">
        <v>220</v>
      </c>
      <c r="JI23" s="5" t="s">
        <v>220</v>
      </c>
      <c r="JJ23" s="5" t="s">
        <v>220</v>
      </c>
      <c r="JK23" s="5" t="s">
        <v>220</v>
      </c>
      <c r="JL23" s="5">
        <v>0</v>
      </c>
      <c r="JM23" s="5">
        <v>0</v>
      </c>
      <c r="JN23" s="5">
        <v>0</v>
      </c>
      <c r="JO23" s="5">
        <v>0</v>
      </c>
      <c r="JP23" s="5">
        <v>0</v>
      </c>
      <c r="JQ23" s="5">
        <v>121</v>
      </c>
      <c r="JR23" s="5">
        <v>80</v>
      </c>
      <c r="JS23" s="5">
        <v>284</v>
      </c>
      <c r="JT23" s="5">
        <v>1320</v>
      </c>
      <c r="JU23" s="5">
        <v>1261</v>
      </c>
      <c r="JV23" s="5">
        <v>1747</v>
      </c>
      <c r="JW23" s="5">
        <v>2041</v>
      </c>
      <c r="JX23" s="5">
        <v>1554</v>
      </c>
      <c r="JY23" s="5">
        <v>1496</v>
      </c>
      <c r="JZ23" s="5">
        <v>1420</v>
      </c>
      <c r="KA23" s="5">
        <v>1472</v>
      </c>
      <c r="KB23" s="5">
        <v>1715</v>
      </c>
      <c r="KC23" s="5">
        <v>2035</v>
      </c>
      <c r="KD23" s="5">
        <v>2020</v>
      </c>
      <c r="KE23" s="5" t="s">
        <v>220</v>
      </c>
      <c r="KF23" s="5" t="s">
        <v>220</v>
      </c>
      <c r="KG23" s="5" t="s">
        <v>220</v>
      </c>
      <c r="KH23" s="5" t="s">
        <v>220</v>
      </c>
      <c r="KI23" s="5" t="s">
        <v>220</v>
      </c>
      <c r="KJ23" s="5" t="s">
        <v>220</v>
      </c>
      <c r="KK23" s="5" t="s">
        <v>220</v>
      </c>
      <c r="KL23" s="5" t="s">
        <v>220</v>
      </c>
      <c r="KM23" s="5" t="s">
        <v>220</v>
      </c>
      <c r="KN23" s="5" t="s">
        <v>220</v>
      </c>
      <c r="KO23" s="5" t="s">
        <v>220</v>
      </c>
      <c r="KP23" s="5" t="s">
        <v>220</v>
      </c>
      <c r="KQ23" s="5" t="s">
        <v>220</v>
      </c>
      <c r="KR23" s="5">
        <v>34939</v>
      </c>
      <c r="KS23" s="5">
        <v>27617</v>
      </c>
      <c r="KT23" s="5">
        <v>21552</v>
      </c>
      <c r="KU23" s="5">
        <v>15247</v>
      </c>
      <c r="KV23" s="5">
        <v>13059</v>
      </c>
      <c r="KW23" s="5">
        <v>11228</v>
      </c>
      <c r="KX23" s="5">
        <v>11329</v>
      </c>
      <c r="KY23" s="5">
        <v>7850</v>
      </c>
      <c r="KZ23" s="5">
        <v>6559</v>
      </c>
      <c r="LA23" s="5">
        <v>5476</v>
      </c>
      <c r="LB23" s="5">
        <v>6371</v>
      </c>
      <c r="LC23" s="5">
        <v>7015</v>
      </c>
      <c r="LD23" s="5">
        <v>7354</v>
      </c>
      <c r="LE23" s="5">
        <v>7814</v>
      </c>
      <c r="LF23" s="5">
        <v>8022</v>
      </c>
      <c r="LG23" s="5">
        <v>8539</v>
      </c>
      <c r="LH23" s="5">
        <v>6735</v>
      </c>
      <c r="LI23" s="5">
        <v>8111</v>
      </c>
      <c r="LJ23" s="5">
        <v>5870</v>
      </c>
      <c r="LK23" s="5" t="s">
        <v>220</v>
      </c>
      <c r="LL23" s="5" t="s">
        <v>220</v>
      </c>
      <c r="LM23" s="5" t="s">
        <v>220</v>
      </c>
      <c r="LN23" s="5" t="s">
        <v>220</v>
      </c>
      <c r="LO23" s="5" t="s">
        <v>220</v>
      </c>
      <c r="LP23" s="5" t="s">
        <v>220</v>
      </c>
      <c r="LQ23" s="5" t="s">
        <v>220</v>
      </c>
      <c r="LR23" s="5" t="s">
        <v>220</v>
      </c>
      <c r="LS23" s="5" t="s">
        <v>220</v>
      </c>
      <c r="LT23" s="5" t="s">
        <v>220</v>
      </c>
      <c r="LU23" s="5" t="s">
        <v>220</v>
      </c>
      <c r="LV23" s="5" t="s">
        <v>220</v>
      </c>
      <c r="LW23" s="5" t="s">
        <v>220</v>
      </c>
      <c r="LX23" s="5">
        <v>82</v>
      </c>
      <c r="LY23" s="5">
        <v>5</v>
      </c>
      <c r="LZ23" s="5">
        <v>47</v>
      </c>
      <c r="MA23" s="5">
        <v>11</v>
      </c>
      <c r="MB23" s="5">
        <v>43</v>
      </c>
      <c r="MC23" s="5">
        <v>54</v>
      </c>
      <c r="MD23" s="5">
        <v>93</v>
      </c>
      <c r="ME23" s="5">
        <v>346</v>
      </c>
      <c r="MF23" s="5">
        <v>97</v>
      </c>
      <c r="MG23" s="5">
        <v>136</v>
      </c>
      <c r="MH23" s="5">
        <v>117</v>
      </c>
      <c r="MI23" s="5">
        <v>125</v>
      </c>
      <c r="MJ23" s="5">
        <v>142</v>
      </c>
      <c r="MK23" s="5">
        <v>171</v>
      </c>
      <c r="ML23" s="5">
        <v>125</v>
      </c>
      <c r="MM23" s="5">
        <v>85</v>
      </c>
      <c r="MN23" s="5">
        <v>85</v>
      </c>
      <c r="MO23" s="5">
        <v>53</v>
      </c>
      <c r="MP23" s="5">
        <v>28</v>
      </c>
      <c r="MQ23" s="5" t="s">
        <v>220</v>
      </c>
      <c r="MR23" s="5" t="s">
        <v>220</v>
      </c>
      <c r="MS23" s="5" t="s">
        <v>220</v>
      </c>
      <c r="MT23" s="5" t="s">
        <v>220</v>
      </c>
      <c r="MU23" s="5" t="s">
        <v>220</v>
      </c>
      <c r="MV23" s="5" t="s">
        <v>220</v>
      </c>
      <c r="MW23" s="5" t="s">
        <v>220</v>
      </c>
      <c r="MX23" s="5" t="s">
        <v>220</v>
      </c>
      <c r="MY23" s="5" t="s">
        <v>220</v>
      </c>
      <c r="MZ23" s="5" t="s">
        <v>220</v>
      </c>
      <c r="NA23" s="5" t="s">
        <v>220</v>
      </c>
      <c r="NB23" s="5" t="s">
        <v>220</v>
      </c>
      <c r="NC23" s="5" t="s">
        <v>220</v>
      </c>
      <c r="ND23" s="5">
        <v>17</v>
      </c>
      <c r="NE23" s="5" t="s">
        <v>220</v>
      </c>
      <c r="NF23" s="5" t="s">
        <v>220</v>
      </c>
      <c r="NG23" s="5" t="s">
        <v>220</v>
      </c>
      <c r="NH23" s="5" t="s">
        <v>220</v>
      </c>
      <c r="NI23" s="5" t="s">
        <v>220</v>
      </c>
      <c r="NJ23" s="5" t="s">
        <v>220</v>
      </c>
      <c r="NK23" s="5" t="s">
        <v>220</v>
      </c>
      <c r="NL23" s="5" t="s">
        <v>220</v>
      </c>
      <c r="NM23" s="5" t="s">
        <v>220</v>
      </c>
      <c r="NN23" s="5" t="s">
        <v>220</v>
      </c>
      <c r="NO23" s="5" t="s">
        <v>220</v>
      </c>
      <c r="NP23" s="5" t="s">
        <v>220</v>
      </c>
      <c r="NQ23" s="5" t="s">
        <v>220</v>
      </c>
      <c r="NR23" s="5" t="s">
        <v>220</v>
      </c>
      <c r="NS23" s="5" t="s">
        <v>220</v>
      </c>
      <c r="NT23" s="5" t="s">
        <v>220</v>
      </c>
      <c r="NU23" s="5" t="s">
        <v>220</v>
      </c>
      <c r="NV23" s="5" t="s">
        <v>220</v>
      </c>
      <c r="NW23" s="5" t="s">
        <v>220</v>
      </c>
      <c r="NX23" s="5" t="s">
        <v>220</v>
      </c>
      <c r="NY23" s="5" t="s">
        <v>220</v>
      </c>
      <c r="NZ23" s="5" t="s">
        <v>220</v>
      </c>
      <c r="OA23" s="5" t="s">
        <v>220</v>
      </c>
      <c r="OB23" s="5" t="s">
        <v>220</v>
      </c>
      <c r="OC23" s="5" t="s">
        <v>220</v>
      </c>
      <c r="OD23" s="5" t="s">
        <v>220</v>
      </c>
      <c r="OE23" s="5" t="s">
        <v>220</v>
      </c>
      <c r="OF23" s="5" t="s">
        <v>220</v>
      </c>
      <c r="OG23" s="5" t="s">
        <v>220</v>
      </c>
      <c r="OH23" s="5" t="s">
        <v>220</v>
      </c>
      <c r="OI23" s="5" t="s">
        <v>220</v>
      </c>
      <c r="OJ23" s="5">
        <v>0</v>
      </c>
      <c r="OK23" s="5" t="s">
        <v>220</v>
      </c>
      <c r="OL23" s="5" t="s">
        <v>220</v>
      </c>
      <c r="OM23" s="5" t="s">
        <v>220</v>
      </c>
      <c r="ON23" s="5" t="s">
        <v>220</v>
      </c>
      <c r="OO23" s="5" t="s">
        <v>220</v>
      </c>
      <c r="OP23" s="5" t="s">
        <v>220</v>
      </c>
      <c r="OQ23" s="5" t="s">
        <v>220</v>
      </c>
      <c r="OR23" s="5" t="s">
        <v>220</v>
      </c>
      <c r="OS23" s="5" t="s">
        <v>220</v>
      </c>
      <c r="OT23" s="5" t="s">
        <v>220</v>
      </c>
      <c r="OU23" s="5" t="s">
        <v>220</v>
      </c>
      <c r="OV23" s="5" t="s">
        <v>220</v>
      </c>
      <c r="OW23" s="5" t="s">
        <v>220</v>
      </c>
      <c r="OX23" s="5" t="s">
        <v>220</v>
      </c>
      <c r="OY23" s="5" t="s">
        <v>220</v>
      </c>
      <c r="OZ23" s="5" t="s">
        <v>220</v>
      </c>
      <c r="PA23" s="5" t="s">
        <v>220</v>
      </c>
      <c r="PB23" s="5" t="s">
        <v>220</v>
      </c>
      <c r="PC23" s="5" t="s">
        <v>220</v>
      </c>
      <c r="PD23" s="5" t="s">
        <v>220</v>
      </c>
      <c r="PE23" s="5" t="s">
        <v>220</v>
      </c>
      <c r="PF23" s="5" t="s">
        <v>220</v>
      </c>
      <c r="PG23" s="5" t="s">
        <v>220</v>
      </c>
      <c r="PH23" s="5" t="s">
        <v>220</v>
      </c>
      <c r="PI23" s="5" t="s">
        <v>220</v>
      </c>
      <c r="PJ23" s="5" t="s">
        <v>220</v>
      </c>
      <c r="PK23" s="5" t="s">
        <v>220</v>
      </c>
      <c r="PL23" s="5" t="s">
        <v>220</v>
      </c>
      <c r="PM23" s="5" t="s">
        <v>220</v>
      </c>
      <c r="PN23" s="5" t="s">
        <v>220</v>
      </c>
      <c r="PO23" s="5" t="s">
        <v>220</v>
      </c>
      <c r="PP23" s="5">
        <v>3466</v>
      </c>
      <c r="PQ23" s="5">
        <v>3444</v>
      </c>
      <c r="PR23" s="5">
        <v>2771</v>
      </c>
      <c r="PS23" s="5">
        <v>3439</v>
      </c>
      <c r="PT23" s="5">
        <v>2480</v>
      </c>
      <c r="PU23" s="5">
        <v>4296</v>
      </c>
      <c r="PV23" s="5">
        <v>4440</v>
      </c>
      <c r="PW23" s="5">
        <v>2895</v>
      </c>
      <c r="PX23" s="5">
        <v>3063</v>
      </c>
      <c r="PY23" s="5">
        <v>3095</v>
      </c>
      <c r="PZ23" s="5">
        <v>1970</v>
      </c>
      <c r="QA23" s="5">
        <v>1869</v>
      </c>
      <c r="QB23" s="5">
        <v>1836</v>
      </c>
      <c r="QC23" s="5">
        <v>1828</v>
      </c>
      <c r="QD23" s="5">
        <v>1882</v>
      </c>
      <c r="QE23" s="5">
        <v>1945</v>
      </c>
      <c r="QF23" s="5">
        <v>1826</v>
      </c>
      <c r="QG23" s="5">
        <v>1699</v>
      </c>
      <c r="QH23" s="5">
        <v>1702</v>
      </c>
      <c r="QI23" s="5" t="s">
        <v>220</v>
      </c>
      <c r="QJ23" s="5" t="s">
        <v>220</v>
      </c>
      <c r="QK23" s="5" t="s">
        <v>220</v>
      </c>
      <c r="QL23" s="5" t="s">
        <v>220</v>
      </c>
      <c r="QM23" s="5" t="s">
        <v>220</v>
      </c>
      <c r="QN23" s="5" t="s">
        <v>220</v>
      </c>
      <c r="QO23" s="5" t="s">
        <v>220</v>
      </c>
      <c r="QP23" s="5" t="s">
        <v>220</v>
      </c>
      <c r="QQ23" s="5" t="s">
        <v>220</v>
      </c>
      <c r="QR23" s="5" t="s">
        <v>220</v>
      </c>
      <c r="QS23" s="5" t="s">
        <v>220</v>
      </c>
      <c r="QT23" s="5" t="s">
        <v>220</v>
      </c>
      <c r="QU23" s="5" t="s">
        <v>220</v>
      </c>
      <c r="QV23" s="5">
        <v>1060</v>
      </c>
      <c r="QW23" s="5">
        <v>1256</v>
      </c>
      <c r="QX23" s="5">
        <v>1046</v>
      </c>
      <c r="QY23" s="5">
        <v>712</v>
      </c>
      <c r="QZ23" s="5">
        <v>835</v>
      </c>
      <c r="RA23" s="5">
        <v>1012</v>
      </c>
      <c r="RB23" s="5">
        <v>1634</v>
      </c>
      <c r="RC23" s="5">
        <v>2300</v>
      </c>
      <c r="RD23" s="5">
        <v>1558</v>
      </c>
      <c r="RE23" s="5">
        <v>990</v>
      </c>
      <c r="RF23" s="5">
        <v>1011</v>
      </c>
      <c r="RG23" s="5">
        <v>982</v>
      </c>
      <c r="RH23" s="5">
        <v>901</v>
      </c>
      <c r="RI23" s="5">
        <v>1058</v>
      </c>
      <c r="RJ23" s="5">
        <v>1078</v>
      </c>
      <c r="RK23" s="5">
        <v>1283</v>
      </c>
      <c r="RL23" s="5">
        <v>1356</v>
      </c>
      <c r="RM23" s="5">
        <v>1061</v>
      </c>
      <c r="RN23" s="5">
        <v>1142</v>
      </c>
      <c r="RO23" s="5" t="s">
        <v>220</v>
      </c>
      <c r="RP23" s="5" t="s">
        <v>220</v>
      </c>
      <c r="RQ23" s="5" t="s">
        <v>220</v>
      </c>
      <c r="RR23" s="5" t="s">
        <v>220</v>
      </c>
      <c r="RS23" s="5" t="s">
        <v>220</v>
      </c>
      <c r="RT23" s="5" t="s">
        <v>220</v>
      </c>
      <c r="RU23" s="5" t="s">
        <v>220</v>
      </c>
      <c r="RV23" s="5" t="s">
        <v>220</v>
      </c>
      <c r="RW23" s="5" t="s">
        <v>220</v>
      </c>
      <c r="RX23" s="5" t="s">
        <v>220</v>
      </c>
      <c r="RY23" s="5" t="s">
        <v>220</v>
      </c>
      <c r="RZ23" s="5" t="s">
        <v>220</v>
      </c>
      <c r="SA23" s="5" t="s">
        <v>220</v>
      </c>
      <c r="SB23" s="5">
        <v>1794</v>
      </c>
      <c r="SC23" s="5">
        <v>2534</v>
      </c>
      <c r="SD23" s="5">
        <v>1892</v>
      </c>
      <c r="SE23" s="5">
        <v>2110</v>
      </c>
      <c r="SF23" s="5">
        <v>2035</v>
      </c>
      <c r="SG23" s="5">
        <v>2270</v>
      </c>
      <c r="SH23" s="5">
        <v>1683</v>
      </c>
      <c r="SI23" s="5">
        <v>2604</v>
      </c>
      <c r="SJ23" s="5">
        <v>2870</v>
      </c>
      <c r="SK23" s="5">
        <v>2197</v>
      </c>
      <c r="SL23" s="5">
        <v>2095</v>
      </c>
      <c r="SM23" s="5">
        <v>2167</v>
      </c>
      <c r="SN23" s="5">
        <v>2825</v>
      </c>
      <c r="SO23" s="5">
        <v>2557</v>
      </c>
      <c r="SP23" s="5">
        <v>3150</v>
      </c>
      <c r="SQ23" s="5">
        <v>2871</v>
      </c>
      <c r="SR23" s="5">
        <v>2755</v>
      </c>
      <c r="SS23" s="5">
        <v>2491</v>
      </c>
      <c r="ST23" s="5">
        <v>2293</v>
      </c>
      <c r="SU23" s="5" t="s">
        <v>220</v>
      </c>
      <c r="SV23" s="5" t="s">
        <v>220</v>
      </c>
      <c r="SW23" s="5" t="s">
        <v>220</v>
      </c>
      <c r="SX23" s="5" t="s">
        <v>220</v>
      </c>
      <c r="SY23" s="5" t="s">
        <v>220</v>
      </c>
      <c r="SZ23" s="5" t="s">
        <v>220</v>
      </c>
      <c r="TA23" s="5" t="s">
        <v>220</v>
      </c>
      <c r="TB23" s="5" t="s">
        <v>220</v>
      </c>
      <c r="TC23" s="5" t="s">
        <v>220</v>
      </c>
      <c r="TD23" s="5" t="s">
        <v>220</v>
      </c>
      <c r="TE23" s="5" t="s">
        <v>220</v>
      </c>
      <c r="TF23" s="5" t="s">
        <v>220</v>
      </c>
      <c r="TG23" s="5" t="s">
        <v>220</v>
      </c>
      <c r="TH23" s="5">
        <v>4490</v>
      </c>
      <c r="TI23" s="5">
        <v>4516</v>
      </c>
      <c r="TJ23" s="5">
        <v>4360</v>
      </c>
      <c r="TK23" s="5">
        <v>3721</v>
      </c>
      <c r="TL23" s="5">
        <v>4495</v>
      </c>
      <c r="TM23" s="5">
        <v>4267</v>
      </c>
      <c r="TN23" s="5">
        <v>4506</v>
      </c>
      <c r="TO23" s="5">
        <v>4353</v>
      </c>
      <c r="TP23" s="5">
        <v>3581</v>
      </c>
      <c r="TQ23" s="5">
        <v>1490</v>
      </c>
      <c r="TR23" s="5">
        <v>755</v>
      </c>
      <c r="TS23" s="5">
        <v>719</v>
      </c>
      <c r="TT23" s="5">
        <v>1262</v>
      </c>
      <c r="TU23" s="5">
        <v>3033</v>
      </c>
      <c r="TV23" s="5">
        <v>4477</v>
      </c>
      <c r="TW23" s="5">
        <v>8327</v>
      </c>
      <c r="TX23" s="5">
        <v>1678</v>
      </c>
      <c r="TY23" s="5">
        <v>320</v>
      </c>
      <c r="TZ23" s="5">
        <v>330</v>
      </c>
      <c r="UA23" s="5" t="s">
        <v>220</v>
      </c>
      <c r="UB23" s="5" t="s">
        <v>220</v>
      </c>
      <c r="UC23" s="5" t="s">
        <v>220</v>
      </c>
      <c r="UD23" s="5" t="s">
        <v>220</v>
      </c>
      <c r="UE23" s="5" t="s">
        <v>220</v>
      </c>
      <c r="UF23" s="5" t="s">
        <v>220</v>
      </c>
      <c r="UG23" s="5" t="s">
        <v>220</v>
      </c>
      <c r="UH23" s="5" t="s">
        <v>220</v>
      </c>
      <c r="UI23" s="5" t="s">
        <v>220</v>
      </c>
      <c r="UJ23" s="5" t="s">
        <v>220</v>
      </c>
      <c r="UK23" s="5" t="s">
        <v>220</v>
      </c>
      <c r="UL23" s="5" t="s">
        <v>220</v>
      </c>
      <c r="UM23" s="5" t="s">
        <v>220</v>
      </c>
      <c r="UN23" s="5">
        <v>118</v>
      </c>
      <c r="UO23" s="5">
        <v>97</v>
      </c>
      <c r="UP23" s="5">
        <v>80</v>
      </c>
      <c r="UQ23" s="5">
        <v>78</v>
      </c>
      <c r="UR23" s="5">
        <v>163</v>
      </c>
      <c r="US23" s="5">
        <v>276</v>
      </c>
      <c r="UT23" s="5">
        <v>311</v>
      </c>
      <c r="UU23" s="5">
        <v>246</v>
      </c>
      <c r="UV23" s="5">
        <v>272</v>
      </c>
      <c r="UW23" s="5">
        <v>270</v>
      </c>
      <c r="UX23" s="5">
        <v>216</v>
      </c>
      <c r="UY23" s="5">
        <v>211</v>
      </c>
      <c r="UZ23" s="5">
        <v>370</v>
      </c>
      <c r="VA23" s="5">
        <v>343</v>
      </c>
      <c r="VB23" s="5">
        <v>320</v>
      </c>
      <c r="VC23" s="5">
        <v>369</v>
      </c>
      <c r="VD23" s="5">
        <v>363</v>
      </c>
      <c r="VE23" s="5">
        <v>339</v>
      </c>
      <c r="VF23" s="5">
        <v>406</v>
      </c>
      <c r="VG23" s="5" t="s">
        <v>220</v>
      </c>
      <c r="VH23" s="5" t="s">
        <v>220</v>
      </c>
      <c r="VI23" s="5" t="s">
        <v>220</v>
      </c>
      <c r="VJ23" s="5" t="s">
        <v>220</v>
      </c>
      <c r="VK23" s="5" t="s">
        <v>220</v>
      </c>
      <c r="VL23" s="5" t="s">
        <v>220</v>
      </c>
      <c r="VM23" s="5" t="s">
        <v>220</v>
      </c>
      <c r="VN23" s="5" t="s">
        <v>220</v>
      </c>
      <c r="VO23" s="5" t="s">
        <v>220</v>
      </c>
      <c r="VP23" s="5" t="s">
        <v>220</v>
      </c>
      <c r="VQ23" s="5" t="s">
        <v>220</v>
      </c>
      <c r="VR23" s="5" t="s">
        <v>220</v>
      </c>
      <c r="VS23" s="5" t="s">
        <v>220</v>
      </c>
      <c r="VT23" s="5">
        <v>7508</v>
      </c>
      <c r="VU23" s="5">
        <v>7244</v>
      </c>
      <c r="VV23" s="5">
        <v>6497</v>
      </c>
      <c r="VW23" s="5">
        <v>5744</v>
      </c>
      <c r="VX23" s="5">
        <v>4615</v>
      </c>
      <c r="VY23" s="5">
        <v>5056</v>
      </c>
      <c r="VZ23" s="5">
        <v>4892</v>
      </c>
      <c r="WA23" s="5">
        <v>13070</v>
      </c>
      <c r="WB23" s="5">
        <v>10512</v>
      </c>
      <c r="WC23" s="5">
        <v>11961</v>
      </c>
      <c r="WD23" s="5">
        <v>12075</v>
      </c>
      <c r="WE23" s="5">
        <v>11364</v>
      </c>
      <c r="WF23" s="5">
        <v>11336</v>
      </c>
      <c r="WG23" s="5">
        <v>11234</v>
      </c>
      <c r="WH23" s="5">
        <v>11673</v>
      </c>
      <c r="WI23" s="5">
        <v>9598</v>
      </c>
      <c r="WJ23" s="5">
        <v>10075</v>
      </c>
      <c r="WK23" s="5">
        <v>8935</v>
      </c>
      <c r="WL23" s="5">
        <v>8439</v>
      </c>
      <c r="WM23" s="5" t="s">
        <v>220</v>
      </c>
      <c r="WN23" s="5" t="s">
        <v>220</v>
      </c>
      <c r="WO23" s="5" t="s">
        <v>220</v>
      </c>
      <c r="WP23" s="5" t="s">
        <v>220</v>
      </c>
      <c r="WQ23" s="5" t="s">
        <v>220</v>
      </c>
      <c r="WR23" s="5" t="s">
        <v>220</v>
      </c>
      <c r="WS23" s="5" t="s">
        <v>220</v>
      </c>
      <c r="WT23" s="5" t="s">
        <v>220</v>
      </c>
      <c r="WU23" s="5" t="s">
        <v>220</v>
      </c>
      <c r="WV23" s="5" t="s">
        <v>220</v>
      </c>
      <c r="WW23" s="5" t="s">
        <v>220</v>
      </c>
      <c r="WX23" s="5" t="s">
        <v>220</v>
      </c>
      <c r="WY23" s="5" t="s">
        <v>220</v>
      </c>
      <c r="WZ23" s="5">
        <v>0</v>
      </c>
      <c r="XA23" s="5">
        <v>0</v>
      </c>
      <c r="XB23" s="5">
        <v>0</v>
      </c>
      <c r="XC23" s="5">
        <v>0</v>
      </c>
      <c r="XD23" s="5">
        <v>0</v>
      </c>
      <c r="XE23" s="5">
        <v>0</v>
      </c>
      <c r="XF23" s="5">
        <v>-1</v>
      </c>
      <c r="XG23" s="5">
        <v>466</v>
      </c>
      <c r="XH23" s="5">
        <v>464</v>
      </c>
      <c r="XI23" s="5">
        <v>362</v>
      </c>
      <c r="XJ23" s="5">
        <v>189</v>
      </c>
      <c r="XK23" s="5">
        <v>248</v>
      </c>
      <c r="XL23" s="5">
        <v>203</v>
      </c>
      <c r="XM23" s="5">
        <v>270</v>
      </c>
      <c r="XN23" s="5">
        <v>286</v>
      </c>
      <c r="XO23" s="5">
        <v>322</v>
      </c>
      <c r="XP23" s="5">
        <v>199</v>
      </c>
      <c r="XQ23" s="5">
        <v>169</v>
      </c>
      <c r="XR23" s="5">
        <v>169</v>
      </c>
      <c r="XS23" s="2">
        <v>2886</v>
      </c>
      <c r="XT23" s="3" t="s">
        <v>220</v>
      </c>
      <c r="XU23" s="3" t="s">
        <v>220</v>
      </c>
      <c r="XV23" s="3" t="s">
        <v>220</v>
      </c>
      <c r="XW23" s="3" t="s">
        <v>220</v>
      </c>
      <c r="XX23" s="3" t="s">
        <v>220</v>
      </c>
      <c r="XY23" s="3" t="s">
        <v>220</v>
      </c>
      <c r="XZ23" s="3"/>
    </row>
    <row r="24" spans="1:650" x14ac:dyDescent="0.3">
      <c r="A24" s="1" t="s">
        <v>18</v>
      </c>
      <c r="B24" s="2">
        <v>4059089</v>
      </c>
      <c r="C24" s="5" t="s">
        <v>220</v>
      </c>
      <c r="D24" s="5" t="s">
        <v>220</v>
      </c>
      <c r="E24" s="5" t="s">
        <v>220</v>
      </c>
      <c r="F24" s="5" t="s">
        <v>220</v>
      </c>
      <c r="G24" s="5" t="s">
        <v>220</v>
      </c>
      <c r="H24" s="5" t="s">
        <v>220</v>
      </c>
      <c r="I24" s="5" t="s">
        <v>220</v>
      </c>
      <c r="J24" s="5" t="s">
        <v>220</v>
      </c>
      <c r="K24" s="5" t="s">
        <v>220</v>
      </c>
      <c r="L24" s="5" t="s">
        <v>220</v>
      </c>
      <c r="M24" s="5" t="s">
        <v>220</v>
      </c>
      <c r="N24" s="5" t="s">
        <v>220</v>
      </c>
      <c r="O24" s="5" t="s">
        <v>220</v>
      </c>
      <c r="P24" s="5" t="s">
        <v>220</v>
      </c>
      <c r="Q24" s="5" t="s">
        <v>220</v>
      </c>
      <c r="R24" s="5" t="s">
        <v>220</v>
      </c>
      <c r="S24" s="5" t="s">
        <v>220</v>
      </c>
      <c r="T24" s="5" t="s">
        <v>220</v>
      </c>
      <c r="U24" s="5" t="s">
        <v>220</v>
      </c>
      <c r="V24" s="5" t="s">
        <v>220</v>
      </c>
      <c r="W24" s="5" t="s">
        <v>220</v>
      </c>
      <c r="X24" s="5" t="s">
        <v>220</v>
      </c>
      <c r="Y24" s="5" t="s">
        <v>220</v>
      </c>
      <c r="Z24" s="5" t="s">
        <v>220</v>
      </c>
      <c r="AA24" s="5" t="s">
        <v>220</v>
      </c>
      <c r="AB24" s="5" t="s">
        <v>220</v>
      </c>
      <c r="AC24" s="5" t="s">
        <v>220</v>
      </c>
      <c r="AD24" s="5" t="s">
        <v>220</v>
      </c>
      <c r="AE24" s="5">
        <v>0</v>
      </c>
      <c r="AF24" s="5">
        <v>0</v>
      </c>
      <c r="AG24" s="5">
        <v>0</v>
      </c>
      <c r="AH24" s="5">
        <v>0</v>
      </c>
      <c r="AI24" s="5" t="s">
        <v>220</v>
      </c>
      <c r="AJ24" s="5" t="s">
        <v>220</v>
      </c>
      <c r="AK24" s="5" t="s">
        <v>220</v>
      </c>
      <c r="AL24" s="5" t="s">
        <v>220</v>
      </c>
      <c r="AM24" s="5" t="s">
        <v>220</v>
      </c>
      <c r="AN24" s="5" t="s">
        <v>220</v>
      </c>
      <c r="AO24" s="5" t="s">
        <v>220</v>
      </c>
      <c r="AP24" s="5" t="s">
        <v>220</v>
      </c>
      <c r="AQ24" s="5" t="s">
        <v>220</v>
      </c>
      <c r="AR24" s="5" t="s">
        <v>220</v>
      </c>
      <c r="AS24" s="5" t="s">
        <v>220</v>
      </c>
      <c r="AT24" s="5" t="s">
        <v>220</v>
      </c>
      <c r="AU24" s="5" t="s">
        <v>220</v>
      </c>
      <c r="AV24" s="5" t="s">
        <v>220</v>
      </c>
      <c r="AW24" s="5" t="s">
        <v>220</v>
      </c>
      <c r="AX24" s="5" t="s">
        <v>220</v>
      </c>
      <c r="AY24" s="5" t="s">
        <v>220</v>
      </c>
      <c r="AZ24" s="5" t="s">
        <v>220</v>
      </c>
      <c r="BA24" s="5" t="s">
        <v>220</v>
      </c>
      <c r="BB24" s="5" t="s">
        <v>220</v>
      </c>
      <c r="BC24" s="5" t="s">
        <v>220</v>
      </c>
      <c r="BD24" s="5" t="s">
        <v>220</v>
      </c>
      <c r="BE24" s="5" t="s">
        <v>220</v>
      </c>
      <c r="BF24" s="5" t="s">
        <v>220</v>
      </c>
      <c r="BG24" s="5" t="s">
        <v>220</v>
      </c>
      <c r="BH24" s="5" t="s">
        <v>220</v>
      </c>
      <c r="BI24" s="5" t="s">
        <v>220</v>
      </c>
      <c r="BJ24" s="5" t="s">
        <v>220</v>
      </c>
      <c r="BK24" s="5">
        <v>557</v>
      </c>
      <c r="BL24" s="5">
        <v>869</v>
      </c>
      <c r="BM24" s="5">
        <v>1837</v>
      </c>
      <c r="BN24" s="5">
        <v>1440</v>
      </c>
      <c r="BO24" s="5" t="s">
        <v>220</v>
      </c>
      <c r="BP24" s="5" t="s">
        <v>220</v>
      </c>
      <c r="BQ24" s="5" t="s">
        <v>220</v>
      </c>
      <c r="BR24" s="5" t="s">
        <v>220</v>
      </c>
      <c r="BS24" s="5" t="s">
        <v>220</v>
      </c>
      <c r="BT24" s="5" t="s">
        <v>220</v>
      </c>
      <c r="BU24" s="5" t="s">
        <v>220</v>
      </c>
      <c r="BV24" s="5" t="s">
        <v>220</v>
      </c>
      <c r="BW24" s="5" t="s">
        <v>220</v>
      </c>
      <c r="BX24" s="5" t="s">
        <v>220</v>
      </c>
      <c r="BY24" s="5" t="s">
        <v>220</v>
      </c>
      <c r="BZ24" s="5" t="s">
        <v>220</v>
      </c>
      <c r="CA24" s="5" t="s">
        <v>220</v>
      </c>
      <c r="CB24" s="5" t="s">
        <v>220</v>
      </c>
      <c r="CC24" s="5" t="s">
        <v>220</v>
      </c>
      <c r="CD24" s="5" t="s">
        <v>220</v>
      </c>
      <c r="CE24" s="5" t="s">
        <v>220</v>
      </c>
      <c r="CF24" s="5" t="s">
        <v>220</v>
      </c>
      <c r="CG24" s="5" t="s">
        <v>220</v>
      </c>
      <c r="CH24" s="5" t="s">
        <v>220</v>
      </c>
      <c r="CI24" s="5" t="s">
        <v>220</v>
      </c>
      <c r="CJ24" s="5" t="s">
        <v>220</v>
      </c>
      <c r="CK24" s="5" t="s">
        <v>220</v>
      </c>
      <c r="CL24" s="5" t="s">
        <v>220</v>
      </c>
      <c r="CM24" s="5" t="s">
        <v>220</v>
      </c>
      <c r="CN24" s="5" t="s">
        <v>220</v>
      </c>
      <c r="CO24" s="5" t="s">
        <v>220</v>
      </c>
      <c r="CP24" s="5" t="s">
        <v>220</v>
      </c>
      <c r="CQ24" s="5">
        <v>485</v>
      </c>
      <c r="CR24" s="5">
        <v>2820</v>
      </c>
      <c r="CS24" s="5">
        <v>4638</v>
      </c>
      <c r="CT24" s="5">
        <v>4934</v>
      </c>
      <c r="CU24" s="5" t="s">
        <v>220</v>
      </c>
      <c r="CV24" s="5" t="s">
        <v>220</v>
      </c>
      <c r="CW24" s="5" t="s">
        <v>220</v>
      </c>
      <c r="CX24" s="5" t="s">
        <v>220</v>
      </c>
      <c r="CY24" s="5" t="s">
        <v>220</v>
      </c>
      <c r="CZ24" s="5" t="s">
        <v>220</v>
      </c>
      <c r="DA24" s="5" t="s">
        <v>220</v>
      </c>
      <c r="DB24" s="5" t="s">
        <v>220</v>
      </c>
      <c r="DC24" s="5" t="s">
        <v>220</v>
      </c>
      <c r="DD24" s="5" t="s">
        <v>220</v>
      </c>
      <c r="DE24" s="5" t="s">
        <v>220</v>
      </c>
      <c r="DF24" s="5" t="s">
        <v>220</v>
      </c>
      <c r="DG24" s="5" t="s">
        <v>220</v>
      </c>
      <c r="DH24" s="5" t="s">
        <v>220</v>
      </c>
      <c r="DI24" s="5" t="s">
        <v>220</v>
      </c>
      <c r="DJ24" s="5" t="s">
        <v>220</v>
      </c>
      <c r="DK24" s="5" t="s">
        <v>220</v>
      </c>
      <c r="DL24" s="5" t="s">
        <v>220</v>
      </c>
      <c r="DM24" s="5" t="s">
        <v>220</v>
      </c>
      <c r="DN24" s="5" t="s">
        <v>220</v>
      </c>
      <c r="DO24" s="5" t="s">
        <v>220</v>
      </c>
      <c r="DP24" s="5" t="s">
        <v>220</v>
      </c>
      <c r="DQ24" s="5" t="s">
        <v>220</v>
      </c>
      <c r="DR24" s="5" t="s">
        <v>220</v>
      </c>
      <c r="DS24" s="5" t="s">
        <v>220</v>
      </c>
      <c r="DT24" s="5" t="s">
        <v>220</v>
      </c>
      <c r="DU24" s="5" t="s">
        <v>220</v>
      </c>
      <c r="DV24" s="5" t="s">
        <v>220</v>
      </c>
      <c r="DW24" s="5">
        <v>4055</v>
      </c>
      <c r="DX24" s="5">
        <v>8133</v>
      </c>
      <c r="DY24" s="5">
        <v>9115</v>
      </c>
      <c r="DZ24" s="5">
        <v>6535</v>
      </c>
      <c r="EA24" s="5" t="s">
        <v>220</v>
      </c>
      <c r="EB24" s="5" t="s">
        <v>220</v>
      </c>
      <c r="EC24" s="5" t="s">
        <v>220</v>
      </c>
      <c r="ED24" s="5" t="s">
        <v>220</v>
      </c>
      <c r="EE24" s="5" t="s">
        <v>220</v>
      </c>
      <c r="EF24" s="5" t="s">
        <v>220</v>
      </c>
      <c r="EG24" s="5" t="s">
        <v>220</v>
      </c>
      <c r="EH24" s="5" t="s">
        <v>220</v>
      </c>
      <c r="EI24" s="5" t="s">
        <v>220</v>
      </c>
      <c r="EJ24" s="5" t="s">
        <v>220</v>
      </c>
      <c r="EK24" s="5" t="s">
        <v>220</v>
      </c>
      <c r="EL24" s="5" t="s">
        <v>220</v>
      </c>
      <c r="EM24" s="5" t="s">
        <v>220</v>
      </c>
      <c r="EN24" s="5" t="s">
        <v>220</v>
      </c>
      <c r="EO24" s="5" t="s">
        <v>220</v>
      </c>
      <c r="EP24" s="5" t="s">
        <v>220</v>
      </c>
      <c r="EQ24" s="5" t="s">
        <v>220</v>
      </c>
      <c r="ER24" s="5" t="s">
        <v>220</v>
      </c>
      <c r="ES24" s="5" t="s">
        <v>220</v>
      </c>
      <c r="ET24" s="5" t="s">
        <v>220</v>
      </c>
      <c r="EU24" s="5" t="s">
        <v>220</v>
      </c>
      <c r="EV24" s="5" t="s">
        <v>220</v>
      </c>
      <c r="EW24" s="5" t="s">
        <v>220</v>
      </c>
      <c r="EX24" s="5" t="s">
        <v>220</v>
      </c>
      <c r="EY24" s="5" t="s">
        <v>220</v>
      </c>
      <c r="EZ24" s="5" t="s">
        <v>220</v>
      </c>
      <c r="FA24" s="5" t="s">
        <v>220</v>
      </c>
      <c r="FB24" s="5" t="s">
        <v>220</v>
      </c>
      <c r="FC24" s="5">
        <v>796</v>
      </c>
      <c r="FD24" s="5">
        <v>1047</v>
      </c>
      <c r="FE24" s="5">
        <v>1674</v>
      </c>
      <c r="FF24" s="5">
        <v>1215</v>
      </c>
      <c r="FG24" s="5" t="s">
        <v>220</v>
      </c>
      <c r="FH24" s="5" t="s">
        <v>220</v>
      </c>
      <c r="FI24" s="5" t="s">
        <v>220</v>
      </c>
      <c r="FJ24" s="5" t="s">
        <v>220</v>
      </c>
      <c r="FK24" s="5" t="s">
        <v>220</v>
      </c>
      <c r="FL24" s="5" t="s">
        <v>220</v>
      </c>
      <c r="FM24" s="5" t="s">
        <v>220</v>
      </c>
      <c r="FN24" s="5" t="s">
        <v>220</v>
      </c>
      <c r="FO24" s="5" t="s">
        <v>220</v>
      </c>
      <c r="FP24" s="5" t="s">
        <v>220</v>
      </c>
      <c r="FQ24" s="5" t="s">
        <v>220</v>
      </c>
      <c r="FR24" s="5" t="s">
        <v>220</v>
      </c>
      <c r="FS24" s="5" t="s">
        <v>220</v>
      </c>
      <c r="FT24" s="5" t="s">
        <v>220</v>
      </c>
      <c r="FU24" s="5" t="s">
        <v>220</v>
      </c>
      <c r="FV24" s="5" t="s">
        <v>220</v>
      </c>
      <c r="FW24" s="5" t="s">
        <v>220</v>
      </c>
      <c r="FX24" s="5" t="s">
        <v>220</v>
      </c>
      <c r="FY24" s="5" t="s">
        <v>220</v>
      </c>
      <c r="FZ24" s="5" t="s">
        <v>220</v>
      </c>
      <c r="GA24" s="5" t="s">
        <v>220</v>
      </c>
      <c r="GB24" s="5" t="s">
        <v>220</v>
      </c>
      <c r="GC24" s="5" t="s">
        <v>220</v>
      </c>
      <c r="GD24" s="5" t="s">
        <v>220</v>
      </c>
      <c r="GE24" s="5" t="s">
        <v>220</v>
      </c>
      <c r="GF24" s="5" t="s">
        <v>220</v>
      </c>
      <c r="GG24" s="5" t="s">
        <v>220</v>
      </c>
      <c r="GH24" s="5" t="s">
        <v>220</v>
      </c>
      <c r="GI24" s="5" t="s">
        <v>220</v>
      </c>
      <c r="GJ24" s="5" t="s">
        <v>220</v>
      </c>
      <c r="GK24" s="5" t="s">
        <v>220</v>
      </c>
      <c r="GL24" s="5" t="s">
        <v>220</v>
      </c>
      <c r="GM24" s="5" t="s">
        <v>220</v>
      </c>
      <c r="GN24" s="5" t="s">
        <v>220</v>
      </c>
      <c r="GO24" s="5" t="s">
        <v>220</v>
      </c>
      <c r="GP24" s="5" t="s">
        <v>220</v>
      </c>
      <c r="GQ24" s="5" t="s">
        <v>220</v>
      </c>
      <c r="GR24" s="5" t="s">
        <v>220</v>
      </c>
      <c r="GS24" s="5" t="s">
        <v>220</v>
      </c>
      <c r="GT24" s="5" t="s">
        <v>220</v>
      </c>
      <c r="GU24" s="5" t="s">
        <v>220</v>
      </c>
      <c r="GV24" s="5" t="s">
        <v>220</v>
      </c>
      <c r="GW24" s="5" t="s">
        <v>220</v>
      </c>
      <c r="GX24" s="5" t="s">
        <v>220</v>
      </c>
      <c r="GY24" s="5" t="s">
        <v>220</v>
      </c>
      <c r="GZ24" s="5" t="s">
        <v>220</v>
      </c>
      <c r="HA24" s="5" t="s">
        <v>220</v>
      </c>
      <c r="HB24" s="5" t="s">
        <v>220</v>
      </c>
      <c r="HC24" s="5" t="s">
        <v>220</v>
      </c>
      <c r="HD24" s="5" t="s">
        <v>220</v>
      </c>
      <c r="HE24" s="5" t="s">
        <v>220</v>
      </c>
      <c r="HF24" s="5" t="s">
        <v>220</v>
      </c>
      <c r="HG24" s="5" t="s">
        <v>220</v>
      </c>
      <c r="HH24" s="5" t="s">
        <v>220</v>
      </c>
      <c r="HI24" s="5" t="s">
        <v>220</v>
      </c>
      <c r="HJ24" s="5" t="s">
        <v>220</v>
      </c>
      <c r="HK24" s="5" t="s">
        <v>220</v>
      </c>
      <c r="HL24" s="5" t="s">
        <v>220</v>
      </c>
      <c r="HM24" s="5" t="s">
        <v>220</v>
      </c>
      <c r="HN24" s="5" t="s">
        <v>220</v>
      </c>
      <c r="HO24" s="5">
        <v>5894</v>
      </c>
      <c r="HP24" s="5">
        <v>12870</v>
      </c>
      <c r="HQ24" s="5">
        <v>17264</v>
      </c>
      <c r="HR24" s="5">
        <v>14125</v>
      </c>
      <c r="HS24" s="5" t="s">
        <v>220</v>
      </c>
      <c r="HT24" s="5" t="s">
        <v>220</v>
      </c>
      <c r="HU24" s="5" t="s">
        <v>220</v>
      </c>
      <c r="HV24" s="5" t="s">
        <v>220</v>
      </c>
      <c r="HW24" s="5" t="s">
        <v>220</v>
      </c>
      <c r="HX24" s="5" t="s">
        <v>220</v>
      </c>
      <c r="HY24" s="5" t="s">
        <v>220</v>
      </c>
      <c r="HZ24" s="5" t="s">
        <v>220</v>
      </c>
      <c r="IA24" s="5" t="s">
        <v>220</v>
      </c>
      <c r="IB24" s="5" t="s">
        <v>220</v>
      </c>
      <c r="IC24" s="5" t="s">
        <v>220</v>
      </c>
      <c r="ID24" s="5" t="s">
        <v>220</v>
      </c>
      <c r="IE24" s="5" t="s">
        <v>220</v>
      </c>
      <c r="IF24" s="5" t="s">
        <v>220</v>
      </c>
      <c r="IG24" s="5" t="s">
        <v>220</v>
      </c>
      <c r="IH24" s="5" t="s">
        <v>220</v>
      </c>
      <c r="II24" s="5" t="s">
        <v>220</v>
      </c>
      <c r="IJ24" s="5" t="s">
        <v>220</v>
      </c>
      <c r="IK24" s="5" t="s">
        <v>220</v>
      </c>
      <c r="IL24" s="5" t="s">
        <v>220</v>
      </c>
      <c r="IM24" s="5" t="s">
        <v>220</v>
      </c>
      <c r="IN24" s="5" t="s">
        <v>220</v>
      </c>
      <c r="IO24" s="5" t="s">
        <v>220</v>
      </c>
      <c r="IP24" s="5" t="s">
        <v>220</v>
      </c>
      <c r="IQ24" s="5" t="s">
        <v>220</v>
      </c>
      <c r="IR24" s="5" t="s">
        <v>220</v>
      </c>
      <c r="IS24" s="5" t="s">
        <v>220</v>
      </c>
      <c r="IT24" s="5" t="s">
        <v>220</v>
      </c>
      <c r="IU24" s="5">
        <v>68315</v>
      </c>
      <c r="IV24" s="5">
        <v>90128</v>
      </c>
      <c r="IW24" s="5">
        <v>83832</v>
      </c>
      <c r="IX24" s="5">
        <v>83920</v>
      </c>
      <c r="IY24" s="5" t="s">
        <v>220</v>
      </c>
      <c r="IZ24" s="5" t="s">
        <v>220</v>
      </c>
      <c r="JA24" s="5" t="s">
        <v>220</v>
      </c>
      <c r="JB24" s="5" t="s">
        <v>220</v>
      </c>
      <c r="JC24" s="5" t="s">
        <v>220</v>
      </c>
      <c r="JD24" s="5" t="s">
        <v>220</v>
      </c>
      <c r="JE24" s="5" t="s">
        <v>220</v>
      </c>
      <c r="JF24" s="5" t="s">
        <v>220</v>
      </c>
      <c r="JG24" s="5" t="s">
        <v>220</v>
      </c>
      <c r="JH24" s="5" t="s">
        <v>220</v>
      </c>
      <c r="JI24" s="5" t="s">
        <v>220</v>
      </c>
      <c r="JJ24" s="5" t="s">
        <v>220</v>
      </c>
      <c r="JK24" s="5" t="s">
        <v>220</v>
      </c>
      <c r="JL24" s="5" t="s">
        <v>220</v>
      </c>
      <c r="JM24" s="5" t="s">
        <v>220</v>
      </c>
      <c r="JN24" s="5" t="s">
        <v>220</v>
      </c>
      <c r="JO24" s="5" t="s">
        <v>220</v>
      </c>
      <c r="JP24" s="5" t="s">
        <v>220</v>
      </c>
      <c r="JQ24" s="5" t="s">
        <v>220</v>
      </c>
      <c r="JR24" s="5" t="s">
        <v>220</v>
      </c>
      <c r="JS24" s="5" t="s">
        <v>220</v>
      </c>
      <c r="JT24" s="5" t="s">
        <v>220</v>
      </c>
      <c r="JU24" s="5" t="s">
        <v>220</v>
      </c>
      <c r="JV24" s="5" t="s">
        <v>220</v>
      </c>
      <c r="JW24" s="5" t="s">
        <v>220</v>
      </c>
      <c r="JX24" s="5" t="s">
        <v>220</v>
      </c>
      <c r="JY24" s="5" t="s">
        <v>220</v>
      </c>
      <c r="JZ24" s="5" t="s">
        <v>220</v>
      </c>
      <c r="KA24" s="5">
        <v>2732</v>
      </c>
      <c r="KB24" s="5">
        <v>3657</v>
      </c>
      <c r="KC24" s="5">
        <v>3748</v>
      </c>
      <c r="KD24" s="5">
        <v>3221</v>
      </c>
      <c r="KE24" s="5" t="s">
        <v>220</v>
      </c>
      <c r="KF24" s="5" t="s">
        <v>220</v>
      </c>
      <c r="KG24" s="5" t="s">
        <v>220</v>
      </c>
      <c r="KH24" s="5" t="s">
        <v>220</v>
      </c>
      <c r="KI24" s="5" t="s">
        <v>220</v>
      </c>
      <c r="KJ24" s="5" t="s">
        <v>220</v>
      </c>
      <c r="KK24" s="5" t="s">
        <v>220</v>
      </c>
      <c r="KL24" s="5" t="s">
        <v>220</v>
      </c>
      <c r="KM24" s="5" t="s">
        <v>220</v>
      </c>
      <c r="KN24" s="5" t="s">
        <v>220</v>
      </c>
      <c r="KO24" s="5" t="s">
        <v>220</v>
      </c>
      <c r="KP24" s="5" t="s">
        <v>220</v>
      </c>
      <c r="KQ24" s="5" t="s">
        <v>220</v>
      </c>
      <c r="KR24" s="5" t="s">
        <v>220</v>
      </c>
      <c r="KS24" s="5" t="s">
        <v>220</v>
      </c>
      <c r="KT24" s="5" t="s">
        <v>220</v>
      </c>
      <c r="KU24" s="5" t="s">
        <v>220</v>
      </c>
      <c r="KV24" s="5" t="s">
        <v>220</v>
      </c>
      <c r="KW24" s="5" t="s">
        <v>220</v>
      </c>
      <c r="KX24" s="5" t="s">
        <v>220</v>
      </c>
      <c r="KY24" s="5" t="s">
        <v>220</v>
      </c>
      <c r="KZ24" s="5" t="s">
        <v>220</v>
      </c>
      <c r="LA24" s="5" t="s">
        <v>220</v>
      </c>
      <c r="LB24" s="5" t="s">
        <v>220</v>
      </c>
      <c r="LC24" s="5" t="s">
        <v>220</v>
      </c>
      <c r="LD24" s="5" t="s">
        <v>220</v>
      </c>
      <c r="LE24" s="5" t="s">
        <v>220</v>
      </c>
      <c r="LF24" s="5" t="s">
        <v>220</v>
      </c>
      <c r="LG24" s="5">
        <v>713</v>
      </c>
      <c r="LH24" s="5">
        <v>913</v>
      </c>
      <c r="LI24" s="5">
        <v>901</v>
      </c>
      <c r="LJ24" s="5">
        <v>928</v>
      </c>
      <c r="LK24" s="5" t="s">
        <v>220</v>
      </c>
      <c r="LL24" s="5" t="s">
        <v>220</v>
      </c>
      <c r="LM24" s="5" t="s">
        <v>220</v>
      </c>
      <c r="LN24" s="5" t="s">
        <v>220</v>
      </c>
      <c r="LO24" s="5" t="s">
        <v>220</v>
      </c>
      <c r="LP24" s="5" t="s">
        <v>220</v>
      </c>
      <c r="LQ24" s="5" t="s">
        <v>220</v>
      </c>
      <c r="LR24" s="5" t="s">
        <v>220</v>
      </c>
      <c r="LS24" s="5" t="s">
        <v>220</v>
      </c>
      <c r="LT24" s="5" t="s">
        <v>220</v>
      </c>
      <c r="LU24" s="5" t="s">
        <v>220</v>
      </c>
      <c r="LV24" s="5" t="s">
        <v>220</v>
      </c>
      <c r="LW24" s="5" t="s">
        <v>220</v>
      </c>
      <c r="LX24" s="5" t="s">
        <v>220</v>
      </c>
      <c r="LY24" s="5" t="s">
        <v>220</v>
      </c>
      <c r="LZ24" s="5" t="s">
        <v>220</v>
      </c>
      <c r="MA24" s="5" t="s">
        <v>220</v>
      </c>
      <c r="MB24" s="5" t="s">
        <v>220</v>
      </c>
      <c r="MC24" s="5" t="s">
        <v>220</v>
      </c>
      <c r="MD24" s="5" t="s">
        <v>220</v>
      </c>
      <c r="ME24" s="5" t="s">
        <v>220</v>
      </c>
      <c r="MF24" s="5" t="s">
        <v>220</v>
      </c>
      <c r="MG24" s="5" t="s">
        <v>220</v>
      </c>
      <c r="MH24" s="5" t="s">
        <v>220</v>
      </c>
      <c r="MI24" s="5" t="s">
        <v>220</v>
      </c>
      <c r="MJ24" s="5" t="s">
        <v>220</v>
      </c>
      <c r="MK24" s="5" t="s">
        <v>220</v>
      </c>
      <c r="ML24" s="5" t="s">
        <v>220</v>
      </c>
      <c r="MM24" s="5">
        <v>881</v>
      </c>
      <c r="MN24" s="5">
        <v>1325</v>
      </c>
      <c r="MO24" s="5">
        <v>1034</v>
      </c>
      <c r="MP24" s="5">
        <v>905</v>
      </c>
      <c r="MQ24" s="5" t="s">
        <v>220</v>
      </c>
      <c r="MR24" s="5" t="s">
        <v>220</v>
      </c>
      <c r="MS24" s="5" t="s">
        <v>220</v>
      </c>
      <c r="MT24" s="5" t="s">
        <v>220</v>
      </c>
      <c r="MU24" s="5" t="s">
        <v>220</v>
      </c>
      <c r="MV24" s="5" t="s">
        <v>220</v>
      </c>
      <c r="MW24" s="5" t="s">
        <v>220</v>
      </c>
      <c r="MX24" s="5" t="s">
        <v>220</v>
      </c>
      <c r="MY24" s="5" t="s">
        <v>220</v>
      </c>
      <c r="MZ24" s="5" t="s">
        <v>220</v>
      </c>
      <c r="NA24" s="5" t="s">
        <v>220</v>
      </c>
      <c r="NB24" s="5" t="s">
        <v>220</v>
      </c>
      <c r="NC24" s="5" t="s">
        <v>220</v>
      </c>
      <c r="ND24" s="5" t="s">
        <v>220</v>
      </c>
      <c r="NE24" s="5" t="s">
        <v>220</v>
      </c>
      <c r="NF24" s="5" t="s">
        <v>220</v>
      </c>
      <c r="NG24" s="5" t="s">
        <v>220</v>
      </c>
      <c r="NH24" s="5" t="s">
        <v>220</v>
      </c>
      <c r="NI24" s="5" t="s">
        <v>220</v>
      </c>
      <c r="NJ24" s="5" t="s">
        <v>220</v>
      </c>
      <c r="NK24" s="5" t="s">
        <v>220</v>
      </c>
      <c r="NL24" s="5" t="s">
        <v>220</v>
      </c>
      <c r="NM24" s="5" t="s">
        <v>220</v>
      </c>
      <c r="NN24" s="5" t="s">
        <v>220</v>
      </c>
      <c r="NO24" s="5" t="s">
        <v>220</v>
      </c>
      <c r="NP24" s="5" t="s">
        <v>220</v>
      </c>
      <c r="NQ24" s="5" t="s">
        <v>220</v>
      </c>
      <c r="NR24" s="5" t="s">
        <v>220</v>
      </c>
      <c r="NS24" s="5" t="s">
        <v>220</v>
      </c>
      <c r="NT24" s="5" t="s">
        <v>220</v>
      </c>
      <c r="NU24" s="5" t="s">
        <v>220</v>
      </c>
      <c r="NV24" s="5" t="s">
        <v>220</v>
      </c>
      <c r="NW24" s="5" t="s">
        <v>220</v>
      </c>
      <c r="NX24" s="5" t="s">
        <v>220</v>
      </c>
      <c r="NY24" s="5" t="s">
        <v>220</v>
      </c>
      <c r="NZ24" s="5" t="s">
        <v>220</v>
      </c>
      <c r="OA24" s="5" t="s">
        <v>220</v>
      </c>
      <c r="OB24" s="5" t="s">
        <v>220</v>
      </c>
      <c r="OC24" s="5" t="s">
        <v>220</v>
      </c>
      <c r="OD24" s="5" t="s">
        <v>220</v>
      </c>
      <c r="OE24" s="5" t="s">
        <v>220</v>
      </c>
      <c r="OF24" s="5" t="s">
        <v>220</v>
      </c>
      <c r="OG24" s="5" t="s">
        <v>220</v>
      </c>
      <c r="OH24" s="5" t="s">
        <v>220</v>
      </c>
      <c r="OI24" s="5" t="s">
        <v>220</v>
      </c>
      <c r="OJ24" s="5" t="s">
        <v>220</v>
      </c>
      <c r="OK24" s="5" t="s">
        <v>220</v>
      </c>
      <c r="OL24" s="5" t="s">
        <v>220</v>
      </c>
      <c r="OM24" s="5" t="s">
        <v>220</v>
      </c>
      <c r="ON24" s="5" t="s">
        <v>220</v>
      </c>
      <c r="OO24" s="5" t="s">
        <v>220</v>
      </c>
      <c r="OP24" s="5" t="s">
        <v>220</v>
      </c>
      <c r="OQ24" s="5" t="s">
        <v>220</v>
      </c>
      <c r="OR24" s="5" t="s">
        <v>220</v>
      </c>
      <c r="OS24" s="5" t="s">
        <v>220</v>
      </c>
      <c r="OT24" s="5" t="s">
        <v>220</v>
      </c>
      <c r="OU24" s="5" t="s">
        <v>220</v>
      </c>
      <c r="OV24" s="5" t="s">
        <v>220</v>
      </c>
      <c r="OW24" s="5" t="s">
        <v>220</v>
      </c>
      <c r="OX24" s="5" t="s">
        <v>220</v>
      </c>
      <c r="OY24" s="5" t="s">
        <v>220</v>
      </c>
      <c r="OZ24" s="5" t="s">
        <v>220</v>
      </c>
      <c r="PA24" s="5" t="s">
        <v>220</v>
      </c>
      <c r="PB24" s="5" t="s">
        <v>220</v>
      </c>
      <c r="PC24" s="5" t="s">
        <v>220</v>
      </c>
      <c r="PD24" s="5" t="s">
        <v>220</v>
      </c>
      <c r="PE24" s="5" t="s">
        <v>220</v>
      </c>
      <c r="PF24" s="5" t="s">
        <v>220</v>
      </c>
      <c r="PG24" s="5" t="s">
        <v>220</v>
      </c>
      <c r="PH24" s="5" t="s">
        <v>220</v>
      </c>
      <c r="PI24" s="5" t="s">
        <v>220</v>
      </c>
      <c r="PJ24" s="5" t="s">
        <v>220</v>
      </c>
      <c r="PK24" s="5" t="s">
        <v>220</v>
      </c>
      <c r="PL24" s="5" t="s">
        <v>220</v>
      </c>
      <c r="PM24" s="5" t="s">
        <v>220</v>
      </c>
      <c r="PN24" s="5" t="s">
        <v>220</v>
      </c>
      <c r="PO24" s="5" t="s">
        <v>220</v>
      </c>
      <c r="PP24" s="5" t="s">
        <v>220</v>
      </c>
      <c r="PQ24" s="5" t="s">
        <v>220</v>
      </c>
      <c r="PR24" s="5" t="s">
        <v>220</v>
      </c>
      <c r="PS24" s="5" t="s">
        <v>220</v>
      </c>
      <c r="PT24" s="5" t="s">
        <v>220</v>
      </c>
      <c r="PU24" s="5" t="s">
        <v>220</v>
      </c>
      <c r="PV24" s="5" t="s">
        <v>220</v>
      </c>
      <c r="PW24" s="5" t="s">
        <v>220</v>
      </c>
      <c r="PX24" s="5" t="s">
        <v>220</v>
      </c>
      <c r="PY24" s="5" t="s">
        <v>220</v>
      </c>
      <c r="PZ24" s="5" t="s">
        <v>220</v>
      </c>
      <c r="QA24" s="5" t="s">
        <v>220</v>
      </c>
      <c r="QB24" s="5" t="s">
        <v>220</v>
      </c>
      <c r="QC24" s="5" t="s">
        <v>220</v>
      </c>
      <c r="QD24" s="5" t="s">
        <v>220</v>
      </c>
      <c r="QE24" s="5">
        <v>1827</v>
      </c>
      <c r="QF24" s="5">
        <v>2495</v>
      </c>
      <c r="QG24" s="5">
        <v>2183</v>
      </c>
      <c r="QH24" s="5">
        <v>1970</v>
      </c>
      <c r="QI24" s="5" t="s">
        <v>220</v>
      </c>
      <c r="QJ24" s="5" t="s">
        <v>220</v>
      </c>
      <c r="QK24" s="5" t="s">
        <v>220</v>
      </c>
      <c r="QL24" s="5" t="s">
        <v>220</v>
      </c>
      <c r="QM24" s="5" t="s">
        <v>220</v>
      </c>
      <c r="QN24" s="5" t="s">
        <v>220</v>
      </c>
      <c r="QO24" s="5" t="s">
        <v>220</v>
      </c>
      <c r="QP24" s="5" t="s">
        <v>220</v>
      </c>
      <c r="QQ24" s="5" t="s">
        <v>220</v>
      </c>
      <c r="QR24" s="5" t="s">
        <v>220</v>
      </c>
      <c r="QS24" s="5" t="s">
        <v>220</v>
      </c>
      <c r="QT24" s="5" t="s">
        <v>220</v>
      </c>
      <c r="QU24" s="5" t="s">
        <v>220</v>
      </c>
      <c r="QV24" s="5" t="s">
        <v>220</v>
      </c>
      <c r="QW24" s="5" t="s">
        <v>220</v>
      </c>
      <c r="QX24" s="5" t="s">
        <v>220</v>
      </c>
      <c r="QY24" s="5" t="s">
        <v>220</v>
      </c>
      <c r="QZ24" s="5" t="s">
        <v>220</v>
      </c>
      <c r="RA24" s="5" t="s">
        <v>220</v>
      </c>
      <c r="RB24" s="5" t="s">
        <v>220</v>
      </c>
      <c r="RC24" s="5" t="s">
        <v>220</v>
      </c>
      <c r="RD24" s="5" t="s">
        <v>220</v>
      </c>
      <c r="RE24" s="5" t="s">
        <v>220</v>
      </c>
      <c r="RF24" s="5" t="s">
        <v>220</v>
      </c>
      <c r="RG24" s="5" t="s">
        <v>220</v>
      </c>
      <c r="RH24" s="5" t="s">
        <v>220</v>
      </c>
      <c r="RI24" s="5" t="s">
        <v>220</v>
      </c>
      <c r="RJ24" s="5" t="s">
        <v>220</v>
      </c>
      <c r="RK24" s="5">
        <v>3055</v>
      </c>
      <c r="RL24" s="5">
        <v>4090</v>
      </c>
      <c r="RM24" s="5">
        <v>4328</v>
      </c>
      <c r="RN24" s="5">
        <v>4323</v>
      </c>
      <c r="RO24" s="5" t="s">
        <v>220</v>
      </c>
      <c r="RP24" s="5" t="s">
        <v>220</v>
      </c>
      <c r="RQ24" s="5" t="s">
        <v>220</v>
      </c>
      <c r="RR24" s="5" t="s">
        <v>220</v>
      </c>
      <c r="RS24" s="5" t="s">
        <v>220</v>
      </c>
      <c r="RT24" s="5" t="s">
        <v>220</v>
      </c>
      <c r="RU24" s="5" t="s">
        <v>220</v>
      </c>
      <c r="RV24" s="5" t="s">
        <v>220</v>
      </c>
      <c r="RW24" s="5" t="s">
        <v>220</v>
      </c>
      <c r="RX24" s="5" t="s">
        <v>220</v>
      </c>
      <c r="RY24" s="5" t="s">
        <v>220</v>
      </c>
      <c r="RZ24" s="5" t="s">
        <v>220</v>
      </c>
      <c r="SA24" s="5" t="s">
        <v>220</v>
      </c>
      <c r="SB24" s="5" t="s">
        <v>220</v>
      </c>
      <c r="SC24" s="5" t="s">
        <v>220</v>
      </c>
      <c r="SD24" s="5" t="s">
        <v>220</v>
      </c>
      <c r="SE24" s="5" t="s">
        <v>220</v>
      </c>
      <c r="SF24" s="5" t="s">
        <v>220</v>
      </c>
      <c r="SG24" s="5" t="s">
        <v>220</v>
      </c>
      <c r="SH24" s="5" t="s">
        <v>220</v>
      </c>
      <c r="SI24" s="5" t="s">
        <v>220</v>
      </c>
      <c r="SJ24" s="5" t="s">
        <v>220</v>
      </c>
      <c r="SK24" s="5" t="s">
        <v>220</v>
      </c>
      <c r="SL24" s="5" t="s">
        <v>220</v>
      </c>
      <c r="SM24" s="5" t="s">
        <v>220</v>
      </c>
      <c r="SN24" s="5" t="s">
        <v>220</v>
      </c>
      <c r="SO24" s="5" t="s">
        <v>220</v>
      </c>
      <c r="SP24" s="5" t="s">
        <v>220</v>
      </c>
      <c r="SQ24" s="5">
        <v>4120</v>
      </c>
      <c r="SR24" s="5">
        <v>5353</v>
      </c>
      <c r="SS24" s="5">
        <v>5324</v>
      </c>
      <c r="ST24" s="5">
        <v>4953</v>
      </c>
      <c r="SU24" s="5" t="s">
        <v>220</v>
      </c>
      <c r="SV24" s="5" t="s">
        <v>220</v>
      </c>
      <c r="SW24" s="5" t="s">
        <v>220</v>
      </c>
      <c r="SX24" s="5" t="s">
        <v>220</v>
      </c>
      <c r="SY24" s="5" t="s">
        <v>220</v>
      </c>
      <c r="SZ24" s="5" t="s">
        <v>220</v>
      </c>
      <c r="TA24" s="5" t="s">
        <v>220</v>
      </c>
      <c r="TB24" s="5" t="s">
        <v>220</v>
      </c>
      <c r="TC24" s="5" t="s">
        <v>220</v>
      </c>
      <c r="TD24" s="5" t="s">
        <v>220</v>
      </c>
      <c r="TE24" s="5" t="s">
        <v>220</v>
      </c>
      <c r="TF24" s="5" t="s">
        <v>220</v>
      </c>
      <c r="TG24" s="5" t="s">
        <v>220</v>
      </c>
      <c r="TH24" s="5" t="s">
        <v>220</v>
      </c>
      <c r="TI24" s="5" t="s">
        <v>220</v>
      </c>
      <c r="TJ24" s="5" t="s">
        <v>220</v>
      </c>
      <c r="TK24" s="5" t="s">
        <v>220</v>
      </c>
      <c r="TL24" s="5" t="s">
        <v>220</v>
      </c>
      <c r="TM24" s="5" t="s">
        <v>220</v>
      </c>
      <c r="TN24" s="5" t="s">
        <v>220</v>
      </c>
      <c r="TO24" s="5" t="s">
        <v>220</v>
      </c>
      <c r="TP24" s="5" t="s">
        <v>220</v>
      </c>
      <c r="TQ24" s="5" t="s">
        <v>220</v>
      </c>
      <c r="TR24" s="5" t="s">
        <v>220</v>
      </c>
      <c r="TS24" s="5" t="s">
        <v>220</v>
      </c>
      <c r="TT24" s="5" t="s">
        <v>220</v>
      </c>
      <c r="TU24" s="5" t="s">
        <v>220</v>
      </c>
      <c r="TV24" s="5" t="s">
        <v>220</v>
      </c>
      <c r="TW24" s="5">
        <v>173</v>
      </c>
      <c r="TX24" s="5">
        <v>279</v>
      </c>
      <c r="TY24" s="5">
        <v>305</v>
      </c>
      <c r="TZ24" s="5">
        <v>239</v>
      </c>
      <c r="UA24" s="5" t="s">
        <v>220</v>
      </c>
      <c r="UB24" s="5" t="s">
        <v>220</v>
      </c>
      <c r="UC24" s="5" t="s">
        <v>220</v>
      </c>
      <c r="UD24" s="5" t="s">
        <v>220</v>
      </c>
      <c r="UE24" s="5" t="s">
        <v>220</v>
      </c>
      <c r="UF24" s="5" t="s">
        <v>220</v>
      </c>
      <c r="UG24" s="5" t="s">
        <v>220</v>
      </c>
      <c r="UH24" s="5" t="s">
        <v>220</v>
      </c>
      <c r="UI24" s="5" t="s">
        <v>220</v>
      </c>
      <c r="UJ24" s="5" t="s">
        <v>220</v>
      </c>
      <c r="UK24" s="5" t="s">
        <v>220</v>
      </c>
      <c r="UL24" s="5" t="s">
        <v>220</v>
      </c>
      <c r="UM24" s="5" t="s">
        <v>220</v>
      </c>
      <c r="UN24" s="5" t="s">
        <v>220</v>
      </c>
      <c r="UO24" s="5" t="s">
        <v>220</v>
      </c>
      <c r="UP24" s="5" t="s">
        <v>220</v>
      </c>
      <c r="UQ24" s="5" t="s">
        <v>220</v>
      </c>
      <c r="UR24" s="5" t="s">
        <v>220</v>
      </c>
      <c r="US24" s="5" t="s">
        <v>220</v>
      </c>
      <c r="UT24" s="5" t="s">
        <v>220</v>
      </c>
      <c r="UU24" s="5" t="s">
        <v>220</v>
      </c>
      <c r="UV24" s="5" t="s">
        <v>220</v>
      </c>
      <c r="UW24" s="5" t="s">
        <v>220</v>
      </c>
      <c r="UX24" s="5" t="s">
        <v>220</v>
      </c>
      <c r="UY24" s="5" t="s">
        <v>220</v>
      </c>
      <c r="UZ24" s="5" t="s">
        <v>220</v>
      </c>
      <c r="VA24" s="5" t="s">
        <v>220</v>
      </c>
      <c r="VB24" s="5" t="s">
        <v>220</v>
      </c>
      <c r="VC24" s="5">
        <v>0</v>
      </c>
      <c r="VD24" s="5">
        <v>0</v>
      </c>
      <c r="VE24" s="5">
        <v>0</v>
      </c>
      <c r="VF24" s="5">
        <v>0</v>
      </c>
      <c r="VG24" s="5" t="s">
        <v>220</v>
      </c>
      <c r="VH24" s="5" t="s">
        <v>220</v>
      </c>
      <c r="VI24" s="5" t="s">
        <v>220</v>
      </c>
      <c r="VJ24" s="5" t="s">
        <v>220</v>
      </c>
      <c r="VK24" s="5" t="s">
        <v>220</v>
      </c>
      <c r="VL24" s="5" t="s">
        <v>220</v>
      </c>
      <c r="VM24" s="5" t="s">
        <v>220</v>
      </c>
      <c r="VN24" s="5" t="s">
        <v>220</v>
      </c>
      <c r="VO24" s="5" t="s">
        <v>220</v>
      </c>
      <c r="VP24" s="5" t="s">
        <v>220</v>
      </c>
      <c r="VQ24" s="5" t="s">
        <v>220</v>
      </c>
      <c r="VR24" s="5" t="s">
        <v>220</v>
      </c>
      <c r="VS24" s="5" t="s">
        <v>220</v>
      </c>
      <c r="VT24" s="5" t="s">
        <v>220</v>
      </c>
      <c r="VU24" s="5" t="s">
        <v>220</v>
      </c>
      <c r="VV24" s="5" t="s">
        <v>220</v>
      </c>
      <c r="VW24" s="5" t="s">
        <v>220</v>
      </c>
      <c r="VX24" s="5" t="s">
        <v>220</v>
      </c>
      <c r="VY24" s="5" t="s">
        <v>220</v>
      </c>
      <c r="VZ24" s="5" t="s">
        <v>220</v>
      </c>
      <c r="WA24" s="5" t="s">
        <v>220</v>
      </c>
      <c r="WB24" s="5" t="s">
        <v>220</v>
      </c>
      <c r="WC24" s="5" t="s">
        <v>220</v>
      </c>
      <c r="WD24" s="5" t="s">
        <v>220</v>
      </c>
      <c r="WE24" s="5" t="s">
        <v>220</v>
      </c>
      <c r="WF24" s="5" t="s">
        <v>220</v>
      </c>
      <c r="WG24" s="5" t="s">
        <v>220</v>
      </c>
      <c r="WH24" s="5" t="s">
        <v>220</v>
      </c>
      <c r="WI24" s="5">
        <v>12370</v>
      </c>
      <c r="WJ24" s="5">
        <v>13944</v>
      </c>
      <c r="WK24" s="5">
        <v>12399</v>
      </c>
      <c r="WL24" s="5">
        <v>12484</v>
      </c>
      <c r="WM24" s="5" t="s">
        <v>220</v>
      </c>
      <c r="WN24" s="5" t="s">
        <v>220</v>
      </c>
      <c r="WO24" s="5" t="s">
        <v>220</v>
      </c>
      <c r="WP24" s="5" t="s">
        <v>220</v>
      </c>
      <c r="WQ24" s="5" t="s">
        <v>220</v>
      </c>
      <c r="WR24" s="5" t="s">
        <v>220</v>
      </c>
      <c r="WS24" s="5" t="s">
        <v>220</v>
      </c>
      <c r="WT24" s="5" t="s">
        <v>220</v>
      </c>
      <c r="WU24" s="5" t="s">
        <v>220</v>
      </c>
      <c r="WV24" s="5" t="s">
        <v>220</v>
      </c>
      <c r="WW24" s="5" t="s">
        <v>220</v>
      </c>
      <c r="WX24" s="5" t="s">
        <v>220</v>
      </c>
      <c r="WY24" s="5" t="s">
        <v>220</v>
      </c>
      <c r="WZ24" s="5" t="s">
        <v>220</v>
      </c>
      <c r="XA24" s="5" t="s">
        <v>220</v>
      </c>
      <c r="XB24" s="5" t="s">
        <v>220</v>
      </c>
      <c r="XC24" s="5" t="s">
        <v>220</v>
      </c>
      <c r="XD24" s="5" t="s">
        <v>220</v>
      </c>
      <c r="XE24" s="5" t="s">
        <v>220</v>
      </c>
      <c r="XF24" s="5" t="s">
        <v>220</v>
      </c>
      <c r="XG24" s="5" t="s">
        <v>220</v>
      </c>
      <c r="XH24" s="5" t="s">
        <v>220</v>
      </c>
      <c r="XI24" s="5" t="s">
        <v>220</v>
      </c>
      <c r="XJ24" s="5" t="s">
        <v>220</v>
      </c>
      <c r="XK24" s="5" t="s">
        <v>220</v>
      </c>
      <c r="XL24" s="5" t="s">
        <v>220</v>
      </c>
      <c r="XM24" s="5" t="s">
        <v>220</v>
      </c>
      <c r="XN24" s="5" t="s">
        <v>220</v>
      </c>
      <c r="XO24" s="5">
        <v>371</v>
      </c>
      <c r="XP24" s="5">
        <v>425</v>
      </c>
      <c r="XQ24" s="5">
        <v>395</v>
      </c>
      <c r="XR24" s="5">
        <v>262</v>
      </c>
      <c r="XS24" s="2" t="s">
        <v>220</v>
      </c>
      <c r="XT24" s="3" t="s">
        <v>220</v>
      </c>
      <c r="XU24" s="3" t="s">
        <v>220</v>
      </c>
      <c r="XV24" s="3" t="s">
        <v>220</v>
      </c>
      <c r="XW24" s="3" t="s">
        <v>220</v>
      </c>
      <c r="XX24" s="3" t="s">
        <v>220</v>
      </c>
      <c r="XY24" s="3" t="s">
        <v>220</v>
      </c>
      <c r="XZ24" s="3"/>
    </row>
    <row r="25" spans="1:650" x14ac:dyDescent="0.3">
      <c r="A25" s="1" t="s">
        <v>19</v>
      </c>
      <c r="B25" s="2">
        <v>4057059</v>
      </c>
      <c r="C25" s="5">
        <v>103797</v>
      </c>
      <c r="D25" s="5">
        <v>22874</v>
      </c>
      <c r="E25" s="5">
        <v>49244</v>
      </c>
      <c r="F25" s="5">
        <v>7905</v>
      </c>
      <c r="G25" s="5">
        <v>92315</v>
      </c>
      <c r="H25" s="5">
        <v>51997</v>
      </c>
      <c r="I25" s="5">
        <v>18796</v>
      </c>
      <c r="J25" s="5">
        <v>20812</v>
      </c>
      <c r="K25" s="5">
        <v>14299</v>
      </c>
      <c r="L25" s="5">
        <v>25330</v>
      </c>
      <c r="M25" s="5">
        <v>34812</v>
      </c>
      <c r="N25" s="5">
        <v>635</v>
      </c>
      <c r="O25" s="5">
        <v>284</v>
      </c>
      <c r="P25" s="5">
        <v>301</v>
      </c>
      <c r="Q25" s="5">
        <v>8953</v>
      </c>
      <c r="R25" s="5">
        <v>8161</v>
      </c>
      <c r="S25" s="5">
        <v>1954</v>
      </c>
      <c r="T25" s="5">
        <v>2049</v>
      </c>
      <c r="U25" s="5">
        <v>34822</v>
      </c>
      <c r="V25" s="5">
        <v>33967</v>
      </c>
      <c r="W25" s="5">
        <v>44972</v>
      </c>
      <c r="X25" s="5">
        <v>100825</v>
      </c>
      <c r="Y25" s="5" t="s">
        <v>220</v>
      </c>
      <c r="Z25" s="5" t="s">
        <v>220</v>
      </c>
      <c r="AA25" s="5">
        <v>557</v>
      </c>
      <c r="AB25" s="5">
        <v>0</v>
      </c>
      <c r="AC25" s="5" t="s">
        <v>220</v>
      </c>
      <c r="AD25" s="5" t="s">
        <v>220</v>
      </c>
      <c r="AE25" s="5" t="s">
        <v>220</v>
      </c>
      <c r="AF25" s="5" t="s">
        <v>220</v>
      </c>
      <c r="AG25" s="5" t="s">
        <v>220</v>
      </c>
      <c r="AH25" s="5" t="s">
        <v>220</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116</v>
      </c>
      <c r="BA25" s="5">
        <v>152694</v>
      </c>
      <c r="BB25" s="5">
        <v>105301</v>
      </c>
      <c r="BC25" s="5">
        <v>66635</v>
      </c>
      <c r="BD25" s="5">
        <v>95561</v>
      </c>
      <c r="BE25" s="5" t="s">
        <v>220</v>
      </c>
      <c r="BF25" s="5" t="s">
        <v>220</v>
      </c>
      <c r="BG25" s="5">
        <v>213344</v>
      </c>
      <c r="BH25" s="5">
        <v>67548</v>
      </c>
      <c r="BI25" s="5" t="s">
        <v>220</v>
      </c>
      <c r="BJ25" s="5" t="s">
        <v>220</v>
      </c>
      <c r="BK25" s="5" t="s">
        <v>220</v>
      </c>
      <c r="BL25" s="5" t="s">
        <v>220</v>
      </c>
      <c r="BM25" s="5" t="s">
        <v>220</v>
      </c>
      <c r="BN25" s="5" t="s">
        <v>220</v>
      </c>
      <c r="BO25" s="5">
        <v>291334</v>
      </c>
      <c r="BP25" s="5">
        <v>352730</v>
      </c>
      <c r="BQ25" s="5">
        <v>371467</v>
      </c>
      <c r="BR25" s="5">
        <v>232762</v>
      </c>
      <c r="BS25" s="5">
        <v>175440</v>
      </c>
      <c r="BT25" s="5">
        <v>123177</v>
      </c>
      <c r="BU25" s="5">
        <v>99927</v>
      </c>
      <c r="BV25" s="5">
        <v>125360</v>
      </c>
      <c r="BW25" s="5">
        <v>61035</v>
      </c>
      <c r="BX25" s="5">
        <v>55707</v>
      </c>
      <c r="BY25" s="5">
        <v>54434</v>
      </c>
      <c r="BZ25" s="5">
        <v>61859</v>
      </c>
      <c r="CA25" s="5">
        <v>164190</v>
      </c>
      <c r="CB25" s="5">
        <v>39467</v>
      </c>
      <c r="CC25" s="5">
        <v>34674</v>
      </c>
      <c r="CD25" s="5">
        <v>44150</v>
      </c>
      <c r="CE25" s="5">
        <v>40481</v>
      </c>
      <c r="CF25" s="5">
        <v>151222</v>
      </c>
      <c r="CG25" s="5">
        <v>110705</v>
      </c>
      <c r="CH25" s="5">
        <v>22168</v>
      </c>
      <c r="CI25" s="5">
        <v>26853</v>
      </c>
      <c r="CJ25" s="5">
        <v>34487</v>
      </c>
      <c r="CK25" s="5" t="s">
        <v>220</v>
      </c>
      <c r="CL25" s="5" t="s">
        <v>220</v>
      </c>
      <c r="CM25" s="5">
        <v>53295</v>
      </c>
      <c r="CN25" s="5">
        <v>39751</v>
      </c>
      <c r="CO25" s="5" t="s">
        <v>220</v>
      </c>
      <c r="CP25" s="5" t="s">
        <v>220</v>
      </c>
      <c r="CQ25" s="5" t="s">
        <v>220</v>
      </c>
      <c r="CR25" s="5" t="s">
        <v>220</v>
      </c>
      <c r="CS25" s="5" t="s">
        <v>220</v>
      </c>
      <c r="CT25" s="5" t="s">
        <v>220</v>
      </c>
      <c r="CU25" s="5">
        <v>454697</v>
      </c>
      <c r="CV25" s="5">
        <v>461038</v>
      </c>
      <c r="CW25" s="5">
        <v>420164</v>
      </c>
      <c r="CX25" s="5">
        <v>423848</v>
      </c>
      <c r="CY25" s="5">
        <v>507692</v>
      </c>
      <c r="CZ25" s="5">
        <v>409069</v>
      </c>
      <c r="DA25" s="5">
        <v>306547</v>
      </c>
      <c r="DB25" s="5">
        <v>287763</v>
      </c>
      <c r="DC25" s="5">
        <v>314271</v>
      </c>
      <c r="DD25" s="5">
        <v>281056</v>
      </c>
      <c r="DE25" s="5">
        <v>248595</v>
      </c>
      <c r="DF25" s="5">
        <v>227467</v>
      </c>
      <c r="DG25" s="5">
        <v>225958</v>
      </c>
      <c r="DH25" s="5">
        <v>225628</v>
      </c>
      <c r="DI25" s="5">
        <v>226864</v>
      </c>
      <c r="DJ25" s="5">
        <v>163456</v>
      </c>
      <c r="DK25" s="5">
        <v>159531</v>
      </c>
      <c r="DL25" s="5">
        <v>209933</v>
      </c>
      <c r="DM25" s="5">
        <v>282984</v>
      </c>
      <c r="DN25" s="5">
        <v>251464</v>
      </c>
      <c r="DO25" s="5">
        <v>274737</v>
      </c>
      <c r="DP25" s="5">
        <v>214341</v>
      </c>
      <c r="DQ25" s="5" t="s">
        <v>220</v>
      </c>
      <c r="DR25" s="5" t="s">
        <v>220</v>
      </c>
      <c r="DS25" s="5">
        <v>118156</v>
      </c>
      <c r="DT25" s="5">
        <v>156282</v>
      </c>
      <c r="DU25" s="5" t="s">
        <v>220</v>
      </c>
      <c r="DV25" s="5" t="s">
        <v>220</v>
      </c>
      <c r="DW25" s="5" t="s">
        <v>220</v>
      </c>
      <c r="DX25" s="5" t="s">
        <v>220</v>
      </c>
      <c r="DY25" s="5" t="s">
        <v>220</v>
      </c>
      <c r="DZ25" s="5" t="s">
        <v>220</v>
      </c>
      <c r="EA25" s="5">
        <v>93766</v>
      </c>
      <c r="EB25" s="5">
        <v>95159</v>
      </c>
      <c r="EC25" s="5">
        <v>34225</v>
      </c>
      <c r="ED25" s="5">
        <v>62263</v>
      </c>
      <c r="EE25" s="5">
        <v>230155</v>
      </c>
      <c r="EF25" s="5">
        <v>156588</v>
      </c>
      <c r="EG25" s="5">
        <v>86398</v>
      </c>
      <c r="EH25" s="5">
        <v>86943</v>
      </c>
      <c r="EI25" s="5">
        <v>48035</v>
      </c>
      <c r="EJ25" s="5">
        <v>29919</v>
      </c>
      <c r="EK25" s="5">
        <v>80214</v>
      </c>
      <c r="EL25" s="5">
        <v>25177</v>
      </c>
      <c r="EM25" s="5">
        <v>18045</v>
      </c>
      <c r="EN25" s="5">
        <v>22514</v>
      </c>
      <c r="EO25" s="5">
        <v>82913</v>
      </c>
      <c r="EP25" s="5">
        <v>17639</v>
      </c>
      <c r="EQ25" s="5">
        <v>10006</v>
      </c>
      <c r="ER25" s="5">
        <v>36289</v>
      </c>
      <c r="ES25" s="5">
        <v>49835</v>
      </c>
      <c r="ET25" s="5">
        <v>82380</v>
      </c>
      <c r="EU25" s="5">
        <v>111728</v>
      </c>
      <c r="EV25" s="5">
        <v>111159</v>
      </c>
      <c r="EW25" s="5" t="s">
        <v>220</v>
      </c>
      <c r="EX25" s="5" t="s">
        <v>220</v>
      </c>
      <c r="EY25" s="5">
        <v>26958</v>
      </c>
      <c r="EZ25" s="5">
        <v>58444</v>
      </c>
      <c r="FA25" s="5" t="s">
        <v>220</v>
      </c>
      <c r="FB25" s="5" t="s">
        <v>220</v>
      </c>
      <c r="FC25" s="5" t="s">
        <v>220</v>
      </c>
      <c r="FD25" s="5" t="s">
        <v>220</v>
      </c>
      <c r="FE25" s="5" t="s">
        <v>220</v>
      </c>
      <c r="FF25" s="5" t="s">
        <v>220</v>
      </c>
      <c r="FG25" s="5">
        <v>0</v>
      </c>
      <c r="FH25" s="5">
        <v>0</v>
      </c>
      <c r="FI25" s="5">
        <v>0</v>
      </c>
      <c r="FJ25" s="5">
        <v>0</v>
      </c>
      <c r="FK25" s="5">
        <v>0</v>
      </c>
      <c r="FL25" s="5">
        <v>0</v>
      </c>
      <c r="FM25" s="5">
        <v>0</v>
      </c>
      <c r="FN25" s="5">
        <v>0</v>
      </c>
      <c r="FO25" s="5">
        <v>0</v>
      </c>
      <c r="FP25" s="5">
        <v>0</v>
      </c>
      <c r="FQ25" s="5">
        <v>0</v>
      </c>
      <c r="FR25" s="5">
        <v>0</v>
      </c>
      <c r="FS25" s="5">
        <v>0</v>
      </c>
      <c r="FT25" s="5">
        <v>0</v>
      </c>
      <c r="FU25" s="5" t="s">
        <v>220</v>
      </c>
      <c r="FV25" s="5" t="s">
        <v>220</v>
      </c>
      <c r="FW25" s="5" t="s">
        <v>220</v>
      </c>
      <c r="FX25" s="5" t="s">
        <v>220</v>
      </c>
      <c r="FY25" s="5" t="s">
        <v>220</v>
      </c>
      <c r="FZ25" s="5" t="s">
        <v>220</v>
      </c>
      <c r="GA25" s="5" t="s">
        <v>220</v>
      </c>
      <c r="GB25" s="5" t="s">
        <v>220</v>
      </c>
      <c r="GC25" s="5" t="s">
        <v>220</v>
      </c>
      <c r="GD25" s="5" t="s">
        <v>220</v>
      </c>
      <c r="GE25" s="5" t="s">
        <v>220</v>
      </c>
      <c r="GF25" s="5" t="s">
        <v>220</v>
      </c>
      <c r="GG25" s="5" t="s">
        <v>220</v>
      </c>
      <c r="GH25" s="5" t="s">
        <v>220</v>
      </c>
      <c r="GI25" s="5" t="s">
        <v>220</v>
      </c>
      <c r="GJ25" s="5" t="s">
        <v>220</v>
      </c>
      <c r="GK25" s="5" t="s">
        <v>220</v>
      </c>
      <c r="GL25" s="5" t="s">
        <v>220</v>
      </c>
      <c r="GM25" s="5">
        <v>943594</v>
      </c>
      <c r="GN25" s="5">
        <v>931801</v>
      </c>
      <c r="GO25" s="5">
        <v>875100</v>
      </c>
      <c r="GP25" s="5">
        <v>726779</v>
      </c>
      <c r="GQ25" s="5">
        <v>1005602</v>
      </c>
      <c r="GR25" s="5">
        <v>740831</v>
      </c>
      <c r="GS25" s="5">
        <v>511669</v>
      </c>
      <c r="GT25" s="5">
        <v>520878</v>
      </c>
      <c r="GU25" s="5">
        <v>437640</v>
      </c>
      <c r="GV25" s="5">
        <v>392012</v>
      </c>
      <c r="GW25" s="5">
        <v>418054</v>
      </c>
      <c r="GX25" s="5">
        <v>315137</v>
      </c>
      <c r="GY25" s="5">
        <v>408478</v>
      </c>
      <c r="GZ25" s="5">
        <v>287910</v>
      </c>
      <c r="HA25" s="5">
        <v>353405</v>
      </c>
      <c r="HB25" s="5">
        <v>233406</v>
      </c>
      <c r="HC25" s="5">
        <v>211972</v>
      </c>
      <c r="HD25" s="5">
        <v>399609</v>
      </c>
      <c r="HE25" s="5">
        <v>631041</v>
      </c>
      <c r="HF25" s="5">
        <v>495281</v>
      </c>
      <c r="HG25" s="5">
        <v>524925</v>
      </c>
      <c r="HH25" s="5">
        <v>556372</v>
      </c>
      <c r="HI25" s="5" t="s">
        <v>220</v>
      </c>
      <c r="HJ25" s="5" t="s">
        <v>220</v>
      </c>
      <c r="HK25" s="5">
        <v>412310</v>
      </c>
      <c r="HL25" s="5">
        <v>322025</v>
      </c>
      <c r="HM25" s="5" t="s">
        <v>220</v>
      </c>
      <c r="HN25" s="5" t="s">
        <v>220</v>
      </c>
      <c r="HO25" s="5" t="s">
        <v>220</v>
      </c>
      <c r="HP25" s="5" t="s">
        <v>220</v>
      </c>
      <c r="HQ25" s="5" t="s">
        <v>220</v>
      </c>
      <c r="HR25" s="5" t="s">
        <v>220</v>
      </c>
      <c r="HS25" s="5">
        <v>0</v>
      </c>
      <c r="HT25" s="5">
        <v>0</v>
      </c>
      <c r="HU25" s="5">
        <v>0</v>
      </c>
      <c r="HV25" s="5">
        <v>0</v>
      </c>
      <c r="HW25" s="5">
        <v>0</v>
      </c>
      <c r="HX25" s="5">
        <v>0</v>
      </c>
      <c r="HY25" s="5">
        <v>0</v>
      </c>
      <c r="HZ25" s="5">
        <v>0</v>
      </c>
      <c r="IA25" s="5">
        <v>0</v>
      </c>
      <c r="IB25" s="5">
        <v>0</v>
      </c>
      <c r="IC25" s="5">
        <v>0</v>
      </c>
      <c r="ID25" s="5">
        <v>0</v>
      </c>
      <c r="IE25" s="5">
        <v>0</v>
      </c>
      <c r="IF25" s="5">
        <v>0</v>
      </c>
      <c r="IG25" s="5">
        <v>0</v>
      </c>
      <c r="IH25" s="5">
        <v>0</v>
      </c>
      <c r="II25" s="5">
        <v>0</v>
      </c>
      <c r="IJ25" s="5">
        <v>0</v>
      </c>
      <c r="IK25" s="5">
        <v>2670120</v>
      </c>
      <c r="IL25" s="5">
        <v>2543565</v>
      </c>
      <c r="IM25" s="5">
        <v>1741153</v>
      </c>
      <c r="IN25" s="5">
        <v>1556992</v>
      </c>
      <c r="IO25" s="5" t="s">
        <v>220</v>
      </c>
      <c r="IP25" s="5" t="s">
        <v>220</v>
      </c>
      <c r="IQ25" s="5">
        <v>1208362</v>
      </c>
      <c r="IR25" s="5">
        <v>1368395</v>
      </c>
      <c r="IS25" s="5" t="s">
        <v>220</v>
      </c>
      <c r="IT25" s="5" t="s">
        <v>220</v>
      </c>
      <c r="IU25" s="5" t="s">
        <v>220</v>
      </c>
      <c r="IV25" s="5" t="s">
        <v>220</v>
      </c>
      <c r="IW25" s="5" t="s">
        <v>220</v>
      </c>
      <c r="IX25" s="5" t="s">
        <v>220</v>
      </c>
      <c r="IY25" s="5">
        <v>0</v>
      </c>
      <c r="IZ25" s="5">
        <v>0</v>
      </c>
      <c r="JA25" s="5">
        <v>0</v>
      </c>
      <c r="JB25" s="5">
        <v>0</v>
      </c>
      <c r="JC25" s="5">
        <v>0</v>
      </c>
      <c r="JD25" s="5">
        <v>0</v>
      </c>
      <c r="JE25" s="5">
        <v>0</v>
      </c>
      <c r="JF25" s="5">
        <v>0</v>
      </c>
      <c r="JG25" s="5">
        <v>0</v>
      </c>
      <c r="JH25" s="5">
        <v>0</v>
      </c>
      <c r="JI25" s="5">
        <v>0</v>
      </c>
      <c r="JJ25" s="5">
        <v>0</v>
      </c>
      <c r="JK25" s="5">
        <v>0</v>
      </c>
      <c r="JL25" s="5">
        <v>0</v>
      </c>
      <c r="JM25" s="5">
        <v>0</v>
      </c>
      <c r="JN25" s="5">
        <v>0</v>
      </c>
      <c r="JO25" s="5">
        <v>0</v>
      </c>
      <c r="JP25" s="5">
        <v>0</v>
      </c>
      <c r="JQ25" s="5">
        <v>228980</v>
      </c>
      <c r="JR25" s="5">
        <v>212122</v>
      </c>
      <c r="JS25" s="5">
        <v>193775</v>
      </c>
      <c r="JT25" s="5">
        <v>157019</v>
      </c>
      <c r="JU25" s="5" t="s">
        <v>220</v>
      </c>
      <c r="JV25" s="5" t="s">
        <v>220</v>
      </c>
      <c r="JW25" s="5">
        <v>171981</v>
      </c>
      <c r="JX25" s="5">
        <v>171484</v>
      </c>
      <c r="JY25" s="5" t="s">
        <v>220</v>
      </c>
      <c r="JZ25" s="5" t="s">
        <v>220</v>
      </c>
      <c r="KA25" s="5" t="s">
        <v>220</v>
      </c>
      <c r="KB25" s="5" t="s">
        <v>220</v>
      </c>
      <c r="KC25" s="5" t="s">
        <v>220</v>
      </c>
      <c r="KD25" s="5" t="s">
        <v>220</v>
      </c>
      <c r="KE25" s="5">
        <v>873733</v>
      </c>
      <c r="KF25" s="5">
        <v>816591</v>
      </c>
      <c r="KG25" s="5">
        <v>845158</v>
      </c>
      <c r="KH25" s="5">
        <v>788038</v>
      </c>
      <c r="KI25" s="5">
        <v>731163</v>
      </c>
      <c r="KJ25" s="5">
        <v>684106</v>
      </c>
      <c r="KK25" s="5">
        <v>514572</v>
      </c>
      <c r="KL25" s="5">
        <v>433562</v>
      </c>
      <c r="KM25" s="5">
        <v>401123</v>
      </c>
      <c r="KN25" s="5">
        <v>364838</v>
      </c>
      <c r="KO25" s="5">
        <v>337828</v>
      </c>
      <c r="KP25" s="5">
        <v>317339</v>
      </c>
      <c r="KQ25" s="5">
        <v>272890</v>
      </c>
      <c r="KR25" s="5">
        <v>247939</v>
      </c>
      <c r="KS25" s="5">
        <v>239021</v>
      </c>
      <c r="KT25" s="5">
        <v>210871</v>
      </c>
      <c r="KU25" s="5">
        <v>172822</v>
      </c>
      <c r="KV25" s="5">
        <v>191929</v>
      </c>
      <c r="KW25" s="5">
        <v>202508</v>
      </c>
      <c r="KX25" s="5">
        <v>192598</v>
      </c>
      <c r="KY25" s="5">
        <v>149890</v>
      </c>
      <c r="KZ25" s="5">
        <v>105251</v>
      </c>
      <c r="LA25" s="5" t="s">
        <v>220</v>
      </c>
      <c r="LB25" s="5" t="s">
        <v>220</v>
      </c>
      <c r="LC25" s="5">
        <v>2956</v>
      </c>
      <c r="LD25" s="5">
        <v>2242</v>
      </c>
      <c r="LE25" s="5" t="s">
        <v>220</v>
      </c>
      <c r="LF25" s="5" t="s">
        <v>220</v>
      </c>
      <c r="LG25" s="5" t="s">
        <v>220</v>
      </c>
      <c r="LH25" s="5" t="s">
        <v>220</v>
      </c>
      <c r="LI25" s="5" t="s">
        <v>220</v>
      </c>
      <c r="LJ25" s="5" t="s">
        <v>220</v>
      </c>
      <c r="LK25" s="5">
        <v>29041</v>
      </c>
      <c r="LL25" s="5">
        <v>27327</v>
      </c>
      <c r="LM25" s="5">
        <v>22359</v>
      </c>
      <c r="LN25" s="5">
        <v>22886</v>
      </c>
      <c r="LO25" s="5">
        <v>20520</v>
      </c>
      <c r="LP25" s="5">
        <v>21304</v>
      </c>
      <c r="LQ25" s="5">
        <v>19830</v>
      </c>
      <c r="LR25" s="5">
        <v>19970</v>
      </c>
      <c r="LS25" s="5">
        <v>22970</v>
      </c>
      <c r="LT25" s="5">
        <v>15908</v>
      </c>
      <c r="LU25" s="5">
        <v>17170</v>
      </c>
      <c r="LV25" s="5">
        <v>14978</v>
      </c>
      <c r="LW25" s="5">
        <v>16717</v>
      </c>
      <c r="LX25" s="5">
        <v>13662</v>
      </c>
      <c r="LY25" s="5">
        <v>15135</v>
      </c>
      <c r="LZ25" s="5">
        <v>13505</v>
      </c>
      <c r="MA25" s="5">
        <v>14350</v>
      </c>
      <c r="MB25" s="5">
        <v>6290</v>
      </c>
      <c r="MC25" s="5">
        <v>15882</v>
      </c>
      <c r="MD25" s="5">
        <v>7798</v>
      </c>
      <c r="ME25" s="5">
        <v>8600</v>
      </c>
      <c r="MF25" s="5">
        <v>5376</v>
      </c>
      <c r="MG25" s="5" t="s">
        <v>220</v>
      </c>
      <c r="MH25" s="5" t="s">
        <v>220</v>
      </c>
      <c r="MI25" s="5">
        <v>6428</v>
      </c>
      <c r="MJ25" s="5">
        <v>5905</v>
      </c>
      <c r="MK25" s="5" t="s">
        <v>220</v>
      </c>
      <c r="ML25" s="5" t="s">
        <v>220</v>
      </c>
      <c r="MM25" s="5" t="s">
        <v>220</v>
      </c>
      <c r="MN25" s="5" t="s">
        <v>220</v>
      </c>
      <c r="MO25" s="5" t="s">
        <v>220</v>
      </c>
      <c r="MP25" s="5" t="s">
        <v>220</v>
      </c>
      <c r="MQ25" s="5">
        <v>0</v>
      </c>
      <c r="MR25" s="5">
        <v>0</v>
      </c>
      <c r="MS25" s="5">
        <v>0</v>
      </c>
      <c r="MT25" s="5">
        <v>0</v>
      </c>
      <c r="MU25" s="5">
        <v>0</v>
      </c>
      <c r="MV25" s="5">
        <v>0</v>
      </c>
      <c r="MW25" s="5">
        <v>0</v>
      </c>
      <c r="MX25" s="5">
        <v>0</v>
      </c>
      <c r="MY25" s="5">
        <v>0</v>
      </c>
      <c r="MZ25" s="5">
        <v>0</v>
      </c>
      <c r="NA25" s="5">
        <v>0</v>
      </c>
      <c r="NB25" s="5">
        <v>0</v>
      </c>
      <c r="NC25" s="5">
        <v>0</v>
      </c>
      <c r="ND25" s="5">
        <v>0</v>
      </c>
      <c r="NE25" s="5" t="s">
        <v>220</v>
      </c>
      <c r="NF25" s="5" t="s">
        <v>220</v>
      </c>
      <c r="NG25" s="5" t="s">
        <v>220</v>
      </c>
      <c r="NH25" s="5" t="s">
        <v>220</v>
      </c>
      <c r="NI25" s="5" t="s">
        <v>220</v>
      </c>
      <c r="NJ25" s="5" t="s">
        <v>220</v>
      </c>
      <c r="NK25" s="5" t="s">
        <v>220</v>
      </c>
      <c r="NL25" s="5" t="s">
        <v>220</v>
      </c>
      <c r="NM25" s="5" t="s">
        <v>220</v>
      </c>
      <c r="NN25" s="5" t="s">
        <v>220</v>
      </c>
      <c r="NO25" s="5" t="s">
        <v>220</v>
      </c>
      <c r="NP25" s="5" t="s">
        <v>220</v>
      </c>
      <c r="NQ25" s="5" t="s">
        <v>220</v>
      </c>
      <c r="NR25" s="5" t="s">
        <v>220</v>
      </c>
      <c r="NS25" s="5" t="s">
        <v>220</v>
      </c>
      <c r="NT25" s="5" t="s">
        <v>220</v>
      </c>
      <c r="NU25" s="5" t="s">
        <v>220</v>
      </c>
      <c r="NV25" s="5" t="s">
        <v>220</v>
      </c>
      <c r="NW25" s="5">
        <v>0</v>
      </c>
      <c r="NX25" s="5">
        <v>0</v>
      </c>
      <c r="NY25" s="5">
        <v>0</v>
      </c>
      <c r="NZ25" s="5">
        <v>0</v>
      </c>
      <c r="OA25" s="5">
        <v>0</v>
      </c>
      <c r="OB25" s="5">
        <v>0</v>
      </c>
      <c r="OC25" s="5">
        <v>0</v>
      </c>
      <c r="OD25" s="5">
        <v>0</v>
      </c>
      <c r="OE25" s="5">
        <v>0</v>
      </c>
      <c r="OF25" s="5">
        <v>0</v>
      </c>
      <c r="OG25" s="5">
        <v>0</v>
      </c>
      <c r="OH25" s="5">
        <v>0</v>
      </c>
      <c r="OI25" s="5">
        <v>0</v>
      </c>
      <c r="OJ25" s="5">
        <v>0</v>
      </c>
      <c r="OK25" s="5" t="s">
        <v>220</v>
      </c>
      <c r="OL25" s="5" t="s">
        <v>220</v>
      </c>
      <c r="OM25" s="5" t="s">
        <v>220</v>
      </c>
      <c r="ON25" s="5" t="s">
        <v>220</v>
      </c>
      <c r="OO25" s="5" t="s">
        <v>220</v>
      </c>
      <c r="OP25" s="5" t="s">
        <v>220</v>
      </c>
      <c r="OQ25" s="5" t="s">
        <v>220</v>
      </c>
      <c r="OR25" s="5" t="s">
        <v>220</v>
      </c>
      <c r="OS25" s="5" t="s">
        <v>220</v>
      </c>
      <c r="OT25" s="5" t="s">
        <v>220</v>
      </c>
      <c r="OU25" s="5" t="s">
        <v>220</v>
      </c>
      <c r="OV25" s="5" t="s">
        <v>220</v>
      </c>
      <c r="OW25" s="5" t="s">
        <v>220</v>
      </c>
      <c r="OX25" s="5" t="s">
        <v>220</v>
      </c>
      <c r="OY25" s="5" t="s">
        <v>220</v>
      </c>
      <c r="OZ25" s="5" t="s">
        <v>220</v>
      </c>
      <c r="PA25" s="5" t="s">
        <v>220</v>
      </c>
      <c r="PB25" s="5" t="s">
        <v>220</v>
      </c>
      <c r="PC25" s="5">
        <v>125474</v>
      </c>
      <c r="PD25" s="5">
        <v>135194</v>
      </c>
      <c r="PE25" s="5">
        <v>122791</v>
      </c>
      <c r="PF25" s="5">
        <v>119490</v>
      </c>
      <c r="PG25" s="5">
        <v>115653</v>
      </c>
      <c r="PH25" s="5">
        <v>114744</v>
      </c>
      <c r="PI25" s="5">
        <v>112475</v>
      </c>
      <c r="PJ25" s="5">
        <v>118608</v>
      </c>
      <c r="PK25" s="5">
        <v>126474</v>
      </c>
      <c r="PL25" s="5">
        <v>125176</v>
      </c>
      <c r="PM25" s="5">
        <v>111959</v>
      </c>
      <c r="PN25" s="5">
        <v>89780</v>
      </c>
      <c r="PO25" s="5">
        <v>89891</v>
      </c>
      <c r="PP25" s="5">
        <v>85116</v>
      </c>
      <c r="PQ25" s="5">
        <v>89461</v>
      </c>
      <c r="PR25" s="5">
        <v>68836</v>
      </c>
      <c r="PS25" s="5">
        <v>64828</v>
      </c>
      <c r="PT25" s="5">
        <v>100658</v>
      </c>
      <c r="PU25" s="5">
        <v>92038</v>
      </c>
      <c r="PV25" s="5">
        <v>92429</v>
      </c>
      <c r="PW25" s="5">
        <v>70478</v>
      </c>
      <c r="PX25" s="5">
        <v>37700</v>
      </c>
      <c r="PY25" s="5" t="s">
        <v>220</v>
      </c>
      <c r="PZ25" s="5" t="s">
        <v>220</v>
      </c>
      <c r="QA25" s="5">
        <v>36702</v>
      </c>
      <c r="QB25" s="5">
        <v>32659</v>
      </c>
      <c r="QC25" s="5" t="s">
        <v>220</v>
      </c>
      <c r="QD25" s="5" t="s">
        <v>220</v>
      </c>
      <c r="QE25" s="5" t="s">
        <v>220</v>
      </c>
      <c r="QF25" s="5" t="s">
        <v>220</v>
      </c>
      <c r="QG25" s="5" t="s">
        <v>220</v>
      </c>
      <c r="QH25" s="5" t="s">
        <v>220</v>
      </c>
      <c r="QI25" s="5">
        <v>124672</v>
      </c>
      <c r="QJ25" s="5">
        <v>135085</v>
      </c>
      <c r="QK25" s="5">
        <v>120328</v>
      </c>
      <c r="QL25" s="5">
        <v>118932</v>
      </c>
      <c r="QM25" s="5">
        <v>113937</v>
      </c>
      <c r="QN25" s="5">
        <v>118797</v>
      </c>
      <c r="QO25" s="5">
        <v>103015</v>
      </c>
      <c r="QP25" s="5">
        <v>96204</v>
      </c>
      <c r="QQ25" s="5">
        <v>90447</v>
      </c>
      <c r="QR25" s="5">
        <v>87571</v>
      </c>
      <c r="QS25" s="5">
        <v>78262</v>
      </c>
      <c r="QT25" s="5">
        <v>63346</v>
      </c>
      <c r="QU25" s="5">
        <v>64870</v>
      </c>
      <c r="QV25" s="5">
        <v>65232</v>
      </c>
      <c r="QW25" s="5">
        <v>63980</v>
      </c>
      <c r="QX25" s="5">
        <v>56092</v>
      </c>
      <c r="QY25" s="5">
        <v>57471</v>
      </c>
      <c r="QZ25" s="5">
        <v>63196</v>
      </c>
      <c r="RA25" s="5">
        <v>54398</v>
      </c>
      <c r="RB25" s="5">
        <v>65072</v>
      </c>
      <c r="RC25" s="5">
        <v>62629</v>
      </c>
      <c r="RD25" s="5">
        <v>53484</v>
      </c>
      <c r="RE25" s="5" t="s">
        <v>220</v>
      </c>
      <c r="RF25" s="5" t="s">
        <v>220</v>
      </c>
      <c r="RG25" s="5">
        <v>56196</v>
      </c>
      <c r="RH25" s="5">
        <v>56722</v>
      </c>
      <c r="RI25" s="5" t="s">
        <v>220</v>
      </c>
      <c r="RJ25" s="5" t="s">
        <v>220</v>
      </c>
      <c r="RK25" s="5" t="s">
        <v>220</v>
      </c>
      <c r="RL25" s="5" t="s">
        <v>220</v>
      </c>
      <c r="RM25" s="5" t="s">
        <v>220</v>
      </c>
      <c r="RN25" s="5" t="s">
        <v>220</v>
      </c>
      <c r="RO25" s="5">
        <v>29926</v>
      </c>
      <c r="RP25" s="5">
        <v>32809</v>
      </c>
      <c r="RQ25" s="5">
        <v>32355</v>
      </c>
      <c r="RR25" s="5">
        <v>34309</v>
      </c>
      <c r="RS25" s="5">
        <v>35480</v>
      </c>
      <c r="RT25" s="5">
        <v>30132</v>
      </c>
      <c r="RU25" s="5">
        <v>30163</v>
      </c>
      <c r="RV25" s="5">
        <v>30430</v>
      </c>
      <c r="RW25" s="5">
        <v>29719</v>
      </c>
      <c r="RX25" s="5">
        <v>33939</v>
      </c>
      <c r="RY25" s="5">
        <v>32697</v>
      </c>
      <c r="RZ25" s="5">
        <v>34473</v>
      </c>
      <c r="SA25" s="5">
        <v>29285</v>
      </c>
      <c r="SB25" s="5">
        <v>26053</v>
      </c>
      <c r="SC25" s="5">
        <v>29981</v>
      </c>
      <c r="SD25" s="5">
        <v>29501</v>
      </c>
      <c r="SE25" s="5">
        <v>38906</v>
      </c>
      <c r="SF25" s="5">
        <v>47419</v>
      </c>
      <c r="SG25" s="5">
        <v>158875</v>
      </c>
      <c r="SH25" s="5">
        <v>115555</v>
      </c>
      <c r="SI25" s="5">
        <v>91265</v>
      </c>
      <c r="SJ25" s="5">
        <v>91113</v>
      </c>
      <c r="SK25" s="5" t="s">
        <v>220</v>
      </c>
      <c r="SL25" s="5" t="s">
        <v>220</v>
      </c>
      <c r="SM25" s="5">
        <v>73042</v>
      </c>
      <c r="SN25" s="5">
        <v>72466</v>
      </c>
      <c r="SO25" s="5" t="s">
        <v>220</v>
      </c>
      <c r="SP25" s="5" t="s">
        <v>220</v>
      </c>
      <c r="SQ25" s="5" t="s">
        <v>220</v>
      </c>
      <c r="SR25" s="5" t="s">
        <v>220</v>
      </c>
      <c r="SS25" s="5" t="s">
        <v>220</v>
      </c>
      <c r="ST25" s="5" t="s">
        <v>220</v>
      </c>
      <c r="SU25" s="5">
        <v>42221</v>
      </c>
      <c r="SV25" s="5">
        <v>38504</v>
      </c>
      <c r="SW25" s="5">
        <v>35553</v>
      </c>
      <c r="SX25" s="5">
        <v>38303</v>
      </c>
      <c r="SY25" s="5">
        <v>42889</v>
      </c>
      <c r="SZ25" s="5">
        <v>40888</v>
      </c>
      <c r="TA25" s="5">
        <v>40320</v>
      </c>
      <c r="TB25" s="5">
        <v>36693</v>
      </c>
      <c r="TC25" s="5">
        <v>33545</v>
      </c>
      <c r="TD25" s="5">
        <v>32225</v>
      </c>
      <c r="TE25" s="5">
        <v>28689</v>
      </c>
      <c r="TF25" s="5">
        <v>27009</v>
      </c>
      <c r="TG25" s="5">
        <v>23598</v>
      </c>
      <c r="TH25" s="5">
        <v>18000</v>
      </c>
      <c r="TI25" s="5">
        <v>19264</v>
      </c>
      <c r="TJ25" s="5">
        <v>19075</v>
      </c>
      <c r="TK25" s="5">
        <v>20915</v>
      </c>
      <c r="TL25" s="5">
        <v>11553</v>
      </c>
      <c r="TM25" s="5">
        <v>17721</v>
      </c>
      <c r="TN25" s="5">
        <v>18091</v>
      </c>
      <c r="TO25" s="5">
        <v>31322</v>
      </c>
      <c r="TP25" s="5">
        <v>18777</v>
      </c>
      <c r="TQ25" s="5" t="s">
        <v>220</v>
      </c>
      <c r="TR25" s="5" t="s">
        <v>220</v>
      </c>
      <c r="TS25" s="5">
        <v>15150</v>
      </c>
      <c r="TT25" s="5">
        <v>15287</v>
      </c>
      <c r="TU25" s="5" t="s">
        <v>220</v>
      </c>
      <c r="TV25" s="5" t="s">
        <v>220</v>
      </c>
      <c r="TW25" s="5" t="s">
        <v>220</v>
      </c>
      <c r="TX25" s="5" t="s">
        <v>220</v>
      </c>
      <c r="TY25" s="5" t="s">
        <v>220</v>
      </c>
      <c r="TZ25" s="5" t="s">
        <v>220</v>
      </c>
      <c r="UA25" s="5">
        <v>0</v>
      </c>
      <c r="UB25" s="5">
        <v>0</v>
      </c>
      <c r="UC25" s="5">
        <v>0</v>
      </c>
      <c r="UD25" s="5">
        <v>0</v>
      </c>
      <c r="UE25" s="5">
        <v>0</v>
      </c>
      <c r="UF25" s="5">
        <v>0</v>
      </c>
      <c r="UG25" s="5">
        <v>0</v>
      </c>
      <c r="UH25" s="5">
        <v>0</v>
      </c>
      <c r="UI25" s="5">
        <v>0</v>
      </c>
      <c r="UJ25" s="5">
        <v>0</v>
      </c>
      <c r="UK25" s="5">
        <v>0</v>
      </c>
      <c r="UL25" s="5">
        <v>0</v>
      </c>
      <c r="UM25" s="5">
        <v>0</v>
      </c>
      <c r="UN25" s="5">
        <v>2</v>
      </c>
      <c r="UO25" s="5">
        <v>0</v>
      </c>
      <c r="UP25" s="5">
        <v>0</v>
      </c>
      <c r="UQ25" s="5">
        <v>0</v>
      </c>
      <c r="UR25" s="5">
        <v>0</v>
      </c>
      <c r="US25" s="5">
        <v>0</v>
      </c>
      <c r="UT25" s="5">
        <v>5</v>
      </c>
      <c r="UU25" s="5">
        <v>3890</v>
      </c>
      <c r="UV25" s="5">
        <v>1006</v>
      </c>
      <c r="UW25" s="5" t="s">
        <v>220</v>
      </c>
      <c r="UX25" s="5" t="s">
        <v>220</v>
      </c>
      <c r="UY25" s="5">
        <v>1041</v>
      </c>
      <c r="UZ25" s="5">
        <v>296</v>
      </c>
      <c r="VA25" s="5" t="s">
        <v>220</v>
      </c>
      <c r="VB25" s="5" t="s">
        <v>220</v>
      </c>
      <c r="VC25" s="5" t="s">
        <v>220</v>
      </c>
      <c r="VD25" s="5" t="s">
        <v>220</v>
      </c>
      <c r="VE25" s="5" t="s">
        <v>220</v>
      </c>
      <c r="VF25" s="5" t="s">
        <v>220</v>
      </c>
      <c r="VG25" s="5">
        <v>244863</v>
      </c>
      <c r="VH25" s="5">
        <v>253901</v>
      </c>
      <c r="VI25" s="5">
        <v>233128</v>
      </c>
      <c r="VJ25" s="5">
        <v>220928</v>
      </c>
      <c r="VK25" s="5">
        <v>225583</v>
      </c>
      <c r="VL25" s="5">
        <v>222695</v>
      </c>
      <c r="VM25" s="5">
        <v>210658</v>
      </c>
      <c r="VN25" s="5">
        <v>193027</v>
      </c>
      <c r="VO25" s="5">
        <v>182488</v>
      </c>
      <c r="VP25" s="5">
        <v>163096</v>
      </c>
      <c r="VQ25" s="5">
        <v>156966</v>
      </c>
      <c r="VR25" s="5">
        <v>164923</v>
      </c>
      <c r="VS25" s="5">
        <v>170694</v>
      </c>
      <c r="VT25" s="5">
        <v>171090</v>
      </c>
      <c r="VU25" s="5">
        <v>159579</v>
      </c>
      <c r="VV25" s="5">
        <v>161901</v>
      </c>
      <c r="VW25" s="5">
        <v>174187</v>
      </c>
      <c r="VX25" s="5">
        <v>137770</v>
      </c>
      <c r="VY25" s="5">
        <v>140634</v>
      </c>
      <c r="VZ25" s="5">
        <v>123971</v>
      </c>
      <c r="WA25" s="5">
        <v>116211</v>
      </c>
      <c r="WB25" s="5">
        <v>281221</v>
      </c>
      <c r="WC25" s="5" t="s">
        <v>220</v>
      </c>
      <c r="WD25" s="5" t="s">
        <v>220</v>
      </c>
      <c r="WE25" s="5">
        <v>391314</v>
      </c>
      <c r="WF25" s="5">
        <v>372062</v>
      </c>
      <c r="WG25" s="5" t="s">
        <v>220</v>
      </c>
      <c r="WH25" s="5" t="s">
        <v>220</v>
      </c>
      <c r="WI25" s="5" t="s">
        <v>220</v>
      </c>
      <c r="WJ25" s="5" t="s">
        <v>220</v>
      </c>
      <c r="WK25" s="5" t="s">
        <v>220</v>
      </c>
      <c r="WL25" s="5" t="s">
        <v>220</v>
      </c>
      <c r="WM25" s="5">
        <v>2535</v>
      </c>
      <c r="WN25" s="5">
        <v>2607</v>
      </c>
      <c r="WO25" s="5">
        <v>2516</v>
      </c>
      <c r="WP25" s="5">
        <v>2412</v>
      </c>
      <c r="WQ25" s="5">
        <v>2809</v>
      </c>
      <c r="WR25" s="5">
        <v>2086</v>
      </c>
      <c r="WS25" s="5">
        <v>1617</v>
      </c>
      <c r="WT25" s="5">
        <v>1621</v>
      </c>
      <c r="WU25" s="5">
        <v>1764</v>
      </c>
      <c r="WV25" s="5">
        <v>1449</v>
      </c>
      <c r="WW25" s="5">
        <v>1491</v>
      </c>
      <c r="WX25" s="5">
        <v>5500</v>
      </c>
      <c r="WY25" s="5">
        <v>1274</v>
      </c>
      <c r="WZ25" s="5">
        <v>1318</v>
      </c>
      <c r="XA25" s="5">
        <v>840</v>
      </c>
      <c r="XB25" s="5">
        <v>930</v>
      </c>
      <c r="XC25" s="5">
        <v>1271</v>
      </c>
      <c r="XD25" s="5">
        <v>0</v>
      </c>
      <c r="XE25" s="5">
        <v>0</v>
      </c>
      <c r="XF25" s="5">
        <v>0</v>
      </c>
      <c r="XG25" s="5">
        <v>0</v>
      </c>
      <c r="XH25" s="5">
        <v>18706</v>
      </c>
      <c r="XI25" s="5" t="s">
        <v>220</v>
      </c>
      <c r="XJ25" s="5" t="s">
        <v>220</v>
      </c>
      <c r="XK25" s="5">
        <v>15642</v>
      </c>
      <c r="XL25" s="5">
        <v>13744</v>
      </c>
      <c r="XM25" s="5" t="s">
        <v>220</v>
      </c>
      <c r="XN25" s="5" t="s">
        <v>220</v>
      </c>
      <c r="XO25" s="5" t="s">
        <v>220</v>
      </c>
      <c r="XP25" s="5" t="s">
        <v>220</v>
      </c>
      <c r="XQ25" s="5" t="s">
        <v>220</v>
      </c>
      <c r="XR25" s="5" t="s">
        <v>220</v>
      </c>
      <c r="XS25" s="2" t="s">
        <v>220</v>
      </c>
      <c r="XT25" s="3" t="s">
        <v>222</v>
      </c>
      <c r="XU25" s="3" t="s">
        <v>221</v>
      </c>
      <c r="XV25" s="3" t="s">
        <v>221</v>
      </c>
      <c r="XW25" s="3" t="s">
        <v>221</v>
      </c>
      <c r="XX25" s="3" t="s">
        <v>222</v>
      </c>
      <c r="XY25" s="3" t="s">
        <v>221</v>
      </c>
      <c r="XZ25" s="3"/>
    </row>
    <row r="26" spans="1:650" x14ac:dyDescent="0.3">
      <c r="A26" s="1" t="s">
        <v>20</v>
      </c>
      <c r="B26" s="2">
        <v>4057076</v>
      </c>
      <c r="C26" s="5">
        <v>0</v>
      </c>
      <c r="D26" s="5">
        <v>0</v>
      </c>
      <c r="E26" s="5">
        <v>0</v>
      </c>
      <c r="F26" s="5">
        <v>0</v>
      </c>
      <c r="G26" s="5">
        <v>0</v>
      </c>
      <c r="H26" s="5">
        <v>0</v>
      </c>
      <c r="I26" s="5">
        <v>0</v>
      </c>
      <c r="J26" s="5">
        <v>2629</v>
      </c>
      <c r="K26" s="5">
        <v>0</v>
      </c>
      <c r="L26" s="5">
        <v>0</v>
      </c>
      <c r="M26" s="5">
        <v>0</v>
      </c>
      <c r="N26" s="5">
        <v>0</v>
      </c>
      <c r="O26" s="5">
        <v>0</v>
      </c>
      <c r="P26" s="5">
        <v>0</v>
      </c>
      <c r="Q26" s="5">
        <v>0</v>
      </c>
      <c r="R26" s="5">
        <v>0</v>
      </c>
      <c r="S26" s="5">
        <v>0</v>
      </c>
      <c r="T26" s="5">
        <v>0</v>
      </c>
      <c r="U26" s="5">
        <v>0</v>
      </c>
      <c r="V26" s="5">
        <v>0</v>
      </c>
      <c r="W26" s="5">
        <v>0</v>
      </c>
      <c r="X26" s="5">
        <v>0</v>
      </c>
      <c r="Y26" s="5">
        <v>0</v>
      </c>
      <c r="Z26" s="5">
        <v>-552</v>
      </c>
      <c r="AA26" s="5">
        <v>552</v>
      </c>
      <c r="AB26" s="5">
        <v>0</v>
      </c>
      <c r="AC26" s="5">
        <v>0</v>
      </c>
      <c r="AD26" s="5">
        <v>0</v>
      </c>
      <c r="AE26" s="5">
        <v>0</v>
      </c>
      <c r="AF26" s="5">
        <v>0</v>
      </c>
      <c r="AG26" s="5">
        <v>0</v>
      </c>
      <c r="AH26" s="5">
        <v>0</v>
      </c>
      <c r="AI26" s="5">
        <v>3347</v>
      </c>
      <c r="AJ26" s="5">
        <v>173</v>
      </c>
      <c r="AK26" s="5">
        <v>1289</v>
      </c>
      <c r="AL26" s="5">
        <v>982</v>
      </c>
      <c r="AM26" s="5">
        <v>3</v>
      </c>
      <c r="AN26" s="5">
        <v>104</v>
      </c>
      <c r="AO26" s="5">
        <v>-25</v>
      </c>
      <c r="AP26" s="5">
        <v>191</v>
      </c>
      <c r="AQ26" s="5">
        <v>3933</v>
      </c>
      <c r="AR26" s="5">
        <v>388</v>
      </c>
      <c r="AS26" s="5">
        <v>1745</v>
      </c>
      <c r="AT26" s="5">
        <v>8390</v>
      </c>
      <c r="AU26" s="5">
        <v>39</v>
      </c>
      <c r="AV26" s="5">
        <v>46</v>
      </c>
      <c r="AW26" s="5">
        <v>99</v>
      </c>
      <c r="AX26" s="5">
        <v>130</v>
      </c>
      <c r="AY26" s="5">
        <v>349</v>
      </c>
      <c r="AZ26" s="5">
        <v>581</v>
      </c>
      <c r="BA26" s="5">
        <v>1496</v>
      </c>
      <c r="BB26" s="5">
        <v>7202</v>
      </c>
      <c r="BC26" s="5">
        <v>3950</v>
      </c>
      <c r="BD26" s="5">
        <v>3221</v>
      </c>
      <c r="BE26" s="5">
        <v>9660</v>
      </c>
      <c r="BF26" s="5">
        <v>7951</v>
      </c>
      <c r="BG26" s="5">
        <v>17095</v>
      </c>
      <c r="BH26" s="5">
        <v>18121</v>
      </c>
      <c r="BI26" s="5">
        <v>14603</v>
      </c>
      <c r="BJ26" s="5">
        <v>13713</v>
      </c>
      <c r="BK26" s="5">
        <v>20193</v>
      </c>
      <c r="BL26" s="5">
        <v>-205466</v>
      </c>
      <c r="BM26" s="5">
        <v>214047</v>
      </c>
      <c r="BN26" s="5">
        <v>300809</v>
      </c>
      <c r="BO26" s="5">
        <v>16816</v>
      </c>
      <c r="BP26" s="5">
        <v>43906</v>
      </c>
      <c r="BQ26" s="5">
        <v>31353</v>
      </c>
      <c r="BR26" s="5">
        <v>20040</v>
      </c>
      <c r="BS26" s="5">
        <v>27937</v>
      </c>
      <c r="BT26" s="5">
        <v>16180</v>
      </c>
      <c r="BU26" s="5">
        <v>14919</v>
      </c>
      <c r="BV26" s="5">
        <v>20260</v>
      </c>
      <c r="BW26" s="5">
        <v>10009</v>
      </c>
      <c r="BX26" s="5">
        <v>11379</v>
      </c>
      <c r="BY26" s="5">
        <v>10380</v>
      </c>
      <c r="BZ26" s="5">
        <v>20292</v>
      </c>
      <c r="CA26" s="5">
        <v>4898</v>
      </c>
      <c r="CB26" s="5">
        <v>2149</v>
      </c>
      <c r="CC26" s="5">
        <v>10174</v>
      </c>
      <c r="CD26" s="5">
        <v>11724</v>
      </c>
      <c r="CE26" s="5">
        <v>9932</v>
      </c>
      <c r="CF26" s="5">
        <v>4538</v>
      </c>
      <c r="CG26" s="5">
        <v>14400</v>
      </c>
      <c r="CH26" s="5">
        <v>4389</v>
      </c>
      <c r="CI26" s="5">
        <v>9204</v>
      </c>
      <c r="CJ26" s="5">
        <v>12259</v>
      </c>
      <c r="CK26" s="5">
        <v>1633</v>
      </c>
      <c r="CL26" s="5">
        <v>3620</v>
      </c>
      <c r="CM26" s="5">
        <v>9099</v>
      </c>
      <c r="CN26" s="5">
        <v>2775</v>
      </c>
      <c r="CO26" s="5">
        <v>2450</v>
      </c>
      <c r="CP26" s="5">
        <v>9712</v>
      </c>
      <c r="CQ26" s="5">
        <v>3311</v>
      </c>
      <c r="CR26" s="5">
        <v>1868</v>
      </c>
      <c r="CS26" s="5">
        <v>2584</v>
      </c>
      <c r="CT26" s="5">
        <v>12024</v>
      </c>
      <c r="CU26" s="5">
        <v>83355</v>
      </c>
      <c r="CV26" s="5">
        <v>52355</v>
      </c>
      <c r="CW26" s="5">
        <v>49711</v>
      </c>
      <c r="CX26" s="5">
        <v>49968</v>
      </c>
      <c r="CY26" s="5">
        <v>52511</v>
      </c>
      <c r="CZ26" s="5">
        <v>35593</v>
      </c>
      <c r="DA26" s="5">
        <v>45480</v>
      </c>
      <c r="DB26" s="5">
        <v>45248</v>
      </c>
      <c r="DC26" s="5">
        <v>40378</v>
      </c>
      <c r="DD26" s="5">
        <v>49414</v>
      </c>
      <c r="DE26" s="5">
        <v>39078</v>
      </c>
      <c r="DF26" s="5">
        <v>31997</v>
      </c>
      <c r="DG26" s="5">
        <v>40858</v>
      </c>
      <c r="DH26" s="5">
        <v>34678</v>
      </c>
      <c r="DI26" s="5">
        <v>32577</v>
      </c>
      <c r="DJ26" s="5">
        <v>41861</v>
      </c>
      <c r="DK26" s="5">
        <v>44390</v>
      </c>
      <c r="DL26" s="5">
        <v>19424</v>
      </c>
      <c r="DM26" s="5">
        <v>21588</v>
      </c>
      <c r="DN26" s="5">
        <v>22744</v>
      </c>
      <c r="DO26" s="5">
        <v>20631</v>
      </c>
      <c r="DP26" s="5">
        <v>21888</v>
      </c>
      <c r="DQ26" s="5">
        <v>13006</v>
      </c>
      <c r="DR26" s="5">
        <v>19237</v>
      </c>
      <c r="DS26" s="5">
        <v>14491</v>
      </c>
      <c r="DT26" s="5">
        <v>12157</v>
      </c>
      <c r="DU26" s="5">
        <v>13476</v>
      </c>
      <c r="DV26" s="5">
        <v>14486</v>
      </c>
      <c r="DW26" s="5">
        <v>14642</v>
      </c>
      <c r="DX26" s="5">
        <v>13729</v>
      </c>
      <c r="DY26" s="5">
        <v>16145</v>
      </c>
      <c r="DZ26" s="5">
        <v>16481</v>
      </c>
      <c r="EA26" s="5">
        <v>731</v>
      </c>
      <c r="EB26" s="5">
        <v>152</v>
      </c>
      <c r="EC26" s="5">
        <v>1449</v>
      </c>
      <c r="ED26" s="5">
        <v>84</v>
      </c>
      <c r="EE26" s="5">
        <v>135</v>
      </c>
      <c r="EF26" s="5">
        <v>0</v>
      </c>
      <c r="EG26" s="5">
        <v>0</v>
      </c>
      <c r="EH26" s="5">
        <v>318</v>
      </c>
      <c r="EI26" s="5">
        <v>12</v>
      </c>
      <c r="EJ26" s="5">
        <v>69</v>
      </c>
      <c r="EK26" s="5">
        <v>75</v>
      </c>
      <c r="EL26" s="5">
        <v>0</v>
      </c>
      <c r="EM26" s="5">
        <v>0</v>
      </c>
      <c r="EN26" s="5">
        <v>24</v>
      </c>
      <c r="EO26" s="5">
        <v>0</v>
      </c>
      <c r="EP26" s="5">
        <v>26</v>
      </c>
      <c r="EQ26" s="5">
        <v>2</v>
      </c>
      <c r="ER26" s="5">
        <v>7</v>
      </c>
      <c r="ES26" s="5">
        <v>17</v>
      </c>
      <c r="ET26" s="5">
        <v>105</v>
      </c>
      <c r="EU26" s="5">
        <v>778</v>
      </c>
      <c r="EV26" s="5">
        <v>-77</v>
      </c>
      <c r="EW26" s="5">
        <v>2636</v>
      </c>
      <c r="EX26" s="5">
        <v>19</v>
      </c>
      <c r="EY26" s="5">
        <v>939</v>
      </c>
      <c r="EZ26" s="5">
        <v>2584</v>
      </c>
      <c r="FA26" s="5">
        <v>151</v>
      </c>
      <c r="FB26" s="5">
        <v>228</v>
      </c>
      <c r="FC26" s="5">
        <v>207</v>
      </c>
      <c r="FD26" s="5">
        <v>208996</v>
      </c>
      <c r="FE26" s="5">
        <v>-208459</v>
      </c>
      <c r="FF26" s="5">
        <v>312</v>
      </c>
      <c r="FG26" s="5">
        <v>0</v>
      </c>
      <c r="FH26" s="5">
        <v>0</v>
      </c>
      <c r="FI26" s="5">
        <v>0</v>
      </c>
      <c r="FJ26" s="5">
        <v>0</v>
      </c>
      <c r="FK26" s="5">
        <v>0</v>
      </c>
      <c r="FL26" s="5">
        <v>78</v>
      </c>
      <c r="FM26" s="5">
        <v>237</v>
      </c>
      <c r="FN26" s="5">
        <v>0</v>
      </c>
      <c r="FO26" s="5">
        <v>0</v>
      </c>
      <c r="FP26" s="5">
        <v>0</v>
      </c>
      <c r="FQ26" s="5">
        <v>0</v>
      </c>
      <c r="FR26" s="5">
        <v>0</v>
      </c>
      <c r="FS26" s="5">
        <v>0</v>
      </c>
      <c r="FT26" s="5">
        <v>0</v>
      </c>
      <c r="FU26" s="5" t="s">
        <v>220</v>
      </c>
      <c r="FV26" s="5" t="s">
        <v>220</v>
      </c>
      <c r="FW26" s="5" t="s">
        <v>220</v>
      </c>
      <c r="FX26" s="5" t="s">
        <v>220</v>
      </c>
      <c r="FY26" s="5" t="s">
        <v>220</v>
      </c>
      <c r="FZ26" s="5" t="s">
        <v>220</v>
      </c>
      <c r="GA26" s="5" t="s">
        <v>220</v>
      </c>
      <c r="GB26" s="5" t="s">
        <v>220</v>
      </c>
      <c r="GC26" s="5" t="s">
        <v>220</v>
      </c>
      <c r="GD26" s="5" t="s">
        <v>220</v>
      </c>
      <c r="GE26" s="5" t="s">
        <v>220</v>
      </c>
      <c r="GF26" s="5" t="s">
        <v>220</v>
      </c>
      <c r="GG26" s="5" t="s">
        <v>220</v>
      </c>
      <c r="GH26" s="5" t="s">
        <v>220</v>
      </c>
      <c r="GI26" s="5" t="s">
        <v>220</v>
      </c>
      <c r="GJ26" s="5" t="s">
        <v>220</v>
      </c>
      <c r="GK26" s="5" t="s">
        <v>220</v>
      </c>
      <c r="GL26" s="5" t="s">
        <v>220</v>
      </c>
      <c r="GM26" s="5">
        <v>104248</v>
      </c>
      <c r="GN26" s="5">
        <v>96586</v>
      </c>
      <c r="GO26" s="5">
        <v>83801</v>
      </c>
      <c r="GP26" s="5">
        <v>71074</v>
      </c>
      <c r="GQ26" s="5">
        <v>80586</v>
      </c>
      <c r="GR26" s="5">
        <v>51956</v>
      </c>
      <c r="GS26" s="5">
        <v>60611</v>
      </c>
      <c r="GT26" s="5">
        <v>68646</v>
      </c>
      <c r="GU26" s="5">
        <v>54333</v>
      </c>
      <c r="GV26" s="5">
        <v>61250</v>
      </c>
      <c r="GW26" s="5">
        <v>51278</v>
      </c>
      <c r="GX26" s="5">
        <v>60679</v>
      </c>
      <c r="GY26" s="5">
        <v>45795</v>
      </c>
      <c r="GZ26" s="5">
        <v>36897</v>
      </c>
      <c r="HA26" s="5">
        <v>42850</v>
      </c>
      <c r="HB26" s="5">
        <v>53740</v>
      </c>
      <c r="HC26" s="5">
        <v>54673</v>
      </c>
      <c r="HD26" s="5">
        <v>24550</v>
      </c>
      <c r="HE26" s="5">
        <v>37501</v>
      </c>
      <c r="HF26" s="5">
        <v>34441</v>
      </c>
      <c r="HG26" s="5">
        <v>34562</v>
      </c>
      <c r="HH26" s="5">
        <v>37291</v>
      </c>
      <c r="HI26" s="5">
        <v>26935</v>
      </c>
      <c r="HJ26" s="5">
        <v>30276</v>
      </c>
      <c r="HK26" s="5">
        <v>42176</v>
      </c>
      <c r="HL26" s="5">
        <v>35637</v>
      </c>
      <c r="HM26" s="5">
        <v>30680</v>
      </c>
      <c r="HN26" s="5">
        <v>38138</v>
      </c>
      <c r="HO26" s="5">
        <v>38354</v>
      </c>
      <c r="HP26" s="5">
        <v>19127</v>
      </c>
      <c r="HQ26" s="5">
        <v>24316</v>
      </c>
      <c r="HR26" s="5">
        <v>329626</v>
      </c>
      <c r="HS26" s="5">
        <v>143604</v>
      </c>
      <c r="HT26" s="5">
        <v>192009</v>
      </c>
      <c r="HU26" s="5">
        <v>156057</v>
      </c>
      <c r="HV26" s="5">
        <v>158078</v>
      </c>
      <c r="HW26" s="5">
        <v>194039</v>
      </c>
      <c r="HX26" s="5">
        <v>232940</v>
      </c>
      <c r="HY26" s="5">
        <v>185542</v>
      </c>
      <c r="HZ26" s="5">
        <v>175383</v>
      </c>
      <c r="IA26" s="5">
        <v>205813</v>
      </c>
      <c r="IB26" s="5">
        <v>245892</v>
      </c>
      <c r="IC26" s="5">
        <v>260880</v>
      </c>
      <c r="ID26" s="5">
        <v>365526</v>
      </c>
      <c r="IE26" s="5">
        <v>383670</v>
      </c>
      <c r="IF26" s="5">
        <v>295559</v>
      </c>
      <c r="IG26" s="5">
        <v>337108</v>
      </c>
      <c r="IH26" s="5">
        <v>251900</v>
      </c>
      <c r="II26" s="5">
        <v>268854</v>
      </c>
      <c r="IJ26" s="5">
        <v>253097</v>
      </c>
      <c r="IK26" s="5">
        <v>231357</v>
      </c>
      <c r="IL26" s="5">
        <v>240865</v>
      </c>
      <c r="IM26" s="5">
        <v>148589</v>
      </c>
      <c r="IN26" s="5">
        <v>141312</v>
      </c>
      <c r="IO26" s="5">
        <v>136322</v>
      </c>
      <c r="IP26" s="5">
        <v>128484</v>
      </c>
      <c r="IQ26" s="5">
        <v>128182</v>
      </c>
      <c r="IR26" s="5">
        <v>130386</v>
      </c>
      <c r="IS26" s="5">
        <v>140854</v>
      </c>
      <c r="IT26" s="5">
        <v>152390</v>
      </c>
      <c r="IU26" s="5">
        <v>158467</v>
      </c>
      <c r="IV26" s="5">
        <v>174230</v>
      </c>
      <c r="IW26" s="5">
        <v>159364</v>
      </c>
      <c r="IX26" s="5">
        <v>138085</v>
      </c>
      <c r="IY26" s="5">
        <v>708</v>
      </c>
      <c r="IZ26" s="5">
        <v>617</v>
      </c>
      <c r="JA26" s="5">
        <v>918</v>
      </c>
      <c r="JB26" s="5">
        <v>822</v>
      </c>
      <c r="JC26" s="5">
        <v>826</v>
      </c>
      <c r="JD26" s="5">
        <v>759</v>
      </c>
      <c r="JE26" s="5">
        <v>724</v>
      </c>
      <c r="JF26" s="5">
        <v>814</v>
      </c>
      <c r="JG26" s="5">
        <v>585</v>
      </c>
      <c r="JH26" s="5">
        <v>807</v>
      </c>
      <c r="JI26" s="5">
        <v>483</v>
      </c>
      <c r="JJ26" s="5">
        <v>275</v>
      </c>
      <c r="JK26" s="5">
        <v>357</v>
      </c>
      <c r="JL26" s="5">
        <v>573</v>
      </c>
      <c r="JM26" s="5">
        <v>635</v>
      </c>
      <c r="JN26" s="5">
        <v>596</v>
      </c>
      <c r="JO26" s="5">
        <v>731</v>
      </c>
      <c r="JP26" s="5">
        <v>944</v>
      </c>
      <c r="JQ26" s="5">
        <v>3621</v>
      </c>
      <c r="JR26" s="5">
        <v>12776</v>
      </c>
      <c r="JS26" s="5">
        <v>11419</v>
      </c>
      <c r="JT26" s="5">
        <v>10398</v>
      </c>
      <c r="JU26" s="5">
        <v>10952</v>
      </c>
      <c r="JV26" s="5">
        <v>10348</v>
      </c>
      <c r="JW26" s="5">
        <v>10736</v>
      </c>
      <c r="JX26" s="5">
        <v>14880</v>
      </c>
      <c r="JY26" s="5">
        <v>18139</v>
      </c>
      <c r="JZ26" s="5">
        <v>18633</v>
      </c>
      <c r="KA26" s="5">
        <v>15805</v>
      </c>
      <c r="KB26" s="5">
        <v>15826</v>
      </c>
      <c r="KC26" s="5">
        <v>11579</v>
      </c>
      <c r="KD26" s="5">
        <v>11027</v>
      </c>
      <c r="KE26" s="5">
        <v>7124</v>
      </c>
      <c r="KF26" s="5">
        <v>6385</v>
      </c>
      <c r="KG26" s="5">
        <v>6133</v>
      </c>
      <c r="KH26" s="5">
        <v>6170</v>
      </c>
      <c r="KI26" s="5">
        <v>6200</v>
      </c>
      <c r="KJ26" s="5">
        <v>5948</v>
      </c>
      <c r="KK26" s="5">
        <v>5854</v>
      </c>
      <c r="KL26" s="5">
        <v>6034</v>
      </c>
      <c r="KM26" s="5">
        <v>5595</v>
      </c>
      <c r="KN26" s="5">
        <v>5519</v>
      </c>
      <c r="KO26" s="5">
        <v>5588</v>
      </c>
      <c r="KP26" s="5">
        <v>5372</v>
      </c>
      <c r="KQ26" s="5">
        <v>6408</v>
      </c>
      <c r="KR26" s="5">
        <v>6401</v>
      </c>
      <c r="KS26" s="5">
        <v>5713</v>
      </c>
      <c r="KT26" s="5">
        <v>5702</v>
      </c>
      <c r="KU26" s="5">
        <v>5920</v>
      </c>
      <c r="KV26" s="5">
        <v>5671</v>
      </c>
      <c r="KW26" s="5">
        <v>5962</v>
      </c>
      <c r="KX26" s="5">
        <v>6025</v>
      </c>
      <c r="KY26" s="5">
        <v>6614</v>
      </c>
      <c r="KZ26" s="5">
        <v>6435</v>
      </c>
      <c r="LA26" s="5">
        <v>7187</v>
      </c>
      <c r="LB26" s="5">
        <v>7726</v>
      </c>
      <c r="LC26" s="5">
        <v>6179</v>
      </c>
      <c r="LD26" s="5">
        <v>6898</v>
      </c>
      <c r="LE26" s="5">
        <v>7201</v>
      </c>
      <c r="LF26" s="5">
        <v>5777</v>
      </c>
      <c r="LG26" s="5">
        <v>5132</v>
      </c>
      <c r="LH26" s="5">
        <v>3937</v>
      </c>
      <c r="LI26" s="5">
        <v>4888</v>
      </c>
      <c r="LJ26" s="5">
        <v>4312</v>
      </c>
      <c r="LK26" s="5">
        <v>7501</v>
      </c>
      <c r="LL26" s="5">
        <v>5369</v>
      </c>
      <c r="LM26" s="5">
        <v>4503</v>
      </c>
      <c r="LN26" s="5">
        <v>5068</v>
      </c>
      <c r="LO26" s="5">
        <v>5311</v>
      </c>
      <c r="LP26" s="5">
        <v>5101</v>
      </c>
      <c r="LQ26" s="5">
        <v>4152</v>
      </c>
      <c r="LR26" s="5">
        <v>5555</v>
      </c>
      <c r="LS26" s="5">
        <v>2908</v>
      </c>
      <c r="LT26" s="5">
        <v>3841</v>
      </c>
      <c r="LU26" s="5">
        <v>4651</v>
      </c>
      <c r="LV26" s="5">
        <v>4432</v>
      </c>
      <c r="LW26" s="5">
        <v>3679</v>
      </c>
      <c r="LX26" s="5">
        <v>3644</v>
      </c>
      <c r="LY26" s="5">
        <v>2409</v>
      </c>
      <c r="LZ26" s="5">
        <v>2524</v>
      </c>
      <c r="MA26" s="5">
        <v>1867</v>
      </c>
      <c r="MB26" s="5">
        <v>1868</v>
      </c>
      <c r="MC26" s="5">
        <v>1970</v>
      </c>
      <c r="MD26" s="5">
        <v>2404</v>
      </c>
      <c r="ME26" s="5">
        <v>2524</v>
      </c>
      <c r="MF26" s="5">
        <v>2149</v>
      </c>
      <c r="MG26" s="5">
        <v>2599</v>
      </c>
      <c r="MH26" s="5">
        <v>1813</v>
      </c>
      <c r="MI26" s="5">
        <v>1874</v>
      </c>
      <c r="MJ26" s="5">
        <v>1641</v>
      </c>
      <c r="MK26" s="5">
        <v>1847</v>
      </c>
      <c r="ML26" s="5">
        <v>1557</v>
      </c>
      <c r="MM26" s="5">
        <v>1699</v>
      </c>
      <c r="MN26" s="5">
        <v>1397</v>
      </c>
      <c r="MO26" s="5">
        <v>1190</v>
      </c>
      <c r="MP26" s="5">
        <v>1684</v>
      </c>
      <c r="MQ26" s="5">
        <v>0</v>
      </c>
      <c r="MR26" s="5">
        <v>0</v>
      </c>
      <c r="MS26" s="5">
        <v>0</v>
      </c>
      <c r="MT26" s="5">
        <v>0</v>
      </c>
      <c r="MU26" s="5">
        <v>0</v>
      </c>
      <c r="MV26" s="5">
        <v>0</v>
      </c>
      <c r="MW26" s="5">
        <v>0</v>
      </c>
      <c r="MX26" s="5">
        <v>0</v>
      </c>
      <c r="MY26" s="5">
        <v>0</v>
      </c>
      <c r="MZ26" s="5">
        <v>0</v>
      </c>
      <c r="NA26" s="5">
        <v>0</v>
      </c>
      <c r="NB26" s="5">
        <v>0</v>
      </c>
      <c r="NC26" s="5">
        <v>0</v>
      </c>
      <c r="ND26" s="5">
        <v>0</v>
      </c>
      <c r="NE26" s="5" t="s">
        <v>220</v>
      </c>
      <c r="NF26" s="5" t="s">
        <v>220</v>
      </c>
      <c r="NG26" s="5" t="s">
        <v>220</v>
      </c>
      <c r="NH26" s="5" t="s">
        <v>220</v>
      </c>
      <c r="NI26" s="5" t="s">
        <v>220</v>
      </c>
      <c r="NJ26" s="5" t="s">
        <v>220</v>
      </c>
      <c r="NK26" s="5" t="s">
        <v>220</v>
      </c>
      <c r="NL26" s="5" t="s">
        <v>220</v>
      </c>
      <c r="NM26" s="5" t="s">
        <v>220</v>
      </c>
      <c r="NN26" s="5" t="s">
        <v>220</v>
      </c>
      <c r="NO26" s="5" t="s">
        <v>220</v>
      </c>
      <c r="NP26" s="5" t="s">
        <v>220</v>
      </c>
      <c r="NQ26" s="5" t="s">
        <v>220</v>
      </c>
      <c r="NR26" s="5" t="s">
        <v>220</v>
      </c>
      <c r="NS26" s="5" t="s">
        <v>220</v>
      </c>
      <c r="NT26" s="5" t="s">
        <v>220</v>
      </c>
      <c r="NU26" s="5" t="s">
        <v>220</v>
      </c>
      <c r="NV26" s="5" t="s">
        <v>220</v>
      </c>
      <c r="NW26" s="5">
        <v>0</v>
      </c>
      <c r="NX26" s="5">
        <v>0</v>
      </c>
      <c r="NY26" s="5">
        <v>0</v>
      </c>
      <c r="NZ26" s="5">
        <v>0</v>
      </c>
      <c r="OA26" s="5">
        <v>0</v>
      </c>
      <c r="OB26" s="5">
        <v>0</v>
      </c>
      <c r="OC26" s="5">
        <v>0</v>
      </c>
      <c r="OD26" s="5">
        <v>0</v>
      </c>
      <c r="OE26" s="5">
        <v>0</v>
      </c>
      <c r="OF26" s="5">
        <v>0</v>
      </c>
      <c r="OG26" s="5">
        <v>0</v>
      </c>
      <c r="OH26" s="5">
        <v>0</v>
      </c>
      <c r="OI26" s="5">
        <v>0</v>
      </c>
      <c r="OJ26" s="5">
        <v>0</v>
      </c>
      <c r="OK26" s="5" t="s">
        <v>220</v>
      </c>
      <c r="OL26" s="5" t="s">
        <v>220</v>
      </c>
      <c r="OM26" s="5" t="s">
        <v>220</v>
      </c>
      <c r="ON26" s="5" t="s">
        <v>220</v>
      </c>
      <c r="OO26" s="5" t="s">
        <v>220</v>
      </c>
      <c r="OP26" s="5" t="s">
        <v>220</v>
      </c>
      <c r="OQ26" s="5" t="s">
        <v>220</v>
      </c>
      <c r="OR26" s="5" t="s">
        <v>220</v>
      </c>
      <c r="OS26" s="5" t="s">
        <v>220</v>
      </c>
      <c r="OT26" s="5" t="s">
        <v>220</v>
      </c>
      <c r="OU26" s="5" t="s">
        <v>220</v>
      </c>
      <c r="OV26" s="5" t="s">
        <v>220</v>
      </c>
      <c r="OW26" s="5" t="s">
        <v>220</v>
      </c>
      <c r="OX26" s="5" t="s">
        <v>220</v>
      </c>
      <c r="OY26" s="5" t="s">
        <v>220</v>
      </c>
      <c r="OZ26" s="5" t="s">
        <v>220</v>
      </c>
      <c r="PA26" s="5" t="s">
        <v>220</v>
      </c>
      <c r="PB26" s="5" t="s">
        <v>220</v>
      </c>
      <c r="PC26" s="5">
        <v>29722</v>
      </c>
      <c r="PD26" s="5">
        <v>26223</v>
      </c>
      <c r="PE26" s="5">
        <v>22760</v>
      </c>
      <c r="PF26" s="5">
        <v>18022</v>
      </c>
      <c r="PG26" s="5">
        <v>18657</v>
      </c>
      <c r="PH26" s="5">
        <v>19641</v>
      </c>
      <c r="PI26" s="5">
        <v>20172</v>
      </c>
      <c r="PJ26" s="5">
        <v>21420</v>
      </c>
      <c r="PK26" s="5">
        <v>25817</v>
      </c>
      <c r="PL26" s="5">
        <v>19251</v>
      </c>
      <c r="PM26" s="5">
        <v>15295</v>
      </c>
      <c r="PN26" s="5">
        <v>17211</v>
      </c>
      <c r="PO26" s="5">
        <v>14234</v>
      </c>
      <c r="PP26" s="5">
        <v>16678</v>
      </c>
      <c r="PQ26" s="5">
        <v>14009</v>
      </c>
      <c r="PR26" s="5">
        <v>10557</v>
      </c>
      <c r="PS26" s="5">
        <v>15713</v>
      </c>
      <c r="PT26" s="5">
        <v>13463</v>
      </c>
      <c r="PU26" s="5">
        <v>11283</v>
      </c>
      <c r="PV26" s="5">
        <v>15659</v>
      </c>
      <c r="PW26" s="5">
        <v>11868</v>
      </c>
      <c r="PX26" s="5">
        <v>11309</v>
      </c>
      <c r="PY26" s="5">
        <v>13256</v>
      </c>
      <c r="PZ26" s="5">
        <v>9565</v>
      </c>
      <c r="QA26" s="5">
        <v>7177</v>
      </c>
      <c r="QB26" s="5">
        <v>7765</v>
      </c>
      <c r="QC26" s="5">
        <v>7652</v>
      </c>
      <c r="QD26" s="5">
        <v>7808</v>
      </c>
      <c r="QE26" s="5">
        <v>7767</v>
      </c>
      <c r="QF26" s="5">
        <v>7083</v>
      </c>
      <c r="QG26" s="5">
        <v>6102</v>
      </c>
      <c r="QH26" s="5">
        <v>6077</v>
      </c>
      <c r="QI26" s="5">
        <v>36713</v>
      </c>
      <c r="QJ26" s="5">
        <v>34987</v>
      </c>
      <c r="QK26" s="5">
        <v>27672</v>
      </c>
      <c r="QL26" s="5">
        <v>26975</v>
      </c>
      <c r="QM26" s="5">
        <v>25937</v>
      </c>
      <c r="QN26" s="5">
        <v>24502</v>
      </c>
      <c r="QO26" s="5">
        <v>24204</v>
      </c>
      <c r="QP26" s="5">
        <v>21411</v>
      </c>
      <c r="QQ26" s="5">
        <v>23331</v>
      </c>
      <c r="QR26" s="5">
        <v>22444</v>
      </c>
      <c r="QS26" s="5">
        <v>20209</v>
      </c>
      <c r="QT26" s="5">
        <v>18525</v>
      </c>
      <c r="QU26" s="5">
        <v>16310</v>
      </c>
      <c r="QV26" s="5">
        <v>15427</v>
      </c>
      <c r="QW26" s="5">
        <v>11687</v>
      </c>
      <c r="QX26" s="5">
        <v>12897</v>
      </c>
      <c r="QY26" s="5">
        <v>18427</v>
      </c>
      <c r="QZ26" s="5">
        <v>12553</v>
      </c>
      <c r="RA26" s="5">
        <v>11055</v>
      </c>
      <c r="RB26" s="5">
        <v>10989</v>
      </c>
      <c r="RC26" s="5">
        <v>11041</v>
      </c>
      <c r="RD26" s="5">
        <v>10688</v>
      </c>
      <c r="RE26" s="5">
        <v>10400</v>
      </c>
      <c r="RF26" s="5">
        <v>12360</v>
      </c>
      <c r="RG26" s="5">
        <v>12235</v>
      </c>
      <c r="RH26" s="5">
        <v>10462</v>
      </c>
      <c r="RI26" s="5">
        <v>10769</v>
      </c>
      <c r="RJ26" s="5">
        <v>10188</v>
      </c>
      <c r="RK26" s="5">
        <v>10594</v>
      </c>
      <c r="RL26" s="5">
        <v>9774</v>
      </c>
      <c r="RM26" s="5">
        <v>7651</v>
      </c>
      <c r="RN26" s="5">
        <v>7820</v>
      </c>
      <c r="RO26" s="5">
        <v>24156</v>
      </c>
      <c r="RP26" s="5">
        <v>20191</v>
      </c>
      <c r="RQ26" s="5">
        <v>18023</v>
      </c>
      <c r="RR26" s="5">
        <v>17538</v>
      </c>
      <c r="RS26" s="5">
        <v>20136</v>
      </c>
      <c r="RT26" s="5">
        <v>19691</v>
      </c>
      <c r="RU26" s="5">
        <v>16190</v>
      </c>
      <c r="RV26" s="5">
        <v>17438</v>
      </c>
      <c r="RW26" s="5">
        <v>18248</v>
      </c>
      <c r="RX26" s="5">
        <v>16009</v>
      </c>
      <c r="RY26" s="5">
        <v>18287</v>
      </c>
      <c r="RZ26" s="5">
        <v>17257</v>
      </c>
      <c r="SA26" s="5">
        <v>14746</v>
      </c>
      <c r="SB26" s="5">
        <v>14225</v>
      </c>
      <c r="SC26" s="5">
        <v>12651</v>
      </c>
      <c r="SD26" s="5">
        <v>14294</v>
      </c>
      <c r="SE26" s="5">
        <v>13900</v>
      </c>
      <c r="SF26" s="5">
        <v>12258</v>
      </c>
      <c r="SG26" s="5">
        <v>11926</v>
      </c>
      <c r="SH26" s="5">
        <v>12014</v>
      </c>
      <c r="SI26" s="5">
        <v>11234</v>
      </c>
      <c r="SJ26" s="5">
        <v>10871</v>
      </c>
      <c r="SK26" s="5">
        <v>10423</v>
      </c>
      <c r="SL26" s="5">
        <v>10827</v>
      </c>
      <c r="SM26" s="5">
        <v>10279</v>
      </c>
      <c r="SN26" s="5">
        <v>10251</v>
      </c>
      <c r="SO26" s="5">
        <v>10351</v>
      </c>
      <c r="SP26" s="5">
        <v>10724</v>
      </c>
      <c r="SQ26" s="5">
        <v>10531</v>
      </c>
      <c r="SR26" s="5">
        <v>9879</v>
      </c>
      <c r="SS26" s="5">
        <v>9228</v>
      </c>
      <c r="ST26" s="5">
        <v>10298</v>
      </c>
      <c r="SU26" s="5">
        <v>47756</v>
      </c>
      <c r="SV26" s="5">
        <v>52387</v>
      </c>
      <c r="SW26" s="5">
        <v>45718</v>
      </c>
      <c r="SX26" s="5">
        <v>42612</v>
      </c>
      <c r="SY26" s="5">
        <v>48387</v>
      </c>
      <c r="SZ26" s="5">
        <v>43955</v>
      </c>
      <c r="TA26" s="5">
        <v>38802</v>
      </c>
      <c r="TB26" s="5">
        <v>32628</v>
      </c>
      <c r="TC26" s="5">
        <v>37803</v>
      </c>
      <c r="TD26" s="5">
        <v>27223</v>
      </c>
      <c r="TE26" s="5">
        <v>24039</v>
      </c>
      <c r="TF26" s="5">
        <v>14540</v>
      </c>
      <c r="TG26" s="5">
        <v>12369</v>
      </c>
      <c r="TH26" s="5">
        <v>12278</v>
      </c>
      <c r="TI26" s="5">
        <v>8044</v>
      </c>
      <c r="TJ26" s="5">
        <v>7742</v>
      </c>
      <c r="TK26" s="5">
        <v>8580</v>
      </c>
      <c r="TL26" s="5">
        <v>7532</v>
      </c>
      <c r="TM26" s="5">
        <v>6132</v>
      </c>
      <c r="TN26" s="5">
        <v>7063</v>
      </c>
      <c r="TO26" s="5">
        <v>7540</v>
      </c>
      <c r="TP26" s="5">
        <v>6903</v>
      </c>
      <c r="TQ26" s="5">
        <v>6526</v>
      </c>
      <c r="TR26" s="5">
        <v>6613</v>
      </c>
      <c r="TS26" s="5">
        <v>5726</v>
      </c>
      <c r="TT26" s="5">
        <v>5250</v>
      </c>
      <c r="TU26" s="5">
        <v>5823</v>
      </c>
      <c r="TV26" s="5">
        <v>4978</v>
      </c>
      <c r="TW26" s="5">
        <v>3333</v>
      </c>
      <c r="TX26" s="5">
        <v>3635</v>
      </c>
      <c r="TY26" s="5">
        <v>3974</v>
      </c>
      <c r="TZ26" s="5">
        <v>3762</v>
      </c>
      <c r="UA26" s="5">
        <v>17</v>
      </c>
      <c r="UB26" s="5">
        <v>16</v>
      </c>
      <c r="UC26" s="5">
        <v>14</v>
      </c>
      <c r="UD26" s="5">
        <v>11</v>
      </c>
      <c r="UE26" s="5">
        <v>54</v>
      </c>
      <c r="UF26" s="5">
        <v>270</v>
      </c>
      <c r="UG26" s="5">
        <v>336</v>
      </c>
      <c r="UH26" s="5">
        <v>327</v>
      </c>
      <c r="UI26" s="5">
        <v>348</v>
      </c>
      <c r="UJ26" s="5">
        <v>352</v>
      </c>
      <c r="UK26" s="5">
        <v>304</v>
      </c>
      <c r="UL26" s="5">
        <v>303</v>
      </c>
      <c r="UM26" s="5">
        <v>959</v>
      </c>
      <c r="UN26" s="5">
        <v>1213</v>
      </c>
      <c r="UO26" s="5">
        <v>1070</v>
      </c>
      <c r="UP26" s="5">
        <v>1301</v>
      </c>
      <c r="UQ26" s="5">
        <v>1439</v>
      </c>
      <c r="UR26" s="5">
        <v>378</v>
      </c>
      <c r="US26" s="5">
        <v>329</v>
      </c>
      <c r="UT26" s="5">
        <v>330</v>
      </c>
      <c r="UU26" s="5">
        <v>377</v>
      </c>
      <c r="UV26" s="5">
        <v>537</v>
      </c>
      <c r="UW26" s="5">
        <v>378</v>
      </c>
      <c r="UX26" s="5">
        <v>333</v>
      </c>
      <c r="UY26" s="5">
        <v>188</v>
      </c>
      <c r="UZ26" s="5">
        <v>282</v>
      </c>
      <c r="VA26" s="5">
        <v>50</v>
      </c>
      <c r="VB26" s="5">
        <v>8</v>
      </c>
      <c r="VC26" s="5">
        <v>0</v>
      </c>
      <c r="VD26" s="5">
        <v>1</v>
      </c>
      <c r="VE26" s="5">
        <v>0</v>
      </c>
      <c r="VF26" s="5">
        <v>0</v>
      </c>
      <c r="VG26" s="5">
        <v>62273</v>
      </c>
      <c r="VH26" s="5">
        <v>61197</v>
      </c>
      <c r="VI26" s="5">
        <v>69006</v>
      </c>
      <c r="VJ26" s="5">
        <v>67464</v>
      </c>
      <c r="VK26" s="5">
        <v>67457</v>
      </c>
      <c r="VL26" s="5">
        <v>81334</v>
      </c>
      <c r="VM26" s="5">
        <v>84826</v>
      </c>
      <c r="VN26" s="5">
        <v>83599</v>
      </c>
      <c r="VO26" s="5">
        <v>78240</v>
      </c>
      <c r="VP26" s="5">
        <v>87556</v>
      </c>
      <c r="VQ26" s="5">
        <v>68801</v>
      </c>
      <c r="VR26" s="5">
        <v>57356</v>
      </c>
      <c r="VS26" s="5">
        <v>56914</v>
      </c>
      <c r="VT26" s="5">
        <v>35585</v>
      </c>
      <c r="VU26" s="5">
        <v>24502</v>
      </c>
      <c r="VV26" s="5">
        <v>25784</v>
      </c>
      <c r="VW26" s="5">
        <v>24717</v>
      </c>
      <c r="VX26" s="5">
        <v>22328</v>
      </c>
      <c r="VY26" s="5">
        <v>33112</v>
      </c>
      <c r="VZ26" s="5">
        <v>37456</v>
      </c>
      <c r="WA26" s="5">
        <v>33555</v>
      </c>
      <c r="WB26" s="5">
        <v>33752</v>
      </c>
      <c r="WC26" s="5">
        <v>38355</v>
      </c>
      <c r="WD26" s="5">
        <v>39437</v>
      </c>
      <c r="WE26" s="5">
        <v>41298</v>
      </c>
      <c r="WF26" s="5">
        <v>38778</v>
      </c>
      <c r="WG26" s="5">
        <v>35653</v>
      </c>
      <c r="WH26" s="5">
        <v>34761</v>
      </c>
      <c r="WI26" s="5">
        <v>30949</v>
      </c>
      <c r="WJ26" s="5">
        <v>31702</v>
      </c>
      <c r="WK26" s="5">
        <v>29746</v>
      </c>
      <c r="WL26" s="5">
        <v>27854</v>
      </c>
      <c r="WM26" s="5">
        <v>1724</v>
      </c>
      <c r="WN26" s="5">
        <v>1734</v>
      </c>
      <c r="WO26" s="5">
        <v>1707</v>
      </c>
      <c r="WP26" s="5">
        <v>1476</v>
      </c>
      <c r="WQ26" s="5">
        <v>1313</v>
      </c>
      <c r="WR26" s="5">
        <v>1397</v>
      </c>
      <c r="WS26" s="5">
        <v>1351</v>
      </c>
      <c r="WT26" s="5">
        <v>1222</v>
      </c>
      <c r="WU26" s="5">
        <v>1096</v>
      </c>
      <c r="WV26" s="5">
        <v>1261</v>
      </c>
      <c r="WW26" s="5">
        <v>1183</v>
      </c>
      <c r="WX26" s="5">
        <v>1003</v>
      </c>
      <c r="WY26" s="5">
        <v>1122</v>
      </c>
      <c r="WZ26" s="5">
        <v>1017</v>
      </c>
      <c r="XA26" s="5">
        <v>1072</v>
      </c>
      <c r="XB26" s="5">
        <v>1021</v>
      </c>
      <c r="XC26" s="5">
        <v>1135</v>
      </c>
      <c r="XD26" s="5">
        <v>1005</v>
      </c>
      <c r="XE26" s="5">
        <v>807</v>
      </c>
      <c r="XF26" s="5">
        <v>980</v>
      </c>
      <c r="XG26" s="5">
        <v>940</v>
      </c>
      <c r="XH26" s="5">
        <v>1037</v>
      </c>
      <c r="XI26" s="5">
        <v>1046</v>
      </c>
      <c r="XJ26" s="5">
        <v>1035</v>
      </c>
      <c r="XK26" s="5">
        <v>1268</v>
      </c>
      <c r="XL26" s="5">
        <v>1013</v>
      </c>
      <c r="XM26" s="5">
        <v>834</v>
      </c>
      <c r="XN26" s="5">
        <v>1196</v>
      </c>
      <c r="XO26" s="5">
        <v>1065</v>
      </c>
      <c r="XP26" s="5">
        <v>893</v>
      </c>
      <c r="XQ26" s="5">
        <v>1170</v>
      </c>
      <c r="XR26" s="5">
        <v>944</v>
      </c>
      <c r="XS26" s="2">
        <v>3249</v>
      </c>
      <c r="XT26" s="3" t="s">
        <v>222</v>
      </c>
      <c r="XU26" s="3" t="s">
        <v>222</v>
      </c>
      <c r="XV26" s="3" t="s">
        <v>222</v>
      </c>
      <c r="XW26" s="3" t="s">
        <v>221</v>
      </c>
      <c r="XX26" s="3" t="s">
        <v>222</v>
      </c>
      <c r="XY26" s="3" t="s">
        <v>222</v>
      </c>
      <c r="XZ26" s="3" t="s">
        <v>234</v>
      </c>
    </row>
    <row r="27" spans="1:650" x14ac:dyDescent="0.3">
      <c r="A27" s="1" t="s">
        <v>21</v>
      </c>
      <c r="B27" s="2">
        <v>4057077</v>
      </c>
      <c r="C27" s="5" t="s">
        <v>220</v>
      </c>
      <c r="D27" s="5" t="s">
        <v>220</v>
      </c>
      <c r="E27" s="5" t="s">
        <v>220</v>
      </c>
      <c r="F27" s="5" t="s">
        <v>220</v>
      </c>
      <c r="G27" s="5" t="s">
        <v>220</v>
      </c>
      <c r="H27" s="5" t="s">
        <v>220</v>
      </c>
      <c r="I27" s="5" t="s">
        <v>220</v>
      </c>
      <c r="J27" s="5" t="s">
        <v>220</v>
      </c>
      <c r="K27" s="5" t="s">
        <v>220</v>
      </c>
      <c r="L27" s="5" t="s">
        <v>220</v>
      </c>
      <c r="M27" s="5">
        <v>0</v>
      </c>
      <c r="N27" s="5">
        <v>19</v>
      </c>
      <c r="O27" s="5">
        <v>8</v>
      </c>
      <c r="P27" s="5">
        <v>0</v>
      </c>
      <c r="Q27" s="5">
        <v>0</v>
      </c>
      <c r="R27" s="5">
        <v>0</v>
      </c>
      <c r="S27" s="5">
        <v>10061</v>
      </c>
      <c r="T27" s="5">
        <v>-891</v>
      </c>
      <c r="U27" s="5">
        <v>891</v>
      </c>
      <c r="V27" s="5">
        <v>0</v>
      </c>
      <c r="W27" s="5">
        <v>0</v>
      </c>
      <c r="X27" s="5">
        <v>0</v>
      </c>
      <c r="Y27" s="5">
        <v>0</v>
      </c>
      <c r="Z27" s="5">
        <v>0</v>
      </c>
      <c r="AA27" s="5">
        <v>0</v>
      </c>
      <c r="AB27" s="5">
        <v>0</v>
      </c>
      <c r="AC27" s="5">
        <v>0</v>
      </c>
      <c r="AD27" s="5">
        <v>0</v>
      </c>
      <c r="AE27" s="5">
        <v>0</v>
      </c>
      <c r="AF27" s="5">
        <v>0</v>
      </c>
      <c r="AG27" s="5">
        <v>0</v>
      </c>
      <c r="AH27" s="5">
        <v>460</v>
      </c>
      <c r="AI27" s="5" t="s">
        <v>220</v>
      </c>
      <c r="AJ27" s="5" t="s">
        <v>220</v>
      </c>
      <c r="AK27" s="5" t="s">
        <v>220</v>
      </c>
      <c r="AL27" s="5" t="s">
        <v>220</v>
      </c>
      <c r="AM27" s="5" t="s">
        <v>220</v>
      </c>
      <c r="AN27" s="5" t="s">
        <v>220</v>
      </c>
      <c r="AO27" s="5" t="s">
        <v>220</v>
      </c>
      <c r="AP27" s="5" t="s">
        <v>220</v>
      </c>
      <c r="AQ27" s="5" t="s">
        <v>220</v>
      </c>
      <c r="AR27" s="5" t="s">
        <v>220</v>
      </c>
      <c r="AS27" s="5">
        <v>0</v>
      </c>
      <c r="AT27" s="5">
        <v>0</v>
      </c>
      <c r="AU27" s="5">
        <v>0</v>
      </c>
      <c r="AV27" s="5">
        <v>1811</v>
      </c>
      <c r="AW27" s="5">
        <v>-2188</v>
      </c>
      <c r="AX27" s="5">
        <v>106</v>
      </c>
      <c r="AY27" s="5">
        <v>124230</v>
      </c>
      <c r="AZ27" s="5">
        <v>13227</v>
      </c>
      <c r="BA27" s="5">
        <v>10994</v>
      </c>
      <c r="BB27" s="5">
        <v>17948</v>
      </c>
      <c r="BC27" s="5">
        <v>4633</v>
      </c>
      <c r="BD27" s="5">
        <v>8620</v>
      </c>
      <c r="BE27" s="5">
        <v>11935</v>
      </c>
      <c r="BF27" s="5">
        <v>26930</v>
      </c>
      <c r="BG27" s="5">
        <v>22874</v>
      </c>
      <c r="BH27" s="5">
        <v>5589</v>
      </c>
      <c r="BI27" s="5">
        <v>4391</v>
      </c>
      <c r="BJ27" s="5">
        <v>7781</v>
      </c>
      <c r="BK27" s="5">
        <v>8098</v>
      </c>
      <c r="BL27" s="5">
        <v>4645</v>
      </c>
      <c r="BM27" s="5">
        <v>4341</v>
      </c>
      <c r="BN27" s="5">
        <v>7673</v>
      </c>
      <c r="BO27" s="5" t="s">
        <v>220</v>
      </c>
      <c r="BP27" s="5" t="s">
        <v>220</v>
      </c>
      <c r="BQ27" s="5" t="s">
        <v>220</v>
      </c>
      <c r="BR27" s="5" t="s">
        <v>220</v>
      </c>
      <c r="BS27" s="5" t="s">
        <v>220</v>
      </c>
      <c r="BT27" s="5" t="s">
        <v>220</v>
      </c>
      <c r="BU27" s="5" t="s">
        <v>220</v>
      </c>
      <c r="BV27" s="5" t="s">
        <v>220</v>
      </c>
      <c r="BW27" s="5" t="s">
        <v>220</v>
      </c>
      <c r="BX27" s="5" t="s">
        <v>220</v>
      </c>
      <c r="BY27" s="5">
        <v>4560</v>
      </c>
      <c r="BZ27" s="5">
        <v>2917</v>
      </c>
      <c r="CA27" s="5">
        <v>6866</v>
      </c>
      <c r="CB27" s="5">
        <v>7972</v>
      </c>
      <c r="CC27" s="5">
        <v>19575</v>
      </c>
      <c r="CD27" s="5">
        <v>918</v>
      </c>
      <c r="CE27" s="5">
        <v>1041</v>
      </c>
      <c r="CF27" s="5">
        <v>836</v>
      </c>
      <c r="CG27" s="5">
        <v>-4311</v>
      </c>
      <c r="CH27" s="5">
        <v>4448</v>
      </c>
      <c r="CI27" s="5">
        <v>533</v>
      </c>
      <c r="CJ27" s="5">
        <v>1960</v>
      </c>
      <c r="CK27" s="5">
        <v>1686</v>
      </c>
      <c r="CL27" s="5">
        <v>1050</v>
      </c>
      <c r="CM27" s="5">
        <v>7378</v>
      </c>
      <c r="CN27" s="5">
        <v>602</v>
      </c>
      <c r="CO27" s="5">
        <v>545</v>
      </c>
      <c r="CP27" s="5">
        <v>-643</v>
      </c>
      <c r="CQ27" s="5">
        <v>2750</v>
      </c>
      <c r="CR27" s="5">
        <v>1704</v>
      </c>
      <c r="CS27" s="5">
        <v>965</v>
      </c>
      <c r="CT27" s="5">
        <v>648</v>
      </c>
      <c r="CU27" s="5" t="s">
        <v>220</v>
      </c>
      <c r="CV27" s="5" t="s">
        <v>220</v>
      </c>
      <c r="CW27" s="5" t="s">
        <v>220</v>
      </c>
      <c r="CX27" s="5" t="s">
        <v>220</v>
      </c>
      <c r="CY27" s="5" t="s">
        <v>220</v>
      </c>
      <c r="CZ27" s="5" t="s">
        <v>220</v>
      </c>
      <c r="DA27" s="5" t="s">
        <v>220</v>
      </c>
      <c r="DB27" s="5" t="s">
        <v>220</v>
      </c>
      <c r="DC27" s="5" t="s">
        <v>220</v>
      </c>
      <c r="DD27" s="5" t="s">
        <v>220</v>
      </c>
      <c r="DE27" s="5">
        <v>35760</v>
      </c>
      <c r="DF27" s="5">
        <v>38563</v>
      </c>
      <c r="DG27" s="5">
        <v>26683</v>
      </c>
      <c r="DH27" s="5">
        <v>36508</v>
      </c>
      <c r="DI27" s="5">
        <v>32176</v>
      </c>
      <c r="DJ27" s="5">
        <v>24375</v>
      </c>
      <c r="DK27" s="5">
        <v>23099</v>
      </c>
      <c r="DL27" s="5">
        <v>22426</v>
      </c>
      <c r="DM27" s="5">
        <v>17349</v>
      </c>
      <c r="DN27" s="5">
        <v>17184</v>
      </c>
      <c r="DO27" s="5">
        <v>19649</v>
      </c>
      <c r="DP27" s="5">
        <v>19655</v>
      </c>
      <c r="DQ27" s="5">
        <v>16637</v>
      </c>
      <c r="DR27" s="5">
        <v>25942</v>
      </c>
      <c r="DS27" s="5">
        <v>24811</v>
      </c>
      <c r="DT27" s="5">
        <v>25591</v>
      </c>
      <c r="DU27" s="5">
        <v>27834</v>
      </c>
      <c r="DV27" s="5">
        <v>28512</v>
      </c>
      <c r="DW27" s="5">
        <v>24152</v>
      </c>
      <c r="DX27" s="5">
        <v>20859</v>
      </c>
      <c r="DY27" s="5">
        <v>22666</v>
      </c>
      <c r="DZ27" s="5">
        <v>20087</v>
      </c>
      <c r="EA27" s="5" t="s">
        <v>220</v>
      </c>
      <c r="EB27" s="5" t="s">
        <v>220</v>
      </c>
      <c r="EC27" s="5" t="s">
        <v>220</v>
      </c>
      <c r="ED27" s="5" t="s">
        <v>220</v>
      </c>
      <c r="EE27" s="5" t="s">
        <v>220</v>
      </c>
      <c r="EF27" s="5" t="s">
        <v>220</v>
      </c>
      <c r="EG27" s="5" t="s">
        <v>220</v>
      </c>
      <c r="EH27" s="5" t="s">
        <v>220</v>
      </c>
      <c r="EI27" s="5" t="s">
        <v>220</v>
      </c>
      <c r="EJ27" s="5" t="s">
        <v>220</v>
      </c>
      <c r="EK27" s="5">
        <v>3221</v>
      </c>
      <c r="EL27" s="5">
        <v>7092</v>
      </c>
      <c r="EM27" s="5">
        <v>5440</v>
      </c>
      <c r="EN27" s="5">
        <v>2522</v>
      </c>
      <c r="EO27" s="5">
        <v>3613</v>
      </c>
      <c r="EP27" s="5">
        <v>2672</v>
      </c>
      <c r="EQ27" s="5">
        <v>3559</v>
      </c>
      <c r="ER27" s="5">
        <v>2198</v>
      </c>
      <c r="ES27" s="5">
        <v>1020</v>
      </c>
      <c r="ET27" s="5">
        <v>2902</v>
      </c>
      <c r="EU27" s="5">
        <v>77</v>
      </c>
      <c r="EV27" s="5">
        <v>1128</v>
      </c>
      <c r="EW27" s="5">
        <v>933</v>
      </c>
      <c r="EX27" s="5">
        <v>773</v>
      </c>
      <c r="EY27" s="5">
        <v>1967</v>
      </c>
      <c r="EZ27" s="5">
        <v>1841</v>
      </c>
      <c r="FA27" s="5">
        <v>1795</v>
      </c>
      <c r="FB27" s="5">
        <v>2497</v>
      </c>
      <c r="FC27" s="5">
        <v>1985</v>
      </c>
      <c r="FD27" s="5">
        <v>2267</v>
      </c>
      <c r="FE27" s="5">
        <v>1379</v>
      </c>
      <c r="FF27" s="5">
        <v>2518</v>
      </c>
      <c r="FG27" s="5" t="s">
        <v>220</v>
      </c>
      <c r="FH27" s="5" t="s">
        <v>220</v>
      </c>
      <c r="FI27" s="5" t="s">
        <v>220</v>
      </c>
      <c r="FJ27" s="5" t="s">
        <v>220</v>
      </c>
      <c r="FK27" s="5" t="s">
        <v>220</v>
      </c>
      <c r="FL27" s="5" t="s">
        <v>220</v>
      </c>
      <c r="FM27" s="5" t="s">
        <v>220</v>
      </c>
      <c r="FN27" s="5" t="s">
        <v>220</v>
      </c>
      <c r="FO27" s="5" t="s">
        <v>220</v>
      </c>
      <c r="FP27" s="5" t="s">
        <v>220</v>
      </c>
      <c r="FQ27" s="5">
        <v>0</v>
      </c>
      <c r="FR27" s="5">
        <v>0</v>
      </c>
      <c r="FS27" s="5">
        <v>0</v>
      </c>
      <c r="FT27" s="5">
        <v>0</v>
      </c>
      <c r="FU27" s="5" t="s">
        <v>220</v>
      </c>
      <c r="FV27" s="5" t="s">
        <v>220</v>
      </c>
      <c r="FW27" s="5" t="s">
        <v>220</v>
      </c>
      <c r="FX27" s="5" t="s">
        <v>220</v>
      </c>
      <c r="FY27" s="5" t="s">
        <v>220</v>
      </c>
      <c r="FZ27" s="5" t="s">
        <v>220</v>
      </c>
      <c r="GA27" s="5" t="s">
        <v>220</v>
      </c>
      <c r="GB27" s="5" t="s">
        <v>220</v>
      </c>
      <c r="GC27" s="5" t="s">
        <v>220</v>
      </c>
      <c r="GD27" s="5" t="s">
        <v>220</v>
      </c>
      <c r="GE27" s="5" t="s">
        <v>220</v>
      </c>
      <c r="GF27" s="5" t="s">
        <v>220</v>
      </c>
      <c r="GG27" s="5" t="s">
        <v>220</v>
      </c>
      <c r="GH27" s="5" t="s">
        <v>220</v>
      </c>
      <c r="GI27" s="5" t="s">
        <v>220</v>
      </c>
      <c r="GJ27" s="5" t="s">
        <v>220</v>
      </c>
      <c r="GK27" s="5" t="s">
        <v>220</v>
      </c>
      <c r="GL27" s="5" t="s">
        <v>220</v>
      </c>
      <c r="GM27" s="5" t="s">
        <v>220</v>
      </c>
      <c r="GN27" s="5" t="s">
        <v>220</v>
      </c>
      <c r="GO27" s="5" t="s">
        <v>220</v>
      </c>
      <c r="GP27" s="5" t="s">
        <v>220</v>
      </c>
      <c r="GQ27" s="5" t="s">
        <v>220</v>
      </c>
      <c r="GR27" s="5" t="s">
        <v>220</v>
      </c>
      <c r="GS27" s="5" t="s">
        <v>220</v>
      </c>
      <c r="GT27" s="5" t="s">
        <v>220</v>
      </c>
      <c r="GU27" s="5" t="s">
        <v>220</v>
      </c>
      <c r="GV27" s="5" t="s">
        <v>220</v>
      </c>
      <c r="GW27" s="5">
        <v>43542</v>
      </c>
      <c r="GX27" s="5">
        <v>48590</v>
      </c>
      <c r="GY27" s="5">
        <v>38996</v>
      </c>
      <c r="GZ27" s="5">
        <v>48813</v>
      </c>
      <c r="HA27" s="5">
        <v>53177</v>
      </c>
      <c r="HB27" s="5">
        <v>28072</v>
      </c>
      <c r="HC27" s="5">
        <v>161990</v>
      </c>
      <c r="HD27" s="5">
        <v>37797</v>
      </c>
      <c r="HE27" s="5">
        <v>25943</v>
      </c>
      <c r="HF27" s="5">
        <v>42482</v>
      </c>
      <c r="HG27" s="5">
        <v>24892</v>
      </c>
      <c r="HH27" s="5">
        <v>31363</v>
      </c>
      <c r="HI27" s="5">
        <v>31191</v>
      </c>
      <c r="HJ27" s="5">
        <v>54695</v>
      </c>
      <c r="HK27" s="5">
        <v>57030</v>
      </c>
      <c r="HL27" s="5">
        <v>33623</v>
      </c>
      <c r="HM27" s="5">
        <v>34566</v>
      </c>
      <c r="HN27" s="5">
        <v>38147</v>
      </c>
      <c r="HO27" s="5">
        <v>36985</v>
      </c>
      <c r="HP27" s="5">
        <v>29476</v>
      </c>
      <c r="HQ27" s="5">
        <v>29351</v>
      </c>
      <c r="HR27" s="5">
        <v>31386</v>
      </c>
      <c r="HS27" s="5" t="s">
        <v>220</v>
      </c>
      <c r="HT27" s="5" t="s">
        <v>220</v>
      </c>
      <c r="HU27" s="5" t="s">
        <v>220</v>
      </c>
      <c r="HV27" s="5" t="s">
        <v>220</v>
      </c>
      <c r="HW27" s="5" t="s">
        <v>220</v>
      </c>
      <c r="HX27" s="5" t="s">
        <v>220</v>
      </c>
      <c r="HY27" s="5" t="s">
        <v>220</v>
      </c>
      <c r="HZ27" s="5" t="s">
        <v>220</v>
      </c>
      <c r="IA27" s="5" t="s">
        <v>220</v>
      </c>
      <c r="IB27" s="5" t="s">
        <v>220</v>
      </c>
      <c r="IC27" s="5">
        <v>168214</v>
      </c>
      <c r="ID27" s="5">
        <v>276692</v>
      </c>
      <c r="IE27" s="5">
        <v>256468</v>
      </c>
      <c r="IF27" s="5">
        <v>210050</v>
      </c>
      <c r="IG27" s="5">
        <v>212041</v>
      </c>
      <c r="IH27" s="5">
        <v>206044</v>
      </c>
      <c r="II27" s="5">
        <v>284181</v>
      </c>
      <c r="IJ27" s="5">
        <v>165166</v>
      </c>
      <c r="IK27" s="5">
        <v>226724</v>
      </c>
      <c r="IL27" s="5">
        <v>178794</v>
      </c>
      <c r="IM27" s="5">
        <v>150618</v>
      </c>
      <c r="IN27" s="5">
        <v>136676</v>
      </c>
      <c r="IO27" s="5">
        <v>128200</v>
      </c>
      <c r="IP27" s="5">
        <v>113739</v>
      </c>
      <c r="IQ27" s="5">
        <v>118052</v>
      </c>
      <c r="IR27" s="5">
        <v>116886</v>
      </c>
      <c r="IS27" s="5">
        <v>110641</v>
      </c>
      <c r="IT27" s="5">
        <v>107578</v>
      </c>
      <c r="IU27" s="5">
        <v>116453</v>
      </c>
      <c r="IV27" s="5">
        <v>107560</v>
      </c>
      <c r="IW27" s="5">
        <v>101273</v>
      </c>
      <c r="IX27" s="5">
        <v>106947</v>
      </c>
      <c r="IY27" s="5" t="s">
        <v>220</v>
      </c>
      <c r="IZ27" s="5" t="s">
        <v>220</v>
      </c>
      <c r="JA27" s="5" t="s">
        <v>220</v>
      </c>
      <c r="JB27" s="5" t="s">
        <v>220</v>
      </c>
      <c r="JC27" s="5" t="s">
        <v>220</v>
      </c>
      <c r="JD27" s="5" t="s">
        <v>220</v>
      </c>
      <c r="JE27" s="5" t="s">
        <v>220</v>
      </c>
      <c r="JF27" s="5" t="s">
        <v>220</v>
      </c>
      <c r="JG27" s="5" t="s">
        <v>220</v>
      </c>
      <c r="JH27" s="5" t="s">
        <v>220</v>
      </c>
      <c r="JI27" s="5">
        <v>0</v>
      </c>
      <c r="JJ27" s="5">
        <v>63</v>
      </c>
      <c r="JK27" s="5">
        <v>96</v>
      </c>
      <c r="JL27" s="5">
        <v>1432</v>
      </c>
      <c r="JM27" s="5">
        <v>1377</v>
      </c>
      <c r="JN27" s="5">
        <v>2262</v>
      </c>
      <c r="JO27" s="5">
        <v>19706</v>
      </c>
      <c r="JP27" s="5">
        <v>24425</v>
      </c>
      <c r="JQ27" s="5">
        <v>14431</v>
      </c>
      <c r="JR27" s="5">
        <v>18216</v>
      </c>
      <c r="JS27" s="5">
        <v>20975</v>
      </c>
      <c r="JT27" s="5">
        <v>19901</v>
      </c>
      <c r="JU27" s="5">
        <v>16540</v>
      </c>
      <c r="JV27" s="5">
        <v>14994</v>
      </c>
      <c r="JW27" s="5">
        <v>18336</v>
      </c>
      <c r="JX27" s="5">
        <v>16268</v>
      </c>
      <c r="JY27" s="5">
        <v>16866</v>
      </c>
      <c r="JZ27" s="5">
        <v>15903</v>
      </c>
      <c r="KA27" s="5">
        <v>16974</v>
      </c>
      <c r="KB27" s="5">
        <v>15062</v>
      </c>
      <c r="KC27" s="5">
        <v>14606</v>
      </c>
      <c r="KD27" s="5">
        <v>14271</v>
      </c>
      <c r="KE27" s="5" t="s">
        <v>220</v>
      </c>
      <c r="KF27" s="5" t="s">
        <v>220</v>
      </c>
      <c r="KG27" s="5" t="s">
        <v>220</v>
      </c>
      <c r="KH27" s="5" t="s">
        <v>220</v>
      </c>
      <c r="KI27" s="5" t="s">
        <v>220</v>
      </c>
      <c r="KJ27" s="5" t="s">
        <v>220</v>
      </c>
      <c r="KK27" s="5" t="s">
        <v>220</v>
      </c>
      <c r="KL27" s="5" t="s">
        <v>220</v>
      </c>
      <c r="KM27" s="5" t="s">
        <v>220</v>
      </c>
      <c r="KN27" s="5" t="s">
        <v>220</v>
      </c>
      <c r="KO27" s="5">
        <v>2922</v>
      </c>
      <c r="KP27" s="5">
        <v>1789</v>
      </c>
      <c r="KQ27" s="5">
        <v>7897</v>
      </c>
      <c r="KR27" s="5">
        <v>267</v>
      </c>
      <c r="KS27" s="5">
        <v>2578</v>
      </c>
      <c r="KT27" s="5">
        <v>2885</v>
      </c>
      <c r="KU27" s="5">
        <v>33061</v>
      </c>
      <c r="KV27" s="5">
        <v>3233</v>
      </c>
      <c r="KW27" s="5">
        <v>2041</v>
      </c>
      <c r="KX27" s="5">
        <v>978</v>
      </c>
      <c r="KY27" s="5">
        <v>916</v>
      </c>
      <c r="KZ27" s="5">
        <v>1053</v>
      </c>
      <c r="LA27" s="5">
        <v>1266</v>
      </c>
      <c r="LB27" s="5">
        <v>585</v>
      </c>
      <c r="LC27" s="5">
        <v>693</v>
      </c>
      <c r="LD27" s="5">
        <v>623</v>
      </c>
      <c r="LE27" s="5">
        <v>650</v>
      </c>
      <c r="LF27" s="5">
        <v>699</v>
      </c>
      <c r="LG27" s="5">
        <v>1034</v>
      </c>
      <c r="LH27" s="5">
        <v>940</v>
      </c>
      <c r="LI27" s="5">
        <v>858</v>
      </c>
      <c r="LJ27" s="5">
        <v>690</v>
      </c>
      <c r="LK27" s="5" t="s">
        <v>220</v>
      </c>
      <c r="LL27" s="5" t="s">
        <v>220</v>
      </c>
      <c r="LM27" s="5" t="s">
        <v>220</v>
      </c>
      <c r="LN27" s="5" t="s">
        <v>220</v>
      </c>
      <c r="LO27" s="5" t="s">
        <v>220</v>
      </c>
      <c r="LP27" s="5" t="s">
        <v>220</v>
      </c>
      <c r="LQ27" s="5" t="s">
        <v>220</v>
      </c>
      <c r="LR27" s="5" t="s">
        <v>220</v>
      </c>
      <c r="LS27" s="5" t="s">
        <v>220</v>
      </c>
      <c r="LT27" s="5" t="s">
        <v>220</v>
      </c>
      <c r="LU27" s="5">
        <v>1755</v>
      </c>
      <c r="LV27" s="5">
        <v>1231</v>
      </c>
      <c r="LW27" s="5">
        <v>1358</v>
      </c>
      <c r="LX27" s="5">
        <v>1082</v>
      </c>
      <c r="LY27" s="5">
        <v>1517</v>
      </c>
      <c r="LZ27" s="5">
        <v>1390</v>
      </c>
      <c r="MA27" s="5">
        <v>897</v>
      </c>
      <c r="MB27" s="5">
        <v>1273</v>
      </c>
      <c r="MC27" s="5">
        <v>1323</v>
      </c>
      <c r="MD27" s="5">
        <v>1196</v>
      </c>
      <c r="ME27" s="5">
        <v>745</v>
      </c>
      <c r="MF27" s="5">
        <v>612</v>
      </c>
      <c r="MG27" s="5">
        <v>780</v>
      </c>
      <c r="MH27" s="5">
        <v>401</v>
      </c>
      <c r="MI27" s="5">
        <v>699</v>
      </c>
      <c r="MJ27" s="5">
        <v>546</v>
      </c>
      <c r="MK27" s="5">
        <v>818</v>
      </c>
      <c r="ML27" s="5">
        <v>871</v>
      </c>
      <c r="MM27" s="5">
        <v>602</v>
      </c>
      <c r="MN27" s="5">
        <v>556</v>
      </c>
      <c r="MO27" s="5">
        <v>651</v>
      </c>
      <c r="MP27" s="5">
        <v>569</v>
      </c>
      <c r="MQ27" s="5" t="s">
        <v>220</v>
      </c>
      <c r="MR27" s="5" t="s">
        <v>220</v>
      </c>
      <c r="MS27" s="5" t="s">
        <v>220</v>
      </c>
      <c r="MT27" s="5" t="s">
        <v>220</v>
      </c>
      <c r="MU27" s="5" t="s">
        <v>220</v>
      </c>
      <c r="MV27" s="5" t="s">
        <v>220</v>
      </c>
      <c r="MW27" s="5" t="s">
        <v>220</v>
      </c>
      <c r="MX27" s="5" t="s">
        <v>220</v>
      </c>
      <c r="MY27" s="5" t="s">
        <v>220</v>
      </c>
      <c r="MZ27" s="5" t="s">
        <v>220</v>
      </c>
      <c r="NA27" s="5">
        <v>191</v>
      </c>
      <c r="NB27" s="5">
        <v>144</v>
      </c>
      <c r="NC27" s="5">
        <v>25</v>
      </c>
      <c r="ND27" s="5">
        <v>576</v>
      </c>
      <c r="NE27" s="5" t="s">
        <v>220</v>
      </c>
      <c r="NF27" s="5" t="s">
        <v>220</v>
      </c>
      <c r="NG27" s="5" t="s">
        <v>220</v>
      </c>
      <c r="NH27" s="5" t="s">
        <v>220</v>
      </c>
      <c r="NI27" s="5" t="s">
        <v>220</v>
      </c>
      <c r="NJ27" s="5" t="s">
        <v>220</v>
      </c>
      <c r="NK27" s="5" t="s">
        <v>220</v>
      </c>
      <c r="NL27" s="5" t="s">
        <v>220</v>
      </c>
      <c r="NM27" s="5" t="s">
        <v>220</v>
      </c>
      <c r="NN27" s="5" t="s">
        <v>220</v>
      </c>
      <c r="NO27" s="5" t="s">
        <v>220</v>
      </c>
      <c r="NP27" s="5" t="s">
        <v>220</v>
      </c>
      <c r="NQ27" s="5" t="s">
        <v>220</v>
      </c>
      <c r="NR27" s="5" t="s">
        <v>220</v>
      </c>
      <c r="NS27" s="5" t="s">
        <v>220</v>
      </c>
      <c r="NT27" s="5" t="s">
        <v>220</v>
      </c>
      <c r="NU27" s="5" t="s">
        <v>220</v>
      </c>
      <c r="NV27" s="5" t="s">
        <v>220</v>
      </c>
      <c r="NW27" s="5" t="s">
        <v>220</v>
      </c>
      <c r="NX27" s="5" t="s">
        <v>220</v>
      </c>
      <c r="NY27" s="5" t="s">
        <v>220</v>
      </c>
      <c r="NZ27" s="5" t="s">
        <v>220</v>
      </c>
      <c r="OA27" s="5" t="s">
        <v>220</v>
      </c>
      <c r="OB27" s="5" t="s">
        <v>220</v>
      </c>
      <c r="OC27" s="5" t="s">
        <v>220</v>
      </c>
      <c r="OD27" s="5" t="s">
        <v>220</v>
      </c>
      <c r="OE27" s="5" t="s">
        <v>220</v>
      </c>
      <c r="OF27" s="5" t="s">
        <v>220</v>
      </c>
      <c r="OG27" s="5">
        <v>0</v>
      </c>
      <c r="OH27" s="5">
        <v>0</v>
      </c>
      <c r="OI27" s="5">
        <v>0</v>
      </c>
      <c r="OJ27" s="5">
        <v>0</v>
      </c>
      <c r="OK27" s="5" t="s">
        <v>220</v>
      </c>
      <c r="OL27" s="5" t="s">
        <v>220</v>
      </c>
      <c r="OM27" s="5" t="s">
        <v>220</v>
      </c>
      <c r="ON27" s="5" t="s">
        <v>220</v>
      </c>
      <c r="OO27" s="5" t="s">
        <v>220</v>
      </c>
      <c r="OP27" s="5" t="s">
        <v>220</v>
      </c>
      <c r="OQ27" s="5" t="s">
        <v>220</v>
      </c>
      <c r="OR27" s="5" t="s">
        <v>220</v>
      </c>
      <c r="OS27" s="5" t="s">
        <v>220</v>
      </c>
      <c r="OT27" s="5" t="s">
        <v>220</v>
      </c>
      <c r="OU27" s="5" t="s">
        <v>220</v>
      </c>
      <c r="OV27" s="5" t="s">
        <v>220</v>
      </c>
      <c r="OW27" s="5" t="s">
        <v>220</v>
      </c>
      <c r="OX27" s="5" t="s">
        <v>220</v>
      </c>
      <c r="OY27" s="5" t="s">
        <v>220</v>
      </c>
      <c r="OZ27" s="5" t="s">
        <v>220</v>
      </c>
      <c r="PA27" s="5" t="s">
        <v>220</v>
      </c>
      <c r="PB27" s="5" t="s">
        <v>220</v>
      </c>
      <c r="PC27" s="5" t="s">
        <v>220</v>
      </c>
      <c r="PD27" s="5" t="s">
        <v>220</v>
      </c>
      <c r="PE27" s="5" t="s">
        <v>220</v>
      </c>
      <c r="PF27" s="5" t="s">
        <v>220</v>
      </c>
      <c r="PG27" s="5" t="s">
        <v>220</v>
      </c>
      <c r="PH27" s="5" t="s">
        <v>220</v>
      </c>
      <c r="PI27" s="5" t="s">
        <v>220</v>
      </c>
      <c r="PJ27" s="5" t="s">
        <v>220</v>
      </c>
      <c r="PK27" s="5" t="s">
        <v>220</v>
      </c>
      <c r="PL27" s="5" t="s">
        <v>220</v>
      </c>
      <c r="PM27" s="5">
        <v>11997</v>
      </c>
      <c r="PN27" s="5">
        <v>12520</v>
      </c>
      <c r="PO27" s="5">
        <v>12061</v>
      </c>
      <c r="PP27" s="5">
        <v>10899</v>
      </c>
      <c r="PQ27" s="5">
        <v>9488</v>
      </c>
      <c r="PR27" s="5">
        <v>10668</v>
      </c>
      <c r="PS27" s="5">
        <v>8456</v>
      </c>
      <c r="PT27" s="5">
        <v>6928</v>
      </c>
      <c r="PU27" s="5">
        <v>7147</v>
      </c>
      <c r="PV27" s="5">
        <v>7469</v>
      </c>
      <c r="PW27" s="5">
        <v>5544</v>
      </c>
      <c r="PX27" s="5">
        <v>5127</v>
      </c>
      <c r="PY27" s="5">
        <v>6353</v>
      </c>
      <c r="PZ27" s="5">
        <v>6886</v>
      </c>
      <c r="QA27" s="5">
        <v>7369</v>
      </c>
      <c r="QB27" s="5">
        <v>7145</v>
      </c>
      <c r="QC27" s="5">
        <v>7313</v>
      </c>
      <c r="QD27" s="5">
        <v>6954</v>
      </c>
      <c r="QE27" s="5">
        <v>6920</v>
      </c>
      <c r="QF27" s="5">
        <v>6610</v>
      </c>
      <c r="QG27" s="5">
        <v>6273</v>
      </c>
      <c r="QH27" s="5">
        <v>5938</v>
      </c>
      <c r="QI27" s="5" t="s">
        <v>220</v>
      </c>
      <c r="QJ27" s="5" t="s">
        <v>220</v>
      </c>
      <c r="QK27" s="5" t="s">
        <v>220</v>
      </c>
      <c r="QL27" s="5" t="s">
        <v>220</v>
      </c>
      <c r="QM27" s="5" t="s">
        <v>220</v>
      </c>
      <c r="QN27" s="5" t="s">
        <v>220</v>
      </c>
      <c r="QO27" s="5" t="s">
        <v>220</v>
      </c>
      <c r="QP27" s="5" t="s">
        <v>220</v>
      </c>
      <c r="QQ27" s="5" t="s">
        <v>220</v>
      </c>
      <c r="QR27" s="5" t="s">
        <v>220</v>
      </c>
      <c r="QS27" s="5">
        <v>15028</v>
      </c>
      <c r="QT27" s="5">
        <v>19504</v>
      </c>
      <c r="QU27" s="5">
        <v>12148</v>
      </c>
      <c r="QV27" s="5">
        <v>15129</v>
      </c>
      <c r="QW27" s="5">
        <v>11654</v>
      </c>
      <c r="QX27" s="5">
        <v>12074</v>
      </c>
      <c r="QY27" s="5">
        <v>12408</v>
      </c>
      <c r="QZ27" s="5">
        <v>11697</v>
      </c>
      <c r="RA27" s="5">
        <v>10337</v>
      </c>
      <c r="RB27" s="5">
        <v>8348</v>
      </c>
      <c r="RC27" s="5">
        <v>7136</v>
      </c>
      <c r="RD27" s="5">
        <v>8128</v>
      </c>
      <c r="RE27" s="5">
        <v>6286</v>
      </c>
      <c r="RF27" s="5">
        <v>6095</v>
      </c>
      <c r="RG27" s="5">
        <v>7205</v>
      </c>
      <c r="RH27" s="5">
        <v>6830</v>
      </c>
      <c r="RI27" s="5">
        <v>7512</v>
      </c>
      <c r="RJ27" s="5">
        <v>7304</v>
      </c>
      <c r="RK27" s="5">
        <v>7330</v>
      </c>
      <c r="RL27" s="5">
        <v>7800</v>
      </c>
      <c r="RM27" s="5">
        <v>6592</v>
      </c>
      <c r="RN27" s="5">
        <v>7013</v>
      </c>
      <c r="RO27" s="5" t="s">
        <v>220</v>
      </c>
      <c r="RP27" s="5" t="s">
        <v>220</v>
      </c>
      <c r="RQ27" s="5" t="s">
        <v>220</v>
      </c>
      <c r="RR27" s="5" t="s">
        <v>220</v>
      </c>
      <c r="RS27" s="5" t="s">
        <v>220</v>
      </c>
      <c r="RT27" s="5" t="s">
        <v>220</v>
      </c>
      <c r="RU27" s="5" t="s">
        <v>220</v>
      </c>
      <c r="RV27" s="5" t="s">
        <v>220</v>
      </c>
      <c r="RW27" s="5" t="s">
        <v>220</v>
      </c>
      <c r="RX27" s="5" t="s">
        <v>220</v>
      </c>
      <c r="RY27" s="5">
        <v>10333</v>
      </c>
      <c r="RZ27" s="5">
        <v>10958</v>
      </c>
      <c r="SA27" s="5">
        <v>12091</v>
      </c>
      <c r="SB27" s="5">
        <v>4932</v>
      </c>
      <c r="SC27" s="5">
        <v>9767</v>
      </c>
      <c r="SD27" s="5">
        <v>5239</v>
      </c>
      <c r="SE27" s="5">
        <v>13341</v>
      </c>
      <c r="SF27" s="5">
        <v>8486</v>
      </c>
      <c r="SG27" s="5">
        <v>10041</v>
      </c>
      <c r="SH27" s="5">
        <v>7501</v>
      </c>
      <c r="SI27" s="5">
        <v>6028</v>
      </c>
      <c r="SJ27" s="5">
        <v>7525</v>
      </c>
      <c r="SK27" s="5">
        <v>5717</v>
      </c>
      <c r="SL27" s="5">
        <v>5946</v>
      </c>
      <c r="SM27" s="5">
        <v>5391</v>
      </c>
      <c r="SN27" s="5">
        <v>5313</v>
      </c>
      <c r="SO27" s="5">
        <v>5071</v>
      </c>
      <c r="SP27" s="5">
        <v>5339</v>
      </c>
      <c r="SQ27" s="5">
        <v>5399</v>
      </c>
      <c r="SR27" s="5">
        <v>5005</v>
      </c>
      <c r="SS27" s="5">
        <v>4858</v>
      </c>
      <c r="ST27" s="5">
        <v>5448</v>
      </c>
      <c r="SU27" s="5" t="s">
        <v>220</v>
      </c>
      <c r="SV27" s="5" t="s">
        <v>220</v>
      </c>
      <c r="SW27" s="5" t="s">
        <v>220</v>
      </c>
      <c r="SX27" s="5" t="s">
        <v>220</v>
      </c>
      <c r="SY27" s="5" t="s">
        <v>220</v>
      </c>
      <c r="SZ27" s="5" t="s">
        <v>220</v>
      </c>
      <c r="TA27" s="5" t="s">
        <v>220</v>
      </c>
      <c r="TB27" s="5" t="s">
        <v>220</v>
      </c>
      <c r="TC27" s="5" t="s">
        <v>220</v>
      </c>
      <c r="TD27" s="5" t="s">
        <v>220</v>
      </c>
      <c r="TE27" s="5">
        <v>865</v>
      </c>
      <c r="TF27" s="5">
        <v>1078</v>
      </c>
      <c r="TG27" s="5">
        <v>874</v>
      </c>
      <c r="TH27" s="5">
        <v>1018</v>
      </c>
      <c r="TI27" s="5">
        <v>1385</v>
      </c>
      <c r="TJ27" s="5">
        <v>1177</v>
      </c>
      <c r="TK27" s="5">
        <v>1254</v>
      </c>
      <c r="TL27" s="5">
        <v>1049</v>
      </c>
      <c r="TM27" s="5">
        <v>887</v>
      </c>
      <c r="TN27" s="5">
        <v>873</v>
      </c>
      <c r="TO27" s="5">
        <v>784</v>
      </c>
      <c r="TP27" s="5">
        <v>654</v>
      </c>
      <c r="TQ27" s="5">
        <v>385</v>
      </c>
      <c r="TR27" s="5">
        <v>1369</v>
      </c>
      <c r="TS27" s="5">
        <v>1796</v>
      </c>
      <c r="TT27" s="5">
        <v>1741</v>
      </c>
      <c r="TU27" s="5">
        <v>1518</v>
      </c>
      <c r="TV27" s="5">
        <v>1306</v>
      </c>
      <c r="TW27" s="5">
        <v>1250</v>
      </c>
      <c r="TX27" s="5">
        <v>1031</v>
      </c>
      <c r="TY27" s="5">
        <v>979</v>
      </c>
      <c r="TZ27" s="5">
        <v>970</v>
      </c>
      <c r="UA27" s="5" t="s">
        <v>220</v>
      </c>
      <c r="UB27" s="5" t="s">
        <v>220</v>
      </c>
      <c r="UC27" s="5" t="s">
        <v>220</v>
      </c>
      <c r="UD27" s="5" t="s">
        <v>220</v>
      </c>
      <c r="UE27" s="5" t="s">
        <v>220</v>
      </c>
      <c r="UF27" s="5" t="s">
        <v>220</v>
      </c>
      <c r="UG27" s="5" t="s">
        <v>220</v>
      </c>
      <c r="UH27" s="5" t="s">
        <v>220</v>
      </c>
      <c r="UI27" s="5" t="s">
        <v>220</v>
      </c>
      <c r="UJ27" s="5" t="s">
        <v>220</v>
      </c>
      <c r="UK27" s="5">
        <v>42</v>
      </c>
      <c r="UL27" s="5">
        <v>133</v>
      </c>
      <c r="UM27" s="5">
        <v>197</v>
      </c>
      <c r="UN27" s="5">
        <v>243</v>
      </c>
      <c r="UO27" s="5">
        <v>351</v>
      </c>
      <c r="UP27" s="5">
        <v>586</v>
      </c>
      <c r="UQ27" s="5">
        <v>1085</v>
      </c>
      <c r="UR27" s="5">
        <v>1242</v>
      </c>
      <c r="US27" s="5">
        <v>1598</v>
      </c>
      <c r="UT27" s="5">
        <v>1733</v>
      </c>
      <c r="UU27" s="5">
        <v>1773</v>
      </c>
      <c r="UV27" s="5">
        <v>1599</v>
      </c>
      <c r="UW27" s="5">
        <v>848</v>
      </c>
      <c r="UX27" s="5">
        <v>378</v>
      </c>
      <c r="UY27" s="5">
        <v>552</v>
      </c>
      <c r="UZ27" s="5">
        <v>801</v>
      </c>
      <c r="VA27" s="5">
        <v>910</v>
      </c>
      <c r="VB27" s="5">
        <v>740</v>
      </c>
      <c r="VC27" s="5">
        <v>687</v>
      </c>
      <c r="VD27" s="5">
        <v>549</v>
      </c>
      <c r="VE27" s="5">
        <v>512</v>
      </c>
      <c r="VF27" s="5">
        <v>641</v>
      </c>
      <c r="VG27" s="5" t="s">
        <v>220</v>
      </c>
      <c r="VH27" s="5" t="s">
        <v>220</v>
      </c>
      <c r="VI27" s="5" t="s">
        <v>220</v>
      </c>
      <c r="VJ27" s="5" t="s">
        <v>220</v>
      </c>
      <c r="VK27" s="5" t="s">
        <v>220</v>
      </c>
      <c r="VL27" s="5" t="s">
        <v>220</v>
      </c>
      <c r="VM27" s="5" t="s">
        <v>220</v>
      </c>
      <c r="VN27" s="5" t="s">
        <v>220</v>
      </c>
      <c r="VO27" s="5" t="s">
        <v>220</v>
      </c>
      <c r="VP27" s="5" t="s">
        <v>220</v>
      </c>
      <c r="VQ27" s="5">
        <v>97346</v>
      </c>
      <c r="VR27" s="5">
        <v>27228</v>
      </c>
      <c r="VS27" s="5">
        <v>31750</v>
      </c>
      <c r="VT27" s="5">
        <v>29718</v>
      </c>
      <c r="VU27" s="5">
        <v>35695</v>
      </c>
      <c r="VV27" s="5">
        <v>61072</v>
      </c>
      <c r="VW27" s="5">
        <v>50755</v>
      </c>
      <c r="VX27" s="5">
        <v>24387</v>
      </c>
      <c r="VY27" s="5">
        <v>18259</v>
      </c>
      <c r="VZ27" s="5">
        <v>14542</v>
      </c>
      <c r="WA27" s="5">
        <v>52215</v>
      </c>
      <c r="WB27" s="5">
        <v>23920</v>
      </c>
      <c r="WC27" s="5">
        <v>26069</v>
      </c>
      <c r="WD27" s="5">
        <v>35372</v>
      </c>
      <c r="WE27" s="5">
        <v>35564</v>
      </c>
      <c r="WF27" s="5">
        <v>26120</v>
      </c>
      <c r="WG27" s="5">
        <v>25640</v>
      </c>
      <c r="WH27" s="5">
        <v>23889</v>
      </c>
      <c r="WI27" s="5">
        <v>22199</v>
      </c>
      <c r="WJ27" s="5">
        <v>17092</v>
      </c>
      <c r="WK27" s="5">
        <v>17070</v>
      </c>
      <c r="WL27" s="5">
        <v>14886</v>
      </c>
      <c r="WM27" s="5" t="s">
        <v>220</v>
      </c>
      <c r="WN27" s="5" t="s">
        <v>220</v>
      </c>
      <c r="WO27" s="5" t="s">
        <v>220</v>
      </c>
      <c r="WP27" s="5" t="s">
        <v>220</v>
      </c>
      <c r="WQ27" s="5" t="s">
        <v>220</v>
      </c>
      <c r="WR27" s="5" t="s">
        <v>220</v>
      </c>
      <c r="WS27" s="5" t="s">
        <v>220</v>
      </c>
      <c r="WT27" s="5" t="s">
        <v>220</v>
      </c>
      <c r="WU27" s="5" t="s">
        <v>220</v>
      </c>
      <c r="WV27" s="5" t="s">
        <v>220</v>
      </c>
      <c r="WW27" s="5">
        <v>478</v>
      </c>
      <c r="WX27" s="5">
        <v>383</v>
      </c>
      <c r="WY27" s="5">
        <v>287</v>
      </c>
      <c r="WZ27" s="5">
        <v>334</v>
      </c>
      <c r="XA27" s="5">
        <v>361</v>
      </c>
      <c r="XB27" s="5">
        <v>809</v>
      </c>
      <c r="XC27" s="5">
        <v>426</v>
      </c>
      <c r="XD27" s="5">
        <v>687</v>
      </c>
      <c r="XE27" s="5">
        <v>617</v>
      </c>
      <c r="XF27" s="5">
        <v>2268</v>
      </c>
      <c r="XG27" s="5">
        <v>3060</v>
      </c>
      <c r="XH27" s="5">
        <v>3580</v>
      </c>
      <c r="XI27" s="5">
        <v>1538</v>
      </c>
      <c r="XJ27" s="5">
        <v>241</v>
      </c>
      <c r="XK27" s="5">
        <v>396</v>
      </c>
      <c r="XL27" s="5">
        <v>307</v>
      </c>
      <c r="XM27" s="5">
        <v>402</v>
      </c>
      <c r="XN27" s="5">
        <v>247</v>
      </c>
      <c r="XO27" s="5">
        <v>372</v>
      </c>
      <c r="XP27" s="5">
        <v>373</v>
      </c>
      <c r="XQ27" s="5">
        <v>362</v>
      </c>
      <c r="XR27" s="5">
        <v>453</v>
      </c>
      <c r="XS27" s="2">
        <v>3252</v>
      </c>
      <c r="XT27" s="3" t="s">
        <v>222</v>
      </c>
      <c r="XU27" s="3" t="s">
        <v>222</v>
      </c>
      <c r="XV27" s="3" t="s">
        <v>221</v>
      </c>
      <c r="XW27" s="3" t="s">
        <v>222</v>
      </c>
      <c r="XX27" s="3" t="s">
        <v>221</v>
      </c>
      <c r="XY27" s="3" t="s">
        <v>222</v>
      </c>
      <c r="XZ27" s="3"/>
    </row>
    <row r="28" spans="1:650" x14ac:dyDescent="0.3">
      <c r="A28" s="1" t="s">
        <v>22</v>
      </c>
      <c r="B28" s="2">
        <v>4057078</v>
      </c>
      <c r="C28" s="5" t="s">
        <v>220</v>
      </c>
      <c r="D28" s="5" t="s">
        <v>220</v>
      </c>
      <c r="E28" s="5" t="s">
        <v>220</v>
      </c>
      <c r="F28" s="5" t="s">
        <v>220</v>
      </c>
      <c r="G28" s="5" t="s">
        <v>220</v>
      </c>
      <c r="H28" s="5" t="s">
        <v>220</v>
      </c>
      <c r="I28" s="5" t="s">
        <v>220</v>
      </c>
      <c r="J28" s="5" t="s">
        <v>220</v>
      </c>
      <c r="K28" s="5" t="s">
        <v>220</v>
      </c>
      <c r="L28" s="5" t="s">
        <v>220</v>
      </c>
      <c r="M28" s="5">
        <v>0</v>
      </c>
      <c r="N28" s="5">
        <v>0</v>
      </c>
      <c r="O28" s="5">
        <v>0</v>
      </c>
      <c r="P28" s="5">
        <v>0</v>
      </c>
      <c r="Q28" s="5">
        <v>0</v>
      </c>
      <c r="R28" s="5">
        <v>0</v>
      </c>
      <c r="S28" s="5">
        <v>0</v>
      </c>
      <c r="T28" s="5">
        <v>10294</v>
      </c>
      <c r="U28" s="5">
        <v>0</v>
      </c>
      <c r="V28" s="5">
        <v>0</v>
      </c>
      <c r="W28" s="5">
        <v>0</v>
      </c>
      <c r="X28" s="5">
        <v>0</v>
      </c>
      <c r="Y28" s="5">
        <v>0</v>
      </c>
      <c r="Z28" s="5">
        <v>0</v>
      </c>
      <c r="AA28" s="5">
        <v>0</v>
      </c>
      <c r="AB28" s="5">
        <v>0</v>
      </c>
      <c r="AC28" s="5">
        <v>7</v>
      </c>
      <c r="AD28" s="5">
        <v>0</v>
      </c>
      <c r="AE28" s="5">
        <v>0</v>
      </c>
      <c r="AF28" s="5">
        <v>0</v>
      </c>
      <c r="AG28" s="5">
        <v>0</v>
      </c>
      <c r="AH28" s="5">
        <v>0</v>
      </c>
      <c r="AI28" s="5" t="s">
        <v>220</v>
      </c>
      <c r="AJ28" s="5" t="s">
        <v>220</v>
      </c>
      <c r="AK28" s="5" t="s">
        <v>220</v>
      </c>
      <c r="AL28" s="5" t="s">
        <v>220</v>
      </c>
      <c r="AM28" s="5" t="s">
        <v>220</v>
      </c>
      <c r="AN28" s="5" t="s">
        <v>220</v>
      </c>
      <c r="AO28" s="5" t="s">
        <v>220</v>
      </c>
      <c r="AP28" s="5" t="s">
        <v>220</v>
      </c>
      <c r="AQ28" s="5" t="s">
        <v>220</v>
      </c>
      <c r="AR28" s="5" t="s">
        <v>220</v>
      </c>
      <c r="AS28" s="5">
        <v>0</v>
      </c>
      <c r="AT28" s="5">
        <v>0</v>
      </c>
      <c r="AU28" s="5">
        <v>0</v>
      </c>
      <c r="AV28" s="5">
        <v>0</v>
      </c>
      <c r="AW28" s="5">
        <v>0</v>
      </c>
      <c r="AX28" s="5">
        <v>0</v>
      </c>
      <c r="AY28" s="5">
        <v>0</v>
      </c>
      <c r="AZ28" s="5">
        <v>0</v>
      </c>
      <c r="BA28" s="5">
        <v>0</v>
      </c>
      <c r="BB28" s="5">
        <v>51508</v>
      </c>
      <c r="BC28" s="5">
        <v>32739</v>
      </c>
      <c r="BD28" s="5">
        <v>43065</v>
      </c>
      <c r="BE28" s="5">
        <v>47634</v>
      </c>
      <c r="BF28" s="5">
        <v>21239</v>
      </c>
      <c r="BG28" s="5">
        <v>16825</v>
      </c>
      <c r="BH28" s="5">
        <v>33083</v>
      </c>
      <c r="BI28" s="5">
        <v>15104</v>
      </c>
      <c r="BJ28" s="5">
        <v>53484</v>
      </c>
      <c r="BK28" s="5">
        <v>13407</v>
      </c>
      <c r="BL28" s="5">
        <v>13255</v>
      </c>
      <c r="BM28" s="5">
        <v>12244</v>
      </c>
      <c r="BN28" s="5">
        <v>9570</v>
      </c>
      <c r="BO28" s="5" t="s">
        <v>220</v>
      </c>
      <c r="BP28" s="5" t="s">
        <v>220</v>
      </c>
      <c r="BQ28" s="5" t="s">
        <v>220</v>
      </c>
      <c r="BR28" s="5" t="s">
        <v>220</v>
      </c>
      <c r="BS28" s="5" t="s">
        <v>220</v>
      </c>
      <c r="BT28" s="5" t="s">
        <v>220</v>
      </c>
      <c r="BU28" s="5" t="s">
        <v>220</v>
      </c>
      <c r="BV28" s="5" t="s">
        <v>220</v>
      </c>
      <c r="BW28" s="5" t="s">
        <v>220</v>
      </c>
      <c r="BX28" s="5" t="s">
        <v>220</v>
      </c>
      <c r="BY28" s="5">
        <v>5622</v>
      </c>
      <c r="BZ28" s="5">
        <v>11694</v>
      </c>
      <c r="CA28" s="5">
        <v>6248</v>
      </c>
      <c r="CB28" s="5">
        <v>18908</v>
      </c>
      <c r="CC28" s="5">
        <v>517</v>
      </c>
      <c r="CD28" s="5">
        <v>6724</v>
      </c>
      <c r="CE28" s="5">
        <v>12458</v>
      </c>
      <c r="CF28" s="5">
        <v>2706</v>
      </c>
      <c r="CG28" s="5">
        <v>9681</v>
      </c>
      <c r="CH28" s="5">
        <v>-7989</v>
      </c>
      <c r="CI28" s="5">
        <v>-236</v>
      </c>
      <c r="CJ28" s="5">
        <v>17196</v>
      </c>
      <c r="CK28" s="5">
        <v>17502</v>
      </c>
      <c r="CL28" s="5">
        <v>16899</v>
      </c>
      <c r="CM28" s="5">
        <v>12314</v>
      </c>
      <c r="CN28" s="5">
        <v>34086</v>
      </c>
      <c r="CO28" s="5">
        <v>16278</v>
      </c>
      <c r="CP28" s="5">
        <v>9837</v>
      </c>
      <c r="CQ28" s="5">
        <v>20975</v>
      </c>
      <c r="CR28" s="5">
        <v>6845</v>
      </c>
      <c r="CS28" s="5">
        <v>16507</v>
      </c>
      <c r="CT28" s="5">
        <v>10713</v>
      </c>
      <c r="CU28" s="5" t="s">
        <v>220</v>
      </c>
      <c r="CV28" s="5" t="s">
        <v>220</v>
      </c>
      <c r="CW28" s="5" t="s">
        <v>220</v>
      </c>
      <c r="CX28" s="5" t="s">
        <v>220</v>
      </c>
      <c r="CY28" s="5" t="s">
        <v>220</v>
      </c>
      <c r="CZ28" s="5" t="s">
        <v>220</v>
      </c>
      <c r="DA28" s="5" t="s">
        <v>220</v>
      </c>
      <c r="DB28" s="5" t="s">
        <v>220</v>
      </c>
      <c r="DC28" s="5" t="s">
        <v>220</v>
      </c>
      <c r="DD28" s="5" t="s">
        <v>220</v>
      </c>
      <c r="DE28" s="5">
        <v>76062</v>
      </c>
      <c r="DF28" s="5">
        <v>54524</v>
      </c>
      <c r="DG28" s="5">
        <v>47534</v>
      </c>
      <c r="DH28" s="5">
        <v>48867</v>
      </c>
      <c r="DI28" s="5">
        <v>39121</v>
      </c>
      <c r="DJ28" s="5">
        <v>29933</v>
      </c>
      <c r="DK28" s="5">
        <v>31615</v>
      </c>
      <c r="DL28" s="5">
        <v>32958</v>
      </c>
      <c r="DM28" s="5">
        <v>28804</v>
      </c>
      <c r="DN28" s="5">
        <v>23767</v>
      </c>
      <c r="DO28" s="5">
        <v>26463</v>
      </c>
      <c r="DP28" s="5">
        <v>24064</v>
      </c>
      <c r="DQ28" s="5">
        <v>22947</v>
      </c>
      <c r="DR28" s="5">
        <v>42184</v>
      </c>
      <c r="DS28" s="5">
        <v>20153</v>
      </c>
      <c r="DT28" s="5">
        <v>34037</v>
      </c>
      <c r="DU28" s="5">
        <v>18741</v>
      </c>
      <c r="DV28" s="5">
        <v>44672</v>
      </c>
      <c r="DW28" s="5">
        <v>29612</v>
      </c>
      <c r="DX28" s="5">
        <v>23338</v>
      </c>
      <c r="DY28" s="5">
        <v>20364</v>
      </c>
      <c r="DZ28" s="5">
        <v>20656</v>
      </c>
      <c r="EA28" s="5" t="s">
        <v>220</v>
      </c>
      <c r="EB28" s="5" t="s">
        <v>220</v>
      </c>
      <c r="EC28" s="5" t="s">
        <v>220</v>
      </c>
      <c r="ED28" s="5" t="s">
        <v>220</v>
      </c>
      <c r="EE28" s="5" t="s">
        <v>220</v>
      </c>
      <c r="EF28" s="5" t="s">
        <v>220</v>
      </c>
      <c r="EG28" s="5" t="s">
        <v>220</v>
      </c>
      <c r="EH28" s="5" t="s">
        <v>220</v>
      </c>
      <c r="EI28" s="5" t="s">
        <v>220</v>
      </c>
      <c r="EJ28" s="5" t="s">
        <v>220</v>
      </c>
      <c r="EK28" s="5">
        <v>6098</v>
      </c>
      <c r="EL28" s="5">
        <v>10751</v>
      </c>
      <c r="EM28" s="5">
        <v>6672</v>
      </c>
      <c r="EN28" s="5">
        <v>7824</v>
      </c>
      <c r="EO28" s="5">
        <v>5468</v>
      </c>
      <c r="EP28" s="5">
        <v>3280</v>
      </c>
      <c r="EQ28" s="5">
        <v>5738</v>
      </c>
      <c r="ER28" s="5">
        <v>973</v>
      </c>
      <c r="ES28" s="5">
        <v>-657</v>
      </c>
      <c r="ET28" s="5">
        <v>6312</v>
      </c>
      <c r="EU28" s="5">
        <v>434</v>
      </c>
      <c r="EV28" s="5">
        <v>15593</v>
      </c>
      <c r="EW28" s="5">
        <v>25406</v>
      </c>
      <c r="EX28" s="5">
        <v>12313</v>
      </c>
      <c r="EY28" s="5">
        <v>4698</v>
      </c>
      <c r="EZ28" s="5">
        <v>10379</v>
      </c>
      <c r="FA28" s="5">
        <v>9543</v>
      </c>
      <c r="FB28" s="5">
        <v>10161</v>
      </c>
      <c r="FC28" s="5">
        <v>12823</v>
      </c>
      <c r="FD28" s="5">
        <v>8265</v>
      </c>
      <c r="FE28" s="5">
        <v>5046</v>
      </c>
      <c r="FF28" s="5">
        <v>6044</v>
      </c>
      <c r="FG28" s="5" t="s">
        <v>220</v>
      </c>
      <c r="FH28" s="5" t="s">
        <v>220</v>
      </c>
      <c r="FI28" s="5" t="s">
        <v>220</v>
      </c>
      <c r="FJ28" s="5" t="s">
        <v>220</v>
      </c>
      <c r="FK28" s="5" t="s">
        <v>220</v>
      </c>
      <c r="FL28" s="5" t="s">
        <v>220</v>
      </c>
      <c r="FM28" s="5" t="s">
        <v>220</v>
      </c>
      <c r="FN28" s="5" t="s">
        <v>220</v>
      </c>
      <c r="FO28" s="5" t="s">
        <v>220</v>
      </c>
      <c r="FP28" s="5" t="s">
        <v>220</v>
      </c>
      <c r="FQ28" s="5">
        <v>0</v>
      </c>
      <c r="FR28" s="5">
        <v>0</v>
      </c>
      <c r="FS28" s="5">
        <v>0</v>
      </c>
      <c r="FT28" s="5">
        <v>0</v>
      </c>
      <c r="FU28" s="5" t="s">
        <v>220</v>
      </c>
      <c r="FV28" s="5" t="s">
        <v>220</v>
      </c>
      <c r="FW28" s="5" t="s">
        <v>220</v>
      </c>
      <c r="FX28" s="5" t="s">
        <v>220</v>
      </c>
      <c r="FY28" s="5" t="s">
        <v>220</v>
      </c>
      <c r="FZ28" s="5" t="s">
        <v>220</v>
      </c>
      <c r="GA28" s="5" t="s">
        <v>220</v>
      </c>
      <c r="GB28" s="5" t="s">
        <v>220</v>
      </c>
      <c r="GC28" s="5" t="s">
        <v>220</v>
      </c>
      <c r="GD28" s="5" t="s">
        <v>220</v>
      </c>
      <c r="GE28" s="5" t="s">
        <v>220</v>
      </c>
      <c r="GF28" s="5" t="s">
        <v>220</v>
      </c>
      <c r="GG28" s="5" t="s">
        <v>220</v>
      </c>
      <c r="GH28" s="5" t="s">
        <v>220</v>
      </c>
      <c r="GI28" s="5" t="s">
        <v>220</v>
      </c>
      <c r="GJ28" s="5" t="s">
        <v>220</v>
      </c>
      <c r="GK28" s="5" t="s">
        <v>220</v>
      </c>
      <c r="GL28" s="5" t="s">
        <v>220</v>
      </c>
      <c r="GM28" s="5" t="s">
        <v>220</v>
      </c>
      <c r="GN28" s="5" t="s">
        <v>220</v>
      </c>
      <c r="GO28" s="5" t="s">
        <v>220</v>
      </c>
      <c r="GP28" s="5" t="s">
        <v>220</v>
      </c>
      <c r="GQ28" s="5" t="s">
        <v>220</v>
      </c>
      <c r="GR28" s="5" t="s">
        <v>220</v>
      </c>
      <c r="GS28" s="5" t="s">
        <v>220</v>
      </c>
      <c r="GT28" s="5" t="s">
        <v>220</v>
      </c>
      <c r="GU28" s="5" t="s">
        <v>220</v>
      </c>
      <c r="GV28" s="5" t="s">
        <v>220</v>
      </c>
      <c r="GW28" s="5">
        <v>87782</v>
      </c>
      <c r="GX28" s="5">
        <v>76969</v>
      </c>
      <c r="GY28" s="5">
        <v>60455</v>
      </c>
      <c r="GZ28" s="5">
        <v>75599</v>
      </c>
      <c r="HA28" s="5">
        <v>45106</v>
      </c>
      <c r="HB28" s="5">
        <v>39938</v>
      </c>
      <c r="HC28" s="5">
        <v>49811</v>
      </c>
      <c r="HD28" s="5">
        <v>46930</v>
      </c>
      <c r="HE28" s="5">
        <v>37829</v>
      </c>
      <c r="HF28" s="5">
        <v>73598</v>
      </c>
      <c r="HG28" s="5">
        <v>59400</v>
      </c>
      <c r="HH28" s="5">
        <v>99918</v>
      </c>
      <c r="HI28" s="5">
        <v>113490</v>
      </c>
      <c r="HJ28" s="5">
        <v>92635</v>
      </c>
      <c r="HK28" s="5">
        <v>53990</v>
      </c>
      <c r="HL28" s="5">
        <v>111586</v>
      </c>
      <c r="HM28" s="5">
        <v>59674</v>
      </c>
      <c r="HN28" s="5">
        <v>118155</v>
      </c>
      <c r="HO28" s="5">
        <v>76817</v>
      </c>
      <c r="HP28" s="5">
        <v>51703</v>
      </c>
      <c r="HQ28" s="5">
        <v>54161</v>
      </c>
      <c r="HR28" s="5">
        <v>46982</v>
      </c>
      <c r="HS28" s="5" t="s">
        <v>220</v>
      </c>
      <c r="HT28" s="5" t="s">
        <v>220</v>
      </c>
      <c r="HU28" s="5" t="s">
        <v>220</v>
      </c>
      <c r="HV28" s="5" t="s">
        <v>220</v>
      </c>
      <c r="HW28" s="5" t="s">
        <v>220</v>
      </c>
      <c r="HX28" s="5" t="s">
        <v>220</v>
      </c>
      <c r="HY28" s="5" t="s">
        <v>220</v>
      </c>
      <c r="HZ28" s="5" t="s">
        <v>220</v>
      </c>
      <c r="IA28" s="5" t="s">
        <v>220</v>
      </c>
      <c r="IB28" s="5" t="s">
        <v>220</v>
      </c>
      <c r="IC28" s="5">
        <v>369268</v>
      </c>
      <c r="ID28" s="5">
        <v>459491</v>
      </c>
      <c r="IE28" s="5">
        <v>507781</v>
      </c>
      <c r="IF28" s="5">
        <v>465010</v>
      </c>
      <c r="IG28" s="5">
        <v>452135</v>
      </c>
      <c r="IH28" s="5">
        <v>324462</v>
      </c>
      <c r="II28" s="5">
        <v>341376</v>
      </c>
      <c r="IJ28" s="5">
        <v>417602</v>
      </c>
      <c r="IK28" s="5">
        <v>433330</v>
      </c>
      <c r="IL28" s="5">
        <v>364165</v>
      </c>
      <c r="IM28" s="5">
        <v>318526</v>
      </c>
      <c r="IN28" s="5">
        <v>269239</v>
      </c>
      <c r="IO28" s="5">
        <v>279983</v>
      </c>
      <c r="IP28" s="5">
        <v>307848</v>
      </c>
      <c r="IQ28" s="5">
        <v>285309</v>
      </c>
      <c r="IR28" s="5">
        <v>285368</v>
      </c>
      <c r="IS28" s="5">
        <v>281111</v>
      </c>
      <c r="IT28" s="5">
        <v>224831</v>
      </c>
      <c r="IU28" s="5">
        <v>219418</v>
      </c>
      <c r="IV28" s="5">
        <v>140452</v>
      </c>
      <c r="IW28" s="5">
        <v>137380</v>
      </c>
      <c r="IX28" s="5">
        <v>137609</v>
      </c>
      <c r="IY28" s="5" t="s">
        <v>220</v>
      </c>
      <c r="IZ28" s="5" t="s">
        <v>220</v>
      </c>
      <c r="JA28" s="5" t="s">
        <v>220</v>
      </c>
      <c r="JB28" s="5" t="s">
        <v>220</v>
      </c>
      <c r="JC28" s="5" t="s">
        <v>220</v>
      </c>
      <c r="JD28" s="5" t="s">
        <v>220</v>
      </c>
      <c r="JE28" s="5" t="s">
        <v>220</v>
      </c>
      <c r="JF28" s="5" t="s">
        <v>220</v>
      </c>
      <c r="JG28" s="5" t="s">
        <v>220</v>
      </c>
      <c r="JH28" s="5" t="s">
        <v>220</v>
      </c>
      <c r="JI28" s="5">
        <v>0</v>
      </c>
      <c r="JJ28" s="5">
        <v>0</v>
      </c>
      <c r="JK28" s="5">
        <v>0</v>
      </c>
      <c r="JL28" s="5">
        <v>0</v>
      </c>
      <c r="JM28" s="5">
        <v>0</v>
      </c>
      <c r="JN28" s="5">
        <v>0</v>
      </c>
      <c r="JO28" s="5">
        <v>0</v>
      </c>
      <c r="JP28" s="5">
        <v>0</v>
      </c>
      <c r="JQ28" s="5">
        <v>0</v>
      </c>
      <c r="JR28" s="5">
        <v>14916</v>
      </c>
      <c r="JS28" s="5">
        <v>73995</v>
      </c>
      <c r="JT28" s="5">
        <v>46604</v>
      </c>
      <c r="JU28" s="5">
        <v>44941</v>
      </c>
      <c r="JV28" s="5">
        <v>33418</v>
      </c>
      <c r="JW28" s="5">
        <v>40003</v>
      </c>
      <c r="JX28" s="5">
        <v>37808</v>
      </c>
      <c r="JY28" s="5">
        <v>32689</v>
      </c>
      <c r="JZ28" s="5">
        <v>38168</v>
      </c>
      <c r="KA28" s="5">
        <v>42363</v>
      </c>
      <c r="KB28" s="5">
        <v>43035</v>
      </c>
      <c r="KC28" s="5">
        <v>36744</v>
      </c>
      <c r="KD28" s="5">
        <v>35409</v>
      </c>
      <c r="KE28" s="5" t="s">
        <v>220</v>
      </c>
      <c r="KF28" s="5" t="s">
        <v>220</v>
      </c>
      <c r="KG28" s="5" t="s">
        <v>220</v>
      </c>
      <c r="KH28" s="5" t="s">
        <v>220</v>
      </c>
      <c r="KI28" s="5" t="s">
        <v>220</v>
      </c>
      <c r="KJ28" s="5" t="s">
        <v>220</v>
      </c>
      <c r="KK28" s="5" t="s">
        <v>220</v>
      </c>
      <c r="KL28" s="5" t="s">
        <v>220</v>
      </c>
      <c r="KM28" s="5" t="s">
        <v>220</v>
      </c>
      <c r="KN28" s="5" t="s">
        <v>220</v>
      </c>
      <c r="KO28" s="5">
        <v>6191</v>
      </c>
      <c r="KP28" s="5">
        <v>4190</v>
      </c>
      <c r="KQ28" s="5">
        <v>21716</v>
      </c>
      <c r="KR28" s="5">
        <v>7142</v>
      </c>
      <c r="KS28" s="5">
        <v>7361</v>
      </c>
      <c r="KT28" s="5">
        <v>4965</v>
      </c>
      <c r="KU28" s="5">
        <v>5132</v>
      </c>
      <c r="KV28" s="5">
        <v>5230</v>
      </c>
      <c r="KW28" s="5">
        <v>3487</v>
      </c>
      <c r="KX28" s="5">
        <v>13078</v>
      </c>
      <c r="KY28" s="5">
        <v>6507</v>
      </c>
      <c r="KZ28" s="5">
        <v>4788</v>
      </c>
      <c r="LA28" s="5">
        <v>5787</v>
      </c>
      <c r="LB28" s="5">
        <v>5413</v>
      </c>
      <c r="LC28" s="5">
        <v>4408</v>
      </c>
      <c r="LD28" s="5">
        <v>4440</v>
      </c>
      <c r="LE28" s="5">
        <v>2845</v>
      </c>
      <c r="LF28" s="5">
        <v>3712</v>
      </c>
      <c r="LG28" s="5">
        <v>3351</v>
      </c>
      <c r="LH28" s="5">
        <v>3137</v>
      </c>
      <c r="LI28" s="5">
        <v>3072</v>
      </c>
      <c r="LJ28" s="5">
        <v>3164</v>
      </c>
      <c r="LK28" s="5" t="s">
        <v>220</v>
      </c>
      <c r="LL28" s="5" t="s">
        <v>220</v>
      </c>
      <c r="LM28" s="5" t="s">
        <v>220</v>
      </c>
      <c r="LN28" s="5" t="s">
        <v>220</v>
      </c>
      <c r="LO28" s="5" t="s">
        <v>220</v>
      </c>
      <c r="LP28" s="5" t="s">
        <v>220</v>
      </c>
      <c r="LQ28" s="5" t="s">
        <v>220</v>
      </c>
      <c r="LR28" s="5" t="s">
        <v>220</v>
      </c>
      <c r="LS28" s="5" t="s">
        <v>220</v>
      </c>
      <c r="LT28" s="5" t="s">
        <v>220</v>
      </c>
      <c r="LU28" s="5">
        <v>5984</v>
      </c>
      <c r="LV28" s="5">
        <v>5156</v>
      </c>
      <c r="LW28" s="5">
        <v>4651</v>
      </c>
      <c r="LX28" s="5">
        <v>4512</v>
      </c>
      <c r="LY28" s="5">
        <v>3559</v>
      </c>
      <c r="LZ28" s="5">
        <v>3153</v>
      </c>
      <c r="MA28" s="5">
        <v>3766</v>
      </c>
      <c r="MB28" s="5">
        <v>3051</v>
      </c>
      <c r="MC28" s="5">
        <v>3095</v>
      </c>
      <c r="MD28" s="5">
        <v>3410</v>
      </c>
      <c r="ME28" s="5">
        <v>4664</v>
      </c>
      <c r="MF28" s="5">
        <v>3330</v>
      </c>
      <c r="MG28" s="5">
        <v>4332</v>
      </c>
      <c r="MH28" s="5">
        <v>4744</v>
      </c>
      <c r="MI28" s="5">
        <v>4875</v>
      </c>
      <c r="MJ28" s="5">
        <v>6205</v>
      </c>
      <c r="MK28" s="5">
        <v>4277</v>
      </c>
      <c r="ML28" s="5">
        <v>5527</v>
      </c>
      <c r="MM28" s="5">
        <v>5000</v>
      </c>
      <c r="MN28" s="5">
        <v>4373</v>
      </c>
      <c r="MO28" s="5">
        <v>5190</v>
      </c>
      <c r="MP28" s="5">
        <v>4939</v>
      </c>
      <c r="MQ28" s="5" t="s">
        <v>220</v>
      </c>
      <c r="MR28" s="5" t="s">
        <v>220</v>
      </c>
      <c r="MS28" s="5" t="s">
        <v>220</v>
      </c>
      <c r="MT28" s="5" t="s">
        <v>220</v>
      </c>
      <c r="MU28" s="5" t="s">
        <v>220</v>
      </c>
      <c r="MV28" s="5" t="s">
        <v>220</v>
      </c>
      <c r="MW28" s="5" t="s">
        <v>220</v>
      </c>
      <c r="MX28" s="5" t="s">
        <v>220</v>
      </c>
      <c r="MY28" s="5" t="s">
        <v>220</v>
      </c>
      <c r="MZ28" s="5" t="s">
        <v>220</v>
      </c>
      <c r="NA28" s="5">
        <v>412</v>
      </c>
      <c r="NB28" s="5">
        <v>146</v>
      </c>
      <c r="NC28" s="5">
        <v>114</v>
      </c>
      <c r="ND28" s="5">
        <v>1331</v>
      </c>
      <c r="NE28" s="5" t="s">
        <v>220</v>
      </c>
      <c r="NF28" s="5" t="s">
        <v>220</v>
      </c>
      <c r="NG28" s="5" t="s">
        <v>220</v>
      </c>
      <c r="NH28" s="5" t="s">
        <v>220</v>
      </c>
      <c r="NI28" s="5" t="s">
        <v>220</v>
      </c>
      <c r="NJ28" s="5" t="s">
        <v>220</v>
      </c>
      <c r="NK28" s="5" t="s">
        <v>220</v>
      </c>
      <c r="NL28" s="5" t="s">
        <v>220</v>
      </c>
      <c r="NM28" s="5" t="s">
        <v>220</v>
      </c>
      <c r="NN28" s="5" t="s">
        <v>220</v>
      </c>
      <c r="NO28" s="5" t="s">
        <v>220</v>
      </c>
      <c r="NP28" s="5" t="s">
        <v>220</v>
      </c>
      <c r="NQ28" s="5" t="s">
        <v>220</v>
      </c>
      <c r="NR28" s="5" t="s">
        <v>220</v>
      </c>
      <c r="NS28" s="5" t="s">
        <v>220</v>
      </c>
      <c r="NT28" s="5" t="s">
        <v>220</v>
      </c>
      <c r="NU28" s="5" t="s">
        <v>220</v>
      </c>
      <c r="NV28" s="5" t="s">
        <v>220</v>
      </c>
      <c r="NW28" s="5" t="s">
        <v>220</v>
      </c>
      <c r="NX28" s="5" t="s">
        <v>220</v>
      </c>
      <c r="NY28" s="5" t="s">
        <v>220</v>
      </c>
      <c r="NZ28" s="5" t="s">
        <v>220</v>
      </c>
      <c r="OA28" s="5" t="s">
        <v>220</v>
      </c>
      <c r="OB28" s="5" t="s">
        <v>220</v>
      </c>
      <c r="OC28" s="5" t="s">
        <v>220</v>
      </c>
      <c r="OD28" s="5" t="s">
        <v>220</v>
      </c>
      <c r="OE28" s="5" t="s">
        <v>220</v>
      </c>
      <c r="OF28" s="5" t="s">
        <v>220</v>
      </c>
      <c r="OG28" s="5">
        <v>0</v>
      </c>
      <c r="OH28" s="5">
        <v>0</v>
      </c>
      <c r="OI28" s="5">
        <v>0</v>
      </c>
      <c r="OJ28" s="5">
        <v>0</v>
      </c>
      <c r="OK28" s="5" t="s">
        <v>220</v>
      </c>
      <c r="OL28" s="5" t="s">
        <v>220</v>
      </c>
      <c r="OM28" s="5" t="s">
        <v>220</v>
      </c>
      <c r="ON28" s="5" t="s">
        <v>220</v>
      </c>
      <c r="OO28" s="5" t="s">
        <v>220</v>
      </c>
      <c r="OP28" s="5" t="s">
        <v>220</v>
      </c>
      <c r="OQ28" s="5" t="s">
        <v>220</v>
      </c>
      <c r="OR28" s="5" t="s">
        <v>220</v>
      </c>
      <c r="OS28" s="5" t="s">
        <v>220</v>
      </c>
      <c r="OT28" s="5" t="s">
        <v>220</v>
      </c>
      <c r="OU28" s="5" t="s">
        <v>220</v>
      </c>
      <c r="OV28" s="5" t="s">
        <v>220</v>
      </c>
      <c r="OW28" s="5" t="s">
        <v>220</v>
      </c>
      <c r="OX28" s="5" t="s">
        <v>220</v>
      </c>
      <c r="OY28" s="5" t="s">
        <v>220</v>
      </c>
      <c r="OZ28" s="5" t="s">
        <v>220</v>
      </c>
      <c r="PA28" s="5" t="s">
        <v>220</v>
      </c>
      <c r="PB28" s="5" t="s">
        <v>220</v>
      </c>
      <c r="PC28" s="5" t="s">
        <v>220</v>
      </c>
      <c r="PD28" s="5" t="s">
        <v>220</v>
      </c>
      <c r="PE28" s="5" t="s">
        <v>220</v>
      </c>
      <c r="PF28" s="5" t="s">
        <v>220</v>
      </c>
      <c r="PG28" s="5" t="s">
        <v>220</v>
      </c>
      <c r="PH28" s="5" t="s">
        <v>220</v>
      </c>
      <c r="PI28" s="5" t="s">
        <v>220</v>
      </c>
      <c r="PJ28" s="5" t="s">
        <v>220</v>
      </c>
      <c r="PK28" s="5" t="s">
        <v>220</v>
      </c>
      <c r="PL28" s="5" t="s">
        <v>220</v>
      </c>
      <c r="PM28" s="5">
        <v>24394</v>
      </c>
      <c r="PN28" s="5">
        <v>23171</v>
      </c>
      <c r="PO28" s="5">
        <v>21760</v>
      </c>
      <c r="PP28" s="5">
        <v>20670</v>
      </c>
      <c r="PQ28" s="5">
        <v>19601</v>
      </c>
      <c r="PR28" s="5">
        <v>11558</v>
      </c>
      <c r="PS28" s="5">
        <v>17868</v>
      </c>
      <c r="PT28" s="5">
        <v>19120</v>
      </c>
      <c r="PU28" s="5">
        <v>18300</v>
      </c>
      <c r="PV28" s="5">
        <v>14310</v>
      </c>
      <c r="PW28" s="5">
        <v>16258</v>
      </c>
      <c r="PX28" s="5">
        <v>17817</v>
      </c>
      <c r="PY28" s="5">
        <v>12146</v>
      </c>
      <c r="PZ28" s="5">
        <v>9548</v>
      </c>
      <c r="QA28" s="5">
        <v>8355</v>
      </c>
      <c r="QB28" s="5">
        <v>9230</v>
      </c>
      <c r="QC28" s="5">
        <v>12142</v>
      </c>
      <c r="QD28" s="5">
        <v>8845</v>
      </c>
      <c r="QE28" s="5">
        <v>8091</v>
      </c>
      <c r="QF28" s="5">
        <v>7758</v>
      </c>
      <c r="QG28" s="5">
        <v>7029</v>
      </c>
      <c r="QH28" s="5">
        <v>7197</v>
      </c>
      <c r="QI28" s="5" t="s">
        <v>220</v>
      </c>
      <c r="QJ28" s="5" t="s">
        <v>220</v>
      </c>
      <c r="QK28" s="5" t="s">
        <v>220</v>
      </c>
      <c r="QL28" s="5" t="s">
        <v>220</v>
      </c>
      <c r="QM28" s="5" t="s">
        <v>220</v>
      </c>
      <c r="QN28" s="5" t="s">
        <v>220</v>
      </c>
      <c r="QO28" s="5" t="s">
        <v>220</v>
      </c>
      <c r="QP28" s="5" t="s">
        <v>220</v>
      </c>
      <c r="QQ28" s="5" t="s">
        <v>220</v>
      </c>
      <c r="QR28" s="5" t="s">
        <v>220</v>
      </c>
      <c r="QS28" s="5">
        <v>51569</v>
      </c>
      <c r="QT28" s="5">
        <v>49255</v>
      </c>
      <c r="QU28" s="5">
        <v>39480</v>
      </c>
      <c r="QV28" s="5">
        <v>32959</v>
      </c>
      <c r="QW28" s="5">
        <v>25986</v>
      </c>
      <c r="QX28" s="5">
        <v>23731</v>
      </c>
      <c r="QY28" s="5">
        <v>23853</v>
      </c>
      <c r="QZ28" s="5">
        <v>24420</v>
      </c>
      <c r="RA28" s="5">
        <v>19932</v>
      </c>
      <c r="RB28" s="5">
        <v>19623</v>
      </c>
      <c r="RC28" s="5">
        <v>19407</v>
      </c>
      <c r="RD28" s="5">
        <v>15581</v>
      </c>
      <c r="RE28" s="5">
        <v>16484</v>
      </c>
      <c r="RF28" s="5">
        <v>13541</v>
      </c>
      <c r="RG28" s="5">
        <v>13913</v>
      </c>
      <c r="RH28" s="5">
        <v>13475</v>
      </c>
      <c r="RI28" s="5">
        <v>17248</v>
      </c>
      <c r="RJ28" s="5">
        <v>13395</v>
      </c>
      <c r="RK28" s="5">
        <v>13670</v>
      </c>
      <c r="RL28" s="5">
        <v>13522</v>
      </c>
      <c r="RM28" s="5">
        <v>12495</v>
      </c>
      <c r="RN28" s="5">
        <v>12541</v>
      </c>
      <c r="RO28" s="5" t="s">
        <v>220</v>
      </c>
      <c r="RP28" s="5" t="s">
        <v>220</v>
      </c>
      <c r="RQ28" s="5" t="s">
        <v>220</v>
      </c>
      <c r="RR28" s="5" t="s">
        <v>220</v>
      </c>
      <c r="RS28" s="5" t="s">
        <v>220</v>
      </c>
      <c r="RT28" s="5" t="s">
        <v>220</v>
      </c>
      <c r="RU28" s="5" t="s">
        <v>220</v>
      </c>
      <c r="RV28" s="5" t="s">
        <v>220</v>
      </c>
      <c r="RW28" s="5" t="s">
        <v>220</v>
      </c>
      <c r="RX28" s="5" t="s">
        <v>220</v>
      </c>
      <c r="RY28" s="5">
        <v>18374</v>
      </c>
      <c r="RZ28" s="5">
        <v>22362</v>
      </c>
      <c r="SA28" s="5">
        <v>21771</v>
      </c>
      <c r="SB28" s="5">
        <v>12804</v>
      </c>
      <c r="SC28" s="5">
        <v>17223</v>
      </c>
      <c r="SD28" s="5">
        <v>12636</v>
      </c>
      <c r="SE28" s="5">
        <v>14750</v>
      </c>
      <c r="SF28" s="5">
        <v>16504</v>
      </c>
      <c r="SG28" s="5">
        <v>16315</v>
      </c>
      <c r="SH28" s="5">
        <v>14445</v>
      </c>
      <c r="SI28" s="5">
        <v>12474</v>
      </c>
      <c r="SJ28" s="5">
        <v>13957</v>
      </c>
      <c r="SK28" s="5">
        <v>14904</v>
      </c>
      <c r="SL28" s="5">
        <v>12587</v>
      </c>
      <c r="SM28" s="5">
        <v>12223</v>
      </c>
      <c r="SN28" s="5">
        <v>12089</v>
      </c>
      <c r="SO28" s="5">
        <v>11338</v>
      </c>
      <c r="SP28" s="5">
        <v>10054</v>
      </c>
      <c r="SQ28" s="5">
        <v>10574</v>
      </c>
      <c r="SR28" s="5">
        <v>9870</v>
      </c>
      <c r="SS28" s="5">
        <v>9547</v>
      </c>
      <c r="ST28" s="5">
        <v>9105</v>
      </c>
      <c r="SU28" s="5" t="s">
        <v>220</v>
      </c>
      <c r="SV28" s="5" t="s">
        <v>220</v>
      </c>
      <c r="SW28" s="5" t="s">
        <v>220</v>
      </c>
      <c r="SX28" s="5" t="s">
        <v>220</v>
      </c>
      <c r="SY28" s="5" t="s">
        <v>220</v>
      </c>
      <c r="SZ28" s="5" t="s">
        <v>220</v>
      </c>
      <c r="TA28" s="5" t="s">
        <v>220</v>
      </c>
      <c r="TB28" s="5" t="s">
        <v>220</v>
      </c>
      <c r="TC28" s="5" t="s">
        <v>220</v>
      </c>
      <c r="TD28" s="5" t="s">
        <v>220</v>
      </c>
      <c r="TE28" s="5">
        <v>1278</v>
      </c>
      <c r="TF28" s="5">
        <v>1540</v>
      </c>
      <c r="TG28" s="5">
        <v>917</v>
      </c>
      <c r="TH28" s="5">
        <v>1321</v>
      </c>
      <c r="TI28" s="5">
        <v>1917</v>
      </c>
      <c r="TJ28" s="5">
        <v>1473</v>
      </c>
      <c r="TK28" s="5">
        <v>2010</v>
      </c>
      <c r="TL28" s="5">
        <v>2573</v>
      </c>
      <c r="TM28" s="5">
        <v>2485</v>
      </c>
      <c r="TN28" s="5">
        <v>2719</v>
      </c>
      <c r="TO28" s="5">
        <v>3525</v>
      </c>
      <c r="TP28" s="5">
        <v>3129</v>
      </c>
      <c r="TQ28" s="5">
        <v>4497</v>
      </c>
      <c r="TR28" s="5">
        <v>3632</v>
      </c>
      <c r="TS28" s="5">
        <v>3484</v>
      </c>
      <c r="TT28" s="5">
        <v>3623</v>
      </c>
      <c r="TU28" s="5">
        <v>2672</v>
      </c>
      <c r="TV28" s="5">
        <v>3497</v>
      </c>
      <c r="TW28" s="5">
        <v>3430</v>
      </c>
      <c r="TX28" s="5">
        <v>3168</v>
      </c>
      <c r="TY28" s="5">
        <v>3096</v>
      </c>
      <c r="TZ28" s="5">
        <v>2928</v>
      </c>
      <c r="UA28" s="5" t="s">
        <v>220</v>
      </c>
      <c r="UB28" s="5" t="s">
        <v>220</v>
      </c>
      <c r="UC28" s="5" t="s">
        <v>220</v>
      </c>
      <c r="UD28" s="5" t="s">
        <v>220</v>
      </c>
      <c r="UE28" s="5" t="s">
        <v>220</v>
      </c>
      <c r="UF28" s="5" t="s">
        <v>220</v>
      </c>
      <c r="UG28" s="5" t="s">
        <v>220</v>
      </c>
      <c r="UH28" s="5" t="s">
        <v>220</v>
      </c>
      <c r="UI28" s="5" t="s">
        <v>220</v>
      </c>
      <c r="UJ28" s="5" t="s">
        <v>220</v>
      </c>
      <c r="UK28" s="5">
        <v>64</v>
      </c>
      <c r="UL28" s="5">
        <v>198</v>
      </c>
      <c r="UM28" s="5">
        <v>278</v>
      </c>
      <c r="UN28" s="5">
        <v>569</v>
      </c>
      <c r="UO28" s="5">
        <v>628</v>
      </c>
      <c r="UP28" s="5">
        <v>737</v>
      </c>
      <c r="UQ28" s="5">
        <v>1186</v>
      </c>
      <c r="UR28" s="5">
        <v>1157</v>
      </c>
      <c r="US28" s="5">
        <v>1068</v>
      </c>
      <c r="UT28" s="5">
        <v>1538</v>
      </c>
      <c r="UU28" s="5">
        <v>2537</v>
      </c>
      <c r="UV28" s="5">
        <v>1238</v>
      </c>
      <c r="UW28" s="5">
        <v>1387</v>
      </c>
      <c r="UX28" s="5">
        <v>934</v>
      </c>
      <c r="UY28" s="5">
        <v>1150</v>
      </c>
      <c r="UZ28" s="5">
        <v>85</v>
      </c>
      <c r="VA28" s="5">
        <v>15</v>
      </c>
      <c r="VB28" s="5">
        <v>42</v>
      </c>
      <c r="VC28" s="5">
        <v>11</v>
      </c>
      <c r="VD28" s="5">
        <v>111</v>
      </c>
      <c r="VE28" s="5">
        <v>100</v>
      </c>
      <c r="VF28" s="5">
        <v>4</v>
      </c>
      <c r="VG28" s="5" t="s">
        <v>220</v>
      </c>
      <c r="VH28" s="5" t="s">
        <v>220</v>
      </c>
      <c r="VI28" s="5" t="s">
        <v>220</v>
      </c>
      <c r="VJ28" s="5" t="s">
        <v>220</v>
      </c>
      <c r="VK28" s="5" t="s">
        <v>220</v>
      </c>
      <c r="VL28" s="5" t="s">
        <v>220</v>
      </c>
      <c r="VM28" s="5" t="s">
        <v>220</v>
      </c>
      <c r="VN28" s="5" t="s">
        <v>220</v>
      </c>
      <c r="VO28" s="5" t="s">
        <v>220</v>
      </c>
      <c r="VP28" s="5" t="s">
        <v>220</v>
      </c>
      <c r="VQ28" s="5">
        <v>40268</v>
      </c>
      <c r="VR28" s="5">
        <v>47430</v>
      </c>
      <c r="VS28" s="5">
        <v>43796</v>
      </c>
      <c r="VT28" s="5">
        <v>39310</v>
      </c>
      <c r="VU28" s="5">
        <v>40675</v>
      </c>
      <c r="VV28" s="5">
        <v>51565</v>
      </c>
      <c r="VW28" s="5">
        <v>50827</v>
      </c>
      <c r="VX28" s="5">
        <v>65432</v>
      </c>
      <c r="VY28" s="5">
        <v>59592</v>
      </c>
      <c r="VZ28" s="5">
        <v>56776</v>
      </c>
      <c r="WA28" s="5">
        <v>84286</v>
      </c>
      <c r="WB28" s="5">
        <v>73211</v>
      </c>
      <c r="WC28" s="5">
        <v>61263</v>
      </c>
      <c r="WD28" s="5">
        <v>58913</v>
      </c>
      <c r="WE28" s="5">
        <v>65593</v>
      </c>
      <c r="WF28" s="5">
        <v>54545</v>
      </c>
      <c r="WG28" s="5">
        <v>50009</v>
      </c>
      <c r="WH28" s="5">
        <v>50355</v>
      </c>
      <c r="WI28" s="5">
        <v>37114</v>
      </c>
      <c r="WJ28" s="5">
        <v>33620</v>
      </c>
      <c r="WK28" s="5">
        <v>28578</v>
      </c>
      <c r="WL28" s="5">
        <v>26940</v>
      </c>
      <c r="WM28" s="5" t="s">
        <v>220</v>
      </c>
      <c r="WN28" s="5" t="s">
        <v>220</v>
      </c>
      <c r="WO28" s="5" t="s">
        <v>220</v>
      </c>
      <c r="WP28" s="5" t="s">
        <v>220</v>
      </c>
      <c r="WQ28" s="5" t="s">
        <v>220</v>
      </c>
      <c r="WR28" s="5" t="s">
        <v>220</v>
      </c>
      <c r="WS28" s="5" t="s">
        <v>220</v>
      </c>
      <c r="WT28" s="5" t="s">
        <v>220</v>
      </c>
      <c r="WU28" s="5" t="s">
        <v>220</v>
      </c>
      <c r="WV28" s="5" t="s">
        <v>220</v>
      </c>
      <c r="WW28" s="5">
        <v>200</v>
      </c>
      <c r="WX28" s="5">
        <v>441</v>
      </c>
      <c r="WY28" s="5">
        <v>-3852</v>
      </c>
      <c r="WZ28" s="5">
        <v>455</v>
      </c>
      <c r="XA28" s="5">
        <v>630</v>
      </c>
      <c r="XB28" s="5">
        <v>1172</v>
      </c>
      <c r="XC28" s="5">
        <v>838</v>
      </c>
      <c r="XD28" s="5">
        <v>1109</v>
      </c>
      <c r="XE28" s="5">
        <v>1611</v>
      </c>
      <c r="XF28" s="5">
        <v>1904</v>
      </c>
      <c r="XG28" s="5">
        <v>1584</v>
      </c>
      <c r="XH28" s="5">
        <v>1572</v>
      </c>
      <c r="XI28" s="5">
        <v>4778</v>
      </c>
      <c r="XJ28" s="5">
        <v>4639</v>
      </c>
      <c r="XK28" s="5">
        <v>4321</v>
      </c>
      <c r="XL28" s="5">
        <v>3402</v>
      </c>
      <c r="XM28" s="5">
        <v>3369</v>
      </c>
      <c r="XN28" s="5">
        <v>3129</v>
      </c>
      <c r="XO28" s="5">
        <v>2544</v>
      </c>
      <c r="XP28" s="5">
        <v>2013</v>
      </c>
      <c r="XQ28" s="5">
        <v>1835</v>
      </c>
      <c r="XR28" s="5">
        <v>1650</v>
      </c>
      <c r="XS28" s="2">
        <v>3253</v>
      </c>
      <c r="XT28" s="3" t="s">
        <v>222</v>
      </c>
      <c r="XU28" s="3" t="s">
        <v>221</v>
      </c>
      <c r="XV28" s="3" t="s">
        <v>220</v>
      </c>
      <c r="XW28" s="3" t="s">
        <v>220</v>
      </c>
      <c r="XX28" s="3" t="s">
        <v>221</v>
      </c>
      <c r="XY28" s="3" t="s">
        <v>222</v>
      </c>
      <c r="XZ28" s="3"/>
    </row>
    <row r="29" spans="1:650" x14ac:dyDescent="0.3">
      <c r="A29" s="1" t="s">
        <v>23</v>
      </c>
      <c r="B29" s="2">
        <v>4056978</v>
      </c>
      <c r="C29" s="5">
        <v>4962</v>
      </c>
      <c r="D29" s="5">
        <v>7772</v>
      </c>
      <c r="E29" s="5">
        <v>49242</v>
      </c>
      <c r="F29" s="5">
        <v>5032</v>
      </c>
      <c r="G29" s="5">
        <v>14307</v>
      </c>
      <c r="H29" s="5">
        <v>2426</v>
      </c>
      <c r="I29" s="5">
        <v>408</v>
      </c>
      <c r="J29" s="5">
        <v>17564</v>
      </c>
      <c r="K29" s="5">
        <v>250</v>
      </c>
      <c r="L29" s="5">
        <v>309</v>
      </c>
      <c r="M29" s="5">
        <v>1430</v>
      </c>
      <c r="N29" s="5">
        <v>600</v>
      </c>
      <c r="O29" s="5">
        <v>162</v>
      </c>
      <c r="P29" s="5">
        <v>-57</v>
      </c>
      <c r="Q29" s="5">
        <v>6904</v>
      </c>
      <c r="R29" s="5">
        <v>4763</v>
      </c>
      <c r="S29" s="5">
        <v>41</v>
      </c>
      <c r="T29" s="5">
        <v>446</v>
      </c>
      <c r="U29" s="5">
        <v>1608</v>
      </c>
      <c r="V29" s="5">
        <v>10937</v>
      </c>
      <c r="W29" s="5">
        <v>6767</v>
      </c>
      <c r="X29" s="5">
        <v>3776</v>
      </c>
      <c r="Y29" s="5">
        <v>7695</v>
      </c>
      <c r="Z29" s="5">
        <v>722</v>
      </c>
      <c r="AA29" s="5">
        <v>646</v>
      </c>
      <c r="AB29" s="5">
        <v>11069</v>
      </c>
      <c r="AC29" s="5">
        <v>2798</v>
      </c>
      <c r="AD29" s="5">
        <v>379</v>
      </c>
      <c r="AE29" s="5">
        <v>2054</v>
      </c>
      <c r="AF29" s="5">
        <v>-14</v>
      </c>
      <c r="AG29" s="5">
        <v>385</v>
      </c>
      <c r="AH29" s="5">
        <v>166</v>
      </c>
      <c r="AI29" s="5">
        <v>0</v>
      </c>
      <c r="AJ29" s="5">
        <v>0</v>
      </c>
      <c r="AK29" s="5">
        <v>0</v>
      </c>
      <c r="AL29" s="5">
        <v>0</v>
      </c>
      <c r="AM29" s="5">
        <v>0</v>
      </c>
      <c r="AN29" s="5">
        <v>0</v>
      </c>
      <c r="AO29" s="5">
        <v>0</v>
      </c>
      <c r="AP29" s="5">
        <v>0</v>
      </c>
      <c r="AQ29" s="5">
        <v>0</v>
      </c>
      <c r="AR29" s="5">
        <v>0</v>
      </c>
      <c r="AS29" s="5">
        <v>0</v>
      </c>
      <c r="AT29" s="5">
        <v>0</v>
      </c>
      <c r="AU29" s="5">
        <v>0</v>
      </c>
      <c r="AV29" s="5">
        <v>0</v>
      </c>
      <c r="AW29" s="5">
        <v>0</v>
      </c>
      <c r="AX29" s="5">
        <v>0</v>
      </c>
      <c r="AY29" s="5">
        <v>0</v>
      </c>
      <c r="AZ29" s="5">
        <v>0</v>
      </c>
      <c r="BA29" s="5">
        <v>1</v>
      </c>
      <c r="BB29" s="5">
        <v>116</v>
      </c>
      <c r="BC29" s="5">
        <v>1558</v>
      </c>
      <c r="BD29" s="5">
        <v>2036</v>
      </c>
      <c r="BE29" s="5">
        <v>3400</v>
      </c>
      <c r="BF29" s="5">
        <v>5733</v>
      </c>
      <c r="BG29" s="5">
        <v>2656</v>
      </c>
      <c r="BH29" s="5">
        <v>4058</v>
      </c>
      <c r="BI29" s="5">
        <v>7079</v>
      </c>
      <c r="BJ29" s="5">
        <v>9460</v>
      </c>
      <c r="BK29" s="5">
        <v>9247</v>
      </c>
      <c r="BL29" s="5">
        <v>53291</v>
      </c>
      <c r="BM29" s="5">
        <v>7950</v>
      </c>
      <c r="BN29" s="5">
        <v>6700</v>
      </c>
      <c r="BO29" s="5">
        <v>58077</v>
      </c>
      <c r="BP29" s="5">
        <v>114053</v>
      </c>
      <c r="BQ29" s="5">
        <v>46257</v>
      </c>
      <c r="BR29" s="5">
        <v>60357</v>
      </c>
      <c r="BS29" s="5">
        <v>419189</v>
      </c>
      <c r="BT29" s="5">
        <v>376458</v>
      </c>
      <c r="BU29" s="5">
        <v>363457</v>
      </c>
      <c r="BV29" s="5">
        <v>326026</v>
      </c>
      <c r="BW29" s="5">
        <v>87886</v>
      </c>
      <c r="BX29" s="5">
        <v>20636</v>
      </c>
      <c r="BY29" s="5">
        <v>44550</v>
      </c>
      <c r="BZ29" s="5">
        <v>84333</v>
      </c>
      <c r="CA29" s="5">
        <v>41387</v>
      </c>
      <c r="CB29" s="5">
        <v>14679</v>
      </c>
      <c r="CC29" s="5">
        <v>11701</v>
      </c>
      <c r="CD29" s="5">
        <v>13380</v>
      </c>
      <c r="CE29" s="5">
        <v>2454</v>
      </c>
      <c r="CF29" s="5">
        <v>9100</v>
      </c>
      <c r="CG29" s="5">
        <v>9111</v>
      </c>
      <c r="CH29" s="5">
        <v>26226</v>
      </c>
      <c r="CI29" s="5">
        <v>1217</v>
      </c>
      <c r="CJ29" s="5">
        <v>1433</v>
      </c>
      <c r="CK29" s="5">
        <v>2707</v>
      </c>
      <c r="CL29" s="5">
        <v>2495</v>
      </c>
      <c r="CM29" s="5">
        <v>4668</v>
      </c>
      <c r="CN29" s="5">
        <v>4337</v>
      </c>
      <c r="CO29" s="5">
        <v>5581</v>
      </c>
      <c r="CP29" s="5">
        <v>10579</v>
      </c>
      <c r="CQ29" s="5">
        <v>7548</v>
      </c>
      <c r="CR29" s="5">
        <v>42397</v>
      </c>
      <c r="CS29" s="5">
        <v>9798</v>
      </c>
      <c r="CT29" s="5">
        <v>8133</v>
      </c>
      <c r="CU29" s="5">
        <v>64198</v>
      </c>
      <c r="CV29" s="5">
        <v>48421</v>
      </c>
      <c r="CW29" s="5">
        <v>99396</v>
      </c>
      <c r="CX29" s="5">
        <v>63971</v>
      </c>
      <c r="CY29" s="5">
        <v>18842</v>
      </c>
      <c r="CZ29" s="5">
        <v>62111</v>
      </c>
      <c r="DA29" s="5">
        <v>55111</v>
      </c>
      <c r="DB29" s="5">
        <v>57213</v>
      </c>
      <c r="DC29" s="5">
        <v>78555</v>
      </c>
      <c r="DD29" s="5">
        <v>52431</v>
      </c>
      <c r="DE29" s="5">
        <v>50949</v>
      </c>
      <c r="DF29" s="5">
        <v>42407</v>
      </c>
      <c r="DG29" s="5">
        <v>38921</v>
      </c>
      <c r="DH29" s="5">
        <v>29290</v>
      </c>
      <c r="DI29" s="5">
        <v>31524</v>
      </c>
      <c r="DJ29" s="5">
        <v>33167</v>
      </c>
      <c r="DK29" s="5">
        <v>29485</v>
      </c>
      <c r="DL29" s="5">
        <v>26156</v>
      </c>
      <c r="DM29" s="5">
        <v>40768</v>
      </c>
      <c r="DN29" s="5">
        <v>32633</v>
      </c>
      <c r="DO29" s="5">
        <v>29925</v>
      </c>
      <c r="DP29" s="5">
        <v>29850</v>
      </c>
      <c r="DQ29" s="5">
        <v>26383</v>
      </c>
      <c r="DR29" s="5">
        <v>28013</v>
      </c>
      <c r="DS29" s="5">
        <v>31382</v>
      </c>
      <c r="DT29" s="5">
        <v>25394</v>
      </c>
      <c r="DU29" s="5">
        <v>29193</v>
      </c>
      <c r="DV29" s="5">
        <v>32965</v>
      </c>
      <c r="DW29" s="5">
        <v>37008</v>
      </c>
      <c r="DX29" s="5">
        <v>49986</v>
      </c>
      <c r="DY29" s="5">
        <v>52834</v>
      </c>
      <c r="DZ29" s="5">
        <v>49520</v>
      </c>
      <c r="EA29" s="5">
        <v>62344</v>
      </c>
      <c r="EB29" s="5">
        <v>29026</v>
      </c>
      <c r="EC29" s="5">
        <v>50757</v>
      </c>
      <c r="ED29" s="5">
        <v>31579</v>
      </c>
      <c r="EE29" s="5">
        <v>17248</v>
      </c>
      <c r="EF29" s="5">
        <v>14120</v>
      </c>
      <c r="EG29" s="5">
        <v>19133</v>
      </c>
      <c r="EH29" s="5">
        <v>21903</v>
      </c>
      <c r="EI29" s="5">
        <v>37064</v>
      </c>
      <c r="EJ29" s="5">
        <v>2169</v>
      </c>
      <c r="EK29" s="5">
        <v>6296</v>
      </c>
      <c r="EL29" s="5">
        <v>10913</v>
      </c>
      <c r="EM29" s="5">
        <v>12828</v>
      </c>
      <c r="EN29" s="5">
        <v>8924</v>
      </c>
      <c r="EO29" s="5">
        <v>7853</v>
      </c>
      <c r="EP29" s="5">
        <v>3532</v>
      </c>
      <c r="EQ29" s="5">
        <v>2731</v>
      </c>
      <c r="ER29" s="5">
        <v>2659</v>
      </c>
      <c r="ES29" s="5">
        <v>3756</v>
      </c>
      <c r="ET29" s="5">
        <v>8908</v>
      </c>
      <c r="EU29" s="5">
        <v>7427</v>
      </c>
      <c r="EV29" s="5">
        <v>9316</v>
      </c>
      <c r="EW29" s="5">
        <v>6958</v>
      </c>
      <c r="EX29" s="5">
        <v>8395</v>
      </c>
      <c r="EY29" s="5">
        <v>4685</v>
      </c>
      <c r="EZ29" s="5">
        <v>6850</v>
      </c>
      <c r="FA29" s="5">
        <v>22366</v>
      </c>
      <c r="FB29" s="5">
        <v>10589</v>
      </c>
      <c r="FC29" s="5">
        <v>16673</v>
      </c>
      <c r="FD29" s="5">
        <v>14748</v>
      </c>
      <c r="FE29" s="5">
        <v>12893</v>
      </c>
      <c r="FF29" s="5">
        <v>17511</v>
      </c>
      <c r="FG29" s="5">
        <v>0</v>
      </c>
      <c r="FH29" s="5">
        <v>0</v>
      </c>
      <c r="FI29" s="5">
        <v>0</v>
      </c>
      <c r="FJ29" s="5">
        <v>0</v>
      </c>
      <c r="FK29" s="5">
        <v>0</v>
      </c>
      <c r="FL29" s="5">
        <v>0</v>
      </c>
      <c r="FM29" s="5">
        <v>0</v>
      </c>
      <c r="FN29" s="5">
        <v>0</v>
      </c>
      <c r="FO29" s="5">
        <v>0</v>
      </c>
      <c r="FP29" s="5">
        <v>0</v>
      </c>
      <c r="FQ29" s="5">
        <v>0</v>
      </c>
      <c r="FR29" s="5">
        <v>0</v>
      </c>
      <c r="FS29" s="5">
        <v>0</v>
      </c>
      <c r="FT29" s="5">
        <v>0</v>
      </c>
      <c r="FU29" s="5" t="s">
        <v>220</v>
      </c>
      <c r="FV29" s="5" t="s">
        <v>220</v>
      </c>
      <c r="FW29" s="5" t="s">
        <v>220</v>
      </c>
      <c r="FX29" s="5" t="s">
        <v>220</v>
      </c>
      <c r="FY29" s="5" t="s">
        <v>220</v>
      </c>
      <c r="FZ29" s="5" t="s">
        <v>220</v>
      </c>
      <c r="GA29" s="5" t="s">
        <v>220</v>
      </c>
      <c r="GB29" s="5" t="s">
        <v>220</v>
      </c>
      <c r="GC29" s="5" t="s">
        <v>220</v>
      </c>
      <c r="GD29" s="5" t="s">
        <v>220</v>
      </c>
      <c r="GE29" s="5" t="s">
        <v>220</v>
      </c>
      <c r="GF29" s="5" t="s">
        <v>220</v>
      </c>
      <c r="GG29" s="5" t="s">
        <v>220</v>
      </c>
      <c r="GH29" s="5" t="s">
        <v>220</v>
      </c>
      <c r="GI29" s="5" t="s">
        <v>220</v>
      </c>
      <c r="GJ29" s="5" t="s">
        <v>220</v>
      </c>
      <c r="GK29" s="5" t="s">
        <v>220</v>
      </c>
      <c r="GL29" s="5" t="s">
        <v>220</v>
      </c>
      <c r="GM29" s="5">
        <v>189581</v>
      </c>
      <c r="GN29" s="5">
        <v>199271</v>
      </c>
      <c r="GO29" s="5">
        <v>245652</v>
      </c>
      <c r="GP29" s="5">
        <v>160938</v>
      </c>
      <c r="GQ29" s="5">
        <v>469587</v>
      </c>
      <c r="GR29" s="5">
        <v>455115</v>
      </c>
      <c r="GS29" s="5">
        <v>438109</v>
      </c>
      <c r="GT29" s="5">
        <v>422706</v>
      </c>
      <c r="GU29" s="5">
        <v>203755</v>
      </c>
      <c r="GV29" s="5">
        <v>75545</v>
      </c>
      <c r="GW29" s="5">
        <v>103225</v>
      </c>
      <c r="GX29" s="5">
        <v>138252</v>
      </c>
      <c r="GY29" s="5">
        <v>93297</v>
      </c>
      <c r="GZ29" s="5">
        <v>52837</v>
      </c>
      <c r="HA29" s="5">
        <v>57983</v>
      </c>
      <c r="HB29" s="5">
        <v>54842</v>
      </c>
      <c r="HC29" s="5">
        <v>34711</v>
      </c>
      <c r="HD29" s="5">
        <v>38360</v>
      </c>
      <c r="HE29" s="5">
        <v>55243</v>
      </c>
      <c r="HF29" s="5">
        <v>78819</v>
      </c>
      <c r="HG29" s="5">
        <v>46895</v>
      </c>
      <c r="HH29" s="5">
        <v>46412</v>
      </c>
      <c r="HI29" s="5">
        <v>47142</v>
      </c>
      <c r="HJ29" s="5">
        <v>45358</v>
      </c>
      <c r="HK29" s="5">
        <v>44037</v>
      </c>
      <c r="HL29" s="5">
        <v>51709</v>
      </c>
      <c r="HM29" s="5">
        <v>67018</v>
      </c>
      <c r="HN29" s="5">
        <v>63971</v>
      </c>
      <c r="HO29" s="5">
        <v>72531</v>
      </c>
      <c r="HP29" s="5">
        <v>160408</v>
      </c>
      <c r="HQ29" s="5">
        <v>83860</v>
      </c>
      <c r="HR29" s="5">
        <v>82030</v>
      </c>
      <c r="HS29" s="5">
        <v>11187</v>
      </c>
      <c r="HT29" s="5">
        <v>17147</v>
      </c>
      <c r="HU29" s="5">
        <v>14444</v>
      </c>
      <c r="HV29" s="5">
        <v>36530</v>
      </c>
      <c r="HW29" s="5">
        <v>62607</v>
      </c>
      <c r="HX29" s="5">
        <v>34457</v>
      </c>
      <c r="HY29" s="5">
        <v>34898</v>
      </c>
      <c r="HZ29" s="5">
        <v>64872</v>
      </c>
      <c r="IA29" s="5">
        <v>74075</v>
      </c>
      <c r="IB29" s="5">
        <v>71840</v>
      </c>
      <c r="IC29" s="5">
        <v>102675</v>
      </c>
      <c r="ID29" s="5">
        <v>162782</v>
      </c>
      <c r="IE29" s="5">
        <v>185045</v>
      </c>
      <c r="IF29" s="5">
        <v>213959</v>
      </c>
      <c r="IG29" s="5">
        <v>262632</v>
      </c>
      <c r="IH29" s="5">
        <v>244752</v>
      </c>
      <c r="II29" s="5">
        <v>243466</v>
      </c>
      <c r="IJ29" s="5">
        <v>269596</v>
      </c>
      <c r="IK29" s="5">
        <v>434229</v>
      </c>
      <c r="IL29" s="5">
        <v>507306</v>
      </c>
      <c r="IM29" s="5">
        <v>550432</v>
      </c>
      <c r="IN29" s="5">
        <v>529226</v>
      </c>
      <c r="IO29" s="5">
        <v>608645</v>
      </c>
      <c r="IP29" s="5">
        <v>568422</v>
      </c>
      <c r="IQ29" s="5">
        <v>556954</v>
      </c>
      <c r="IR29" s="5">
        <v>541359</v>
      </c>
      <c r="IS29" s="5">
        <v>524915</v>
      </c>
      <c r="IT29" s="5">
        <v>506341</v>
      </c>
      <c r="IU29" s="5">
        <v>499589</v>
      </c>
      <c r="IV29" s="5">
        <v>455172</v>
      </c>
      <c r="IW29" s="5">
        <v>386854</v>
      </c>
      <c r="IX29" s="5">
        <v>346841</v>
      </c>
      <c r="IY29" s="5">
        <v>0</v>
      </c>
      <c r="IZ29" s="5">
        <v>0</v>
      </c>
      <c r="JA29" s="5">
        <v>0</v>
      </c>
      <c r="JB29" s="5">
        <v>0</v>
      </c>
      <c r="JC29" s="5">
        <v>0</v>
      </c>
      <c r="JD29" s="5">
        <v>0</v>
      </c>
      <c r="JE29" s="5">
        <v>0</v>
      </c>
      <c r="JF29" s="5">
        <v>0</v>
      </c>
      <c r="JG29" s="5">
        <v>0</v>
      </c>
      <c r="JH29" s="5">
        <v>0</v>
      </c>
      <c r="JI29" s="5">
        <v>0</v>
      </c>
      <c r="JJ29" s="5">
        <v>0</v>
      </c>
      <c r="JK29" s="5">
        <v>0</v>
      </c>
      <c r="JL29" s="5">
        <v>0</v>
      </c>
      <c r="JM29" s="5">
        <v>0</v>
      </c>
      <c r="JN29" s="5">
        <v>0</v>
      </c>
      <c r="JO29" s="5">
        <v>0</v>
      </c>
      <c r="JP29" s="5">
        <v>0</v>
      </c>
      <c r="JQ29" s="5">
        <v>1137</v>
      </c>
      <c r="JR29" s="5">
        <v>1063</v>
      </c>
      <c r="JS29" s="5">
        <v>4482</v>
      </c>
      <c r="JT29" s="5">
        <v>11901</v>
      </c>
      <c r="JU29" s="5">
        <v>12415</v>
      </c>
      <c r="JV29" s="5">
        <v>13099</v>
      </c>
      <c r="JW29" s="5">
        <v>9884</v>
      </c>
      <c r="JX29" s="5">
        <v>11528</v>
      </c>
      <c r="JY29" s="5">
        <v>13480</v>
      </c>
      <c r="JZ29" s="5">
        <v>14050</v>
      </c>
      <c r="KA29" s="5">
        <v>14477</v>
      </c>
      <c r="KB29" s="5">
        <v>13639</v>
      </c>
      <c r="KC29" s="5">
        <v>14564</v>
      </c>
      <c r="KD29" s="5">
        <v>15234</v>
      </c>
      <c r="KE29" s="5">
        <v>176043</v>
      </c>
      <c r="KF29" s="5">
        <v>174953</v>
      </c>
      <c r="KG29" s="5">
        <v>178287</v>
      </c>
      <c r="KH29" s="5">
        <v>166315</v>
      </c>
      <c r="KI29" s="5">
        <v>153592</v>
      </c>
      <c r="KJ29" s="5">
        <v>144933</v>
      </c>
      <c r="KK29" s="5">
        <v>139303</v>
      </c>
      <c r="KL29" s="5">
        <v>115358</v>
      </c>
      <c r="KM29" s="5">
        <v>106222</v>
      </c>
      <c r="KN29" s="5">
        <v>108699</v>
      </c>
      <c r="KO29" s="5">
        <v>92563</v>
      </c>
      <c r="KP29" s="5">
        <v>73422</v>
      </c>
      <c r="KQ29" s="5">
        <v>58530</v>
      </c>
      <c r="KR29" s="5">
        <v>52629</v>
      </c>
      <c r="KS29" s="5">
        <v>51794</v>
      </c>
      <c r="KT29" s="5">
        <v>45413</v>
      </c>
      <c r="KU29" s="5">
        <v>43198</v>
      </c>
      <c r="KV29" s="5">
        <v>49231</v>
      </c>
      <c r="KW29" s="5">
        <v>42941</v>
      </c>
      <c r="KX29" s="5">
        <v>46865</v>
      </c>
      <c r="KY29" s="5">
        <v>27535</v>
      </c>
      <c r="KZ29" s="5">
        <v>17743</v>
      </c>
      <c r="LA29" s="5">
        <v>13367</v>
      </c>
      <c r="LB29" s="5">
        <v>11520</v>
      </c>
      <c r="LC29" s="5">
        <v>11142</v>
      </c>
      <c r="LD29" s="5">
        <v>9705</v>
      </c>
      <c r="LE29" s="5">
        <v>9569</v>
      </c>
      <c r="LF29" s="5">
        <v>9747</v>
      </c>
      <c r="LG29" s="5">
        <v>9668</v>
      </c>
      <c r="LH29" s="5">
        <v>6540</v>
      </c>
      <c r="LI29" s="5">
        <v>6379</v>
      </c>
      <c r="LJ29" s="5">
        <v>5633</v>
      </c>
      <c r="LK29" s="5">
        <v>6583</v>
      </c>
      <c r="LL29" s="5">
        <v>8742</v>
      </c>
      <c r="LM29" s="5">
        <v>7644</v>
      </c>
      <c r="LN29" s="5">
        <v>7480</v>
      </c>
      <c r="LO29" s="5">
        <v>8030</v>
      </c>
      <c r="LP29" s="5">
        <v>7735</v>
      </c>
      <c r="LQ29" s="5">
        <v>6562</v>
      </c>
      <c r="LR29" s="5">
        <v>6505</v>
      </c>
      <c r="LS29" s="5">
        <v>6296</v>
      </c>
      <c r="LT29" s="5">
        <v>6217</v>
      </c>
      <c r="LU29" s="5">
        <v>6410</v>
      </c>
      <c r="LV29" s="5">
        <v>5760</v>
      </c>
      <c r="LW29" s="5">
        <v>4921</v>
      </c>
      <c r="LX29" s="5">
        <v>5525</v>
      </c>
      <c r="LY29" s="5">
        <v>6015</v>
      </c>
      <c r="LZ29" s="5">
        <v>4928</v>
      </c>
      <c r="MA29" s="5">
        <v>4137</v>
      </c>
      <c r="MB29" s="5">
        <v>4419</v>
      </c>
      <c r="MC29" s="5">
        <v>3998</v>
      </c>
      <c r="MD29" s="5">
        <v>5037</v>
      </c>
      <c r="ME29" s="5">
        <v>4030</v>
      </c>
      <c r="MF29" s="5">
        <v>3388</v>
      </c>
      <c r="MG29" s="5">
        <v>3392</v>
      </c>
      <c r="MH29" s="5">
        <v>3828</v>
      </c>
      <c r="MI29" s="5">
        <v>3740</v>
      </c>
      <c r="MJ29" s="5">
        <v>4677</v>
      </c>
      <c r="MK29" s="5">
        <v>4440</v>
      </c>
      <c r="ML29" s="5">
        <v>4338</v>
      </c>
      <c r="MM29" s="5">
        <v>4616</v>
      </c>
      <c r="MN29" s="5">
        <v>3841</v>
      </c>
      <c r="MO29" s="5">
        <v>3739</v>
      </c>
      <c r="MP29" s="5">
        <v>4068</v>
      </c>
      <c r="MQ29" s="5">
        <v>0</v>
      </c>
      <c r="MR29" s="5">
        <v>0</v>
      </c>
      <c r="MS29" s="5">
        <v>0</v>
      </c>
      <c r="MT29" s="5">
        <v>0</v>
      </c>
      <c r="MU29" s="5">
        <v>0</v>
      </c>
      <c r="MV29" s="5">
        <v>0</v>
      </c>
      <c r="MW29" s="5">
        <v>0</v>
      </c>
      <c r="MX29" s="5">
        <v>0</v>
      </c>
      <c r="MY29" s="5">
        <v>0</v>
      </c>
      <c r="MZ29" s="5">
        <v>0</v>
      </c>
      <c r="NA29" s="5">
        <v>0</v>
      </c>
      <c r="NB29" s="5">
        <v>0</v>
      </c>
      <c r="NC29" s="5">
        <v>0</v>
      </c>
      <c r="ND29" s="5">
        <v>0</v>
      </c>
      <c r="NE29" s="5" t="s">
        <v>220</v>
      </c>
      <c r="NF29" s="5" t="s">
        <v>220</v>
      </c>
      <c r="NG29" s="5" t="s">
        <v>220</v>
      </c>
      <c r="NH29" s="5" t="s">
        <v>220</v>
      </c>
      <c r="NI29" s="5" t="s">
        <v>220</v>
      </c>
      <c r="NJ29" s="5" t="s">
        <v>220</v>
      </c>
      <c r="NK29" s="5" t="s">
        <v>220</v>
      </c>
      <c r="NL29" s="5" t="s">
        <v>220</v>
      </c>
      <c r="NM29" s="5" t="s">
        <v>220</v>
      </c>
      <c r="NN29" s="5" t="s">
        <v>220</v>
      </c>
      <c r="NO29" s="5" t="s">
        <v>220</v>
      </c>
      <c r="NP29" s="5" t="s">
        <v>220</v>
      </c>
      <c r="NQ29" s="5" t="s">
        <v>220</v>
      </c>
      <c r="NR29" s="5" t="s">
        <v>220</v>
      </c>
      <c r="NS29" s="5" t="s">
        <v>220</v>
      </c>
      <c r="NT29" s="5" t="s">
        <v>220</v>
      </c>
      <c r="NU29" s="5" t="s">
        <v>220</v>
      </c>
      <c r="NV29" s="5" t="s">
        <v>220</v>
      </c>
      <c r="NW29" s="5">
        <v>0</v>
      </c>
      <c r="NX29" s="5">
        <v>0</v>
      </c>
      <c r="NY29" s="5">
        <v>0</v>
      </c>
      <c r="NZ29" s="5">
        <v>0</v>
      </c>
      <c r="OA29" s="5">
        <v>0</v>
      </c>
      <c r="OB29" s="5">
        <v>0</v>
      </c>
      <c r="OC29" s="5">
        <v>0</v>
      </c>
      <c r="OD29" s="5">
        <v>0</v>
      </c>
      <c r="OE29" s="5">
        <v>0</v>
      </c>
      <c r="OF29" s="5">
        <v>0</v>
      </c>
      <c r="OG29" s="5">
        <v>0</v>
      </c>
      <c r="OH29" s="5">
        <v>0</v>
      </c>
      <c r="OI29" s="5">
        <v>0</v>
      </c>
      <c r="OJ29" s="5">
        <v>0</v>
      </c>
      <c r="OK29" s="5" t="s">
        <v>220</v>
      </c>
      <c r="OL29" s="5" t="s">
        <v>220</v>
      </c>
      <c r="OM29" s="5" t="s">
        <v>220</v>
      </c>
      <c r="ON29" s="5" t="s">
        <v>220</v>
      </c>
      <c r="OO29" s="5" t="s">
        <v>220</v>
      </c>
      <c r="OP29" s="5" t="s">
        <v>220</v>
      </c>
      <c r="OQ29" s="5" t="s">
        <v>220</v>
      </c>
      <c r="OR29" s="5" t="s">
        <v>220</v>
      </c>
      <c r="OS29" s="5" t="s">
        <v>220</v>
      </c>
      <c r="OT29" s="5" t="s">
        <v>220</v>
      </c>
      <c r="OU29" s="5" t="s">
        <v>220</v>
      </c>
      <c r="OV29" s="5" t="s">
        <v>220</v>
      </c>
      <c r="OW29" s="5" t="s">
        <v>220</v>
      </c>
      <c r="OX29" s="5" t="s">
        <v>220</v>
      </c>
      <c r="OY29" s="5" t="s">
        <v>220</v>
      </c>
      <c r="OZ29" s="5" t="s">
        <v>220</v>
      </c>
      <c r="PA29" s="5" t="s">
        <v>220</v>
      </c>
      <c r="PB29" s="5" t="s">
        <v>220</v>
      </c>
      <c r="PC29" s="5">
        <v>27593</v>
      </c>
      <c r="PD29" s="5">
        <v>28826</v>
      </c>
      <c r="PE29" s="5">
        <v>30626</v>
      </c>
      <c r="PF29" s="5">
        <v>38462</v>
      </c>
      <c r="PG29" s="5">
        <v>36053</v>
      </c>
      <c r="PH29" s="5">
        <v>32866</v>
      </c>
      <c r="PI29" s="5">
        <v>34700</v>
      </c>
      <c r="PJ29" s="5">
        <v>29149</v>
      </c>
      <c r="PK29" s="5">
        <v>30913</v>
      </c>
      <c r="PL29" s="5">
        <v>35297</v>
      </c>
      <c r="PM29" s="5">
        <v>35482</v>
      </c>
      <c r="PN29" s="5">
        <v>35791</v>
      </c>
      <c r="PO29" s="5">
        <v>30223</v>
      </c>
      <c r="PP29" s="5">
        <v>33106</v>
      </c>
      <c r="PQ29" s="5">
        <v>30963</v>
      </c>
      <c r="PR29" s="5">
        <v>30060</v>
      </c>
      <c r="PS29" s="5">
        <v>39688</v>
      </c>
      <c r="PT29" s="5">
        <v>37581</v>
      </c>
      <c r="PU29" s="5">
        <v>32653</v>
      </c>
      <c r="PV29" s="5">
        <v>33867</v>
      </c>
      <c r="PW29" s="5">
        <v>29176</v>
      </c>
      <c r="PX29" s="5">
        <v>25166</v>
      </c>
      <c r="PY29" s="5">
        <v>27543</v>
      </c>
      <c r="PZ29" s="5">
        <v>25006</v>
      </c>
      <c r="QA29" s="5">
        <v>21992</v>
      </c>
      <c r="QB29" s="5">
        <v>21318</v>
      </c>
      <c r="QC29" s="5">
        <v>23199</v>
      </c>
      <c r="QD29" s="5">
        <v>23094</v>
      </c>
      <c r="QE29" s="5">
        <v>21517</v>
      </c>
      <c r="QF29" s="5">
        <v>22036</v>
      </c>
      <c r="QG29" s="5">
        <v>20081</v>
      </c>
      <c r="QH29" s="5">
        <v>18271</v>
      </c>
      <c r="QI29" s="5">
        <v>77123</v>
      </c>
      <c r="QJ29" s="5">
        <v>88323</v>
      </c>
      <c r="QK29" s="5">
        <v>67132</v>
      </c>
      <c r="QL29" s="5">
        <v>56544</v>
      </c>
      <c r="QM29" s="5">
        <v>59614</v>
      </c>
      <c r="QN29" s="5">
        <v>62971</v>
      </c>
      <c r="QO29" s="5">
        <v>66503</v>
      </c>
      <c r="QP29" s="5">
        <v>56658</v>
      </c>
      <c r="QQ29" s="5">
        <v>54058</v>
      </c>
      <c r="QR29" s="5">
        <v>46921</v>
      </c>
      <c r="QS29" s="5">
        <v>53251</v>
      </c>
      <c r="QT29" s="5">
        <v>36354</v>
      </c>
      <c r="QU29" s="5">
        <v>36323</v>
      </c>
      <c r="QV29" s="5">
        <v>32255</v>
      </c>
      <c r="QW29" s="5">
        <v>26619</v>
      </c>
      <c r="QX29" s="5">
        <v>22953</v>
      </c>
      <c r="QY29" s="5">
        <v>24953</v>
      </c>
      <c r="QZ29" s="5">
        <v>29152</v>
      </c>
      <c r="RA29" s="5">
        <v>31068</v>
      </c>
      <c r="RB29" s="5">
        <v>28535</v>
      </c>
      <c r="RC29" s="5">
        <v>18602</v>
      </c>
      <c r="RD29" s="5">
        <v>22319</v>
      </c>
      <c r="RE29" s="5">
        <v>15110</v>
      </c>
      <c r="RF29" s="5">
        <v>17525</v>
      </c>
      <c r="RG29" s="5">
        <v>16461</v>
      </c>
      <c r="RH29" s="5">
        <v>14166</v>
      </c>
      <c r="RI29" s="5">
        <v>12746</v>
      </c>
      <c r="RJ29" s="5">
        <v>19419</v>
      </c>
      <c r="RK29" s="5">
        <v>16004</v>
      </c>
      <c r="RL29" s="5">
        <v>14165</v>
      </c>
      <c r="RM29" s="5">
        <v>14872</v>
      </c>
      <c r="RN29" s="5">
        <v>14871</v>
      </c>
      <c r="RO29" s="5">
        <v>41341</v>
      </c>
      <c r="RP29" s="5">
        <v>37624</v>
      </c>
      <c r="RQ29" s="5">
        <v>32435</v>
      </c>
      <c r="RR29" s="5">
        <v>33020</v>
      </c>
      <c r="RS29" s="5">
        <v>31815</v>
      </c>
      <c r="RT29" s="5">
        <v>30924</v>
      </c>
      <c r="RU29" s="5">
        <v>29123</v>
      </c>
      <c r="RV29" s="5">
        <v>34178</v>
      </c>
      <c r="RW29" s="5">
        <v>33929</v>
      </c>
      <c r="RX29" s="5">
        <v>33954</v>
      </c>
      <c r="RY29" s="5">
        <v>38142</v>
      </c>
      <c r="RZ29" s="5">
        <v>35574</v>
      </c>
      <c r="SA29" s="5">
        <v>35290</v>
      </c>
      <c r="SB29" s="5">
        <v>32035</v>
      </c>
      <c r="SC29" s="5">
        <v>27237</v>
      </c>
      <c r="SD29" s="5">
        <v>28440</v>
      </c>
      <c r="SE29" s="5">
        <v>24861</v>
      </c>
      <c r="SF29" s="5">
        <v>24005</v>
      </c>
      <c r="SG29" s="5">
        <v>24947</v>
      </c>
      <c r="SH29" s="5">
        <v>27666</v>
      </c>
      <c r="SI29" s="5">
        <v>25557</v>
      </c>
      <c r="SJ29" s="5">
        <v>28434</v>
      </c>
      <c r="SK29" s="5">
        <v>29702</v>
      </c>
      <c r="SL29" s="5">
        <v>29995</v>
      </c>
      <c r="SM29" s="5">
        <v>29746</v>
      </c>
      <c r="SN29" s="5">
        <v>32202</v>
      </c>
      <c r="SO29" s="5">
        <v>26508</v>
      </c>
      <c r="SP29" s="5">
        <v>25890</v>
      </c>
      <c r="SQ29" s="5">
        <v>25260</v>
      </c>
      <c r="SR29" s="5">
        <v>21667</v>
      </c>
      <c r="SS29" s="5">
        <v>17774</v>
      </c>
      <c r="ST29" s="5">
        <v>14348</v>
      </c>
      <c r="SU29" s="5">
        <v>25551</v>
      </c>
      <c r="SV29" s="5">
        <v>20609</v>
      </c>
      <c r="SW29" s="5">
        <v>24010</v>
      </c>
      <c r="SX29" s="5">
        <v>22962</v>
      </c>
      <c r="SY29" s="5">
        <v>8550</v>
      </c>
      <c r="SZ29" s="5">
        <v>1235</v>
      </c>
      <c r="TA29" s="5">
        <v>1311</v>
      </c>
      <c r="TB29" s="5">
        <v>931</v>
      </c>
      <c r="TC29" s="5">
        <v>1026</v>
      </c>
      <c r="TD29" s="5">
        <v>1502</v>
      </c>
      <c r="TE29" s="5">
        <v>1989</v>
      </c>
      <c r="TF29" s="5">
        <v>4370</v>
      </c>
      <c r="TG29" s="5">
        <v>4938</v>
      </c>
      <c r="TH29" s="5">
        <v>5874</v>
      </c>
      <c r="TI29" s="5">
        <v>7165</v>
      </c>
      <c r="TJ29" s="5">
        <v>6372</v>
      </c>
      <c r="TK29" s="5">
        <v>11443</v>
      </c>
      <c r="TL29" s="5">
        <v>17473</v>
      </c>
      <c r="TM29" s="5">
        <v>22210</v>
      </c>
      <c r="TN29" s="5">
        <v>23630</v>
      </c>
      <c r="TO29" s="5">
        <v>23414</v>
      </c>
      <c r="TP29" s="5">
        <v>23894</v>
      </c>
      <c r="TQ29" s="5">
        <v>23588</v>
      </c>
      <c r="TR29" s="5">
        <v>26066</v>
      </c>
      <c r="TS29" s="5">
        <v>22290</v>
      </c>
      <c r="TT29" s="5">
        <v>17250</v>
      </c>
      <c r="TU29" s="5">
        <v>15598</v>
      </c>
      <c r="TV29" s="5">
        <v>14032</v>
      </c>
      <c r="TW29" s="5">
        <v>13691</v>
      </c>
      <c r="TX29" s="5">
        <v>11035</v>
      </c>
      <c r="TY29" s="5">
        <v>10582</v>
      </c>
      <c r="TZ29" s="5">
        <v>8518</v>
      </c>
      <c r="UA29" s="5">
        <v>1268</v>
      </c>
      <c r="UB29" s="5">
        <v>1385</v>
      </c>
      <c r="UC29" s="5">
        <v>1626</v>
      </c>
      <c r="UD29" s="5">
        <v>1943</v>
      </c>
      <c r="UE29" s="5">
        <v>3279</v>
      </c>
      <c r="UF29" s="5">
        <v>2849</v>
      </c>
      <c r="UG29" s="5">
        <v>2482</v>
      </c>
      <c r="UH29" s="5">
        <v>1804</v>
      </c>
      <c r="UI29" s="5">
        <v>1655</v>
      </c>
      <c r="UJ29" s="5">
        <v>1976</v>
      </c>
      <c r="UK29" s="5">
        <v>2653</v>
      </c>
      <c r="UL29" s="5">
        <v>2749</v>
      </c>
      <c r="UM29" s="5">
        <v>2875</v>
      </c>
      <c r="UN29" s="5">
        <v>3459</v>
      </c>
      <c r="UO29" s="5">
        <v>3140</v>
      </c>
      <c r="UP29" s="5">
        <v>1905</v>
      </c>
      <c r="UQ29" s="5">
        <v>2105</v>
      </c>
      <c r="UR29" s="5">
        <v>1780</v>
      </c>
      <c r="US29" s="5">
        <v>1709</v>
      </c>
      <c r="UT29" s="5">
        <v>924</v>
      </c>
      <c r="UU29" s="5">
        <v>869</v>
      </c>
      <c r="UV29" s="5">
        <v>345</v>
      </c>
      <c r="UW29" s="5">
        <v>1141</v>
      </c>
      <c r="UX29" s="5">
        <v>383</v>
      </c>
      <c r="UY29" s="5">
        <v>1039</v>
      </c>
      <c r="UZ29" s="5">
        <v>959</v>
      </c>
      <c r="VA29" s="5">
        <v>148</v>
      </c>
      <c r="VB29" s="5">
        <v>0</v>
      </c>
      <c r="VC29" s="5">
        <v>0</v>
      </c>
      <c r="VD29" s="5">
        <v>0</v>
      </c>
      <c r="VE29" s="5">
        <v>0</v>
      </c>
      <c r="VF29" s="5">
        <v>0</v>
      </c>
      <c r="VG29" s="5">
        <v>57437</v>
      </c>
      <c r="VH29" s="5">
        <v>67897</v>
      </c>
      <c r="VI29" s="5">
        <v>45305</v>
      </c>
      <c r="VJ29" s="5">
        <v>51650</v>
      </c>
      <c r="VK29" s="5">
        <v>63043</v>
      </c>
      <c r="VL29" s="5">
        <v>56565</v>
      </c>
      <c r="VM29" s="5">
        <v>46435</v>
      </c>
      <c r="VN29" s="5">
        <v>43168</v>
      </c>
      <c r="VO29" s="5">
        <v>36132</v>
      </c>
      <c r="VP29" s="5">
        <v>42521</v>
      </c>
      <c r="VQ29" s="5">
        <v>45836</v>
      </c>
      <c r="VR29" s="5">
        <v>49476</v>
      </c>
      <c r="VS29" s="5">
        <v>48820</v>
      </c>
      <c r="VT29" s="5">
        <v>45395</v>
      </c>
      <c r="VU29" s="5">
        <v>45357</v>
      </c>
      <c r="VV29" s="5">
        <v>49134</v>
      </c>
      <c r="VW29" s="5">
        <v>41393</v>
      </c>
      <c r="VX29" s="5">
        <v>46541</v>
      </c>
      <c r="VY29" s="5">
        <v>41043</v>
      </c>
      <c r="VZ29" s="5">
        <v>57317</v>
      </c>
      <c r="WA29" s="5">
        <v>61161</v>
      </c>
      <c r="WB29" s="5">
        <v>57414</v>
      </c>
      <c r="WC29" s="5">
        <v>61986</v>
      </c>
      <c r="WD29" s="5">
        <v>45117</v>
      </c>
      <c r="WE29" s="5">
        <v>55028</v>
      </c>
      <c r="WF29" s="5">
        <v>51158</v>
      </c>
      <c r="WG29" s="5">
        <v>54478</v>
      </c>
      <c r="WH29" s="5">
        <v>54074</v>
      </c>
      <c r="WI29" s="5">
        <v>54165</v>
      </c>
      <c r="WJ29" s="5">
        <v>49268</v>
      </c>
      <c r="WK29" s="5">
        <v>45255</v>
      </c>
      <c r="WL29" s="5">
        <v>42051</v>
      </c>
      <c r="WM29" s="5">
        <v>2540</v>
      </c>
      <c r="WN29" s="5">
        <v>3110</v>
      </c>
      <c r="WO29" s="5">
        <v>1202</v>
      </c>
      <c r="WP29" s="5">
        <v>3766</v>
      </c>
      <c r="WQ29" s="5">
        <v>3918</v>
      </c>
      <c r="WR29" s="5">
        <v>4325</v>
      </c>
      <c r="WS29" s="5">
        <v>3105</v>
      </c>
      <c r="WT29" s="5">
        <v>2192</v>
      </c>
      <c r="WU29" s="5">
        <v>1786</v>
      </c>
      <c r="WV29" s="5">
        <v>1616</v>
      </c>
      <c r="WW29" s="5">
        <v>1998</v>
      </c>
      <c r="WX29" s="5">
        <v>1874</v>
      </c>
      <c r="WY29" s="5">
        <v>470</v>
      </c>
      <c r="WZ29" s="5">
        <v>1019</v>
      </c>
      <c r="XA29" s="5">
        <v>2017</v>
      </c>
      <c r="XB29" s="5">
        <v>2298</v>
      </c>
      <c r="XC29" s="5">
        <v>2620</v>
      </c>
      <c r="XD29" s="5">
        <v>2485</v>
      </c>
      <c r="XE29" s="5">
        <v>2906</v>
      </c>
      <c r="XF29" s="5">
        <v>3350</v>
      </c>
      <c r="XG29" s="5">
        <v>4460</v>
      </c>
      <c r="XH29" s="5">
        <v>2916</v>
      </c>
      <c r="XI29" s="5">
        <v>2741</v>
      </c>
      <c r="XJ29" s="5">
        <v>2500</v>
      </c>
      <c r="XK29" s="5">
        <v>2335</v>
      </c>
      <c r="XL29" s="5">
        <v>2230</v>
      </c>
      <c r="XM29" s="5">
        <v>2264</v>
      </c>
      <c r="XN29" s="5">
        <v>2260</v>
      </c>
      <c r="XO29" s="5">
        <v>1810</v>
      </c>
      <c r="XP29" s="5">
        <v>1902</v>
      </c>
      <c r="XQ29" s="5">
        <v>1516</v>
      </c>
      <c r="XR29" s="5">
        <v>1758</v>
      </c>
      <c r="XS29" s="2">
        <v>3266</v>
      </c>
      <c r="XT29" s="3" t="s">
        <v>222</v>
      </c>
      <c r="XU29" s="3" t="s">
        <v>221</v>
      </c>
      <c r="XV29" s="3" t="s">
        <v>221</v>
      </c>
      <c r="XW29" s="3" t="s">
        <v>221</v>
      </c>
      <c r="XX29" s="3" t="s">
        <v>222</v>
      </c>
      <c r="XY29" s="3" t="s">
        <v>222</v>
      </c>
      <c r="XZ29" s="3" t="s">
        <v>235</v>
      </c>
    </row>
    <row r="30" spans="1:650" x14ac:dyDescent="0.3">
      <c r="A30" s="1" t="s">
        <v>24</v>
      </c>
      <c r="B30" s="2">
        <v>4017631</v>
      </c>
      <c r="C30" s="5" t="s">
        <v>220</v>
      </c>
      <c r="D30" s="5" t="s">
        <v>220</v>
      </c>
      <c r="E30" s="5" t="s">
        <v>220</v>
      </c>
      <c r="F30" s="5" t="s">
        <v>220</v>
      </c>
      <c r="G30" s="5" t="s">
        <v>220</v>
      </c>
      <c r="H30" s="5" t="s">
        <v>220</v>
      </c>
      <c r="I30" s="5" t="s">
        <v>220</v>
      </c>
      <c r="J30" s="5" t="s">
        <v>220</v>
      </c>
      <c r="K30" s="5">
        <v>1355</v>
      </c>
      <c r="L30" s="5">
        <v>404</v>
      </c>
      <c r="M30" s="5">
        <v>6537</v>
      </c>
      <c r="N30" s="5">
        <v>0</v>
      </c>
      <c r="O30" s="5">
        <v>3205</v>
      </c>
      <c r="P30" s="5">
        <v>153</v>
      </c>
      <c r="Q30" s="5">
        <v>517</v>
      </c>
      <c r="R30" s="5">
        <v>461</v>
      </c>
      <c r="S30" s="5">
        <v>147</v>
      </c>
      <c r="T30" s="5">
        <v>413</v>
      </c>
      <c r="U30" s="5">
        <v>932</v>
      </c>
      <c r="V30" s="5">
        <v>2352</v>
      </c>
      <c r="W30" s="5">
        <v>0</v>
      </c>
      <c r="X30" s="5">
        <v>0</v>
      </c>
      <c r="Y30" s="5">
        <v>430</v>
      </c>
      <c r="Z30" s="5">
        <v>4225</v>
      </c>
      <c r="AA30" s="5">
        <v>4321</v>
      </c>
      <c r="AB30" s="5">
        <v>-5</v>
      </c>
      <c r="AC30" s="5">
        <v>3164</v>
      </c>
      <c r="AD30" s="5">
        <v>7093</v>
      </c>
      <c r="AE30" s="5">
        <v>1700</v>
      </c>
      <c r="AF30" s="5">
        <v>488</v>
      </c>
      <c r="AG30" s="5">
        <v>0</v>
      </c>
      <c r="AH30" s="5">
        <v>0</v>
      </c>
      <c r="AI30" s="5" t="s">
        <v>220</v>
      </c>
      <c r="AJ30" s="5" t="s">
        <v>220</v>
      </c>
      <c r="AK30" s="5" t="s">
        <v>220</v>
      </c>
      <c r="AL30" s="5" t="s">
        <v>220</v>
      </c>
      <c r="AM30" s="5" t="s">
        <v>220</v>
      </c>
      <c r="AN30" s="5" t="s">
        <v>220</v>
      </c>
      <c r="AO30" s="5" t="s">
        <v>220</v>
      </c>
      <c r="AP30" s="5" t="s">
        <v>220</v>
      </c>
      <c r="AQ30" s="5">
        <v>5994</v>
      </c>
      <c r="AR30" s="5">
        <v>1757</v>
      </c>
      <c r="AS30" s="5">
        <v>5411</v>
      </c>
      <c r="AT30" s="5">
        <v>1707</v>
      </c>
      <c r="AU30" s="5">
        <v>2986</v>
      </c>
      <c r="AV30" s="5">
        <v>1546</v>
      </c>
      <c r="AW30" s="5">
        <v>4168</v>
      </c>
      <c r="AX30" s="5">
        <v>2981</v>
      </c>
      <c r="AY30" s="5">
        <v>924</v>
      </c>
      <c r="AZ30" s="5">
        <v>835</v>
      </c>
      <c r="BA30" s="5">
        <v>1077</v>
      </c>
      <c r="BB30" s="5">
        <v>938</v>
      </c>
      <c r="BC30" s="5">
        <v>803</v>
      </c>
      <c r="BD30" s="5">
        <v>1618</v>
      </c>
      <c r="BE30" s="5">
        <v>1251</v>
      </c>
      <c r="BF30" s="5">
        <v>1062</v>
      </c>
      <c r="BG30" s="5">
        <v>1388</v>
      </c>
      <c r="BH30" s="5">
        <v>1431</v>
      </c>
      <c r="BI30" s="5">
        <v>1826</v>
      </c>
      <c r="BJ30" s="5">
        <v>2169</v>
      </c>
      <c r="BK30" s="5">
        <v>577</v>
      </c>
      <c r="BL30" s="5">
        <v>2172</v>
      </c>
      <c r="BM30" s="5">
        <v>3624</v>
      </c>
      <c r="BN30" s="5">
        <v>2316</v>
      </c>
      <c r="BO30" s="5" t="s">
        <v>220</v>
      </c>
      <c r="BP30" s="5" t="s">
        <v>220</v>
      </c>
      <c r="BQ30" s="5" t="s">
        <v>220</v>
      </c>
      <c r="BR30" s="5" t="s">
        <v>220</v>
      </c>
      <c r="BS30" s="5" t="s">
        <v>220</v>
      </c>
      <c r="BT30" s="5" t="s">
        <v>220</v>
      </c>
      <c r="BU30" s="5" t="s">
        <v>220</v>
      </c>
      <c r="BV30" s="5" t="s">
        <v>220</v>
      </c>
      <c r="BW30" s="5">
        <v>4815</v>
      </c>
      <c r="BX30" s="5">
        <v>2658</v>
      </c>
      <c r="BY30" s="5">
        <v>12991</v>
      </c>
      <c r="BZ30" s="5">
        <v>1020</v>
      </c>
      <c r="CA30" s="5">
        <v>3140</v>
      </c>
      <c r="CB30" s="5">
        <v>1429</v>
      </c>
      <c r="CC30" s="5">
        <v>1566</v>
      </c>
      <c r="CD30" s="5">
        <v>2227</v>
      </c>
      <c r="CE30" s="5">
        <v>1955</v>
      </c>
      <c r="CF30" s="5">
        <v>1720</v>
      </c>
      <c r="CG30" s="5">
        <v>1716</v>
      </c>
      <c r="CH30" s="5">
        <v>982</v>
      </c>
      <c r="CI30" s="5">
        <v>776</v>
      </c>
      <c r="CJ30" s="5">
        <v>2713</v>
      </c>
      <c r="CK30" s="5">
        <v>1456</v>
      </c>
      <c r="CL30" s="5">
        <v>1570</v>
      </c>
      <c r="CM30" s="5">
        <v>982</v>
      </c>
      <c r="CN30" s="5">
        <v>705</v>
      </c>
      <c r="CO30" s="5">
        <v>1653</v>
      </c>
      <c r="CP30" s="5">
        <v>1250</v>
      </c>
      <c r="CQ30" s="5">
        <v>1184</v>
      </c>
      <c r="CR30" s="5">
        <v>611</v>
      </c>
      <c r="CS30" s="5">
        <v>1293</v>
      </c>
      <c r="CT30" s="5">
        <v>932</v>
      </c>
      <c r="CU30" s="5" t="s">
        <v>220</v>
      </c>
      <c r="CV30" s="5" t="s">
        <v>220</v>
      </c>
      <c r="CW30" s="5" t="s">
        <v>220</v>
      </c>
      <c r="CX30" s="5" t="s">
        <v>220</v>
      </c>
      <c r="CY30" s="5" t="s">
        <v>220</v>
      </c>
      <c r="CZ30" s="5" t="s">
        <v>220</v>
      </c>
      <c r="DA30" s="5" t="s">
        <v>220</v>
      </c>
      <c r="DB30" s="5" t="s">
        <v>220</v>
      </c>
      <c r="DC30" s="5">
        <v>17020</v>
      </c>
      <c r="DD30" s="5">
        <v>13895</v>
      </c>
      <c r="DE30" s="5">
        <v>15561</v>
      </c>
      <c r="DF30" s="5">
        <v>16473</v>
      </c>
      <c r="DG30" s="5">
        <v>22458</v>
      </c>
      <c r="DH30" s="5">
        <v>14313</v>
      </c>
      <c r="DI30" s="5">
        <v>12274</v>
      </c>
      <c r="DJ30" s="5">
        <v>13033</v>
      </c>
      <c r="DK30" s="5">
        <v>9396</v>
      </c>
      <c r="DL30" s="5">
        <v>15084</v>
      </c>
      <c r="DM30" s="5">
        <v>9956</v>
      </c>
      <c r="DN30" s="5">
        <v>3708</v>
      </c>
      <c r="DO30" s="5">
        <v>6188</v>
      </c>
      <c r="DP30" s="5">
        <v>11369</v>
      </c>
      <c r="DQ30" s="5">
        <v>11493</v>
      </c>
      <c r="DR30" s="5">
        <v>8782</v>
      </c>
      <c r="DS30" s="5">
        <v>17733</v>
      </c>
      <c r="DT30" s="5">
        <v>12324</v>
      </c>
      <c r="DU30" s="5">
        <v>11455</v>
      </c>
      <c r="DV30" s="5">
        <v>11346</v>
      </c>
      <c r="DW30" s="5">
        <v>11596</v>
      </c>
      <c r="DX30" s="5">
        <v>11960</v>
      </c>
      <c r="DY30" s="5">
        <v>11895</v>
      </c>
      <c r="DZ30" s="5">
        <v>10870</v>
      </c>
      <c r="EA30" s="5" t="s">
        <v>220</v>
      </c>
      <c r="EB30" s="5" t="s">
        <v>220</v>
      </c>
      <c r="EC30" s="5" t="s">
        <v>220</v>
      </c>
      <c r="ED30" s="5" t="s">
        <v>220</v>
      </c>
      <c r="EE30" s="5" t="s">
        <v>220</v>
      </c>
      <c r="EF30" s="5" t="s">
        <v>220</v>
      </c>
      <c r="EG30" s="5" t="s">
        <v>220</v>
      </c>
      <c r="EH30" s="5" t="s">
        <v>220</v>
      </c>
      <c r="EI30" s="5">
        <v>3064</v>
      </c>
      <c r="EJ30" s="5">
        <v>2484</v>
      </c>
      <c r="EK30" s="5">
        <v>3897</v>
      </c>
      <c r="EL30" s="5">
        <v>2761</v>
      </c>
      <c r="EM30" s="5">
        <v>2174</v>
      </c>
      <c r="EN30" s="5">
        <v>1313</v>
      </c>
      <c r="EO30" s="5">
        <v>1367</v>
      </c>
      <c r="EP30" s="5">
        <v>1518</v>
      </c>
      <c r="EQ30" s="5">
        <v>1633</v>
      </c>
      <c r="ER30" s="5">
        <v>2452</v>
      </c>
      <c r="ES30" s="5">
        <v>1776</v>
      </c>
      <c r="ET30" s="5">
        <v>2324</v>
      </c>
      <c r="EU30" s="5">
        <v>3719</v>
      </c>
      <c r="EV30" s="5">
        <v>350</v>
      </c>
      <c r="EW30" s="5">
        <v>326</v>
      </c>
      <c r="EX30" s="5">
        <v>1609</v>
      </c>
      <c r="EY30" s="5">
        <v>1584</v>
      </c>
      <c r="EZ30" s="5">
        <v>1196</v>
      </c>
      <c r="FA30" s="5">
        <v>2602</v>
      </c>
      <c r="FB30" s="5">
        <v>2297</v>
      </c>
      <c r="FC30" s="5">
        <v>1028</v>
      </c>
      <c r="FD30" s="5">
        <v>8263</v>
      </c>
      <c r="FE30" s="5">
        <v>11609</v>
      </c>
      <c r="FF30" s="5">
        <v>3995</v>
      </c>
      <c r="FG30" s="5" t="s">
        <v>220</v>
      </c>
      <c r="FH30" s="5" t="s">
        <v>220</v>
      </c>
      <c r="FI30" s="5" t="s">
        <v>220</v>
      </c>
      <c r="FJ30" s="5" t="s">
        <v>220</v>
      </c>
      <c r="FK30" s="5" t="s">
        <v>220</v>
      </c>
      <c r="FL30" s="5" t="s">
        <v>220</v>
      </c>
      <c r="FM30" s="5" t="s">
        <v>220</v>
      </c>
      <c r="FN30" s="5" t="s">
        <v>220</v>
      </c>
      <c r="FO30" s="5">
        <v>0</v>
      </c>
      <c r="FP30" s="5">
        <v>0</v>
      </c>
      <c r="FQ30" s="5">
        <v>0</v>
      </c>
      <c r="FR30" s="5">
        <v>0</v>
      </c>
      <c r="FS30" s="5">
        <v>0</v>
      </c>
      <c r="FT30" s="5">
        <v>0</v>
      </c>
      <c r="FU30" s="5" t="s">
        <v>220</v>
      </c>
      <c r="FV30" s="5" t="s">
        <v>220</v>
      </c>
      <c r="FW30" s="5" t="s">
        <v>220</v>
      </c>
      <c r="FX30" s="5" t="s">
        <v>220</v>
      </c>
      <c r="FY30" s="5" t="s">
        <v>220</v>
      </c>
      <c r="FZ30" s="5" t="s">
        <v>220</v>
      </c>
      <c r="GA30" s="5" t="s">
        <v>220</v>
      </c>
      <c r="GB30" s="5" t="s">
        <v>220</v>
      </c>
      <c r="GC30" s="5" t="s">
        <v>220</v>
      </c>
      <c r="GD30" s="5" t="s">
        <v>220</v>
      </c>
      <c r="GE30" s="5" t="s">
        <v>220</v>
      </c>
      <c r="GF30" s="5" t="s">
        <v>220</v>
      </c>
      <c r="GG30" s="5" t="s">
        <v>220</v>
      </c>
      <c r="GH30" s="5" t="s">
        <v>220</v>
      </c>
      <c r="GI30" s="5" t="s">
        <v>220</v>
      </c>
      <c r="GJ30" s="5" t="s">
        <v>220</v>
      </c>
      <c r="GK30" s="5" t="s">
        <v>220</v>
      </c>
      <c r="GL30" s="5" t="s">
        <v>220</v>
      </c>
      <c r="GM30" s="5" t="s">
        <v>220</v>
      </c>
      <c r="GN30" s="5" t="s">
        <v>220</v>
      </c>
      <c r="GO30" s="5" t="s">
        <v>220</v>
      </c>
      <c r="GP30" s="5" t="s">
        <v>220</v>
      </c>
      <c r="GQ30" s="5" t="s">
        <v>220</v>
      </c>
      <c r="GR30" s="5" t="s">
        <v>220</v>
      </c>
      <c r="GS30" s="5" t="s">
        <v>220</v>
      </c>
      <c r="GT30" s="5" t="s">
        <v>220</v>
      </c>
      <c r="GU30" s="5">
        <v>32248</v>
      </c>
      <c r="GV30" s="5">
        <v>21197</v>
      </c>
      <c r="GW30" s="5">
        <v>44396</v>
      </c>
      <c r="GX30" s="5">
        <v>21961</v>
      </c>
      <c r="GY30" s="5">
        <v>33962</v>
      </c>
      <c r="GZ30" s="5">
        <v>18755</v>
      </c>
      <c r="HA30" s="5">
        <v>19892</v>
      </c>
      <c r="HB30" s="5">
        <v>20220</v>
      </c>
      <c r="HC30" s="5">
        <v>14055</v>
      </c>
      <c r="HD30" s="5">
        <v>20505</v>
      </c>
      <c r="HE30" s="5">
        <v>15457</v>
      </c>
      <c r="HF30" s="5">
        <v>10304</v>
      </c>
      <c r="HG30" s="5">
        <v>11486</v>
      </c>
      <c r="HH30" s="5">
        <v>16050</v>
      </c>
      <c r="HI30" s="5">
        <v>14957</v>
      </c>
      <c r="HJ30" s="5">
        <v>17248</v>
      </c>
      <c r="HK30" s="5">
        <v>26009</v>
      </c>
      <c r="HL30" s="5">
        <v>15650</v>
      </c>
      <c r="HM30" s="5">
        <v>20700</v>
      </c>
      <c r="HN30" s="5">
        <v>23692</v>
      </c>
      <c r="HO30" s="5">
        <v>16548</v>
      </c>
      <c r="HP30" s="5">
        <v>23494</v>
      </c>
      <c r="HQ30" s="5">
        <v>28421</v>
      </c>
      <c r="HR30" s="5">
        <v>18113</v>
      </c>
      <c r="HS30" s="5" t="s">
        <v>220</v>
      </c>
      <c r="HT30" s="5" t="s">
        <v>220</v>
      </c>
      <c r="HU30" s="5" t="s">
        <v>220</v>
      </c>
      <c r="HV30" s="5" t="s">
        <v>220</v>
      </c>
      <c r="HW30" s="5" t="s">
        <v>220</v>
      </c>
      <c r="HX30" s="5" t="s">
        <v>220</v>
      </c>
      <c r="HY30" s="5" t="s">
        <v>220</v>
      </c>
      <c r="HZ30" s="5" t="s">
        <v>220</v>
      </c>
      <c r="IA30" s="5">
        <v>167901</v>
      </c>
      <c r="IB30" s="5">
        <v>172528</v>
      </c>
      <c r="IC30" s="5">
        <v>169356</v>
      </c>
      <c r="ID30" s="5">
        <v>177673</v>
      </c>
      <c r="IE30" s="5">
        <v>172422</v>
      </c>
      <c r="IF30" s="5">
        <v>179177</v>
      </c>
      <c r="IG30" s="5">
        <v>182214</v>
      </c>
      <c r="IH30" s="5">
        <v>175287</v>
      </c>
      <c r="II30" s="5">
        <v>162689</v>
      </c>
      <c r="IJ30" s="5">
        <v>150505</v>
      </c>
      <c r="IK30" s="5">
        <v>151425</v>
      </c>
      <c r="IL30" s="5">
        <v>193270</v>
      </c>
      <c r="IM30" s="5">
        <v>273881</v>
      </c>
      <c r="IN30" s="5">
        <v>192024</v>
      </c>
      <c r="IO30" s="5">
        <v>168468</v>
      </c>
      <c r="IP30" s="5">
        <v>155997</v>
      </c>
      <c r="IQ30" s="5">
        <v>152059</v>
      </c>
      <c r="IR30" s="5">
        <v>145559</v>
      </c>
      <c r="IS30" s="5">
        <v>148766</v>
      </c>
      <c r="IT30" s="5">
        <v>142444</v>
      </c>
      <c r="IU30" s="5">
        <v>117817</v>
      </c>
      <c r="IV30" s="5">
        <v>111910</v>
      </c>
      <c r="IW30" s="5">
        <v>109962</v>
      </c>
      <c r="IX30" s="5">
        <v>101313</v>
      </c>
      <c r="IY30" s="5" t="s">
        <v>220</v>
      </c>
      <c r="IZ30" s="5" t="s">
        <v>220</v>
      </c>
      <c r="JA30" s="5" t="s">
        <v>220</v>
      </c>
      <c r="JB30" s="5" t="s">
        <v>220</v>
      </c>
      <c r="JC30" s="5" t="s">
        <v>220</v>
      </c>
      <c r="JD30" s="5" t="s">
        <v>220</v>
      </c>
      <c r="JE30" s="5" t="s">
        <v>220</v>
      </c>
      <c r="JF30" s="5" t="s">
        <v>220</v>
      </c>
      <c r="JG30" s="5">
        <v>4323</v>
      </c>
      <c r="JH30" s="5">
        <v>2351</v>
      </c>
      <c r="JI30" s="5">
        <v>2179</v>
      </c>
      <c r="JJ30" s="5">
        <v>2690</v>
      </c>
      <c r="JK30" s="5">
        <v>2439</v>
      </c>
      <c r="JL30" s="5">
        <v>2411</v>
      </c>
      <c r="JM30" s="5">
        <v>2356</v>
      </c>
      <c r="JN30" s="5">
        <v>1640</v>
      </c>
      <c r="JO30" s="5">
        <v>2094</v>
      </c>
      <c r="JP30" s="5">
        <v>1669</v>
      </c>
      <c r="JQ30" s="5">
        <v>2318</v>
      </c>
      <c r="JR30" s="5">
        <v>1794</v>
      </c>
      <c r="JS30" s="5">
        <v>2169</v>
      </c>
      <c r="JT30" s="5">
        <v>2038</v>
      </c>
      <c r="JU30" s="5">
        <v>4074</v>
      </c>
      <c r="JV30" s="5">
        <v>3660</v>
      </c>
      <c r="JW30" s="5">
        <v>1711</v>
      </c>
      <c r="JX30" s="5">
        <v>1637</v>
      </c>
      <c r="JY30" s="5">
        <v>1786</v>
      </c>
      <c r="JZ30" s="5">
        <v>1924</v>
      </c>
      <c r="KA30" s="5">
        <v>1746</v>
      </c>
      <c r="KB30" s="5">
        <v>1496</v>
      </c>
      <c r="KC30" s="5">
        <v>1451</v>
      </c>
      <c r="KD30" s="5">
        <v>2560</v>
      </c>
      <c r="KE30" s="5" t="s">
        <v>220</v>
      </c>
      <c r="KF30" s="5" t="s">
        <v>220</v>
      </c>
      <c r="KG30" s="5" t="s">
        <v>220</v>
      </c>
      <c r="KH30" s="5" t="s">
        <v>220</v>
      </c>
      <c r="KI30" s="5" t="s">
        <v>220</v>
      </c>
      <c r="KJ30" s="5" t="s">
        <v>220</v>
      </c>
      <c r="KK30" s="5" t="s">
        <v>220</v>
      </c>
      <c r="KL30" s="5" t="s">
        <v>220</v>
      </c>
      <c r="KM30" s="5">
        <v>36960</v>
      </c>
      <c r="KN30" s="5">
        <v>21682</v>
      </c>
      <c r="KO30" s="5">
        <v>30758</v>
      </c>
      <c r="KP30" s="5">
        <v>25031</v>
      </c>
      <c r="KQ30" s="5">
        <v>20799</v>
      </c>
      <c r="KR30" s="5">
        <v>14537</v>
      </c>
      <c r="KS30" s="5">
        <v>15937</v>
      </c>
      <c r="KT30" s="5">
        <v>15752</v>
      </c>
      <c r="KU30" s="5">
        <v>16328</v>
      </c>
      <c r="KV30" s="5">
        <v>17405</v>
      </c>
      <c r="KW30" s="5">
        <v>16448</v>
      </c>
      <c r="KX30" s="5">
        <v>15843</v>
      </c>
      <c r="KY30" s="5">
        <v>14179</v>
      </c>
      <c r="KZ30" s="5">
        <v>15751</v>
      </c>
      <c r="LA30" s="5">
        <v>15673</v>
      </c>
      <c r="LB30" s="5">
        <v>15205</v>
      </c>
      <c r="LC30" s="5">
        <v>14348</v>
      </c>
      <c r="LD30" s="5">
        <v>14672</v>
      </c>
      <c r="LE30" s="5">
        <v>15051</v>
      </c>
      <c r="LF30" s="5">
        <v>13950</v>
      </c>
      <c r="LG30" s="5">
        <v>13155</v>
      </c>
      <c r="LH30" s="5">
        <v>10953</v>
      </c>
      <c r="LI30" s="5">
        <v>10075</v>
      </c>
      <c r="LJ30" s="5">
        <v>8158</v>
      </c>
      <c r="LK30" s="5" t="s">
        <v>220</v>
      </c>
      <c r="LL30" s="5" t="s">
        <v>220</v>
      </c>
      <c r="LM30" s="5" t="s">
        <v>220</v>
      </c>
      <c r="LN30" s="5" t="s">
        <v>220</v>
      </c>
      <c r="LO30" s="5" t="s">
        <v>220</v>
      </c>
      <c r="LP30" s="5" t="s">
        <v>220</v>
      </c>
      <c r="LQ30" s="5" t="s">
        <v>220</v>
      </c>
      <c r="LR30" s="5" t="s">
        <v>220</v>
      </c>
      <c r="LS30" s="5">
        <v>3248</v>
      </c>
      <c r="LT30" s="5">
        <v>3049</v>
      </c>
      <c r="LU30" s="5">
        <v>3025</v>
      </c>
      <c r="LV30" s="5">
        <v>2886</v>
      </c>
      <c r="LW30" s="5">
        <v>2368</v>
      </c>
      <c r="LX30" s="5">
        <v>1998</v>
      </c>
      <c r="LY30" s="5">
        <v>2094</v>
      </c>
      <c r="LZ30" s="5">
        <v>2046</v>
      </c>
      <c r="MA30" s="5">
        <v>1306</v>
      </c>
      <c r="MB30" s="5">
        <v>1394</v>
      </c>
      <c r="MC30" s="5">
        <v>1569</v>
      </c>
      <c r="MD30" s="5">
        <v>1233</v>
      </c>
      <c r="ME30" s="5">
        <v>1229</v>
      </c>
      <c r="MF30" s="5">
        <v>1190</v>
      </c>
      <c r="MG30" s="5">
        <v>1037</v>
      </c>
      <c r="MH30" s="5">
        <v>1156</v>
      </c>
      <c r="MI30" s="5">
        <v>1072</v>
      </c>
      <c r="MJ30" s="5">
        <v>1049</v>
      </c>
      <c r="MK30" s="5">
        <v>1020</v>
      </c>
      <c r="ML30" s="5">
        <v>1438</v>
      </c>
      <c r="MM30" s="5">
        <v>1090</v>
      </c>
      <c r="MN30" s="5">
        <v>1189</v>
      </c>
      <c r="MO30" s="5">
        <v>1045</v>
      </c>
      <c r="MP30" s="5">
        <v>1080</v>
      </c>
      <c r="MQ30" s="5" t="s">
        <v>220</v>
      </c>
      <c r="MR30" s="5" t="s">
        <v>220</v>
      </c>
      <c r="MS30" s="5" t="s">
        <v>220</v>
      </c>
      <c r="MT30" s="5" t="s">
        <v>220</v>
      </c>
      <c r="MU30" s="5" t="s">
        <v>220</v>
      </c>
      <c r="MV30" s="5" t="s">
        <v>220</v>
      </c>
      <c r="MW30" s="5" t="s">
        <v>220</v>
      </c>
      <c r="MX30" s="5" t="s">
        <v>220</v>
      </c>
      <c r="MY30" s="5">
        <v>1203</v>
      </c>
      <c r="MZ30" s="5">
        <v>1182</v>
      </c>
      <c r="NA30" s="5">
        <v>1043</v>
      </c>
      <c r="NB30" s="5">
        <v>1100</v>
      </c>
      <c r="NC30" s="5">
        <v>869</v>
      </c>
      <c r="ND30" s="5">
        <v>556</v>
      </c>
      <c r="NE30" s="5" t="s">
        <v>220</v>
      </c>
      <c r="NF30" s="5" t="s">
        <v>220</v>
      </c>
      <c r="NG30" s="5" t="s">
        <v>220</v>
      </c>
      <c r="NH30" s="5" t="s">
        <v>220</v>
      </c>
      <c r="NI30" s="5" t="s">
        <v>220</v>
      </c>
      <c r="NJ30" s="5" t="s">
        <v>220</v>
      </c>
      <c r="NK30" s="5" t="s">
        <v>220</v>
      </c>
      <c r="NL30" s="5" t="s">
        <v>220</v>
      </c>
      <c r="NM30" s="5" t="s">
        <v>220</v>
      </c>
      <c r="NN30" s="5" t="s">
        <v>220</v>
      </c>
      <c r="NO30" s="5" t="s">
        <v>220</v>
      </c>
      <c r="NP30" s="5" t="s">
        <v>220</v>
      </c>
      <c r="NQ30" s="5" t="s">
        <v>220</v>
      </c>
      <c r="NR30" s="5" t="s">
        <v>220</v>
      </c>
      <c r="NS30" s="5" t="s">
        <v>220</v>
      </c>
      <c r="NT30" s="5" t="s">
        <v>220</v>
      </c>
      <c r="NU30" s="5" t="s">
        <v>220</v>
      </c>
      <c r="NV30" s="5" t="s">
        <v>220</v>
      </c>
      <c r="NW30" s="5" t="s">
        <v>220</v>
      </c>
      <c r="NX30" s="5" t="s">
        <v>220</v>
      </c>
      <c r="NY30" s="5" t="s">
        <v>220</v>
      </c>
      <c r="NZ30" s="5" t="s">
        <v>220</v>
      </c>
      <c r="OA30" s="5" t="s">
        <v>220</v>
      </c>
      <c r="OB30" s="5" t="s">
        <v>220</v>
      </c>
      <c r="OC30" s="5" t="s">
        <v>220</v>
      </c>
      <c r="OD30" s="5" t="s">
        <v>220</v>
      </c>
      <c r="OE30" s="5">
        <v>0</v>
      </c>
      <c r="OF30" s="5">
        <v>0</v>
      </c>
      <c r="OG30" s="5">
        <v>0</v>
      </c>
      <c r="OH30" s="5">
        <v>0</v>
      </c>
      <c r="OI30" s="5">
        <v>0</v>
      </c>
      <c r="OJ30" s="5">
        <v>0</v>
      </c>
      <c r="OK30" s="5" t="s">
        <v>220</v>
      </c>
      <c r="OL30" s="5" t="s">
        <v>220</v>
      </c>
      <c r="OM30" s="5" t="s">
        <v>220</v>
      </c>
      <c r="ON30" s="5" t="s">
        <v>220</v>
      </c>
      <c r="OO30" s="5" t="s">
        <v>220</v>
      </c>
      <c r="OP30" s="5" t="s">
        <v>220</v>
      </c>
      <c r="OQ30" s="5" t="s">
        <v>220</v>
      </c>
      <c r="OR30" s="5" t="s">
        <v>220</v>
      </c>
      <c r="OS30" s="5" t="s">
        <v>220</v>
      </c>
      <c r="OT30" s="5" t="s">
        <v>220</v>
      </c>
      <c r="OU30" s="5" t="s">
        <v>220</v>
      </c>
      <c r="OV30" s="5" t="s">
        <v>220</v>
      </c>
      <c r="OW30" s="5" t="s">
        <v>220</v>
      </c>
      <c r="OX30" s="5" t="s">
        <v>220</v>
      </c>
      <c r="OY30" s="5" t="s">
        <v>220</v>
      </c>
      <c r="OZ30" s="5" t="s">
        <v>220</v>
      </c>
      <c r="PA30" s="5" t="s">
        <v>220</v>
      </c>
      <c r="PB30" s="5" t="s">
        <v>220</v>
      </c>
      <c r="PC30" s="5" t="s">
        <v>220</v>
      </c>
      <c r="PD30" s="5" t="s">
        <v>220</v>
      </c>
      <c r="PE30" s="5" t="s">
        <v>220</v>
      </c>
      <c r="PF30" s="5" t="s">
        <v>220</v>
      </c>
      <c r="PG30" s="5" t="s">
        <v>220</v>
      </c>
      <c r="PH30" s="5" t="s">
        <v>220</v>
      </c>
      <c r="PI30" s="5" t="s">
        <v>220</v>
      </c>
      <c r="PJ30" s="5" t="s">
        <v>220</v>
      </c>
      <c r="PK30" s="5">
        <v>11968</v>
      </c>
      <c r="PL30" s="5">
        <v>11654</v>
      </c>
      <c r="PM30" s="5">
        <v>12478</v>
      </c>
      <c r="PN30" s="5">
        <v>11416</v>
      </c>
      <c r="PO30" s="5">
        <v>10984</v>
      </c>
      <c r="PP30" s="5">
        <v>10025</v>
      </c>
      <c r="PQ30" s="5">
        <v>9898</v>
      </c>
      <c r="PR30" s="5">
        <v>8990</v>
      </c>
      <c r="PS30" s="5">
        <v>8039</v>
      </c>
      <c r="PT30" s="5">
        <v>8298</v>
      </c>
      <c r="PU30" s="5">
        <v>6902</v>
      </c>
      <c r="PV30" s="5">
        <v>6780</v>
      </c>
      <c r="PW30" s="5">
        <v>6120</v>
      </c>
      <c r="PX30" s="5">
        <v>6271</v>
      </c>
      <c r="PY30" s="5">
        <v>5132</v>
      </c>
      <c r="PZ30" s="5">
        <v>4888</v>
      </c>
      <c r="QA30" s="5">
        <v>4710</v>
      </c>
      <c r="QB30" s="5">
        <v>5082</v>
      </c>
      <c r="QC30" s="5">
        <v>5319</v>
      </c>
      <c r="QD30" s="5">
        <v>4454</v>
      </c>
      <c r="QE30" s="5">
        <v>4424</v>
      </c>
      <c r="QF30" s="5">
        <v>4238</v>
      </c>
      <c r="QG30" s="5">
        <v>4192</v>
      </c>
      <c r="QH30" s="5">
        <v>3897</v>
      </c>
      <c r="QI30" s="5" t="s">
        <v>220</v>
      </c>
      <c r="QJ30" s="5" t="s">
        <v>220</v>
      </c>
      <c r="QK30" s="5" t="s">
        <v>220</v>
      </c>
      <c r="QL30" s="5" t="s">
        <v>220</v>
      </c>
      <c r="QM30" s="5" t="s">
        <v>220</v>
      </c>
      <c r="QN30" s="5" t="s">
        <v>220</v>
      </c>
      <c r="QO30" s="5" t="s">
        <v>220</v>
      </c>
      <c r="QP30" s="5" t="s">
        <v>220</v>
      </c>
      <c r="QQ30" s="5">
        <v>29160</v>
      </c>
      <c r="QR30" s="5">
        <v>23627</v>
      </c>
      <c r="QS30" s="5">
        <v>18110</v>
      </c>
      <c r="QT30" s="5">
        <v>20905</v>
      </c>
      <c r="QU30" s="5">
        <v>21908</v>
      </c>
      <c r="QV30" s="5">
        <v>16513</v>
      </c>
      <c r="QW30" s="5">
        <v>14424</v>
      </c>
      <c r="QX30" s="5">
        <v>12054</v>
      </c>
      <c r="QY30" s="5">
        <v>12310</v>
      </c>
      <c r="QZ30" s="5">
        <v>13033</v>
      </c>
      <c r="RA30" s="5">
        <v>12792</v>
      </c>
      <c r="RB30" s="5">
        <v>10212</v>
      </c>
      <c r="RC30" s="5">
        <v>12987</v>
      </c>
      <c r="RD30" s="5">
        <v>11035</v>
      </c>
      <c r="RE30" s="5">
        <v>9195</v>
      </c>
      <c r="RF30" s="5">
        <v>9002</v>
      </c>
      <c r="RG30" s="5">
        <v>8824</v>
      </c>
      <c r="RH30" s="5">
        <v>8297</v>
      </c>
      <c r="RI30" s="5">
        <v>7721</v>
      </c>
      <c r="RJ30" s="5">
        <v>7530</v>
      </c>
      <c r="RK30" s="5">
        <v>7629</v>
      </c>
      <c r="RL30" s="5">
        <v>8940</v>
      </c>
      <c r="RM30" s="5">
        <v>7345</v>
      </c>
      <c r="RN30" s="5">
        <v>7733</v>
      </c>
      <c r="RO30" s="5" t="s">
        <v>220</v>
      </c>
      <c r="RP30" s="5" t="s">
        <v>220</v>
      </c>
      <c r="RQ30" s="5" t="s">
        <v>220</v>
      </c>
      <c r="RR30" s="5" t="s">
        <v>220</v>
      </c>
      <c r="RS30" s="5" t="s">
        <v>220</v>
      </c>
      <c r="RT30" s="5" t="s">
        <v>220</v>
      </c>
      <c r="RU30" s="5" t="s">
        <v>220</v>
      </c>
      <c r="RV30" s="5" t="s">
        <v>220</v>
      </c>
      <c r="RW30" s="5">
        <v>8386</v>
      </c>
      <c r="RX30" s="5">
        <v>6418</v>
      </c>
      <c r="RY30" s="5">
        <v>8919</v>
      </c>
      <c r="RZ30" s="5">
        <v>7415</v>
      </c>
      <c r="SA30" s="5">
        <v>7204</v>
      </c>
      <c r="SB30" s="5">
        <v>6041</v>
      </c>
      <c r="SC30" s="5">
        <v>5314</v>
      </c>
      <c r="SD30" s="5">
        <v>5353</v>
      </c>
      <c r="SE30" s="5">
        <v>5029</v>
      </c>
      <c r="SF30" s="5">
        <v>5729</v>
      </c>
      <c r="SG30" s="5">
        <v>4469</v>
      </c>
      <c r="SH30" s="5">
        <v>4791</v>
      </c>
      <c r="SI30" s="5">
        <v>4441</v>
      </c>
      <c r="SJ30" s="5">
        <v>4665</v>
      </c>
      <c r="SK30" s="5">
        <v>4006</v>
      </c>
      <c r="SL30" s="5">
        <v>3765</v>
      </c>
      <c r="SM30" s="5">
        <v>4124</v>
      </c>
      <c r="SN30" s="5">
        <v>3607</v>
      </c>
      <c r="SO30" s="5">
        <v>4199</v>
      </c>
      <c r="SP30" s="5">
        <v>5086</v>
      </c>
      <c r="SQ30" s="5">
        <v>6348</v>
      </c>
      <c r="SR30" s="5">
        <v>6292</v>
      </c>
      <c r="SS30" s="5">
        <v>5568</v>
      </c>
      <c r="ST30" s="5">
        <v>4253</v>
      </c>
      <c r="SU30" s="5" t="s">
        <v>220</v>
      </c>
      <c r="SV30" s="5" t="s">
        <v>220</v>
      </c>
      <c r="SW30" s="5" t="s">
        <v>220</v>
      </c>
      <c r="SX30" s="5" t="s">
        <v>220</v>
      </c>
      <c r="SY30" s="5" t="s">
        <v>220</v>
      </c>
      <c r="SZ30" s="5" t="s">
        <v>220</v>
      </c>
      <c r="TA30" s="5" t="s">
        <v>220</v>
      </c>
      <c r="TB30" s="5" t="s">
        <v>220</v>
      </c>
      <c r="TC30" s="5">
        <v>2038</v>
      </c>
      <c r="TD30" s="5">
        <v>1753</v>
      </c>
      <c r="TE30" s="5">
        <v>1709</v>
      </c>
      <c r="TF30" s="5">
        <v>1255</v>
      </c>
      <c r="TG30" s="5">
        <v>1184</v>
      </c>
      <c r="TH30" s="5">
        <v>1143</v>
      </c>
      <c r="TI30" s="5">
        <v>1114</v>
      </c>
      <c r="TJ30" s="5">
        <v>1080</v>
      </c>
      <c r="TK30" s="5">
        <v>930</v>
      </c>
      <c r="TL30" s="5">
        <v>1241</v>
      </c>
      <c r="TM30" s="5">
        <v>1418</v>
      </c>
      <c r="TN30" s="5">
        <v>1484</v>
      </c>
      <c r="TO30" s="5">
        <v>4975</v>
      </c>
      <c r="TP30" s="5">
        <v>4009</v>
      </c>
      <c r="TQ30" s="5">
        <v>3895</v>
      </c>
      <c r="TR30" s="5">
        <v>4881</v>
      </c>
      <c r="TS30" s="5">
        <v>6181</v>
      </c>
      <c r="TT30" s="5">
        <v>7742</v>
      </c>
      <c r="TU30" s="5">
        <v>9854</v>
      </c>
      <c r="TV30" s="5">
        <v>4506</v>
      </c>
      <c r="TW30" s="5">
        <v>2916</v>
      </c>
      <c r="TX30" s="5">
        <v>1983</v>
      </c>
      <c r="TY30" s="5">
        <v>1149</v>
      </c>
      <c r="TZ30" s="5">
        <v>1179</v>
      </c>
      <c r="UA30" s="5" t="s">
        <v>220</v>
      </c>
      <c r="UB30" s="5" t="s">
        <v>220</v>
      </c>
      <c r="UC30" s="5" t="s">
        <v>220</v>
      </c>
      <c r="UD30" s="5" t="s">
        <v>220</v>
      </c>
      <c r="UE30" s="5" t="s">
        <v>220</v>
      </c>
      <c r="UF30" s="5" t="s">
        <v>220</v>
      </c>
      <c r="UG30" s="5" t="s">
        <v>220</v>
      </c>
      <c r="UH30" s="5" t="s">
        <v>220</v>
      </c>
      <c r="UI30" s="5">
        <v>0</v>
      </c>
      <c r="UJ30" s="5">
        <v>0</v>
      </c>
      <c r="UK30" s="5">
        <v>0</v>
      </c>
      <c r="UL30" s="5">
        <v>8</v>
      </c>
      <c r="UM30" s="5">
        <v>4</v>
      </c>
      <c r="UN30" s="5">
        <v>74</v>
      </c>
      <c r="UO30" s="5">
        <v>81</v>
      </c>
      <c r="UP30" s="5">
        <v>81</v>
      </c>
      <c r="UQ30" s="5">
        <v>103</v>
      </c>
      <c r="UR30" s="5">
        <v>185</v>
      </c>
      <c r="US30" s="5">
        <v>140</v>
      </c>
      <c r="UT30" s="5">
        <v>222</v>
      </c>
      <c r="UU30" s="5">
        <v>261</v>
      </c>
      <c r="UV30" s="5">
        <v>335</v>
      </c>
      <c r="UW30" s="5">
        <v>257</v>
      </c>
      <c r="UX30" s="5">
        <v>470</v>
      </c>
      <c r="UY30" s="5">
        <v>28</v>
      </c>
      <c r="UZ30" s="5">
        <v>21</v>
      </c>
      <c r="VA30" s="5">
        <v>0</v>
      </c>
      <c r="VB30" s="5">
        <v>0</v>
      </c>
      <c r="VC30" s="5">
        <v>0</v>
      </c>
      <c r="VD30" s="5">
        <v>0</v>
      </c>
      <c r="VE30" s="5">
        <v>0</v>
      </c>
      <c r="VF30" s="5">
        <v>0</v>
      </c>
      <c r="VG30" s="5" t="s">
        <v>220</v>
      </c>
      <c r="VH30" s="5" t="s">
        <v>220</v>
      </c>
      <c r="VI30" s="5" t="s">
        <v>220</v>
      </c>
      <c r="VJ30" s="5" t="s">
        <v>220</v>
      </c>
      <c r="VK30" s="5" t="s">
        <v>220</v>
      </c>
      <c r="VL30" s="5" t="s">
        <v>220</v>
      </c>
      <c r="VM30" s="5" t="s">
        <v>220</v>
      </c>
      <c r="VN30" s="5" t="s">
        <v>220</v>
      </c>
      <c r="VO30" s="5">
        <v>38124</v>
      </c>
      <c r="VP30" s="5">
        <v>38012</v>
      </c>
      <c r="VQ30" s="5">
        <v>36358</v>
      </c>
      <c r="VR30" s="5">
        <v>38610</v>
      </c>
      <c r="VS30" s="5">
        <v>37823</v>
      </c>
      <c r="VT30" s="5">
        <v>35287</v>
      </c>
      <c r="VU30" s="5">
        <v>31138</v>
      </c>
      <c r="VV30" s="5">
        <v>30810</v>
      </c>
      <c r="VW30" s="5">
        <v>26282</v>
      </c>
      <c r="VX30" s="5">
        <v>23958</v>
      </c>
      <c r="VY30" s="5">
        <v>26726</v>
      </c>
      <c r="VZ30" s="5">
        <v>29220</v>
      </c>
      <c r="WA30" s="5">
        <v>27549</v>
      </c>
      <c r="WB30" s="5">
        <v>24851</v>
      </c>
      <c r="WC30" s="5">
        <v>21445</v>
      </c>
      <c r="WD30" s="5">
        <v>21076</v>
      </c>
      <c r="WE30" s="5">
        <v>25268</v>
      </c>
      <c r="WF30" s="5">
        <v>27452</v>
      </c>
      <c r="WG30" s="5">
        <v>21233</v>
      </c>
      <c r="WH30" s="5">
        <v>23325</v>
      </c>
      <c r="WI30" s="5">
        <v>18071</v>
      </c>
      <c r="WJ30" s="5">
        <v>18304</v>
      </c>
      <c r="WK30" s="5">
        <v>16040</v>
      </c>
      <c r="WL30" s="5">
        <v>18583</v>
      </c>
      <c r="WM30" s="5" t="s">
        <v>220</v>
      </c>
      <c r="WN30" s="5" t="s">
        <v>220</v>
      </c>
      <c r="WO30" s="5" t="s">
        <v>220</v>
      </c>
      <c r="WP30" s="5" t="s">
        <v>220</v>
      </c>
      <c r="WQ30" s="5" t="s">
        <v>220</v>
      </c>
      <c r="WR30" s="5" t="s">
        <v>220</v>
      </c>
      <c r="WS30" s="5" t="s">
        <v>220</v>
      </c>
      <c r="WT30" s="5" t="s">
        <v>220</v>
      </c>
      <c r="WU30" s="5">
        <v>750</v>
      </c>
      <c r="WV30" s="5">
        <v>834</v>
      </c>
      <c r="WW30" s="5">
        <v>890</v>
      </c>
      <c r="WX30" s="5">
        <v>1510</v>
      </c>
      <c r="WY30" s="5">
        <v>1222</v>
      </c>
      <c r="WZ30" s="5">
        <v>1118</v>
      </c>
      <c r="XA30" s="5">
        <v>1140</v>
      </c>
      <c r="XB30" s="5">
        <v>1090</v>
      </c>
      <c r="XC30" s="5">
        <v>913</v>
      </c>
      <c r="XD30" s="5">
        <v>961</v>
      </c>
      <c r="XE30" s="5">
        <v>1013</v>
      </c>
      <c r="XF30" s="5">
        <v>886</v>
      </c>
      <c r="XG30" s="5">
        <v>757</v>
      </c>
      <c r="XH30" s="5">
        <v>808</v>
      </c>
      <c r="XI30" s="5">
        <v>579</v>
      </c>
      <c r="XJ30" s="5">
        <v>610</v>
      </c>
      <c r="XK30" s="5">
        <v>687</v>
      </c>
      <c r="XL30" s="5">
        <v>744</v>
      </c>
      <c r="XM30" s="5">
        <v>820</v>
      </c>
      <c r="XN30" s="5">
        <v>595</v>
      </c>
      <c r="XO30" s="5">
        <v>478</v>
      </c>
      <c r="XP30" s="5">
        <v>583</v>
      </c>
      <c r="XQ30" s="5">
        <v>503</v>
      </c>
      <c r="XR30" s="5">
        <v>459</v>
      </c>
      <c r="XS30" s="2">
        <v>3292</v>
      </c>
      <c r="XT30" s="3" t="s">
        <v>222</v>
      </c>
      <c r="XU30" s="3" t="s">
        <v>222</v>
      </c>
      <c r="XV30" s="3" t="s">
        <v>222</v>
      </c>
      <c r="XW30" s="3" t="s">
        <v>221</v>
      </c>
      <c r="XX30" s="3" t="s">
        <v>221</v>
      </c>
      <c r="XY30" s="3" t="s">
        <v>222</v>
      </c>
      <c r="XZ30" s="3" t="s">
        <v>236</v>
      </c>
    </row>
    <row r="31" spans="1:650" x14ac:dyDescent="0.3">
      <c r="A31" s="1" t="s">
        <v>25</v>
      </c>
      <c r="B31" s="2">
        <v>4057113</v>
      </c>
      <c r="C31" s="5" t="s">
        <v>220</v>
      </c>
      <c r="D31" s="5" t="s">
        <v>220</v>
      </c>
      <c r="E31" s="5" t="s">
        <v>220</v>
      </c>
      <c r="F31" s="5">
        <v>0</v>
      </c>
      <c r="G31" s="5">
        <v>0</v>
      </c>
      <c r="H31" s="5">
        <v>0</v>
      </c>
      <c r="I31" s="5">
        <v>0</v>
      </c>
      <c r="J31" s="5">
        <v>0</v>
      </c>
      <c r="K31" s="5">
        <v>0</v>
      </c>
      <c r="L31" s="5">
        <v>0</v>
      </c>
      <c r="M31" s="5" t="s">
        <v>220</v>
      </c>
      <c r="N31" s="5" t="s">
        <v>220</v>
      </c>
      <c r="O31" s="5" t="s">
        <v>220</v>
      </c>
      <c r="P31" s="5" t="s">
        <v>220</v>
      </c>
      <c r="Q31" s="5" t="s">
        <v>220</v>
      </c>
      <c r="R31" s="5" t="s">
        <v>220</v>
      </c>
      <c r="S31" s="5" t="s">
        <v>220</v>
      </c>
      <c r="T31" s="5" t="s">
        <v>220</v>
      </c>
      <c r="U31" s="5" t="s">
        <v>220</v>
      </c>
      <c r="V31" s="5" t="s">
        <v>220</v>
      </c>
      <c r="W31" s="5" t="s">
        <v>220</v>
      </c>
      <c r="X31" s="5" t="s">
        <v>220</v>
      </c>
      <c r="Y31" s="5" t="s">
        <v>220</v>
      </c>
      <c r="Z31" s="5" t="s">
        <v>220</v>
      </c>
      <c r="AA31" s="5" t="s">
        <v>220</v>
      </c>
      <c r="AB31" s="5" t="s">
        <v>220</v>
      </c>
      <c r="AC31" s="5" t="s">
        <v>220</v>
      </c>
      <c r="AD31" s="5" t="s">
        <v>220</v>
      </c>
      <c r="AE31" s="5" t="s">
        <v>220</v>
      </c>
      <c r="AF31" s="5" t="s">
        <v>220</v>
      </c>
      <c r="AG31" s="5" t="s">
        <v>220</v>
      </c>
      <c r="AH31" s="5" t="s">
        <v>220</v>
      </c>
      <c r="AI31" s="5" t="s">
        <v>220</v>
      </c>
      <c r="AJ31" s="5" t="s">
        <v>220</v>
      </c>
      <c r="AK31" s="5" t="s">
        <v>220</v>
      </c>
      <c r="AL31" s="5">
        <v>0</v>
      </c>
      <c r="AM31" s="5">
        <v>0</v>
      </c>
      <c r="AN31" s="5">
        <v>0</v>
      </c>
      <c r="AO31" s="5">
        <v>0</v>
      </c>
      <c r="AP31" s="5">
        <v>0</v>
      </c>
      <c r="AQ31" s="5">
        <v>0</v>
      </c>
      <c r="AR31" s="5">
        <v>0</v>
      </c>
      <c r="AS31" s="5" t="s">
        <v>220</v>
      </c>
      <c r="AT31" s="5" t="s">
        <v>220</v>
      </c>
      <c r="AU31" s="5" t="s">
        <v>220</v>
      </c>
      <c r="AV31" s="5" t="s">
        <v>220</v>
      </c>
      <c r="AW31" s="5" t="s">
        <v>220</v>
      </c>
      <c r="AX31" s="5" t="s">
        <v>220</v>
      </c>
      <c r="AY31" s="5" t="s">
        <v>220</v>
      </c>
      <c r="AZ31" s="5" t="s">
        <v>220</v>
      </c>
      <c r="BA31" s="5" t="s">
        <v>220</v>
      </c>
      <c r="BB31" s="5" t="s">
        <v>220</v>
      </c>
      <c r="BC31" s="5" t="s">
        <v>220</v>
      </c>
      <c r="BD31" s="5" t="s">
        <v>220</v>
      </c>
      <c r="BE31" s="5" t="s">
        <v>220</v>
      </c>
      <c r="BF31" s="5" t="s">
        <v>220</v>
      </c>
      <c r="BG31" s="5" t="s">
        <v>220</v>
      </c>
      <c r="BH31" s="5" t="s">
        <v>220</v>
      </c>
      <c r="BI31" s="5" t="s">
        <v>220</v>
      </c>
      <c r="BJ31" s="5" t="s">
        <v>220</v>
      </c>
      <c r="BK31" s="5" t="s">
        <v>220</v>
      </c>
      <c r="BL31" s="5" t="s">
        <v>220</v>
      </c>
      <c r="BM31" s="5" t="s">
        <v>220</v>
      </c>
      <c r="BN31" s="5" t="s">
        <v>220</v>
      </c>
      <c r="BO31" s="5" t="s">
        <v>220</v>
      </c>
      <c r="BP31" s="5" t="s">
        <v>220</v>
      </c>
      <c r="BQ31" s="5" t="s">
        <v>220</v>
      </c>
      <c r="BR31" s="5">
        <v>3434</v>
      </c>
      <c r="BS31" s="5">
        <v>61</v>
      </c>
      <c r="BT31" s="5">
        <v>1655</v>
      </c>
      <c r="BU31" s="5">
        <v>908</v>
      </c>
      <c r="BV31" s="5">
        <v>689</v>
      </c>
      <c r="BW31" s="5">
        <v>111</v>
      </c>
      <c r="BX31" s="5">
        <v>773</v>
      </c>
      <c r="BY31" s="5" t="s">
        <v>220</v>
      </c>
      <c r="BZ31" s="5" t="s">
        <v>220</v>
      </c>
      <c r="CA31" s="5" t="s">
        <v>220</v>
      </c>
      <c r="CB31" s="5" t="s">
        <v>220</v>
      </c>
      <c r="CC31" s="5" t="s">
        <v>220</v>
      </c>
      <c r="CD31" s="5" t="s">
        <v>220</v>
      </c>
      <c r="CE31" s="5" t="s">
        <v>220</v>
      </c>
      <c r="CF31" s="5" t="s">
        <v>220</v>
      </c>
      <c r="CG31" s="5" t="s">
        <v>220</v>
      </c>
      <c r="CH31" s="5" t="s">
        <v>220</v>
      </c>
      <c r="CI31" s="5" t="s">
        <v>220</v>
      </c>
      <c r="CJ31" s="5" t="s">
        <v>220</v>
      </c>
      <c r="CK31" s="5" t="s">
        <v>220</v>
      </c>
      <c r="CL31" s="5" t="s">
        <v>220</v>
      </c>
      <c r="CM31" s="5" t="s">
        <v>220</v>
      </c>
      <c r="CN31" s="5" t="s">
        <v>220</v>
      </c>
      <c r="CO31" s="5" t="s">
        <v>220</v>
      </c>
      <c r="CP31" s="5" t="s">
        <v>220</v>
      </c>
      <c r="CQ31" s="5" t="s">
        <v>220</v>
      </c>
      <c r="CR31" s="5" t="s">
        <v>220</v>
      </c>
      <c r="CS31" s="5" t="s">
        <v>220</v>
      </c>
      <c r="CT31" s="5" t="s">
        <v>220</v>
      </c>
      <c r="CU31" s="5" t="s">
        <v>220</v>
      </c>
      <c r="CV31" s="5" t="s">
        <v>220</v>
      </c>
      <c r="CW31" s="5" t="s">
        <v>220</v>
      </c>
      <c r="CX31" s="5">
        <v>8440</v>
      </c>
      <c r="CY31" s="5">
        <v>2640</v>
      </c>
      <c r="CZ31" s="5">
        <v>5343</v>
      </c>
      <c r="DA31" s="5">
        <v>4285</v>
      </c>
      <c r="DB31" s="5">
        <v>4649</v>
      </c>
      <c r="DC31" s="5">
        <v>2396</v>
      </c>
      <c r="DD31" s="5">
        <v>2493</v>
      </c>
      <c r="DE31" s="5" t="s">
        <v>220</v>
      </c>
      <c r="DF31" s="5" t="s">
        <v>220</v>
      </c>
      <c r="DG31" s="5" t="s">
        <v>220</v>
      </c>
      <c r="DH31" s="5" t="s">
        <v>220</v>
      </c>
      <c r="DI31" s="5" t="s">
        <v>220</v>
      </c>
      <c r="DJ31" s="5" t="s">
        <v>220</v>
      </c>
      <c r="DK31" s="5" t="s">
        <v>220</v>
      </c>
      <c r="DL31" s="5" t="s">
        <v>220</v>
      </c>
      <c r="DM31" s="5" t="s">
        <v>220</v>
      </c>
      <c r="DN31" s="5" t="s">
        <v>220</v>
      </c>
      <c r="DO31" s="5" t="s">
        <v>220</v>
      </c>
      <c r="DP31" s="5" t="s">
        <v>220</v>
      </c>
      <c r="DQ31" s="5" t="s">
        <v>220</v>
      </c>
      <c r="DR31" s="5" t="s">
        <v>220</v>
      </c>
      <c r="DS31" s="5" t="s">
        <v>220</v>
      </c>
      <c r="DT31" s="5" t="s">
        <v>220</v>
      </c>
      <c r="DU31" s="5" t="s">
        <v>220</v>
      </c>
      <c r="DV31" s="5" t="s">
        <v>220</v>
      </c>
      <c r="DW31" s="5" t="s">
        <v>220</v>
      </c>
      <c r="DX31" s="5" t="s">
        <v>220</v>
      </c>
      <c r="DY31" s="5" t="s">
        <v>220</v>
      </c>
      <c r="DZ31" s="5" t="s">
        <v>220</v>
      </c>
      <c r="EA31" s="5" t="s">
        <v>220</v>
      </c>
      <c r="EB31" s="5" t="s">
        <v>220</v>
      </c>
      <c r="EC31" s="5" t="s">
        <v>220</v>
      </c>
      <c r="ED31" s="5">
        <v>1272</v>
      </c>
      <c r="EE31" s="5">
        <v>130</v>
      </c>
      <c r="EF31" s="5">
        <v>800</v>
      </c>
      <c r="EG31" s="5">
        <v>3794</v>
      </c>
      <c r="EH31" s="5">
        <v>1960</v>
      </c>
      <c r="EI31" s="5">
        <v>797</v>
      </c>
      <c r="EJ31" s="5">
        <v>667</v>
      </c>
      <c r="EK31" s="5" t="s">
        <v>220</v>
      </c>
      <c r="EL31" s="5" t="s">
        <v>220</v>
      </c>
      <c r="EM31" s="5" t="s">
        <v>220</v>
      </c>
      <c r="EN31" s="5" t="s">
        <v>220</v>
      </c>
      <c r="EO31" s="5" t="s">
        <v>220</v>
      </c>
      <c r="EP31" s="5" t="s">
        <v>220</v>
      </c>
      <c r="EQ31" s="5" t="s">
        <v>220</v>
      </c>
      <c r="ER31" s="5" t="s">
        <v>220</v>
      </c>
      <c r="ES31" s="5" t="s">
        <v>220</v>
      </c>
      <c r="ET31" s="5" t="s">
        <v>220</v>
      </c>
      <c r="EU31" s="5" t="s">
        <v>220</v>
      </c>
      <c r="EV31" s="5" t="s">
        <v>220</v>
      </c>
      <c r="EW31" s="5" t="s">
        <v>220</v>
      </c>
      <c r="EX31" s="5" t="s">
        <v>220</v>
      </c>
      <c r="EY31" s="5" t="s">
        <v>220</v>
      </c>
      <c r="EZ31" s="5" t="s">
        <v>220</v>
      </c>
      <c r="FA31" s="5" t="s">
        <v>220</v>
      </c>
      <c r="FB31" s="5" t="s">
        <v>220</v>
      </c>
      <c r="FC31" s="5" t="s">
        <v>220</v>
      </c>
      <c r="FD31" s="5" t="s">
        <v>220</v>
      </c>
      <c r="FE31" s="5" t="s">
        <v>220</v>
      </c>
      <c r="FF31" s="5" t="s">
        <v>220</v>
      </c>
      <c r="FG31" s="5" t="s">
        <v>220</v>
      </c>
      <c r="FH31" s="5" t="s">
        <v>220</v>
      </c>
      <c r="FI31" s="5" t="s">
        <v>220</v>
      </c>
      <c r="FJ31" s="5" t="s">
        <v>220</v>
      </c>
      <c r="FK31" s="5" t="s">
        <v>220</v>
      </c>
      <c r="FL31" s="5" t="s">
        <v>220</v>
      </c>
      <c r="FM31" s="5" t="s">
        <v>220</v>
      </c>
      <c r="FN31" s="5" t="s">
        <v>220</v>
      </c>
      <c r="FO31" s="5" t="s">
        <v>220</v>
      </c>
      <c r="FP31" s="5" t="s">
        <v>220</v>
      </c>
      <c r="FQ31" s="5" t="s">
        <v>220</v>
      </c>
      <c r="FR31" s="5" t="s">
        <v>220</v>
      </c>
      <c r="FS31" s="5" t="s">
        <v>220</v>
      </c>
      <c r="FT31" s="5" t="s">
        <v>220</v>
      </c>
      <c r="FU31" s="5" t="s">
        <v>220</v>
      </c>
      <c r="FV31" s="5" t="s">
        <v>220</v>
      </c>
      <c r="FW31" s="5" t="s">
        <v>220</v>
      </c>
      <c r="FX31" s="5" t="s">
        <v>220</v>
      </c>
      <c r="FY31" s="5" t="s">
        <v>220</v>
      </c>
      <c r="FZ31" s="5" t="s">
        <v>220</v>
      </c>
      <c r="GA31" s="5" t="s">
        <v>220</v>
      </c>
      <c r="GB31" s="5" t="s">
        <v>220</v>
      </c>
      <c r="GC31" s="5" t="s">
        <v>220</v>
      </c>
      <c r="GD31" s="5" t="s">
        <v>220</v>
      </c>
      <c r="GE31" s="5" t="s">
        <v>220</v>
      </c>
      <c r="GF31" s="5" t="s">
        <v>220</v>
      </c>
      <c r="GG31" s="5" t="s">
        <v>220</v>
      </c>
      <c r="GH31" s="5" t="s">
        <v>220</v>
      </c>
      <c r="GI31" s="5" t="s">
        <v>220</v>
      </c>
      <c r="GJ31" s="5" t="s">
        <v>220</v>
      </c>
      <c r="GK31" s="5" t="s">
        <v>220</v>
      </c>
      <c r="GL31" s="5" t="s">
        <v>220</v>
      </c>
      <c r="GM31" s="5" t="s">
        <v>220</v>
      </c>
      <c r="GN31" s="5" t="s">
        <v>220</v>
      </c>
      <c r="GO31" s="5" t="s">
        <v>220</v>
      </c>
      <c r="GP31" s="5">
        <v>13146</v>
      </c>
      <c r="GQ31" s="5">
        <v>2832</v>
      </c>
      <c r="GR31" s="5">
        <v>7798</v>
      </c>
      <c r="GS31" s="5">
        <v>8987</v>
      </c>
      <c r="GT31" s="5">
        <v>7298</v>
      </c>
      <c r="GU31" s="5">
        <v>3303</v>
      </c>
      <c r="GV31" s="5">
        <v>3933</v>
      </c>
      <c r="GW31" s="5" t="s">
        <v>220</v>
      </c>
      <c r="GX31" s="5" t="s">
        <v>220</v>
      </c>
      <c r="GY31" s="5" t="s">
        <v>220</v>
      </c>
      <c r="GZ31" s="5" t="s">
        <v>220</v>
      </c>
      <c r="HA31" s="5" t="s">
        <v>220</v>
      </c>
      <c r="HB31" s="5" t="s">
        <v>220</v>
      </c>
      <c r="HC31" s="5" t="s">
        <v>220</v>
      </c>
      <c r="HD31" s="5" t="s">
        <v>220</v>
      </c>
      <c r="HE31" s="5" t="s">
        <v>220</v>
      </c>
      <c r="HF31" s="5" t="s">
        <v>220</v>
      </c>
      <c r="HG31" s="5" t="s">
        <v>220</v>
      </c>
      <c r="HH31" s="5" t="s">
        <v>220</v>
      </c>
      <c r="HI31" s="5" t="s">
        <v>220</v>
      </c>
      <c r="HJ31" s="5" t="s">
        <v>220</v>
      </c>
      <c r="HK31" s="5" t="s">
        <v>220</v>
      </c>
      <c r="HL31" s="5" t="s">
        <v>220</v>
      </c>
      <c r="HM31" s="5" t="s">
        <v>220</v>
      </c>
      <c r="HN31" s="5" t="s">
        <v>220</v>
      </c>
      <c r="HO31" s="5" t="s">
        <v>220</v>
      </c>
      <c r="HP31" s="5" t="s">
        <v>220</v>
      </c>
      <c r="HQ31" s="5" t="s">
        <v>220</v>
      </c>
      <c r="HR31" s="5" t="s">
        <v>220</v>
      </c>
      <c r="HS31" s="5" t="s">
        <v>220</v>
      </c>
      <c r="HT31" s="5" t="s">
        <v>220</v>
      </c>
      <c r="HU31" s="5" t="s">
        <v>220</v>
      </c>
      <c r="HV31" s="5">
        <v>62378</v>
      </c>
      <c r="HW31" s="5">
        <v>57895</v>
      </c>
      <c r="HX31" s="5">
        <v>56107</v>
      </c>
      <c r="HY31" s="5">
        <v>57008</v>
      </c>
      <c r="HZ31" s="5">
        <v>64502</v>
      </c>
      <c r="IA31" s="5">
        <v>70579</v>
      </c>
      <c r="IB31" s="5">
        <v>75022</v>
      </c>
      <c r="IC31" s="5" t="s">
        <v>220</v>
      </c>
      <c r="ID31" s="5" t="s">
        <v>220</v>
      </c>
      <c r="IE31" s="5" t="s">
        <v>220</v>
      </c>
      <c r="IF31" s="5" t="s">
        <v>220</v>
      </c>
      <c r="IG31" s="5" t="s">
        <v>220</v>
      </c>
      <c r="IH31" s="5" t="s">
        <v>220</v>
      </c>
      <c r="II31" s="5" t="s">
        <v>220</v>
      </c>
      <c r="IJ31" s="5" t="s">
        <v>220</v>
      </c>
      <c r="IK31" s="5" t="s">
        <v>220</v>
      </c>
      <c r="IL31" s="5" t="s">
        <v>220</v>
      </c>
      <c r="IM31" s="5" t="s">
        <v>220</v>
      </c>
      <c r="IN31" s="5" t="s">
        <v>220</v>
      </c>
      <c r="IO31" s="5" t="s">
        <v>220</v>
      </c>
      <c r="IP31" s="5" t="s">
        <v>220</v>
      </c>
      <c r="IQ31" s="5" t="s">
        <v>220</v>
      </c>
      <c r="IR31" s="5" t="s">
        <v>220</v>
      </c>
      <c r="IS31" s="5" t="s">
        <v>220</v>
      </c>
      <c r="IT31" s="5" t="s">
        <v>220</v>
      </c>
      <c r="IU31" s="5" t="s">
        <v>220</v>
      </c>
      <c r="IV31" s="5" t="s">
        <v>220</v>
      </c>
      <c r="IW31" s="5" t="s">
        <v>220</v>
      </c>
      <c r="IX31" s="5" t="s">
        <v>220</v>
      </c>
      <c r="IY31" s="5" t="s">
        <v>220</v>
      </c>
      <c r="IZ31" s="5" t="s">
        <v>220</v>
      </c>
      <c r="JA31" s="5" t="s">
        <v>220</v>
      </c>
      <c r="JB31" s="5">
        <v>0</v>
      </c>
      <c r="JC31" s="5">
        <v>0</v>
      </c>
      <c r="JD31" s="5">
        <v>0</v>
      </c>
      <c r="JE31" s="5">
        <v>0</v>
      </c>
      <c r="JF31" s="5">
        <v>0</v>
      </c>
      <c r="JG31" s="5">
        <v>0</v>
      </c>
      <c r="JH31" s="5">
        <v>0</v>
      </c>
      <c r="JI31" s="5" t="s">
        <v>220</v>
      </c>
      <c r="JJ31" s="5" t="s">
        <v>220</v>
      </c>
      <c r="JK31" s="5" t="s">
        <v>220</v>
      </c>
      <c r="JL31" s="5" t="s">
        <v>220</v>
      </c>
      <c r="JM31" s="5" t="s">
        <v>220</v>
      </c>
      <c r="JN31" s="5" t="s">
        <v>220</v>
      </c>
      <c r="JO31" s="5" t="s">
        <v>220</v>
      </c>
      <c r="JP31" s="5" t="s">
        <v>220</v>
      </c>
      <c r="JQ31" s="5" t="s">
        <v>220</v>
      </c>
      <c r="JR31" s="5" t="s">
        <v>220</v>
      </c>
      <c r="JS31" s="5" t="s">
        <v>220</v>
      </c>
      <c r="JT31" s="5" t="s">
        <v>220</v>
      </c>
      <c r="JU31" s="5" t="s">
        <v>220</v>
      </c>
      <c r="JV31" s="5" t="s">
        <v>220</v>
      </c>
      <c r="JW31" s="5" t="s">
        <v>220</v>
      </c>
      <c r="JX31" s="5" t="s">
        <v>220</v>
      </c>
      <c r="JY31" s="5" t="s">
        <v>220</v>
      </c>
      <c r="JZ31" s="5" t="s">
        <v>220</v>
      </c>
      <c r="KA31" s="5" t="s">
        <v>220</v>
      </c>
      <c r="KB31" s="5" t="s">
        <v>220</v>
      </c>
      <c r="KC31" s="5" t="s">
        <v>220</v>
      </c>
      <c r="KD31" s="5" t="s">
        <v>220</v>
      </c>
      <c r="KE31" s="5" t="s">
        <v>220</v>
      </c>
      <c r="KF31" s="5" t="s">
        <v>220</v>
      </c>
      <c r="KG31" s="5" t="s">
        <v>220</v>
      </c>
      <c r="KH31" s="5">
        <v>59</v>
      </c>
      <c r="KI31" s="5">
        <v>43</v>
      </c>
      <c r="KJ31" s="5">
        <v>42</v>
      </c>
      <c r="KK31" s="5">
        <v>39</v>
      </c>
      <c r="KL31" s="5">
        <v>96</v>
      </c>
      <c r="KM31" s="5">
        <v>85</v>
      </c>
      <c r="KN31" s="5">
        <v>88</v>
      </c>
      <c r="KO31" s="5" t="s">
        <v>220</v>
      </c>
      <c r="KP31" s="5" t="s">
        <v>220</v>
      </c>
      <c r="KQ31" s="5" t="s">
        <v>220</v>
      </c>
      <c r="KR31" s="5" t="s">
        <v>220</v>
      </c>
      <c r="KS31" s="5" t="s">
        <v>220</v>
      </c>
      <c r="KT31" s="5" t="s">
        <v>220</v>
      </c>
      <c r="KU31" s="5" t="s">
        <v>220</v>
      </c>
      <c r="KV31" s="5" t="s">
        <v>220</v>
      </c>
      <c r="KW31" s="5" t="s">
        <v>220</v>
      </c>
      <c r="KX31" s="5" t="s">
        <v>220</v>
      </c>
      <c r="KY31" s="5" t="s">
        <v>220</v>
      </c>
      <c r="KZ31" s="5" t="s">
        <v>220</v>
      </c>
      <c r="LA31" s="5" t="s">
        <v>220</v>
      </c>
      <c r="LB31" s="5" t="s">
        <v>220</v>
      </c>
      <c r="LC31" s="5" t="s">
        <v>220</v>
      </c>
      <c r="LD31" s="5" t="s">
        <v>220</v>
      </c>
      <c r="LE31" s="5" t="s">
        <v>220</v>
      </c>
      <c r="LF31" s="5" t="s">
        <v>220</v>
      </c>
      <c r="LG31" s="5" t="s">
        <v>220</v>
      </c>
      <c r="LH31" s="5" t="s">
        <v>220</v>
      </c>
      <c r="LI31" s="5" t="s">
        <v>220</v>
      </c>
      <c r="LJ31" s="5" t="s">
        <v>220</v>
      </c>
      <c r="LK31" s="5" t="s">
        <v>220</v>
      </c>
      <c r="LL31" s="5" t="s">
        <v>220</v>
      </c>
      <c r="LM31" s="5" t="s">
        <v>220</v>
      </c>
      <c r="LN31" s="5">
        <v>31</v>
      </c>
      <c r="LO31" s="5">
        <v>40</v>
      </c>
      <c r="LP31" s="5">
        <v>101</v>
      </c>
      <c r="LQ31" s="5">
        <v>57</v>
      </c>
      <c r="LR31" s="5">
        <v>137</v>
      </c>
      <c r="LS31" s="5">
        <v>64</v>
      </c>
      <c r="LT31" s="5">
        <v>63</v>
      </c>
      <c r="LU31" s="5" t="s">
        <v>220</v>
      </c>
      <c r="LV31" s="5" t="s">
        <v>220</v>
      </c>
      <c r="LW31" s="5" t="s">
        <v>220</v>
      </c>
      <c r="LX31" s="5" t="s">
        <v>220</v>
      </c>
      <c r="LY31" s="5" t="s">
        <v>220</v>
      </c>
      <c r="LZ31" s="5" t="s">
        <v>220</v>
      </c>
      <c r="MA31" s="5" t="s">
        <v>220</v>
      </c>
      <c r="MB31" s="5" t="s">
        <v>220</v>
      </c>
      <c r="MC31" s="5" t="s">
        <v>220</v>
      </c>
      <c r="MD31" s="5" t="s">
        <v>220</v>
      </c>
      <c r="ME31" s="5" t="s">
        <v>220</v>
      </c>
      <c r="MF31" s="5" t="s">
        <v>220</v>
      </c>
      <c r="MG31" s="5" t="s">
        <v>220</v>
      </c>
      <c r="MH31" s="5" t="s">
        <v>220</v>
      </c>
      <c r="MI31" s="5" t="s">
        <v>220</v>
      </c>
      <c r="MJ31" s="5" t="s">
        <v>220</v>
      </c>
      <c r="MK31" s="5" t="s">
        <v>220</v>
      </c>
      <c r="ML31" s="5" t="s">
        <v>220</v>
      </c>
      <c r="MM31" s="5" t="s">
        <v>220</v>
      </c>
      <c r="MN31" s="5" t="s">
        <v>220</v>
      </c>
      <c r="MO31" s="5" t="s">
        <v>220</v>
      </c>
      <c r="MP31" s="5" t="s">
        <v>220</v>
      </c>
      <c r="MQ31" s="5" t="s">
        <v>220</v>
      </c>
      <c r="MR31" s="5" t="s">
        <v>220</v>
      </c>
      <c r="MS31" s="5" t="s">
        <v>220</v>
      </c>
      <c r="MT31" s="5" t="s">
        <v>220</v>
      </c>
      <c r="MU31" s="5" t="s">
        <v>220</v>
      </c>
      <c r="MV31" s="5" t="s">
        <v>220</v>
      </c>
      <c r="MW31" s="5" t="s">
        <v>220</v>
      </c>
      <c r="MX31" s="5" t="s">
        <v>220</v>
      </c>
      <c r="MY31" s="5" t="s">
        <v>220</v>
      </c>
      <c r="MZ31" s="5" t="s">
        <v>220</v>
      </c>
      <c r="NA31" s="5" t="s">
        <v>220</v>
      </c>
      <c r="NB31" s="5" t="s">
        <v>220</v>
      </c>
      <c r="NC31" s="5" t="s">
        <v>220</v>
      </c>
      <c r="ND31" s="5" t="s">
        <v>220</v>
      </c>
      <c r="NE31" s="5" t="s">
        <v>220</v>
      </c>
      <c r="NF31" s="5" t="s">
        <v>220</v>
      </c>
      <c r="NG31" s="5" t="s">
        <v>220</v>
      </c>
      <c r="NH31" s="5" t="s">
        <v>220</v>
      </c>
      <c r="NI31" s="5" t="s">
        <v>220</v>
      </c>
      <c r="NJ31" s="5" t="s">
        <v>220</v>
      </c>
      <c r="NK31" s="5" t="s">
        <v>220</v>
      </c>
      <c r="NL31" s="5" t="s">
        <v>220</v>
      </c>
      <c r="NM31" s="5" t="s">
        <v>220</v>
      </c>
      <c r="NN31" s="5" t="s">
        <v>220</v>
      </c>
      <c r="NO31" s="5" t="s">
        <v>220</v>
      </c>
      <c r="NP31" s="5" t="s">
        <v>220</v>
      </c>
      <c r="NQ31" s="5" t="s">
        <v>220</v>
      </c>
      <c r="NR31" s="5" t="s">
        <v>220</v>
      </c>
      <c r="NS31" s="5" t="s">
        <v>220</v>
      </c>
      <c r="NT31" s="5" t="s">
        <v>220</v>
      </c>
      <c r="NU31" s="5" t="s">
        <v>220</v>
      </c>
      <c r="NV31" s="5" t="s">
        <v>220</v>
      </c>
      <c r="NW31" s="5" t="s">
        <v>220</v>
      </c>
      <c r="NX31" s="5" t="s">
        <v>220</v>
      </c>
      <c r="NY31" s="5" t="s">
        <v>220</v>
      </c>
      <c r="NZ31" s="5" t="s">
        <v>220</v>
      </c>
      <c r="OA31" s="5" t="s">
        <v>220</v>
      </c>
      <c r="OB31" s="5" t="s">
        <v>220</v>
      </c>
      <c r="OC31" s="5" t="s">
        <v>220</v>
      </c>
      <c r="OD31" s="5" t="s">
        <v>220</v>
      </c>
      <c r="OE31" s="5" t="s">
        <v>220</v>
      </c>
      <c r="OF31" s="5" t="s">
        <v>220</v>
      </c>
      <c r="OG31" s="5" t="s">
        <v>220</v>
      </c>
      <c r="OH31" s="5" t="s">
        <v>220</v>
      </c>
      <c r="OI31" s="5" t="s">
        <v>220</v>
      </c>
      <c r="OJ31" s="5" t="s">
        <v>220</v>
      </c>
      <c r="OK31" s="5" t="s">
        <v>220</v>
      </c>
      <c r="OL31" s="5" t="s">
        <v>220</v>
      </c>
      <c r="OM31" s="5" t="s">
        <v>220</v>
      </c>
      <c r="ON31" s="5" t="s">
        <v>220</v>
      </c>
      <c r="OO31" s="5" t="s">
        <v>220</v>
      </c>
      <c r="OP31" s="5" t="s">
        <v>220</v>
      </c>
      <c r="OQ31" s="5" t="s">
        <v>220</v>
      </c>
      <c r="OR31" s="5" t="s">
        <v>220</v>
      </c>
      <c r="OS31" s="5" t="s">
        <v>220</v>
      </c>
      <c r="OT31" s="5" t="s">
        <v>220</v>
      </c>
      <c r="OU31" s="5" t="s">
        <v>220</v>
      </c>
      <c r="OV31" s="5" t="s">
        <v>220</v>
      </c>
      <c r="OW31" s="5" t="s">
        <v>220</v>
      </c>
      <c r="OX31" s="5" t="s">
        <v>220</v>
      </c>
      <c r="OY31" s="5" t="s">
        <v>220</v>
      </c>
      <c r="OZ31" s="5" t="s">
        <v>220</v>
      </c>
      <c r="PA31" s="5" t="s">
        <v>220</v>
      </c>
      <c r="PB31" s="5" t="s">
        <v>220</v>
      </c>
      <c r="PC31" s="5" t="s">
        <v>220</v>
      </c>
      <c r="PD31" s="5" t="s">
        <v>220</v>
      </c>
      <c r="PE31" s="5" t="s">
        <v>220</v>
      </c>
      <c r="PF31" s="5">
        <v>1139</v>
      </c>
      <c r="PG31" s="5">
        <v>1299</v>
      </c>
      <c r="PH31" s="5">
        <v>1523</v>
      </c>
      <c r="PI31" s="5">
        <v>1242</v>
      </c>
      <c r="PJ31" s="5">
        <v>1104</v>
      </c>
      <c r="PK31" s="5">
        <v>1088</v>
      </c>
      <c r="PL31" s="5">
        <v>1255</v>
      </c>
      <c r="PM31" s="5" t="s">
        <v>220</v>
      </c>
      <c r="PN31" s="5" t="s">
        <v>220</v>
      </c>
      <c r="PO31" s="5" t="s">
        <v>220</v>
      </c>
      <c r="PP31" s="5" t="s">
        <v>220</v>
      </c>
      <c r="PQ31" s="5" t="s">
        <v>220</v>
      </c>
      <c r="PR31" s="5" t="s">
        <v>220</v>
      </c>
      <c r="PS31" s="5" t="s">
        <v>220</v>
      </c>
      <c r="PT31" s="5" t="s">
        <v>220</v>
      </c>
      <c r="PU31" s="5" t="s">
        <v>220</v>
      </c>
      <c r="PV31" s="5" t="s">
        <v>220</v>
      </c>
      <c r="PW31" s="5" t="s">
        <v>220</v>
      </c>
      <c r="PX31" s="5" t="s">
        <v>220</v>
      </c>
      <c r="PY31" s="5" t="s">
        <v>220</v>
      </c>
      <c r="PZ31" s="5" t="s">
        <v>220</v>
      </c>
      <c r="QA31" s="5" t="s">
        <v>220</v>
      </c>
      <c r="QB31" s="5" t="s">
        <v>220</v>
      </c>
      <c r="QC31" s="5" t="s">
        <v>220</v>
      </c>
      <c r="QD31" s="5" t="s">
        <v>220</v>
      </c>
      <c r="QE31" s="5" t="s">
        <v>220</v>
      </c>
      <c r="QF31" s="5" t="s">
        <v>220</v>
      </c>
      <c r="QG31" s="5" t="s">
        <v>220</v>
      </c>
      <c r="QH31" s="5" t="s">
        <v>220</v>
      </c>
      <c r="QI31" s="5" t="s">
        <v>220</v>
      </c>
      <c r="QJ31" s="5" t="s">
        <v>220</v>
      </c>
      <c r="QK31" s="5" t="s">
        <v>220</v>
      </c>
      <c r="QL31" s="5">
        <v>2684</v>
      </c>
      <c r="QM31" s="5">
        <v>2473</v>
      </c>
      <c r="QN31" s="5">
        <v>2347</v>
      </c>
      <c r="QO31" s="5">
        <v>2045</v>
      </c>
      <c r="QP31" s="5">
        <v>2346</v>
      </c>
      <c r="QQ31" s="5">
        <v>2408</v>
      </c>
      <c r="QR31" s="5">
        <v>2504</v>
      </c>
      <c r="QS31" s="5" t="s">
        <v>220</v>
      </c>
      <c r="QT31" s="5" t="s">
        <v>220</v>
      </c>
      <c r="QU31" s="5" t="s">
        <v>220</v>
      </c>
      <c r="QV31" s="5" t="s">
        <v>220</v>
      </c>
      <c r="QW31" s="5" t="s">
        <v>220</v>
      </c>
      <c r="QX31" s="5" t="s">
        <v>220</v>
      </c>
      <c r="QY31" s="5" t="s">
        <v>220</v>
      </c>
      <c r="QZ31" s="5" t="s">
        <v>220</v>
      </c>
      <c r="RA31" s="5" t="s">
        <v>220</v>
      </c>
      <c r="RB31" s="5" t="s">
        <v>220</v>
      </c>
      <c r="RC31" s="5" t="s">
        <v>220</v>
      </c>
      <c r="RD31" s="5" t="s">
        <v>220</v>
      </c>
      <c r="RE31" s="5" t="s">
        <v>220</v>
      </c>
      <c r="RF31" s="5" t="s">
        <v>220</v>
      </c>
      <c r="RG31" s="5" t="s">
        <v>220</v>
      </c>
      <c r="RH31" s="5" t="s">
        <v>220</v>
      </c>
      <c r="RI31" s="5" t="s">
        <v>220</v>
      </c>
      <c r="RJ31" s="5" t="s">
        <v>220</v>
      </c>
      <c r="RK31" s="5" t="s">
        <v>220</v>
      </c>
      <c r="RL31" s="5" t="s">
        <v>220</v>
      </c>
      <c r="RM31" s="5" t="s">
        <v>220</v>
      </c>
      <c r="RN31" s="5" t="s">
        <v>220</v>
      </c>
      <c r="RO31" s="5" t="s">
        <v>220</v>
      </c>
      <c r="RP31" s="5" t="s">
        <v>220</v>
      </c>
      <c r="RQ31" s="5" t="s">
        <v>220</v>
      </c>
      <c r="RR31" s="5">
        <v>1583</v>
      </c>
      <c r="RS31" s="5">
        <v>1689</v>
      </c>
      <c r="RT31" s="5">
        <v>1683</v>
      </c>
      <c r="RU31" s="5">
        <v>1544</v>
      </c>
      <c r="RV31" s="5">
        <v>1585</v>
      </c>
      <c r="RW31" s="5">
        <v>1584</v>
      </c>
      <c r="RX31" s="5">
        <v>1556</v>
      </c>
      <c r="RY31" s="5" t="s">
        <v>220</v>
      </c>
      <c r="RZ31" s="5" t="s">
        <v>220</v>
      </c>
      <c r="SA31" s="5" t="s">
        <v>220</v>
      </c>
      <c r="SB31" s="5" t="s">
        <v>220</v>
      </c>
      <c r="SC31" s="5" t="s">
        <v>220</v>
      </c>
      <c r="SD31" s="5" t="s">
        <v>220</v>
      </c>
      <c r="SE31" s="5" t="s">
        <v>220</v>
      </c>
      <c r="SF31" s="5" t="s">
        <v>220</v>
      </c>
      <c r="SG31" s="5" t="s">
        <v>220</v>
      </c>
      <c r="SH31" s="5" t="s">
        <v>220</v>
      </c>
      <c r="SI31" s="5" t="s">
        <v>220</v>
      </c>
      <c r="SJ31" s="5" t="s">
        <v>220</v>
      </c>
      <c r="SK31" s="5" t="s">
        <v>220</v>
      </c>
      <c r="SL31" s="5" t="s">
        <v>220</v>
      </c>
      <c r="SM31" s="5" t="s">
        <v>220</v>
      </c>
      <c r="SN31" s="5" t="s">
        <v>220</v>
      </c>
      <c r="SO31" s="5" t="s">
        <v>220</v>
      </c>
      <c r="SP31" s="5" t="s">
        <v>220</v>
      </c>
      <c r="SQ31" s="5" t="s">
        <v>220</v>
      </c>
      <c r="SR31" s="5" t="s">
        <v>220</v>
      </c>
      <c r="SS31" s="5" t="s">
        <v>220</v>
      </c>
      <c r="ST31" s="5" t="s">
        <v>220</v>
      </c>
      <c r="SU31" s="5" t="s">
        <v>220</v>
      </c>
      <c r="SV31" s="5" t="s">
        <v>220</v>
      </c>
      <c r="SW31" s="5" t="s">
        <v>220</v>
      </c>
      <c r="SX31" s="5">
        <v>871</v>
      </c>
      <c r="SY31" s="5">
        <v>685</v>
      </c>
      <c r="SZ31" s="5">
        <v>647</v>
      </c>
      <c r="TA31" s="5">
        <v>976</v>
      </c>
      <c r="TB31" s="5">
        <v>764</v>
      </c>
      <c r="TC31" s="5">
        <v>800</v>
      </c>
      <c r="TD31" s="5">
        <v>599</v>
      </c>
      <c r="TE31" s="5" t="s">
        <v>220</v>
      </c>
      <c r="TF31" s="5" t="s">
        <v>220</v>
      </c>
      <c r="TG31" s="5" t="s">
        <v>220</v>
      </c>
      <c r="TH31" s="5" t="s">
        <v>220</v>
      </c>
      <c r="TI31" s="5" t="s">
        <v>220</v>
      </c>
      <c r="TJ31" s="5" t="s">
        <v>220</v>
      </c>
      <c r="TK31" s="5" t="s">
        <v>220</v>
      </c>
      <c r="TL31" s="5" t="s">
        <v>220</v>
      </c>
      <c r="TM31" s="5" t="s">
        <v>220</v>
      </c>
      <c r="TN31" s="5" t="s">
        <v>220</v>
      </c>
      <c r="TO31" s="5" t="s">
        <v>220</v>
      </c>
      <c r="TP31" s="5" t="s">
        <v>220</v>
      </c>
      <c r="TQ31" s="5" t="s">
        <v>220</v>
      </c>
      <c r="TR31" s="5" t="s">
        <v>220</v>
      </c>
      <c r="TS31" s="5" t="s">
        <v>220</v>
      </c>
      <c r="TT31" s="5" t="s">
        <v>220</v>
      </c>
      <c r="TU31" s="5" t="s">
        <v>220</v>
      </c>
      <c r="TV31" s="5" t="s">
        <v>220</v>
      </c>
      <c r="TW31" s="5" t="s">
        <v>220</v>
      </c>
      <c r="TX31" s="5" t="s">
        <v>220</v>
      </c>
      <c r="TY31" s="5" t="s">
        <v>220</v>
      </c>
      <c r="TZ31" s="5" t="s">
        <v>220</v>
      </c>
      <c r="UA31" s="5" t="s">
        <v>220</v>
      </c>
      <c r="UB31" s="5" t="s">
        <v>220</v>
      </c>
      <c r="UC31" s="5" t="s">
        <v>220</v>
      </c>
      <c r="UD31" s="5">
        <v>139</v>
      </c>
      <c r="UE31" s="5">
        <v>149</v>
      </c>
      <c r="UF31" s="5">
        <v>192</v>
      </c>
      <c r="UG31" s="5">
        <v>227</v>
      </c>
      <c r="UH31" s="5">
        <v>281</v>
      </c>
      <c r="UI31" s="5">
        <v>278</v>
      </c>
      <c r="UJ31" s="5">
        <v>60</v>
      </c>
      <c r="UK31" s="5" t="s">
        <v>220</v>
      </c>
      <c r="UL31" s="5" t="s">
        <v>220</v>
      </c>
      <c r="UM31" s="5" t="s">
        <v>220</v>
      </c>
      <c r="UN31" s="5" t="s">
        <v>220</v>
      </c>
      <c r="UO31" s="5" t="s">
        <v>220</v>
      </c>
      <c r="UP31" s="5" t="s">
        <v>220</v>
      </c>
      <c r="UQ31" s="5" t="s">
        <v>220</v>
      </c>
      <c r="UR31" s="5" t="s">
        <v>220</v>
      </c>
      <c r="US31" s="5" t="s">
        <v>220</v>
      </c>
      <c r="UT31" s="5" t="s">
        <v>220</v>
      </c>
      <c r="UU31" s="5" t="s">
        <v>220</v>
      </c>
      <c r="UV31" s="5" t="s">
        <v>220</v>
      </c>
      <c r="UW31" s="5" t="s">
        <v>220</v>
      </c>
      <c r="UX31" s="5" t="s">
        <v>220</v>
      </c>
      <c r="UY31" s="5" t="s">
        <v>220</v>
      </c>
      <c r="UZ31" s="5" t="s">
        <v>220</v>
      </c>
      <c r="VA31" s="5" t="s">
        <v>220</v>
      </c>
      <c r="VB31" s="5" t="s">
        <v>220</v>
      </c>
      <c r="VC31" s="5" t="s">
        <v>220</v>
      </c>
      <c r="VD31" s="5" t="s">
        <v>220</v>
      </c>
      <c r="VE31" s="5" t="s">
        <v>220</v>
      </c>
      <c r="VF31" s="5" t="s">
        <v>220</v>
      </c>
      <c r="VG31" s="5" t="s">
        <v>220</v>
      </c>
      <c r="VH31" s="5" t="s">
        <v>220</v>
      </c>
      <c r="VI31" s="5" t="s">
        <v>220</v>
      </c>
      <c r="VJ31" s="5">
        <v>6144</v>
      </c>
      <c r="VK31" s="5">
        <v>5907</v>
      </c>
      <c r="VL31" s="5">
        <v>6545</v>
      </c>
      <c r="VM31" s="5">
        <v>5070</v>
      </c>
      <c r="VN31" s="5">
        <v>4264</v>
      </c>
      <c r="VO31" s="5">
        <v>5281</v>
      </c>
      <c r="VP31" s="5">
        <v>3871</v>
      </c>
      <c r="VQ31" s="5" t="s">
        <v>220</v>
      </c>
      <c r="VR31" s="5" t="s">
        <v>220</v>
      </c>
      <c r="VS31" s="5" t="s">
        <v>220</v>
      </c>
      <c r="VT31" s="5" t="s">
        <v>220</v>
      </c>
      <c r="VU31" s="5" t="s">
        <v>220</v>
      </c>
      <c r="VV31" s="5" t="s">
        <v>220</v>
      </c>
      <c r="VW31" s="5" t="s">
        <v>220</v>
      </c>
      <c r="VX31" s="5" t="s">
        <v>220</v>
      </c>
      <c r="VY31" s="5" t="s">
        <v>220</v>
      </c>
      <c r="VZ31" s="5" t="s">
        <v>220</v>
      </c>
      <c r="WA31" s="5" t="s">
        <v>220</v>
      </c>
      <c r="WB31" s="5" t="s">
        <v>220</v>
      </c>
      <c r="WC31" s="5" t="s">
        <v>220</v>
      </c>
      <c r="WD31" s="5" t="s">
        <v>220</v>
      </c>
      <c r="WE31" s="5" t="s">
        <v>220</v>
      </c>
      <c r="WF31" s="5" t="s">
        <v>220</v>
      </c>
      <c r="WG31" s="5" t="s">
        <v>220</v>
      </c>
      <c r="WH31" s="5" t="s">
        <v>220</v>
      </c>
      <c r="WI31" s="5" t="s">
        <v>220</v>
      </c>
      <c r="WJ31" s="5" t="s">
        <v>220</v>
      </c>
      <c r="WK31" s="5" t="s">
        <v>220</v>
      </c>
      <c r="WL31" s="5" t="s">
        <v>220</v>
      </c>
      <c r="WM31" s="5" t="s">
        <v>220</v>
      </c>
      <c r="WN31" s="5" t="s">
        <v>220</v>
      </c>
      <c r="WO31" s="5" t="s">
        <v>220</v>
      </c>
      <c r="WP31" s="5">
        <v>71</v>
      </c>
      <c r="WQ31" s="5">
        <v>101</v>
      </c>
      <c r="WR31" s="5">
        <v>105</v>
      </c>
      <c r="WS31" s="5">
        <v>78</v>
      </c>
      <c r="WT31" s="5">
        <v>70</v>
      </c>
      <c r="WU31" s="5">
        <v>73</v>
      </c>
      <c r="WV31" s="5">
        <v>154</v>
      </c>
      <c r="WW31" s="5" t="s">
        <v>220</v>
      </c>
      <c r="WX31" s="5" t="s">
        <v>220</v>
      </c>
      <c r="WY31" s="5" t="s">
        <v>220</v>
      </c>
      <c r="WZ31" s="5" t="s">
        <v>220</v>
      </c>
      <c r="XA31" s="5" t="s">
        <v>220</v>
      </c>
      <c r="XB31" s="5" t="s">
        <v>220</v>
      </c>
      <c r="XC31" s="5" t="s">
        <v>220</v>
      </c>
      <c r="XD31" s="5" t="s">
        <v>220</v>
      </c>
      <c r="XE31" s="5" t="s">
        <v>220</v>
      </c>
      <c r="XF31" s="5" t="s">
        <v>220</v>
      </c>
      <c r="XG31" s="5" t="s">
        <v>220</v>
      </c>
      <c r="XH31" s="5" t="s">
        <v>220</v>
      </c>
      <c r="XI31" s="5" t="s">
        <v>220</v>
      </c>
      <c r="XJ31" s="5" t="s">
        <v>220</v>
      </c>
      <c r="XK31" s="5" t="s">
        <v>220</v>
      </c>
      <c r="XL31" s="5" t="s">
        <v>220</v>
      </c>
      <c r="XM31" s="5" t="s">
        <v>220</v>
      </c>
      <c r="XN31" s="5" t="s">
        <v>220</v>
      </c>
      <c r="XO31" s="5" t="s">
        <v>220</v>
      </c>
      <c r="XP31" s="5" t="s">
        <v>220</v>
      </c>
      <c r="XQ31" s="5" t="s">
        <v>220</v>
      </c>
      <c r="XR31" s="5" t="s">
        <v>220</v>
      </c>
      <c r="XS31" s="2" t="s">
        <v>220</v>
      </c>
      <c r="XT31" s="3" t="s">
        <v>222</v>
      </c>
      <c r="XU31" s="3" t="s">
        <v>222</v>
      </c>
      <c r="XV31" s="3" t="s">
        <v>221</v>
      </c>
      <c r="XW31" s="3" t="s">
        <v>222</v>
      </c>
      <c r="XX31" s="3" t="s">
        <v>222</v>
      </c>
      <c r="XY31" s="3" t="s">
        <v>222</v>
      </c>
      <c r="XZ31" s="3" t="s">
        <v>237</v>
      </c>
    </row>
    <row r="32" spans="1:650" x14ac:dyDescent="0.3">
      <c r="A32" s="1" t="s">
        <v>26</v>
      </c>
      <c r="B32" s="2">
        <v>4059189</v>
      </c>
      <c r="C32" s="5">
        <v>0</v>
      </c>
      <c r="D32" s="5">
        <v>0</v>
      </c>
      <c r="E32" s="5">
        <v>0</v>
      </c>
      <c r="F32" s="5">
        <v>0</v>
      </c>
      <c r="G32" s="5">
        <v>0</v>
      </c>
      <c r="H32" s="5">
        <v>0</v>
      </c>
      <c r="I32" s="5">
        <v>0</v>
      </c>
      <c r="J32" s="5">
        <v>0</v>
      </c>
      <c r="K32" s="5">
        <v>0</v>
      </c>
      <c r="L32" s="5">
        <v>0</v>
      </c>
      <c r="M32" s="5">
        <v>0</v>
      </c>
      <c r="N32" s="5">
        <v>0</v>
      </c>
      <c r="O32" s="5">
        <v>0</v>
      </c>
      <c r="P32" s="5">
        <v>0</v>
      </c>
      <c r="Q32" s="5">
        <v>0</v>
      </c>
      <c r="R32" s="5">
        <v>0</v>
      </c>
      <c r="S32" s="5">
        <v>0</v>
      </c>
      <c r="T32" s="5">
        <v>0</v>
      </c>
      <c r="U32" s="5" t="s">
        <v>220</v>
      </c>
      <c r="V32" s="5" t="s">
        <v>220</v>
      </c>
      <c r="W32" s="5" t="s">
        <v>220</v>
      </c>
      <c r="X32" s="5" t="s">
        <v>220</v>
      </c>
      <c r="Y32" s="5" t="s">
        <v>220</v>
      </c>
      <c r="Z32" s="5" t="s">
        <v>220</v>
      </c>
      <c r="AA32" s="5" t="s">
        <v>220</v>
      </c>
      <c r="AB32" s="5" t="s">
        <v>220</v>
      </c>
      <c r="AC32" s="5" t="s">
        <v>220</v>
      </c>
      <c r="AD32" s="5" t="s">
        <v>220</v>
      </c>
      <c r="AE32" s="5" t="s">
        <v>220</v>
      </c>
      <c r="AF32" s="5" t="s">
        <v>220</v>
      </c>
      <c r="AG32" s="5" t="s">
        <v>220</v>
      </c>
      <c r="AH32" s="5" t="s">
        <v>220</v>
      </c>
      <c r="AI32" s="5">
        <v>4420</v>
      </c>
      <c r="AJ32" s="5">
        <v>1750</v>
      </c>
      <c r="AK32" s="5">
        <v>2350</v>
      </c>
      <c r="AL32" s="5">
        <v>147</v>
      </c>
      <c r="AM32" s="5">
        <v>6869</v>
      </c>
      <c r="AN32" s="5">
        <v>117831</v>
      </c>
      <c r="AO32" s="5">
        <v>748</v>
      </c>
      <c r="AP32" s="5">
        <v>2347</v>
      </c>
      <c r="AQ32" s="5">
        <v>352</v>
      </c>
      <c r="AR32" s="5">
        <v>1999</v>
      </c>
      <c r="AS32" s="5">
        <v>817</v>
      </c>
      <c r="AT32" s="5">
        <v>180204</v>
      </c>
      <c r="AU32" s="5">
        <v>4306</v>
      </c>
      <c r="AV32" s="5">
        <v>0</v>
      </c>
      <c r="AW32" s="5">
        <v>0</v>
      </c>
      <c r="AX32" s="5">
        <v>0</v>
      </c>
      <c r="AY32" s="5">
        <v>0</v>
      </c>
      <c r="AZ32" s="5">
        <v>0</v>
      </c>
      <c r="BA32" s="5" t="s">
        <v>220</v>
      </c>
      <c r="BB32" s="5" t="s">
        <v>220</v>
      </c>
      <c r="BC32" s="5" t="s">
        <v>220</v>
      </c>
      <c r="BD32" s="5" t="s">
        <v>220</v>
      </c>
      <c r="BE32" s="5" t="s">
        <v>220</v>
      </c>
      <c r="BF32" s="5" t="s">
        <v>220</v>
      </c>
      <c r="BG32" s="5" t="s">
        <v>220</v>
      </c>
      <c r="BH32" s="5" t="s">
        <v>220</v>
      </c>
      <c r="BI32" s="5" t="s">
        <v>220</v>
      </c>
      <c r="BJ32" s="5" t="s">
        <v>220</v>
      </c>
      <c r="BK32" s="5" t="s">
        <v>220</v>
      </c>
      <c r="BL32" s="5" t="s">
        <v>220</v>
      </c>
      <c r="BM32" s="5" t="s">
        <v>220</v>
      </c>
      <c r="BN32" s="5" t="s">
        <v>220</v>
      </c>
      <c r="BO32" s="5">
        <v>837</v>
      </c>
      <c r="BP32" s="5">
        <v>5674</v>
      </c>
      <c r="BQ32" s="5">
        <v>6846</v>
      </c>
      <c r="BR32" s="5">
        <v>529</v>
      </c>
      <c r="BS32" s="5">
        <v>5587</v>
      </c>
      <c r="BT32" s="5">
        <v>16390</v>
      </c>
      <c r="BU32" s="5">
        <v>3650</v>
      </c>
      <c r="BV32" s="5">
        <v>3410</v>
      </c>
      <c r="BW32" s="5">
        <v>522</v>
      </c>
      <c r="BX32" s="5">
        <v>-332</v>
      </c>
      <c r="BY32" s="5">
        <v>1054</v>
      </c>
      <c r="BZ32" s="5">
        <v>201</v>
      </c>
      <c r="CA32" s="5">
        <v>173</v>
      </c>
      <c r="CB32" s="5">
        <v>207</v>
      </c>
      <c r="CC32" s="5">
        <v>0</v>
      </c>
      <c r="CD32" s="5">
        <v>5</v>
      </c>
      <c r="CE32" s="5">
        <v>0</v>
      </c>
      <c r="CF32" s="5">
        <v>38</v>
      </c>
      <c r="CG32" s="5" t="s">
        <v>220</v>
      </c>
      <c r="CH32" s="5" t="s">
        <v>220</v>
      </c>
      <c r="CI32" s="5" t="s">
        <v>220</v>
      </c>
      <c r="CJ32" s="5" t="s">
        <v>220</v>
      </c>
      <c r="CK32" s="5" t="s">
        <v>220</v>
      </c>
      <c r="CL32" s="5" t="s">
        <v>220</v>
      </c>
      <c r="CM32" s="5" t="s">
        <v>220</v>
      </c>
      <c r="CN32" s="5" t="s">
        <v>220</v>
      </c>
      <c r="CO32" s="5" t="s">
        <v>220</v>
      </c>
      <c r="CP32" s="5" t="s">
        <v>220</v>
      </c>
      <c r="CQ32" s="5" t="s">
        <v>220</v>
      </c>
      <c r="CR32" s="5" t="s">
        <v>220</v>
      </c>
      <c r="CS32" s="5" t="s">
        <v>220</v>
      </c>
      <c r="CT32" s="5" t="s">
        <v>220</v>
      </c>
      <c r="CU32" s="5">
        <v>13096</v>
      </c>
      <c r="CV32" s="5">
        <v>5466</v>
      </c>
      <c r="CW32" s="5">
        <v>12987</v>
      </c>
      <c r="CX32" s="5">
        <v>7190</v>
      </c>
      <c r="CY32" s="5">
        <v>12930</v>
      </c>
      <c r="CZ32" s="5">
        <v>8429</v>
      </c>
      <c r="DA32" s="5">
        <v>9257</v>
      </c>
      <c r="DB32" s="5">
        <v>16492</v>
      </c>
      <c r="DC32" s="5">
        <v>9007</v>
      </c>
      <c r="DD32" s="5">
        <v>8034</v>
      </c>
      <c r="DE32" s="5">
        <v>12379</v>
      </c>
      <c r="DF32" s="5">
        <v>8148</v>
      </c>
      <c r="DG32" s="5">
        <v>9148</v>
      </c>
      <c r="DH32" s="5">
        <v>9512</v>
      </c>
      <c r="DI32" s="5">
        <v>8171</v>
      </c>
      <c r="DJ32" s="5">
        <v>3683</v>
      </c>
      <c r="DK32" s="5">
        <v>3761</v>
      </c>
      <c r="DL32" s="5">
        <v>1742</v>
      </c>
      <c r="DM32" s="5" t="s">
        <v>220</v>
      </c>
      <c r="DN32" s="5" t="s">
        <v>220</v>
      </c>
      <c r="DO32" s="5" t="s">
        <v>220</v>
      </c>
      <c r="DP32" s="5" t="s">
        <v>220</v>
      </c>
      <c r="DQ32" s="5" t="s">
        <v>220</v>
      </c>
      <c r="DR32" s="5" t="s">
        <v>220</v>
      </c>
      <c r="DS32" s="5" t="s">
        <v>220</v>
      </c>
      <c r="DT32" s="5" t="s">
        <v>220</v>
      </c>
      <c r="DU32" s="5" t="s">
        <v>220</v>
      </c>
      <c r="DV32" s="5" t="s">
        <v>220</v>
      </c>
      <c r="DW32" s="5" t="s">
        <v>220</v>
      </c>
      <c r="DX32" s="5" t="s">
        <v>220</v>
      </c>
      <c r="DY32" s="5" t="s">
        <v>220</v>
      </c>
      <c r="DZ32" s="5" t="s">
        <v>220</v>
      </c>
      <c r="EA32" s="5">
        <v>7829</v>
      </c>
      <c r="EB32" s="5">
        <v>982</v>
      </c>
      <c r="EC32" s="5">
        <v>121</v>
      </c>
      <c r="ED32" s="5">
        <v>369</v>
      </c>
      <c r="EE32" s="5">
        <v>629</v>
      </c>
      <c r="EF32" s="5">
        <v>969</v>
      </c>
      <c r="EG32" s="5">
        <v>724</v>
      </c>
      <c r="EH32" s="5">
        <v>571</v>
      </c>
      <c r="EI32" s="5">
        <v>248</v>
      </c>
      <c r="EJ32" s="5">
        <v>-40</v>
      </c>
      <c r="EK32" s="5">
        <v>2969</v>
      </c>
      <c r="EL32" s="5">
        <v>1101</v>
      </c>
      <c r="EM32" s="5">
        <v>98</v>
      </c>
      <c r="EN32" s="5">
        <v>150</v>
      </c>
      <c r="EO32" s="5">
        <v>-35</v>
      </c>
      <c r="EP32" s="5">
        <v>53</v>
      </c>
      <c r="EQ32" s="5">
        <v>0</v>
      </c>
      <c r="ER32" s="5">
        <v>60</v>
      </c>
      <c r="ES32" s="5" t="s">
        <v>220</v>
      </c>
      <c r="ET32" s="5" t="s">
        <v>220</v>
      </c>
      <c r="EU32" s="5" t="s">
        <v>220</v>
      </c>
      <c r="EV32" s="5" t="s">
        <v>220</v>
      </c>
      <c r="EW32" s="5" t="s">
        <v>220</v>
      </c>
      <c r="EX32" s="5" t="s">
        <v>220</v>
      </c>
      <c r="EY32" s="5" t="s">
        <v>220</v>
      </c>
      <c r="EZ32" s="5" t="s">
        <v>220</v>
      </c>
      <c r="FA32" s="5" t="s">
        <v>220</v>
      </c>
      <c r="FB32" s="5" t="s">
        <v>220</v>
      </c>
      <c r="FC32" s="5" t="s">
        <v>220</v>
      </c>
      <c r="FD32" s="5" t="s">
        <v>220</v>
      </c>
      <c r="FE32" s="5" t="s">
        <v>220</v>
      </c>
      <c r="FF32" s="5" t="s">
        <v>220</v>
      </c>
      <c r="FG32" s="5">
        <v>0</v>
      </c>
      <c r="FH32" s="5">
        <v>0</v>
      </c>
      <c r="FI32" s="5">
        <v>0</v>
      </c>
      <c r="FJ32" s="5">
        <v>0</v>
      </c>
      <c r="FK32" s="5">
        <v>0</v>
      </c>
      <c r="FL32" s="5">
        <v>0</v>
      </c>
      <c r="FM32" s="5">
        <v>0</v>
      </c>
      <c r="FN32" s="5">
        <v>0</v>
      </c>
      <c r="FO32" s="5">
        <v>0</v>
      </c>
      <c r="FP32" s="5">
        <v>0</v>
      </c>
      <c r="FQ32" s="5">
        <v>0</v>
      </c>
      <c r="FR32" s="5">
        <v>0</v>
      </c>
      <c r="FS32" s="5">
        <v>0</v>
      </c>
      <c r="FT32" s="5">
        <v>0</v>
      </c>
      <c r="FU32" s="5" t="s">
        <v>220</v>
      </c>
      <c r="FV32" s="5" t="s">
        <v>220</v>
      </c>
      <c r="FW32" s="5" t="s">
        <v>220</v>
      </c>
      <c r="FX32" s="5" t="s">
        <v>220</v>
      </c>
      <c r="FY32" s="5" t="s">
        <v>220</v>
      </c>
      <c r="FZ32" s="5" t="s">
        <v>220</v>
      </c>
      <c r="GA32" s="5" t="s">
        <v>220</v>
      </c>
      <c r="GB32" s="5" t="s">
        <v>220</v>
      </c>
      <c r="GC32" s="5" t="s">
        <v>220</v>
      </c>
      <c r="GD32" s="5" t="s">
        <v>220</v>
      </c>
      <c r="GE32" s="5" t="s">
        <v>220</v>
      </c>
      <c r="GF32" s="5" t="s">
        <v>220</v>
      </c>
      <c r="GG32" s="5" t="s">
        <v>220</v>
      </c>
      <c r="GH32" s="5" t="s">
        <v>220</v>
      </c>
      <c r="GI32" s="5" t="s">
        <v>220</v>
      </c>
      <c r="GJ32" s="5" t="s">
        <v>220</v>
      </c>
      <c r="GK32" s="5" t="s">
        <v>220</v>
      </c>
      <c r="GL32" s="5" t="s">
        <v>220</v>
      </c>
      <c r="GM32" s="5">
        <v>26181</v>
      </c>
      <c r="GN32" s="5">
        <v>13871</v>
      </c>
      <c r="GO32" s="5">
        <v>22303</v>
      </c>
      <c r="GP32" s="5">
        <v>8236</v>
      </c>
      <c r="GQ32" s="5">
        <v>26015</v>
      </c>
      <c r="GR32" s="5">
        <v>143619</v>
      </c>
      <c r="GS32" s="5">
        <v>14378</v>
      </c>
      <c r="GT32" s="5">
        <v>22820</v>
      </c>
      <c r="GU32" s="5">
        <v>10129</v>
      </c>
      <c r="GV32" s="5">
        <v>9661</v>
      </c>
      <c r="GW32" s="5">
        <v>17219</v>
      </c>
      <c r="GX32" s="5">
        <v>189653</v>
      </c>
      <c r="GY32" s="5">
        <v>13725</v>
      </c>
      <c r="GZ32" s="5">
        <v>9869</v>
      </c>
      <c r="HA32" s="5">
        <v>8136</v>
      </c>
      <c r="HB32" s="5">
        <v>3741</v>
      </c>
      <c r="HC32" s="5">
        <v>3761</v>
      </c>
      <c r="HD32" s="5">
        <v>1841</v>
      </c>
      <c r="HE32" s="5" t="s">
        <v>220</v>
      </c>
      <c r="HF32" s="5" t="s">
        <v>220</v>
      </c>
      <c r="HG32" s="5" t="s">
        <v>220</v>
      </c>
      <c r="HH32" s="5" t="s">
        <v>220</v>
      </c>
      <c r="HI32" s="5" t="s">
        <v>220</v>
      </c>
      <c r="HJ32" s="5" t="s">
        <v>220</v>
      </c>
      <c r="HK32" s="5" t="s">
        <v>220</v>
      </c>
      <c r="HL32" s="5" t="s">
        <v>220</v>
      </c>
      <c r="HM32" s="5" t="s">
        <v>220</v>
      </c>
      <c r="HN32" s="5" t="s">
        <v>220</v>
      </c>
      <c r="HO32" s="5" t="s">
        <v>220</v>
      </c>
      <c r="HP32" s="5" t="s">
        <v>220</v>
      </c>
      <c r="HQ32" s="5" t="s">
        <v>220</v>
      </c>
      <c r="HR32" s="5" t="s">
        <v>220</v>
      </c>
      <c r="HS32" s="5">
        <v>71901</v>
      </c>
      <c r="HT32" s="5">
        <v>67122</v>
      </c>
      <c r="HU32" s="5">
        <v>65041</v>
      </c>
      <c r="HV32" s="5">
        <v>63049</v>
      </c>
      <c r="HW32" s="5">
        <v>59227</v>
      </c>
      <c r="HX32" s="5">
        <v>65652</v>
      </c>
      <c r="HY32" s="5">
        <v>61921</v>
      </c>
      <c r="HZ32" s="5">
        <v>62961</v>
      </c>
      <c r="IA32" s="5">
        <v>67734</v>
      </c>
      <c r="IB32" s="5">
        <v>86609</v>
      </c>
      <c r="IC32" s="5">
        <v>82950</v>
      </c>
      <c r="ID32" s="5">
        <v>82463</v>
      </c>
      <c r="IE32" s="5">
        <v>45491</v>
      </c>
      <c r="IF32" s="5">
        <v>57353</v>
      </c>
      <c r="IG32" s="5">
        <v>57892</v>
      </c>
      <c r="IH32" s="5">
        <v>43592</v>
      </c>
      <c r="II32" s="5">
        <v>54636</v>
      </c>
      <c r="IJ32" s="5">
        <v>53756</v>
      </c>
      <c r="IK32" s="5" t="s">
        <v>220</v>
      </c>
      <c r="IL32" s="5" t="s">
        <v>220</v>
      </c>
      <c r="IM32" s="5" t="s">
        <v>220</v>
      </c>
      <c r="IN32" s="5" t="s">
        <v>220</v>
      </c>
      <c r="IO32" s="5" t="s">
        <v>220</v>
      </c>
      <c r="IP32" s="5" t="s">
        <v>220</v>
      </c>
      <c r="IQ32" s="5" t="s">
        <v>220</v>
      </c>
      <c r="IR32" s="5" t="s">
        <v>220</v>
      </c>
      <c r="IS32" s="5" t="s">
        <v>220</v>
      </c>
      <c r="IT32" s="5" t="s">
        <v>220</v>
      </c>
      <c r="IU32" s="5" t="s">
        <v>220</v>
      </c>
      <c r="IV32" s="5" t="s">
        <v>220</v>
      </c>
      <c r="IW32" s="5" t="s">
        <v>220</v>
      </c>
      <c r="IX32" s="5" t="s">
        <v>220</v>
      </c>
      <c r="IY32" s="5">
        <v>4598</v>
      </c>
      <c r="IZ32" s="5">
        <v>5004</v>
      </c>
      <c r="JA32" s="5">
        <v>4654</v>
      </c>
      <c r="JB32" s="5">
        <v>3562</v>
      </c>
      <c r="JC32" s="5">
        <v>4171</v>
      </c>
      <c r="JD32" s="5">
        <v>2884</v>
      </c>
      <c r="JE32" s="5">
        <v>2734</v>
      </c>
      <c r="JF32" s="5">
        <v>3441</v>
      </c>
      <c r="JG32" s="5">
        <v>2340</v>
      </c>
      <c r="JH32" s="5">
        <v>1721</v>
      </c>
      <c r="JI32" s="5">
        <v>1214</v>
      </c>
      <c r="JJ32" s="5">
        <v>2485</v>
      </c>
      <c r="JK32" s="5">
        <v>0</v>
      </c>
      <c r="JL32" s="5">
        <v>0</v>
      </c>
      <c r="JM32" s="5">
        <v>0</v>
      </c>
      <c r="JN32" s="5">
        <v>0</v>
      </c>
      <c r="JO32" s="5">
        <v>0</v>
      </c>
      <c r="JP32" s="5">
        <v>0</v>
      </c>
      <c r="JQ32" s="5" t="s">
        <v>220</v>
      </c>
      <c r="JR32" s="5" t="s">
        <v>220</v>
      </c>
      <c r="JS32" s="5" t="s">
        <v>220</v>
      </c>
      <c r="JT32" s="5" t="s">
        <v>220</v>
      </c>
      <c r="JU32" s="5" t="s">
        <v>220</v>
      </c>
      <c r="JV32" s="5" t="s">
        <v>220</v>
      </c>
      <c r="JW32" s="5" t="s">
        <v>220</v>
      </c>
      <c r="JX32" s="5" t="s">
        <v>220</v>
      </c>
      <c r="JY32" s="5" t="s">
        <v>220</v>
      </c>
      <c r="JZ32" s="5" t="s">
        <v>220</v>
      </c>
      <c r="KA32" s="5" t="s">
        <v>220</v>
      </c>
      <c r="KB32" s="5" t="s">
        <v>220</v>
      </c>
      <c r="KC32" s="5" t="s">
        <v>220</v>
      </c>
      <c r="KD32" s="5" t="s">
        <v>220</v>
      </c>
      <c r="KE32" s="5">
        <v>21370</v>
      </c>
      <c r="KF32" s="5">
        <v>20540</v>
      </c>
      <c r="KG32" s="5">
        <v>19073</v>
      </c>
      <c r="KH32" s="5">
        <v>17817</v>
      </c>
      <c r="KI32" s="5">
        <v>15775</v>
      </c>
      <c r="KJ32" s="5">
        <v>15848</v>
      </c>
      <c r="KK32" s="5">
        <v>14348</v>
      </c>
      <c r="KL32" s="5">
        <v>11750</v>
      </c>
      <c r="KM32" s="5">
        <v>8507</v>
      </c>
      <c r="KN32" s="5">
        <v>7021</v>
      </c>
      <c r="KO32" s="5">
        <v>5773</v>
      </c>
      <c r="KP32" s="5">
        <v>5182</v>
      </c>
      <c r="KQ32" s="5">
        <v>8398</v>
      </c>
      <c r="KR32" s="5">
        <v>7632</v>
      </c>
      <c r="KS32" s="5">
        <v>7916</v>
      </c>
      <c r="KT32" s="5">
        <v>7317</v>
      </c>
      <c r="KU32" s="5">
        <v>4630</v>
      </c>
      <c r="KV32" s="5">
        <v>5036</v>
      </c>
      <c r="KW32" s="5" t="s">
        <v>220</v>
      </c>
      <c r="KX32" s="5" t="s">
        <v>220</v>
      </c>
      <c r="KY32" s="5" t="s">
        <v>220</v>
      </c>
      <c r="KZ32" s="5" t="s">
        <v>220</v>
      </c>
      <c r="LA32" s="5" t="s">
        <v>220</v>
      </c>
      <c r="LB32" s="5" t="s">
        <v>220</v>
      </c>
      <c r="LC32" s="5" t="s">
        <v>220</v>
      </c>
      <c r="LD32" s="5" t="s">
        <v>220</v>
      </c>
      <c r="LE32" s="5" t="s">
        <v>220</v>
      </c>
      <c r="LF32" s="5" t="s">
        <v>220</v>
      </c>
      <c r="LG32" s="5" t="s">
        <v>220</v>
      </c>
      <c r="LH32" s="5" t="s">
        <v>220</v>
      </c>
      <c r="LI32" s="5" t="s">
        <v>220</v>
      </c>
      <c r="LJ32" s="5" t="s">
        <v>220</v>
      </c>
      <c r="LK32" s="5">
        <v>51</v>
      </c>
      <c r="LL32" s="5">
        <v>40</v>
      </c>
      <c r="LM32" s="5">
        <v>11</v>
      </c>
      <c r="LN32" s="5">
        <v>0</v>
      </c>
      <c r="LO32" s="5">
        <v>0</v>
      </c>
      <c r="LP32" s="5">
        <v>0</v>
      </c>
      <c r="LQ32" s="5">
        <v>3</v>
      </c>
      <c r="LR32" s="5">
        <v>0</v>
      </c>
      <c r="LS32" s="5">
        <v>5</v>
      </c>
      <c r="LT32" s="5">
        <v>0</v>
      </c>
      <c r="LU32" s="5">
        <v>0</v>
      </c>
      <c r="LV32" s="5">
        <v>0</v>
      </c>
      <c r="LW32" s="5">
        <v>0</v>
      </c>
      <c r="LX32" s="5">
        <v>0</v>
      </c>
      <c r="LY32" s="5">
        <v>0</v>
      </c>
      <c r="LZ32" s="5">
        <v>0</v>
      </c>
      <c r="MA32" s="5">
        <v>0</v>
      </c>
      <c r="MB32" s="5">
        <v>0</v>
      </c>
      <c r="MC32" s="5" t="s">
        <v>220</v>
      </c>
      <c r="MD32" s="5" t="s">
        <v>220</v>
      </c>
      <c r="ME32" s="5" t="s">
        <v>220</v>
      </c>
      <c r="MF32" s="5" t="s">
        <v>220</v>
      </c>
      <c r="MG32" s="5" t="s">
        <v>220</v>
      </c>
      <c r="MH32" s="5" t="s">
        <v>220</v>
      </c>
      <c r="MI32" s="5" t="s">
        <v>220</v>
      </c>
      <c r="MJ32" s="5" t="s">
        <v>220</v>
      </c>
      <c r="MK32" s="5" t="s">
        <v>220</v>
      </c>
      <c r="ML32" s="5" t="s">
        <v>220</v>
      </c>
      <c r="MM32" s="5" t="s">
        <v>220</v>
      </c>
      <c r="MN32" s="5" t="s">
        <v>220</v>
      </c>
      <c r="MO32" s="5" t="s">
        <v>220</v>
      </c>
      <c r="MP32" s="5" t="s">
        <v>220</v>
      </c>
      <c r="MQ32" s="5">
        <v>0</v>
      </c>
      <c r="MR32" s="5">
        <v>0</v>
      </c>
      <c r="MS32" s="5">
        <v>0</v>
      </c>
      <c r="MT32" s="5">
        <v>0</v>
      </c>
      <c r="MU32" s="5">
        <v>0</v>
      </c>
      <c r="MV32" s="5">
        <v>0</v>
      </c>
      <c r="MW32" s="5">
        <v>0</v>
      </c>
      <c r="MX32" s="5">
        <v>0</v>
      </c>
      <c r="MY32" s="5">
        <v>0</v>
      </c>
      <c r="MZ32" s="5">
        <v>0</v>
      </c>
      <c r="NA32" s="5">
        <v>0</v>
      </c>
      <c r="NB32" s="5">
        <v>0</v>
      </c>
      <c r="NC32" s="5">
        <v>0</v>
      </c>
      <c r="ND32" s="5">
        <v>0</v>
      </c>
      <c r="NE32" s="5" t="s">
        <v>220</v>
      </c>
      <c r="NF32" s="5" t="s">
        <v>220</v>
      </c>
      <c r="NG32" s="5" t="s">
        <v>220</v>
      </c>
      <c r="NH32" s="5" t="s">
        <v>220</v>
      </c>
      <c r="NI32" s="5" t="s">
        <v>220</v>
      </c>
      <c r="NJ32" s="5" t="s">
        <v>220</v>
      </c>
      <c r="NK32" s="5" t="s">
        <v>220</v>
      </c>
      <c r="NL32" s="5" t="s">
        <v>220</v>
      </c>
      <c r="NM32" s="5" t="s">
        <v>220</v>
      </c>
      <c r="NN32" s="5" t="s">
        <v>220</v>
      </c>
      <c r="NO32" s="5" t="s">
        <v>220</v>
      </c>
      <c r="NP32" s="5" t="s">
        <v>220</v>
      </c>
      <c r="NQ32" s="5" t="s">
        <v>220</v>
      </c>
      <c r="NR32" s="5" t="s">
        <v>220</v>
      </c>
      <c r="NS32" s="5" t="s">
        <v>220</v>
      </c>
      <c r="NT32" s="5" t="s">
        <v>220</v>
      </c>
      <c r="NU32" s="5" t="s">
        <v>220</v>
      </c>
      <c r="NV32" s="5" t="s">
        <v>220</v>
      </c>
      <c r="NW32" s="5">
        <v>0</v>
      </c>
      <c r="NX32" s="5">
        <v>0</v>
      </c>
      <c r="NY32" s="5">
        <v>0</v>
      </c>
      <c r="NZ32" s="5">
        <v>0</v>
      </c>
      <c r="OA32" s="5">
        <v>0</v>
      </c>
      <c r="OB32" s="5">
        <v>0</v>
      </c>
      <c r="OC32" s="5">
        <v>0</v>
      </c>
      <c r="OD32" s="5">
        <v>0</v>
      </c>
      <c r="OE32" s="5">
        <v>0</v>
      </c>
      <c r="OF32" s="5">
        <v>0</v>
      </c>
      <c r="OG32" s="5">
        <v>0</v>
      </c>
      <c r="OH32" s="5">
        <v>0</v>
      </c>
      <c r="OI32" s="5">
        <v>0</v>
      </c>
      <c r="OJ32" s="5">
        <v>0</v>
      </c>
      <c r="OK32" s="5" t="s">
        <v>220</v>
      </c>
      <c r="OL32" s="5" t="s">
        <v>220</v>
      </c>
      <c r="OM32" s="5" t="s">
        <v>220</v>
      </c>
      <c r="ON32" s="5" t="s">
        <v>220</v>
      </c>
      <c r="OO32" s="5" t="s">
        <v>220</v>
      </c>
      <c r="OP32" s="5" t="s">
        <v>220</v>
      </c>
      <c r="OQ32" s="5" t="s">
        <v>220</v>
      </c>
      <c r="OR32" s="5" t="s">
        <v>220</v>
      </c>
      <c r="OS32" s="5" t="s">
        <v>220</v>
      </c>
      <c r="OT32" s="5" t="s">
        <v>220</v>
      </c>
      <c r="OU32" s="5" t="s">
        <v>220</v>
      </c>
      <c r="OV32" s="5" t="s">
        <v>220</v>
      </c>
      <c r="OW32" s="5" t="s">
        <v>220</v>
      </c>
      <c r="OX32" s="5" t="s">
        <v>220</v>
      </c>
      <c r="OY32" s="5" t="s">
        <v>220</v>
      </c>
      <c r="OZ32" s="5" t="s">
        <v>220</v>
      </c>
      <c r="PA32" s="5" t="s">
        <v>220</v>
      </c>
      <c r="PB32" s="5" t="s">
        <v>220</v>
      </c>
      <c r="PC32" s="5">
        <v>1959</v>
      </c>
      <c r="PD32" s="5">
        <v>2324</v>
      </c>
      <c r="PE32" s="5">
        <v>2668</v>
      </c>
      <c r="PF32" s="5">
        <v>2244</v>
      </c>
      <c r="PG32" s="5">
        <v>2033</v>
      </c>
      <c r="PH32" s="5">
        <v>2038</v>
      </c>
      <c r="PI32" s="5">
        <v>1573</v>
      </c>
      <c r="PJ32" s="5">
        <v>1579</v>
      </c>
      <c r="PK32" s="5">
        <v>1692</v>
      </c>
      <c r="PL32" s="5">
        <v>1514</v>
      </c>
      <c r="PM32" s="5">
        <v>1269</v>
      </c>
      <c r="PN32" s="5">
        <v>957</v>
      </c>
      <c r="PO32" s="5">
        <v>1047</v>
      </c>
      <c r="PP32" s="5">
        <v>915</v>
      </c>
      <c r="PQ32" s="5">
        <v>986</v>
      </c>
      <c r="PR32" s="5">
        <v>1023</v>
      </c>
      <c r="PS32" s="5">
        <v>983</v>
      </c>
      <c r="PT32" s="5">
        <v>1106</v>
      </c>
      <c r="PU32" s="5" t="s">
        <v>220</v>
      </c>
      <c r="PV32" s="5" t="s">
        <v>220</v>
      </c>
      <c r="PW32" s="5" t="s">
        <v>220</v>
      </c>
      <c r="PX32" s="5" t="s">
        <v>220</v>
      </c>
      <c r="PY32" s="5" t="s">
        <v>220</v>
      </c>
      <c r="PZ32" s="5" t="s">
        <v>220</v>
      </c>
      <c r="QA32" s="5" t="s">
        <v>220</v>
      </c>
      <c r="QB32" s="5" t="s">
        <v>220</v>
      </c>
      <c r="QC32" s="5" t="s">
        <v>220</v>
      </c>
      <c r="QD32" s="5" t="s">
        <v>220</v>
      </c>
      <c r="QE32" s="5" t="s">
        <v>220</v>
      </c>
      <c r="QF32" s="5" t="s">
        <v>220</v>
      </c>
      <c r="QG32" s="5" t="s">
        <v>220</v>
      </c>
      <c r="QH32" s="5" t="s">
        <v>220</v>
      </c>
      <c r="QI32" s="5">
        <v>1690</v>
      </c>
      <c r="QJ32" s="5">
        <v>1575</v>
      </c>
      <c r="QK32" s="5">
        <v>1628</v>
      </c>
      <c r="QL32" s="5">
        <v>1390</v>
      </c>
      <c r="QM32" s="5">
        <v>1416</v>
      </c>
      <c r="QN32" s="5">
        <v>1394</v>
      </c>
      <c r="QO32" s="5">
        <v>1331</v>
      </c>
      <c r="QP32" s="5">
        <v>994</v>
      </c>
      <c r="QQ32" s="5">
        <v>1116</v>
      </c>
      <c r="QR32" s="5">
        <v>1040</v>
      </c>
      <c r="QS32" s="5">
        <v>806</v>
      </c>
      <c r="QT32" s="5">
        <v>873</v>
      </c>
      <c r="QU32" s="5">
        <v>899</v>
      </c>
      <c r="QV32" s="5">
        <v>634</v>
      </c>
      <c r="QW32" s="5">
        <v>701</v>
      </c>
      <c r="QX32" s="5">
        <v>312</v>
      </c>
      <c r="QY32" s="5">
        <v>408</v>
      </c>
      <c r="QZ32" s="5">
        <v>376</v>
      </c>
      <c r="RA32" s="5" t="s">
        <v>220</v>
      </c>
      <c r="RB32" s="5" t="s">
        <v>220</v>
      </c>
      <c r="RC32" s="5" t="s">
        <v>220</v>
      </c>
      <c r="RD32" s="5" t="s">
        <v>220</v>
      </c>
      <c r="RE32" s="5" t="s">
        <v>220</v>
      </c>
      <c r="RF32" s="5" t="s">
        <v>220</v>
      </c>
      <c r="RG32" s="5" t="s">
        <v>220</v>
      </c>
      <c r="RH32" s="5" t="s">
        <v>220</v>
      </c>
      <c r="RI32" s="5" t="s">
        <v>220</v>
      </c>
      <c r="RJ32" s="5" t="s">
        <v>220</v>
      </c>
      <c r="RK32" s="5" t="s">
        <v>220</v>
      </c>
      <c r="RL32" s="5" t="s">
        <v>220</v>
      </c>
      <c r="RM32" s="5" t="s">
        <v>220</v>
      </c>
      <c r="RN32" s="5" t="s">
        <v>220</v>
      </c>
      <c r="RO32" s="5">
        <v>682</v>
      </c>
      <c r="RP32" s="5">
        <v>783</v>
      </c>
      <c r="RQ32" s="5">
        <v>798</v>
      </c>
      <c r="RR32" s="5">
        <v>885</v>
      </c>
      <c r="RS32" s="5">
        <v>961</v>
      </c>
      <c r="RT32" s="5">
        <v>1082</v>
      </c>
      <c r="RU32" s="5">
        <v>1098</v>
      </c>
      <c r="RV32" s="5">
        <v>1104</v>
      </c>
      <c r="RW32" s="5">
        <v>1141</v>
      </c>
      <c r="RX32" s="5">
        <v>1386</v>
      </c>
      <c r="RY32" s="5">
        <v>952</v>
      </c>
      <c r="RZ32" s="5">
        <v>924</v>
      </c>
      <c r="SA32" s="5">
        <v>923</v>
      </c>
      <c r="SB32" s="5">
        <v>1707</v>
      </c>
      <c r="SC32" s="5">
        <v>1455</v>
      </c>
      <c r="SD32" s="5">
        <v>1150</v>
      </c>
      <c r="SE32" s="5">
        <v>793</v>
      </c>
      <c r="SF32" s="5">
        <v>544</v>
      </c>
      <c r="SG32" s="5" t="s">
        <v>220</v>
      </c>
      <c r="SH32" s="5" t="s">
        <v>220</v>
      </c>
      <c r="SI32" s="5" t="s">
        <v>220</v>
      </c>
      <c r="SJ32" s="5" t="s">
        <v>220</v>
      </c>
      <c r="SK32" s="5" t="s">
        <v>220</v>
      </c>
      <c r="SL32" s="5" t="s">
        <v>220</v>
      </c>
      <c r="SM32" s="5" t="s">
        <v>220</v>
      </c>
      <c r="SN32" s="5" t="s">
        <v>220</v>
      </c>
      <c r="SO32" s="5" t="s">
        <v>220</v>
      </c>
      <c r="SP32" s="5" t="s">
        <v>220</v>
      </c>
      <c r="SQ32" s="5" t="s">
        <v>220</v>
      </c>
      <c r="SR32" s="5" t="s">
        <v>220</v>
      </c>
      <c r="SS32" s="5" t="s">
        <v>220</v>
      </c>
      <c r="ST32" s="5" t="s">
        <v>220</v>
      </c>
      <c r="SU32" s="5">
        <v>77</v>
      </c>
      <c r="SV32" s="5">
        <v>160</v>
      </c>
      <c r="SW32" s="5">
        <v>287</v>
      </c>
      <c r="SX32" s="5">
        <v>457</v>
      </c>
      <c r="SY32" s="5">
        <v>644</v>
      </c>
      <c r="SZ32" s="5">
        <v>812</v>
      </c>
      <c r="TA32" s="5">
        <v>773</v>
      </c>
      <c r="TB32" s="5">
        <v>601</v>
      </c>
      <c r="TC32" s="5">
        <v>699</v>
      </c>
      <c r="TD32" s="5">
        <v>688</v>
      </c>
      <c r="TE32" s="5">
        <v>566</v>
      </c>
      <c r="TF32" s="5">
        <v>457</v>
      </c>
      <c r="TG32" s="5">
        <v>353</v>
      </c>
      <c r="TH32" s="5">
        <v>308</v>
      </c>
      <c r="TI32" s="5">
        <v>190</v>
      </c>
      <c r="TJ32" s="5">
        <v>14</v>
      </c>
      <c r="TK32" s="5">
        <v>15</v>
      </c>
      <c r="TL32" s="5">
        <v>16</v>
      </c>
      <c r="TM32" s="5" t="s">
        <v>220</v>
      </c>
      <c r="TN32" s="5" t="s">
        <v>220</v>
      </c>
      <c r="TO32" s="5" t="s">
        <v>220</v>
      </c>
      <c r="TP32" s="5" t="s">
        <v>220</v>
      </c>
      <c r="TQ32" s="5" t="s">
        <v>220</v>
      </c>
      <c r="TR32" s="5" t="s">
        <v>220</v>
      </c>
      <c r="TS32" s="5" t="s">
        <v>220</v>
      </c>
      <c r="TT32" s="5" t="s">
        <v>220</v>
      </c>
      <c r="TU32" s="5" t="s">
        <v>220</v>
      </c>
      <c r="TV32" s="5" t="s">
        <v>220</v>
      </c>
      <c r="TW32" s="5" t="s">
        <v>220</v>
      </c>
      <c r="TX32" s="5" t="s">
        <v>220</v>
      </c>
      <c r="TY32" s="5" t="s">
        <v>220</v>
      </c>
      <c r="TZ32" s="5" t="s">
        <v>220</v>
      </c>
      <c r="UA32" s="5">
        <v>1</v>
      </c>
      <c r="UB32" s="5">
        <v>1</v>
      </c>
      <c r="UC32" s="5">
        <v>2</v>
      </c>
      <c r="UD32" s="5">
        <v>5</v>
      </c>
      <c r="UE32" s="5">
        <v>3</v>
      </c>
      <c r="UF32" s="5">
        <v>6</v>
      </c>
      <c r="UG32" s="5">
        <v>8</v>
      </c>
      <c r="UH32" s="5">
        <v>1</v>
      </c>
      <c r="UI32" s="5">
        <v>0</v>
      </c>
      <c r="UJ32" s="5">
        <v>0</v>
      </c>
      <c r="UK32" s="5">
        <v>0</v>
      </c>
      <c r="UL32" s="5">
        <v>0</v>
      </c>
      <c r="UM32" s="5">
        <v>0</v>
      </c>
      <c r="UN32" s="5">
        <v>0</v>
      </c>
      <c r="UO32" s="5">
        <v>0</v>
      </c>
      <c r="UP32" s="5">
        <v>9</v>
      </c>
      <c r="UQ32" s="5">
        <v>158</v>
      </c>
      <c r="UR32" s="5">
        <v>15</v>
      </c>
      <c r="US32" s="5" t="s">
        <v>220</v>
      </c>
      <c r="UT32" s="5" t="s">
        <v>220</v>
      </c>
      <c r="UU32" s="5" t="s">
        <v>220</v>
      </c>
      <c r="UV32" s="5" t="s">
        <v>220</v>
      </c>
      <c r="UW32" s="5" t="s">
        <v>220</v>
      </c>
      <c r="UX32" s="5" t="s">
        <v>220</v>
      </c>
      <c r="UY32" s="5" t="s">
        <v>220</v>
      </c>
      <c r="UZ32" s="5" t="s">
        <v>220</v>
      </c>
      <c r="VA32" s="5" t="s">
        <v>220</v>
      </c>
      <c r="VB32" s="5" t="s">
        <v>220</v>
      </c>
      <c r="VC32" s="5" t="s">
        <v>220</v>
      </c>
      <c r="VD32" s="5" t="s">
        <v>220</v>
      </c>
      <c r="VE32" s="5" t="s">
        <v>220</v>
      </c>
      <c r="VF32" s="5" t="s">
        <v>220</v>
      </c>
      <c r="VG32" s="5">
        <v>12890</v>
      </c>
      <c r="VH32" s="5">
        <v>11861</v>
      </c>
      <c r="VI32" s="5">
        <v>10053</v>
      </c>
      <c r="VJ32" s="5">
        <v>9136</v>
      </c>
      <c r="VK32" s="5">
        <v>10308</v>
      </c>
      <c r="VL32" s="5">
        <v>8748</v>
      </c>
      <c r="VM32" s="5">
        <v>7555</v>
      </c>
      <c r="VN32" s="5">
        <v>6476</v>
      </c>
      <c r="VO32" s="5">
        <v>6092</v>
      </c>
      <c r="VP32" s="5">
        <v>5477</v>
      </c>
      <c r="VQ32" s="5">
        <v>6141</v>
      </c>
      <c r="VR32" s="5">
        <v>6855</v>
      </c>
      <c r="VS32" s="5">
        <v>5268</v>
      </c>
      <c r="VT32" s="5">
        <v>3711</v>
      </c>
      <c r="VU32" s="5">
        <v>3147</v>
      </c>
      <c r="VV32" s="5">
        <v>3452</v>
      </c>
      <c r="VW32" s="5">
        <v>3643</v>
      </c>
      <c r="VX32" s="5">
        <v>3143</v>
      </c>
      <c r="VY32" s="5" t="s">
        <v>220</v>
      </c>
      <c r="VZ32" s="5" t="s">
        <v>220</v>
      </c>
      <c r="WA32" s="5" t="s">
        <v>220</v>
      </c>
      <c r="WB32" s="5" t="s">
        <v>220</v>
      </c>
      <c r="WC32" s="5" t="s">
        <v>220</v>
      </c>
      <c r="WD32" s="5" t="s">
        <v>220</v>
      </c>
      <c r="WE32" s="5" t="s">
        <v>220</v>
      </c>
      <c r="WF32" s="5" t="s">
        <v>220</v>
      </c>
      <c r="WG32" s="5" t="s">
        <v>220</v>
      </c>
      <c r="WH32" s="5" t="s">
        <v>220</v>
      </c>
      <c r="WI32" s="5" t="s">
        <v>220</v>
      </c>
      <c r="WJ32" s="5" t="s">
        <v>220</v>
      </c>
      <c r="WK32" s="5" t="s">
        <v>220</v>
      </c>
      <c r="WL32" s="5" t="s">
        <v>220</v>
      </c>
      <c r="WM32" s="5">
        <v>438</v>
      </c>
      <c r="WN32" s="5">
        <v>571</v>
      </c>
      <c r="WO32" s="5">
        <v>473</v>
      </c>
      <c r="WP32" s="5">
        <v>401</v>
      </c>
      <c r="WQ32" s="5">
        <v>432</v>
      </c>
      <c r="WR32" s="5">
        <v>333</v>
      </c>
      <c r="WS32" s="5">
        <v>325</v>
      </c>
      <c r="WT32" s="5">
        <v>266</v>
      </c>
      <c r="WU32" s="5">
        <v>263</v>
      </c>
      <c r="WV32" s="5">
        <v>136</v>
      </c>
      <c r="WW32" s="5">
        <v>34</v>
      </c>
      <c r="WX32" s="5">
        <v>53</v>
      </c>
      <c r="WY32" s="5">
        <v>42</v>
      </c>
      <c r="WZ32" s="5">
        <v>50</v>
      </c>
      <c r="XA32" s="5">
        <v>64</v>
      </c>
      <c r="XB32" s="5">
        <v>1</v>
      </c>
      <c r="XC32" s="5">
        <v>0</v>
      </c>
      <c r="XD32" s="5">
        <v>0</v>
      </c>
      <c r="XE32" s="5" t="s">
        <v>220</v>
      </c>
      <c r="XF32" s="5" t="s">
        <v>220</v>
      </c>
      <c r="XG32" s="5" t="s">
        <v>220</v>
      </c>
      <c r="XH32" s="5" t="s">
        <v>220</v>
      </c>
      <c r="XI32" s="5" t="s">
        <v>220</v>
      </c>
      <c r="XJ32" s="5" t="s">
        <v>220</v>
      </c>
      <c r="XK32" s="5" t="s">
        <v>220</v>
      </c>
      <c r="XL32" s="5" t="s">
        <v>220</v>
      </c>
      <c r="XM32" s="5" t="s">
        <v>220</v>
      </c>
      <c r="XN32" s="5" t="s">
        <v>220</v>
      </c>
      <c r="XO32" s="5" t="s">
        <v>220</v>
      </c>
      <c r="XP32" s="5" t="s">
        <v>220</v>
      </c>
      <c r="XQ32" s="5" t="s">
        <v>220</v>
      </c>
      <c r="XR32" s="5" t="s">
        <v>220</v>
      </c>
      <c r="XS32" s="2">
        <v>3461</v>
      </c>
      <c r="XT32" s="3" t="s">
        <v>222</v>
      </c>
      <c r="XU32" s="3" t="s">
        <v>222</v>
      </c>
      <c r="XV32" s="3" t="s">
        <v>222</v>
      </c>
      <c r="XW32" s="3" t="s">
        <v>221</v>
      </c>
      <c r="XX32" s="3" t="s">
        <v>222</v>
      </c>
      <c r="XY32" s="3" t="s">
        <v>222</v>
      </c>
      <c r="XZ32" s="3" t="s">
        <v>238</v>
      </c>
    </row>
    <row r="33" spans="1:650" x14ac:dyDescent="0.3">
      <c r="A33" s="1" t="s">
        <v>27</v>
      </c>
      <c r="B33" s="2">
        <v>4059225</v>
      </c>
      <c r="C33" s="5" t="s">
        <v>220</v>
      </c>
      <c r="D33" s="5" t="s">
        <v>220</v>
      </c>
      <c r="E33" s="5" t="s">
        <v>220</v>
      </c>
      <c r="F33" s="5" t="s">
        <v>220</v>
      </c>
      <c r="G33" s="5" t="s">
        <v>220</v>
      </c>
      <c r="H33" s="5" t="s">
        <v>220</v>
      </c>
      <c r="I33" s="5" t="s">
        <v>220</v>
      </c>
      <c r="J33" s="5" t="s">
        <v>220</v>
      </c>
      <c r="K33" s="5" t="s">
        <v>220</v>
      </c>
      <c r="L33" s="5" t="s">
        <v>220</v>
      </c>
      <c r="M33" s="5" t="s">
        <v>220</v>
      </c>
      <c r="N33" s="5" t="s">
        <v>220</v>
      </c>
      <c r="O33" s="5" t="s">
        <v>220</v>
      </c>
      <c r="P33" s="5" t="s">
        <v>220</v>
      </c>
      <c r="Q33" s="5" t="s">
        <v>220</v>
      </c>
      <c r="R33" s="5" t="s">
        <v>220</v>
      </c>
      <c r="S33" s="5" t="s">
        <v>220</v>
      </c>
      <c r="T33" s="5">
        <v>0</v>
      </c>
      <c r="U33" s="5">
        <v>0</v>
      </c>
      <c r="V33" s="5">
        <v>0</v>
      </c>
      <c r="W33" s="5">
        <v>0</v>
      </c>
      <c r="X33" s="5">
        <v>0</v>
      </c>
      <c r="Y33" s="5">
        <v>0</v>
      </c>
      <c r="Z33" s="5">
        <v>0</v>
      </c>
      <c r="AA33" s="5">
        <v>0</v>
      </c>
      <c r="AB33" s="5">
        <v>0</v>
      </c>
      <c r="AC33" s="5" t="s">
        <v>220</v>
      </c>
      <c r="AD33" s="5" t="s">
        <v>220</v>
      </c>
      <c r="AE33" s="5" t="s">
        <v>220</v>
      </c>
      <c r="AF33" s="5" t="s">
        <v>220</v>
      </c>
      <c r="AG33" s="5" t="s">
        <v>220</v>
      </c>
      <c r="AH33" s="5" t="s">
        <v>220</v>
      </c>
      <c r="AI33" s="5" t="s">
        <v>220</v>
      </c>
      <c r="AJ33" s="5" t="s">
        <v>220</v>
      </c>
      <c r="AK33" s="5" t="s">
        <v>220</v>
      </c>
      <c r="AL33" s="5" t="s">
        <v>220</v>
      </c>
      <c r="AM33" s="5" t="s">
        <v>220</v>
      </c>
      <c r="AN33" s="5" t="s">
        <v>220</v>
      </c>
      <c r="AO33" s="5" t="s">
        <v>220</v>
      </c>
      <c r="AP33" s="5" t="s">
        <v>220</v>
      </c>
      <c r="AQ33" s="5" t="s">
        <v>220</v>
      </c>
      <c r="AR33" s="5" t="s">
        <v>220</v>
      </c>
      <c r="AS33" s="5" t="s">
        <v>220</v>
      </c>
      <c r="AT33" s="5" t="s">
        <v>220</v>
      </c>
      <c r="AU33" s="5" t="s">
        <v>220</v>
      </c>
      <c r="AV33" s="5" t="s">
        <v>220</v>
      </c>
      <c r="AW33" s="5" t="s">
        <v>220</v>
      </c>
      <c r="AX33" s="5" t="s">
        <v>220</v>
      </c>
      <c r="AY33" s="5" t="s">
        <v>220</v>
      </c>
      <c r="AZ33" s="5">
        <v>0</v>
      </c>
      <c r="BA33" s="5">
        <v>0</v>
      </c>
      <c r="BB33" s="5">
        <v>0</v>
      </c>
      <c r="BC33" s="5">
        <v>0</v>
      </c>
      <c r="BD33" s="5">
        <v>0</v>
      </c>
      <c r="BE33" s="5">
        <v>0</v>
      </c>
      <c r="BF33" s="5">
        <v>0</v>
      </c>
      <c r="BG33" s="5">
        <v>0</v>
      </c>
      <c r="BH33" s="5">
        <v>0</v>
      </c>
      <c r="BI33" s="5" t="s">
        <v>220</v>
      </c>
      <c r="BJ33" s="5" t="s">
        <v>220</v>
      </c>
      <c r="BK33" s="5" t="s">
        <v>220</v>
      </c>
      <c r="BL33" s="5" t="s">
        <v>220</v>
      </c>
      <c r="BM33" s="5" t="s">
        <v>220</v>
      </c>
      <c r="BN33" s="5" t="s">
        <v>220</v>
      </c>
      <c r="BO33" s="5" t="s">
        <v>220</v>
      </c>
      <c r="BP33" s="5" t="s">
        <v>220</v>
      </c>
      <c r="BQ33" s="5" t="s">
        <v>220</v>
      </c>
      <c r="BR33" s="5" t="s">
        <v>220</v>
      </c>
      <c r="BS33" s="5" t="s">
        <v>220</v>
      </c>
      <c r="BT33" s="5" t="s">
        <v>220</v>
      </c>
      <c r="BU33" s="5" t="s">
        <v>220</v>
      </c>
      <c r="BV33" s="5" t="s">
        <v>220</v>
      </c>
      <c r="BW33" s="5" t="s">
        <v>220</v>
      </c>
      <c r="BX33" s="5" t="s">
        <v>220</v>
      </c>
      <c r="BY33" s="5" t="s">
        <v>220</v>
      </c>
      <c r="BZ33" s="5" t="s">
        <v>220</v>
      </c>
      <c r="CA33" s="5" t="s">
        <v>220</v>
      </c>
      <c r="CB33" s="5" t="s">
        <v>220</v>
      </c>
      <c r="CC33" s="5" t="s">
        <v>220</v>
      </c>
      <c r="CD33" s="5" t="s">
        <v>220</v>
      </c>
      <c r="CE33" s="5" t="s">
        <v>220</v>
      </c>
      <c r="CF33" s="5">
        <v>0</v>
      </c>
      <c r="CG33" s="5">
        <v>0</v>
      </c>
      <c r="CH33" s="5">
        <v>0</v>
      </c>
      <c r="CI33" s="5">
        <v>0</v>
      </c>
      <c r="CJ33" s="5">
        <v>0</v>
      </c>
      <c r="CK33" s="5">
        <v>0</v>
      </c>
      <c r="CL33" s="5">
        <v>0</v>
      </c>
      <c r="CM33" s="5">
        <v>0</v>
      </c>
      <c r="CN33" s="5">
        <v>0</v>
      </c>
      <c r="CO33" s="5" t="s">
        <v>220</v>
      </c>
      <c r="CP33" s="5" t="s">
        <v>220</v>
      </c>
      <c r="CQ33" s="5" t="s">
        <v>220</v>
      </c>
      <c r="CR33" s="5" t="s">
        <v>220</v>
      </c>
      <c r="CS33" s="5" t="s">
        <v>220</v>
      </c>
      <c r="CT33" s="5" t="s">
        <v>220</v>
      </c>
      <c r="CU33" s="5" t="s">
        <v>220</v>
      </c>
      <c r="CV33" s="5" t="s">
        <v>220</v>
      </c>
      <c r="CW33" s="5" t="s">
        <v>220</v>
      </c>
      <c r="CX33" s="5" t="s">
        <v>220</v>
      </c>
      <c r="CY33" s="5" t="s">
        <v>220</v>
      </c>
      <c r="CZ33" s="5" t="s">
        <v>220</v>
      </c>
      <c r="DA33" s="5" t="s">
        <v>220</v>
      </c>
      <c r="DB33" s="5" t="s">
        <v>220</v>
      </c>
      <c r="DC33" s="5" t="s">
        <v>220</v>
      </c>
      <c r="DD33" s="5" t="s">
        <v>220</v>
      </c>
      <c r="DE33" s="5" t="s">
        <v>220</v>
      </c>
      <c r="DF33" s="5" t="s">
        <v>220</v>
      </c>
      <c r="DG33" s="5" t="s">
        <v>220</v>
      </c>
      <c r="DH33" s="5" t="s">
        <v>220</v>
      </c>
      <c r="DI33" s="5" t="s">
        <v>220</v>
      </c>
      <c r="DJ33" s="5" t="s">
        <v>220</v>
      </c>
      <c r="DK33" s="5" t="s">
        <v>220</v>
      </c>
      <c r="DL33" s="5">
        <v>595</v>
      </c>
      <c r="DM33" s="5">
        <v>501</v>
      </c>
      <c r="DN33" s="5">
        <v>499</v>
      </c>
      <c r="DO33" s="5">
        <v>512</v>
      </c>
      <c r="DP33" s="5">
        <v>467</v>
      </c>
      <c r="DQ33" s="5">
        <v>462</v>
      </c>
      <c r="DR33" s="5">
        <v>457</v>
      </c>
      <c r="DS33" s="5">
        <v>514</v>
      </c>
      <c r="DT33" s="5">
        <v>424</v>
      </c>
      <c r="DU33" s="5" t="s">
        <v>220</v>
      </c>
      <c r="DV33" s="5" t="s">
        <v>220</v>
      </c>
      <c r="DW33" s="5" t="s">
        <v>220</v>
      </c>
      <c r="DX33" s="5" t="s">
        <v>220</v>
      </c>
      <c r="DY33" s="5" t="s">
        <v>220</v>
      </c>
      <c r="DZ33" s="5" t="s">
        <v>220</v>
      </c>
      <c r="EA33" s="5" t="s">
        <v>220</v>
      </c>
      <c r="EB33" s="5" t="s">
        <v>220</v>
      </c>
      <c r="EC33" s="5" t="s">
        <v>220</v>
      </c>
      <c r="ED33" s="5" t="s">
        <v>220</v>
      </c>
      <c r="EE33" s="5" t="s">
        <v>220</v>
      </c>
      <c r="EF33" s="5" t="s">
        <v>220</v>
      </c>
      <c r="EG33" s="5" t="s">
        <v>220</v>
      </c>
      <c r="EH33" s="5" t="s">
        <v>220</v>
      </c>
      <c r="EI33" s="5" t="s">
        <v>220</v>
      </c>
      <c r="EJ33" s="5" t="s">
        <v>220</v>
      </c>
      <c r="EK33" s="5" t="s">
        <v>220</v>
      </c>
      <c r="EL33" s="5" t="s">
        <v>220</v>
      </c>
      <c r="EM33" s="5" t="s">
        <v>220</v>
      </c>
      <c r="EN33" s="5" t="s">
        <v>220</v>
      </c>
      <c r="EO33" s="5" t="s">
        <v>220</v>
      </c>
      <c r="EP33" s="5" t="s">
        <v>220</v>
      </c>
      <c r="EQ33" s="5" t="s">
        <v>220</v>
      </c>
      <c r="ER33" s="5">
        <v>11</v>
      </c>
      <c r="ES33" s="5">
        <v>48</v>
      </c>
      <c r="ET33" s="5">
        <v>5</v>
      </c>
      <c r="EU33" s="5">
        <v>90</v>
      </c>
      <c r="EV33" s="5">
        <v>16</v>
      </c>
      <c r="EW33" s="5">
        <v>27</v>
      </c>
      <c r="EX33" s="5">
        <v>63</v>
      </c>
      <c r="EY33" s="5">
        <v>69</v>
      </c>
      <c r="EZ33" s="5">
        <v>3</v>
      </c>
      <c r="FA33" s="5" t="s">
        <v>220</v>
      </c>
      <c r="FB33" s="5" t="s">
        <v>220</v>
      </c>
      <c r="FC33" s="5" t="s">
        <v>220</v>
      </c>
      <c r="FD33" s="5" t="s">
        <v>220</v>
      </c>
      <c r="FE33" s="5" t="s">
        <v>220</v>
      </c>
      <c r="FF33" s="5" t="s">
        <v>220</v>
      </c>
      <c r="FG33" s="5" t="s">
        <v>220</v>
      </c>
      <c r="FH33" s="5" t="s">
        <v>220</v>
      </c>
      <c r="FI33" s="5" t="s">
        <v>220</v>
      </c>
      <c r="FJ33" s="5" t="s">
        <v>220</v>
      </c>
      <c r="FK33" s="5" t="s">
        <v>220</v>
      </c>
      <c r="FL33" s="5" t="s">
        <v>220</v>
      </c>
      <c r="FM33" s="5" t="s">
        <v>220</v>
      </c>
      <c r="FN33" s="5" t="s">
        <v>220</v>
      </c>
      <c r="FO33" s="5" t="s">
        <v>220</v>
      </c>
      <c r="FP33" s="5" t="s">
        <v>220</v>
      </c>
      <c r="FQ33" s="5" t="s">
        <v>220</v>
      </c>
      <c r="FR33" s="5" t="s">
        <v>220</v>
      </c>
      <c r="FS33" s="5" t="s">
        <v>220</v>
      </c>
      <c r="FT33" s="5" t="s">
        <v>220</v>
      </c>
      <c r="FU33" s="5" t="s">
        <v>220</v>
      </c>
      <c r="FV33" s="5" t="s">
        <v>220</v>
      </c>
      <c r="FW33" s="5" t="s">
        <v>220</v>
      </c>
      <c r="FX33" s="5" t="s">
        <v>220</v>
      </c>
      <c r="FY33" s="5" t="s">
        <v>220</v>
      </c>
      <c r="FZ33" s="5" t="s">
        <v>220</v>
      </c>
      <c r="GA33" s="5" t="s">
        <v>220</v>
      </c>
      <c r="GB33" s="5" t="s">
        <v>220</v>
      </c>
      <c r="GC33" s="5" t="s">
        <v>220</v>
      </c>
      <c r="GD33" s="5" t="s">
        <v>220</v>
      </c>
      <c r="GE33" s="5" t="s">
        <v>220</v>
      </c>
      <c r="GF33" s="5" t="s">
        <v>220</v>
      </c>
      <c r="GG33" s="5" t="s">
        <v>220</v>
      </c>
      <c r="GH33" s="5" t="s">
        <v>220</v>
      </c>
      <c r="GI33" s="5" t="s">
        <v>220</v>
      </c>
      <c r="GJ33" s="5" t="s">
        <v>220</v>
      </c>
      <c r="GK33" s="5" t="s">
        <v>220</v>
      </c>
      <c r="GL33" s="5" t="s">
        <v>220</v>
      </c>
      <c r="GM33" s="5" t="s">
        <v>220</v>
      </c>
      <c r="GN33" s="5" t="s">
        <v>220</v>
      </c>
      <c r="GO33" s="5" t="s">
        <v>220</v>
      </c>
      <c r="GP33" s="5" t="s">
        <v>220</v>
      </c>
      <c r="GQ33" s="5" t="s">
        <v>220</v>
      </c>
      <c r="GR33" s="5" t="s">
        <v>220</v>
      </c>
      <c r="GS33" s="5" t="s">
        <v>220</v>
      </c>
      <c r="GT33" s="5" t="s">
        <v>220</v>
      </c>
      <c r="GU33" s="5" t="s">
        <v>220</v>
      </c>
      <c r="GV33" s="5" t="s">
        <v>220</v>
      </c>
      <c r="GW33" s="5" t="s">
        <v>220</v>
      </c>
      <c r="GX33" s="5" t="s">
        <v>220</v>
      </c>
      <c r="GY33" s="5" t="s">
        <v>220</v>
      </c>
      <c r="GZ33" s="5" t="s">
        <v>220</v>
      </c>
      <c r="HA33" s="5" t="s">
        <v>220</v>
      </c>
      <c r="HB33" s="5" t="s">
        <v>220</v>
      </c>
      <c r="HC33" s="5" t="s">
        <v>220</v>
      </c>
      <c r="HD33" s="5">
        <v>605</v>
      </c>
      <c r="HE33" s="5">
        <v>549</v>
      </c>
      <c r="HF33" s="5">
        <v>505</v>
      </c>
      <c r="HG33" s="5">
        <v>602</v>
      </c>
      <c r="HH33" s="5">
        <v>483</v>
      </c>
      <c r="HI33" s="5">
        <v>490</v>
      </c>
      <c r="HJ33" s="5">
        <v>519</v>
      </c>
      <c r="HK33" s="5">
        <v>584</v>
      </c>
      <c r="HL33" s="5">
        <v>427</v>
      </c>
      <c r="HM33" s="5" t="s">
        <v>220</v>
      </c>
      <c r="HN33" s="5" t="s">
        <v>220</v>
      </c>
      <c r="HO33" s="5" t="s">
        <v>220</v>
      </c>
      <c r="HP33" s="5" t="s">
        <v>220</v>
      </c>
      <c r="HQ33" s="5" t="s">
        <v>220</v>
      </c>
      <c r="HR33" s="5" t="s">
        <v>220</v>
      </c>
      <c r="HS33" s="5" t="s">
        <v>220</v>
      </c>
      <c r="HT33" s="5" t="s">
        <v>220</v>
      </c>
      <c r="HU33" s="5" t="s">
        <v>220</v>
      </c>
      <c r="HV33" s="5" t="s">
        <v>220</v>
      </c>
      <c r="HW33" s="5" t="s">
        <v>220</v>
      </c>
      <c r="HX33" s="5" t="s">
        <v>220</v>
      </c>
      <c r="HY33" s="5" t="s">
        <v>220</v>
      </c>
      <c r="HZ33" s="5" t="s">
        <v>220</v>
      </c>
      <c r="IA33" s="5" t="s">
        <v>220</v>
      </c>
      <c r="IB33" s="5" t="s">
        <v>220</v>
      </c>
      <c r="IC33" s="5" t="s">
        <v>220</v>
      </c>
      <c r="ID33" s="5" t="s">
        <v>220</v>
      </c>
      <c r="IE33" s="5" t="s">
        <v>220</v>
      </c>
      <c r="IF33" s="5" t="s">
        <v>220</v>
      </c>
      <c r="IG33" s="5" t="s">
        <v>220</v>
      </c>
      <c r="IH33" s="5" t="s">
        <v>220</v>
      </c>
      <c r="II33" s="5" t="s">
        <v>220</v>
      </c>
      <c r="IJ33" s="5">
        <v>7887</v>
      </c>
      <c r="IK33" s="5">
        <v>5658</v>
      </c>
      <c r="IL33" s="5">
        <v>5708</v>
      </c>
      <c r="IM33" s="5">
        <v>5558</v>
      </c>
      <c r="IN33" s="5">
        <v>6022</v>
      </c>
      <c r="IO33" s="5">
        <v>6541</v>
      </c>
      <c r="IP33" s="5">
        <v>5973</v>
      </c>
      <c r="IQ33" s="5">
        <v>6507</v>
      </c>
      <c r="IR33" s="5">
        <v>6460</v>
      </c>
      <c r="IS33" s="5" t="s">
        <v>220</v>
      </c>
      <c r="IT33" s="5" t="s">
        <v>220</v>
      </c>
      <c r="IU33" s="5" t="s">
        <v>220</v>
      </c>
      <c r="IV33" s="5" t="s">
        <v>220</v>
      </c>
      <c r="IW33" s="5" t="s">
        <v>220</v>
      </c>
      <c r="IX33" s="5" t="s">
        <v>220</v>
      </c>
      <c r="IY33" s="5" t="s">
        <v>220</v>
      </c>
      <c r="IZ33" s="5" t="s">
        <v>220</v>
      </c>
      <c r="JA33" s="5" t="s">
        <v>220</v>
      </c>
      <c r="JB33" s="5" t="s">
        <v>220</v>
      </c>
      <c r="JC33" s="5" t="s">
        <v>220</v>
      </c>
      <c r="JD33" s="5" t="s">
        <v>220</v>
      </c>
      <c r="JE33" s="5" t="s">
        <v>220</v>
      </c>
      <c r="JF33" s="5" t="s">
        <v>220</v>
      </c>
      <c r="JG33" s="5" t="s">
        <v>220</v>
      </c>
      <c r="JH33" s="5" t="s">
        <v>220</v>
      </c>
      <c r="JI33" s="5" t="s">
        <v>220</v>
      </c>
      <c r="JJ33" s="5" t="s">
        <v>220</v>
      </c>
      <c r="JK33" s="5" t="s">
        <v>220</v>
      </c>
      <c r="JL33" s="5" t="s">
        <v>220</v>
      </c>
      <c r="JM33" s="5" t="s">
        <v>220</v>
      </c>
      <c r="JN33" s="5" t="s">
        <v>220</v>
      </c>
      <c r="JO33" s="5" t="s">
        <v>220</v>
      </c>
      <c r="JP33" s="5">
        <v>0</v>
      </c>
      <c r="JQ33" s="5">
        <v>0</v>
      </c>
      <c r="JR33" s="5">
        <v>0</v>
      </c>
      <c r="JS33" s="5">
        <v>0</v>
      </c>
      <c r="JT33" s="5">
        <v>0</v>
      </c>
      <c r="JU33" s="5">
        <v>0</v>
      </c>
      <c r="JV33" s="5">
        <v>0</v>
      </c>
      <c r="JW33" s="5">
        <v>0</v>
      </c>
      <c r="JX33" s="5">
        <v>0</v>
      </c>
      <c r="JY33" s="5" t="s">
        <v>220</v>
      </c>
      <c r="JZ33" s="5" t="s">
        <v>220</v>
      </c>
      <c r="KA33" s="5" t="s">
        <v>220</v>
      </c>
      <c r="KB33" s="5" t="s">
        <v>220</v>
      </c>
      <c r="KC33" s="5" t="s">
        <v>220</v>
      </c>
      <c r="KD33" s="5" t="s">
        <v>220</v>
      </c>
      <c r="KE33" s="5" t="s">
        <v>220</v>
      </c>
      <c r="KF33" s="5" t="s">
        <v>220</v>
      </c>
      <c r="KG33" s="5" t="s">
        <v>220</v>
      </c>
      <c r="KH33" s="5" t="s">
        <v>220</v>
      </c>
      <c r="KI33" s="5" t="s">
        <v>220</v>
      </c>
      <c r="KJ33" s="5" t="s">
        <v>220</v>
      </c>
      <c r="KK33" s="5" t="s">
        <v>220</v>
      </c>
      <c r="KL33" s="5" t="s">
        <v>220</v>
      </c>
      <c r="KM33" s="5" t="s">
        <v>220</v>
      </c>
      <c r="KN33" s="5" t="s">
        <v>220</v>
      </c>
      <c r="KO33" s="5" t="s">
        <v>220</v>
      </c>
      <c r="KP33" s="5" t="s">
        <v>220</v>
      </c>
      <c r="KQ33" s="5" t="s">
        <v>220</v>
      </c>
      <c r="KR33" s="5" t="s">
        <v>220</v>
      </c>
      <c r="KS33" s="5" t="s">
        <v>220</v>
      </c>
      <c r="KT33" s="5" t="s">
        <v>220</v>
      </c>
      <c r="KU33" s="5" t="s">
        <v>220</v>
      </c>
      <c r="KV33" s="5">
        <v>0</v>
      </c>
      <c r="KW33" s="5">
        <v>0</v>
      </c>
      <c r="KX33" s="5">
        <v>0</v>
      </c>
      <c r="KY33" s="5">
        <v>0</v>
      </c>
      <c r="KZ33" s="5">
        <v>0</v>
      </c>
      <c r="LA33" s="5">
        <v>0</v>
      </c>
      <c r="LB33" s="5">
        <v>0</v>
      </c>
      <c r="LC33" s="5">
        <v>0</v>
      </c>
      <c r="LD33" s="5">
        <v>0</v>
      </c>
      <c r="LE33" s="5" t="s">
        <v>220</v>
      </c>
      <c r="LF33" s="5" t="s">
        <v>220</v>
      </c>
      <c r="LG33" s="5" t="s">
        <v>220</v>
      </c>
      <c r="LH33" s="5" t="s">
        <v>220</v>
      </c>
      <c r="LI33" s="5" t="s">
        <v>220</v>
      </c>
      <c r="LJ33" s="5" t="s">
        <v>220</v>
      </c>
      <c r="LK33" s="5" t="s">
        <v>220</v>
      </c>
      <c r="LL33" s="5" t="s">
        <v>220</v>
      </c>
      <c r="LM33" s="5" t="s">
        <v>220</v>
      </c>
      <c r="LN33" s="5" t="s">
        <v>220</v>
      </c>
      <c r="LO33" s="5" t="s">
        <v>220</v>
      </c>
      <c r="LP33" s="5" t="s">
        <v>220</v>
      </c>
      <c r="LQ33" s="5" t="s">
        <v>220</v>
      </c>
      <c r="LR33" s="5" t="s">
        <v>220</v>
      </c>
      <c r="LS33" s="5" t="s">
        <v>220</v>
      </c>
      <c r="LT33" s="5" t="s">
        <v>220</v>
      </c>
      <c r="LU33" s="5" t="s">
        <v>220</v>
      </c>
      <c r="LV33" s="5" t="s">
        <v>220</v>
      </c>
      <c r="LW33" s="5" t="s">
        <v>220</v>
      </c>
      <c r="LX33" s="5" t="s">
        <v>220</v>
      </c>
      <c r="LY33" s="5" t="s">
        <v>220</v>
      </c>
      <c r="LZ33" s="5" t="s">
        <v>220</v>
      </c>
      <c r="MA33" s="5" t="s">
        <v>220</v>
      </c>
      <c r="MB33" s="5">
        <v>0</v>
      </c>
      <c r="MC33" s="5">
        <v>0</v>
      </c>
      <c r="MD33" s="5">
        <v>0</v>
      </c>
      <c r="ME33" s="5">
        <v>0</v>
      </c>
      <c r="MF33" s="5">
        <v>0</v>
      </c>
      <c r="MG33" s="5">
        <v>0</v>
      </c>
      <c r="MH33" s="5">
        <v>0</v>
      </c>
      <c r="MI33" s="5">
        <v>0</v>
      </c>
      <c r="MJ33" s="5">
        <v>0</v>
      </c>
      <c r="MK33" s="5" t="s">
        <v>220</v>
      </c>
      <c r="ML33" s="5" t="s">
        <v>220</v>
      </c>
      <c r="MM33" s="5" t="s">
        <v>220</v>
      </c>
      <c r="MN33" s="5" t="s">
        <v>220</v>
      </c>
      <c r="MO33" s="5" t="s">
        <v>220</v>
      </c>
      <c r="MP33" s="5" t="s">
        <v>220</v>
      </c>
      <c r="MQ33" s="5" t="s">
        <v>220</v>
      </c>
      <c r="MR33" s="5" t="s">
        <v>220</v>
      </c>
      <c r="MS33" s="5" t="s">
        <v>220</v>
      </c>
      <c r="MT33" s="5" t="s">
        <v>220</v>
      </c>
      <c r="MU33" s="5" t="s">
        <v>220</v>
      </c>
      <c r="MV33" s="5" t="s">
        <v>220</v>
      </c>
      <c r="MW33" s="5" t="s">
        <v>220</v>
      </c>
      <c r="MX33" s="5" t="s">
        <v>220</v>
      </c>
      <c r="MY33" s="5" t="s">
        <v>220</v>
      </c>
      <c r="MZ33" s="5" t="s">
        <v>220</v>
      </c>
      <c r="NA33" s="5" t="s">
        <v>220</v>
      </c>
      <c r="NB33" s="5" t="s">
        <v>220</v>
      </c>
      <c r="NC33" s="5" t="s">
        <v>220</v>
      </c>
      <c r="ND33" s="5" t="s">
        <v>220</v>
      </c>
      <c r="NE33" s="5" t="s">
        <v>220</v>
      </c>
      <c r="NF33" s="5" t="s">
        <v>220</v>
      </c>
      <c r="NG33" s="5" t="s">
        <v>220</v>
      </c>
      <c r="NH33" s="5" t="s">
        <v>220</v>
      </c>
      <c r="NI33" s="5" t="s">
        <v>220</v>
      </c>
      <c r="NJ33" s="5" t="s">
        <v>220</v>
      </c>
      <c r="NK33" s="5" t="s">
        <v>220</v>
      </c>
      <c r="NL33" s="5" t="s">
        <v>220</v>
      </c>
      <c r="NM33" s="5" t="s">
        <v>220</v>
      </c>
      <c r="NN33" s="5" t="s">
        <v>220</v>
      </c>
      <c r="NO33" s="5" t="s">
        <v>220</v>
      </c>
      <c r="NP33" s="5" t="s">
        <v>220</v>
      </c>
      <c r="NQ33" s="5" t="s">
        <v>220</v>
      </c>
      <c r="NR33" s="5" t="s">
        <v>220</v>
      </c>
      <c r="NS33" s="5" t="s">
        <v>220</v>
      </c>
      <c r="NT33" s="5" t="s">
        <v>220</v>
      </c>
      <c r="NU33" s="5" t="s">
        <v>220</v>
      </c>
      <c r="NV33" s="5" t="s">
        <v>220</v>
      </c>
      <c r="NW33" s="5" t="s">
        <v>220</v>
      </c>
      <c r="NX33" s="5" t="s">
        <v>220</v>
      </c>
      <c r="NY33" s="5" t="s">
        <v>220</v>
      </c>
      <c r="NZ33" s="5" t="s">
        <v>220</v>
      </c>
      <c r="OA33" s="5" t="s">
        <v>220</v>
      </c>
      <c r="OB33" s="5" t="s">
        <v>220</v>
      </c>
      <c r="OC33" s="5" t="s">
        <v>220</v>
      </c>
      <c r="OD33" s="5" t="s">
        <v>220</v>
      </c>
      <c r="OE33" s="5" t="s">
        <v>220</v>
      </c>
      <c r="OF33" s="5" t="s">
        <v>220</v>
      </c>
      <c r="OG33" s="5" t="s">
        <v>220</v>
      </c>
      <c r="OH33" s="5" t="s">
        <v>220</v>
      </c>
      <c r="OI33" s="5" t="s">
        <v>220</v>
      </c>
      <c r="OJ33" s="5" t="s">
        <v>220</v>
      </c>
      <c r="OK33" s="5" t="s">
        <v>220</v>
      </c>
      <c r="OL33" s="5" t="s">
        <v>220</v>
      </c>
      <c r="OM33" s="5" t="s">
        <v>220</v>
      </c>
      <c r="ON33" s="5" t="s">
        <v>220</v>
      </c>
      <c r="OO33" s="5" t="s">
        <v>220</v>
      </c>
      <c r="OP33" s="5" t="s">
        <v>220</v>
      </c>
      <c r="OQ33" s="5" t="s">
        <v>220</v>
      </c>
      <c r="OR33" s="5" t="s">
        <v>220</v>
      </c>
      <c r="OS33" s="5" t="s">
        <v>220</v>
      </c>
      <c r="OT33" s="5" t="s">
        <v>220</v>
      </c>
      <c r="OU33" s="5" t="s">
        <v>220</v>
      </c>
      <c r="OV33" s="5" t="s">
        <v>220</v>
      </c>
      <c r="OW33" s="5" t="s">
        <v>220</v>
      </c>
      <c r="OX33" s="5" t="s">
        <v>220</v>
      </c>
      <c r="OY33" s="5" t="s">
        <v>220</v>
      </c>
      <c r="OZ33" s="5" t="s">
        <v>220</v>
      </c>
      <c r="PA33" s="5" t="s">
        <v>220</v>
      </c>
      <c r="PB33" s="5" t="s">
        <v>220</v>
      </c>
      <c r="PC33" s="5" t="s">
        <v>220</v>
      </c>
      <c r="PD33" s="5" t="s">
        <v>220</v>
      </c>
      <c r="PE33" s="5" t="s">
        <v>220</v>
      </c>
      <c r="PF33" s="5" t="s">
        <v>220</v>
      </c>
      <c r="PG33" s="5" t="s">
        <v>220</v>
      </c>
      <c r="PH33" s="5" t="s">
        <v>220</v>
      </c>
      <c r="PI33" s="5" t="s">
        <v>220</v>
      </c>
      <c r="PJ33" s="5" t="s">
        <v>220</v>
      </c>
      <c r="PK33" s="5" t="s">
        <v>220</v>
      </c>
      <c r="PL33" s="5" t="s">
        <v>220</v>
      </c>
      <c r="PM33" s="5" t="s">
        <v>220</v>
      </c>
      <c r="PN33" s="5" t="s">
        <v>220</v>
      </c>
      <c r="PO33" s="5" t="s">
        <v>220</v>
      </c>
      <c r="PP33" s="5" t="s">
        <v>220</v>
      </c>
      <c r="PQ33" s="5" t="s">
        <v>220</v>
      </c>
      <c r="PR33" s="5" t="s">
        <v>220</v>
      </c>
      <c r="PS33" s="5" t="s">
        <v>220</v>
      </c>
      <c r="PT33" s="5">
        <v>198</v>
      </c>
      <c r="PU33" s="5">
        <v>223</v>
      </c>
      <c r="PV33" s="5">
        <v>204</v>
      </c>
      <c r="PW33" s="5">
        <v>146</v>
      </c>
      <c r="PX33" s="5">
        <v>146</v>
      </c>
      <c r="PY33" s="5">
        <v>154</v>
      </c>
      <c r="PZ33" s="5">
        <v>156</v>
      </c>
      <c r="QA33" s="5">
        <v>121</v>
      </c>
      <c r="QB33" s="5">
        <v>118</v>
      </c>
      <c r="QC33" s="5" t="s">
        <v>220</v>
      </c>
      <c r="QD33" s="5" t="s">
        <v>220</v>
      </c>
      <c r="QE33" s="5" t="s">
        <v>220</v>
      </c>
      <c r="QF33" s="5" t="s">
        <v>220</v>
      </c>
      <c r="QG33" s="5" t="s">
        <v>220</v>
      </c>
      <c r="QH33" s="5" t="s">
        <v>220</v>
      </c>
      <c r="QI33" s="5" t="s">
        <v>220</v>
      </c>
      <c r="QJ33" s="5" t="s">
        <v>220</v>
      </c>
      <c r="QK33" s="5" t="s">
        <v>220</v>
      </c>
      <c r="QL33" s="5" t="s">
        <v>220</v>
      </c>
      <c r="QM33" s="5" t="s">
        <v>220</v>
      </c>
      <c r="QN33" s="5" t="s">
        <v>220</v>
      </c>
      <c r="QO33" s="5" t="s">
        <v>220</v>
      </c>
      <c r="QP33" s="5" t="s">
        <v>220</v>
      </c>
      <c r="QQ33" s="5" t="s">
        <v>220</v>
      </c>
      <c r="QR33" s="5" t="s">
        <v>220</v>
      </c>
      <c r="QS33" s="5" t="s">
        <v>220</v>
      </c>
      <c r="QT33" s="5" t="s">
        <v>220</v>
      </c>
      <c r="QU33" s="5" t="s">
        <v>220</v>
      </c>
      <c r="QV33" s="5" t="s">
        <v>220</v>
      </c>
      <c r="QW33" s="5" t="s">
        <v>220</v>
      </c>
      <c r="QX33" s="5" t="s">
        <v>220</v>
      </c>
      <c r="QY33" s="5" t="s">
        <v>220</v>
      </c>
      <c r="QZ33" s="5">
        <v>211</v>
      </c>
      <c r="RA33" s="5">
        <v>329</v>
      </c>
      <c r="RB33" s="5">
        <v>294</v>
      </c>
      <c r="RC33" s="5">
        <v>234</v>
      </c>
      <c r="RD33" s="5">
        <v>258</v>
      </c>
      <c r="RE33" s="5">
        <v>246</v>
      </c>
      <c r="RF33" s="5">
        <v>253</v>
      </c>
      <c r="RG33" s="5">
        <v>278</v>
      </c>
      <c r="RH33" s="5">
        <v>311</v>
      </c>
      <c r="RI33" s="5" t="s">
        <v>220</v>
      </c>
      <c r="RJ33" s="5" t="s">
        <v>220</v>
      </c>
      <c r="RK33" s="5" t="s">
        <v>220</v>
      </c>
      <c r="RL33" s="5" t="s">
        <v>220</v>
      </c>
      <c r="RM33" s="5" t="s">
        <v>220</v>
      </c>
      <c r="RN33" s="5" t="s">
        <v>220</v>
      </c>
      <c r="RO33" s="5" t="s">
        <v>220</v>
      </c>
      <c r="RP33" s="5" t="s">
        <v>220</v>
      </c>
      <c r="RQ33" s="5" t="s">
        <v>220</v>
      </c>
      <c r="RR33" s="5" t="s">
        <v>220</v>
      </c>
      <c r="RS33" s="5" t="s">
        <v>220</v>
      </c>
      <c r="RT33" s="5" t="s">
        <v>220</v>
      </c>
      <c r="RU33" s="5" t="s">
        <v>220</v>
      </c>
      <c r="RV33" s="5" t="s">
        <v>220</v>
      </c>
      <c r="RW33" s="5" t="s">
        <v>220</v>
      </c>
      <c r="RX33" s="5" t="s">
        <v>220</v>
      </c>
      <c r="RY33" s="5" t="s">
        <v>220</v>
      </c>
      <c r="RZ33" s="5" t="s">
        <v>220</v>
      </c>
      <c r="SA33" s="5" t="s">
        <v>220</v>
      </c>
      <c r="SB33" s="5" t="s">
        <v>220</v>
      </c>
      <c r="SC33" s="5" t="s">
        <v>220</v>
      </c>
      <c r="SD33" s="5" t="s">
        <v>220</v>
      </c>
      <c r="SE33" s="5" t="s">
        <v>220</v>
      </c>
      <c r="SF33" s="5">
        <v>360</v>
      </c>
      <c r="SG33" s="5">
        <v>337</v>
      </c>
      <c r="SH33" s="5">
        <v>338</v>
      </c>
      <c r="SI33" s="5">
        <v>334</v>
      </c>
      <c r="SJ33" s="5">
        <v>239</v>
      </c>
      <c r="SK33" s="5">
        <v>233</v>
      </c>
      <c r="SL33" s="5">
        <v>235</v>
      </c>
      <c r="SM33" s="5">
        <v>225</v>
      </c>
      <c r="SN33" s="5">
        <v>202</v>
      </c>
      <c r="SO33" s="5" t="s">
        <v>220</v>
      </c>
      <c r="SP33" s="5" t="s">
        <v>220</v>
      </c>
      <c r="SQ33" s="5" t="s">
        <v>220</v>
      </c>
      <c r="SR33" s="5" t="s">
        <v>220</v>
      </c>
      <c r="SS33" s="5" t="s">
        <v>220</v>
      </c>
      <c r="ST33" s="5" t="s">
        <v>220</v>
      </c>
      <c r="SU33" s="5" t="s">
        <v>220</v>
      </c>
      <c r="SV33" s="5" t="s">
        <v>220</v>
      </c>
      <c r="SW33" s="5" t="s">
        <v>220</v>
      </c>
      <c r="SX33" s="5" t="s">
        <v>220</v>
      </c>
      <c r="SY33" s="5" t="s">
        <v>220</v>
      </c>
      <c r="SZ33" s="5" t="s">
        <v>220</v>
      </c>
      <c r="TA33" s="5" t="s">
        <v>220</v>
      </c>
      <c r="TB33" s="5" t="s">
        <v>220</v>
      </c>
      <c r="TC33" s="5" t="s">
        <v>220</v>
      </c>
      <c r="TD33" s="5" t="s">
        <v>220</v>
      </c>
      <c r="TE33" s="5" t="s">
        <v>220</v>
      </c>
      <c r="TF33" s="5" t="s">
        <v>220</v>
      </c>
      <c r="TG33" s="5" t="s">
        <v>220</v>
      </c>
      <c r="TH33" s="5" t="s">
        <v>220</v>
      </c>
      <c r="TI33" s="5" t="s">
        <v>220</v>
      </c>
      <c r="TJ33" s="5" t="s">
        <v>220</v>
      </c>
      <c r="TK33" s="5" t="s">
        <v>220</v>
      </c>
      <c r="TL33" s="5">
        <v>0</v>
      </c>
      <c r="TM33" s="5">
        <v>0</v>
      </c>
      <c r="TN33" s="5">
        <v>0</v>
      </c>
      <c r="TO33" s="5">
        <v>6</v>
      </c>
      <c r="TP33" s="5">
        <v>5</v>
      </c>
      <c r="TQ33" s="5">
        <v>1</v>
      </c>
      <c r="TR33" s="5">
        <v>1</v>
      </c>
      <c r="TS33" s="5">
        <v>1</v>
      </c>
      <c r="TT33" s="5">
        <v>2</v>
      </c>
      <c r="TU33" s="5" t="s">
        <v>220</v>
      </c>
      <c r="TV33" s="5" t="s">
        <v>220</v>
      </c>
      <c r="TW33" s="5" t="s">
        <v>220</v>
      </c>
      <c r="TX33" s="5" t="s">
        <v>220</v>
      </c>
      <c r="TY33" s="5" t="s">
        <v>220</v>
      </c>
      <c r="TZ33" s="5" t="s">
        <v>220</v>
      </c>
      <c r="UA33" s="5" t="s">
        <v>220</v>
      </c>
      <c r="UB33" s="5" t="s">
        <v>220</v>
      </c>
      <c r="UC33" s="5" t="s">
        <v>220</v>
      </c>
      <c r="UD33" s="5" t="s">
        <v>220</v>
      </c>
      <c r="UE33" s="5" t="s">
        <v>220</v>
      </c>
      <c r="UF33" s="5" t="s">
        <v>220</v>
      </c>
      <c r="UG33" s="5" t="s">
        <v>220</v>
      </c>
      <c r="UH33" s="5" t="s">
        <v>220</v>
      </c>
      <c r="UI33" s="5" t="s">
        <v>220</v>
      </c>
      <c r="UJ33" s="5" t="s">
        <v>220</v>
      </c>
      <c r="UK33" s="5" t="s">
        <v>220</v>
      </c>
      <c r="UL33" s="5" t="s">
        <v>220</v>
      </c>
      <c r="UM33" s="5" t="s">
        <v>220</v>
      </c>
      <c r="UN33" s="5" t="s">
        <v>220</v>
      </c>
      <c r="UO33" s="5" t="s">
        <v>220</v>
      </c>
      <c r="UP33" s="5" t="s">
        <v>220</v>
      </c>
      <c r="UQ33" s="5" t="s">
        <v>220</v>
      </c>
      <c r="UR33" s="5">
        <v>0</v>
      </c>
      <c r="US33" s="5">
        <v>0</v>
      </c>
      <c r="UT33" s="5">
        <v>0</v>
      </c>
      <c r="UU33" s="5">
        <v>0</v>
      </c>
      <c r="UV33" s="5">
        <v>0</v>
      </c>
      <c r="UW33" s="5">
        <v>0</v>
      </c>
      <c r="UX33" s="5">
        <v>0</v>
      </c>
      <c r="UY33" s="5">
        <v>0</v>
      </c>
      <c r="UZ33" s="5">
        <v>0</v>
      </c>
      <c r="VA33" s="5" t="s">
        <v>220</v>
      </c>
      <c r="VB33" s="5" t="s">
        <v>220</v>
      </c>
      <c r="VC33" s="5" t="s">
        <v>220</v>
      </c>
      <c r="VD33" s="5" t="s">
        <v>220</v>
      </c>
      <c r="VE33" s="5" t="s">
        <v>220</v>
      </c>
      <c r="VF33" s="5" t="s">
        <v>220</v>
      </c>
      <c r="VG33" s="5" t="s">
        <v>220</v>
      </c>
      <c r="VH33" s="5" t="s">
        <v>220</v>
      </c>
      <c r="VI33" s="5" t="s">
        <v>220</v>
      </c>
      <c r="VJ33" s="5" t="s">
        <v>220</v>
      </c>
      <c r="VK33" s="5" t="s">
        <v>220</v>
      </c>
      <c r="VL33" s="5" t="s">
        <v>220</v>
      </c>
      <c r="VM33" s="5" t="s">
        <v>220</v>
      </c>
      <c r="VN33" s="5" t="s">
        <v>220</v>
      </c>
      <c r="VO33" s="5" t="s">
        <v>220</v>
      </c>
      <c r="VP33" s="5" t="s">
        <v>220</v>
      </c>
      <c r="VQ33" s="5" t="s">
        <v>220</v>
      </c>
      <c r="VR33" s="5" t="s">
        <v>220</v>
      </c>
      <c r="VS33" s="5" t="s">
        <v>220</v>
      </c>
      <c r="VT33" s="5" t="s">
        <v>220</v>
      </c>
      <c r="VU33" s="5" t="s">
        <v>220</v>
      </c>
      <c r="VV33" s="5" t="s">
        <v>220</v>
      </c>
      <c r="VW33" s="5" t="s">
        <v>220</v>
      </c>
      <c r="VX33" s="5">
        <v>966</v>
      </c>
      <c r="VY33" s="5">
        <v>820</v>
      </c>
      <c r="VZ33" s="5">
        <v>813</v>
      </c>
      <c r="WA33" s="5">
        <v>673</v>
      </c>
      <c r="WB33" s="5">
        <v>538</v>
      </c>
      <c r="WC33" s="5">
        <v>579</v>
      </c>
      <c r="WD33" s="5">
        <v>538</v>
      </c>
      <c r="WE33" s="5">
        <v>498</v>
      </c>
      <c r="WF33" s="5">
        <v>448</v>
      </c>
      <c r="WG33" s="5" t="s">
        <v>220</v>
      </c>
      <c r="WH33" s="5" t="s">
        <v>220</v>
      </c>
      <c r="WI33" s="5" t="s">
        <v>220</v>
      </c>
      <c r="WJ33" s="5" t="s">
        <v>220</v>
      </c>
      <c r="WK33" s="5" t="s">
        <v>220</v>
      </c>
      <c r="WL33" s="5" t="s">
        <v>220</v>
      </c>
      <c r="WM33" s="5" t="s">
        <v>220</v>
      </c>
      <c r="WN33" s="5" t="s">
        <v>220</v>
      </c>
      <c r="WO33" s="5" t="s">
        <v>220</v>
      </c>
      <c r="WP33" s="5" t="s">
        <v>220</v>
      </c>
      <c r="WQ33" s="5" t="s">
        <v>220</v>
      </c>
      <c r="WR33" s="5" t="s">
        <v>220</v>
      </c>
      <c r="WS33" s="5" t="s">
        <v>220</v>
      </c>
      <c r="WT33" s="5" t="s">
        <v>220</v>
      </c>
      <c r="WU33" s="5" t="s">
        <v>220</v>
      </c>
      <c r="WV33" s="5" t="s">
        <v>220</v>
      </c>
      <c r="WW33" s="5" t="s">
        <v>220</v>
      </c>
      <c r="WX33" s="5" t="s">
        <v>220</v>
      </c>
      <c r="WY33" s="5" t="s">
        <v>220</v>
      </c>
      <c r="WZ33" s="5" t="s">
        <v>220</v>
      </c>
      <c r="XA33" s="5" t="s">
        <v>220</v>
      </c>
      <c r="XB33" s="5" t="s">
        <v>220</v>
      </c>
      <c r="XC33" s="5" t="s">
        <v>220</v>
      </c>
      <c r="XD33" s="5">
        <v>21</v>
      </c>
      <c r="XE33" s="5">
        <v>14</v>
      </c>
      <c r="XF33" s="5">
        <v>15</v>
      </c>
      <c r="XG33" s="5">
        <v>17</v>
      </c>
      <c r="XH33" s="5">
        <v>12</v>
      </c>
      <c r="XI33" s="5">
        <v>20</v>
      </c>
      <c r="XJ33" s="5">
        <v>22</v>
      </c>
      <c r="XK33" s="5">
        <v>16</v>
      </c>
      <c r="XL33" s="5">
        <v>13</v>
      </c>
      <c r="XM33" s="5" t="s">
        <v>220</v>
      </c>
      <c r="XN33" s="5" t="s">
        <v>220</v>
      </c>
      <c r="XO33" s="5" t="s">
        <v>220</v>
      </c>
      <c r="XP33" s="5" t="s">
        <v>220</v>
      </c>
      <c r="XQ33" s="5" t="s">
        <v>220</v>
      </c>
      <c r="XR33" s="5" t="s">
        <v>220</v>
      </c>
      <c r="XS33" s="2">
        <v>3597</v>
      </c>
      <c r="XT33" s="3" t="s">
        <v>222</v>
      </c>
      <c r="XU33" s="3" t="s">
        <v>221</v>
      </c>
      <c r="XV33" s="3" t="s">
        <v>221</v>
      </c>
      <c r="XW33" s="3" t="s">
        <v>221</v>
      </c>
      <c r="XX33" s="3" t="s">
        <v>221</v>
      </c>
      <c r="XY33" s="3" t="s">
        <v>222</v>
      </c>
      <c r="XZ33" s="3" t="s">
        <v>239</v>
      </c>
    </row>
    <row r="34" spans="1:650" x14ac:dyDescent="0.3">
      <c r="A34" s="1" t="s">
        <v>28</v>
      </c>
      <c r="B34" s="2">
        <v>4056982</v>
      </c>
      <c r="C34" s="5">
        <v>165062</v>
      </c>
      <c r="D34" s="5">
        <v>464</v>
      </c>
      <c r="E34" s="5">
        <v>742</v>
      </c>
      <c r="F34" s="5">
        <v>-423</v>
      </c>
      <c r="G34" s="5">
        <v>4487</v>
      </c>
      <c r="H34" s="5">
        <v>7633</v>
      </c>
      <c r="I34" s="5">
        <v>3340</v>
      </c>
      <c r="J34" s="5">
        <v>4689</v>
      </c>
      <c r="K34" s="5">
        <v>2055</v>
      </c>
      <c r="L34" s="5">
        <v>2113</v>
      </c>
      <c r="M34" s="5">
        <v>981</v>
      </c>
      <c r="N34" s="5">
        <v>788</v>
      </c>
      <c r="O34" s="5">
        <v>0</v>
      </c>
      <c r="P34" s="5">
        <v>1648</v>
      </c>
      <c r="Q34" s="5">
        <v>330</v>
      </c>
      <c r="R34" s="5">
        <v>1307</v>
      </c>
      <c r="S34" s="5">
        <v>2105</v>
      </c>
      <c r="T34" s="5">
        <v>9723</v>
      </c>
      <c r="U34" s="5">
        <v>0</v>
      </c>
      <c r="V34" s="5">
        <v>1060</v>
      </c>
      <c r="W34" s="5">
        <v>5893</v>
      </c>
      <c r="X34" s="5">
        <v>1645</v>
      </c>
      <c r="Y34" s="5">
        <v>3660</v>
      </c>
      <c r="Z34" s="5">
        <v>7391</v>
      </c>
      <c r="AA34" s="5">
        <v>484</v>
      </c>
      <c r="AB34" s="5">
        <v>1709</v>
      </c>
      <c r="AC34" s="5">
        <v>0</v>
      </c>
      <c r="AD34" s="5">
        <v>0</v>
      </c>
      <c r="AE34" s="5">
        <v>182</v>
      </c>
      <c r="AF34" s="5">
        <v>0</v>
      </c>
      <c r="AG34" s="5">
        <v>117</v>
      </c>
      <c r="AH34" s="5">
        <v>447</v>
      </c>
      <c r="AI34" s="5">
        <v>178583</v>
      </c>
      <c r="AJ34" s="5">
        <v>42178</v>
      </c>
      <c r="AK34" s="5">
        <v>40989</v>
      </c>
      <c r="AL34" s="5">
        <v>31769</v>
      </c>
      <c r="AM34" s="5">
        <v>65085</v>
      </c>
      <c r="AN34" s="5">
        <v>103884</v>
      </c>
      <c r="AO34" s="5">
        <v>42444</v>
      </c>
      <c r="AP34" s="5">
        <v>14920</v>
      </c>
      <c r="AQ34" s="5">
        <v>72522</v>
      </c>
      <c r="AR34" s="5">
        <v>996758</v>
      </c>
      <c r="AS34" s="5">
        <v>8982</v>
      </c>
      <c r="AT34" s="5">
        <v>6806</v>
      </c>
      <c r="AU34" s="5">
        <v>2106</v>
      </c>
      <c r="AV34" s="5">
        <v>4399</v>
      </c>
      <c r="AW34" s="5">
        <v>2941</v>
      </c>
      <c r="AX34" s="5">
        <v>2878</v>
      </c>
      <c r="AY34" s="5">
        <v>3620</v>
      </c>
      <c r="AZ34" s="5">
        <v>2236</v>
      </c>
      <c r="BA34" s="5">
        <v>2189</v>
      </c>
      <c r="BB34" s="5">
        <v>5384</v>
      </c>
      <c r="BC34" s="5">
        <v>4364</v>
      </c>
      <c r="BD34" s="5">
        <v>4589</v>
      </c>
      <c r="BE34" s="5">
        <v>6389</v>
      </c>
      <c r="BF34" s="5">
        <v>8106</v>
      </c>
      <c r="BG34" s="5">
        <v>1197</v>
      </c>
      <c r="BH34" s="5">
        <v>2525</v>
      </c>
      <c r="BI34" s="5">
        <v>5044</v>
      </c>
      <c r="BJ34" s="5">
        <v>1029</v>
      </c>
      <c r="BK34" s="5">
        <v>3183</v>
      </c>
      <c r="BL34" s="5">
        <v>2630</v>
      </c>
      <c r="BM34" s="5">
        <v>2283</v>
      </c>
      <c r="BN34" s="5">
        <v>2828</v>
      </c>
      <c r="BO34" s="5">
        <v>75203</v>
      </c>
      <c r="BP34" s="5">
        <v>8338</v>
      </c>
      <c r="BQ34" s="5">
        <v>13726</v>
      </c>
      <c r="BR34" s="5">
        <v>58318</v>
      </c>
      <c r="BS34" s="5">
        <v>39044</v>
      </c>
      <c r="BT34" s="5">
        <v>15642</v>
      </c>
      <c r="BU34" s="5">
        <v>73042</v>
      </c>
      <c r="BV34" s="5">
        <v>42437</v>
      </c>
      <c r="BW34" s="5">
        <v>68145</v>
      </c>
      <c r="BX34" s="5">
        <v>31732</v>
      </c>
      <c r="BY34" s="5">
        <v>8421</v>
      </c>
      <c r="BZ34" s="5">
        <v>29334</v>
      </c>
      <c r="CA34" s="5">
        <v>5692</v>
      </c>
      <c r="CB34" s="5">
        <v>6376</v>
      </c>
      <c r="CC34" s="5">
        <v>16597</v>
      </c>
      <c r="CD34" s="5">
        <v>11319</v>
      </c>
      <c r="CE34" s="5">
        <v>15192</v>
      </c>
      <c r="CF34" s="5">
        <v>2316</v>
      </c>
      <c r="CG34" s="5">
        <v>9914</v>
      </c>
      <c r="CH34" s="5">
        <v>11717</v>
      </c>
      <c r="CI34" s="5">
        <v>17826</v>
      </c>
      <c r="CJ34" s="5">
        <v>5034</v>
      </c>
      <c r="CK34" s="5">
        <v>11329</v>
      </c>
      <c r="CL34" s="5">
        <v>2860</v>
      </c>
      <c r="CM34" s="5">
        <v>9898</v>
      </c>
      <c r="CN34" s="5">
        <v>8129</v>
      </c>
      <c r="CO34" s="5">
        <v>32300</v>
      </c>
      <c r="CP34" s="5">
        <v>5548</v>
      </c>
      <c r="CQ34" s="5">
        <v>16534</v>
      </c>
      <c r="CR34" s="5">
        <v>9345</v>
      </c>
      <c r="CS34" s="5">
        <v>34631</v>
      </c>
      <c r="CT34" s="5">
        <v>20036</v>
      </c>
      <c r="CU34" s="5">
        <v>77600</v>
      </c>
      <c r="CV34" s="5">
        <v>72885</v>
      </c>
      <c r="CW34" s="5">
        <v>68746</v>
      </c>
      <c r="CX34" s="5">
        <v>63967</v>
      </c>
      <c r="CY34" s="5">
        <v>64581</v>
      </c>
      <c r="CZ34" s="5">
        <v>59926</v>
      </c>
      <c r="DA34" s="5">
        <v>117936</v>
      </c>
      <c r="DB34" s="5">
        <v>66041</v>
      </c>
      <c r="DC34" s="5">
        <v>84008</v>
      </c>
      <c r="DD34" s="5">
        <v>59361</v>
      </c>
      <c r="DE34" s="5">
        <v>85942</v>
      </c>
      <c r="DF34" s="5">
        <v>53176</v>
      </c>
      <c r="DG34" s="5">
        <v>47120</v>
      </c>
      <c r="DH34" s="5">
        <v>53956</v>
      </c>
      <c r="DI34" s="5">
        <v>72056</v>
      </c>
      <c r="DJ34" s="5">
        <v>22892</v>
      </c>
      <c r="DK34" s="5">
        <v>53034</v>
      </c>
      <c r="DL34" s="5">
        <v>21294</v>
      </c>
      <c r="DM34" s="5">
        <v>28340</v>
      </c>
      <c r="DN34" s="5">
        <v>30274</v>
      </c>
      <c r="DO34" s="5">
        <v>32230</v>
      </c>
      <c r="DP34" s="5">
        <v>36636</v>
      </c>
      <c r="DQ34" s="5">
        <v>40167</v>
      </c>
      <c r="DR34" s="5">
        <v>34633</v>
      </c>
      <c r="DS34" s="5">
        <v>35125</v>
      </c>
      <c r="DT34" s="5">
        <v>27099</v>
      </c>
      <c r="DU34" s="5">
        <v>26021</v>
      </c>
      <c r="DV34" s="5">
        <v>24292</v>
      </c>
      <c r="DW34" s="5">
        <v>25054</v>
      </c>
      <c r="DX34" s="5">
        <v>29401</v>
      </c>
      <c r="DY34" s="5">
        <v>24804</v>
      </c>
      <c r="DZ34" s="5">
        <v>22711</v>
      </c>
      <c r="EA34" s="5">
        <v>9774</v>
      </c>
      <c r="EB34" s="5">
        <v>25494</v>
      </c>
      <c r="EC34" s="5">
        <v>15157</v>
      </c>
      <c r="ED34" s="5">
        <v>20782</v>
      </c>
      <c r="EE34" s="5">
        <v>4303</v>
      </c>
      <c r="EF34" s="5">
        <v>22627</v>
      </c>
      <c r="EG34" s="5">
        <v>19035</v>
      </c>
      <c r="EH34" s="5">
        <v>12244</v>
      </c>
      <c r="EI34" s="5">
        <v>9604</v>
      </c>
      <c r="EJ34" s="5">
        <v>22817</v>
      </c>
      <c r="EK34" s="5">
        <v>8972</v>
      </c>
      <c r="EL34" s="5">
        <v>3608</v>
      </c>
      <c r="EM34" s="5">
        <v>4670</v>
      </c>
      <c r="EN34" s="5">
        <v>2580</v>
      </c>
      <c r="EO34" s="5">
        <v>20886</v>
      </c>
      <c r="EP34" s="5">
        <v>2817</v>
      </c>
      <c r="EQ34" s="5">
        <v>2487</v>
      </c>
      <c r="ER34" s="5">
        <v>1080</v>
      </c>
      <c r="ES34" s="5">
        <v>2444</v>
      </c>
      <c r="ET34" s="5">
        <v>2922</v>
      </c>
      <c r="EU34" s="5">
        <v>5212</v>
      </c>
      <c r="EV34" s="5">
        <v>6386</v>
      </c>
      <c r="EW34" s="5">
        <v>4267</v>
      </c>
      <c r="EX34" s="5">
        <v>8261</v>
      </c>
      <c r="EY34" s="5">
        <v>6596</v>
      </c>
      <c r="EZ34" s="5">
        <v>3279</v>
      </c>
      <c r="FA34" s="5">
        <v>5306</v>
      </c>
      <c r="FB34" s="5">
        <v>2348</v>
      </c>
      <c r="FC34" s="5">
        <v>3379</v>
      </c>
      <c r="FD34" s="5">
        <v>2607</v>
      </c>
      <c r="FE34" s="5">
        <v>5864</v>
      </c>
      <c r="FF34" s="5">
        <v>3092</v>
      </c>
      <c r="FG34" s="5">
        <v>0</v>
      </c>
      <c r="FH34" s="5">
        <v>0</v>
      </c>
      <c r="FI34" s="5">
        <v>0</v>
      </c>
      <c r="FJ34" s="5">
        <v>0</v>
      </c>
      <c r="FK34" s="5">
        <v>0</v>
      </c>
      <c r="FL34" s="5">
        <v>677</v>
      </c>
      <c r="FM34" s="5">
        <v>77</v>
      </c>
      <c r="FN34" s="5">
        <v>0</v>
      </c>
      <c r="FO34" s="5">
        <v>0</v>
      </c>
      <c r="FP34" s="5">
        <v>0</v>
      </c>
      <c r="FQ34" s="5">
        <v>0</v>
      </c>
      <c r="FR34" s="5">
        <v>0</v>
      </c>
      <c r="FS34" s="5">
        <v>0</v>
      </c>
      <c r="FT34" s="5">
        <v>0</v>
      </c>
      <c r="FU34" s="5" t="s">
        <v>220</v>
      </c>
      <c r="FV34" s="5" t="s">
        <v>220</v>
      </c>
      <c r="FW34" s="5" t="s">
        <v>220</v>
      </c>
      <c r="FX34" s="5" t="s">
        <v>220</v>
      </c>
      <c r="FY34" s="5" t="s">
        <v>220</v>
      </c>
      <c r="FZ34" s="5" t="s">
        <v>220</v>
      </c>
      <c r="GA34" s="5" t="s">
        <v>220</v>
      </c>
      <c r="GB34" s="5" t="s">
        <v>220</v>
      </c>
      <c r="GC34" s="5" t="s">
        <v>220</v>
      </c>
      <c r="GD34" s="5" t="s">
        <v>220</v>
      </c>
      <c r="GE34" s="5" t="s">
        <v>220</v>
      </c>
      <c r="GF34" s="5" t="s">
        <v>220</v>
      </c>
      <c r="GG34" s="5" t="s">
        <v>220</v>
      </c>
      <c r="GH34" s="5" t="s">
        <v>220</v>
      </c>
      <c r="GI34" s="5" t="s">
        <v>220</v>
      </c>
      <c r="GJ34" s="5" t="s">
        <v>220</v>
      </c>
      <c r="GK34" s="5" t="s">
        <v>220</v>
      </c>
      <c r="GL34" s="5" t="s">
        <v>220</v>
      </c>
      <c r="GM34" s="5">
        <v>506221</v>
      </c>
      <c r="GN34" s="5">
        <v>149358</v>
      </c>
      <c r="GO34" s="5">
        <v>139359</v>
      </c>
      <c r="GP34" s="5">
        <v>174413</v>
      </c>
      <c r="GQ34" s="5">
        <v>177499</v>
      </c>
      <c r="GR34" s="5">
        <v>210389</v>
      </c>
      <c r="GS34" s="5">
        <v>255874</v>
      </c>
      <c r="GT34" s="5">
        <v>140331</v>
      </c>
      <c r="GU34" s="5">
        <v>236335</v>
      </c>
      <c r="GV34" s="5">
        <v>1112780</v>
      </c>
      <c r="GW34" s="5">
        <v>113298</v>
      </c>
      <c r="GX34" s="5">
        <v>93711</v>
      </c>
      <c r="GY34" s="5">
        <v>59588</v>
      </c>
      <c r="GZ34" s="5">
        <v>68960</v>
      </c>
      <c r="HA34" s="5">
        <v>112812</v>
      </c>
      <c r="HB34" s="5">
        <v>41213</v>
      </c>
      <c r="HC34" s="5">
        <v>76438</v>
      </c>
      <c r="HD34" s="5">
        <v>36648</v>
      </c>
      <c r="HE34" s="5">
        <v>42887</v>
      </c>
      <c r="HF34" s="5">
        <v>51357</v>
      </c>
      <c r="HG34" s="5">
        <v>65525</v>
      </c>
      <c r="HH34" s="5">
        <v>54289</v>
      </c>
      <c r="HI34" s="5">
        <v>88041</v>
      </c>
      <c r="HJ34" s="5">
        <v>61251</v>
      </c>
      <c r="HK34" s="5">
        <v>53299</v>
      </c>
      <c r="HL34" s="5">
        <v>42741</v>
      </c>
      <c r="HM34" s="5">
        <v>75207</v>
      </c>
      <c r="HN34" s="5">
        <v>33217</v>
      </c>
      <c r="HO34" s="5">
        <v>48332</v>
      </c>
      <c r="HP34" s="5">
        <v>43984</v>
      </c>
      <c r="HQ34" s="5">
        <v>67698</v>
      </c>
      <c r="HR34" s="5">
        <v>49114</v>
      </c>
      <c r="HS34" s="5">
        <v>495290</v>
      </c>
      <c r="HT34" s="5">
        <v>547121</v>
      </c>
      <c r="HU34" s="5">
        <v>491750</v>
      </c>
      <c r="HV34" s="5">
        <v>463833</v>
      </c>
      <c r="HW34" s="5">
        <v>506391</v>
      </c>
      <c r="HX34" s="5">
        <v>573650</v>
      </c>
      <c r="HY34" s="5">
        <v>425706</v>
      </c>
      <c r="HZ34" s="5">
        <v>379997</v>
      </c>
      <c r="IA34" s="5">
        <v>473614</v>
      </c>
      <c r="IB34" s="5">
        <v>524867</v>
      </c>
      <c r="IC34" s="5">
        <v>492013</v>
      </c>
      <c r="ID34" s="5">
        <v>716611</v>
      </c>
      <c r="IE34" s="5">
        <v>667988</v>
      </c>
      <c r="IF34" s="5">
        <v>647745</v>
      </c>
      <c r="IG34" s="5">
        <v>585508</v>
      </c>
      <c r="IH34" s="5">
        <v>429988</v>
      </c>
      <c r="II34" s="5">
        <v>410586</v>
      </c>
      <c r="IJ34" s="5">
        <v>317058</v>
      </c>
      <c r="IK34" s="5">
        <v>346440</v>
      </c>
      <c r="IL34" s="5">
        <v>342993</v>
      </c>
      <c r="IM34" s="5">
        <v>458268</v>
      </c>
      <c r="IN34" s="5">
        <v>236373</v>
      </c>
      <c r="IO34" s="5">
        <v>196376</v>
      </c>
      <c r="IP34" s="5">
        <v>181275</v>
      </c>
      <c r="IQ34" s="5">
        <v>144879</v>
      </c>
      <c r="IR34" s="5">
        <v>145796</v>
      </c>
      <c r="IS34" s="5">
        <v>154784</v>
      </c>
      <c r="IT34" s="5">
        <v>130267</v>
      </c>
      <c r="IU34" s="5">
        <v>124751</v>
      </c>
      <c r="IV34" s="5">
        <v>125024</v>
      </c>
      <c r="IW34" s="5">
        <v>115927</v>
      </c>
      <c r="IX34" s="5">
        <v>105865</v>
      </c>
      <c r="IY34" s="5">
        <v>49487</v>
      </c>
      <c r="IZ34" s="5">
        <v>61591</v>
      </c>
      <c r="JA34" s="5">
        <v>58649</v>
      </c>
      <c r="JB34" s="5">
        <v>64061</v>
      </c>
      <c r="JC34" s="5">
        <v>58825</v>
      </c>
      <c r="JD34" s="5">
        <v>67941</v>
      </c>
      <c r="JE34" s="5">
        <v>58150</v>
      </c>
      <c r="JF34" s="5">
        <v>45196</v>
      </c>
      <c r="JG34" s="5">
        <v>46092</v>
      </c>
      <c r="JH34" s="5">
        <v>44129</v>
      </c>
      <c r="JI34" s="5">
        <v>22733</v>
      </c>
      <c r="JJ34" s="5">
        <v>19073</v>
      </c>
      <c r="JK34" s="5">
        <v>21377</v>
      </c>
      <c r="JL34" s="5">
        <v>15814</v>
      </c>
      <c r="JM34" s="5">
        <v>16709</v>
      </c>
      <c r="JN34" s="5">
        <v>13628</v>
      </c>
      <c r="JO34" s="5">
        <v>13654</v>
      </c>
      <c r="JP34" s="5">
        <v>11989</v>
      </c>
      <c r="JQ34" s="5">
        <v>11638</v>
      </c>
      <c r="JR34" s="5">
        <v>13803</v>
      </c>
      <c r="JS34" s="5">
        <v>13049</v>
      </c>
      <c r="JT34" s="5">
        <v>14481</v>
      </c>
      <c r="JU34" s="5">
        <v>9472</v>
      </c>
      <c r="JV34" s="5">
        <v>9244</v>
      </c>
      <c r="JW34" s="5">
        <v>8410</v>
      </c>
      <c r="JX34" s="5">
        <v>9663</v>
      </c>
      <c r="JY34" s="5">
        <v>8666</v>
      </c>
      <c r="JZ34" s="5">
        <v>7924</v>
      </c>
      <c r="KA34" s="5">
        <v>9320</v>
      </c>
      <c r="KB34" s="5">
        <v>7714</v>
      </c>
      <c r="KC34" s="5">
        <v>6296</v>
      </c>
      <c r="KD34" s="5">
        <v>5870</v>
      </c>
      <c r="KE34" s="5">
        <v>30190</v>
      </c>
      <c r="KF34" s="5">
        <v>34446</v>
      </c>
      <c r="KG34" s="5">
        <v>29803</v>
      </c>
      <c r="KH34" s="5">
        <v>31904</v>
      </c>
      <c r="KI34" s="5">
        <v>24938</v>
      </c>
      <c r="KJ34" s="5">
        <v>23383</v>
      </c>
      <c r="KK34" s="5">
        <v>12918</v>
      </c>
      <c r="KL34" s="5">
        <v>12471</v>
      </c>
      <c r="KM34" s="5">
        <v>11559</v>
      </c>
      <c r="KN34" s="5">
        <v>10519</v>
      </c>
      <c r="KO34" s="5">
        <v>9579</v>
      </c>
      <c r="KP34" s="5">
        <v>10614</v>
      </c>
      <c r="KQ34" s="5">
        <v>11002</v>
      </c>
      <c r="KR34" s="5">
        <v>8236</v>
      </c>
      <c r="KS34" s="5">
        <v>2236</v>
      </c>
      <c r="KT34" s="5">
        <v>2784</v>
      </c>
      <c r="KU34" s="5">
        <v>2231</v>
      </c>
      <c r="KV34" s="5">
        <v>1968</v>
      </c>
      <c r="KW34" s="5">
        <v>1742</v>
      </c>
      <c r="KX34" s="5">
        <v>2637</v>
      </c>
      <c r="KY34" s="5">
        <v>4063</v>
      </c>
      <c r="KZ34" s="5">
        <v>2439</v>
      </c>
      <c r="LA34" s="5">
        <v>2068</v>
      </c>
      <c r="LB34" s="5">
        <v>1596</v>
      </c>
      <c r="LC34" s="5">
        <v>1691</v>
      </c>
      <c r="LD34" s="5">
        <v>1496</v>
      </c>
      <c r="LE34" s="5">
        <v>1439</v>
      </c>
      <c r="LF34" s="5">
        <v>1512</v>
      </c>
      <c r="LG34" s="5">
        <v>1546</v>
      </c>
      <c r="LH34" s="5">
        <v>1442</v>
      </c>
      <c r="LI34" s="5">
        <v>1330</v>
      </c>
      <c r="LJ34" s="5">
        <v>1514</v>
      </c>
      <c r="LK34" s="5">
        <v>6506</v>
      </c>
      <c r="LL34" s="5">
        <v>6211</v>
      </c>
      <c r="LM34" s="5">
        <v>5618</v>
      </c>
      <c r="LN34" s="5">
        <v>6021</v>
      </c>
      <c r="LO34" s="5">
        <v>5825</v>
      </c>
      <c r="LP34" s="5">
        <v>6029</v>
      </c>
      <c r="LQ34" s="5">
        <v>6031</v>
      </c>
      <c r="LR34" s="5">
        <v>5965</v>
      </c>
      <c r="LS34" s="5">
        <v>6277</v>
      </c>
      <c r="LT34" s="5">
        <v>6269</v>
      </c>
      <c r="LU34" s="5">
        <v>4900</v>
      </c>
      <c r="LV34" s="5">
        <v>5622</v>
      </c>
      <c r="LW34" s="5">
        <v>5400</v>
      </c>
      <c r="LX34" s="5">
        <v>4984</v>
      </c>
      <c r="LY34" s="5">
        <v>6995</v>
      </c>
      <c r="LZ34" s="5">
        <v>5507</v>
      </c>
      <c r="MA34" s="5">
        <v>4812</v>
      </c>
      <c r="MB34" s="5">
        <v>2573</v>
      </c>
      <c r="MC34" s="5">
        <v>2456</v>
      </c>
      <c r="MD34" s="5">
        <v>3170</v>
      </c>
      <c r="ME34" s="5">
        <v>2949</v>
      </c>
      <c r="MF34" s="5">
        <v>3340</v>
      </c>
      <c r="MG34" s="5">
        <v>2332</v>
      </c>
      <c r="MH34" s="5">
        <v>2872</v>
      </c>
      <c r="MI34" s="5">
        <v>2855</v>
      </c>
      <c r="MJ34" s="5">
        <v>2248</v>
      </c>
      <c r="MK34" s="5">
        <v>2520</v>
      </c>
      <c r="ML34" s="5">
        <v>3573</v>
      </c>
      <c r="MM34" s="5">
        <v>2252</v>
      </c>
      <c r="MN34" s="5">
        <v>2195</v>
      </c>
      <c r="MO34" s="5">
        <v>2413</v>
      </c>
      <c r="MP34" s="5">
        <v>2288</v>
      </c>
      <c r="MQ34" s="5">
        <v>5597</v>
      </c>
      <c r="MR34" s="5">
        <v>5857</v>
      </c>
      <c r="MS34" s="5">
        <v>5921</v>
      </c>
      <c r="MT34" s="5">
        <v>5102</v>
      </c>
      <c r="MU34" s="5">
        <v>5048</v>
      </c>
      <c r="MV34" s="5">
        <v>4053</v>
      </c>
      <c r="MW34" s="5">
        <v>55</v>
      </c>
      <c r="MX34" s="5">
        <v>0</v>
      </c>
      <c r="MY34" s="5">
        <v>0</v>
      </c>
      <c r="MZ34" s="5">
        <v>0</v>
      </c>
      <c r="NA34" s="5">
        <v>0</v>
      </c>
      <c r="NB34" s="5">
        <v>0</v>
      </c>
      <c r="NC34" s="5">
        <v>0</v>
      </c>
      <c r="ND34" s="5">
        <v>0</v>
      </c>
      <c r="NE34" s="5" t="s">
        <v>220</v>
      </c>
      <c r="NF34" s="5" t="s">
        <v>220</v>
      </c>
      <c r="NG34" s="5" t="s">
        <v>220</v>
      </c>
      <c r="NH34" s="5" t="s">
        <v>220</v>
      </c>
      <c r="NI34" s="5" t="s">
        <v>220</v>
      </c>
      <c r="NJ34" s="5" t="s">
        <v>220</v>
      </c>
      <c r="NK34" s="5" t="s">
        <v>220</v>
      </c>
      <c r="NL34" s="5" t="s">
        <v>220</v>
      </c>
      <c r="NM34" s="5" t="s">
        <v>220</v>
      </c>
      <c r="NN34" s="5" t="s">
        <v>220</v>
      </c>
      <c r="NO34" s="5" t="s">
        <v>220</v>
      </c>
      <c r="NP34" s="5" t="s">
        <v>220</v>
      </c>
      <c r="NQ34" s="5" t="s">
        <v>220</v>
      </c>
      <c r="NR34" s="5" t="s">
        <v>220</v>
      </c>
      <c r="NS34" s="5" t="s">
        <v>220</v>
      </c>
      <c r="NT34" s="5" t="s">
        <v>220</v>
      </c>
      <c r="NU34" s="5" t="s">
        <v>220</v>
      </c>
      <c r="NV34" s="5" t="s">
        <v>220</v>
      </c>
      <c r="NW34" s="5">
        <v>0</v>
      </c>
      <c r="NX34" s="5">
        <v>0</v>
      </c>
      <c r="NY34" s="5">
        <v>0</v>
      </c>
      <c r="NZ34" s="5">
        <v>0</v>
      </c>
      <c r="OA34" s="5">
        <v>0</v>
      </c>
      <c r="OB34" s="5">
        <v>0</v>
      </c>
      <c r="OC34" s="5">
        <v>0</v>
      </c>
      <c r="OD34" s="5">
        <v>0</v>
      </c>
      <c r="OE34" s="5">
        <v>0</v>
      </c>
      <c r="OF34" s="5">
        <v>0</v>
      </c>
      <c r="OG34" s="5">
        <v>0</v>
      </c>
      <c r="OH34" s="5">
        <v>0</v>
      </c>
      <c r="OI34" s="5">
        <v>0</v>
      </c>
      <c r="OJ34" s="5">
        <v>0</v>
      </c>
      <c r="OK34" s="5" t="s">
        <v>220</v>
      </c>
      <c r="OL34" s="5" t="s">
        <v>220</v>
      </c>
      <c r="OM34" s="5" t="s">
        <v>220</v>
      </c>
      <c r="ON34" s="5" t="s">
        <v>220</v>
      </c>
      <c r="OO34" s="5" t="s">
        <v>220</v>
      </c>
      <c r="OP34" s="5" t="s">
        <v>220</v>
      </c>
      <c r="OQ34" s="5" t="s">
        <v>220</v>
      </c>
      <c r="OR34" s="5" t="s">
        <v>220</v>
      </c>
      <c r="OS34" s="5" t="s">
        <v>220</v>
      </c>
      <c r="OT34" s="5" t="s">
        <v>220</v>
      </c>
      <c r="OU34" s="5" t="s">
        <v>220</v>
      </c>
      <c r="OV34" s="5" t="s">
        <v>220</v>
      </c>
      <c r="OW34" s="5" t="s">
        <v>220</v>
      </c>
      <c r="OX34" s="5" t="s">
        <v>220</v>
      </c>
      <c r="OY34" s="5" t="s">
        <v>220</v>
      </c>
      <c r="OZ34" s="5" t="s">
        <v>220</v>
      </c>
      <c r="PA34" s="5" t="s">
        <v>220</v>
      </c>
      <c r="PB34" s="5" t="s">
        <v>220</v>
      </c>
      <c r="PC34" s="5">
        <v>12725</v>
      </c>
      <c r="PD34" s="5">
        <v>13382</v>
      </c>
      <c r="PE34" s="5">
        <v>11651</v>
      </c>
      <c r="PF34" s="5">
        <v>11139</v>
      </c>
      <c r="PG34" s="5">
        <v>11169</v>
      </c>
      <c r="PH34" s="5">
        <v>10354</v>
      </c>
      <c r="PI34" s="5">
        <v>9449</v>
      </c>
      <c r="PJ34" s="5">
        <v>9272</v>
      </c>
      <c r="PK34" s="5">
        <v>9526</v>
      </c>
      <c r="PL34" s="5">
        <v>8584</v>
      </c>
      <c r="PM34" s="5">
        <v>7865</v>
      </c>
      <c r="PN34" s="5">
        <v>7842</v>
      </c>
      <c r="PO34" s="5">
        <v>8095</v>
      </c>
      <c r="PP34" s="5">
        <v>7012</v>
      </c>
      <c r="PQ34" s="5">
        <v>4767</v>
      </c>
      <c r="PR34" s="5">
        <v>4223</v>
      </c>
      <c r="PS34" s="5">
        <v>5025</v>
      </c>
      <c r="PT34" s="5">
        <v>4698</v>
      </c>
      <c r="PU34" s="5">
        <v>5033</v>
      </c>
      <c r="PV34" s="5">
        <v>5386</v>
      </c>
      <c r="PW34" s="5">
        <v>6888</v>
      </c>
      <c r="PX34" s="5">
        <v>4293</v>
      </c>
      <c r="PY34" s="5">
        <v>5500</v>
      </c>
      <c r="PZ34" s="5">
        <v>6870</v>
      </c>
      <c r="QA34" s="5">
        <v>5965</v>
      </c>
      <c r="QB34" s="5">
        <v>8248</v>
      </c>
      <c r="QC34" s="5">
        <v>8060</v>
      </c>
      <c r="QD34" s="5">
        <v>8067</v>
      </c>
      <c r="QE34" s="5">
        <v>8015</v>
      </c>
      <c r="QF34" s="5">
        <v>6888</v>
      </c>
      <c r="QG34" s="5">
        <v>6137</v>
      </c>
      <c r="QH34" s="5">
        <v>6643</v>
      </c>
      <c r="QI34" s="5">
        <v>19350</v>
      </c>
      <c r="QJ34" s="5">
        <v>18384</v>
      </c>
      <c r="QK34" s="5">
        <v>19125</v>
      </c>
      <c r="QL34" s="5">
        <v>19243</v>
      </c>
      <c r="QM34" s="5">
        <v>19367</v>
      </c>
      <c r="QN34" s="5">
        <v>18657</v>
      </c>
      <c r="QO34" s="5">
        <v>19154</v>
      </c>
      <c r="QP34" s="5">
        <v>18604</v>
      </c>
      <c r="QQ34" s="5">
        <v>19470</v>
      </c>
      <c r="QR34" s="5">
        <v>18887</v>
      </c>
      <c r="QS34" s="5">
        <v>17020</v>
      </c>
      <c r="QT34" s="5">
        <v>16046</v>
      </c>
      <c r="QU34" s="5">
        <v>17370</v>
      </c>
      <c r="QV34" s="5">
        <v>14316</v>
      </c>
      <c r="QW34" s="5">
        <v>17052</v>
      </c>
      <c r="QX34" s="5">
        <v>14892</v>
      </c>
      <c r="QY34" s="5">
        <v>23652</v>
      </c>
      <c r="QZ34" s="5">
        <v>11750</v>
      </c>
      <c r="RA34" s="5">
        <v>11133</v>
      </c>
      <c r="RB34" s="5">
        <v>13374</v>
      </c>
      <c r="RC34" s="5">
        <v>11999</v>
      </c>
      <c r="RD34" s="5">
        <v>11399</v>
      </c>
      <c r="RE34" s="5">
        <v>9867</v>
      </c>
      <c r="RF34" s="5">
        <v>10477</v>
      </c>
      <c r="RG34" s="5">
        <v>10461</v>
      </c>
      <c r="RH34" s="5">
        <v>11867</v>
      </c>
      <c r="RI34" s="5">
        <v>13063</v>
      </c>
      <c r="RJ34" s="5">
        <v>13945</v>
      </c>
      <c r="RK34" s="5">
        <v>13646</v>
      </c>
      <c r="RL34" s="5">
        <v>11637</v>
      </c>
      <c r="RM34" s="5">
        <v>12253</v>
      </c>
      <c r="RN34" s="5">
        <v>11492</v>
      </c>
      <c r="RO34" s="5">
        <v>14087</v>
      </c>
      <c r="RP34" s="5">
        <v>10851</v>
      </c>
      <c r="RQ34" s="5">
        <v>13176</v>
      </c>
      <c r="RR34" s="5">
        <v>15195</v>
      </c>
      <c r="RS34" s="5">
        <v>12231</v>
      </c>
      <c r="RT34" s="5">
        <v>10857</v>
      </c>
      <c r="RU34" s="5">
        <v>11227</v>
      </c>
      <c r="RV34" s="5">
        <v>15177</v>
      </c>
      <c r="RW34" s="5">
        <v>16042</v>
      </c>
      <c r="RX34" s="5">
        <v>15874</v>
      </c>
      <c r="RY34" s="5">
        <v>15627</v>
      </c>
      <c r="RZ34" s="5">
        <v>17363</v>
      </c>
      <c r="SA34" s="5">
        <v>17058</v>
      </c>
      <c r="SB34" s="5">
        <v>16612</v>
      </c>
      <c r="SC34" s="5">
        <v>16999</v>
      </c>
      <c r="SD34" s="5">
        <v>14596</v>
      </c>
      <c r="SE34" s="5">
        <v>13497</v>
      </c>
      <c r="SF34" s="5">
        <v>13147</v>
      </c>
      <c r="SG34" s="5">
        <v>11926</v>
      </c>
      <c r="SH34" s="5">
        <v>11695</v>
      </c>
      <c r="SI34" s="5">
        <v>12188</v>
      </c>
      <c r="SJ34" s="5">
        <v>10861</v>
      </c>
      <c r="SK34" s="5">
        <v>9474</v>
      </c>
      <c r="SL34" s="5">
        <v>10982</v>
      </c>
      <c r="SM34" s="5">
        <v>12370</v>
      </c>
      <c r="SN34" s="5">
        <v>10259</v>
      </c>
      <c r="SO34" s="5">
        <v>10361</v>
      </c>
      <c r="SP34" s="5">
        <v>10693</v>
      </c>
      <c r="SQ34" s="5">
        <v>11065</v>
      </c>
      <c r="SR34" s="5">
        <v>10240</v>
      </c>
      <c r="SS34" s="5">
        <v>7361</v>
      </c>
      <c r="ST34" s="5">
        <v>7381</v>
      </c>
      <c r="SU34" s="5">
        <v>13305</v>
      </c>
      <c r="SV34" s="5">
        <v>12530</v>
      </c>
      <c r="SW34" s="5">
        <v>8402</v>
      </c>
      <c r="SX34" s="5">
        <v>8265</v>
      </c>
      <c r="SY34" s="5">
        <v>9111</v>
      </c>
      <c r="SZ34" s="5">
        <v>5911</v>
      </c>
      <c r="TA34" s="5">
        <v>5919</v>
      </c>
      <c r="TB34" s="5">
        <v>5181</v>
      </c>
      <c r="TC34" s="5">
        <v>6978</v>
      </c>
      <c r="TD34" s="5">
        <v>7184</v>
      </c>
      <c r="TE34" s="5">
        <v>4838</v>
      </c>
      <c r="TF34" s="5">
        <v>4773</v>
      </c>
      <c r="TG34" s="5">
        <v>5316</v>
      </c>
      <c r="TH34" s="5">
        <v>4576</v>
      </c>
      <c r="TI34" s="5">
        <v>5126</v>
      </c>
      <c r="TJ34" s="5">
        <v>5011</v>
      </c>
      <c r="TK34" s="5">
        <v>5801</v>
      </c>
      <c r="TL34" s="5">
        <v>5813</v>
      </c>
      <c r="TM34" s="5">
        <v>5192</v>
      </c>
      <c r="TN34" s="5">
        <v>3820</v>
      </c>
      <c r="TO34" s="5">
        <v>3127</v>
      </c>
      <c r="TP34" s="5">
        <v>4139</v>
      </c>
      <c r="TQ34" s="5">
        <v>4679</v>
      </c>
      <c r="TR34" s="5">
        <v>4938</v>
      </c>
      <c r="TS34" s="5">
        <v>1948</v>
      </c>
      <c r="TT34" s="5">
        <v>1484</v>
      </c>
      <c r="TU34" s="5">
        <v>1645</v>
      </c>
      <c r="TV34" s="5">
        <v>1620</v>
      </c>
      <c r="TW34" s="5">
        <v>1315</v>
      </c>
      <c r="TX34" s="5">
        <v>1151</v>
      </c>
      <c r="TY34" s="5">
        <v>922</v>
      </c>
      <c r="TZ34" s="5">
        <v>875</v>
      </c>
      <c r="UA34" s="5">
        <v>3176</v>
      </c>
      <c r="UB34" s="5">
        <v>3134</v>
      </c>
      <c r="UC34" s="5">
        <v>4153</v>
      </c>
      <c r="UD34" s="5">
        <v>4870</v>
      </c>
      <c r="UE34" s="5">
        <v>5911</v>
      </c>
      <c r="UF34" s="5">
        <v>4834</v>
      </c>
      <c r="UG34" s="5">
        <v>4529</v>
      </c>
      <c r="UH34" s="5">
        <v>4226</v>
      </c>
      <c r="UI34" s="5">
        <v>4083</v>
      </c>
      <c r="UJ34" s="5">
        <v>3820</v>
      </c>
      <c r="UK34" s="5">
        <v>3406</v>
      </c>
      <c r="UL34" s="5">
        <v>3501</v>
      </c>
      <c r="UM34" s="5">
        <v>3594</v>
      </c>
      <c r="UN34" s="5">
        <v>3603</v>
      </c>
      <c r="UO34" s="5">
        <v>3870</v>
      </c>
      <c r="UP34" s="5">
        <v>4477</v>
      </c>
      <c r="UQ34" s="5">
        <v>3331</v>
      </c>
      <c r="UR34" s="5">
        <v>4004</v>
      </c>
      <c r="US34" s="5">
        <v>5355</v>
      </c>
      <c r="UT34" s="5">
        <v>5141</v>
      </c>
      <c r="UU34" s="5">
        <v>6511</v>
      </c>
      <c r="UV34" s="5">
        <v>4758</v>
      </c>
      <c r="UW34" s="5">
        <v>2669</v>
      </c>
      <c r="UX34" s="5">
        <v>2134</v>
      </c>
      <c r="UY34" s="5">
        <v>8396</v>
      </c>
      <c r="UZ34" s="5">
        <v>3166</v>
      </c>
      <c r="VA34" s="5">
        <v>1361</v>
      </c>
      <c r="VB34" s="5">
        <v>1512</v>
      </c>
      <c r="VC34" s="5">
        <v>1391</v>
      </c>
      <c r="VD34" s="5">
        <v>1243</v>
      </c>
      <c r="VE34" s="5">
        <v>988</v>
      </c>
      <c r="VF34" s="5">
        <v>571</v>
      </c>
      <c r="VG34" s="5">
        <v>55335</v>
      </c>
      <c r="VH34" s="5">
        <v>52639</v>
      </c>
      <c r="VI34" s="5">
        <v>50519</v>
      </c>
      <c r="VJ34" s="5">
        <v>51659</v>
      </c>
      <c r="VK34" s="5">
        <v>57071</v>
      </c>
      <c r="VL34" s="5">
        <v>53968</v>
      </c>
      <c r="VM34" s="5">
        <v>51824</v>
      </c>
      <c r="VN34" s="5">
        <v>47606</v>
      </c>
      <c r="VO34" s="5">
        <v>48818</v>
      </c>
      <c r="VP34" s="5">
        <v>46448</v>
      </c>
      <c r="VQ34" s="5">
        <v>44591</v>
      </c>
      <c r="VR34" s="5">
        <v>39509</v>
      </c>
      <c r="VS34" s="5">
        <v>43468</v>
      </c>
      <c r="VT34" s="5">
        <v>39939</v>
      </c>
      <c r="VU34" s="5">
        <v>39181</v>
      </c>
      <c r="VV34" s="5">
        <v>34304</v>
      </c>
      <c r="VW34" s="5">
        <v>23362</v>
      </c>
      <c r="VX34" s="5">
        <v>32634</v>
      </c>
      <c r="VY34" s="5">
        <v>38679</v>
      </c>
      <c r="VZ34" s="5">
        <v>27812</v>
      </c>
      <c r="WA34" s="5">
        <v>28531</v>
      </c>
      <c r="WB34" s="5">
        <v>31273</v>
      </c>
      <c r="WC34" s="5">
        <v>26342</v>
      </c>
      <c r="WD34" s="5">
        <v>26521</v>
      </c>
      <c r="WE34" s="5">
        <v>26404</v>
      </c>
      <c r="WF34" s="5">
        <v>25148</v>
      </c>
      <c r="WG34" s="5">
        <v>29514</v>
      </c>
      <c r="WH34" s="5">
        <v>22444</v>
      </c>
      <c r="WI34" s="5">
        <v>19575</v>
      </c>
      <c r="WJ34" s="5">
        <v>20032</v>
      </c>
      <c r="WK34" s="5">
        <v>18646</v>
      </c>
      <c r="WL34" s="5">
        <v>18603</v>
      </c>
      <c r="WM34" s="5">
        <v>5751</v>
      </c>
      <c r="WN34" s="5">
        <v>3933</v>
      </c>
      <c r="WO34" s="5">
        <v>4183</v>
      </c>
      <c r="WP34" s="5">
        <v>4014</v>
      </c>
      <c r="WQ34" s="5">
        <v>3398</v>
      </c>
      <c r="WR34" s="5">
        <v>3427</v>
      </c>
      <c r="WS34" s="5">
        <v>2304</v>
      </c>
      <c r="WT34" s="5">
        <v>2621</v>
      </c>
      <c r="WU34" s="5">
        <v>2764</v>
      </c>
      <c r="WV34" s="5">
        <v>2763</v>
      </c>
      <c r="WW34" s="5">
        <v>2527</v>
      </c>
      <c r="WX34" s="5">
        <v>2290</v>
      </c>
      <c r="WY34" s="5">
        <v>2556</v>
      </c>
      <c r="WZ34" s="5">
        <v>2482</v>
      </c>
      <c r="XA34" s="5">
        <v>2483</v>
      </c>
      <c r="XB34" s="5">
        <v>2301</v>
      </c>
      <c r="XC34" s="5">
        <v>2424</v>
      </c>
      <c r="XD34" s="5">
        <v>1858</v>
      </c>
      <c r="XE34" s="5">
        <v>546</v>
      </c>
      <c r="XF34" s="5">
        <v>612</v>
      </c>
      <c r="XG34" s="5">
        <v>1373</v>
      </c>
      <c r="XH34" s="5">
        <v>1065</v>
      </c>
      <c r="XI34" s="5">
        <v>1615</v>
      </c>
      <c r="XJ34" s="5">
        <v>897</v>
      </c>
      <c r="XK34" s="5">
        <v>891</v>
      </c>
      <c r="XL34" s="5">
        <v>903</v>
      </c>
      <c r="XM34" s="5">
        <v>742</v>
      </c>
      <c r="XN34" s="5">
        <v>766</v>
      </c>
      <c r="XO34" s="5">
        <v>549</v>
      </c>
      <c r="XP34" s="5">
        <v>472</v>
      </c>
      <c r="XQ34" s="5">
        <v>504</v>
      </c>
      <c r="XR34" s="5">
        <v>357</v>
      </c>
      <c r="XS34" s="2">
        <v>3265</v>
      </c>
      <c r="XT34" s="3" t="s">
        <v>222</v>
      </c>
      <c r="XU34" s="3" t="s">
        <v>222</v>
      </c>
      <c r="XV34" s="3" t="s">
        <v>222</v>
      </c>
      <c r="XW34" s="3" t="s">
        <v>221</v>
      </c>
      <c r="XX34" s="3" t="s">
        <v>222</v>
      </c>
      <c r="XY34" s="3" t="s">
        <v>222</v>
      </c>
      <c r="XZ34" s="3" t="s">
        <v>240</v>
      </c>
    </row>
    <row r="35" spans="1:650" x14ac:dyDescent="0.3">
      <c r="A35" s="1" t="s">
        <v>29</v>
      </c>
      <c r="B35" s="2">
        <v>4056983</v>
      </c>
      <c r="C35" s="5">
        <v>6280</v>
      </c>
      <c r="D35" s="5">
        <v>4795</v>
      </c>
      <c r="E35" s="5">
        <v>6441</v>
      </c>
      <c r="F35" s="5">
        <v>2197</v>
      </c>
      <c r="G35" s="5">
        <v>5105</v>
      </c>
      <c r="H35" s="5">
        <v>1886</v>
      </c>
      <c r="I35" s="5">
        <v>6734</v>
      </c>
      <c r="J35" s="5">
        <v>-2096</v>
      </c>
      <c r="K35" s="5">
        <v>8931</v>
      </c>
      <c r="L35" s="5">
        <v>4120</v>
      </c>
      <c r="M35" s="5">
        <v>2507</v>
      </c>
      <c r="N35" s="5">
        <v>5838</v>
      </c>
      <c r="O35" s="5">
        <v>7692</v>
      </c>
      <c r="P35" s="5">
        <v>1761</v>
      </c>
      <c r="Q35" s="5">
        <v>23</v>
      </c>
      <c r="R35" s="5">
        <v>16451</v>
      </c>
      <c r="S35" s="5">
        <v>0</v>
      </c>
      <c r="T35" s="5">
        <v>0</v>
      </c>
      <c r="U35" s="5">
        <v>0</v>
      </c>
      <c r="V35" s="5">
        <v>0</v>
      </c>
      <c r="W35" s="5">
        <v>-132</v>
      </c>
      <c r="X35" s="5">
        <v>10041</v>
      </c>
      <c r="Y35" s="5">
        <v>14984</v>
      </c>
      <c r="Z35" s="5">
        <v>3438</v>
      </c>
      <c r="AA35" s="5">
        <v>6161</v>
      </c>
      <c r="AB35" s="5">
        <v>-30392</v>
      </c>
      <c r="AC35" s="5">
        <v>-20</v>
      </c>
      <c r="AD35" s="5">
        <v>185</v>
      </c>
      <c r="AE35" s="5">
        <v>3963</v>
      </c>
      <c r="AF35" s="5">
        <v>18499</v>
      </c>
      <c r="AG35" s="5">
        <v>0</v>
      </c>
      <c r="AH35" s="5">
        <v>0</v>
      </c>
      <c r="AI35" s="5">
        <v>0</v>
      </c>
      <c r="AJ35" s="5">
        <v>0</v>
      </c>
      <c r="AK35" s="5">
        <v>0</v>
      </c>
      <c r="AL35" s="5">
        <v>3</v>
      </c>
      <c r="AM35" s="5">
        <v>3</v>
      </c>
      <c r="AN35" s="5">
        <v>0</v>
      </c>
      <c r="AO35" s="5">
        <v>0</v>
      </c>
      <c r="AP35" s="5">
        <v>0</v>
      </c>
      <c r="AQ35" s="5">
        <v>0</v>
      </c>
      <c r="AR35" s="5">
        <v>0</v>
      </c>
      <c r="AS35" s="5">
        <v>0</v>
      </c>
      <c r="AT35" s="5">
        <v>0</v>
      </c>
      <c r="AU35" s="5">
        <v>2282</v>
      </c>
      <c r="AV35" s="5">
        <v>30752</v>
      </c>
      <c r="AW35" s="5">
        <v>22475</v>
      </c>
      <c r="AX35" s="5">
        <v>101751</v>
      </c>
      <c r="AY35" s="5">
        <v>101971</v>
      </c>
      <c r="AZ35" s="5">
        <v>15243</v>
      </c>
      <c r="BA35" s="5">
        <v>29354</v>
      </c>
      <c r="BB35" s="5">
        <v>64330</v>
      </c>
      <c r="BC35" s="5">
        <v>24512</v>
      </c>
      <c r="BD35" s="5">
        <v>21486</v>
      </c>
      <c r="BE35" s="5">
        <v>37696</v>
      </c>
      <c r="BF35" s="5">
        <v>37486</v>
      </c>
      <c r="BG35" s="5">
        <v>69310</v>
      </c>
      <c r="BH35" s="5">
        <v>142684</v>
      </c>
      <c r="BI35" s="5">
        <v>76841</v>
      </c>
      <c r="BJ35" s="5">
        <v>131935</v>
      </c>
      <c r="BK35" s="5">
        <v>121321</v>
      </c>
      <c r="BL35" s="5">
        <v>75495</v>
      </c>
      <c r="BM35" s="5">
        <v>129667</v>
      </c>
      <c r="BN35" s="5">
        <v>83069</v>
      </c>
      <c r="BO35" s="5">
        <v>5797</v>
      </c>
      <c r="BP35" s="5">
        <v>5710</v>
      </c>
      <c r="BQ35" s="5">
        <v>3646</v>
      </c>
      <c r="BR35" s="5">
        <v>21331</v>
      </c>
      <c r="BS35" s="5">
        <v>10026</v>
      </c>
      <c r="BT35" s="5">
        <v>6780</v>
      </c>
      <c r="BU35" s="5">
        <v>6980</v>
      </c>
      <c r="BV35" s="5">
        <v>12284</v>
      </c>
      <c r="BW35" s="5">
        <v>9014</v>
      </c>
      <c r="BX35" s="5">
        <v>7474</v>
      </c>
      <c r="BY35" s="5">
        <v>10901</v>
      </c>
      <c r="BZ35" s="5">
        <v>15126</v>
      </c>
      <c r="CA35" s="5">
        <v>17177</v>
      </c>
      <c r="CB35" s="5">
        <v>14387</v>
      </c>
      <c r="CC35" s="5">
        <v>6989</v>
      </c>
      <c r="CD35" s="5">
        <v>6942</v>
      </c>
      <c r="CE35" s="5">
        <v>5013</v>
      </c>
      <c r="CF35" s="5">
        <v>1645</v>
      </c>
      <c r="CG35" s="5">
        <v>1781</v>
      </c>
      <c r="CH35" s="5">
        <v>-4750</v>
      </c>
      <c r="CI35" s="5">
        <v>-2375</v>
      </c>
      <c r="CJ35" s="5">
        <v>12611</v>
      </c>
      <c r="CK35" s="5">
        <v>31060</v>
      </c>
      <c r="CL35" s="5">
        <v>33632</v>
      </c>
      <c r="CM35" s="5">
        <v>12880</v>
      </c>
      <c r="CN35" s="5">
        <v>23720</v>
      </c>
      <c r="CO35" s="5">
        <v>23935</v>
      </c>
      <c r="CP35" s="5">
        <v>17596</v>
      </c>
      <c r="CQ35" s="5">
        <v>14482</v>
      </c>
      <c r="CR35" s="5">
        <v>13412</v>
      </c>
      <c r="CS35" s="5">
        <v>9004</v>
      </c>
      <c r="CT35" s="5">
        <v>6568</v>
      </c>
      <c r="CU35" s="5">
        <v>103639</v>
      </c>
      <c r="CV35" s="5">
        <v>115826</v>
      </c>
      <c r="CW35" s="5">
        <v>96725</v>
      </c>
      <c r="CX35" s="5">
        <v>105434</v>
      </c>
      <c r="CY35" s="5">
        <v>83331</v>
      </c>
      <c r="CZ35" s="5">
        <v>86647</v>
      </c>
      <c r="DA35" s="5">
        <v>87701</v>
      </c>
      <c r="DB35" s="5">
        <v>139992</v>
      </c>
      <c r="DC35" s="5">
        <v>88096</v>
      </c>
      <c r="DD35" s="5">
        <v>91108</v>
      </c>
      <c r="DE35" s="5">
        <v>87026</v>
      </c>
      <c r="DF35" s="5">
        <v>107676</v>
      </c>
      <c r="DG35" s="5">
        <v>110733</v>
      </c>
      <c r="DH35" s="5">
        <v>74851</v>
      </c>
      <c r="DI35" s="5">
        <v>77576</v>
      </c>
      <c r="DJ35" s="5">
        <v>54076</v>
      </c>
      <c r="DK35" s="5">
        <v>57246</v>
      </c>
      <c r="DL35" s="5">
        <v>35893</v>
      </c>
      <c r="DM35" s="5">
        <v>31219</v>
      </c>
      <c r="DN35" s="5">
        <v>29988</v>
      </c>
      <c r="DO35" s="5">
        <v>39104</v>
      </c>
      <c r="DP35" s="5">
        <v>16744</v>
      </c>
      <c r="DQ35" s="5">
        <v>57537</v>
      </c>
      <c r="DR35" s="5">
        <v>42631</v>
      </c>
      <c r="DS35" s="5">
        <v>39835</v>
      </c>
      <c r="DT35" s="5">
        <v>55797</v>
      </c>
      <c r="DU35" s="5">
        <v>52425</v>
      </c>
      <c r="DV35" s="5">
        <v>66750</v>
      </c>
      <c r="DW35" s="5">
        <v>27855</v>
      </c>
      <c r="DX35" s="5">
        <v>46135</v>
      </c>
      <c r="DY35" s="5">
        <v>43212</v>
      </c>
      <c r="DZ35" s="5">
        <v>41096</v>
      </c>
      <c r="EA35" s="5">
        <v>3396</v>
      </c>
      <c r="EB35" s="5">
        <v>10659</v>
      </c>
      <c r="EC35" s="5">
        <v>19103</v>
      </c>
      <c r="ED35" s="5">
        <v>5939</v>
      </c>
      <c r="EE35" s="5">
        <v>9445</v>
      </c>
      <c r="EF35" s="5">
        <v>9140</v>
      </c>
      <c r="EG35" s="5">
        <v>15069</v>
      </c>
      <c r="EH35" s="5">
        <v>43133</v>
      </c>
      <c r="EI35" s="5">
        <v>12028</v>
      </c>
      <c r="EJ35" s="5">
        <v>1099</v>
      </c>
      <c r="EK35" s="5">
        <v>4448</v>
      </c>
      <c r="EL35" s="5">
        <v>9540</v>
      </c>
      <c r="EM35" s="5">
        <v>27618</v>
      </c>
      <c r="EN35" s="5">
        <v>2579</v>
      </c>
      <c r="EO35" s="5">
        <v>-93</v>
      </c>
      <c r="EP35" s="5">
        <v>2384</v>
      </c>
      <c r="EQ35" s="5">
        <v>-85</v>
      </c>
      <c r="ER35" s="5">
        <v>-81</v>
      </c>
      <c r="ES35" s="5">
        <v>-581</v>
      </c>
      <c r="ET35" s="5">
        <v>10005</v>
      </c>
      <c r="EU35" s="5">
        <v>357</v>
      </c>
      <c r="EV35" s="5">
        <v>5283</v>
      </c>
      <c r="EW35" s="5">
        <v>4125</v>
      </c>
      <c r="EX35" s="5">
        <v>10766</v>
      </c>
      <c r="EY35" s="5">
        <v>11548</v>
      </c>
      <c r="EZ35" s="5">
        <v>5953</v>
      </c>
      <c r="FA35" s="5">
        <v>4982</v>
      </c>
      <c r="FB35" s="5">
        <v>20599</v>
      </c>
      <c r="FC35" s="5">
        <v>11184</v>
      </c>
      <c r="FD35" s="5">
        <v>3342</v>
      </c>
      <c r="FE35" s="5">
        <v>8253</v>
      </c>
      <c r="FF35" s="5">
        <v>12828</v>
      </c>
      <c r="FG35" s="5">
        <v>0</v>
      </c>
      <c r="FH35" s="5">
        <v>0</v>
      </c>
      <c r="FI35" s="5">
        <v>0</v>
      </c>
      <c r="FJ35" s="5">
        <v>0</v>
      </c>
      <c r="FK35" s="5">
        <v>0</v>
      </c>
      <c r="FL35" s="5">
        <v>0</v>
      </c>
      <c r="FM35" s="5">
        <v>0</v>
      </c>
      <c r="FN35" s="5">
        <v>0</v>
      </c>
      <c r="FO35" s="5">
        <v>0</v>
      </c>
      <c r="FP35" s="5">
        <v>0</v>
      </c>
      <c r="FQ35" s="5">
        <v>0</v>
      </c>
      <c r="FR35" s="5">
        <v>0</v>
      </c>
      <c r="FS35" s="5">
        <v>0</v>
      </c>
      <c r="FT35" s="5">
        <v>0</v>
      </c>
      <c r="FU35" s="5" t="s">
        <v>220</v>
      </c>
      <c r="FV35" s="5" t="s">
        <v>220</v>
      </c>
      <c r="FW35" s="5" t="s">
        <v>220</v>
      </c>
      <c r="FX35" s="5" t="s">
        <v>220</v>
      </c>
      <c r="FY35" s="5" t="s">
        <v>220</v>
      </c>
      <c r="FZ35" s="5" t="s">
        <v>220</v>
      </c>
      <c r="GA35" s="5" t="s">
        <v>220</v>
      </c>
      <c r="GB35" s="5" t="s">
        <v>220</v>
      </c>
      <c r="GC35" s="5" t="s">
        <v>220</v>
      </c>
      <c r="GD35" s="5" t="s">
        <v>220</v>
      </c>
      <c r="GE35" s="5" t="s">
        <v>220</v>
      </c>
      <c r="GF35" s="5" t="s">
        <v>220</v>
      </c>
      <c r="GG35" s="5" t="s">
        <v>220</v>
      </c>
      <c r="GH35" s="5" t="s">
        <v>220</v>
      </c>
      <c r="GI35" s="5" t="s">
        <v>220</v>
      </c>
      <c r="GJ35" s="5" t="s">
        <v>220</v>
      </c>
      <c r="GK35" s="5" t="s">
        <v>220</v>
      </c>
      <c r="GL35" s="5" t="s">
        <v>220</v>
      </c>
      <c r="GM35" s="5">
        <v>119112</v>
      </c>
      <c r="GN35" s="5">
        <v>136989</v>
      </c>
      <c r="GO35" s="5">
        <v>125915</v>
      </c>
      <c r="GP35" s="5">
        <v>134905</v>
      </c>
      <c r="GQ35" s="5">
        <v>107911</v>
      </c>
      <c r="GR35" s="5">
        <v>104453</v>
      </c>
      <c r="GS35" s="5">
        <v>116484</v>
      </c>
      <c r="GT35" s="5">
        <v>193313</v>
      </c>
      <c r="GU35" s="5">
        <v>118070</v>
      </c>
      <c r="GV35" s="5">
        <v>103800</v>
      </c>
      <c r="GW35" s="5">
        <v>104881</v>
      </c>
      <c r="GX35" s="5">
        <v>138181</v>
      </c>
      <c r="GY35" s="5">
        <v>165502</v>
      </c>
      <c r="GZ35" s="5">
        <v>124331</v>
      </c>
      <c r="HA35" s="5">
        <v>106970</v>
      </c>
      <c r="HB35" s="5">
        <v>181604</v>
      </c>
      <c r="HC35" s="5">
        <v>164144</v>
      </c>
      <c r="HD35" s="5">
        <v>52701</v>
      </c>
      <c r="HE35" s="5">
        <v>61773</v>
      </c>
      <c r="HF35" s="5">
        <v>99573</v>
      </c>
      <c r="HG35" s="5">
        <v>104708</v>
      </c>
      <c r="HH35" s="5">
        <v>66166</v>
      </c>
      <c r="HI35" s="5">
        <v>145403</v>
      </c>
      <c r="HJ35" s="5">
        <v>127952</v>
      </c>
      <c r="HK35" s="5">
        <v>139735</v>
      </c>
      <c r="HL35" s="5">
        <v>197762</v>
      </c>
      <c r="HM35" s="5">
        <v>158163</v>
      </c>
      <c r="HN35" s="5">
        <v>237066</v>
      </c>
      <c r="HO35" s="5">
        <v>178804</v>
      </c>
      <c r="HP35" s="5">
        <v>156883</v>
      </c>
      <c r="HQ35" s="5">
        <v>190135</v>
      </c>
      <c r="HR35" s="5">
        <v>143562</v>
      </c>
      <c r="HS35" s="5">
        <v>110159</v>
      </c>
      <c r="HT35" s="5">
        <v>116240</v>
      </c>
      <c r="HU35" s="5">
        <v>125986</v>
      </c>
      <c r="HV35" s="5">
        <v>164158</v>
      </c>
      <c r="HW35" s="5">
        <v>202214</v>
      </c>
      <c r="HX35" s="5">
        <v>183205</v>
      </c>
      <c r="HY35" s="5">
        <v>159342</v>
      </c>
      <c r="HZ35" s="5">
        <v>170164</v>
      </c>
      <c r="IA35" s="5">
        <v>236421</v>
      </c>
      <c r="IB35" s="5">
        <v>490582</v>
      </c>
      <c r="IC35" s="5">
        <v>987889</v>
      </c>
      <c r="ID35" s="5">
        <v>777322</v>
      </c>
      <c r="IE35" s="5">
        <v>791413</v>
      </c>
      <c r="IF35" s="5">
        <v>761416</v>
      </c>
      <c r="IG35" s="5">
        <v>735014</v>
      </c>
      <c r="IH35" s="5">
        <v>716320</v>
      </c>
      <c r="II35" s="5">
        <v>741530</v>
      </c>
      <c r="IJ35" s="5">
        <v>707719</v>
      </c>
      <c r="IK35" s="5">
        <v>860120</v>
      </c>
      <c r="IL35" s="5">
        <v>566520</v>
      </c>
      <c r="IM35" s="5">
        <v>588244</v>
      </c>
      <c r="IN35" s="5">
        <v>610681</v>
      </c>
      <c r="IO35" s="5">
        <v>593150</v>
      </c>
      <c r="IP35" s="5">
        <v>617417</v>
      </c>
      <c r="IQ35" s="5">
        <v>610012</v>
      </c>
      <c r="IR35" s="5">
        <v>585160</v>
      </c>
      <c r="IS35" s="5">
        <v>657258</v>
      </c>
      <c r="IT35" s="5">
        <v>635634</v>
      </c>
      <c r="IU35" s="5">
        <v>656506</v>
      </c>
      <c r="IV35" s="5">
        <v>599331</v>
      </c>
      <c r="IW35" s="5">
        <v>610529</v>
      </c>
      <c r="IX35" s="5">
        <v>539668</v>
      </c>
      <c r="IY35" s="5">
        <v>0</v>
      </c>
      <c r="IZ35" s="5">
        <v>0</v>
      </c>
      <c r="JA35" s="5">
        <v>0</v>
      </c>
      <c r="JB35" s="5">
        <v>2</v>
      </c>
      <c r="JC35" s="5">
        <v>2</v>
      </c>
      <c r="JD35" s="5">
        <v>5</v>
      </c>
      <c r="JE35" s="5">
        <v>0</v>
      </c>
      <c r="JF35" s="5">
        <v>0</v>
      </c>
      <c r="JG35" s="5">
        <v>0</v>
      </c>
      <c r="JH35" s="5">
        <v>4</v>
      </c>
      <c r="JI35" s="5">
        <v>13</v>
      </c>
      <c r="JJ35" s="5">
        <v>4</v>
      </c>
      <c r="JK35" s="5">
        <v>10276</v>
      </c>
      <c r="JL35" s="5">
        <v>12090</v>
      </c>
      <c r="JM35" s="5">
        <v>80024</v>
      </c>
      <c r="JN35" s="5">
        <v>40525</v>
      </c>
      <c r="JO35" s="5">
        <v>101201</v>
      </c>
      <c r="JP35" s="5">
        <v>88698</v>
      </c>
      <c r="JQ35" s="5">
        <v>44349</v>
      </c>
      <c r="JR35" s="5">
        <v>103214</v>
      </c>
      <c r="JS35" s="5">
        <v>83300</v>
      </c>
      <c r="JT35" s="5">
        <v>71787</v>
      </c>
      <c r="JU35" s="5">
        <v>64622</v>
      </c>
      <c r="JV35" s="5">
        <v>53608</v>
      </c>
      <c r="JW35" s="5">
        <v>76132</v>
      </c>
      <c r="JX35" s="5">
        <v>76814</v>
      </c>
      <c r="JY35" s="5">
        <v>81841</v>
      </c>
      <c r="JZ35" s="5">
        <v>87305</v>
      </c>
      <c r="KA35" s="5">
        <v>83120</v>
      </c>
      <c r="KB35" s="5">
        <v>108736</v>
      </c>
      <c r="KC35" s="5">
        <v>98807</v>
      </c>
      <c r="KD35" s="5">
        <v>103243</v>
      </c>
      <c r="KE35" s="5">
        <v>233656</v>
      </c>
      <c r="KF35" s="5">
        <v>173323</v>
      </c>
      <c r="KG35" s="5">
        <v>197804</v>
      </c>
      <c r="KH35" s="5">
        <v>185410</v>
      </c>
      <c r="KI35" s="5">
        <v>164592</v>
      </c>
      <c r="KJ35" s="5">
        <v>89942</v>
      </c>
      <c r="KK35" s="5">
        <v>87093</v>
      </c>
      <c r="KL35" s="5">
        <v>61940</v>
      </c>
      <c r="KM35" s="5">
        <v>27435</v>
      </c>
      <c r="KN35" s="5">
        <v>3431</v>
      </c>
      <c r="KO35" s="5">
        <v>27529</v>
      </c>
      <c r="KP35" s="5">
        <v>124800</v>
      </c>
      <c r="KQ35" s="5">
        <v>117277</v>
      </c>
      <c r="KR35" s="5">
        <v>89531</v>
      </c>
      <c r="KS35" s="5">
        <v>86598</v>
      </c>
      <c r="KT35" s="5">
        <v>54055</v>
      </c>
      <c r="KU35" s="5">
        <v>44997</v>
      </c>
      <c r="KV35" s="5">
        <v>42488</v>
      </c>
      <c r="KW35" s="5">
        <v>40853</v>
      </c>
      <c r="KX35" s="5">
        <v>19550</v>
      </c>
      <c r="KY35" s="5">
        <v>13734</v>
      </c>
      <c r="KZ35" s="5">
        <v>13368</v>
      </c>
      <c r="LA35" s="5">
        <v>13383</v>
      </c>
      <c r="LB35" s="5">
        <v>12469</v>
      </c>
      <c r="LC35" s="5">
        <v>12531</v>
      </c>
      <c r="LD35" s="5">
        <v>13322</v>
      </c>
      <c r="LE35" s="5">
        <v>12546</v>
      </c>
      <c r="LF35" s="5">
        <v>12261</v>
      </c>
      <c r="LG35" s="5">
        <v>15778</v>
      </c>
      <c r="LH35" s="5">
        <v>19338</v>
      </c>
      <c r="LI35" s="5">
        <v>19530</v>
      </c>
      <c r="LJ35" s="5">
        <v>17549</v>
      </c>
      <c r="LK35" s="5">
        <v>973</v>
      </c>
      <c r="LL35" s="5">
        <v>944</v>
      </c>
      <c r="LM35" s="5">
        <v>981</v>
      </c>
      <c r="LN35" s="5">
        <v>1051</v>
      </c>
      <c r="LO35" s="5">
        <v>1256</v>
      </c>
      <c r="LP35" s="5">
        <v>651</v>
      </c>
      <c r="LQ35" s="5">
        <v>918</v>
      </c>
      <c r="LR35" s="5">
        <v>773</v>
      </c>
      <c r="LS35" s="5">
        <v>657</v>
      </c>
      <c r="LT35" s="5">
        <v>1186</v>
      </c>
      <c r="LU35" s="5">
        <v>1360</v>
      </c>
      <c r="LV35" s="5">
        <v>1772</v>
      </c>
      <c r="LW35" s="5">
        <v>1810</v>
      </c>
      <c r="LX35" s="5">
        <v>1299</v>
      </c>
      <c r="LY35" s="5">
        <v>2203</v>
      </c>
      <c r="LZ35" s="5">
        <v>2444</v>
      </c>
      <c r="MA35" s="5">
        <v>2557</v>
      </c>
      <c r="MB35" s="5">
        <v>3646</v>
      </c>
      <c r="MC35" s="5">
        <v>4833</v>
      </c>
      <c r="MD35" s="5">
        <v>3366</v>
      </c>
      <c r="ME35" s="5">
        <v>5371</v>
      </c>
      <c r="MF35" s="5">
        <v>6191</v>
      </c>
      <c r="MG35" s="5">
        <v>3739</v>
      </c>
      <c r="MH35" s="5">
        <v>5125</v>
      </c>
      <c r="MI35" s="5">
        <v>6652</v>
      </c>
      <c r="MJ35" s="5">
        <v>5093</v>
      </c>
      <c r="MK35" s="5">
        <v>6261</v>
      </c>
      <c r="ML35" s="5">
        <v>5081</v>
      </c>
      <c r="MM35" s="5">
        <v>7775</v>
      </c>
      <c r="MN35" s="5">
        <v>7417</v>
      </c>
      <c r="MO35" s="5">
        <v>11985</v>
      </c>
      <c r="MP35" s="5">
        <v>9423</v>
      </c>
      <c r="MQ35" s="5">
        <v>0</v>
      </c>
      <c r="MR35" s="5">
        <v>0</v>
      </c>
      <c r="MS35" s="5">
        <v>1</v>
      </c>
      <c r="MT35" s="5">
        <v>-1</v>
      </c>
      <c r="MU35" s="5">
        <v>0</v>
      </c>
      <c r="MV35" s="5">
        <v>0</v>
      </c>
      <c r="MW35" s="5">
        <v>0</v>
      </c>
      <c r="MX35" s="5">
        <v>0</v>
      </c>
      <c r="MY35" s="5">
        <v>0</v>
      </c>
      <c r="MZ35" s="5">
        <v>2</v>
      </c>
      <c r="NA35" s="5">
        <v>178</v>
      </c>
      <c r="NB35" s="5">
        <v>318</v>
      </c>
      <c r="NC35" s="5">
        <v>359</v>
      </c>
      <c r="ND35" s="5">
        <v>2462</v>
      </c>
      <c r="NE35" s="5" t="s">
        <v>220</v>
      </c>
      <c r="NF35" s="5" t="s">
        <v>220</v>
      </c>
      <c r="NG35" s="5" t="s">
        <v>220</v>
      </c>
      <c r="NH35" s="5" t="s">
        <v>220</v>
      </c>
      <c r="NI35" s="5" t="s">
        <v>220</v>
      </c>
      <c r="NJ35" s="5" t="s">
        <v>220</v>
      </c>
      <c r="NK35" s="5" t="s">
        <v>220</v>
      </c>
      <c r="NL35" s="5" t="s">
        <v>220</v>
      </c>
      <c r="NM35" s="5" t="s">
        <v>220</v>
      </c>
      <c r="NN35" s="5" t="s">
        <v>220</v>
      </c>
      <c r="NO35" s="5" t="s">
        <v>220</v>
      </c>
      <c r="NP35" s="5" t="s">
        <v>220</v>
      </c>
      <c r="NQ35" s="5" t="s">
        <v>220</v>
      </c>
      <c r="NR35" s="5" t="s">
        <v>220</v>
      </c>
      <c r="NS35" s="5" t="s">
        <v>220</v>
      </c>
      <c r="NT35" s="5" t="s">
        <v>220</v>
      </c>
      <c r="NU35" s="5" t="s">
        <v>220</v>
      </c>
      <c r="NV35" s="5" t="s">
        <v>220</v>
      </c>
      <c r="NW35" s="5">
        <v>0</v>
      </c>
      <c r="NX35" s="5">
        <v>0</v>
      </c>
      <c r="NY35" s="5">
        <v>0</v>
      </c>
      <c r="NZ35" s="5">
        <v>0</v>
      </c>
      <c r="OA35" s="5">
        <v>0</v>
      </c>
      <c r="OB35" s="5">
        <v>0</v>
      </c>
      <c r="OC35" s="5">
        <v>0</v>
      </c>
      <c r="OD35" s="5">
        <v>0</v>
      </c>
      <c r="OE35" s="5">
        <v>0</v>
      </c>
      <c r="OF35" s="5">
        <v>0</v>
      </c>
      <c r="OG35" s="5">
        <v>0</v>
      </c>
      <c r="OH35" s="5">
        <v>0</v>
      </c>
      <c r="OI35" s="5">
        <v>0</v>
      </c>
      <c r="OJ35" s="5">
        <v>0</v>
      </c>
      <c r="OK35" s="5" t="s">
        <v>220</v>
      </c>
      <c r="OL35" s="5" t="s">
        <v>220</v>
      </c>
      <c r="OM35" s="5" t="s">
        <v>220</v>
      </c>
      <c r="ON35" s="5" t="s">
        <v>220</v>
      </c>
      <c r="OO35" s="5" t="s">
        <v>220</v>
      </c>
      <c r="OP35" s="5" t="s">
        <v>220</v>
      </c>
      <c r="OQ35" s="5" t="s">
        <v>220</v>
      </c>
      <c r="OR35" s="5" t="s">
        <v>220</v>
      </c>
      <c r="OS35" s="5" t="s">
        <v>220</v>
      </c>
      <c r="OT35" s="5" t="s">
        <v>220</v>
      </c>
      <c r="OU35" s="5" t="s">
        <v>220</v>
      </c>
      <c r="OV35" s="5" t="s">
        <v>220</v>
      </c>
      <c r="OW35" s="5" t="s">
        <v>220</v>
      </c>
      <c r="OX35" s="5" t="s">
        <v>220</v>
      </c>
      <c r="OY35" s="5" t="s">
        <v>220</v>
      </c>
      <c r="OZ35" s="5" t="s">
        <v>220</v>
      </c>
      <c r="PA35" s="5" t="s">
        <v>220</v>
      </c>
      <c r="PB35" s="5" t="s">
        <v>220</v>
      </c>
      <c r="PC35" s="5">
        <v>8228</v>
      </c>
      <c r="PD35" s="5">
        <v>7807</v>
      </c>
      <c r="PE35" s="5">
        <v>7930</v>
      </c>
      <c r="PF35" s="5">
        <v>8312</v>
      </c>
      <c r="PG35" s="5">
        <v>8027</v>
      </c>
      <c r="PH35" s="5">
        <v>6725</v>
      </c>
      <c r="PI35" s="5">
        <v>4019</v>
      </c>
      <c r="PJ35" s="5">
        <v>5142</v>
      </c>
      <c r="PK35" s="5">
        <v>5996</v>
      </c>
      <c r="PL35" s="5">
        <v>9233</v>
      </c>
      <c r="PM35" s="5">
        <v>9624</v>
      </c>
      <c r="PN35" s="5">
        <v>14459</v>
      </c>
      <c r="PO35" s="5">
        <v>13412</v>
      </c>
      <c r="PP35" s="5">
        <v>12585</v>
      </c>
      <c r="PQ35" s="5">
        <v>10985</v>
      </c>
      <c r="PR35" s="5">
        <v>8582</v>
      </c>
      <c r="PS35" s="5">
        <v>18126</v>
      </c>
      <c r="PT35" s="5">
        <v>13005</v>
      </c>
      <c r="PU35" s="5">
        <v>15659</v>
      </c>
      <c r="PV35" s="5">
        <v>21254</v>
      </c>
      <c r="PW35" s="5">
        <v>22469</v>
      </c>
      <c r="PX35" s="5">
        <v>29055</v>
      </c>
      <c r="PY35" s="5">
        <v>29533</v>
      </c>
      <c r="PZ35" s="5">
        <v>25751</v>
      </c>
      <c r="QA35" s="5">
        <v>21967</v>
      </c>
      <c r="QB35" s="5">
        <v>12684</v>
      </c>
      <c r="QC35" s="5">
        <v>30822</v>
      </c>
      <c r="QD35" s="5">
        <v>16523</v>
      </c>
      <c r="QE35" s="5">
        <v>23403</v>
      </c>
      <c r="QF35" s="5">
        <v>23176</v>
      </c>
      <c r="QG35" s="5">
        <v>27090</v>
      </c>
      <c r="QH35" s="5">
        <v>31735</v>
      </c>
      <c r="QI35" s="5">
        <v>55279</v>
      </c>
      <c r="QJ35" s="5">
        <v>47023</v>
      </c>
      <c r="QK35" s="5">
        <v>45883</v>
      </c>
      <c r="QL35" s="5">
        <v>39515</v>
      </c>
      <c r="QM35" s="5">
        <v>34826</v>
      </c>
      <c r="QN35" s="5">
        <v>29514</v>
      </c>
      <c r="QO35" s="5">
        <v>31026</v>
      </c>
      <c r="QP35" s="5">
        <v>43649</v>
      </c>
      <c r="QQ35" s="5">
        <v>34002</v>
      </c>
      <c r="QR35" s="5">
        <v>33606</v>
      </c>
      <c r="QS35" s="5">
        <v>28772</v>
      </c>
      <c r="QT35" s="5">
        <v>47607</v>
      </c>
      <c r="QU35" s="5">
        <v>39384</v>
      </c>
      <c r="QV35" s="5">
        <v>38754</v>
      </c>
      <c r="QW35" s="5">
        <v>40446</v>
      </c>
      <c r="QX35" s="5">
        <v>32770</v>
      </c>
      <c r="QY35" s="5">
        <v>38548</v>
      </c>
      <c r="QZ35" s="5">
        <v>38583</v>
      </c>
      <c r="RA35" s="5">
        <v>34821</v>
      </c>
      <c r="RB35" s="5">
        <v>37079</v>
      </c>
      <c r="RC35" s="5">
        <v>37459</v>
      </c>
      <c r="RD35" s="5">
        <v>28017</v>
      </c>
      <c r="RE35" s="5">
        <v>19773</v>
      </c>
      <c r="RF35" s="5">
        <v>40209</v>
      </c>
      <c r="RG35" s="5">
        <v>30222</v>
      </c>
      <c r="RH35" s="5">
        <v>29923</v>
      </c>
      <c r="RI35" s="5">
        <v>24984</v>
      </c>
      <c r="RJ35" s="5">
        <v>27785</v>
      </c>
      <c r="RK35" s="5">
        <v>22508</v>
      </c>
      <c r="RL35" s="5">
        <v>20984</v>
      </c>
      <c r="RM35" s="5">
        <v>14960</v>
      </c>
      <c r="RN35" s="5">
        <v>19455</v>
      </c>
      <c r="RO35" s="5">
        <v>27072</v>
      </c>
      <c r="RP35" s="5">
        <v>27674</v>
      </c>
      <c r="RQ35" s="5">
        <v>24926</v>
      </c>
      <c r="RR35" s="5">
        <v>24518</v>
      </c>
      <c r="RS35" s="5">
        <v>24034</v>
      </c>
      <c r="RT35" s="5">
        <v>18862</v>
      </c>
      <c r="RU35" s="5">
        <v>18809</v>
      </c>
      <c r="RV35" s="5">
        <v>21442</v>
      </c>
      <c r="RW35" s="5">
        <v>19471</v>
      </c>
      <c r="RX35" s="5">
        <v>26352</v>
      </c>
      <c r="RY35" s="5">
        <v>25447</v>
      </c>
      <c r="RZ35" s="5">
        <v>27816</v>
      </c>
      <c r="SA35" s="5">
        <v>32441</v>
      </c>
      <c r="SB35" s="5">
        <v>29114</v>
      </c>
      <c r="SC35" s="5">
        <v>25828</v>
      </c>
      <c r="SD35" s="5">
        <v>21864</v>
      </c>
      <c r="SE35" s="5">
        <v>25571</v>
      </c>
      <c r="SF35" s="5">
        <v>18407</v>
      </c>
      <c r="SG35" s="5">
        <v>23445</v>
      </c>
      <c r="SH35" s="5">
        <v>51227</v>
      </c>
      <c r="SI35" s="5">
        <v>44746</v>
      </c>
      <c r="SJ35" s="5">
        <v>26252</v>
      </c>
      <c r="SK35" s="5">
        <v>29271</v>
      </c>
      <c r="SL35" s="5">
        <v>29333</v>
      </c>
      <c r="SM35" s="5">
        <v>28299</v>
      </c>
      <c r="SN35" s="5">
        <v>22023</v>
      </c>
      <c r="SO35" s="5">
        <v>23718</v>
      </c>
      <c r="SP35" s="5">
        <v>30566</v>
      </c>
      <c r="SQ35" s="5">
        <v>29227</v>
      </c>
      <c r="SR35" s="5">
        <v>29404</v>
      </c>
      <c r="SS35" s="5">
        <v>19764</v>
      </c>
      <c r="ST35" s="5">
        <v>21401</v>
      </c>
      <c r="SU35" s="5">
        <v>19041</v>
      </c>
      <c r="SV35" s="5">
        <v>20325</v>
      </c>
      <c r="SW35" s="5">
        <v>16833</v>
      </c>
      <c r="SX35" s="5">
        <v>7415</v>
      </c>
      <c r="SY35" s="5">
        <v>13144</v>
      </c>
      <c r="SZ35" s="5">
        <v>16051</v>
      </c>
      <c r="TA35" s="5">
        <v>17273</v>
      </c>
      <c r="TB35" s="5">
        <v>25392</v>
      </c>
      <c r="TC35" s="5">
        <v>10121</v>
      </c>
      <c r="TD35" s="5">
        <v>3594</v>
      </c>
      <c r="TE35" s="5">
        <v>3231</v>
      </c>
      <c r="TF35" s="5">
        <v>3502</v>
      </c>
      <c r="TG35" s="5">
        <v>3275</v>
      </c>
      <c r="TH35" s="5">
        <v>2990</v>
      </c>
      <c r="TI35" s="5">
        <v>4128</v>
      </c>
      <c r="TJ35" s="5">
        <v>5338</v>
      </c>
      <c r="TK35" s="5">
        <v>1346</v>
      </c>
      <c r="TL35" s="5">
        <v>129</v>
      </c>
      <c r="TM35" s="5">
        <v>-473</v>
      </c>
      <c r="TN35" s="5">
        <v>870</v>
      </c>
      <c r="TO35" s="5">
        <v>8605</v>
      </c>
      <c r="TP35" s="5">
        <v>8058</v>
      </c>
      <c r="TQ35" s="5">
        <v>21007</v>
      </c>
      <c r="TR35" s="5">
        <v>21933</v>
      </c>
      <c r="TS35" s="5">
        <v>15901</v>
      </c>
      <c r="TT35" s="5">
        <v>14708</v>
      </c>
      <c r="TU35" s="5">
        <v>13872</v>
      </c>
      <c r="TV35" s="5">
        <v>6950</v>
      </c>
      <c r="TW35" s="5">
        <v>6764</v>
      </c>
      <c r="TX35" s="5">
        <v>7517</v>
      </c>
      <c r="TY35" s="5">
        <v>7718</v>
      </c>
      <c r="TZ35" s="5">
        <v>5866</v>
      </c>
      <c r="UA35" s="5">
        <v>349</v>
      </c>
      <c r="UB35" s="5">
        <v>722</v>
      </c>
      <c r="UC35" s="5">
        <v>887</v>
      </c>
      <c r="UD35" s="5">
        <v>577</v>
      </c>
      <c r="UE35" s="5">
        <v>475</v>
      </c>
      <c r="UF35" s="5">
        <v>422</v>
      </c>
      <c r="UG35" s="5">
        <v>331</v>
      </c>
      <c r="UH35" s="5">
        <v>1049</v>
      </c>
      <c r="UI35" s="5">
        <v>1198</v>
      </c>
      <c r="UJ35" s="5">
        <v>1088</v>
      </c>
      <c r="UK35" s="5">
        <v>955</v>
      </c>
      <c r="UL35" s="5">
        <v>1631</v>
      </c>
      <c r="UM35" s="5">
        <v>1593</v>
      </c>
      <c r="UN35" s="5">
        <v>1915</v>
      </c>
      <c r="UO35" s="5">
        <v>1725</v>
      </c>
      <c r="UP35" s="5">
        <v>1704</v>
      </c>
      <c r="UQ35" s="5">
        <v>2758</v>
      </c>
      <c r="UR35" s="5">
        <v>4966</v>
      </c>
      <c r="US35" s="5">
        <v>6676</v>
      </c>
      <c r="UT35" s="5">
        <v>15309</v>
      </c>
      <c r="UU35" s="5">
        <v>14951</v>
      </c>
      <c r="UV35" s="5">
        <v>7600</v>
      </c>
      <c r="UW35" s="5">
        <v>2485</v>
      </c>
      <c r="UX35" s="5">
        <v>3032</v>
      </c>
      <c r="UY35" s="5">
        <v>2569</v>
      </c>
      <c r="UZ35" s="5">
        <v>1036</v>
      </c>
      <c r="VA35" s="5">
        <v>1186</v>
      </c>
      <c r="VB35" s="5">
        <v>1095</v>
      </c>
      <c r="VC35" s="5">
        <v>1012</v>
      </c>
      <c r="VD35" s="5">
        <v>557</v>
      </c>
      <c r="VE35" s="5">
        <v>2215</v>
      </c>
      <c r="VF35" s="5">
        <v>857</v>
      </c>
      <c r="VG35" s="5">
        <v>90080</v>
      </c>
      <c r="VH35" s="5">
        <v>41176</v>
      </c>
      <c r="VI35" s="5">
        <v>57572</v>
      </c>
      <c r="VJ35" s="5">
        <v>78183</v>
      </c>
      <c r="VK35" s="5">
        <v>23609</v>
      </c>
      <c r="VL35" s="5">
        <v>67853</v>
      </c>
      <c r="VM35" s="5">
        <v>-2988</v>
      </c>
      <c r="VN35" s="5">
        <v>54786</v>
      </c>
      <c r="VO35" s="5">
        <v>44959</v>
      </c>
      <c r="VP35" s="5">
        <v>39249</v>
      </c>
      <c r="VQ35" s="5">
        <v>58401</v>
      </c>
      <c r="VR35" s="5">
        <v>33562</v>
      </c>
      <c r="VS35" s="5">
        <v>50045</v>
      </c>
      <c r="VT35" s="5">
        <v>52251</v>
      </c>
      <c r="VU35" s="5">
        <v>99356</v>
      </c>
      <c r="VV35" s="5">
        <v>126238</v>
      </c>
      <c r="VW35" s="5">
        <v>94795</v>
      </c>
      <c r="VX35" s="5">
        <v>153573</v>
      </c>
      <c r="VY35" s="5">
        <v>107419</v>
      </c>
      <c r="VZ35" s="5">
        <v>104296</v>
      </c>
      <c r="WA35" s="5">
        <v>95043</v>
      </c>
      <c r="WB35" s="5">
        <v>75995</v>
      </c>
      <c r="WC35" s="5">
        <v>88951</v>
      </c>
      <c r="WD35" s="5">
        <v>78181</v>
      </c>
      <c r="WE35" s="5">
        <v>80130</v>
      </c>
      <c r="WF35" s="5">
        <v>79549</v>
      </c>
      <c r="WG35" s="5">
        <v>224210</v>
      </c>
      <c r="WH35" s="5">
        <v>73333</v>
      </c>
      <c r="WI35" s="5">
        <v>76331</v>
      </c>
      <c r="WJ35" s="5">
        <v>74899</v>
      </c>
      <c r="WK35" s="5">
        <v>80613</v>
      </c>
      <c r="WL35" s="5">
        <v>81640</v>
      </c>
      <c r="WM35" s="5">
        <v>2186</v>
      </c>
      <c r="WN35" s="5">
        <v>1318</v>
      </c>
      <c r="WO35" s="5">
        <v>1348</v>
      </c>
      <c r="WP35" s="5">
        <v>1188</v>
      </c>
      <c r="WQ35" s="5">
        <v>1081</v>
      </c>
      <c r="WR35" s="5">
        <v>848</v>
      </c>
      <c r="WS35" s="5">
        <v>1245</v>
      </c>
      <c r="WT35" s="5">
        <v>949</v>
      </c>
      <c r="WU35" s="5">
        <v>2747</v>
      </c>
      <c r="WV35" s="5">
        <v>1995</v>
      </c>
      <c r="WW35" s="5">
        <v>1534</v>
      </c>
      <c r="WX35" s="5">
        <v>1814</v>
      </c>
      <c r="WY35" s="5">
        <v>2144</v>
      </c>
      <c r="WZ35" s="5">
        <v>1776</v>
      </c>
      <c r="XA35" s="5">
        <v>428</v>
      </c>
      <c r="XB35" s="5">
        <v>1383</v>
      </c>
      <c r="XC35" s="5">
        <v>1180</v>
      </c>
      <c r="XD35" s="5">
        <v>834</v>
      </c>
      <c r="XE35" s="5">
        <v>861</v>
      </c>
      <c r="XF35" s="5">
        <v>1483</v>
      </c>
      <c r="XG35" s="5">
        <v>3103</v>
      </c>
      <c r="XH35" s="5">
        <v>3</v>
      </c>
      <c r="XI35" s="5">
        <v>1802</v>
      </c>
      <c r="XJ35" s="5">
        <v>1797</v>
      </c>
      <c r="XK35" s="5">
        <v>2485</v>
      </c>
      <c r="XL35" s="5">
        <v>1803</v>
      </c>
      <c r="XM35" s="5">
        <v>1828</v>
      </c>
      <c r="XN35" s="5">
        <v>2618</v>
      </c>
      <c r="XO35" s="5">
        <v>2412</v>
      </c>
      <c r="XP35" s="5">
        <v>948</v>
      </c>
      <c r="XQ35" s="5">
        <v>1027</v>
      </c>
      <c r="XR35" s="5">
        <v>825</v>
      </c>
      <c r="XS35" s="2">
        <v>3755</v>
      </c>
      <c r="XT35" s="3" t="s">
        <v>222</v>
      </c>
      <c r="XU35" s="3" t="s">
        <v>222</v>
      </c>
      <c r="XV35" s="3" t="s">
        <v>221</v>
      </c>
      <c r="XW35" s="3" t="s">
        <v>221</v>
      </c>
      <c r="XX35" s="3" t="s">
        <v>222</v>
      </c>
      <c r="XY35" s="3" t="s">
        <v>222</v>
      </c>
      <c r="XZ35" s="3" t="s">
        <v>241</v>
      </c>
    </row>
    <row r="36" spans="1:650" x14ac:dyDescent="0.3">
      <c r="A36" s="1" t="s">
        <v>30</v>
      </c>
      <c r="B36" s="2">
        <v>4056985</v>
      </c>
      <c r="C36" s="5" t="s">
        <v>220</v>
      </c>
      <c r="D36" s="5" t="s">
        <v>220</v>
      </c>
      <c r="E36" s="5" t="s">
        <v>220</v>
      </c>
      <c r="F36" s="5" t="s">
        <v>220</v>
      </c>
      <c r="G36" s="5" t="s">
        <v>220</v>
      </c>
      <c r="H36" s="5" t="s">
        <v>220</v>
      </c>
      <c r="I36" s="5" t="s">
        <v>220</v>
      </c>
      <c r="J36" s="5" t="s">
        <v>220</v>
      </c>
      <c r="K36" s="5" t="s">
        <v>220</v>
      </c>
      <c r="L36" s="5">
        <v>8751</v>
      </c>
      <c r="M36" s="5">
        <v>3331</v>
      </c>
      <c r="N36" s="5">
        <v>8703</v>
      </c>
      <c r="O36" s="5">
        <v>16269</v>
      </c>
      <c r="P36" s="5">
        <v>4884</v>
      </c>
      <c r="Q36" s="5">
        <v>7023</v>
      </c>
      <c r="R36" s="5">
        <v>10007</v>
      </c>
      <c r="S36" s="5">
        <v>14805</v>
      </c>
      <c r="T36" s="5">
        <v>14330</v>
      </c>
      <c r="U36" s="5">
        <v>3299</v>
      </c>
      <c r="V36" s="5">
        <v>6618</v>
      </c>
      <c r="W36" s="5">
        <v>5586</v>
      </c>
      <c r="X36" s="5">
        <v>1617</v>
      </c>
      <c r="Y36" s="5">
        <v>0</v>
      </c>
      <c r="Z36" s="5">
        <v>0</v>
      </c>
      <c r="AA36" s="5">
        <v>0</v>
      </c>
      <c r="AB36" s="5">
        <v>0</v>
      </c>
      <c r="AC36" s="5">
        <v>0</v>
      </c>
      <c r="AD36" s="5">
        <v>0</v>
      </c>
      <c r="AE36" s="5">
        <v>0</v>
      </c>
      <c r="AF36" s="5">
        <v>0</v>
      </c>
      <c r="AG36" s="5">
        <v>0</v>
      </c>
      <c r="AH36" s="5">
        <v>0</v>
      </c>
      <c r="AI36" s="5" t="s">
        <v>220</v>
      </c>
      <c r="AJ36" s="5" t="s">
        <v>220</v>
      </c>
      <c r="AK36" s="5" t="s">
        <v>220</v>
      </c>
      <c r="AL36" s="5" t="s">
        <v>220</v>
      </c>
      <c r="AM36" s="5" t="s">
        <v>220</v>
      </c>
      <c r="AN36" s="5" t="s">
        <v>220</v>
      </c>
      <c r="AO36" s="5" t="s">
        <v>220</v>
      </c>
      <c r="AP36" s="5" t="s">
        <v>220</v>
      </c>
      <c r="AQ36" s="5" t="s">
        <v>220</v>
      </c>
      <c r="AR36" s="5">
        <v>60659</v>
      </c>
      <c r="AS36" s="5">
        <v>346916</v>
      </c>
      <c r="AT36" s="5">
        <v>280386</v>
      </c>
      <c r="AU36" s="5">
        <v>284846</v>
      </c>
      <c r="AV36" s="5">
        <v>26782</v>
      </c>
      <c r="AW36" s="5">
        <v>305396</v>
      </c>
      <c r="AX36" s="5">
        <v>51234</v>
      </c>
      <c r="AY36" s="5">
        <v>31873</v>
      </c>
      <c r="AZ36" s="5">
        <v>9742</v>
      </c>
      <c r="BA36" s="5">
        <v>14341</v>
      </c>
      <c r="BB36" s="5">
        <v>21547</v>
      </c>
      <c r="BC36" s="5">
        <v>18931</v>
      </c>
      <c r="BD36" s="5">
        <v>4835</v>
      </c>
      <c r="BE36" s="5">
        <v>35790</v>
      </c>
      <c r="BF36" s="5">
        <v>35461</v>
      </c>
      <c r="BG36" s="5">
        <v>26782</v>
      </c>
      <c r="BH36" s="5">
        <v>20226</v>
      </c>
      <c r="BI36" s="5">
        <v>18841</v>
      </c>
      <c r="BJ36" s="5">
        <v>14725</v>
      </c>
      <c r="BK36" s="5">
        <v>873476</v>
      </c>
      <c r="BL36" s="5">
        <v>16474</v>
      </c>
      <c r="BM36" s="5">
        <v>21881</v>
      </c>
      <c r="BN36" s="5">
        <v>25230</v>
      </c>
      <c r="BO36" s="5" t="s">
        <v>220</v>
      </c>
      <c r="BP36" s="5" t="s">
        <v>220</v>
      </c>
      <c r="BQ36" s="5" t="s">
        <v>220</v>
      </c>
      <c r="BR36" s="5" t="s">
        <v>220</v>
      </c>
      <c r="BS36" s="5" t="s">
        <v>220</v>
      </c>
      <c r="BT36" s="5" t="s">
        <v>220</v>
      </c>
      <c r="BU36" s="5" t="s">
        <v>220</v>
      </c>
      <c r="BV36" s="5" t="s">
        <v>220</v>
      </c>
      <c r="BW36" s="5" t="s">
        <v>220</v>
      </c>
      <c r="BX36" s="5">
        <v>41395</v>
      </c>
      <c r="BY36" s="5">
        <v>48884</v>
      </c>
      <c r="BZ36" s="5">
        <v>66889</v>
      </c>
      <c r="CA36" s="5">
        <v>26897</v>
      </c>
      <c r="CB36" s="5">
        <v>32298</v>
      </c>
      <c r="CC36" s="5">
        <v>18094</v>
      </c>
      <c r="CD36" s="5">
        <v>8488</v>
      </c>
      <c r="CE36" s="5">
        <v>13336</v>
      </c>
      <c r="CF36" s="5">
        <v>14342</v>
      </c>
      <c r="CG36" s="5">
        <v>45431</v>
      </c>
      <c r="CH36" s="5">
        <v>11183</v>
      </c>
      <c r="CI36" s="5">
        <v>12094</v>
      </c>
      <c r="CJ36" s="5">
        <v>6595</v>
      </c>
      <c r="CK36" s="5">
        <v>11372</v>
      </c>
      <c r="CL36" s="5">
        <v>12369</v>
      </c>
      <c r="CM36" s="5">
        <v>8389</v>
      </c>
      <c r="CN36" s="5">
        <v>12061</v>
      </c>
      <c r="CO36" s="5">
        <v>4730</v>
      </c>
      <c r="CP36" s="5">
        <v>11711</v>
      </c>
      <c r="CQ36" s="5">
        <v>15497</v>
      </c>
      <c r="CR36" s="5">
        <v>5074</v>
      </c>
      <c r="CS36" s="5">
        <v>5437</v>
      </c>
      <c r="CT36" s="5">
        <v>1878</v>
      </c>
      <c r="CU36" s="5" t="s">
        <v>220</v>
      </c>
      <c r="CV36" s="5" t="s">
        <v>220</v>
      </c>
      <c r="CW36" s="5" t="s">
        <v>220</v>
      </c>
      <c r="CX36" s="5" t="s">
        <v>220</v>
      </c>
      <c r="CY36" s="5" t="s">
        <v>220</v>
      </c>
      <c r="CZ36" s="5" t="s">
        <v>220</v>
      </c>
      <c r="DA36" s="5" t="s">
        <v>220</v>
      </c>
      <c r="DB36" s="5" t="s">
        <v>220</v>
      </c>
      <c r="DC36" s="5" t="s">
        <v>220</v>
      </c>
      <c r="DD36" s="5">
        <v>77148</v>
      </c>
      <c r="DE36" s="5">
        <v>144748</v>
      </c>
      <c r="DF36" s="5">
        <v>93096</v>
      </c>
      <c r="DG36" s="5">
        <v>96786</v>
      </c>
      <c r="DH36" s="5">
        <v>154801</v>
      </c>
      <c r="DI36" s="5">
        <v>52598</v>
      </c>
      <c r="DJ36" s="5">
        <v>60462</v>
      </c>
      <c r="DK36" s="5">
        <v>56184</v>
      </c>
      <c r="DL36" s="5">
        <v>62200</v>
      </c>
      <c r="DM36" s="5">
        <v>75117</v>
      </c>
      <c r="DN36" s="5">
        <v>77568</v>
      </c>
      <c r="DO36" s="5">
        <v>108729</v>
      </c>
      <c r="DP36" s="5">
        <v>21139</v>
      </c>
      <c r="DQ36" s="5">
        <v>51176</v>
      </c>
      <c r="DR36" s="5">
        <v>51263</v>
      </c>
      <c r="DS36" s="5">
        <v>51131</v>
      </c>
      <c r="DT36" s="5">
        <v>47634</v>
      </c>
      <c r="DU36" s="5">
        <v>41711</v>
      </c>
      <c r="DV36" s="5">
        <v>39908</v>
      </c>
      <c r="DW36" s="5">
        <v>38955</v>
      </c>
      <c r="DX36" s="5">
        <v>50358</v>
      </c>
      <c r="DY36" s="5">
        <v>41884</v>
      </c>
      <c r="DZ36" s="5">
        <v>39971</v>
      </c>
      <c r="EA36" s="5" t="s">
        <v>220</v>
      </c>
      <c r="EB36" s="5" t="s">
        <v>220</v>
      </c>
      <c r="EC36" s="5" t="s">
        <v>220</v>
      </c>
      <c r="ED36" s="5" t="s">
        <v>220</v>
      </c>
      <c r="EE36" s="5" t="s">
        <v>220</v>
      </c>
      <c r="EF36" s="5" t="s">
        <v>220</v>
      </c>
      <c r="EG36" s="5" t="s">
        <v>220</v>
      </c>
      <c r="EH36" s="5" t="s">
        <v>220</v>
      </c>
      <c r="EI36" s="5" t="s">
        <v>220</v>
      </c>
      <c r="EJ36" s="5">
        <v>3278</v>
      </c>
      <c r="EK36" s="5">
        <v>6856</v>
      </c>
      <c r="EL36" s="5">
        <v>9577</v>
      </c>
      <c r="EM36" s="5">
        <v>1943</v>
      </c>
      <c r="EN36" s="5">
        <v>7863</v>
      </c>
      <c r="EO36" s="5">
        <v>1826</v>
      </c>
      <c r="EP36" s="5">
        <v>2142</v>
      </c>
      <c r="EQ36" s="5">
        <v>6231</v>
      </c>
      <c r="ER36" s="5">
        <v>1376</v>
      </c>
      <c r="ES36" s="5">
        <v>1118</v>
      </c>
      <c r="ET36" s="5">
        <v>5648</v>
      </c>
      <c r="EU36" s="5">
        <v>6035</v>
      </c>
      <c r="EV36" s="5">
        <v>16422</v>
      </c>
      <c r="EW36" s="5">
        <v>10174</v>
      </c>
      <c r="EX36" s="5">
        <v>3884</v>
      </c>
      <c r="EY36" s="5">
        <v>1156</v>
      </c>
      <c r="EZ36" s="5">
        <v>1879</v>
      </c>
      <c r="FA36" s="5">
        <v>841</v>
      </c>
      <c r="FB36" s="5">
        <v>1644</v>
      </c>
      <c r="FC36" s="5">
        <v>6682</v>
      </c>
      <c r="FD36" s="5">
        <v>1946</v>
      </c>
      <c r="FE36" s="5">
        <v>2391</v>
      </c>
      <c r="FF36" s="5">
        <v>2295</v>
      </c>
      <c r="FG36" s="5" t="s">
        <v>220</v>
      </c>
      <c r="FH36" s="5" t="s">
        <v>220</v>
      </c>
      <c r="FI36" s="5" t="s">
        <v>220</v>
      </c>
      <c r="FJ36" s="5" t="s">
        <v>220</v>
      </c>
      <c r="FK36" s="5" t="s">
        <v>220</v>
      </c>
      <c r="FL36" s="5" t="s">
        <v>220</v>
      </c>
      <c r="FM36" s="5" t="s">
        <v>220</v>
      </c>
      <c r="FN36" s="5" t="s">
        <v>220</v>
      </c>
      <c r="FO36" s="5" t="s">
        <v>220</v>
      </c>
      <c r="FP36" s="5">
        <v>0</v>
      </c>
      <c r="FQ36" s="5">
        <v>0</v>
      </c>
      <c r="FR36" s="5">
        <v>0</v>
      </c>
      <c r="FS36" s="5">
        <v>0</v>
      </c>
      <c r="FT36" s="5">
        <v>0</v>
      </c>
      <c r="FU36" s="5" t="s">
        <v>220</v>
      </c>
      <c r="FV36" s="5" t="s">
        <v>220</v>
      </c>
      <c r="FW36" s="5" t="s">
        <v>220</v>
      </c>
      <c r="FX36" s="5" t="s">
        <v>220</v>
      </c>
      <c r="FY36" s="5" t="s">
        <v>220</v>
      </c>
      <c r="FZ36" s="5" t="s">
        <v>220</v>
      </c>
      <c r="GA36" s="5" t="s">
        <v>220</v>
      </c>
      <c r="GB36" s="5" t="s">
        <v>220</v>
      </c>
      <c r="GC36" s="5" t="s">
        <v>220</v>
      </c>
      <c r="GD36" s="5" t="s">
        <v>220</v>
      </c>
      <c r="GE36" s="5" t="s">
        <v>220</v>
      </c>
      <c r="GF36" s="5" t="s">
        <v>220</v>
      </c>
      <c r="GG36" s="5" t="s">
        <v>220</v>
      </c>
      <c r="GH36" s="5" t="s">
        <v>220</v>
      </c>
      <c r="GI36" s="5" t="s">
        <v>220</v>
      </c>
      <c r="GJ36" s="5" t="s">
        <v>220</v>
      </c>
      <c r="GK36" s="5" t="s">
        <v>220</v>
      </c>
      <c r="GL36" s="5" t="s">
        <v>220</v>
      </c>
      <c r="GM36" s="5" t="s">
        <v>220</v>
      </c>
      <c r="GN36" s="5" t="s">
        <v>220</v>
      </c>
      <c r="GO36" s="5" t="s">
        <v>220</v>
      </c>
      <c r="GP36" s="5" t="s">
        <v>220</v>
      </c>
      <c r="GQ36" s="5" t="s">
        <v>220</v>
      </c>
      <c r="GR36" s="5" t="s">
        <v>220</v>
      </c>
      <c r="GS36" s="5" t="s">
        <v>220</v>
      </c>
      <c r="GT36" s="5" t="s">
        <v>220</v>
      </c>
      <c r="GU36" s="5" t="s">
        <v>220</v>
      </c>
      <c r="GV36" s="5">
        <v>191232</v>
      </c>
      <c r="GW36" s="5">
        <v>550736</v>
      </c>
      <c r="GX36" s="5">
        <v>458652</v>
      </c>
      <c r="GY36" s="5">
        <v>426740</v>
      </c>
      <c r="GZ36" s="5">
        <v>226629</v>
      </c>
      <c r="HA36" s="5">
        <v>427056</v>
      </c>
      <c r="HB36" s="5">
        <v>132333</v>
      </c>
      <c r="HC36" s="5">
        <v>122429</v>
      </c>
      <c r="HD36" s="5">
        <v>101990</v>
      </c>
      <c r="HE36" s="5">
        <v>139306</v>
      </c>
      <c r="HF36" s="5">
        <v>122564</v>
      </c>
      <c r="HG36" s="5">
        <v>151375</v>
      </c>
      <c r="HH36" s="5">
        <v>50608</v>
      </c>
      <c r="HI36" s="5">
        <v>108511</v>
      </c>
      <c r="HJ36" s="5">
        <v>102977</v>
      </c>
      <c r="HK36" s="5">
        <v>87457</v>
      </c>
      <c r="HL36" s="5">
        <v>81799</v>
      </c>
      <c r="HM36" s="5">
        <v>66122</v>
      </c>
      <c r="HN36" s="5">
        <v>68125</v>
      </c>
      <c r="HO36" s="5">
        <v>934611</v>
      </c>
      <c r="HP36" s="5">
        <v>74187</v>
      </c>
      <c r="HQ36" s="5">
        <v>72403</v>
      </c>
      <c r="HR36" s="5">
        <v>67898</v>
      </c>
      <c r="HS36" s="5" t="s">
        <v>220</v>
      </c>
      <c r="HT36" s="5" t="s">
        <v>220</v>
      </c>
      <c r="HU36" s="5" t="s">
        <v>220</v>
      </c>
      <c r="HV36" s="5" t="s">
        <v>220</v>
      </c>
      <c r="HW36" s="5" t="s">
        <v>220</v>
      </c>
      <c r="HX36" s="5" t="s">
        <v>220</v>
      </c>
      <c r="HY36" s="5" t="s">
        <v>220</v>
      </c>
      <c r="HZ36" s="5" t="s">
        <v>220</v>
      </c>
      <c r="IA36" s="5" t="s">
        <v>220</v>
      </c>
      <c r="IB36" s="5">
        <v>1043410</v>
      </c>
      <c r="IC36" s="5">
        <v>884032</v>
      </c>
      <c r="ID36" s="5">
        <v>1134209</v>
      </c>
      <c r="IE36" s="5">
        <v>996823</v>
      </c>
      <c r="IF36" s="5">
        <v>832440</v>
      </c>
      <c r="IG36" s="5">
        <v>741665</v>
      </c>
      <c r="IH36" s="5">
        <v>635324</v>
      </c>
      <c r="II36" s="5">
        <v>607758</v>
      </c>
      <c r="IJ36" s="5">
        <v>558395</v>
      </c>
      <c r="IK36" s="5">
        <v>3479160</v>
      </c>
      <c r="IL36" s="5">
        <v>594303</v>
      </c>
      <c r="IM36" s="5">
        <v>489261</v>
      </c>
      <c r="IN36" s="5">
        <v>474713</v>
      </c>
      <c r="IO36" s="5">
        <v>434930</v>
      </c>
      <c r="IP36" s="5">
        <v>392152</v>
      </c>
      <c r="IQ36" s="5">
        <v>370333</v>
      </c>
      <c r="IR36" s="5">
        <v>372715</v>
      </c>
      <c r="IS36" s="5">
        <v>377841</v>
      </c>
      <c r="IT36" s="5">
        <v>358219</v>
      </c>
      <c r="IU36" s="5">
        <v>398559</v>
      </c>
      <c r="IV36" s="5">
        <v>377898</v>
      </c>
      <c r="IW36" s="5">
        <v>371208</v>
      </c>
      <c r="IX36" s="5">
        <v>328605</v>
      </c>
      <c r="IY36" s="5" t="s">
        <v>220</v>
      </c>
      <c r="IZ36" s="5" t="s">
        <v>220</v>
      </c>
      <c r="JA36" s="5" t="s">
        <v>220</v>
      </c>
      <c r="JB36" s="5" t="s">
        <v>220</v>
      </c>
      <c r="JC36" s="5" t="s">
        <v>220</v>
      </c>
      <c r="JD36" s="5" t="s">
        <v>220</v>
      </c>
      <c r="JE36" s="5" t="s">
        <v>220</v>
      </c>
      <c r="JF36" s="5" t="s">
        <v>220</v>
      </c>
      <c r="JG36" s="5" t="s">
        <v>220</v>
      </c>
      <c r="JH36" s="5">
        <v>60749</v>
      </c>
      <c r="JI36" s="5">
        <v>71822</v>
      </c>
      <c r="JJ36" s="5">
        <v>64237</v>
      </c>
      <c r="JK36" s="5">
        <v>49559</v>
      </c>
      <c r="JL36" s="5">
        <v>52808</v>
      </c>
      <c r="JM36" s="5">
        <v>46785</v>
      </c>
      <c r="JN36" s="5">
        <v>41831</v>
      </c>
      <c r="JO36" s="5">
        <v>37685</v>
      </c>
      <c r="JP36" s="5">
        <v>30410</v>
      </c>
      <c r="JQ36" s="5">
        <v>35949</v>
      </c>
      <c r="JR36" s="5">
        <v>34413</v>
      </c>
      <c r="JS36" s="5">
        <v>32782</v>
      </c>
      <c r="JT36" s="5">
        <v>32677</v>
      </c>
      <c r="JU36" s="5">
        <v>36926</v>
      </c>
      <c r="JV36" s="5">
        <v>36651</v>
      </c>
      <c r="JW36" s="5">
        <v>40359</v>
      </c>
      <c r="JX36" s="5">
        <v>39995</v>
      </c>
      <c r="JY36" s="5">
        <v>44059</v>
      </c>
      <c r="JZ36" s="5">
        <v>28829</v>
      </c>
      <c r="KA36" s="5">
        <v>39117</v>
      </c>
      <c r="KB36" s="5">
        <v>31780</v>
      </c>
      <c r="KC36" s="5">
        <v>35551</v>
      </c>
      <c r="KD36" s="5">
        <v>30575</v>
      </c>
      <c r="KE36" s="5" t="s">
        <v>220</v>
      </c>
      <c r="KF36" s="5" t="s">
        <v>220</v>
      </c>
      <c r="KG36" s="5" t="s">
        <v>220</v>
      </c>
      <c r="KH36" s="5" t="s">
        <v>220</v>
      </c>
      <c r="KI36" s="5" t="s">
        <v>220</v>
      </c>
      <c r="KJ36" s="5" t="s">
        <v>220</v>
      </c>
      <c r="KK36" s="5" t="s">
        <v>220</v>
      </c>
      <c r="KL36" s="5" t="s">
        <v>220</v>
      </c>
      <c r="KM36" s="5" t="s">
        <v>220</v>
      </c>
      <c r="KN36" s="5">
        <v>61887</v>
      </c>
      <c r="KO36" s="5">
        <v>61266</v>
      </c>
      <c r="KP36" s="5">
        <v>82205</v>
      </c>
      <c r="KQ36" s="5">
        <v>44226</v>
      </c>
      <c r="KR36" s="5">
        <v>52972</v>
      </c>
      <c r="KS36" s="5">
        <v>38390</v>
      </c>
      <c r="KT36" s="5">
        <v>41518</v>
      </c>
      <c r="KU36" s="5">
        <v>41978</v>
      </c>
      <c r="KV36" s="5">
        <v>46158</v>
      </c>
      <c r="KW36" s="5">
        <v>50174</v>
      </c>
      <c r="KX36" s="5">
        <v>48664</v>
      </c>
      <c r="KY36" s="5">
        <v>45173</v>
      </c>
      <c r="KZ36" s="5">
        <v>41771</v>
      </c>
      <c r="LA36" s="5">
        <v>34271</v>
      </c>
      <c r="LB36" s="5">
        <v>35780</v>
      </c>
      <c r="LC36" s="5">
        <v>35513</v>
      </c>
      <c r="LD36" s="5">
        <v>34108</v>
      </c>
      <c r="LE36" s="5">
        <v>35313</v>
      </c>
      <c r="LF36" s="5">
        <v>33714</v>
      </c>
      <c r="LG36" s="5">
        <v>35230</v>
      </c>
      <c r="LH36" s="5">
        <v>30036</v>
      </c>
      <c r="LI36" s="5">
        <v>30705</v>
      </c>
      <c r="LJ36" s="5">
        <v>28001</v>
      </c>
      <c r="LK36" s="5" t="s">
        <v>220</v>
      </c>
      <c r="LL36" s="5" t="s">
        <v>220</v>
      </c>
      <c r="LM36" s="5" t="s">
        <v>220</v>
      </c>
      <c r="LN36" s="5" t="s">
        <v>220</v>
      </c>
      <c r="LO36" s="5" t="s">
        <v>220</v>
      </c>
      <c r="LP36" s="5" t="s">
        <v>220</v>
      </c>
      <c r="LQ36" s="5" t="s">
        <v>220</v>
      </c>
      <c r="LR36" s="5" t="s">
        <v>220</v>
      </c>
      <c r="LS36" s="5" t="s">
        <v>220</v>
      </c>
      <c r="LT36" s="5">
        <v>5086</v>
      </c>
      <c r="LU36" s="5">
        <v>6316</v>
      </c>
      <c r="LV36" s="5">
        <v>9233</v>
      </c>
      <c r="LW36" s="5">
        <v>5845</v>
      </c>
      <c r="LX36" s="5">
        <v>5609</v>
      </c>
      <c r="LY36" s="5">
        <v>5077</v>
      </c>
      <c r="LZ36" s="5">
        <v>4164</v>
      </c>
      <c r="MA36" s="5">
        <v>3390</v>
      </c>
      <c r="MB36" s="5">
        <v>2635</v>
      </c>
      <c r="MC36" s="5">
        <v>2535</v>
      </c>
      <c r="MD36" s="5">
        <v>5011</v>
      </c>
      <c r="ME36" s="5">
        <v>4672</v>
      </c>
      <c r="MF36" s="5">
        <v>4431</v>
      </c>
      <c r="MG36" s="5">
        <v>4291</v>
      </c>
      <c r="MH36" s="5">
        <v>4437</v>
      </c>
      <c r="MI36" s="5">
        <v>5862</v>
      </c>
      <c r="MJ36" s="5">
        <v>6141</v>
      </c>
      <c r="MK36" s="5">
        <v>4214</v>
      </c>
      <c r="ML36" s="5">
        <v>3980</v>
      </c>
      <c r="MM36" s="5">
        <v>4663</v>
      </c>
      <c r="MN36" s="5">
        <v>5095</v>
      </c>
      <c r="MO36" s="5">
        <v>3963</v>
      </c>
      <c r="MP36" s="5">
        <v>4698</v>
      </c>
      <c r="MQ36" s="5" t="s">
        <v>220</v>
      </c>
      <c r="MR36" s="5" t="s">
        <v>220</v>
      </c>
      <c r="MS36" s="5" t="s">
        <v>220</v>
      </c>
      <c r="MT36" s="5" t="s">
        <v>220</v>
      </c>
      <c r="MU36" s="5" t="s">
        <v>220</v>
      </c>
      <c r="MV36" s="5" t="s">
        <v>220</v>
      </c>
      <c r="MW36" s="5" t="s">
        <v>220</v>
      </c>
      <c r="MX36" s="5" t="s">
        <v>220</v>
      </c>
      <c r="MY36" s="5" t="s">
        <v>220</v>
      </c>
      <c r="MZ36" s="5">
        <v>3732</v>
      </c>
      <c r="NA36" s="5">
        <v>3050</v>
      </c>
      <c r="NB36" s="5">
        <v>2831</v>
      </c>
      <c r="NC36" s="5">
        <v>3775</v>
      </c>
      <c r="ND36" s="5">
        <v>3072</v>
      </c>
      <c r="NE36" s="5" t="s">
        <v>220</v>
      </c>
      <c r="NF36" s="5" t="s">
        <v>220</v>
      </c>
      <c r="NG36" s="5" t="s">
        <v>220</v>
      </c>
      <c r="NH36" s="5" t="s">
        <v>220</v>
      </c>
      <c r="NI36" s="5" t="s">
        <v>220</v>
      </c>
      <c r="NJ36" s="5" t="s">
        <v>220</v>
      </c>
      <c r="NK36" s="5" t="s">
        <v>220</v>
      </c>
      <c r="NL36" s="5" t="s">
        <v>220</v>
      </c>
      <c r="NM36" s="5" t="s">
        <v>220</v>
      </c>
      <c r="NN36" s="5" t="s">
        <v>220</v>
      </c>
      <c r="NO36" s="5" t="s">
        <v>220</v>
      </c>
      <c r="NP36" s="5" t="s">
        <v>220</v>
      </c>
      <c r="NQ36" s="5" t="s">
        <v>220</v>
      </c>
      <c r="NR36" s="5" t="s">
        <v>220</v>
      </c>
      <c r="NS36" s="5" t="s">
        <v>220</v>
      </c>
      <c r="NT36" s="5" t="s">
        <v>220</v>
      </c>
      <c r="NU36" s="5" t="s">
        <v>220</v>
      </c>
      <c r="NV36" s="5" t="s">
        <v>220</v>
      </c>
      <c r="NW36" s="5" t="s">
        <v>220</v>
      </c>
      <c r="NX36" s="5" t="s">
        <v>220</v>
      </c>
      <c r="NY36" s="5" t="s">
        <v>220</v>
      </c>
      <c r="NZ36" s="5" t="s">
        <v>220</v>
      </c>
      <c r="OA36" s="5" t="s">
        <v>220</v>
      </c>
      <c r="OB36" s="5" t="s">
        <v>220</v>
      </c>
      <c r="OC36" s="5" t="s">
        <v>220</v>
      </c>
      <c r="OD36" s="5" t="s">
        <v>220</v>
      </c>
      <c r="OE36" s="5" t="s">
        <v>220</v>
      </c>
      <c r="OF36" s="5">
        <v>0</v>
      </c>
      <c r="OG36" s="5">
        <v>0</v>
      </c>
      <c r="OH36" s="5">
        <v>0</v>
      </c>
      <c r="OI36" s="5">
        <v>0</v>
      </c>
      <c r="OJ36" s="5">
        <v>0</v>
      </c>
      <c r="OK36" s="5" t="s">
        <v>220</v>
      </c>
      <c r="OL36" s="5" t="s">
        <v>220</v>
      </c>
      <c r="OM36" s="5" t="s">
        <v>220</v>
      </c>
      <c r="ON36" s="5" t="s">
        <v>220</v>
      </c>
      <c r="OO36" s="5" t="s">
        <v>220</v>
      </c>
      <c r="OP36" s="5" t="s">
        <v>220</v>
      </c>
      <c r="OQ36" s="5" t="s">
        <v>220</v>
      </c>
      <c r="OR36" s="5" t="s">
        <v>220</v>
      </c>
      <c r="OS36" s="5" t="s">
        <v>220</v>
      </c>
      <c r="OT36" s="5" t="s">
        <v>220</v>
      </c>
      <c r="OU36" s="5" t="s">
        <v>220</v>
      </c>
      <c r="OV36" s="5" t="s">
        <v>220</v>
      </c>
      <c r="OW36" s="5" t="s">
        <v>220</v>
      </c>
      <c r="OX36" s="5" t="s">
        <v>220</v>
      </c>
      <c r="OY36" s="5" t="s">
        <v>220</v>
      </c>
      <c r="OZ36" s="5" t="s">
        <v>220</v>
      </c>
      <c r="PA36" s="5" t="s">
        <v>220</v>
      </c>
      <c r="PB36" s="5" t="s">
        <v>220</v>
      </c>
      <c r="PC36" s="5" t="s">
        <v>220</v>
      </c>
      <c r="PD36" s="5" t="s">
        <v>220</v>
      </c>
      <c r="PE36" s="5" t="s">
        <v>220</v>
      </c>
      <c r="PF36" s="5" t="s">
        <v>220</v>
      </c>
      <c r="PG36" s="5" t="s">
        <v>220</v>
      </c>
      <c r="PH36" s="5" t="s">
        <v>220</v>
      </c>
      <c r="PI36" s="5" t="s">
        <v>220</v>
      </c>
      <c r="PJ36" s="5" t="s">
        <v>220</v>
      </c>
      <c r="PK36" s="5" t="s">
        <v>220</v>
      </c>
      <c r="PL36" s="5">
        <v>44253</v>
      </c>
      <c r="PM36" s="5">
        <v>28702</v>
      </c>
      <c r="PN36" s="5">
        <v>31611</v>
      </c>
      <c r="PO36" s="5">
        <v>26662</v>
      </c>
      <c r="PP36" s="5">
        <v>25597</v>
      </c>
      <c r="PQ36" s="5">
        <v>27038</v>
      </c>
      <c r="PR36" s="5">
        <v>20503</v>
      </c>
      <c r="PS36" s="5">
        <v>22973</v>
      </c>
      <c r="PT36" s="5">
        <v>23555</v>
      </c>
      <c r="PU36" s="5">
        <v>21770</v>
      </c>
      <c r="PV36" s="5">
        <v>21670</v>
      </c>
      <c r="PW36" s="5">
        <v>21158</v>
      </c>
      <c r="PX36" s="5">
        <v>19191</v>
      </c>
      <c r="PY36" s="5">
        <v>20756</v>
      </c>
      <c r="PZ36" s="5">
        <v>19690</v>
      </c>
      <c r="QA36" s="5">
        <v>20796</v>
      </c>
      <c r="QB36" s="5">
        <v>20541</v>
      </c>
      <c r="QC36" s="5">
        <v>19705</v>
      </c>
      <c r="QD36" s="5">
        <v>19581</v>
      </c>
      <c r="QE36" s="5">
        <v>19469</v>
      </c>
      <c r="QF36" s="5">
        <v>18486</v>
      </c>
      <c r="QG36" s="5">
        <v>17699</v>
      </c>
      <c r="QH36" s="5">
        <v>17213</v>
      </c>
      <c r="QI36" s="5" t="s">
        <v>220</v>
      </c>
      <c r="QJ36" s="5" t="s">
        <v>220</v>
      </c>
      <c r="QK36" s="5" t="s">
        <v>220</v>
      </c>
      <c r="QL36" s="5" t="s">
        <v>220</v>
      </c>
      <c r="QM36" s="5" t="s">
        <v>220</v>
      </c>
      <c r="QN36" s="5" t="s">
        <v>220</v>
      </c>
      <c r="QO36" s="5" t="s">
        <v>220</v>
      </c>
      <c r="QP36" s="5" t="s">
        <v>220</v>
      </c>
      <c r="QQ36" s="5" t="s">
        <v>220</v>
      </c>
      <c r="QR36" s="5">
        <v>38612</v>
      </c>
      <c r="QS36" s="5">
        <v>43578</v>
      </c>
      <c r="QT36" s="5">
        <v>30955</v>
      </c>
      <c r="QU36" s="5">
        <v>33949</v>
      </c>
      <c r="QV36" s="5">
        <v>25979</v>
      </c>
      <c r="QW36" s="5">
        <v>31521</v>
      </c>
      <c r="QX36" s="5">
        <v>45633</v>
      </c>
      <c r="QY36" s="5">
        <v>28888</v>
      </c>
      <c r="QZ36" s="5">
        <v>22273</v>
      </c>
      <c r="RA36" s="5">
        <v>19882</v>
      </c>
      <c r="RB36" s="5">
        <v>25867</v>
      </c>
      <c r="RC36" s="5">
        <v>22495</v>
      </c>
      <c r="RD36" s="5">
        <v>20003</v>
      </c>
      <c r="RE36" s="5">
        <v>22119</v>
      </c>
      <c r="RF36" s="5">
        <v>21425</v>
      </c>
      <c r="RG36" s="5">
        <v>22185</v>
      </c>
      <c r="RH36" s="5">
        <v>22521</v>
      </c>
      <c r="RI36" s="5">
        <v>20715</v>
      </c>
      <c r="RJ36" s="5">
        <v>18648</v>
      </c>
      <c r="RK36" s="5">
        <v>19938</v>
      </c>
      <c r="RL36" s="5">
        <v>20862</v>
      </c>
      <c r="RM36" s="5">
        <v>20009</v>
      </c>
      <c r="RN36" s="5">
        <v>17946</v>
      </c>
      <c r="RO36" s="5" t="s">
        <v>220</v>
      </c>
      <c r="RP36" s="5" t="s">
        <v>220</v>
      </c>
      <c r="RQ36" s="5" t="s">
        <v>220</v>
      </c>
      <c r="RR36" s="5" t="s">
        <v>220</v>
      </c>
      <c r="RS36" s="5" t="s">
        <v>220</v>
      </c>
      <c r="RT36" s="5" t="s">
        <v>220</v>
      </c>
      <c r="RU36" s="5" t="s">
        <v>220</v>
      </c>
      <c r="RV36" s="5" t="s">
        <v>220</v>
      </c>
      <c r="RW36" s="5" t="s">
        <v>220</v>
      </c>
      <c r="RX36" s="5">
        <v>62767</v>
      </c>
      <c r="RY36" s="5">
        <v>50899</v>
      </c>
      <c r="RZ36" s="5">
        <v>56259</v>
      </c>
      <c r="SA36" s="5">
        <v>44585</v>
      </c>
      <c r="SB36" s="5">
        <v>45366</v>
      </c>
      <c r="SC36" s="5">
        <v>42961</v>
      </c>
      <c r="SD36" s="5">
        <v>44137</v>
      </c>
      <c r="SE36" s="5">
        <v>40693</v>
      </c>
      <c r="SF36" s="5">
        <v>35976</v>
      </c>
      <c r="SG36" s="5">
        <v>35090</v>
      </c>
      <c r="SH36" s="5">
        <v>32538</v>
      </c>
      <c r="SI36" s="5">
        <v>31490</v>
      </c>
      <c r="SJ36" s="5">
        <v>29247</v>
      </c>
      <c r="SK36" s="5">
        <v>30805</v>
      </c>
      <c r="SL36" s="5">
        <v>37487</v>
      </c>
      <c r="SM36" s="5">
        <v>31925</v>
      </c>
      <c r="SN36" s="5">
        <v>28057</v>
      </c>
      <c r="SO36" s="5">
        <v>21306</v>
      </c>
      <c r="SP36" s="5">
        <v>21950</v>
      </c>
      <c r="SQ36" s="5">
        <v>23603</v>
      </c>
      <c r="SR36" s="5">
        <v>22361</v>
      </c>
      <c r="SS36" s="5">
        <v>17305</v>
      </c>
      <c r="ST36" s="5">
        <v>15875</v>
      </c>
      <c r="SU36" s="5" t="s">
        <v>220</v>
      </c>
      <c r="SV36" s="5" t="s">
        <v>220</v>
      </c>
      <c r="SW36" s="5" t="s">
        <v>220</v>
      </c>
      <c r="SX36" s="5" t="s">
        <v>220</v>
      </c>
      <c r="SY36" s="5" t="s">
        <v>220</v>
      </c>
      <c r="SZ36" s="5" t="s">
        <v>220</v>
      </c>
      <c r="TA36" s="5" t="s">
        <v>220</v>
      </c>
      <c r="TB36" s="5" t="s">
        <v>220</v>
      </c>
      <c r="TC36" s="5" t="s">
        <v>220</v>
      </c>
      <c r="TD36" s="5">
        <v>29746</v>
      </c>
      <c r="TE36" s="5">
        <v>2514</v>
      </c>
      <c r="TF36" s="5">
        <v>3185</v>
      </c>
      <c r="TG36" s="5">
        <v>3448</v>
      </c>
      <c r="TH36" s="5">
        <v>3087</v>
      </c>
      <c r="TI36" s="5">
        <v>4051</v>
      </c>
      <c r="TJ36" s="5">
        <v>3602</v>
      </c>
      <c r="TK36" s="5">
        <v>4514</v>
      </c>
      <c r="TL36" s="5">
        <v>3721</v>
      </c>
      <c r="TM36" s="5">
        <v>5073</v>
      </c>
      <c r="TN36" s="5">
        <v>4072</v>
      </c>
      <c r="TO36" s="5">
        <v>8932</v>
      </c>
      <c r="TP36" s="5">
        <v>15172</v>
      </c>
      <c r="TQ36" s="5">
        <v>12608</v>
      </c>
      <c r="TR36" s="5">
        <v>10773</v>
      </c>
      <c r="TS36" s="5">
        <v>8095</v>
      </c>
      <c r="TT36" s="5">
        <v>7941</v>
      </c>
      <c r="TU36" s="5">
        <v>6470</v>
      </c>
      <c r="TV36" s="5">
        <v>6076</v>
      </c>
      <c r="TW36" s="5">
        <v>4699</v>
      </c>
      <c r="TX36" s="5">
        <v>4411</v>
      </c>
      <c r="TY36" s="5">
        <v>3854</v>
      </c>
      <c r="TZ36" s="5">
        <v>4137</v>
      </c>
      <c r="UA36" s="5" t="s">
        <v>220</v>
      </c>
      <c r="UB36" s="5" t="s">
        <v>220</v>
      </c>
      <c r="UC36" s="5" t="s">
        <v>220</v>
      </c>
      <c r="UD36" s="5" t="s">
        <v>220</v>
      </c>
      <c r="UE36" s="5" t="s">
        <v>220</v>
      </c>
      <c r="UF36" s="5" t="s">
        <v>220</v>
      </c>
      <c r="UG36" s="5" t="s">
        <v>220</v>
      </c>
      <c r="UH36" s="5" t="s">
        <v>220</v>
      </c>
      <c r="UI36" s="5" t="s">
        <v>220</v>
      </c>
      <c r="UJ36" s="5">
        <v>204</v>
      </c>
      <c r="UK36" s="5">
        <v>10</v>
      </c>
      <c r="UL36" s="5">
        <v>47</v>
      </c>
      <c r="UM36" s="5">
        <v>25</v>
      </c>
      <c r="UN36" s="5">
        <v>57</v>
      </c>
      <c r="UO36" s="5">
        <v>84</v>
      </c>
      <c r="UP36" s="5">
        <v>12</v>
      </c>
      <c r="UQ36" s="5">
        <v>10</v>
      </c>
      <c r="UR36" s="5">
        <v>16</v>
      </c>
      <c r="US36" s="5">
        <v>-21</v>
      </c>
      <c r="UT36" s="5">
        <v>1650</v>
      </c>
      <c r="UU36" s="5">
        <v>4518</v>
      </c>
      <c r="UV36" s="5">
        <v>2725</v>
      </c>
      <c r="UW36" s="5">
        <v>3225</v>
      </c>
      <c r="UX36" s="5">
        <v>3103</v>
      </c>
      <c r="UY36" s="5">
        <v>4675</v>
      </c>
      <c r="UZ36" s="5">
        <v>3247</v>
      </c>
      <c r="VA36" s="5">
        <v>3116</v>
      </c>
      <c r="VB36" s="5">
        <v>2824</v>
      </c>
      <c r="VC36" s="5">
        <v>3598</v>
      </c>
      <c r="VD36" s="5">
        <v>4069</v>
      </c>
      <c r="VE36" s="5">
        <v>4121</v>
      </c>
      <c r="VF36" s="5">
        <v>2729</v>
      </c>
      <c r="VG36" s="5" t="s">
        <v>220</v>
      </c>
      <c r="VH36" s="5" t="s">
        <v>220</v>
      </c>
      <c r="VI36" s="5" t="s">
        <v>220</v>
      </c>
      <c r="VJ36" s="5" t="s">
        <v>220</v>
      </c>
      <c r="VK36" s="5" t="s">
        <v>220</v>
      </c>
      <c r="VL36" s="5" t="s">
        <v>220</v>
      </c>
      <c r="VM36" s="5" t="s">
        <v>220</v>
      </c>
      <c r="VN36" s="5" t="s">
        <v>220</v>
      </c>
      <c r="VO36" s="5" t="s">
        <v>220</v>
      </c>
      <c r="VP36" s="5">
        <v>68809</v>
      </c>
      <c r="VQ36" s="5">
        <v>64739</v>
      </c>
      <c r="VR36" s="5">
        <v>56996</v>
      </c>
      <c r="VS36" s="5">
        <v>56456</v>
      </c>
      <c r="VT36" s="5">
        <v>58713</v>
      </c>
      <c r="VU36" s="5">
        <v>53216</v>
      </c>
      <c r="VV36" s="5">
        <v>57396</v>
      </c>
      <c r="VW36" s="5">
        <v>48883</v>
      </c>
      <c r="VX36" s="5">
        <v>65323</v>
      </c>
      <c r="VY36" s="5">
        <v>44811</v>
      </c>
      <c r="VZ36" s="5">
        <v>54539</v>
      </c>
      <c r="WA36" s="5">
        <v>47673</v>
      </c>
      <c r="WB36" s="5">
        <v>48434</v>
      </c>
      <c r="WC36" s="5">
        <v>50152</v>
      </c>
      <c r="WD36" s="5">
        <v>56751</v>
      </c>
      <c r="WE36" s="5">
        <v>56909</v>
      </c>
      <c r="WF36" s="5">
        <v>47545</v>
      </c>
      <c r="WG36" s="5">
        <v>53805</v>
      </c>
      <c r="WH36" s="5">
        <v>44982</v>
      </c>
      <c r="WI36" s="5">
        <v>43252</v>
      </c>
      <c r="WJ36" s="5">
        <v>36915</v>
      </c>
      <c r="WK36" s="5">
        <v>33169</v>
      </c>
      <c r="WL36" s="5">
        <v>29205</v>
      </c>
      <c r="WM36" s="5" t="s">
        <v>220</v>
      </c>
      <c r="WN36" s="5" t="s">
        <v>220</v>
      </c>
      <c r="WO36" s="5" t="s">
        <v>220</v>
      </c>
      <c r="WP36" s="5" t="s">
        <v>220</v>
      </c>
      <c r="WQ36" s="5" t="s">
        <v>220</v>
      </c>
      <c r="WR36" s="5" t="s">
        <v>220</v>
      </c>
      <c r="WS36" s="5" t="s">
        <v>220</v>
      </c>
      <c r="WT36" s="5" t="s">
        <v>220</v>
      </c>
      <c r="WU36" s="5" t="s">
        <v>220</v>
      </c>
      <c r="WV36" s="5">
        <v>3941</v>
      </c>
      <c r="WW36" s="5">
        <v>4726</v>
      </c>
      <c r="WX36" s="5">
        <v>4911</v>
      </c>
      <c r="WY36" s="5">
        <v>3921</v>
      </c>
      <c r="WZ36" s="5">
        <v>4258</v>
      </c>
      <c r="XA36" s="5">
        <v>3920</v>
      </c>
      <c r="XB36" s="5">
        <v>3407</v>
      </c>
      <c r="XC36" s="5">
        <v>5357</v>
      </c>
      <c r="XD36" s="5">
        <v>4684</v>
      </c>
      <c r="XE36" s="5">
        <v>4088</v>
      </c>
      <c r="XF36" s="5">
        <v>4382</v>
      </c>
      <c r="XG36" s="5">
        <v>5280</v>
      </c>
      <c r="XH36" s="5">
        <v>4984</v>
      </c>
      <c r="XI36" s="5">
        <v>3620</v>
      </c>
      <c r="XJ36" s="5">
        <v>2902</v>
      </c>
      <c r="XK36" s="5">
        <v>2616</v>
      </c>
      <c r="XL36" s="5">
        <v>2973</v>
      </c>
      <c r="XM36" s="5">
        <v>2549</v>
      </c>
      <c r="XN36" s="5">
        <v>2832</v>
      </c>
      <c r="XO36" s="5">
        <v>2864</v>
      </c>
      <c r="XP36" s="5">
        <v>2942</v>
      </c>
      <c r="XQ36" s="5">
        <v>3287</v>
      </c>
      <c r="XR36" s="5">
        <v>3103</v>
      </c>
      <c r="XS36" s="2">
        <v>4062</v>
      </c>
      <c r="XT36" s="3" t="s">
        <v>222</v>
      </c>
      <c r="XU36" s="3" t="s">
        <v>222</v>
      </c>
      <c r="XV36" s="3" t="s">
        <v>222</v>
      </c>
      <c r="XW36" s="3" t="s">
        <v>222</v>
      </c>
      <c r="XX36" s="3" t="s">
        <v>221</v>
      </c>
      <c r="XY36" s="3" t="s">
        <v>222</v>
      </c>
      <c r="XZ36" s="3" t="s">
        <v>242</v>
      </c>
    </row>
    <row r="37" spans="1:650" x14ac:dyDescent="0.3">
      <c r="A37" s="1" t="s">
        <v>31</v>
      </c>
      <c r="B37" s="2">
        <v>4000672</v>
      </c>
      <c r="C37" s="5">
        <v>87888</v>
      </c>
      <c r="D37" s="5">
        <v>58560</v>
      </c>
      <c r="E37" s="5">
        <v>86503</v>
      </c>
      <c r="F37" s="5">
        <v>103283</v>
      </c>
      <c r="G37" s="5">
        <v>86129</v>
      </c>
      <c r="H37" s="5">
        <v>77289</v>
      </c>
      <c r="I37" s="5">
        <v>49419</v>
      </c>
      <c r="J37" s="5">
        <v>44019</v>
      </c>
      <c r="K37" s="5">
        <v>26761</v>
      </c>
      <c r="L37" s="5">
        <v>61180</v>
      </c>
      <c r="M37" s="5">
        <v>49242</v>
      </c>
      <c r="N37" s="5">
        <v>37167</v>
      </c>
      <c r="O37" s="5">
        <v>10242</v>
      </c>
      <c r="P37" s="5">
        <v>8775</v>
      </c>
      <c r="Q37" s="5">
        <v>13084</v>
      </c>
      <c r="R37" s="5">
        <v>22245</v>
      </c>
      <c r="S37" s="5">
        <v>28492</v>
      </c>
      <c r="T37" s="5">
        <v>71148</v>
      </c>
      <c r="U37" s="5">
        <v>15464</v>
      </c>
      <c r="V37" s="5">
        <v>67639</v>
      </c>
      <c r="W37" s="5">
        <v>22358</v>
      </c>
      <c r="X37" s="5">
        <v>89822</v>
      </c>
      <c r="Y37" s="5">
        <v>0</v>
      </c>
      <c r="Z37" s="5">
        <v>0</v>
      </c>
      <c r="AA37" s="5">
        <v>0</v>
      </c>
      <c r="AB37" s="5">
        <v>0</v>
      </c>
      <c r="AC37" s="5">
        <v>0</v>
      </c>
      <c r="AD37" s="5">
        <v>0</v>
      </c>
      <c r="AE37" s="5">
        <v>0</v>
      </c>
      <c r="AF37" s="5">
        <v>0</v>
      </c>
      <c r="AG37" s="5">
        <v>0</v>
      </c>
      <c r="AH37" s="5">
        <v>0</v>
      </c>
      <c r="AI37" s="5">
        <v>0</v>
      </c>
      <c r="AJ37" s="5">
        <v>0</v>
      </c>
      <c r="AK37" s="5">
        <v>0</v>
      </c>
      <c r="AL37" s="5">
        <v>0</v>
      </c>
      <c r="AM37" s="5">
        <v>0</v>
      </c>
      <c r="AN37" s="5">
        <v>0</v>
      </c>
      <c r="AO37" s="5">
        <v>0</v>
      </c>
      <c r="AP37" s="5">
        <v>0</v>
      </c>
      <c r="AQ37" s="5">
        <v>0</v>
      </c>
      <c r="AR37" s="5">
        <v>0</v>
      </c>
      <c r="AS37" s="5">
        <v>0</v>
      </c>
      <c r="AT37" s="5">
        <v>0</v>
      </c>
      <c r="AU37" s="5">
        <v>0</v>
      </c>
      <c r="AV37" s="5">
        <v>0</v>
      </c>
      <c r="AW37" s="5">
        <v>0</v>
      </c>
      <c r="AX37" s="5">
        <v>0</v>
      </c>
      <c r="AY37" s="5">
        <v>0</v>
      </c>
      <c r="AZ37" s="5">
        <v>0</v>
      </c>
      <c r="BA37" s="5">
        <v>0</v>
      </c>
      <c r="BB37" s="5">
        <v>152572</v>
      </c>
      <c r="BC37" s="5">
        <v>293147</v>
      </c>
      <c r="BD37" s="5">
        <v>521358</v>
      </c>
      <c r="BE37" s="5">
        <v>316480</v>
      </c>
      <c r="BF37" s="5">
        <v>419410</v>
      </c>
      <c r="BG37" s="5">
        <v>261068</v>
      </c>
      <c r="BH37" s="5">
        <v>315106</v>
      </c>
      <c r="BI37" s="5">
        <v>421620</v>
      </c>
      <c r="BJ37" s="5">
        <v>312875</v>
      </c>
      <c r="BK37" s="5">
        <v>232570</v>
      </c>
      <c r="BL37" s="5">
        <v>255237</v>
      </c>
      <c r="BM37" s="5">
        <v>139092</v>
      </c>
      <c r="BN37" s="5">
        <v>2035398</v>
      </c>
      <c r="BO37" s="5">
        <v>195276</v>
      </c>
      <c r="BP37" s="5">
        <v>235858</v>
      </c>
      <c r="BQ37" s="5">
        <v>411459</v>
      </c>
      <c r="BR37" s="5">
        <v>532117</v>
      </c>
      <c r="BS37" s="5">
        <v>353477</v>
      </c>
      <c r="BT37" s="5">
        <v>592902</v>
      </c>
      <c r="BU37" s="5">
        <v>218055</v>
      </c>
      <c r="BV37" s="5">
        <v>124290</v>
      </c>
      <c r="BW37" s="5">
        <v>216298</v>
      </c>
      <c r="BX37" s="5">
        <v>161464</v>
      </c>
      <c r="BY37" s="5">
        <v>33454</v>
      </c>
      <c r="BZ37" s="5">
        <v>320936</v>
      </c>
      <c r="CA37" s="5">
        <v>61076</v>
      </c>
      <c r="CB37" s="5">
        <v>206779</v>
      </c>
      <c r="CC37" s="5">
        <v>91419</v>
      </c>
      <c r="CD37" s="5">
        <v>97479</v>
      </c>
      <c r="CE37" s="5">
        <v>115212</v>
      </c>
      <c r="CF37" s="5">
        <v>81378</v>
      </c>
      <c r="CG37" s="5">
        <v>81988</v>
      </c>
      <c r="CH37" s="5">
        <v>382802</v>
      </c>
      <c r="CI37" s="5">
        <v>201508</v>
      </c>
      <c r="CJ37" s="5">
        <v>51140</v>
      </c>
      <c r="CK37" s="5">
        <v>86253</v>
      </c>
      <c r="CL37" s="5">
        <v>173651</v>
      </c>
      <c r="CM37" s="5">
        <v>190309</v>
      </c>
      <c r="CN37" s="5">
        <v>53418</v>
      </c>
      <c r="CO37" s="5">
        <v>129215</v>
      </c>
      <c r="CP37" s="5">
        <v>65419</v>
      </c>
      <c r="CQ37" s="5">
        <v>82104</v>
      </c>
      <c r="CR37" s="5">
        <v>105877</v>
      </c>
      <c r="CS37" s="5">
        <v>48105</v>
      </c>
      <c r="CT37" s="5">
        <v>32044</v>
      </c>
      <c r="CU37" s="5">
        <v>1266700</v>
      </c>
      <c r="CV37" s="5">
        <v>1321556</v>
      </c>
      <c r="CW37" s="5">
        <v>1369475</v>
      </c>
      <c r="CX37" s="5">
        <v>1551281</v>
      </c>
      <c r="CY37" s="5">
        <v>1304735</v>
      </c>
      <c r="CZ37" s="5">
        <v>967798</v>
      </c>
      <c r="DA37" s="5">
        <v>782667</v>
      </c>
      <c r="DB37" s="5">
        <v>718158</v>
      </c>
      <c r="DC37" s="5">
        <v>643555</v>
      </c>
      <c r="DD37" s="5">
        <v>548313</v>
      </c>
      <c r="DE37" s="5">
        <v>649990</v>
      </c>
      <c r="DF37" s="5">
        <v>747676</v>
      </c>
      <c r="DG37" s="5">
        <v>706408</v>
      </c>
      <c r="DH37" s="5">
        <v>587710</v>
      </c>
      <c r="DI37" s="5">
        <v>536886</v>
      </c>
      <c r="DJ37" s="5">
        <v>620115</v>
      </c>
      <c r="DK37" s="5">
        <v>424949</v>
      </c>
      <c r="DL37" s="5">
        <v>652187</v>
      </c>
      <c r="DM37" s="5">
        <v>584045</v>
      </c>
      <c r="DN37" s="5">
        <v>407539</v>
      </c>
      <c r="DO37" s="5">
        <v>345245</v>
      </c>
      <c r="DP37" s="5">
        <v>348457</v>
      </c>
      <c r="DQ37" s="5">
        <v>273996</v>
      </c>
      <c r="DR37" s="5">
        <v>336176</v>
      </c>
      <c r="DS37" s="5">
        <v>296510</v>
      </c>
      <c r="DT37" s="5">
        <v>277431</v>
      </c>
      <c r="DU37" s="5">
        <v>275533</v>
      </c>
      <c r="DV37" s="5">
        <v>387215</v>
      </c>
      <c r="DW37" s="5">
        <v>356703</v>
      </c>
      <c r="DX37" s="5">
        <v>319513</v>
      </c>
      <c r="DY37" s="5">
        <v>251655</v>
      </c>
      <c r="DZ37" s="5">
        <v>212801</v>
      </c>
      <c r="EA37" s="5">
        <v>255999</v>
      </c>
      <c r="EB37" s="5">
        <v>181969</v>
      </c>
      <c r="EC37" s="5">
        <v>200118</v>
      </c>
      <c r="ED37" s="5">
        <v>238045</v>
      </c>
      <c r="EE37" s="5">
        <v>206999</v>
      </c>
      <c r="EF37" s="5">
        <v>179126</v>
      </c>
      <c r="EG37" s="5">
        <v>101238</v>
      </c>
      <c r="EH37" s="5">
        <v>171107</v>
      </c>
      <c r="EI37" s="5">
        <v>118985</v>
      </c>
      <c r="EJ37" s="5">
        <v>70458</v>
      </c>
      <c r="EK37" s="5">
        <v>77555</v>
      </c>
      <c r="EL37" s="5">
        <v>69895</v>
      </c>
      <c r="EM37" s="5">
        <v>62002</v>
      </c>
      <c r="EN37" s="5">
        <v>55233</v>
      </c>
      <c r="EO37" s="5">
        <v>53113</v>
      </c>
      <c r="EP37" s="5">
        <v>105951</v>
      </c>
      <c r="EQ37" s="5">
        <v>150098</v>
      </c>
      <c r="ER37" s="5">
        <v>76158</v>
      </c>
      <c r="ES37" s="5">
        <v>107168</v>
      </c>
      <c r="ET37" s="5">
        <v>117428</v>
      </c>
      <c r="EU37" s="5">
        <v>72005</v>
      </c>
      <c r="EV37" s="5">
        <v>140131</v>
      </c>
      <c r="EW37" s="5">
        <v>159285</v>
      </c>
      <c r="EX37" s="5">
        <v>76466</v>
      </c>
      <c r="EY37" s="5">
        <v>87456</v>
      </c>
      <c r="EZ37" s="5">
        <v>66798</v>
      </c>
      <c r="FA37" s="5">
        <v>125789</v>
      </c>
      <c r="FB37" s="5">
        <v>96126</v>
      </c>
      <c r="FC37" s="5">
        <v>51231</v>
      </c>
      <c r="FD37" s="5">
        <v>45559</v>
      </c>
      <c r="FE37" s="5">
        <v>38148</v>
      </c>
      <c r="FF37" s="5">
        <v>21809</v>
      </c>
      <c r="FG37" s="5">
        <v>0</v>
      </c>
      <c r="FH37" s="5">
        <v>0</v>
      </c>
      <c r="FI37" s="5">
        <v>0</v>
      </c>
      <c r="FJ37" s="5">
        <v>0</v>
      </c>
      <c r="FK37" s="5">
        <v>0</v>
      </c>
      <c r="FL37" s="5">
        <v>0</v>
      </c>
      <c r="FM37" s="5">
        <v>0</v>
      </c>
      <c r="FN37" s="5">
        <v>0</v>
      </c>
      <c r="FO37" s="5">
        <v>0</v>
      </c>
      <c r="FP37" s="5">
        <v>0</v>
      </c>
      <c r="FQ37" s="5">
        <v>0</v>
      </c>
      <c r="FR37" s="5">
        <v>0</v>
      </c>
      <c r="FS37" s="5">
        <v>0</v>
      </c>
      <c r="FT37" s="5">
        <v>0</v>
      </c>
      <c r="FU37" s="5" t="s">
        <v>220</v>
      </c>
      <c r="FV37" s="5" t="s">
        <v>220</v>
      </c>
      <c r="FW37" s="5" t="s">
        <v>220</v>
      </c>
      <c r="FX37" s="5" t="s">
        <v>220</v>
      </c>
      <c r="FY37" s="5" t="s">
        <v>220</v>
      </c>
      <c r="FZ37" s="5" t="s">
        <v>220</v>
      </c>
      <c r="GA37" s="5" t="s">
        <v>220</v>
      </c>
      <c r="GB37" s="5" t="s">
        <v>220</v>
      </c>
      <c r="GC37" s="5" t="s">
        <v>220</v>
      </c>
      <c r="GD37" s="5" t="s">
        <v>220</v>
      </c>
      <c r="GE37" s="5" t="s">
        <v>220</v>
      </c>
      <c r="GF37" s="5" t="s">
        <v>220</v>
      </c>
      <c r="GG37" s="5" t="s">
        <v>220</v>
      </c>
      <c r="GH37" s="5" t="s">
        <v>220</v>
      </c>
      <c r="GI37" s="5" t="s">
        <v>220</v>
      </c>
      <c r="GJ37" s="5" t="s">
        <v>220</v>
      </c>
      <c r="GK37" s="5" t="s">
        <v>220</v>
      </c>
      <c r="GL37" s="5" t="s">
        <v>220</v>
      </c>
      <c r="GM37" s="5">
        <v>1805862</v>
      </c>
      <c r="GN37" s="5">
        <v>1797943</v>
      </c>
      <c r="GO37" s="5">
        <v>2067555</v>
      </c>
      <c r="GP37" s="5">
        <v>2424726</v>
      </c>
      <c r="GQ37" s="5">
        <v>1951341</v>
      </c>
      <c r="GR37" s="5">
        <v>1817115</v>
      </c>
      <c r="GS37" s="5">
        <v>1151378</v>
      </c>
      <c r="GT37" s="5">
        <v>1057574</v>
      </c>
      <c r="GU37" s="5">
        <v>1005599</v>
      </c>
      <c r="GV37" s="5">
        <v>841415</v>
      </c>
      <c r="GW37" s="5">
        <v>810241</v>
      </c>
      <c r="GX37" s="5">
        <v>1175674</v>
      </c>
      <c r="GY37" s="5">
        <v>839728</v>
      </c>
      <c r="GZ37" s="5">
        <v>858497</v>
      </c>
      <c r="HA37" s="5">
        <v>694503</v>
      </c>
      <c r="HB37" s="5">
        <v>845790</v>
      </c>
      <c r="HC37" s="5">
        <v>718752</v>
      </c>
      <c r="HD37" s="5">
        <v>880872</v>
      </c>
      <c r="HE37" s="5">
        <v>788665</v>
      </c>
      <c r="HF37" s="5">
        <v>1127980</v>
      </c>
      <c r="HG37" s="5">
        <v>934263</v>
      </c>
      <c r="HH37" s="5">
        <v>1150908</v>
      </c>
      <c r="HI37" s="5">
        <v>836014</v>
      </c>
      <c r="HJ37" s="5">
        <v>1005702</v>
      </c>
      <c r="HK37" s="5">
        <v>835344</v>
      </c>
      <c r="HL37" s="5">
        <v>712753</v>
      </c>
      <c r="HM37" s="5">
        <v>952157</v>
      </c>
      <c r="HN37" s="5">
        <v>861635</v>
      </c>
      <c r="HO37" s="5">
        <v>-11151</v>
      </c>
      <c r="HP37" s="5">
        <v>726186</v>
      </c>
      <c r="HQ37" s="5">
        <v>477000</v>
      </c>
      <c r="HR37" s="5">
        <v>2302052</v>
      </c>
      <c r="HS37" s="5">
        <v>1726549</v>
      </c>
      <c r="HT37" s="5">
        <v>1934778</v>
      </c>
      <c r="HU37" s="5">
        <v>1351796</v>
      </c>
      <c r="HV37" s="5">
        <v>1218708</v>
      </c>
      <c r="HW37" s="5">
        <v>1148750</v>
      </c>
      <c r="HX37" s="5">
        <v>1105879</v>
      </c>
      <c r="HY37" s="5">
        <v>1125471</v>
      </c>
      <c r="HZ37" s="5">
        <v>2119046</v>
      </c>
      <c r="IA37" s="5">
        <v>2821748</v>
      </c>
      <c r="IB37" s="5">
        <v>2996529</v>
      </c>
      <c r="IC37" s="5">
        <v>2755080</v>
      </c>
      <c r="ID37" s="5">
        <v>3260667</v>
      </c>
      <c r="IE37" s="5">
        <v>3591772</v>
      </c>
      <c r="IF37" s="5">
        <v>3007771</v>
      </c>
      <c r="IG37" s="5">
        <v>3198756</v>
      </c>
      <c r="IH37" s="5">
        <v>2428439</v>
      </c>
      <c r="II37" s="5">
        <v>2503149</v>
      </c>
      <c r="IJ37" s="5">
        <v>2587043</v>
      </c>
      <c r="IK37" s="5">
        <v>2672036</v>
      </c>
      <c r="IL37" s="5">
        <v>2513171</v>
      </c>
      <c r="IM37" s="5">
        <v>2100478</v>
      </c>
      <c r="IN37" s="5">
        <v>2520490</v>
      </c>
      <c r="IO37" s="5">
        <v>2546973</v>
      </c>
      <c r="IP37" s="5">
        <v>2085186</v>
      </c>
      <c r="IQ37" s="5">
        <v>1939965</v>
      </c>
      <c r="IR37" s="5">
        <v>1866861</v>
      </c>
      <c r="IS37" s="5">
        <v>1898543</v>
      </c>
      <c r="IT37" s="5">
        <v>1657711</v>
      </c>
      <c r="IU37" s="5">
        <v>1817857</v>
      </c>
      <c r="IV37" s="5">
        <v>1602098</v>
      </c>
      <c r="IW37" s="5">
        <v>1461574</v>
      </c>
      <c r="IX37" s="5">
        <v>1459758</v>
      </c>
      <c r="IY37" s="5">
        <v>0</v>
      </c>
      <c r="IZ37" s="5">
        <v>0</v>
      </c>
      <c r="JA37" s="5">
        <v>0</v>
      </c>
      <c r="JB37" s="5">
        <v>0</v>
      </c>
      <c r="JC37" s="5">
        <v>0</v>
      </c>
      <c r="JD37" s="5">
        <v>0</v>
      </c>
      <c r="JE37" s="5">
        <v>0</v>
      </c>
      <c r="JF37" s="5">
        <v>0</v>
      </c>
      <c r="JG37" s="5">
        <v>0</v>
      </c>
      <c r="JH37" s="5">
        <v>0</v>
      </c>
      <c r="JI37" s="5">
        <v>0</v>
      </c>
      <c r="JJ37" s="5">
        <v>0</v>
      </c>
      <c r="JK37" s="5">
        <v>0</v>
      </c>
      <c r="JL37" s="5">
        <v>0</v>
      </c>
      <c r="JM37" s="5">
        <v>0</v>
      </c>
      <c r="JN37" s="5">
        <v>0</v>
      </c>
      <c r="JO37" s="5">
        <v>0</v>
      </c>
      <c r="JP37" s="5">
        <v>0</v>
      </c>
      <c r="JQ37" s="5">
        <v>0</v>
      </c>
      <c r="JR37" s="5">
        <v>348392</v>
      </c>
      <c r="JS37" s="5">
        <v>528461</v>
      </c>
      <c r="JT37" s="5">
        <v>592344</v>
      </c>
      <c r="JU37" s="5">
        <v>519108</v>
      </c>
      <c r="JV37" s="5">
        <v>491687</v>
      </c>
      <c r="JW37" s="5">
        <v>424986</v>
      </c>
      <c r="JX37" s="5">
        <v>410196</v>
      </c>
      <c r="JY37" s="5">
        <v>409543</v>
      </c>
      <c r="JZ37" s="5">
        <v>418886</v>
      </c>
      <c r="KA37" s="5">
        <v>357127</v>
      </c>
      <c r="KB37" s="5">
        <v>357961</v>
      </c>
      <c r="KC37" s="5">
        <v>321187</v>
      </c>
      <c r="KD37" s="5">
        <v>315737</v>
      </c>
      <c r="KE37" s="5">
        <v>317556</v>
      </c>
      <c r="KF37" s="5">
        <v>311174</v>
      </c>
      <c r="KG37" s="5">
        <v>374909</v>
      </c>
      <c r="KH37" s="5">
        <v>315984</v>
      </c>
      <c r="KI37" s="5">
        <v>247046</v>
      </c>
      <c r="KJ37" s="5">
        <v>198085</v>
      </c>
      <c r="KK37" s="5">
        <v>184900</v>
      </c>
      <c r="KL37" s="5">
        <v>271322</v>
      </c>
      <c r="KM37" s="5">
        <v>301517</v>
      </c>
      <c r="KN37" s="5">
        <v>353354</v>
      </c>
      <c r="KO37" s="5">
        <v>351454</v>
      </c>
      <c r="KP37" s="5">
        <v>340667</v>
      </c>
      <c r="KQ37" s="5">
        <v>191198</v>
      </c>
      <c r="KR37" s="5">
        <v>361085</v>
      </c>
      <c r="KS37" s="5">
        <v>347441</v>
      </c>
      <c r="KT37" s="5">
        <v>193006</v>
      </c>
      <c r="KU37" s="5">
        <v>24881</v>
      </c>
      <c r="KV37" s="5">
        <v>24717</v>
      </c>
      <c r="KW37" s="5">
        <v>33957</v>
      </c>
      <c r="KX37" s="5">
        <v>32920</v>
      </c>
      <c r="KY37" s="5">
        <v>40072</v>
      </c>
      <c r="KZ37" s="5">
        <v>21728</v>
      </c>
      <c r="LA37" s="5">
        <v>26181</v>
      </c>
      <c r="LB37" s="5">
        <v>25913</v>
      </c>
      <c r="LC37" s="5">
        <v>31164</v>
      </c>
      <c r="LD37" s="5">
        <v>27757</v>
      </c>
      <c r="LE37" s="5">
        <v>28183</v>
      </c>
      <c r="LF37" s="5">
        <v>29700</v>
      </c>
      <c r="LG37" s="5">
        <v>29728</v>
      </c>
      <c r="LH37" s="5">
        <v>25001</v>
      </c>
      <c r="LI37" s="5">
        <v>22643</v>
      </c>
      <c r="LJ37" s="5">
        <v>24181</v>
      </c>
      <c r="LK37" s="5">
        <v>52652</v>
      </c>
      <c r="LL37" s="5">
        <v>51946</v>
      </c>
      <c r="LM37" s="5">
        <v>52895</v>
      </c>
      <c r="LN37" s="5">
        <v>53649</v>
      </c>
      <c r="LO37" s="5">
        <v>46586</v>
      </c>
      <c r="LP37" s="5">
        <v>45782</v>
      </c>
      <c r="LQ37" s="5">
        <v>44834</v>
      </c>
      <c r="LR37" s="5">
        <v>48208</v>
      </c>
      <c r="LS37" s="5">
        <v>42023</v>
      </c>
      <c r="LT37" s="5">
        <v>38582</v>
      </c>
      <c r="LU37" s="5">
        <v>37891</v>
      </c>
      <c r="LV37" s="5">
        <v>51317</v>
      </c>
      <c r="LW37" s="5">
        <v>48469</v>
      </c>
      <c r="LX37" s="5">
        <v>39525</v>
      </c>
      <c r="LY37" s="5">
        <v>32712</v>
      </c>
      <c r="LZ37" s="5">
        <v>27297</v>
      </c>
      <c r="MA37" s="5">
        <v>27221</v>
      </c>
      <c r="MB37" s="5">
        <v>24576</v>
      </c>
      <c r="MC37" s="5">
        <v>25905</v>
      </c>
      <c r="MD37" s="5">
        <v>29357</v>
      </c>
      <c r="ME37" s="5">
        <v>28972</v>
      </c>
      <c r="MF37" s="5">
        <v>17666</v>
      </c>
      <c r="MG37" s="5">
        <v>23094</v>
      </c>
      <c r="MH37" s="5">
        <v>19527</v>
      </c>
      <c r="MI37" s="5">
        <v>14385</v>
      </c>
      <c r="MJ37" s="5">
        <v>14985</v>
      </c>
      <c r="MK37" s="5">
        <v>26080</v>
      </c>
      <c r="ML37" s="5">
        <v>24174</v>
      </c>
      <c r="MM37" s="5">
        <v>32441</v>
      </c>
      <c r="MN37" s="5">
        <v>27460</v>
      </c>
      <c r="MO37" s="5">
        <v>19632</v>
      </c>
      <c r="MP37" s="5">
        <v>19428</v>
      </c>
      <c r="MQ37" s="5">
        <v>5153</v>
      </c>
      <c r="MR37" s="5">
        <v>5315</v>
      </c>
      <c r="MS37" s="5">
        <v>4848</v>
      </c>
      <c r="MT37" s="5">
        <v>4288</v>
      </c>
      <c r="MU37" s="5">
        <v>3521</v>
      </c>
      <c r="MV37" s="5">
        <v>2909</v>
      </c>
      <c r="MW37" s="5">
        <v>2828</v>
      </c>
      <c r="MX37" s="5">
        <v>5262</v>
      </c>
      <c r="MY37" s="5">
        <v>5639</v>
      </c>
      <c r="MZ37" s="5">
        <v>1728</v>
      </c>
      <c r="NA37" s="5">
        <v>864</v>
      </c>
      <c r="NB37" s="5">
        <v>642</v>
      </c>
      <c r="NC37" s="5">
        <v>407</v>
      </c>
      <c r="ND37" s="5">
        <v>3167</v>
      </c>
      <c r="NE37" s="5" t="s">
        <v>220</v>
      </c>
      <c r="NF37" s="5" t="s">
        <v>220</v>
      </c>
      <c r="NG37" s="5" t="s">
        <v>220</v>
      </c>
      <c r="NH37" s="5" t="s">
        <v>220</v>
      </c>
      <c r="NI37" s="5" t="s">
        <v>220</v>
      </c>
      <c r="NJ37" s="5" t="s">
        <v>220</v>
      </c>
      <c r="NK37" s="5" t="s">
        <v>220</v>
      </c>
      <c r="NL37" s="5" t="s">
        <v>220</v>
      </c>
      <c r="NM37" s="5" t="s">
        <v>220</v>
      </c>
      <c r="NN37" s="5" t="s">
        <v>220</v>
      </c>
      <c r="NO37" s="5" t="s">
        <v>220</v>
      </c>
      <c r="NP37" s="5" t="s">
        <v>220</v>
      </c>
      <c r="NQ37" s="5" t="s">
        <v>220</v>
      </c>
      <c r="NR37" s="5" t="s">
        <v>220</v>
      </c>
      <c r="NS37" s="5" t="s">
        <v>220</v>
      </c>
      <c r="NT37" s="5" t="s">
        <v>220</v>
      </c>
      <c r="NU37" s="5" t="s">
        <v>220</v>
      </c>
      <c r="NV37" s="5" t="s">
        <v>220</v>
      </c>
      <c r="NW37" s="5">
        <v>0</v>
      </c>
      <c r="NX37" s="5">
        <v>0</v>
      </c>
      <c r="NY37" s="5">
        <v>0</v>
      </c>
      <c r="NZ37" s="5">
        <v>0</v>
      </c>
      <c r="OA37" s="5">
        <v>0</v>
      </c>
      <c r="OB37" s="5">
        <v>0</v>
      </c>
      <c r="OC37" s="5">
        <v>0</v>
      </c>
      <c r="OD37" s="5">
        <v>0</v>
      </c>
      <c r="OE37" s="5">
        <v>0</v>
      </c>
      <c r="OF37" s="5">
        <v>0</v>
      </c>
      <c r="OG37" s="5">
        <v>0</v>
      </c>
      <c r="OH37" s="5">
        <v>0</v>
      </c>
      <c r="OI37" s="5">
        <v>0</v>
      </c>
      <c r="OJ37" s="5">
        <v>0</v>
      </c>
      <c r="OK37" s="5" t="s">
        <v>220</v>
      </c>
      <c r="OL37" s="5" t="s">
        <v>220</v>
      </c>
      <c r="OM37" s="5" t="s">
        <v>220</v>
      </c>
      <c r="ON37" s="5" t="s">
        <v>220</v>
      </c>
      <c r="OO37" s="5" t="s">
        <v>220</v>
      </c>
      <c r="OP37" s="5" t="s">
        <v>220</v>
      </c>
      <c r="OQ37" s="5" t="s">
        <v>220</v>
      </c>
      <c r="OR37" s="5" t="s">
        <v>220</v>
      </c>
      <c r="OS37" s="5" t="s">
        <v>220</v>
      </c>
      <c r="OT37" s="5" t="s">
        <v>220</v>
      </c>
      <c r="OU37" s="5" t="s">
        <v>220</v>
      </c>
      <c r="OV37" s="5" t="s">
        <v>220</v>
      </c>
      <c r="OW37" s="5" t="s">
        <v>220</v>
      </c>
      <c r="OX37" s="5" t="s">
        <v>220</v>
      </c>
      <c r="OY37" s="5" t="s">
        <v>220</v>
      </c>
      <c r="OZ37" s="5" t="s">
        <v>220</v>
      </c>
      <c r="PA37" s="5" t="s">
        <v>220</v>
      </c>
      <c r="PB37" s="5" t="s">
        <v>220</v>
      </c>
      <c r="PC37" s="5">
        <v>183099</v>
      </c>
      <c r="PD37" s="5">
        <v>182422</v>
      </c>
      <c r="PE37" s="5">
        <v>172861</v>
      </c>
      <c r="PF37" s="5">
        <v>169252</v>
      </c>
      <c r="PG37" s="5">
        <v>142367</v>
      </c>
      <c r="PH37" s="5">
        <v>127304</v>
      </c>
      <c r="PI37" s="5">
        <v>112302</v>
      </c>
      <c r="PJ37" s="5">
        <v>92752</v>
      </c>
      <c r="PK37" s="5">
        <v>82363</v>
      </c>
      <c r="PL37" s="5">
        <v>74572</v>
      </c>
      <c r="PM37" s="5">
        <v>81675</v>
      </c>
      <c r="PN37" s="5">
        <v>91661</v>
      </c>
      <c r="PO37" s="5">
        <v>84953</v>
      </c>
      <c r="PP37" s="5">
        <v>79733</v>
      </c>
      <c r="PQ37" s="5">
        <v>82538</v>
      </c>
      <c r="PR37" s="5">
        <v>83255</v>
      </c>
      <c r="PS37" s="5">
        <v>93116</v>
      </c>
      <c r="PT37" s="5">
        <v>121408</v>
      </c>
      <c r="PU37" s="5">
        <v>125981</v>
      </c>
      <c r="PV37" s="5">
        <v>186428</v>
      </c>
      <c r="PW37" s="5">
        <v>115636</v>
      </c>
      <c r="PX37" s="5">
        <v>96536</v>
      </c>
      <c r="PY37" s="5">
        <v>87345</v>
      </c>
      <c r="PZ37" s="5">
        <v>82207</v>
      </c>
      <c r="QA37" s="5">
        <v>80778</v>
      </c>
      <c r="QB37" s="5">
        <v>86059</v>
      </c>
      <c r="QC37" s="5">
        <v>81624</v>
      </c>
      <c r="QD37" s="5">
        <v>77980</v>
      </c>
      <c r="QE37" s="5">
        <v>82349</v>
      </c>
      <c r="QF37" s="5">
        <v>75030</v>
      </c>
      <c r="QG37" s="5">
        <v>72662</v>
      </c>
      <c r="QH37" s="5">
        <v>63766</v>
      </c>
      <c r="QI37" s="5">
        <v>293296</v>
      </c>
      <c r="QJ37" s="5">
        <v>283400</v>
      </c>
      <c r="QK37" s="5">
        <v>292424</v>
      </c>
      <c r="QL37" s="5">
        <v>300501</v>
      </c>
      <c r="QM37" s="5">
        <v>323285</v>
      </c>
      <c r="QN37" s="5">
        <v>339395</v>
      </c>
      <c r="QO37" s="5">
        <v>326479</v>
      </c>
      <c r="QP37" s="5">
        <v>317053</v>
      </c>
      <c r="QQ37" s="5">
        <v>332120</v>
      </c>
      <c r="QR37" s="5">
        <v>238569</v>
      </c>
      <c r="QS37" s="5">
        <v>215790</v>
      </c>
      <c r="QT37" s="5">
        <v>298414</v>
      </c>
      <c r="QU37" s="5">
        <v>287508</v>
      </c>
      <c r="QV37" s="5">
        <v>235857</v>
      </c>
      <c r="QW37" s="5">
        <v>203482</v>
      </c>
      <c r="QX37" s="5">
        <v>196081</v>
      </c>
      <c r="QY37" s="5">
        <v>200058</v>
      </c>
      <c r="QZ37" s="5">
        <v>205805</v>
      </c>
      <c r="RA37" s="5">
        <v>235554</v>
      </c>
      <c r="RB37" s="5">
        <v>241671</v>
      </c>
      <c r="RC37" s="5">
        <v>203460</v>
      </c>
      <c r="RD37" s="5">
        <v>167353</v>
      </c>
      <c r="RE37" s="5">
        <v>130332</v>
      </c>
      <c r="RF37" s="5">
        <v>124932</v>
      </c>
      <c r="RG37" s="5">
        <v>111308</v>
      </c>
      <c r="RH37" s="5">
        <v>116609</v>
      </c>
      <c r="RI37" s="5">
        <v>127733</v>
      </c>
      <c r="RJ37" s="5">
        <v>128127</v>
      </c>
      <c r="RK37" s="5">
        <v>123011</v>
      </c>
      <c r="RL37" s="5">
        <v>99418</v>
      </c>
      <c r="RM37" s="5">
        <v>85413</v>
      </c>
      <c r="RN37" s="5">
        <v>90431</v>
      </c>
      <c r="RO37" s="5">
        <v>202891</v>
      </c>
      <c r="RP37" s="5">
        <v>225914</v>
      </c>
      <c r="RQ37" s="5">
        <v>229443</v>
      </c>
      <c r="RR37" s="5">
        <v>243296</v>
      </c>
      <c r="RS37" s="5">
        <v>248386</v>
      </c>
      <c r="RT37" s="5">
        <v>252022</v>
      </c>
      <c r="RU37" s="5">
        <v>229749</v>
      </c>
      <c r="RV37" s="5">
        <v>229435</v>
      </c>
      <c r="RW37" s="5">
        <v>229436</v>
      </c>
      <c r="RX37" s="5">
        <v>210714</v>
      </c>
      <c r="RY37" s="5">
        <v>244746</v>
      </c>
      <c r="RZ37" s="5">
        <v>223557</v>
      </c>
      <c r="SA37" s="5">
        <v>213341</v>
      </c>
      <c r="SB37" s="5">
        <v>162873</v>
      </c>
      <c r="SC37" s="5">
        <v>166103</v>
      </c>
      <c r="SD37" s="5">
        <v>170362</v>
      </c>
      <c r="SE37" s="5">
        <v>179022</v>
      </c>
      <c r="SF37" s="5">
        <v>202209</v>
      </c>
      <c r="SG37" s="5">
        <v>160930</v>
      </c>
      <c r="SH37" s="5">
        <v>209131</v>
      </c>
      <c r="SI37" s="5">
        <v>281617</v>
      </c>
      <c r="SJ37" s="5">
        <v>191786</v>
      </c>
      <c r="SK37" s="5">
        <v>155768</v>
      </c>
      <c r="SL37" s="5">
        <v>152169</v>
      </c>
      <c r="SM37" s="5">
        <v>141089</v>
      </c>
      <c r="SN37" s="5">
        <v>137995</v>
      </c>
      <c r="SO37" s="5">
        <v>140721</v>
      </c>
      <c r="SP37" s="5">
        <v>149725</v>
      </c>
      <c r="SQ37" s="5">
        <v>136456</v>
      </c>
      <c r="SR37" s="5">
        <v>116658</v>
      </c>
      <c r="SS37" s="5">
        <v>121451</v>
      </c>
      <c r="ST37" s="5">
        <v>116491</v>
      </c>
      <c r="SU37" s="5">
        <v>34440</v>
      </c>
      <c r="SV37" s="5">
        <v>37404</v>
      </c>
      <c r="SW37" s="5">
        <v>132730</v>
      </c>
      <c r="SX37" s="5">
        <v>226858</v>
      </c>
      <c r="SY37" s="5">
        <v>250479</v>
      </c>
      <c r="SZ37" s="5">
        <v>244512</v>
      </c>
      <c r="TA37" s="5">
        <v>187943</v>
      </c>
      <c r="TB37" s="5">
        <v>164751</v>
      </c>
      <c r="TC37" s="5">
        <v>123268</v>
      </c>
      <c r="TD37" s="5">
        <v>105919</v>
      </c>
      <c r="TE37" s="5">
        <v>69782</v>
      </c>
      <c r="TF37" s="5">
        <v>37684</v>
      </c>
      <c r="TG37" s="5">
        <v>18092</v>
      </c>
      <c r="TH37" s="5">
        <v>16399</v>
      </c>
      <c r="TI37" s="5">
        <v>9791</v>
      </c>
      <c r="TJ37" s="5">
        <v>8407</v>
      </c>
      <c r="TK37" s="5">
        <v>15063</v>
      </c>
      <c r="TL37" s="5">
        <v>19961</v>
      </c>
      <c r="TM37" s="5">
        <v>10906</v>
      </c>
      <c r="TN37" s="5">
        <v>12037</v>
      </c>
      <c r="TO37" s="5">
        <v>6383</v>
      </c>
      <c r="TP37" s="5">
        <v>8232</v>
      </c>
      <c r="TQ37" s="5">
        <v>12298</v>
      </c>
      <c r="TR37" s="5">
        <v>13243</v>
      </c>
      <c r="TS37" s="5">
        <v>11698</v>
      </c>
      <c r="TT37" s="5">
        <v>8274</v>
      </c>
      <c r="TU37" s="5">
        <v>10580</v>
      </c>
      <c r="TV37" s="5">
        <v>13500</v>
      </c>
      <c r="TW37" s="5">
        <v>10507</v>
      </c>
      <c r="TX37" s="5">
        <v>7598</v>
      </c>
      <c r="TY37" s="5">
        <v>6400</v>
      </c>
      <c r="TZ37" s="5">
        <v>18045</v>
      </c>
      <c r="UA37" s="5">
        <v>0</v>
      </c>
      <c r="UB37" s="5">
        <v>0</v>
      </c>
      <c r="UC37" s="5">
        <v>0</v>
      </c>
      <c r="UD37" s="5">
        <v>0</v>
      </c>
      <c r="UE37" s="5">
        <v>0</v>
      </c>
      <c r="UF37" s="5">
        <v>0</v>
      </c>
      <c r="UG37" s="5">
        <v>0</v>
      </c>
      <c r="UH37" s="5">
        <v>0</v>
      </c>
      <c r="UI37" s="5">
        <v>0</v>
      </c>
      <c r="UJ37" s="5">
        <v>0</v>
      </c>
      <c r="UK37" s="5">
        <v>0</v>
      </c>
      <c r="UL37" s="5">
        <v>0</v>
      </c>
      <c r="UM37" s="5">
        <v>0</v>
      </c>
      <c r="UN37" s="5">
        <v>0</v>
      </c>
      <c r="UO37" s="5">
        <v>0</v>
      </c>
      <c r="UP37" s="5">
        <v>0</v>
      </c>
      <c r="UQ37" s="5">
        <v>6</v>
      </c>
      <c r="UR37" s="5">
        <v>34</v>
      </c>
      <c r="US37" s="5">
        <v>11309</v>
      </c>
      <c r="UT37" s="5">
        <v>22647</v>
      </c>
      <c r="UU37" s="5">
        <v>19187</v>
      </c>
      <c r="UV37" s="5">
        <v>41893</v>
      </c>
      <c r="UW37" s="5">
        <v>28258</v>
      </c>
      <c r="UX37" s="5">
        <v>20163</v>
      </c>
      <c r="UY37" s="5">
        <v>15195</v>
      </c>
      <c r="UZ37" s="5">
        <v>11431</v>
      </c>
      <c r="VA37" s="5">
        <v>7265</v>
      </c>
      <c r="VB37" s="5">
        <v>8479</v>
      </c>
      <c r="VC37" s="5">
        <v>9472</v>
      </c>
      <c r="VD37" s="5">
        <v>8013</v>
      </c>
      <c r="VE37" s="5">
        <v>7499</v>
      </c>
      <c r="VF37" s="5">
        <v>7002</v>
      </c>
      <c r="VG37" s="5">
        <v>387663</v>
      </c>
      <c r="VH37" s="5">
        <v>445427</v>
      </c>
      <c r="VI37" s="5">
        <v>435416</v>
      </c>
      <c r="VJ37" s="5">
        <v>448658</v>
      </c>
      <c r="VK37" s="5">
        <v>413036</v>
      </c>
      <c r="VL37" s="5">
        <v>379687</v>
      </c>
      <c r="VM37" s="5">
        <v>463660</v>
      </c>
      <c r="VN37" s="5">
        <v>481063</v>
      </c>
      <c r="VO37" s="5">
        <v>380612</v>
      </c>
      <c r="VP37" s="5">
        <v>374913</v>
      </c>
      <c r="VQ37" s="5">
        <v>391270</v>
      </c>
      <c r="VR37" s="5">
        <v>326880</v>
      </c>
      <c r="VS37" s="5">
        <v>389690</v>
      </c>
      <c r="VT37" s="5">
        <v>165110</v>
      </c>
      <c r="VU37" s="5">
        <v>280019</v>
      </c>
      <c r="VV37" s="5">
        <v>336611</v>
      </c>
      <c r="VW37" s="5">
        <v>488112</v>
      </c>
      <c r="VX37" s="5">
        <v>317068</v>
      </c>
      <c r="VY37" s="5">
        <v>319177</v>
      </c>
      <c r="VZ37" s="5">
        <v>455362</v>
      </c>
      <c r="WA37" s="5">
        <v>527846</v>
      </c>
      <c r="WB37" s="5">
        <v>473291</v>
      </c>
      <c r="WC37" s="5">
        <v>525885</v>
      </c>
      <c r="WD37" s="5">
        <v>452045</v>
      </c>
      <c r="WE37" s="5">
        <v>560370</v>
      </c>
      <c r="WF37" s="5">
        <v>536910</v>
      </c>
      <c r="WG37" s="5">
        <v>499895</v>
      </c>
      <c r="WH37" s="5">
        <v>484281</v>
      </c>
      <c r="WI37" s="5">
        <v>432816</v>
      </c>
      <c r="WJ37" s="5">
        <v>328831</v>
      </c>
      <c r="WK37" s="5">
        <v>346162</v>
      </c>
      <c r="WL37" s="5">
        <v>327589</v>
      </c>
      <c r="WM37" s="5">
        <v>39255</v>
      </c>
      <c r="WN37" s="5">
        <v>42842</v>
      </c>
      <c r="WO37" s="5">
        <v>35202</v>
      </c>
      <c r="WP37" s="5">
        <v>39986</v>
      </c>
      <c r="WQ37" s="5">
        <v>45335</v>
      </c>
      <c r="WR37" s="5">
        <v>46388</v>
      </c>
      <c r="WS37" s="5">
        <v>40630</v>
      </c>
      <c r="WT37" s="5">
        <v>28857</v>
      </c>
      <c r="WU37" s="5">
        <v>26347</v>
      </c>
      <c r="WV37" s="5">
        <v>21314</v>
      </c>
      <c r="WW37" s="5">
        <v>24516</v>
      </c>
      <c r="WX37" s="5">
        <v>31145</v>
      </c>
      <c r="WY37" s="5">
        <v>20199</v>
      </c>
      <c r="WZ37" s="5">
        <v>17228</v>
      </c>
      <c r="XA37" s="5">
        <v>9480</v>
      </c>
      <c r="XB37" s="5">
        <v>11025</v>
      </c>
      <c r="XC37" s="5">
        <v>10077</v>
      </c>
      <c r="XD37" s="5">
        <v>8580</v>
      </c>
      <c r="XE37" s="5">
        <v>10340</v>
      </c>
      <c r="XF37" s="5">
        <v>10492</v>
      </c>
      <c r="XG37" s="5">
        <v>12813</v>
      </c>
      <c r="XH37" s="5">
        <v>10718</v>
      </c>
      <c r="XI37" s="5">
        <v>5253</v>
      </c>
      <c r="XJ37" s="5">
        <v>5564</v>
      </c>
      <c r="XK37" s="5">
        <v>5318</v>
      </c>
      <c r="XL37" s="5">
        <v>7133</v>
      </c>
      <c r="XM37" s="5">
        <v>7537</v>
      </c>
      <c r="XN37" s="5">
        <v>4314</v>
      </c>
      <c r="XO37" s="5">
        <v>4879</v>
      </c>
      <c r="XP37" s="5">
        <v>3397</v>
      </c>
      <c r="XQ37" s="5">
        <v>3523</v>
      </c>
      <c r="XR37" s="5">
        <v>2645</v>
      </c>
      <c r="XS37" s="2">
        <v>4110</v>
      </c>
      <c r="XT37" s="3" t="s">
        <v>222</v>
      </c>
      <c r="XU37" s="3" t="s">
        <v>221</v>
      </c>
      <c r="XV37" s="3" t="s">
        <v>221</v>
      </c>
      <c r="XW37" s="3" t="s">
        <v>221</v>
      </c>
      <c r="XX37" s="3" t="s">
        <v>222</v>
      </c>
      <c r="XY37" s="3" t="s">
        <v>222</v>
      </c>
      <c r="XZ37" s="3" t="s">
        <v>226</v>
      </c>
    </row>
    <row r="38" spans="1:650" x14ac:dyDescent="0.3">
      <c r="A38" s="1" t="s">
        <v>32</v>
      </c>
      <c r="B38" s="2">
        <v>4056990</v>
      </c>
      <c r="C38" s="5" t="s">
        <v>220</v>
      </c>
      <c r="D38" s="5" t="s">
        <v>220</v>
      </c>
      <c r="E38" s="5" t="s">
        <v>220</v>
      </c>
      <c r="F38" s="5" t="s">
        <v>220</v>
      </c>
      <c r="G38" s="5" t="s">
        <v>220</v>
      </c>
      <c r="H38" s="5" t="s">
        <v>220</v>
      </c>
      <c r="I38" s="5" t="s">
        <v>220</v>
      </c>
      <c r="J38" s="5" t="s">
        <v>220</v>
      </c>
      <c r="K38" s="5" t="s">
        <v>220</v>
      </c>
      <c r="L38" s="5" t="s">
        <v>220</v>
      </c>
      <c r="M38" s="5" t="s">
        <v>220</v>
      </c>
      <c r="N38" s="5" t="s">
        <v>220</v>
      </c>
      <c r="O38" s="5" t="s">
        <v>220</v>
      </c>
      <c r="P38" s="5">
        <v>1114</v>
      </c>
      <c r="Q38" s="5">
        <v>1225</v>
      </c>
      <c r="R38" s="5">
        <v>7538</v>
      </c>
      <c r="S38" s="5">
        <v>2474</v>
      </c>
      <c r="T38" s="5">
        <v>366</v>
      </c>
      <c r="U38" s="5">
        <v>0</v>
      </c>
      <c r="V38" s="5">
        <v>0</v>
      </c>
      <c r="W38" s="5">
        <v>0</v>
      </c>
      <c r="X38" s="5">
        <v>0</v>
      </c>
      <c r="Y38" s="5">
        <v>0</v>
      </c>
      <c r="Z38" s="5">
        <v>0</v>
      </c>
      <c r="AA38" s="5">
        <v>0</v>
      </c>
      <c r="AB38" s="5">
        <v>0</v>
      </c>
      <c r="AC38" s="5">
        <v>0</v>
      </c>
      <c r="AD38" s="5">
        <v>0</v>
      </c>
      <c r="AE38" s="5">
        <v>159</v>
      </c>
      <c r="AF38" s="5">
        <v>1678</v>
      </c>
      <c r="AG38" s="5">
        <v>0</v>
      </c>
      <c r="AH38" s="5">
        <v>0</v>
      </c>
      <c r="AI38" s="5" t="s">
        <v>220</v>
      </c>
      <c r="AJ38" s="5" t="s">
        <v>220</v>
      </c>
      <c r="AK38" s="5" t="s">
        <v>220</v>
      </c>
      <c r="AL38" s="5" t="s">
        <v>220</v>
      </c>
      <c r="AM38" s="5" t="s">
        <v>220</v>
      </c>
      <c r="AN38" s="5" t="s">
        <v>220</v>
      </c>
      <c r="AO38" s="5" t="s">
        <v>220</v>
      </c>
      <c r="AP38" s="5" t="s">
        <v>220</v>
      </c>
      <c r="AQ38" s="5" t="s">
        <v>220</v>
      </c>
      <c r="AR38" s="5" t="s">
        <v>220</v>
      </c>
      <c r="AS38" s="5" t="s">
        <v>220</v>
      </c>
      <c r="AT38" s="5" t="s">
        <v>220</v>
      </c>
      <c r="AU38" s="5" t="s">
        <v>220</v>
      </c>
      <c r="AV38" s="5">
        <v>0</v>
      </c>
      <c r="AW38" s="5">
        <v>0</v>
      </c>
      <c r="AX38" s="5">
        <v>0</v>
      </c>
      <c r="AY38" s="5">
        <v>0</v>
      </c>
      <c r="AZ38" s="5">
        <v>0</v>
      </c>
      <c r="BA38" s="5">
        <v>0</v>
      </c>
      <c r="BB38" s="5">
        <v>0</v>
      </c>
      <c r="BC38" s="5">
        <v>0</v>
      </c>
      <c r="BD38" s="5">
        <v>2</v>
      </c>
      <c r="BE38" s="5">
        <v>189</v>
      </c>
      <c r="BF38" s="5">
        <v>0</v>
      </c>
      <c r="BG38" s="5">
        <v>31</v>
      </c>
      <c r="BH38" s="5">
        <v>17</v>
      </c>
      <c r="BI38" s="5">
        <v>-1</v>
      </c>
      <c r="BJ38" s="5">
        <v>72</v>
      </c>
      <c r="BK38" s="5">
        <v>568</v>
      </c>
      <c r="BL38" s="5">
        <v>278</v>
      </c>
      <c r="BM38" s="5">
        <v>702</v>
      </c>
      <c r="BN38" s="5">
        <v>419</v>
      </c>
      <c r="BO38" s="5" t="s">
        <v>220</v>
      </c>
      <c r="BP38" s="5" t="s">
        <v>220</v>
      </c>
      <c r="BQ38" s="5" t="s">
        <v>220</v>
      </c>
      <c r="BR38" s="5" t="s">
        <v>220</v>
      </c>
      <c r="BS38" s="5" t="s">
        <v>220</v>
      </c>
      <c r="BT38" s="5" t="s">
        <v>220</v>
      </c>
      <c r="BU38" s="5" t="s">
        <v>220</v>
      </c>
      <c r="BV38" s="5" t="s">
        <v>220</v>
      </c>
      <c r="BW38" s="5" t="s">
        <v>220</v>
      </c>
      <c r="BX38" s="5" t="s">
        <v>220</v>
      </c>
      <c r="BY38" s="5" t="s">
        <v>220</v>
      </c>
      <c r="BZ38" s="5" t="s">
        <v>220</v>
      </c>
      <c r="CA38" s="5" t="s">
        <v>220</v>
      </c>
      <c r="CB38" s="5">
        <v>3243</v>
      </c>
      <c r="CC38" s="5">
        <v>6079</v>
      </c>
      <c r="CD38" s="5">
        <v>4770</v>
      </c>
      <c r="CE38" s="5">
        <v>6700</v>
      </c>
      <c r="CF38" s="5">
        <v>5048</v>
      </c>
      <c r="CG38" s="5">
        <v>8388</v>
      </c>
      <c r="CH38" s="5">
        <v>7070</v>
      </c>
      <c r="CI38" s="5">
        <v>271</v>
      </c>
      <c r="CJ38" s="5">
        <v>7228</v>
      </c>
      <c r="CK38" s="5">
        <v>1343</v>
      </c>
      <c r="CL38" s="5">
        <v>3196</v>
      </c>
      <c r="CM38" s="5">
        <v>5633</v>
      </c>
      <c r="CN38" s="5">
        <v>6957</v>
      </c>
      <c r="CO38" s="5">
        <v>2508</v>
      </c>
      <c r="CP38" s="5">
        <v>9477</v>
      </c>
      <c r="CQ38" s="5">
        <v>2652</v>
      </c>
      <c r="CR38" s="5">
        <v>3277</v>
      </c>
      <c r="CS38" s="5">
        <v>14675</v>
      </c>
      <c r="CT38" s="5">
        <v>15597</v>
      </c>
      <c r="CU38" s="5" t="s">
        <v>220</v>
      </c>
      <c r="CV38" s="5" t="s">
        <v>220</v>
      </c>
      <c r="CW38" s="5" t="s">
        <v>220</v>
      </c>
      <c r="CX38" s="5" t="s">
        <v>220</v>
      </c>
      <c r="CY38" s="5" t="s">
        <v>220</v>
      </c>
      <c r="CZ38" s="5" t="s">
        <v>220</v>
      </c>
      <c r="DA38" s="5" t="s">
        <v>220</v>
      </c>
      <c r="DB38" s="5" t="s">
        <v>220</v>
      </c>
      <c r="DC38" s="5" t="s">
        <v>220</v>
      </c>
      <c r="DD38" s="5" t="s">
        <v>220</v>
      </c>
      <c r="DE38" s="5" t="s">
        <v>220</v>
      </c>
      <c r="DF38" s="5" t="s">
        <v>220</v>
      </c>
      <c r="DG38" s="5" t="s">
        <v>220</v>
      </c>
      <c r="DH38" s="5">
        <v>57486</v>
      </c>
      <c r="DI38" s="5">
        <v>38565</v>
      </c>
      <c r="DJ38" s="5">
        <v>34189</v>
      </c>
      <c r="DK38" s="5">
        <v>42364</v>
      </c>
      <c r="DL38" s="5">
        <v>32395</v>
      </c>
      <c r="DM38" s="5">
        <v>26612</v>
      </c>
      <c r="DN38" s="5">
        <v>3955</v>
      </c>
      <c r="DO38" s="5">
        <v>18402</v>
      </c>
      <c r="DP38" s="5">
        <v>18563</v>
      </c>
      <c r="DQ38" s="5">
        <v>18422</v>
      </c>
      <c r="DR38" s="5">
        <v>16359</v>
      </c>
      <c r="DS38" s="5">
        <v>22023</v>
      </c>
      <c r="DT38" s="5">
        <v>16839</v>
      </c>
      <c r="DU38" s="5">
        <v>16199</v>
      </c>
      <c r="DV38" s="5">
        <v>17109</v>
      </c>
      <c r="DW38" s="5">
        <v>27827</v>
      </c>
      <c r="DX38" s="5">
        <v>32208</v>
      </c>
      <c r="DY38" s="5">
        <v>28285</v>
      </c>
      <c r="DZ38" s="5">
        <v>21622</v>
      </c>
      <c r="EA38" s="5" t="s">
        <v>220</v>
      </c>
      <c r="EB38" s="5" t="s">
        <v>220</v>
      </c>
      <c r="EC38" s="5" t="s">
        <v>220</v>
      </c>
      <c r="ED38" s="5" t="s">
        <v>220</v>
      </c>
      <c r="EE38" s="5" t="s">
        <v>220</v>
      </c>
      <c r="EF38" s="5" t="s">
        <v>220</v>
      </c>
      <c r="EG38" s="5" t="s">
        <v>220</v>
      </c>
      <c r="EH38" s="5" t="s">
        <v>220</v>
      </c>
      <c r="EI38" s="5" t="s">
        <v>220</v>
      </c>
      <c r="EJ38" s="5" t="s">
        <v>220</v>
      </c>
      <c r="EK38" s="5" t="s">
        <v>220</v>
      </c>
      <c r="EL38" s="5" t="s">
        <v>220</v>
      </c>
      <c r="EM38" s="5" t="s">
        <v>220</v>
      </c>
      <c r="EN38" s="5">
        <v>2758</v>
      </c>
      <c r="EO38" s="5">
        <v>1465</v>
      </c>
      <c r="EP38" s="5">
        <v>2451</v>
      </c>
      <c r="EQ38" s="5">
        <v>1183</v>
      </c>
      <c r="ER38" s="5">
        <v>13990</v>
      </c>
      <c r="ES38" s="5">
        <v>1000</v>
      </c>
      <c r="ET38" s="5">
        <v>128</v>
      </c>
      <c r="EU38" s="5">
        <v>251</v>
      </c>
      <c r="EV38" s="5">
        <v>303</v>
      </c>
      <c r="EW38" s="5">
        <v>239</v>
      </c>
      <c r="EX38" s="5">
        <v>630</v>
      </c>
      <c r="EY38" s="5">
        <v>927</v>
      </c>
      <c r="EZ38" s="5">
        <v>222</v>
      </c>
      <c r="FA38" s="5">
        <v>743</v>
      </c>
      <c r="FB38" s="5">
        <v>353</v>
      </c>
      <c r="FC38" s="5">
        <v>652</v>
      </c>
      <c r="FD38" s="5">
        <v>1846</v>
      </c>
      <c r="FE38" s="5">
        <v>1227</v>
      </c>
      <c r="FF38" s="5">
        <v>1355</v>
      </c>
      <c r="FG38" s="5" t="s">
        <v>220</v>
      </c>
      <c r="FH38" s="5" t="s">
        <v>220</v>
      </c>
      <c r="FI38" s="5" t="s">
        <v>220</v>
      </c>
      <c r="FJ38" s="5" t="s">
        <v>220</v>
      </c>
      <c r="FK38" s="5" t="s">
        <v>220</v>
      </c>
      <c r="FL38" s="5" t="s">
        <v>220</v>
      </c>
      <c r="FM38" s="5" t="s">
        <v>220</v>
      </c>
      <c r="FN38" s="5" t="s">
        <v>220</v>
      </c>
      <c r="FO38" s="5" t="s">
        <v>220</v>
      </c>
      <c r="FP38" s="5" t="s">
        <v>220</v>
      </c>
      <c r="FQ38" s="5" t="s">
        <v>220</v>
      </c>
      <c r="FR38" s="5" t="s">
        <v>220</v>
      </c>
      <c r="FS38" s="5" t="s">
        <v>220</v>
      </c>
      <c r="FT38" s="5">
        <v>0</v>
      </c>
      <c r="FU38" s="5" t="s">
        <v>220</v>
      </c>
      <c r="FV38" s="5" t="s">
        <v>220</v>
      </c>
      <c r="FW38" s="5" t="s">
        <v>220</v>
      </c>
      <c r="FX38" s="5" t="s">
        <v>220</v>
      </c>
      <c r="FY38" s="5" t="s">
        <v>220</v>
      </c>
      <c r="FZ38" s="5" t="s">
        <v>220</v>
      </c>
      <c r="GA38" s="5" t="s">
        <v>220</v>
      </c>
      <c r="GB38" s="5" t="s">
        <v>220</v>
      </c>
      <c r="GC38" s="5" t="s">
        <v>220</v>
      </c>
      <c r="GD38" s="5" t="s">
        <v>220</v>
      </c>
      <c r="GE38" s="5" t="s">
        <v>220</v>
      </c>
      <c r="GF38" s="5" t="s">
        <v>220</v>
      </c>
      <c r="GG38" s="5" t="s">
        <v>220</v>
      </c>
      <c r="GH38" s="5" t="s">
        <v>220</v>
      </c>
      <c r="GI38" s="5" t="s">
        <v>220</v>
      </c>
      <c r="GJ38" s="5" t="s">
        <v>220</v>
      </c>
      <c r="GK38" s="5" t="s">
        <v>220</v>
      </c>
      <c r="GL38" s="5" t="s">
        <v>220</v>
      </c>
      <c r="GM38" s="5" t="s">
        <v>220</v>
      </c>
      <c r="GN38" s="5" t="s">
        <v>220</v>
      </c>
      <c r="GO38" s="5" t="s">
        <v>220</v>
      </c>
      <c r="GP38" s="5" t="s">
        <v>220</v>
      </c>
      <c r="GQ38" s="5" t="s">
        <v>220</v>
      </c>
      <c r="GR38" s="5" t="s">
        <v>220</v>
      </c>
      <c r="GS38" s="5" t="s">
        <v>220</v>
      </c>
      <c r="GT38" s="5" t="s">
        <v>220</v>
      </c>
      <c r="GU38" s="5" t="s">
        <v>220</v>
      </c>
      <c r="GV38" s="5" t="s">
        <v>220</v>
      </c>
      <c r="GW38" s="5" t="s">
        <v>220</v>
      </c>
      <c r="GX38" s="5" t="s">
        <v>220</v>
      </c>
      <c r="GY38" s="5" t="s">
        <v>220</v>
      </c>
      <c r="GZ38" s="5">
        <v>64601</v>
      </c>
      <c r="HA38" s="5">
        <v>47335</v>
      </c>
      <c r="HB38" s="5">
        <v>48949</v>
      </c>
      <c r="HC38" s="5">
        <v>52721</v>
      </c>
      <c r="HD38" s="5">
        <v>51798</v>
      </c>
      <c r="HE38" s="5">
        <v>36000</v>
      </c>
      <c r="HF38" s="5">
        <v>11154</v>
      </c>
      <c r="HG38" s="5">
        <v>18924</v>
      </c>
      <c r="HH38" s="5">
        <v>26096</v>
      </c>
      <c r="HI38" s="5">
        <v>20193</v>
      </c>
      <c r="HJ38" s="5">
        <v>20185</v>
      </c>
      <c r="HK38" s="5">
        <v>28613</v>
      </c>
      <c r="HL38" s="5">
        <v>24035</v>
      </c>
      <c r="HM38" s="5">
        <v>19449</v>
      </c>
      <c r="HN38" s="5">
        <v>27011</v>
      </c>
      <c r="HO38" s="5">
        <v>31859</v>
      </c>
      <c r="HP38" s="5">
        <v>39287</v>
      </c>
      <c r="HQ38" s="5">
        <v>44889</v>
      </c>
      <c r="HR38" s="5">
        <v>38993</v>
      </c>
      <c r="HS38" s="5" t="s">
        <v>220</v>
      </c>
      <c r="HT38" s="5" t="s">
        <v>220</v>
      </c>
      <c r="HU38" s="5" t="s">
        <v>220</v>
      </c>
      <c r="HV38" s="5" t="s">
        <v>220</v>
      </c>
      <c r="HW38" s="5" t="s">
        <v>220</v>
      </c>
      <c r="HX38" s="5" t="s">
        <v>220</v>
      </c>
      <c r="HY38" s="5" t="s">
        <v>220</v>
      </c>
      <c r="HZ38" s="5" t="s">
        <v>220</v>
      </c>
      <c r="IA38" s="5" t="s">
        <v>220</v>
      </c>
      <c r="IB38" s="5" t="s">
        <v>220</v>
      </c>
      <c r="IC38" s="5" t="s">
        <v>220</v>
      </c>
      <c r="ID38" s="5" t="s">
        <v>220</v>
      </c>
      <c r="IE38" s="5" t="s">
        <v>220</v>
      </c>
      <c r="IF38" s="5">
        <v>293930</v>
      </c>
      <c r="IG38" s="5">
        <v>304947</v>
      </c>
      <c r="IH38" s="5">
        <v>391951</v>
      </c>
      <c r="II38" s="5">
        <v>365965</v>
      </c>
      <c r="IJ38" s="5">
        <v>406146</v>
      </c>
      <c r="IK38" s="5">
        <v>344589</v>
      </c>
      <c r="IL38" s="5">
        <v>241085</v>
      </c>
      <c r="IM38" s="5">
        <v>246998</v>
      </c>
      <c r="IN38" s="5">
        <v>263204</v>
      </c>
      <c r="IO38" s="5">
        <v>306178</v>
      </c>
      <c r="IP38" s="5">
        <v>291441</v>
      </c>
      <c r="IQ38" s="5">
        <v>282502</v>
      </c>
      <c r="IR38" s="5">
        <v>289693</v>
      </c>
      <c r="IS38" s="5">
        <v>287500</v>
      </c>
      <c r="IT38" s="5">
        <v>258434</v>
      </c>
      <c r="IU38" s="5">
        <v>229959</v>
      </c>
      <c r="IV38" s="5">
        <v>223287</v>
      </c>
      <c r="IW38" s="5">
        <v>215594</v>
      </c>
      <c r="IX38" s="5">
        <v>168138</v>
      </c>
      <c r="IY38" s="5" t="s">
        <v>220</v>
      </c>
      <c r="IZ38" s="5" t="s">
        <v>220</v>
      </c>
      <c r="JA38" s="5" t="s">
        <v>220</v>
      </c>
      <c r="JB38" s="5" t="s">
        <v>220</v>
      </c>
      <c r="JC38" s="5" t="s">
        <v>220</v>
      </c>
      <c r="JD38" s="5" t="s">
        <v>220</v>
      </c>
      <c r="JE38" s="5" t="s">
        <v>220</v>
      </c>
      <c r="JF38" s="5" t="s">
        <v>220</v>
      </c>
      <c r="JG38" s="5" t="s">
        <v>220</v>
      </c>
      <c r="JH38" s="5" t="s">
        <v>220</v>
      </c>
      <c r="JI38" s="5" t="s">
        <v>220</v>
      </c>
      <c r="JJ38" s="5" t="s">
        <v>220</v>
      </c>
      <c r="JK38" s="5" t="s">
        <v>220</v>
      </c>
      <c r="JL38" s="5">
        <v>0</v>
      </c>
      <c r="JM38" s="5">
        <v>0</v>
      </c>
      <c r="JN38" s="5">
        <v>0</v>
      </c>
      <c r="JO38" s="5">
        <v>0</v>
      </c>
      <c r="JP38" s="5">
        <v>0</v>
      </c>
      <c r="JQ38" s="5">
        <v>0</v>
      </c>
      <c r="JR38" s="5">
        <v>0</v>
      </c>
      <c r="JS38" s="5">
        <v>23</v>
      </c>
      <c r="JT38" s="5">
        <v>170</v>
      </c>
      <c r="JU38" s="5">
        <v>161</v>
      </c>
      <c r="JV38" s="5">
        <v>174</v>
      </c>
      <c r="JW38" s="5">
        <v>168</v>
      </c>
      <c r="JX38" s="5">
        <v>123</v>
      </c>
      <c r="JY38" s="5">
        <v>148</v>
      </c>
      <c r="JZ38" s="5">
        <v>1223</v>
      </c>
      <c r="KA38" s="5">
        <v>1238</v>
      </c>
      <c r="KB38" s="5">
        <v>2201</v>
      </c>
      <c r="KC38" s="5">
        <v>1584</v>
      </c>
      <c r="KD38" s="5">
        <v>1625</v>
      </c>
      <c r="KE38" s="5" t="s">
        <v>220</v>
      </c>
      <c r="KF38" s="5" t="s">
        <v>220</v>
      </c>
      <c r="KG38" s="5" t="s">
        <v>220</v>
      </c>
      <c r="KH38" s="5" t="s">
        <v>220</v>
      </c>
      <c r="KI38" s="5" t="s">
        <v>220</v>
      </c>
      <c r="KJ38" s="5" t="s">
        <v>220</v>
      </c>
      <c r="KK38" s="5" t="s">
        <v>220</v>
      </c>
      <c r="KL38" s="5" t="s">
        <v>220</v>
      </c>
      <c r="KM38" s="5" t="s">
        <v>220</v>
      </c>
      <c r="KN38" s="5" t="s">
        <v>220</v>
      </c>
      <c r="KO38" s="5" t="s">
        <v>220</v>
      </c>
      <c r="KP38" s="5" t="s">
        <v>220</v>
      </c>
      <c r="KQ38" s="5" t="s">
        <v>220</v>
      </c>
      <c r="KR38" s="5">
        <v>21949</v>
      </c>
      <c r="KS38" s="5">
        <v>21716</v>
      </c>
      <c r="KT38" s="5">
        <v>19979</v>
      </c>
      <c r="KU38" s="5">
        <v>20194</v>
      </c>
      <c r="KV38" s="5">
        <v>21272</v>
      </c>
      <c r="KW38" s="5">
        <v>18511</v>
      </c>
      <c r="KX38" s="5">
        <v>19653</v>
      </c>
      <c r="KY38" s="5">
        <v>11457</v>
      </c>
      <c r="KZ38" s="5">
        <v>8329</v>
      </c>
      <c r="LA38" s="5">
        <v>6123</v>
      </c>
      <c r="LB38" s="5">
        <v>4688</v>
      </c>
      <c r="LC38" s="5">
        <v>5128</v>
      </c>
      <c r="LD38" s="5">
        <v>5439</v>
      </c>
      <c r="LE38" s="5">
        <v>5809</v>
      </c>
      <c r="LF38" s="5">
        <v>6139</v>
      </c>
      <c r="LG38" s="5">
        <v>7967</v>
      </c>
      <c r="LH38" s="5">
        <v>4578</v>
      </c>
      <c r="LI38" s="5">
        <v>5592</v>
      </c>
      <c r="LJ38" s="5">
        <v>4458</v>
      </c>
      <c r="LK38" s="5" t="s">
        <v>220</v>
      </c>
      <c r="LL38" s="5" t="s">
        <v>220</v>
      </c>
      <c r="LM38" s="5" t="s">
        <v>220</v>
      </c>
      <c r="LN38" s="5" t="s">
        <v>220</v>
      </c>
      <c r="LO38" s="5" t="s">
        <v>220</v>
      </c>
      <c r="LP38" s="5" t="s">
        <v>220</v>
      </c>
      <c r="LQ38" s="5" t="s">
        <v>220</v>
      </c>
      <c r="LR38" s="5" t="s">
        <v>220</v>
      </c>
      <c r="LS38" s="5" t="s">
        <v>220</v>
      </c>
      <c r="LT38" s="5" t="s">
        <v>220</v>
      </c>
      <c r="LU38" s="5" t="s">
        <v>220</v>
      </c>
      <c r="LV38" s="5" t="s">
        <v>220</v>
      </c>
      <c r="LW38" s="5" t="s">
        <v>220</v>
      </c>
      <c r="LX38" s="5">
        <v>964</v>
      </c>
      <c r="LY38" s="5">
        <v>805</v>
      </c>
      <c r="LZ38" s="5">
        <v>1082</v>
      </c>
      <c r="MA38" s="5">
        <v>1010</v>
      </c>
      <c r="MB38" s="5">
        <v>895</v>
      </c>
      <c r="MC38" s="5">
        <v>821</v>
      </c>
      <c r="MD38" s="5">
        <v>665</v>
      </c>
      <c r="ME38" s="5">
        <v>809</v>
      </c>
      <c r="MF38" s="5">
        <v>256</v>
      </c>
      <c r="MG38" s="5">
        <v>544</v>
      </c>
      <c r="MH38" s="5">
        <v>542</v>
      </c>
      <c r="MI38" s="5">
        <v>261</v>
      </c>
      <c r="MJ38" s="5">
        <v>885</v>
      </c>
      <c r="MK38" s="5">
        <v>717</v>
      </c>
      <c r="ML38" s="5">
        <v>808</v>
      </c>
      <c r="MM38" s="5">
        <v>1178</v>
      </c>
      <c r="MN38" s="5">
        <v>909</v>
      </c>
      <c r="MO38" s="5">
        <v>1152</v>
      </c>
      <c r="MP38" s="5">
        <v>1057</v>
      </c>
      <c r="MQ38" s="5" t="s">
        <v>220</v>
      </c>
      <c r="MR38" s="5" t="s">
        <v>220</v>
      </c>
      <c r="MS38" s="5" t="s">
        <v>220</v>
      </c>
      <c r="MT38" s="5" t="s">
        <v>220</v>
      </c>
      <c r="MU38" s="5" t="s">
        <v>220</v>
      </c>
      <c r="MV38" s="5" t="s">
        <v>220</v>
      </c>
      <c r="MW38" s="5" t="s">
        <v>220</v>
      </c>
      <c r="MX38" s="5" t="s">
        <v>220</v>
      </c>
      <c r="MY38" s="5" t="s">
        <v>220</v>
      </c>
      <c r="MZ38" s="5" t="s">
        <v>220</v>
      </c>
      <c r="NA38" s="5" t="s">
        <v>220</v>
      </c>
      <c r="NB38" s="5" t="s">
        <v>220</v>
      </c>
      <c r="NC38" s="5" t="s">
        <v>220</v>
      </c>
      <c r="ND38" s="5">
        <v>118</v>
      </c>
      <c r="NE38" s="5" t="s">
        <v>220</v>
      </c>
      <c r="NF38" s="5" t="s">
        <v>220</v>
      </c>
      <c r="NG38" s="5" t="s">
        <v>220</v>
      </c>
      <c r="NH38" s="5" t="s">
        <v>220</v>
      </c>
      <c r="NI38" s="5" t="s">
        <v>220</v>
      </c>
      <c r="NJ38" s="5" t="s">
        <v>220</v>
      </c>
      <c r="NK38" s="5" t="s">
        <v>220</v>
      </c>
      <c r="NL38" s="5" t="s">
        <v>220</v>
      </c>
      <c r="NM38" s="5" t="s">
        <v>220</v>
      </c>
      <c r="NN38" s="5" t="s">
        <v>220</v>
      </c>
      <c r="NO38" s="5" t="s">
        <v>220</v>
      </c>
      <c r="NP38" s="5" t="s">
        <v>220</v>
      </c>
      <c r="NQ38" s="5" t="s">
        <v>220</v>
      </c>
      <c r="NR38" s="5" t="s">
        <v>220</v>
      </c>
      <c r="NS38" s="5" t="s">
        <v>220</v>
      </c>
      <c r="NT38" s="5" t="s">
        <v>220</v>
      </c>
      <c r="NU38" s="5" t="s">
        <v>220</v>
      </c>
      <c r="NV38" s="5" t="s">
        <v>220</v>
      </c>
      <c r="NW38" s="5" t="s">
        <v>220</v>
      </c>
      <c r="NX38" s="5" t="s">
        <v>220</v>
      </c>
      <c r="NY38" s="5" t="s">
        <v>220</v>
      </c>
      <c r="NZ38" s="5" t="s">
        <v>220</v>
      </c>
      <c r="OA38" s="5" t="s">
        <v>220</v>
      </c>
      <c r="OB38" s="5" t="s">
        <v>220</v>
      </c>
      <c r="OC38" s="5" t="s">
        <v>220</v>
      </c>
      <c r="OD38" s="5" t="s">
        <v>220</v>
      </c>
      <c r="OE38" s="5" t="s">
        <v>220</v>
      </c>
      <c r="OF38" s="5" t="s">
        <v>220</v>
      </c>
      <c r="OG38" s="5" t="s">
        <v>220</v>
      </c>
      <c r="OH38" s="5" t="s">
        <v>220</v>
      </c>
      <c r="OI38" s="5" t="s">
        <v>220</v>
      </c>
      <c r="OJ38" s="5">
        <v>0</v>
      </c>
      <c r="OK38" s="5" t="s">
        <v>220</v>
      </c>
      <c r="OL38" s="5" t="s">
        <v>220</v>
      </c>
      <c r="OM38" s="5" t="s">
        <v>220</v>
      </c>
      <c r="ON38" s="5" t="s">
        <v>220</v>
      </c>
      <c r="OO38" s="5" t="s">
        <v>220</v>
      </c>
      <c r="OP38" s="5" t="s">
        <v>220</v>
      </c>
      <c r="OQ38" s="5" t="s">
        <v>220</v>
      </c>
      <c r="OR38" s="5" t="s">
        <v>220</v>
      </c>
      <c r="OS38" s="5" t="s">
        <v>220</v>
      </c>
      <c r="OT38" s="5" t="s">
        <v>220</v>
      </c>
      <c r="OU38" s="5" t="s">
        <v>220</v>
      </c>
      <c r="OV38" s="5" t="s">
        <v>220</v>
      </c>
      <c r="OW38" s="5" t="s">
        <v>220</v>
      </c>
      <c r="OX38" s="5" t="s">
        <v>220</v>
      </c>
      <c r="OY38" s="5" t="s">
        <v>220</v>
      </c>
      <c r="OZ38" s="5" t="s">
        <v>220</v>
      </c>
      <c r="PA38" s="5" t="s">
        <v>220</v>
      </c>
      <c r="PB38" s="5" t="s">
        <v>220</v>
      </c>
      <c r="PC38" s="5" t="s">
        <v>220</v>
      </c>
      <c r="PD38" s="5" t="s">
        <v>220</v>
      </c>
      <c r="PE38" s="5" t="s">
        <v>220</v>
      </c>
      <c r="PF38" s="5" t="s">
        <v>220</v>
      </c>
      <c r="PG38" s="5" t="s">
        <v>220</v>
      </c>
      <c r="PH38" s="5" t="s">
        <v>220</v>
      </c>
      <c r="PI38" s="5" t="s">
        <v>220</v>
      </c>
      <c r="PJ38" s="5" t="s">
        <v>220</v>
      </c>
      <c r="PK38" s="5" t="s">
        <v>220</v>
      </c>
      <c r="PL38" s="5" t="s">
        <v>220</v>
      </c>
      <c r="PM38" s="5" t="s">
        <v>220</v>
      </c>
      <c r="PN38" s="5" t="s">
        <v>220</v>
      </c>
      <c r="PO38" s="5" t="s">
        <v>220</v>
      </c>
      <c r="PP38" s="5">
        <v>19040</v>
      </c>
      <c r="PQ38" s="5">
        <v>18273</v>
      </c>
      <c r="PR38" s="5">
        <v>20133</v>
      </c>
      <c r="PS38" s="5">
        <v>24712</v>
      </c>
      <c r="PT38" s="5">
        <v>22576</v>
      </c>
      <c r="PU38" s="5">
        <v>25583</v>
      </c>
      <c r="PV38" s="5">
        <v>20447</v>
      </c>
      <c r="PW38" s="5">
        <v>12730</v>
      </c>
      <c r="PX38" s="5">
        <v>10834</v>
      </c>
      <c r="PY38" s="5">
        <v>14657</v>
      </c>
      <c r="PZ38" s="5">
        <v>10525</v>
      </c>
      <c r="QA38" s="5">
        <v>10070</v>
      </c>
      <c r="QB38" s="5">
        <v>9713</v>
      </c>
      <c r="QC38" s="5">
        <v>9206</v>
      </c>
      <c r="QD38" s="5">
        <v>8665</v>
      </c>
      <c r="QE38" s="5">
        <v>7815</v>
      </c>
      <c r="QF38" s="5">
        <v>8602</v>
      </c>
      <c r="QG38" s="5">
        <v>7890</v>
      </c>
      <c r="QH38" s="5">
        <v>6961</v>
      </c>
      <c r="QI38" s="5" t="s">
        <v>220</v>
      </c>
      <c r="QJ38" s="5" t="s">
        <v>220</v>
      </c>
      <c r="QK38" s="5" t="s">
        <v>220</v>
      </c>
      <c r="QL38" s="5" t="s">
        <v>220</v>
      </c>
      <c r="QM38" s="5" t="s">
        <v>220</v>
      </c>
      <c r="QN38" s="5" t="s">
        <v>220</v>
      </c>
      <c r="QO38" s="5" t="s">
        <v>220</v>
      </c>
      <c r="QP38" s="5" t="s">
        <v>220</v>
      </c>
      <c r="QQ38" s="5" t="s">
        <v>220</v>
      </c>
      <c r="QR38" s="5" t="s">
        <v>220</v>
      </c>
      <c r="QS38" s="5" t="s">
        <v>220</v>
      </c>
      <c r="QT38" s="5" t="s">
        <v>220</v>
      </c>
      <c r="QU38" s="5" t="s">
        <v>220</v>
      </c>
      <c r="QV38" s="5">
        <v>9786</v>
      </c>
      <c r="QW38" s="5">
        <v>14354</v>
      </c>
      <c r="QX38" s="5">
        <v>10534</v>
      </c>
      <c r="QY38" s="5">
        <v>7909</v>
      </c>
      <c r="QZ38" s="5">
        <v>11210</v>
      </c>
      <c r="RA38" s="5">
        <v>8923</v>
      </c>
      <c r="RB38" s="5">
        <v>9403</v>
      </c>
      <c r="RC38" s="5">
        <v>14048</v>
      </c>
      <c r="RD38" s="5">
        <v>9208</v>
      </c>
      <c r="RE38" s="5">
        <v>10582</v>
      </c>
      <c r="RF38" s="5">
        <v>10781</v>
      </c>
      <c r="RG38" s="5">
        <v>8629</v>
      </c>
      <c r="RH38" s="5">
        <v>7584</v>
      </c>
      <c r="RI38" s="5">
        <v>8331</v>
      </c>
      <c r="RJ38" s="5">
        <v>8646</v>
      </c>
      <c r="RK38" s="5">
        <v>9023</v>
      </c>
      <c r="RL38" s="5">
        <v>11528</v>
      </c>
      <c r="RM38" s="5">
        <v>12536</v>
      </c>
      <c r="RN38" s="5">
        <v>11996</v>
      </c>
      <c r="RO38" s="5" t="s">
        <v>220</v>
      </c>
      <c r="RP38" s="5" t="s">
        <v>220</v>
      </c>
      <c r="RQ38" s="5" t="s">
        <v>220</v>
      </c>
      <c r="RR38" s="5" t="s">
        <v>220</v>
      </c>
      <c r="RS38" s="5" t="s">
        <v>220</v>
      </c>
      <c r="RT38" s="5" t="s">
        <v>220</v>
      </c>
      <c r="RU38" s="5" t="s">
        <v>220</v>
      </c>
      <c r="RV38" s="5" t="s">
        <v>220</v>
      </c>
      <c r="RW38" s="5" t="s">
        <v>220</v>
      </c>
      <c r="RX38" s="5" t="s">
        <v>220</v>
      </c>
      <c r="RY38" s="5" t="s">
        <v>220</v>
      </c>
      <c r="RZ38" s="5" t="s">
        <v>220</v>
      </c>
      <c r="SA38" s="5" t="s">
        <v>220</v>
      </c>
      <c r="SB38" s="5">
        <v>12563</v>
      </c>
      <c r="SC38" s="5">
        <v>15154</v>
      </c>
      <c r="SD38" s="5">
        <v>13424</v>
      </c>
      <c r="SE38" s="5">
        <v>16161</v>
      </c>
      <c r="SF38" s="5">
        <v>13937</v>
      </c>
      <c r="SG38" s="5">
        <v>14148</v>
      </c>
      <c r="SH38" s="5">
        <v>10716</v>
      </c>
      <c r="SI38" s="5">
        <v>19975</v>
      </c>
      <c r="SJ38" s="5">
        <v>18600</v>
      </c>
      <c r="SK38" s="5">
        <v>15579</v>
      </c>
      <c r="SL38" s="5">
        <v>15294</v>
      </c>
      <c r="SM38" s="5">
        <v>16314</v>
      </c>
      <c r="SN38" s="5">
        <v>16494</v>
      </c>
      <c r="SO38" s="5">
        <v>17553</v>
      </c>
      <c r="SP38" s="5">
        <v>19901</v>
      </c>
      <c r="SQ38" s="5">
        <v>20245</v>
      </c>
      <c r="SR38" s="5">
        <v>18700</v>
      </c>
      <c r="SS38" s="5">
        <v>16615</v>
      </c>
      <c r="ST38" s="5">
        <v>14208</v>
      </c>
      <c r="SU38" s="5" t="s">
        <v>220</v>
      </c>
      <c r="SV38" s="5" t="s">
        <v>220</v>
      </c>
      <c r="SW38" s="5" t="s">
        <v>220</v>
      </c>
      <c r="SX38" s="5" t="s">
        <v>220</v>
      </c>
      <c r="SY38" s="5" t="s">
        <v>220</v>
      </c>
      <c r="SZ38" s="5" t="s">
        <v>220</v>
      </c>
      <c r="TA38" s="5" t="s">
        <v>220</v>
      </c>
      <c r="TB38" s="5" t="s">
        <v>220</v>
      </c>
      <c r="TC38" s="5" t="s">
        <v>220</v>
      </c>
      <c r="TD38" s="5" t="s">
        <v>220</v>
      </c>
      <c r="TE38" s="5" t="s">
        <v>220</v>
      </c>
      <c r="TF38" s="5" t="s">
        <v>220</v>
      </c>
      <c r="TG38" s="5" t="s">
        <v>220</v>
      </c>
      <c r="TH38" s="5">
        <v>11556</v>
      </c>
      <c r="TI38" s="5">
        <v>11869</v>
      </c>
      <c r="TJ38" s="5">
        <v>11472</v>
      </c>
      <c r="TK38" s="5">
        <v>11366</v>
      </c>
      <c r="TL38" s="5">
        <v>10312</v>
      </c>
      <c r="TM38" s="5">
        <v>11672</v>
      </c>
      <c r="TN38" s="5">
        <v>12500</v>
      </c>
      <c r="TO38" s="5">
        <v>11020</v>
      </c>
      <c r="TP38" s="5">
        <v>9917</v>
      </c>
      <c r="TQ38" s="5">
        <v>7047</v>
      </c>
      <c r="TR38" s="5">
        <v>4817</v>
      </c>
      <c r="TS38" s="5">
        <v>4547</v>
      </c>
      <c r="TT38" s="5">
        <v>4961</v>
      </c>
      <c r="TU38" s="5">
        <v>5456</v>
      </c>
      <c r="TV38" s="5">
        <v>13124</v>
      </c>
      <c r="TW38" s="5">
        <v>35391</v>
      </c>
      <c r="TX38" s="5">
        <v>930</v>
      </c>
      <c r="TY38" s="5">
        <v>1319</v>
      </c>
      <c r="TZ38" s="5">
        <v>1422</v>
      </c>
      <c r="UA38" s="5" t="s">
        <v>220</v>
      </c>
      <c r="UB38" s="5" t="s">
        <v>220</v>
      </c>
      <c r="UC38" s="5" t="s">
        <v>220</v>
      </c>
      <c r="UD38" s="5" t="s">
        <v>220</v>
      </c>
      <c r="UE38" s="5" t="s">
        <v>220</v>
      </c>
      <c r="UF38" s="5" t="s">
        <v>220</v>
      </c>
      <c r="UG38" s="5" t="s">
        <v>220</v>
      </c>
      <c r="UH38" s="5" t="s">
        <v>220</v>
      </c>
      <c r="UI38" s="5" t="s">
        <v>220</v>
      </c>
      <c r="UJ38" s="5" t="s">
        <v>220</v>
      </c>
      <c r="UK38" s="5" t="s">
        <v>220</v>
      </c>
      <c r="UL38" s="5" t="s">
        <v>220</v>
      </c>
      <c r="UM38" s="5" t="s">
        <v>220</v>
      </c>
      <c r="UN38" s="5">
        <v>582</v>
      </c>
      <c r="UO38" s="5">
        <v>548</v>
      </c>
      <c r="UP38" s="5">
        <v>516</v>
      </c>
      <c r="UQ38" s="5">
        <v>483</v>
      </c>
      <c r="UR38" s="5">
        <v>1221</v>
      </c>
      <c r="US38" s="5">
        <v>1929</v>
      </c>
      <c r="UT38" s="5">
        <v>2040</v>
      </c>
      <c r="UU38" s="5">
        <v>986</v>
      </c>
      <c r="UV38" s="5">
        <v>756</v>
      </c>
      <c r="UW38" s="5">
        <v>592</v>
      </c>
      <c r="UX38" s="5">
        <v>499</v>
      </c>
      <c r="UY38" s="5">
        <v>517</v>
      </c>
      <c r="UZ38" s="5">
        <v>1731</v>
      </c>
      <c r="VA38" s="5">
        <v>1452</v>
      </c>
      <c r="VB38" s="5">
        <v>1694</v>
      </c>
      <c r="VC38" s="5">
        <v>2280</v>
      </c>
      <c r="VD38" s="5">
        <v>1665</v>
      </c>
      <c r="VE38" s="5">
        <v>1417</v>
      </c>
      <c r="VF38" s="5">
        <v>1501</v>
      </c>
      <c r="VG38" s="5" t="s">
        <v>220</v>
      </c>
      <c r="VH38" s="5" t="s">
        <v>220</v>
      </c>
      <c r="VI38" s="5" t="s">
        <v>220</v>
      </c>
      <c r="VJ38" s="5" t="s">
        <v>220</v>
      </c>
      <c r="VK38" s="5" t="s">
        <v>220</v>
      </c>
      <c r="VL38" s="5" t="s">
        <v>220</v>
      </c>
      <c r="VM38" s="5" t="s">
        <v>220</v>
      </c>
      <c r="VN38" s="5" t="s">
        <v>220</v>
      </c>
      <c r="VO38" s="5" t="s">
        <v>220</v>
      </c>
      <c r="VP38" s="5" t="s">
        <v>220</v>
      </c>
      <c r="VQ38" s="5" t="s">
        <v>220</v>
      </c>
      <c r="VR38" s="5" t="s">
        <v>220</v>
      </c>
      <c r="VS38" s="5" t="s">
        <v>220</v>
      </c>
      <c r="VT38" s="5">
        <v>30035</v>
      </c>
      <c r="VU38" s="5">
        <v>30965</v>
      </c>
      <c r="VV38" s="5">
        <v>29781</v>
      </c>
      <c r="VW38" s="5">
        <v>30345</v>
      </c>
      <c r="VX38" s="5">
        <v>28872</v>
      </c>
      <c r="VY38" s="5">
        <v>25038</v>
      </c>
      <c r="VZ38" s="5">
        <v>28923</v>
      </c>
      <c r="WA38" s="5">
        <v>49717</v>
      </c>
      <c r="WB38" s="5">
        <v>34569</v>
      </c>
      <c r="WC38" s="5">
        <v>39178</v>
      </c>
      <c r="WD38" s="5">
        <v>39206</v>
      </c>
      <c r="WE38" s="5">
        <v>35942</v>
      </c>
      <c r="WF38" s="5">
        <v>34491</v>
      </c>
      <c r="WG38" s="5">
        <v>35385</v>
      </c>
      <c r="WH38" s="5">
        <v>39074</v>
      </c>
      <c r="WI38" s="5">
        <v>34924</v>
      </c>
      <c r="WJ38" s="5">
        <v>34651</v>
      </c>
      <c r="WK38" s="5">
        <v>32877</v>
      </c>
      <c r="WL38" s="5">
        <v>30171</v>
      </c>
      <c r="WM38" s="5" t="s">
        <v>220</v>
      </c>
      <c r="WN38" s="5" t="s">
        <v>220</v>
      </c>
      <c r="WO38" s="5" t="s">
        <v>220</v>
      </c>
      <c r="WP38" s="5" t="s">
        <v>220</v>
      </c>
      <c r="WQ38" s="5" t="s">
        <v>220</v>
      </c>
      <c r="WR38" s="5" t="s">
        <v>220</v>
      </c>
      <c r="WS38" s="5" t="s">
        <v>220</v>
      </c>
      <c r="WT38" s="5" t="s">
        <v>220</v>
      </c>
      <c r="WU38" s="5" t="s">
        <v>220</v>
      </c>
      <c r="WV38" s="5" t="s">
        <v>220</v>
      </c>
      <c r="WW38" s="5" t="s">
        <v>220</v>
      </c>
      <c r="WX38" s="5" t="s">
        <v>220</v>
      </c>
      <c r="WY38" s="5" t="s">
        <v>220</v>
      </c>
      <c r="WZ38" s="5">
        <v>0</v>
      </c>
      <c r="XA38" s="5">
        <v>0</v>
      </c>
      <c r="XB38" s="5">
        <v>0</v>
      </c>
      <c r="XC38" s="5">
        <v>0</v>
      </c>
      <c r="XD38" s="5">
        <v>0</v>
      </c>
      <c r="XE38" s="5">
        <v>0</v>
      </c>
      <c r="XF38" s="5">
        <v>-3</v>
      </c>
      <c r="XG38" s="5">
        <v>1635</v>
      </c>
      <c r="XH38" s="5">
        <v>1825</v>
      </c>
      <c r="XI38" s="5">
        <v>1585</v>
      </c>
      <c r="XJ38" s="5">
        <v>1353</v>
      </c>
      <c r="XK38" s="5">
        <v>1511</v>
      </c>
      <c r="XL38" s="5">
        <v>1461</v>
      </c>
      <c r="XM38" s="5">
        <v>1510</v>
      </c>
      <c r="XN38" s="5">
        <v>1466</v>
      </c>
      <c r="XO38" s="5">
        <v>1416</v>
      </c>
      <c r="XP38" s="5">
        <v>1598</v>
      </c>
      <c r="XQ38" s="5">
        <v>1571</v>
      </c>
      <c r="XR38" s="5">
        <v>1427</v>
      </c>
      <c r="XS38" s="2">
        <v>4089</v>
      </c>
      <c r="XT38" s="3" t="s">
        <v>220</v>
      </c>
      <c r="XU38" s="3" t="s">
        <v>220</v>
      </c>
      <c r="XV38" s="3" t="s">
        <v>220</v>
      </c>
      <c r="XW38" s="3" t="s">
        <v>220</v>
      </c>
      <c r="XX38" s="3" t="s">
        <v>220</v>
      </c>
      <c r="XY38" s="3" t="s">
        <v>220</v>
      </c>
      <c r="XZ38" s="3"/>
    </row>
    <row r="39" spans="1:650" x14ac:dyDescent="0.3">
      <c r="A39" s="1" t="s">
        <v>33</v>
      </c>
      <c r="B39" s="2">
        <v>4056992</v>
      </c>
      <c r="C39" s="5">
        <v>3305</v>
      </c>
      <c r="D39" s="5">
        <v>3661</v>
      </c>
      <c r="E39" s="5">
        <v>1265</v>
      </c>
      <c r="F39" s="5">
        <v>1914</v>
      </c>
      <c r="G39" s="5">
        <v>17024</v>
      </c>
      <c r="H39" s="5">
        <v>3774</v>
      </c>
      <c r="I39" s="5">
        <v>-224</v>
      </c>
      <c r="J39" s="5">
        <v>4165</v>
      </c>
      <c r="K39" s="5">
        <v>7831</v>
      </c>
      <c r="L39" s="5">
        <v>4362</v>
      </c>
      <c r="M39" s="5">
        <v>3990</v>
      </c>
      <c r="N39" s="5">
        <v>58944</v>
      </c>
      <c r="O39" s="5">
        <v>2035</v>
      </c>
      <c r="P39" s="5">
        <v>27704</v>
      </c>
      <c r="Q39" s="5">
        <v>21325</v>
      </c>
      <c r="R39" s="5">
        <v>37512</v>
      </c>
      <c r="S39" s="5">
        <v>8673</v>
      </c>
      <c r="T39" s="5">
        <v>31659</v>
      </c>
      <c r="U39" s="5">
        <v>2960</v>
      </c>
      <c r="V39" s="5">
        <v>4952</v>
      </c>
      <c r="W39" s="5">
        <v>-3</v>
      </c>
      <c r="X39" s="5">
        <v>248</v>
      </c>
      <c r="Y39" s="5">
        <v>87</v>
      </c>
      <c r="Z39" s="5">
        <v>177</v>
      </c>
      <c r="AA39" s="5">
        <v>81</v>
      </c>
      <c r="AB39" s="5">
        <v>573</v>
      </c>
      <c r="AC39" s="5">
        <v>0</v>
      </c>
      <c r="AD39" s="5">
        <v>0</v>
      </c>
      <c r="AE39" s="5">
        <v>0</v>
      </c>
      <c r="AF39" s="5">
        <v>0</v>
      </c>
      <c r="AG39" s="5">
        <v>0</v>
      </c>
      <c r="AH39" s="5">
        <v>85</v>
      </c>
      <c r="AI39" s="5">
        <v>0</v>
      </c>
      <c r="AJ39" s="5">
        <v>0</v>
      </c>
      <c r="AK39" s="5">
        <v>0</v>
      </c>
      <c r="AL39" s="5">
        <v>0</v>
      </c>
      <c r="AM39" s="5">
        <v>0</v>
      </c>
      <c r="AN39" s="5">
        <v>0</v>
      </c>
      <c r="AO39" s="5">
        <v>0</v>
      </c>
      <c r="AP39" s="5">
        <v>0</v>
      </c>
      <c r="AQ39" s="5">
        <v>0</v>
      </c>
      <c r="AR39" s="5">
        <v>0</v>
      </c>
      <c r="AS39" s="5">
        <v>0</v>
      </c>
      <c r="AT39" s="5">
        <v>0</v>
      </c>
      <c r="AU39" s="5">
        <v>0</v>
      </c>
      <c r="AV39" s="5">
        <v>0</v>
      </c>
      <c r="AW39" s="5">
        <v>0</v>
      </c>
      <c r="AX39" s="5">
        <v>0</v>
      </c>
      <c r="AY39" s="5">
        <v>0</v>
      </c>
      <c r="AZ39" s="5">
        <v>310</v>
      </c>
      <c r="BA39" s="5">
        <v>29206</v>
      </c>
      <c r="BB39" s="5">
        <v>25363</v>
      </c>
      <c r="BC39" s="5">
        <v>27284</v>
      </c>
      <c r="BD39" s="5">
        <v>31621</v>
      </c>
      <c r="BE39" s="5">
        <v>25385</v>
      </c>
      <c r="BF39" s="5">
        <v>31290</v>
      </c>
      <c r="BG39" s="5">
        <v>38592</v>
      </c>
      <c r="BH39" s="5">
        <v>62245</v>
      </c>
      <c r="BI39" s="5">
        <v>39943</v>
      </c>
      <c r="BJ39" s="5">
        <v>165066</v>
      </c>
      <c r="BK39" s="5">
        <v>52806</v>
      </c>
      <c r="BL39" s="5">
        <v>228767</v>
      </c>
      <c r="BM39" s="5">
        <v>82841</v>
      </c>
      <c r="BN39" s="5">
        <v>78251</v>
      </c>
      <c r="BO39" s="5">
        <v>345517</v>
      </c>
      <c r="BP39" s="5">
        <v>471280</v>
      </c>
      <c r="BQ39" s="5">
        <v>330352</v>
      </c>
      <c r="BR39" s="5">
        <v>278252</v>
      </c>
      <c r="BS39" s="5">
        <v>343309</v>
      </c>
      <c r="BT39" s="5">
        <v>212363</v>
      </c>
      <c r="BU39" s="5">
        <v>272433</v>
      </c>
      <c r="BV39" s="5">
        <v>100358</v>
      </c>
      <c r="BW39" s="5">
        <v>55149</v>
      </c>
      <c r="BX39" s="5">
        <v>77734</v>
      </c>
      <c r="BY39" s="5">
        <v>97943</v>
      </c>
      <c r="BZ39" s="5">
        <v>1134778</v>
      </c>
      <c r="CA39" s="5">
        <v>199017</v>
      </c>
      <c r="CB39" s="5">
        <v>342181</v>
      </c>
      <c r="CC39" s="5">
        <v>131419</v>
      </c>
      <c r="CD39" s="5">
        <v>82630</v>
      </c>
      <c r="CE39" s="5">
        <v>26943</v>
      </c>
      <c r="CF39" s="5">
        <v>14302</v>
      </c>
      <c r="CG39" s="5">
        <v>19010</v>
      </c>
      <c r="CH39" s="5">
        <v>8214</v>
      </c>
      <c r="CI39" s="5">
        <v>1620</v>
      </c>
      <c r="CJ39" s="5">
        <v>1830</v>
      </c>
      <c r="CK39" s="5">
        <v>17396</v>
      </c>
      <c r="CL39" s="5">
        <v>2412</v>
      </c>
      <c r="CM39" s="5">
        <v>5471</v>
      </c>
      <c r="CN39" s="5">
        <v>7156</v>
      </c>
      <c r="CO39" s="5">
        <v>19613</v>
      </c>
      <c r="CP39" s="5">
        <v>14889</v>
      </c>
      <c r="CQ39" s="5">
        <v>19866</v>
      </c>
      <c r="CR39" s="5">
        <v>18832</v>
      </c>
      <c r="CS39" s="5">
        <v>6215</v>
      </c>
      <c r="CT39" s="5">
        <v>11209</v>
      </c>
      <c r="CU39" s="5">
        <v>397409</v>
      </c>
      <c r="CV39" s="5">
        <v>399152</v>
      </c>
      <c r="CW39" s="5">
        <v>347614</v>
      </c>
      <c r="CX39" s="5">
        <v>306517</v>
      </c>
      <c r="CY39" s="5">
        <v>248804</v>
      </c>
      <c r="CZ39" s="5">
        <v>253325</v>
      </c>
      <c r="DA39" s="5">
        <v>274402</v>
      </c>
      <c r="DB39" s="5">
        <v>289100</v>
      </c>
      <c r="DC39" s="5">
        <v>246239</v>
      </c>
      <c r="DD39" s="5">
        <v>261482</v>
      </c>
      <c r="DE39" s="5">
        <v>236739</v>
      </c>
      <c r="DF39" s="5">
        <v>215694</v>
      </c>
      <c r="DG39" s="5">
        <v>186653</v>
      </c>
      <c r="DH39" s="5">
        <v>222780</v>
      </c>
      <c r="DI39" s="5">
        <v>200582</v>
      </c>
      <c r="DJ39" s="5">
        <v>216596</v>
      </c>
      <c r="DK39" s="5">
        <v>202070</v>
      </c>
      <c r="DL39" s="5">
        <v>167873</v>
      </c>
      <c r="DM39" s="5">
        <v>168018</v>
      </c>
      <c r="DN39" s="5">
        <v>148652</v>
      </c>
      <c r="DO39" s="5">
        <v>116735</v>
      </c>
      <c r="DP39" s="5">
        <v>96834</v>
      </c>
      <c r="DQ39" s="5">
        <v>109217</v>
      </c>
      <c r="DR39" s="5">
        <v>100557</v>
      </c>
      <c r="DS39" s="5">
        <v>77484</v>
      </c>
      <c r="DT39" s="5">
        <v>95095</v>
      </c>
      <c r="DU39" s="5">
        <v>68251</v>
      </c>
      <c r="DV39" s="5">
        <v>60269</v>
      </c>
      <c r="DW39" s="5">
        <v>101924</v>
      </c>
      <c r="DX39" s="5">
        <v>106360</v>
      </c>
      <c r="DY39" s="5">
        <v>89013</v>
      </c>
      <c r="DZ39" s="5">
        <v>106081</v>
      </c>
      <c r="EA39" s="5">
        <v>44732</v>
      </c>
      <c r="EB39" s="5">
        <v>34304</v>
      </c>
      <c r="EC39" s="5">
        <v>33974</v>
      </c>
      <c r="ED39" s="5">
        <v>41659</v>
      </c>
      <c r="EE39" s="5">
        <v>28214</v>
      </c>
      <c r="EF39" s="5">
        <v>20846</v>
      </c>
      <c r="EG39" s="5">
        <v>24673</v>
      </c>
      <c r="EH39" s="5">
        <v>42259</v>
      </c>
      <c r="EI39" s="5">
        <v>51458</v>
      </c>
      <c r="EJ39" s="5">
        <v>47132</v>
      </c>
      <c r="EK39" s="5">
        <v>44269</v>
      </c>
      <c r="EL39" s="5">
        <v>21161</v>
      </c>
      <c r="EM39" s="5">
        <v>11405</v>
      </c>
      <c r="EN39" s="5">
        <v>11393</v>
      </c>
      <c r="EO39" s="5">
        <v>8888</v>
      </c>
      <c r="EP39" s="5">
        <v>15405</v>
      </c>
      <c r="EQ39" s="5">
        <v>15241</v>
      </c>
      <c r="ER39" s="5">
        <v>13440</v>
      </c>
      <c r="ES39" s="5">
        <v>8954</v>
      </c>
      <c r="ET39" s="5">
        <v>4350</v>
      </c>
      <c r="EU39" s="5">
        <v>6169</v>
      </c>
      <c r="EV39" s="5">
        <v>5193</v>
      </c>
      <c r="EW39" s="5">
        <v>7257</v>
      </c>
      <c r="EX39" s="5">
        <v>14929</v>
      </c>
      <c r="EY39" s="5">
        <v>6719</v>
      </c>
      <c r="EZ39" s="5">
        <v>6001</v>
      </c>
      <c r="FA39" s="5">
        <v>10298</v>
      </c>
      <c r="FB39" s="5">
        <v>8818</v>
      </c>
      <c r="FC39" s="5">
        <v>6269</v>
      </c>
      <c r="FD39" s="5">
        <v>6658</v>
      </c>
      <c r="FE39" s="5">
        <v>9390</v>
      </c>
      <c r="FF39" s="5">
        <v>13624</v>
      </c>
      <c r="FG39" s="5">
        <v>0</v>
      </c>
      <c r="FH39" s="5">
        <v>0</v>
      </c>
      <c r="FI39" s="5">
        <v>0</v>
      </c>
      <c r="FJ39" s="5">
        <v>0</v>
      </c>
      <c r="FK39" s="5">
        <v>0</v>
      </c>
      <c r="FL39" s="5">
        <v>0</v>
      </c>
      <c r="FM39" s="5">
        <v>0</v>
      </c>
      <c r="FN39" s="5">
        <v>0</v>
      </c>
      <c r="FO39" s="5">
        <v>0</v>
      </c>
      <c r="FP39" s="5">
        <v>0</v>
      </c>
      <c r="FQ39" s="5">
        <v>0</v>
      </c>
      <c r="FR39" s="5">
        <v>0</v>
      </c>
      <c r="FS39" s="5">
        <v>0</v>
      </c>
      <c r="FT39" s="5">
        <v>0</v>
      </c>
      <c r="FU39" s="5" t="s">
        <v>220</v>
      </c>
      <c r="FV39" s="5" t="s">
        <v>220</v>
      </c>
      <c r="FW39" s="5" t="s">
        <v>220</v>
      </c>
      <c r="FX39" s="5" t="s">
        <v>220</v>
      </c>
      <c r="FY39" s="5" t="s">
        <v>220</v>
      </c>
      <c r="FZ39" s="5" t="s">
        <v>220</v>
      </c>
      <c r="GA39" s="5" t="s">
        <v>220</v>
      </c>
      <c r="GB39" s="5" t="s">
        <v>220</v>
      </c>
      <c r="GC39" s="5" t="s">
        <v>220</v>
      </c>
      <c r="GD39" s="5" t="s">
        <v>220</v>
      </c>
      <c r="GE39" s="5" t="s">
        <v>220</v>
      </c>
      <c r="GF39" s="5" t="s">
        <v>220</v>
      </c>
      <c r="GG39" s="5" t="s">
        <v>220</v>
      </c>
      <c r="GH39" s="5" t="s">
        <v>220</v>
      </c>
      <c r="GI39" s="5" t="s">
        <v>220</v>
      </c>
      <c r="GJ39" s="5" t="s">
        <v>220</v>
      </c>
      <c r="GK39" s="5" t="s">
        <v>220</v>
      </c>
      <c r="GL39" s="5" t="s">
        <v>220</v>
      </c>
      <c r="GM39" s="5">
        <v>790962</v>
      </c>
      <c r="GN39" s="5">
        <v>908397</v>
      </c>
      <c r="GO39" s="5">
        <v>713205</v>
      </c>
      <c r="GP39" s="5">
        <v>628341</v>
      </c>
      <c r="GQ39" s="5">
        <v>637351</v>
      </c>
      <c r="GR39" s="5">
        <v>490309</v>
      </c>
      <c r="GS39" s="5">
        <v>571284</v>
      </c>
      <c r="GT39" s="5">
        <v>435881</v>
      </c>
      <c r="GU39" s="5">
        <v>360676</v>
      </c>
      <c r="GV39" s="5">
        <v>390709</v>
      </c>
      <c r="GW39" s="5">
        <v>382941</v>
      </c>
      <c r="GX39" s="5">
        <v>1430578</v>
      </c>
      <c r="GY39" s="5">
        <v>399110</v>
      </c>
      <c r="GZ39" s="5">
        <v>604058</v>
      </c>
      <c r="HA39" s="5">
        <v>362214</v>
      </c>
      <c r="HB39" s="5">
        <v>352143</v>
      </c>
      <c r="HC39" s="5">
        <v>252927</v>
      </c>
      <c r="HD39" s="5">
        <v>227584</v>
      </c>
      <c r="HE39" s="5">
        <v>228148</v>
      </c>
      <c r="HF39" s="5">
        <v>191530</v>
      </c>
      <c r="HG39" s="5">
        <v>151805</v>
      </c>
      <c r="HH39" s="5">
        <v>135726</v>
      </c>
      <c r="HI39" s="5">
        <v>159341</v>
      </c>
      <c r="HJ39" s="5">
        <v>149364</v>
      </c>
      <c r="HK39" s="5">
        <v>128347</v>
      </c>
      <c r="HL39" s="5">
        <v>171070</v>
      </c>
      <c r="HM39" s="5">
        <v>138105</v>
      </c>
      <c r="HN39" s="5">
        <v>249042</v>
      </c>
      <c r="HO39" s="5">
        <v>202265</v>
      </c>
      <c r="HP39" s="5">
        <v>360618</v>
      </c>
      <c r="HQ39" s="5">
        <v>187460</v>
      </c>
      <c r="HR39" s="5">
        <v>209249</v>
      </c>
      <c r="HS39" s="5">
        <v>1150989</v>
      </c>
      <c r="HT39" s="5">
        <v>1018901</v>
      </c>
      <c r="HU39" s="5">
        <v>846965</v>
      </c>
      <c r="HV39" s="5">
        <v>865003</v>
      </c>
      <c r="HW39" s="5">
        <v>1021528</v>
      </c>
      <c r="HX39" s="5">
        <v>977479</v>
      </c>
      <c r="HY39" s="5">
        <v>805150</v>
      </c>
      <c r="HZ39" s="5">
        <v>829668</v>
      </c>
      <c r="IA39" s="5">
        <v>930982</v>
      </c>
      <c r="IB39" s="5">
        <v>1257197</v>
      </c>
      <c r="IC39" s="5">
        <v>1692784</v>
      </c>
      <c r="ID39" s="5">
        <v>1847379</v>
      </c>
      <c r="IE39" s="5">
        <v>2280361</v>
      </c>
      <c r="IF39" s="5">
        <v>2607477</v>
      </c>
      <c r="IG39" s="5">
        <v>2150636</v>
      </c>
      <c r="IH39" s="5">
        <v>1703377</v>
      </c>
      <c r="II39" s="5">
        <v>1604152</v>
      </c>
      <c r="IJ39" s="5">
        <v>1482095</v>
      </c>
      <c r="IK39" s="5">
        <v>1543707</v>
      </c>
      <c r="IL39" s="5">
        <v>1761551</v>
      </c>
      <c r="IM39" s="5">
        <v>1097044</v>
      </c>
      <c r="IN39" s="5">
        <v>1275171</v>
      </c>
      <c r="IO39" s="5">
        <v>1364607</v>
      </c>
      <c r="IP39" s="5">
        <v>1248689</v>
      </c>
      <c r="IQ39" s="5">
        <v>924977</v>
      </c>
      <c r="IR39" s="5">
        <v>887208</v>
      </c>
      <c r="IS39" s="5">
        <v>1005208</v>
      </c>
      <c r="IT39" s="5">
        <v>938732</v>
      </c>
      <c r="IU39" s="5">
        <v>853021</v>
      </c>
      <c r="IV39" s="5">
        <v>834898</v>
      </c>
      <c r="IW39" s="5">
        <v>546275</v>
      </c>
      <c r="IX39" s="5">
        <v>528451</v>
      </c>
      <c r="IY39" s="5">
        <v>0</v>
      </c>
      <c r="IZ39" s="5">
        <v>0</v>
      </c>
      <c r="JA39" s="5">
        <v>0</v>
      </c>
      <c r="JB39" s="5">
        <v>0</v>
      </c>
      <c r="JC39" s="5">
        <v>0</v>
      </c>
      <c r="JD39" s="5">
        <v>0</v>
      </c>
      <c r="JE39" s="5">
        <v>0</v>
      </c>
      <c r="JF39" s="5">
        <v>0</v>
      </c>
      <c r="JG39" s="5">
        <v>0</v>
      </c>
      <c r="JH39" s="5">
        <v>0</v>
      </c>
      <c r="JI39" s="5">
        <v>0</v>
      </c>
      <c r="JJ39" s="5">
        <v>0</v>
      </c>
      <c r="JK39" s="5">
        <v>0</v>
      </c>
      <c r="JL39" s="5">
        <v>0</v>
      </c>
      <c r="JM39" s="5">
        <v>0</v>
      </c>
      <c r="JN39" s="5">
        <v>0</v>
      </c>
      <c r="JO39" s="5">
        <v>-4403</v>
      </c>
      <c r="JP39" s="5">
        <v>1784</v>
      </c>
      <c r="JQ39" s="5">
        <v>30474</v>
      </c>
      <c r="JR39" s="5">
        <v>62790</v>
      </c>
      <c r="JS39" s="5">
        <v>142065</v>
      </c>
      <c r="JT39" s="5">
        <v>205961</v>
      </c>
      <c r="JU39" s="5">
        <v>279210</v>
      </c>
      <c r="JV39" s="5">
        <v>209320</v>
      </c>
      <c r="JW39" s="5">
        <v>123253</v>
      </c>
      <c r="JX39" s="5">
        <v>136301</v>
      </c>
      <c r="JY39" s="5">
        <v>107852</v>
      </c>
      <c r="JZ39" s="5">
        <v>124282</v>
      </c>
      <c r="KA39" s="5">
        <v>118065</v>
      </c>
      <c r="KB39" s="5">
        <v>106437</v>
      </c>
      <c r="KC39" s="5">
        <v>110581</v>
      </c>
      <c r="KD39" s="5">
        <v>79239</v>
      </c>
      <c r="KE39" s="5">
        <v>67658</v>
      </c>
      <c r="KF39" s="5">
        <v>104243</v>
      </c>
      <c r="KG39" s="5">
        <v>114234</v>
      </c>
      <c r="KH39" s="5">
        <v>83734</v>
      </c>
      <c r="KI39" s="5">
        <v>73029</v>
      </c>
      <c r="KJ39" s="5">
        <v>59104</v>
      </c>
      <c r="KK39" s="5">
        <v>92721</v>
      </c>
      <c r="KL39" s="5">
        <v>47397</v>
      </c>
      <c r="KM39" s="5">
        <v>75282</v>
      </c>
      <c r="KN39" s="5">
        <v>60454</v>
      </c>
      <c r="KO39" s="5">
        <v>123687</v>
      </c>
      <c r="KP39" s="5">
        <v>129469</v>
      </c>
      <c r="KQ39" s="5">
        <v>132978</v>
      </c>
      <c r="KR39" s="5">
        <v>273931</v>
      </c>
      <c r="KS39" s="5">
        <v>225840</v>
      </c>
      <c r="KT39" s="5">
        <v>149420</v>
      </c>
      <c r="KU39" s="5">
        <v>74810</v>
      </c>
      <c r="KV39" s="5">
        <v>45210</v>
      </c>
      <c r="KW39" s="5">
        <v>32282</v>
      </c>
      <c r="KX39" s="5">
        <v>46828</v>
      </c>
      <c r="KY39" s="5">
        <v>55149</v>
      </c>
      <c r="KZ39" s="5">
        <v>41960</v>
      </c>
      <c r="LA39" s="5">
        <v>35073</v>
      </c>
      <c r="LB39" s="5">
        <v>29631</v>
      </c>
      <c r="LC39" s="5">
        <v>30786</v>
      </c>
      <c r="LD39" s="5">
        <v>28036</v>
      </c>
      <c r="LE39" s="5">
        <v>28819</v>
      </c>
      <c r="LF39" s="5">
        <v>29284</v>
      </c>
      <c r="LG39" s="5">
        <v>29762</v>
      </c>
      <c r="LH39" s="5">
        <v>20179</v>
      </c>
      <c r="LI39" s="5">
        <v>15229</v>
      </c>
      <c r="LJ39" s="5">
        <v>16396</v>
      </c>
      <c r="LK39" s="5">
        <v>36902</v>
      </c>
      <c r="LL39" s="5">
        <v>20480</v>
      </c>
      <c r="LM39" s="5">
        <v>20988</v>
      </c>
      <c r="LN39" s="5">
        <v>20911</v>
      </c>
      <c r="LO39" s="5">
        <v>12266</v>
      </c>
      <c r="LP39" s="5">
        <v>18328</v>
      </c>
      <c r="LQ39" s="5">
        <v>22760</v>
      </c>
      <c r="LR39" s="5">
        <v>24519</v>
      </c>
      <c r="LS39" s="5">
        <v>24190</v>
      </c>
      <c r="LT39" s="5">
        <v>22152</v>
      </c>
      <c r="LU39" s="5">
        <v>19282</v>
      </c>
      <c r="LV39" s="5">
        <v>19964</v>
      </c>
      <c r="LW39" s="5">
        <v>16223</v>
      </c>
      <c r="LX39" s="5">
        <v>11713</v>
      </c>
      <c r="LY39" s="5">
        <v>9235</v>
      </c>
      <c r="LZ39" s="5">
        <v>8498</v>
      </c>
      <c r="MA39" s="5">
        <v>8501</v>
      </c>
      <c r="MB39" s="5">
        <v>7476</v>
      </c>
      <c r="MC39" s="5">
        <v>4825</v>
      </c>
      <c r="MD39" s="5">
        <v>6063</v>
      </c>
      <c r="ME39" s="5">
        <v>5720</v>
      </c>
      <c r="MF39" s="5">
        <v>7364</v>
      </c>
      <c r="MG39" s="5">
        <v>10089</v>
      </c>
      <c r="MH39" s="5">
        <v>11344</v>
      </c>
      <c r="MI39" s="5">
        <v>7314</v>
      </c>
      <c r="MJ39" s="5">
        <v>8291</v>
      </c>
      <c r="MK39" s="5">
        <v>5533</v>
      </c>
      <c r="ML39" s="5">
        <v>5976</v>
      </c>
      <c r="MM39" s="5">
        <v>6082</v>
      </c>
      <c r="MN39" s="5">
        <v>9883</v>
      </c>
      <c r="MO39" s="5">
        <v>9667</v>
      </c>
      <c r="MP39" s="5">
        <v>8432</v>
      </c>
      <c r="MQ39" s="5">
        <v>432</v>
      </c>
      <c r="MR39" s="5">
        <v>431</v>
      </c>
      <c r="MS39" s="5">
        <v>1573</v>
      </c>
      <c r="MT39" s="5">
        <v>1193</v>
      </c>
      <c r="MU39" s="5">
        <v>1268</v>
      </c>
      <c r="MV39" s="5">
        <v>1438</v>
      </c>
      <c r="MW39" s="5">
        <v>530</v>
      </c>
      <c r="MX39" s="5">
        <v>159</v>
      </c>
      <c r="MY39" s="5">
        <v>210</v>
      </c>
      <c r="MZ39" s="5">
        <v>452</v>
      </c>
      <c r="NA39" s="5">
        <v>511</v>
      </c>
      <c r="NB39" s="5">
        <v>493</v>
      </c>
      <c r="NC39" s="5">
        <v>497</v>
      </c>
      <c r="ND39" s="5">
        <v>433</v>
      </c>
      <c r="NE39" s="5" t="s">
        <v>220</v>
      </c>
      <c r="NF39" s="5" t="s">
        <v>220</v>
      </c>
      <c r="NG39" s="5" t="s">
        <v>220</v>
      </c>
      <c r="NH39" s="5" t="s">
        <v>220</v>
      </c>
      <c r="NI39" s="5" t="s">
        <v>220</v>
      </c>
      <c r="NJ39" s="5" t="s">
        <v>220</v>
      </c>
      <c r="NK39" s="5" t="s">
        <v>220</v>
      </c>
      <c r="NL39" s="5" t="s">
        <v>220</v>
      </c>
      <c r="NM39" s="5" t="s">
        <v>220</v>
      </c>
      <c r="NN39" s="5" t="s">
        <v>220</v>
      </c>
      <c r="NO39" s="5" t="s">
        <v>220</v>
      </c>
      <c r="NP39" s="5" t="s">
        <v>220</v>
      </c>
      <c r="NQ39" s="5" t="s">
        <v>220</v>
      </c>
      <c r="NR39" s="5" t="s">
        <v>220</v>
      </c>
      <c r="NS39" s="5" t="s">
        <v>220</v>
      </c>
      <c r="NT39" s="5" t="s">
        <v>220</v>
      </c>
      <c r="NU39" s="5" t="s">
        <v>220</v>
      </c>
      <c r="NV39" s="5" t="s">
        <v>220</v>
      </c>
      <c r="NW39" s="5">
        <v>0</v>
      </c>
      <c r="NX39" s="5">
        <v>0</v>
      </c>
      <c r="NY39" s="5">
        <v>0</v>
      </c>
      <c r="NZ39" s="5">
        <v>0</v>
      </c>
      <c r="OA39" s="5">
        <v>0</v>
      </c>
      <c r="OB39" s="5">
        <v>0</v>
      </c>
      <c r="OC39" s="5">
        <v>0</v>
      </c>
      <c r="OD39" s="5">
        <v>0</v>
      </c>
      <c r="OE39" s="5">
        <v>0</v>
      </c>
      <c r="OF39" s="5">
        <v>0</v>
      </c>
      <c r="OG39" s="5">
        <v>0</v>
      </c>
      <c r="OH39" s="5">
        <v>0</v>
      </c>
      <c r="OI39" s="5">
        <v>0</v>
      </c>
      <c r="OJ39" s="5">
        <v>0</v>
      </c>
      <c r="OK39" s="5" t="s">
        <v>220</v>
      </c>
      <c r="OL39" s="5" t="s">
        <v>220</v>
      </c>
      <c r="OM39" s="5" t="s">
        <v>220</v>
      </c>
      <c r="ON39" s="5" t="s">
        <v>220</v>
      </c>
      <c r="OO39" s="5" t="s">
        <v>220</v>
      </c>
      <c r="OP39" s="5" t="s">
        <v>220</v>
      </c>
      <c r="OQ39" s="5" t="s">
        <v>220</v>
      </c>
      <c r="OR39" s="5" t="s">
        <v>220</v>
      </c>
      <c r="OS39" s="5" t="s">
        <v>220</v>
      </c>
      <c r="OT39" s="5" t="s">
        <v>220</v>
      </c>
      <c r="OU39" s="5" t="s">
        <v>220</v>
      </c>
      <c r="OV39" s="5" t="s">
        <v>220</v>
      </c>
      <c r="OW39" s="5" t="s">
        <v>220</v>
      </c>
      <c r="OX39" s="5" t="s">
        <v>220</v>
      </c>
      <c r="OY39" s="5" t="s">
        <v>220</v>
      </c>
      <c r="OZ39" s="5" t="s">
        <v>220</v>
      </c>
      <c r="PA39" s="5" t="s">
        <v>220</v>
      </c>
      <c r="PB39" s="5" t="s">
        <v>220</v>
      </c>
      <c r="PC39" s="5">
        <v>40964</v>
      </c>
      <c r="PD39" s="5">
        <v>40867</v>
      </c>
      <c r="PE39" s="5">
        <v>47409</v>
      </c>
      <c r="PF39" s="5">
        <v>45508</v>
      </c>
      <c r="PG39" s="5">
        <v>46628</v>
      </c>
      <c r="PH39" s="5">
        <v>39070</v>
      </c>
      <c r="PI39" s="5">
        <v>39959</v>
      </c>
      <c r="PJ39" s="5">
        <v>48301</v>
      </c>
      <c r="PK39" s="5">
        <v>49577</v>
      </c>
      <c r="PL39" s="5">
        <v>37129</v>
      </c>
      <c r="PM39" s="5">
        <v>34306</v>
      </c>
      <c r="PN39" s="5">
        <v>40088</v>
      </c>
      <c r="PO39" s="5">
        <v>36625</v>
      </c>
      <c r="PP39" s="5">
        <v>36461</v>
      </c>
      <c r="PQ39" s="5">
        <v>35357</v>
      </c>
      <c r="PR39" s="5">
        <v>35835</v>
      </c>
      <c r="PS39" s="5">
        <v>30759</v>
      </c>
      <c r="PT39" s="5">
        <v>33282</v>
      </c>
      <c r="PU39" s="5">
        <v>34476</v>
      </c>
      <c r="PV39" s="5">
        <v>33551</v>
      </c>
      <c r="PW39" s="5">
        <v>33249</v>
      </c>
      <c r="PX39" s="5">
        <v>29762</v>
      </c>
      <c r="PY39" s="5">
        <v>29882</v>
      </c>
      <c r="PZ39" s="5">
        <v>28340</v>
      </c>
      <c r="QA39" s="5">
        <v>24881</v>
      </c>
      <c r="QB39" s="5">
        <v>28918</v>
      </c>
      <c r="QC39" s="5">
        <v>34338</v>
      </c>
      <c r="QD39" s="5">
        <v>33022</v>
      </c>
      <c r="QE39" s="5">
        <v>33760</v>
      </c>
      <c r="QF39" s="5">
        <v>38757</v>
      </c>
      <c r="QG39" s="5">
        <v>36869</v>
      </c>
      <c r="QH39" s="5">
        <v>32798</v>
      </c>
      <c r="QI39" s="5">
        <v>137824</v>
      </c>
      <c r="QJ39" s="5">
        <v>126913</v>
      </c>
      <c r="QK39" s="5">
        <v>129055</v>
      </c>
      <c r="QL39" s="5">
        <v>112977</v>
      </c>
      <c r="QM39" s="5">
        <v>101783</v>
      </c>
      <c r="QN39" s="5">
        <v>113920</v>
      </c>
      <c r="QO39" s="5">
        <v>103562</v>
      </c>
      <c r="QP39" s="5">
        <v>114270</v>
      </c>
      <c r="QQ39" s="5">
        <v>122413</v>
      </c>
      <c r="QR39" s="5">
        <v>72027</v>
      </c>
      <c r="QS39" s="5">
        <v>96331</v>
      </c>
      <c r="QT39" s="5">
        <v>108262</v>
      </c>
      <c r="QU39" s="5">
        <v>89678</v>
      </c>
      <c r="QV39" s="5">
        <v>87911</v>
      </c>
      <c r="QW39" s="5">
        <v>83818</v>
      </c>
      <c r="QX39" s="5">
        <v>71095</v>
      </c>
      <c r="QY39" s="5">
        <v>67302</v>
      </c>
      <c r="QZ39" s="5">
        <v>61411</v>
      </c>
      <c r="RA39" s="5">
        <v>68429</v>
      </c>
      <c r="RB39" s="5">
        <v>64995</v>
      </c>
      <c r="RC39" s="5">
        <v>67178</v>
      </c>
      <c r="RD39" s="5">
        <v>55378</v>
      </c>
      <c r="RE39" s="5">
        <v>63283</v>
      </c>
      <c r="RF39" s="5">
        <v>78023</v>
      </c>
      <c r="RG39" s="5">
        <v>58630</v>
      </c>
      <c r="RH39" s="5">
        <v>60284</v>
      </c>
      <c r="RI39" s="5">
        <v>61622</v>
      </c>
      <c r="RJ39" s="5">
        <v>63146</v>
      </c>
      <c r="RK39" s="5">
        <v>56130</v>
      </c>
      <c r="RL39" s="5">
        <v>69250</v>
      </c>
      <c r="RM39" s="5">
        <v>71997</v>
      </c>
      <c r="RN39" s="5">
        <v>62553</v>
      </c>
      <c r="RO39" s="5">
        <v>118953</v>
      </c>
      <c r="RP39" s="5">
        <v>103471</v>
      </c>
      <c r="RQ39" s="5">
        <v>92420</v>
      </c>
      <c r="RR39" s="5">
        <v>105644</v>
      </c>
      <c r="RS39" s="5">
        <v>99752</v>
      </c>
      <c r="RT39" s="5">
        <v>111840</v>
      </c>
      <c r="RU39" s="5">
        <v>96010</v>
      </c>
      <c r="RV39" s="5">
        <v>92300</v>
      </c>
      <c r="RW39" s="5">
        <v>101155</v>
      </c>
      <c r="RX39" s="5">
        <v>103782</v>
      </c>
      <c r="RY39" s="5">
        <v>107589</v>
      </c>
      <c r="RZ39" s="5">
        <v>89476</v>
      </c>
      <c r="SA39" s="5">
        <v>66644</v>
      </c>
      <c r="SB39" s="5">
        <v>68909</v>
      </c>
      <c r="SC39" s="5">
        <v>43638</v>
      </c>
      <c r="SD39" s="5">
        <v>38800</v>
      </c>
      <c r="SE39" s="5">
        <v>38225</v>
      </c>
      <c r="SF39" s="5">
        <v>36645</v>
      </c>
      <c r="SG39" s="5">
        <v>41402</v>
      </c>
      <c r="SH39" s="5">
        <v>44086</v>
      </c>
      <c r="SI39" s="5">
        <v>40802</v>
      </c>
      <c r="SJ39" s="5">
        <v>46814</v>
      </c>
      <c r="SK39" s="5">
        <v>48419</v>
      </c>
      <c r="SL39" s="5">
        <v>53624</v>
      </c>
      <c r="SM39" s="5">
        <v>46720</v>
      </c>
      <c r="SN39" s="5">
        <v>48250</v>
      </c>
      <c r="SO39" s="5">
        <v>51614</v>
      </c>
      <c r="SP39" s="5">
        <v>50994</v>
      </c>
      <c r="SQ39" s="5">
        <v>50449</v>
      </c>
      <c r="SR39" s="5">
        <v>48079</v>
      </c>
      <c r="SS39" s="5">
        <v>41668</v>
      </c>
      <c r="ST39" s="5">
        <v>36496</v>
      </c>
      <c r="SU39" s="5">
        <v>145854</v>
      </c>
      <c r="SV39" s="5">
        <v>117912</v>
      </c>
      <c r="SW39" s="5">
        <v>141430</v>
      </c>
      <c r="SX39" s="5">
        <v>171144</v>
      </c>
      <c r="SY39" s="5">
        <v>174601</v>
      </c>
      <c r="SZ39" s="5">
        <v>176925</v>
      </c>
      <c r="TA39" s="5">
        <v>109185</v>
      </c>
      <c r="TB39" s="5">
        <v>114499</v>
      </c>
      <c r="TC39" s="5">
        <v>105993</v>
      </c>
      <c r="TD39" s="5">
        <v>115912</v>
      </c>
      <c r="TE39" s="5">
        <v>114662</v>
      </c>
      <c r="TF39" s="5">
        <v>136397</v>
      </c>
      <c r="TG39" s="5">
        <v>128582</v>
      </c>
      <c r="TH39" s="5">
        <v>86378</v>
      </c>
      <c r="TI39" s="5">
        <v>71190</v>
      </c>
      <c r="TJ39" s="5">
        <v>75415</v>
      </c>
      <c r="TK39" s="5">
        <v>98352</v>
      </c>
      <c r="TL39" s="5">
        <v>89146</v>
      </c>
      <c r="TM39" s="5">
        <v>84829</v>
      </c>
      <c r="TN39" s="5">
        <v>81504</v>
      </c>
      <c r="TO39" s="5">
        <v>46232</v>
      </c>
      <c r="TP39" s="5">
        <v>67078</v>
      </c>
      <c r="TQ39" s="5">
        <v>63040</v>
      </c>
      <c r="TR39" s="5">
        <v>59003</v>
      </c>
      <c r="TS39" s="5">
        <v>34665</v>
      </c>
      <c r="TT39" s="5">
        <v>31523</v>
      </c>
      <c r="TU39" s="5">
        <v>22316</v>
      </c>
      <c r="TV39" s="5">
        <v>16714</v>
      </c>
      <c r="TW39" s="5">
        <v>35894</v>
      </c>
      <c r="TX39" s="5">
        <v>38862</v>
      </c>
      <c r="TY39" s="5">
        <v>22435</v>
      </c>
      <c r="TZ39" s="5">
        <v>16400</v>
      </c>
      <c r="UA39" s="5">
        <v>0</v>
      </c>
      <c r="UB39" s="5">
        <v>7</v>
      </c>
      <c r="UC39" s="5">
        <v>0</v>
      </c>
      <c r="UD39" s="5">
        <v>-29</v>
      </c>
      <c r="UE39" s="5">
        <v>62</v>
      </c>
      <c r="UF39" s="5">
        <v>154</v>
      </c>
      <c r="UG39" s="5">
        <v>115</v>
      </c>
      <c r="UH39" s="5">
        <v>181</v>
      </c>
      <c r="UI39" s="5">
        <v>141</v>
      </c>
      <c r="UJ39" s="5">
        <v>59</v>
      </c>
      <c r="UK39" s="5">
        <v>86</v>
      </c>
      <c r="UL39" s="5">
        <v>109</v>
      </c>
      <c r="UM39" s="5">
        <v>119</v>
      </c>
      <c r="UN39" s="5">
        <v>135</v>
      </c>
      <c r="UO39" s="5">
        <v>131</v>
      </c>
      <c r="UP39" s="5">
        <v>87</v>
      </c>
      <c r="UQ39" s="5">
        <v>238</v>
      </c>
      <c r="UR39" s="5">
        <v>184</v>
      </c>
      <c r="US39" s="5">
        <v>162</v>
      </c>
      <c r="UT39" s="5">
        <v>63</v>
      </c>
      <c r="UU39" s="5">
        <v>117</v>
      </c>
      <c r="UV39" s="5">
        <v>3596</v>
      </c>
      <c r="UW39" s="5">
        <v>11960</v>
      </c>
      <c r="UX39" s="5">
        <v>15791</v>
      </c>
      <c r="UY39" s="5">
        <v>8800</v>
      </c>
      <c r="UZ39" s="5">
        <v>1066</v>
      </c>
      <c r="VA39" s="5">
        <v>0</v>
      </c>
      <c r="VB39" s="5">
        <v>0</v>
      </c>
      <c r="VC39" s="5">
        <v>0</v>
      </c>
      <c r="VD39" s="5">
        <v>0</v>
      </c>
      <c r="VE39" s="5">
        <v>0</v>
      </c>
      <c r="VF39" s="5">
        <v>0</v>
      </c>
      <c r="VG39" s="5">
        <v>193507</v>
      </c>
      <c r="VH39" s="5">
        <v>175921</v>
      </c>
      <c r="VI39" s="5">
        <v>182851</v>
      </c>
      <c r="VJ39" s="5">
        <v>183229</v>
      </c>
      <c r="VK39" s="5">
        <v>192419</v>
      </c>
      <c r="VL39" s="5">
        <v>181768</v>
      </c>
      <c r="VM39" s="5">
        <v>219770</v>
      </c>
      <c r="VN39" s="5">
        <v>243544</v>
      </c>
      <c r="VO39" s="5">
        <v>217000</v>
      </c>
      <c r="VP39" s="5">
        <v>217790</v>
      </c>
      <c r="VQ39" s="5">
        <v>198940</v>
      </c>
      <c r="VR39" s="5">
        <v>177686</v>
      </c>
      <c r="VS39" s="5">
        <v>174772</v>
      </c>
      <c r="VT39" s="5">
        <v>168538</v>
      </c>
      <c r="VU39" s="5">
        <v>168388</v>
      </c>
      <c r="VV39" s="5">
        <v>129069</v>
      </c>
      <c r="VW39" s="5">
        <v>135131</v>
      </c>
      <c r="VX39" s="5">
        <v>98261</v>
      </c>
      <c r="VY39" s="5">
        <v>87558</v>
      </c>
      <c r="VZ39" s="5">
        <v>109782</v>
      </c>
      <c r="WA39" s="5">
        <v>135016</v>
      </c>
      <c r="WB39" s="5">
        <v>126295</v>
      </c>
      <c r="WC39" s="5">
        <v>150886</v>
      </c>
      <c r="WD39" s="5">
        <v>174210</v>
      </c>
      <c r="WE39" s="5">
        <v>152154</v>
      </c>
      <c r="WF39" s="5">
        <v>137243</v>
      </c>
      <c r="WG39" s="5">
        <v>156226</v>
      </c>
      <c r="WH39" s="5">
        <v>135214</v>
      </c>
      <c r="WI39" s="5">
        <v>172871</v>
      </c>
      <c r="WJ39" s="5">
        <v>155832</v>
      </c>
      <c r="WK39" s="5">
        <v>146186</v>
      </c>
      <c r="WL39" s="5">
        <v>130079</v>
      </c>
      <c r="WM39" s="5">
        <v>229</v>
      </c>
      <c r="WN39" s="5">
        <v>122</v>
      </c>
      <c r="WO39" s="5">
        <v>411</v>
      </c>
      <c r="WP39" s="5">
        <v>175</v>
      </c>
      <c r="WQ39" s="5">
        <v>135</v>
      </c>
      <c r="WR39" s="5">
        <v>857</v>
      </c>
      <c r="WS39" s="5">
        <v>1577</v>
      </c>
      <c r="WT39" s="5">
        <v>2366</v>
      </c>
      <c r="WU39" s="5">
        <v>2396</v>
      </c>
      <c r="WV39" s="5">
        <v>2343</v>
      </c>
      <c r="WW39" s="5">
        <v>2209</v>
      </c>
      <c r="WX39" s="5">
        <v>2140</v>
      </c>
      <c r="WY39" s="5">
        <v>2101</v>
      </c>
      <c r="WZ39" s="5">
        <v>1819</v>
      </c>
      <c r="XA39" s="5">
        <v>2022</v>
      </c>
      <c r="XB39" s="5">
        <v>1470</v>
      </c>
      <c r="XC39" s="5">
        <v>1665</v>
      </c>
      <c r="XD39" s="5">
        <v>1966</v>
      </c>
      <c r="XE39" s="5">
        <v>2500</v>
      </c>
      <c r="XF39" s="5">
        <v>2293</v>
      </c>
      <c r="XG39" s="5">
        <v>2997</v>
      </c>
      <c r="XH39" s="5">
        <v>2613</v>
      </c>
      <c r="XI39" s="5">
        <v>3190</v>
      </c>
      <c r="XJ39" s="5">
        <v>1318</v>
      </c>
      <c r="XK39" s="5">
        <v>3411</v>
      </c>
      <c r="XL39" s="5">
        <v>2128</v>
      </c>
      <c r="XM39" s="5">
        <v>5397</v>
      </c>
      <c r="XN39" s="5">
        <v>4056</v>
      </c>
      <c r="XO39" s="5">
        <v>4449</v>
      </c>
      <c r="XP39" s="5">
        <v>6354</v>
      </c>
      <c r="XQ39" s="5">
        <v>5333</v>
      </c>
      <c r="XR39" s="5">
        <v>4540</v>
      </c>
      <c r="XS39" s="2">
        <v>4176</v>
      </c>
      <c r="XT39" s="3" t="s">
        <v>222</v>
      </c>
      <c r="XU39" s="3" t="s">
        <v>221</v>
      </c>
      <c r="XV39" s="3" t="s">
        <v>221</v>
      </c>
      <c r="XW39" s="3" t="s">
        <v>221</v>
      </c>
      <c r="XX39" s="3" t="s">
        <v>222</v>
      </c>
      <c r="XY39" s="3" t="s">
        <v>222</v>
      </c>
      <c r="XZ39" s="3" t="s">
        <v>243</v>
      </c>
    </row>
    <row r="40" spans="1:650" x14ac:dyDescent="0.3">
      <c r="A40" s="1" t="s">
        <v>34</v>
      </c>
      <c r="B40" s="2">
        <v>4059403</v>
      </c>
      <c r="C40" s="5" t="s">
        <v>220</v>
      </c>
      <c r="D40" s="5" t="s">
        <v>220</v>
      </c>
      <c r="E40" s="5" t="s">
        <v>220</v>
      </c>
      <c r="F40" s="5" t="s">
        <v>220</v>
      </c>
      <c r="G40" s="5" t="s">
        <v>220</v>
      </c>
      <c r="H40" s="5" t="s">
        <v>220</v>
      </c>
      <c r="I40" s="5" t="s">
        <v>220</v>
      </c>
      <c r="J40" s="5" t="s">
        <v>220</v>
      </c>
      <c r="K40" s="5" t="s">
        <v>220</v>
      </c>
      <c r="L40" s="5" t="s">
        <v>220</v>
      </c>
      <c r="M40" s="5" t="s">
        <v>220</v>
      </c>
      <c r="N40" s="5" t="s">
        <v>220</v>
      </c>
      <c r="O40" s="5" t="s">
        <v>220</v>
      </c>
      <c r="P40" s="5" t="s">
        <v>220</v>
      </c>
      <c r="Q40" s="5" t="s">
        <v>220</v>
      </c>
      <c r="R40" s="5" t="s">
        <v>220</v>
      </c>
      <c r="S40" s="5">
        <v>0</v>
      </c>
      <c r="T40" s="5">
        <v>0</v>
      </c>
      <c r="U40" s="5">
        <v>0</v>
      </c>
      <c r="V40" s="5">
        <v>0</v>
      </c>
      <c r="W40" s="5">
        <v>0</v>
      </c>
      <c r="X40" s="5">
        <v>0</v>
      </c>
      <c r="Y40" s="5">
        <v>0</v>
      </c>
      <c r="Z40" s="5">
        <v>0</v>
      </c>
      <c r="AA40" s="5">
        <v>0</v>
      </c>
      <c r="AB40" s="5">
        <v>0</v>
      </c>
      <c r="AC40" s="5" t="s">
        <v>220</v>
      </c>
      <c r="AD40" s="5" t="s">
        <v>220</v>
      </c>
      <c r="AE40" s="5" t="s">
        <v>220</v>
      </c>
      <c r="AF40" s="5" t="s">
        <v>220</v>
      </c>
      <c r="AG40" s="5" t="s">
        <v>220</v>
      </c>
      <c r="AH40" s="5" t="s">
        <v>220</v>
      </c>
      <c r="AI40" s="5" t="s">
        <v>220</v>
      </c>
      <c r="AJ40" s="5" t="s">
        <v>220</v>
      </c>
      <c r="AK40" s="5" t="s">
        <v>220</v>
      </c>
      <c r="AL40" s="5" t="s">
        <v>220</v>
      </c>
      <c r="AM40" s="5" t="s">
        <v>220</v>
      </c>
      <c r="AN40" s="5" t="s">
        <v>220</v>
      </c>
      <c r="AO40" s="5" t="s">
        <v>220</v>
      </c>
      <c r="AP40" s="5" t="s">
        <v>220</v>
      </c>
      <c r="AQ40" s="5" t="s">
        <v>220</v>
      </c>
      <c r="AR40" s="5" t="s">
        <v>220</v>
      </c>
      <c r="AS40" s="5" t="s">
        <v>220</v>
      </c>
      <c r="AT40" s="5" t="s">
        <v>220</v>
      </c>
      <c r="AU40" s="5" t="s">
        <v>220</v>
      </c>
      <c r="AV40" s="5" t="s">
        <v>220</v>
      </c>
      <c r="AW40" s="5" t="s">
        <v>220</v>
      </c>
      <c r="AX40" s="5" t="s">
        <v>220</v>
      </c>
      <c r="AY40" s="5">
        <v>0</v>
      </c>
      <c r="AZ40" s="5">
        <v>0</v>
      </c>
      <c r="BA40" s="5">
        <v>0</v>
      </c>
      <c r="BB40" s="5">
        <v>0</v>
      </c>
      <c r="BC40" s="5">
        <v>0</v>
      </c>
      <c r="BD40" s="5">
        <v>0</v>
      </c>
      <c r="BE40" s="5">
        <v>0</v>
      </c>
      <c r="BF40" s="5">
        <v>0</v>
      </c>
      <c r="BG40" s="5">
        <v>0</v>
      </c>
      <c r="BH40" s="5">
        <v>0</v>
      </c>
      <c r="BI40" s="5" t="s">
        <v>220</v>
      </c>
      <c r="BJ40" s="5" t="s">
        <v>220</v>
      </c>
      <c r="BK40" s="5" t="s">
        <v>220</v>
      </c>
      <c r="BL40" s="5" t="s">
        <v>220</v>
      </c>
      <c r="BM40" s="5" t="s">
        <v>220</v>
      </c>
      <c r="BN40" s="5" t="s">
        <v>220</v>
      </c>
      <c r="BO40" s="5" t="s">
        <v>220</v>
      </c>
      <c r="BP40" s="5" t="s">
        <v>220</v>
      </c>
      <c r="BQ40" s="5" t="s">
        <v>220</v>
      </c>
      <c r="BR40" s="5" t="s">
        <v>220</v>
      </c>
      <c r="BS40" s="5" t="s">
        <v>220</v>
      </c>
      <c r="BT40" s="5" t="s">
        <v>220</v>
      </c>
      <c r="BU40" s="5" t="s">
        <v>220</v>
      </c>
      <c r="BV40" s="5" t="s">
        <v>220</v>
      </c>
      <c r="BW40" s="5" t="s">
        <v>220</v>
      </c>
      <c r="BX40" s="5" t="s">
        <v>220</v>
      </c>
      <c r="BY40" s="5" t="s">
        <v>220</v>
      </c>
      <c r="BZ40" s="5" t="s">
        <v>220</v>
      </c>
      <c r="CA40" s="5" t="s">
        <v>220</v>
      </c>
      <c r="CB40" s="5" t="s">
        <v>220</v>
      </c>
      <c r="CC40" s="5" t="s">
        <v>220</v>
      </c>
      <c r="CD40" s="5" t="s">
        <v>220</v>
      </c>
      <c r="CE40" s="5">
        <v>0</v>
      </c>
      <c r="CF40" s="5">
        <v>0</v>
      </c>
      <c r="CG40" s="5">
        <v>0</v>
      </c>
      <c r="CH40" s="5">
        <v>0</v>
      </c>
      <c r="CI40" s="5">
        <v>5</v>
      </c>
      <c r="CJ40" s="5">
        <v>0</v>
      </c>
      <c r="CK40" s="5">
        <v>19</v>
      </c>
      <c r="CL40" s="5">
        <v>62</v>
      </c>
      <c r="CM40" s="5">
        <v>0</v>
      </c>
      <c r="CN40" s="5">
        <v>0</v>
      </c>
      <c r="CO40" s="5" t="s">
        <v>220</v>
      </c>
      <c r="CP40" s="5" t="s">
        <v>220</v>
      </c>
      <c r="CQ40" s="5" t="s">
        <v>220</v>
      </c>
      <c r="CR40" s="5" t="s">
        <v>220</v>
      </c>
      <c r="CS40" s="5" t="s">
        <v>220</v>
      </c>
      <c r="CT40" s="5" t="s">
        <v>220</v>
      </c>
      <c r="CU40" s="5" t="s">
        <v>220</v>
      </c>
      <c r="CV40" s="5" t="s">
        <v>220</v>
      </c>
      <c r="CW40" s="5" t="s">
        <v>220</v>
      </c>
      <c r="CX40" s="5" t="s">
        <v>220</v>
      </c>
      <c r="CY40" s="5" t="s">
        <v>220</v>
      </c>
      <c r="CZ40" s="5" t="s">
        <v>220</v>
      </c>
      <c r="DA40" s="5" t="s">
        <v>220</v>
      </c>
      <c r="DB40" s="5" t="s">
        <v>220</v>
      </c>
      <c r="DC40" s="5" t="s">
        <v>220</v>
      </c>
      <c r="DD40" s="5" t="s">
        <v>220</v>
      </c>
      <c r="DE40" s="5" t="s">
        <v>220</v>
      </c>
      <c r="DF40" s="5" t="s">
        <v>220</v>
      </c>
      <c r="DG40" s="5" t="s">
        <v>220</v>
      </c>
      <c r="DH40" s="5" t="s">
        <v>220</v>
      </c>
      <c r="DI40" s="5" t="s">
        <v>220</v>
      </c>
      <c r="DJ40" s="5" t="s">
        <v>220</v>
      </c>
      <c r="DK40" s="5">
        <v>733</v>
      </c>
      <c r="DL40" s="5">
        <v>807</v>
      </c>
      <c r="DM40" s="5">
        <v>596</v>
      </c>
      <c r="DN40" s="5">
        <v>337</v>
      </c>
      <c r="DO40" s="5">
        <v>799</v>
      </c>
      <c r="DP40" s="5">
        <v>928</v>
      </c>
      <c r="DQ40" s="5">
        <v>239</v>
      </c>
      <c r="DR40" s="5">
        <v>524</v>
      </c>
      <c r="DS40" s="5">
        <v>1726</v>
      </c>
      <c r="DT40" s="5">
        <v>696</v>
      </c>
      <c r="DU40" s="5" t="s">
        <v>220</v>
      </c>
      <c r="DV40" s="5" t="s">
        <v>220</v>
      </c>
      <c r="DW40" s="5" t="s">
        <v>220</v>
      </c>
      <c r="DX40" s="5" t="s">
        <v>220</v>
      </c>
      <c r="DY40" s="5" t="s">
        <v>220</v>
      </c>
      <c r="DZ40" s="5" t="s">
        <v>220</v>
      </c>
      <c r="EA40" s="5" t="s">
        <v>220</v>
      </c>
      <c r="EB40" s="5" t="s">
        <v>220</v>
      </c>
      <c r="EC40" s="5" t="s">
        <v>220</v>
      </c>
      <c r="ED40" s="5" t="s">
        <v>220</v>
      </c>
      <c r="EE40" s="5" t="s">
        <v>220</v>
      </c>
      <c r="EF40" s="5" t="s">
        <v>220</v>
      </c>
      <c r="EG40" s="5" t="s">
        <v>220</v>
      </c>
      <c r="EH40" s="5" t="s">
        <v>220</v>
      </c>
      <c r="EI40" s="5" t="s">
        <v>220</v>
      </c>
      <c r="EJ40" s="5" t="s">
        <v>220</v>
      </c>
      <c r="EK40" s="5" t="s">
        <v>220</v>
      </c>
      <c r="EL40" s="5" t="s">
        <v>220</v>
      </c>
      <c r="EM40" s="5" t="s">
        <v>220</v>
      </c>
      <c r="EN40" s="5" t="s">
        <v>220</v>
      </c>
      <c r="EO40" s="5" t="s">
        <v>220</v>
      </c>
      <c r="EP40" s="5" t="s">
        <v>220</v>
      </c>
      <c r="EQ40" s="5">
        <v>0</v>
      </c>
      <c r="ER40" s="5">
        <v>7</v>
      </c>
      <c r="ES40" s="5">
        <v>12</v>
      </c>
      <c r="ET40" s="5">
        <v>3</v>
      </c>
      <c r="EU40" s="5">
        <v>14</v>
      </c>
      <c r="EV40" s="5">
        <v>0</v>
      </c>
      <c r="EW40" s="5">
        <v>0</v>
      </c>
      <c r="EX40" s="5">
        <v>2</v>
      </c>
      <c r="EY40" s="5">
        <v>0</v>
      </c>
      <c r="EZ40" s="5">
        <v>7</v>
      </c>
      <c r="FA40" s="5" t="s">
        <v>220</v>
      </c>
      <c r="FB40" s="5" t="s">
        <v>220</v>
      </c>
      <c r="FC40" s="5" t="s">
        <v>220</v>
      </c>
      <c r="FD40" s="5" t="s">
        <v>220</v>
      </c>
      <c r="FE40" s="5" t="s">
        <v>220</v>
      </c>
      <c r="FF40" s="5" t="s">
        <v>220</v>
      </c>
      <c r="FG40" s="5" t="s">
        <v>220</v>
      </c>
      <c r="FH40" s="5" t="s">
        <v>220</v>
      </c>
      <c r="FI40" s="5" t="s">
        <v>220</v>
      </c>
      <c r="FJ40" s="5" t="s">
        <v>220</v>
      </c>
      <c r="FK40" s="5" t="s">
        <v>220</v>
      </c>
      <c r="FL40" s="5" t="s">
        <v>220</v>
      </c>
      <c r="FM40" s="5" t="s">
        <v>220</v>
      </c>
      <c r="FN40" s="5" t="s">
        <v>220</v>
      </c>
      <c r="FO40" s="5" t="s">
        <v>220</v>
      </c>
      <c r="FP40" s="5" t="s">
        <v>220</v>
      </c>
      <c r="FQ40" s="5" t="s">
        <v>220</v>
      </c>
      <c r="FR40" s="5" t="s">
        <v>220</v>
      </c>
      <c r="FS40" s="5" t="s">
        <v>220</v>
      </c>
      <c r="FT40" s="5" t="s">
        <v>220</v>
      </c>
      <c r="FU40" s="5" t="s">
        <v>220</v>
      </c>
      <c r="FV40" s="5" t="s">
        <v>220</v>
      </c>
      <c r="FW40" s="5" t="s">
        <v>220</v>
      </c>
      <c r="FX40" s="5" t="s">
        <v>220</v>
      </c>
      <c r="FY40" s="5" t="s">
        <v>220</v>
      </c>
      <c r="FZ40" s="5" t="s">
        <v>220</v>
      </c>
      <c r="GA40" s="5" t="s">
        <v>220</v>
      </c>
      <c r="GB40" s="5" t="s">
        <v>220</v>
      </c>
      <c r="GC40" s="5" t="s">
        <v>220</v>
      </c>
      <c r="GD40" s="5" t="s">
        <v>220</v>
      </c>
      <c r="GE40" s="5" t="s">
        <v>220</v>
      </c>
      <c r="GF40" s="5" t="s">
        <v>220</v>
      </c>
      <c r="GG40" s="5" t="s">
        <v>220</v>
      </c>
      <c r="GH40" s="5" t="s">
        <v>220</v>
      </c>
      <c r="GI40" s="5" t="s">
        <v>220</v>
      </c>
      <c r="GJ40" s="5" t="s">
        <v>220</v>
      </c>
      <c r="GK40" s="5" t="s">
        <v>220</v>
      </c>
      <c r="GL40" s="5" t="s">
        <v>220</v>
      </c>
      <c r="GM40" s="5" t="s">
        <v>220</v>
      </c>
      <c r="GN40" s="5" t="s">
        <v>220</v>
      </c>
      <c r="GO40" s="5" t="s">
        <v>220</v>
      </c>
      <c r="GP40" s="5" t="s">
        <v>220</v>
      </c>
      <c r="GQ40" s="5" t="s">
        <v>220</v>
      </c>
      <c r="GR40" s="5" t="s">
        <v>220</v>
      </c>
      <c r="GS40" s="5" t="s">
        <v>220</v>
      </c>
      <c r="GT40" s="5" t="s">
        <v>220</v>
      </c>
      <c r="GU40" s="5" t="s">
        <v>220</v>
      </c>
      <c r="GV40" s="5" t="s">
        <v>220</v>
      </c>
      <c r="GW40" s="5" t="s">
        <v>220</v>
      </c>
      <c r="GX40" s="5" t="s">
        <v>220</v>
      </c>
      <c r="GY40" s="5" t="s">
        <v>220</v>
      </c>
      <c r="GZ40" s="5" t="s">
        <v>220</v>
      </c>
      <c r="HA40" s="5" t="s">
        <v>220</v>
      </c>
      <c r="HB40" s="5" t="s">
        <v>220</v>
      </c>
      <c r="HC40" s="5">
        <v>733</v>
      </c>
      <c r="HD40" s="5">
        <v>813</v>
      </c>
      <c r="HE40" s="5">
        <v>608</v>
      </c>
      <c r="HF40" s="5">
        <v>340</v>
      </c>
      <c r="HG40" s="5">
        <v>818</v>
      </c>
      <c r="HH40" s="5">
        <v>928</v>
      </c>
      <c r="HI40" s="5">
        <v>258</v>
      </c>
      <c r="HJ40" s="5">
        <v>588</v>
      </c>
      <c r="HK40" s="5">
        <v>1726</v>
      </c>
      <c r="HL40" s="5">
        <v>703</v>
      </c>
      <c r="HM40" s="5" t="s">
        <v>220</v>
      </c>
      <c r="HN40" s="5" t="s">
        <v>220</v>
      </c>
      <c r="HO40" s="5" t="s">
        <v>220</v>
      </c>
      <c r="HP40" s="5" t="s">
        <v>220</v>
      </c>
      <c r="HQ40" s="5" t="s">
        <v>220</v>
      </c>
      <c r="HR40" s="5" t="s">
        <v>220</v>
      </c>
      <c r="HS40" s="5" t="s">
        <v>220</v>
      </c>
      <c r="HT40" s="5" t="s">
        <v>220</v>
      </c>
      <c r="HU40" s="5" t="s">
        <v>220</v>
      </c>
      <c r="HV40" s="5" t="s">
        <v>220</v>
      </c>
      <c r="HW40" s="5" t="s">
        <v>220</v>
      </c>
      <c r="HX40" s="5" t="s">
        <v>220</v>
      </c>
      <c r="HY40" s="5" t="s">
        <v>220</v>
      </c>
      <c r="HZ40" s="5" t="s">
        <v>220</v>
      </c>
      <c r="IA40" s="5" t="s">
        <v>220</v>
      </c>
      <c r="IB40" s="5" t="s">
        <v>220</v>
      </c>
      <c r="IC40" s="5" t="s">
        <v>220</v>
      </c>
      <c r="ID40" s="5" t="s">
        <v>220</v>
      </c>
      <c r="IE40" s="5" t="s">
        <v>220</v>
      </c>
      <c r="IF40" s="5" t="s">
        <v>220</v>
      </c>
      <c r="IG40" s="5" t="s">
        <v>220</v>
      </c>
      <c r="IH40" s="5" t="s">
        <v>220</v>
      </c>
      <c r="II40" s="5">
        <v>14735</v>
      </c>
      <c r="IJ40" s="5">
        <v>15297</v>
      </c>
      <c r="IK40" s="5">
        <v>15212</v>
      </c>
      <c r="IL40" s="5">
        <v>14676</v>
      </c>
      <c r="IM40" s="5">
        <v>15452</v>
      </c>
      <c r="IN40" s="5">
        <v>12723</v>
      </c>
      <c r="IO40" s="5">
        <v>20014</v>
      </c>
      <c r="IP40" s="5">
        <v>14696</v>
      </c>
      <c r="IQ40" s="5">
        <v>13434</v>
      </c>
      <c r="IR40" s="5">
        <v>13521</v>
      </c>
      <c r="IS40" s="5" t="s">
        <v>220</v>
      </c>
      <c r="IT40" s="5" t="s">
        <v>220</v>
      </c>
      <c r="IU40" s="5" t="s">
        <v>220</v>
      </c>
      <c r="IV40" s="5" t="s">
        <v>220</v>
      </c>
      <c r="IW40" s="5" t="s">
        <v>220</v>
      </c>
      <c r="IX40" s="5" t="s">
        <v>220</v>
      </c>
      <c r="IY40" s="5" t="s">
        <v>220</v>
      </c>
      <c r="IZ40" s="5" t="s">
        <v>220</v>
      </c>
      <c r="JA40" s="5" t="s">
        <v>220</v>
      </c>
      <c r="JB40" s="5" t="s">
        <v>220</v>
      </c>
      <c r="JC40" s="5" t="s">
        <v>220</v>
      </c>
      <c r="JD40" s="5" t="s">
        <v>220</v>
      </c>
      <c r="JE40" s="5" t="s">
        <v>220</v>
      </c>
      <c r="JF40" s="5" t="s">
        <v>220</v>
      </c>
      <c r="JG40" s="5" t="s">
        <v>220</v>
      </c>
      <c r="JH40" s="5" t="s">
        <v>220</v>
      </c>
      <c r="JI40" s="5" t="s">
        <v>220</v>
      </c>
      <c r="JJ40" s="5" t="s">
        <v>220</v>
      </c>
      <c r="JK40" s="5" t="s">
        <v>220</v>
      </c>
      <c r="JL40" s="5" t="s">
        <v>220</v>
      </c>
      <c r="JM40" s="5" t="s">
        <v>220</v>
      </c>
      <c r="JN40" s="5" t="s">
        <v>220</v>
      </c>
      <c r="JO40" s="5">
        <v>0</v>
      </c>
      <c r="JP40" s="5">
        <v>0</v>
      </c>
      <c r="JQ40" s="5">
        <v>0</v>
      </c>
      <c r="JR40" s="5">
        <v>0</v>
      </c>
      <c r="JS40" s="5">
        <v>0</v>
      </c>
      <c r="JT40" s="5">
        <v>0</v>
      </c>
      <c r="JU40" s="5">
        <v>0</v>
      </c>
      <c r="JV40" s="5">
        <v>0</v>
      </c>
      <c r="JW40" s="5">
        <v>0</v>
      </c>
      <c r="JX40" s="5">
        <v>0</v>
      </c>
      <c r="JY40" s="5" t="s">
        <v>220</v>
      </c>
      <c r="JZ40" s="5" t="s">
        <v>220</v>
      </c>
      <c r="KA40" s="5" t="s">
        <v>220</v>
      </c>
      <c r="KB40" s="5" t="s">
        <v>220</v>
      </c>
      <c r="KC40" s="5" t="s">
        <v>220</v>
      </c>
      <c r="KD40" s="5" t="s">
        <v>220</v>
      </c>
      <c r="KE40" s="5" t="s">
        <v>220</v>
      </c>
      <c r="KF40" s="5" t="s">
        <v>220</v>
      </c>
      <c r="KG40" s="5" t="s">
        <v>220</v>
      </c>
      <c r="KH40" s="5" t="s">
        <v>220</v>
      </c>
      <c r="KI40" s="5" t="s">
        <v>220</v>
      </c>
      <c r="KJ40" s="5" t="s">
        <v>220</v>
      </c>
      <c r="KK40" s="5" t="s">
        <v>220</v>
      </c>
      <c r="KL40" s="5" t="s">
        <v>220</v>
      </c>
      <c r="KM40" s="5" t="s">
        <v>220</v>
      </c>
      <c r="KN40" s="5" t="s">
        <v>220</v>
      </c>
      <c r="KO40" s="5" t="s">
        <v>220</v>
      </c>
      <c r="KP40" s="5" t="s">
        <v>220</v>
      </c>
      <c r="KQ40" s="5" t="s">
        <v>220</v>
      </c>
      <c r="KR40" s="5" t="s">
        <v>220</v>
      </c>
      <c r="KS40" s="5" t="s">
        <v>220</v>
      </c>
      <c r="KT40" s="5" t="s">
        <v>220</v>
      </c>
      <c r="KU40" s="5">
        <v>1</v>
      </c>
      <c r="KV40" s="5">
        <v>1</v>
      </c>
      <c r="KW40" s="5">
        <v>1</v>
      </c>
      <c r="KX40" s="5">
        <v>1</v>
      </c>
      <c r="KY40" s="5">
        <v>1</v>
      </c>
      <c r="KZ40" s="5">
        <v>1</v>
      </c>
      <c r="LA40" s="5">
        <v>1</v>
      </c>
      <c r="LB40" s="5">
        <v>2</v>
      </c>
      <c r="LC40" s="5">
        <v>3</v>
      </c>
      <c r="LD40" s="5">
        <v>1</v>
      </c>
      <c r="LE40" s="5" t="s">
        <v>220</v>
      </c>
      <c r="LF40" s="5" t="s">
        <v>220</v>
      </c>
      <c r="LG40" s="5" t="s">
        <v>220</v>
      </c>
      <c r="LH40" s="5" t="s">
        <v>220</v>
      </c>
      <c r="LI40" s="5" t="s">
        <v>220</v>
      </c>
      <c r="LJ40" s="5" t="s">
        <v>220</v>
      </c>
      <c r="LK40" s="5" t="s">
        <v>220</v>
      </c>
      <c r="LL40" s="5" t="s">
        <v>220</v>
      </c>
      <c r="LM40" s="5" t="s">
        <v>220</v>
      </c>
      <c r="LN40" s="5" t="s">
        <v>220</v>
      </c>
      <c r="LO40" s="5" t="s">
        <v>220</v>
      </c>
      <c r="LP40" s="5" t="s">
        <v>220</v>
      </c>
      <c r="LQ40" s="5" t="s">
        <v>220</v>
      </c>
      <c r="LR40" s="5" t="s">
        <v>220</v>
      </c>
      <c r="LS40" s="5" t="s">
        <v>220</v>
      </c>
      <c r="LT40" s="5" t="s">
        <v>220</v>
      </c>
      <c r="LU40" s="5" t="s">
        <v>220</v>
      </c>
      <c r="LV40" s="5" t="s">
        <v>220</v>
      </c>
      <c r="LW40" s="5" t="s">
        <v>220</v>
      </c>
      <c r="LX40" s="5" t="s">
        <v>220</v>
      </c>
      <c r="LY40" s="5" t="s">
        <v>220</v>
      </c>
      <c r="LZ40" s="5" t="s">
        <v>220</v>
      </c>
      <c r="MA40" s="5">
        <v>0</v>
      </c>
      <c r="MB40" s="5">
        <v>7</v>
      </c>
      <c r="MC40" s="5">
        <v>1</v>
      </c>
      <c r="MD40" s="5">
        <v>0</v>
      </c>
      <c r="ME40" s="5">
        <v>3</v>
      </c>
      <c r="MF40" s="5">
        <v>2</v>
      </c>
      <c r="MG40" s="5">
        <v>5</v>
      </c>
      <c r="MH40" s="5">
        <v>2</v>
      </c>
      <c r="MI40" s="5">
        <v>4</v>
      </c>
      <c r="MJ40" s="5">
        <v>0</v>
      </c>
      <c r="MK40" s="5" t="s">
        <v>220</v>
      </c>
      <c r="ML40" s="5" t="s">
        <v>220</v>
      </c>
      <c r="MM40" s="5" t="s">
        <v>220</v>
      </c>
      <c r="MN40" s="5" t="s">
        <v>220</v>
      </c>
      <c r="MO40" s="5" t="s">
        <v>220</v>
      </c>
      <c r="MP40" s="5" t="s">
        <v>220</v>
      </c>
      <c r="MQ40" s="5" t="s">
        <v>220</v>
      </c>
      <c r="MR40" s="5" t="s">
        <v>220</v>
      </c>
      <c r="MS40" s="5" t="s">
        <v>220</v>
      </c>
      <c r="MT40" s="5" t="s">
        <v>220</v>
      </c>
      <c r="MU40" s="5" t="s">
        <v>220</v>
      </c>
      <c r="MV40" s="5" t="s">
        <v>220</v>
      </c>
      <c r="MW40" s="5" t="s">
        <v>220</v>
      </c>
      <c r="MX40" s="5" t="s">
        <v>220</v>
      </c>
      <c r="MY40" s="5" t="s">
        <v>220</v>
      </c>
      <c r="MZ40" s="5" t="s">
        <v>220</v>
      </c>
      <c r="NA40" s="5" t="s">
        <v>220</v>
      </c>
      <c r="NB40" s="5" t="s">
        <v>220</v>
      </c>
      <c r="NC40" s="5" t="s">
        <v>220</v>
      </c>
      <c r="ND40" s="5" t="s">
        <v>220</v>
      </c>
      <c r="NE40" s="5" t="s">
        <v>220</v>
      </c>
      <c r="NF40" s="5" t="s">
        <v>220</v>
      </c>
      <c r="NG40" s="5" t="s">
        <v>220</v>
      </c>
      <c r="NH40" s="5" t="s">
        <v>220</v>
      </c>
      <c r="NI40" s="5" t="s">
        <v>220</v>
      </c>
      <c r="NJ40" s="5" t="s">
        <v>220</v>
      </c>
      <c r="NK40" s="5" t="s">
        <v>220</v>
      </c>
      <c r="NL40" s="5" t="s">
        <v>220</v>
      </c>
      <c r="NM40" s="5" t="s">
        <v>220</v>
      </c>
      <c r="NN40" s="5" t="s">
        <v>220</v>
      </c>
      <c r="NO40" s="5" t="s">
        <v>220</v>
      </c>
      <c r="NP40" s="5" t="s">
        <v>220</v>
      </c>
      <c r="NQ40" s="5" t="s">
        <v>220</v>
      </c>
      <c r="NR40" s="5" t="s">
        <v>220</v>
      </c>
      <c r="NS40" s="5" t="s">
        <v>220</v>
      </c>
      <c r="NT40" s="5" t="s">
        <v>220</v>
      </c>
      <c r="NU40" s="5" t="s">
        <v>220</v>
      </c>
      <c r="NV40" s="5" t="s">
        <v>220</v>
      </c>
      <c r="NW40" s="5" t="s">
        <v>220</v>
      </c>
      <c r="NX40" s="5" t="s">
        <v>220</v>
      </c>
      <c r="NY40" s="5" t="s">
        <v>220</v>
      </c>
      <c r="NZ40" s="5" t="s">
        <v>220</v>
      </c>
      <c r="OA40" s="5" t="s">
        <v>220</v>
      </c>
      <c r="OB40" s="5" t="s">
        <v>220</v>
      </c>
      <c r="OC40" s="5" t="s">
        <v>220</v>
      </c>
      <c r="OD40" s="5" t="s">
        <v>220</v>
      </c>
      <c r="OE40" s="5" t="s">
        <v>220</v>
      </c>
      <c r="OF40" s="5" t="s">
        <v>220</v>
      </c>
      <c r="OG40" s="5" t="s">
        <v>220</v>
      </c>
      <c r="OH40" s="5" t="s">
        <v>220</v>
      </c>
      <c r="OI40" s="5" t="s">
        <v>220</v>
      </c>
      <c r="OJ40" s="5" t="s">
        <v>220</v>
      </c>
      <c r="OK40" s="5" t="s">
        <v>220</v>
      </c>
      <c r="OL40" s="5" t="s">
        <v>220</v>
      </c>
      <c r="OM40" s="5" t="s">
        <v>220</v>
      </c>
      <c r="ON40" s="5" t="s">
        <v>220</v>
      </c>
      <c r="OO40" s="5" t="s">
        <v>220</v>
      </c>
      <c r="OP40" s="5" t="s">
        <v>220</v>
      </c>
      <c r="OQ40" s="5" t="s">
        <v>220</v>
      </c>
      <c r="OR40" s="5" t="s">
        <v>220</v>
      </c>
      <c r="OS40" s="5" t="s">
        <v>220</v>
      </c>
      <c r="OT40" s="5" t="s">
        <v>220</v>
      </c>
      <c r="OU40" s="5" t="s">
        <v>220</v>
      </c>
      <c r="OV40" s="5" t="s">
        <v>220</v>
      </c>
      <c r="OW40" s="5" t="s">
        <v>220</v>
      </c>
      <c r="OX40" s="5" t="s">
        <v>220</v>
      </c>
      <c r="OY40" s="5" t="s">
        <v>220</v>
      </c>
      <c r="OZ40" s="5" t="s">
        <v>220</v>
      </c>
      <c r="PA40" s="5" t="s">
        <v>220</v>
      </c>
      <c r="PB40" s="5" t="s">
        <v>220</v>
      </c>
      <c r="PC40" s="5" t="s">
        <v>220</v>
      </c>
      <c r="PD40" s="5" t="s">
        <v>220</v>
      </c>
      <c r="PE40" s="5" t="s">
        <v>220</v>
      </c>
      <c r="PF40" s="5" t="s">
        <v>220</v>
      </c>
      <c r="PG40" s="5" t="s">
        <v>220</v>
      </c>
      <c r="PH40" s="5" t="s">
        <v>220</v>
      </c>
      <c r="PI40" s="5" t="s">
        <v>220</v>
      </c>
      <c r="PJ40" s="5" t="s">
        <v>220</v>
      </c>
      <c r="PK40" s="5" t="s">
        <v>220</v>
      </c>
      <c r="PL40" s="5" t="s">
        <v>220</v>
      </c>
      <c r="PM40" s="5" t="s">
        <v>220</v>
      </c>
      <c r="PN40" s="5" t="s">
        <v>220</v>
      </c>
      <c r="PO40" s="5" t="s">
        <v>220</v>
      </c>
      <c r="PP40" s="5" t="s">
        <v>220</v>
      </c>
      <c r="PQ40" s="5" t="s">
        <v>220</v>
      </c>
      <c r="PR40" s="5" t="s">
        <v>220</v>
      </c>
      <c r="PS40" s="5">
        <v>385</v>
      </c>
      <c r="PT40" s="5">
        <v>372</v>
      </c>
      <c r="PU40" s="5">
        <v>344</v>
      </c>
      <c r="PV40" s="5">
        <v>364</v>
      </c>
      <c r="PW40" s="5">
        <v>323</v>
      </c>
      <c r="PX40" s="5">
        <v>314</v>
      </c>
      <c r="PY40" s="5">
        <v>289</v>
      </c>
      <c r="PZ40" s="5">
        <v>302</v>
      </c>
      <c r="QA40" s="5">
        <v>341</v>
      </c>
      <c r="QB40" s="5">
        <v>306</v>
      </c>
      <c r="QC40" s="5" t="s">
        <v>220</v>
      </c>
      <c r="QD40" s="5" t="s">
        <v>220</v>
      </c>
      <c r="QE40" s="5" t="s">
        <v>220</v>
      </c>
      <c r="QF40" s="5" t="s">
        <v>220</v>
      </c>
      <c r="QG40" s="5" t="s">
        <v>220</v>
      </c>
      <c r="QH40" s="5" t="s">
        <v>220</v>
      </c>
      <c r="QI40" s="5" t="s">
        <v>220</v>
      </c>
      <c r="QJ40" s="5" t="s">
        <v>220</v>
      </c>
      <c r="QK40" s="5" t="s">
        <v>220</v>
      </c>
      <c r="QL40" s="5" t="s">
        <v>220</v>
      </c>
      <c r="QM40" s="5" t="s">
        <v>220</v>
      </c>
      <c r="QN40" s="5" t="s">
        <v>220</v>
      </c>
      <c r="QO40" s="5" t="s">
        <v>220</v>
      </c>
      <c r="QP40" s="5" t="s">
        <v>220</v>
      </c>
      <c r="QQ40" s="5" t="s">
        <v>220</v>
      </c>
      <c r="QR40" s="5" t="s">
        <v>220</v>
      </c>
      <c r="QS40" s="5" t="s">
        <v>220</v>
      </c>
      <c r="QT40" s="5" t="s">
        <v>220</v>
      </c>
      <c r="QU40" s="5" t="s">
        <v>220</v>
      </c>
      <c r="QV40" s="5" t="s">
        <v>220</v>
      </c>
      <c r="QW40" s="5" t="s">
        <v>220</v>
      </c>
      <c r="QX40" s="5" t="s">
        <v>220</v>
      </c>
      <c r="QY40" s="5">
        <v>267</v>
      </c>
      <c r="QZ40" s="5">
        <v>583</v>
      </c>
      <c r="RA40" s="5">
        <v>549</v>
      </c>
      <c r="RB40" s="5">
        <v>671</v>
      </c>
      <c r="RC40" s="5">
        <v>452</v>
      </c>
      <c r="RD40" s="5">
        <v>523</v>
      </c>
      <c r="RE40" s="5">
        <v>428</v>
      </c>
      <c r="RF40" s="5">
        <v>472</v>
      </c>
      <c r="RG40" s="5">
        <v>559</v>
      </c>
      <c r="RH40" s="5">
        <v>486</v>
      </c>
      <c r="RI40" s="5" t="s">
        <v>220</v>
      </c>
      <c r="RJ40" s="5" t="s">
        <v>220</v>
      </c>
      <c r="RK40" s="5" t="s">
        <v>220</v>
      </c>
      <c r="RL40" s="5" t="s">
        <v>220</v>
      </c>
      <c r="RM40" s="5" t="s">
        <v>220</v>
      </c>
      <c r="RN40" s="5" t="s">
        <v>220</v>
      </c>
      <c r="RO40" s="5" t="s">
        <v>220</v>
      </c>
      <c r="RP40" s="5" t="s">
        <v>220</v>
      </c>
      <c r="RQ40" s="5" t="s">
        <v>220</v>
      </c>
      <c r="RR40" s="5" t="s">
        <v>220</v>
      </c>
      <c r="RS40" s="5" t="s">
        <v>220</v>
      </c>
      <c r="RT40" s="5" t="s">
        <v>220</v>
      </c>
      <c r="RU40" s="5" t="s">
        <v>220</v>
      </c>
      <c r="RV40" s="5" t="s">
        <v>220</v>
      </c>
      <c r="RW40" s="5" t="s">
        <v>220</v>
      </c>
      <c r="RX40" s="5" t="s">
        <v>220</v>
      </c>
      <c r="RY40" s="5" t="s">
        <v>220</v>
      </c>
      <c r="RZ40" s="5" t="s">
        <v>220</v>
      </c>
      <c r="SA40" s="5" t="s">
        <v>220</v>
      </c>
      <c r="SB40" s="5" t="s">
        <v>220</v>
      </c>
      <c r="SC40" s="5" t="s">
        <v>220</v>
      </c>
      <c r="SD40" s="5" t="s">
        <v>220</v>
      </c>
      <c r="SE40" s="5">
        <v>382</v>
      </c>
      <c r="SF40" s="5">
        <v>370</v>
      </c>
      <c r="SG40" s="5">
        <v>383</v>
      </c>
      <c r="SH40" s="5">
        <v>431</v>
      </c>
      <c r="SI40" s="5">
        <v>560</v>
      </c>
      <c r="SJ40" s="5">
        <v>554</v>
      </c>
      <c r="SK40" s="5">
        <v>334</v>
      </c>
      <c r="SL40" s="5">
        <v>318</v>
      </c>
      <c r="SM40" s="5">
        <v>363</v>
      </c>
      <c r="SN40" s="5">
        <v>309</v>
      </c>
      <c r="SO40" s="5" t="s">
        <v>220</v>
      </c>
      <c r="SP40" s="5" t="s">
        <v>220</v>
      </c>
      <c r="SQ40" s="5" t="s">
        <v>220</v>
      </c>
      <c r="SR40" s="5" t="s">
        <v>220</v>
      </c>
      <c r="SS40" s="5" t="s">
        <v>220</v>
      </c>
      <c r="ST40" s="5" t="s">
        <v>220</v>
      </c>
      <c r="SU40" s="5" t="s">
        <v>220</v>
      </c>
      <c r="SV40" s="5" t="s">
        <v>220</v>
      </c>
      <c r="SW40" s="5" t="s">
        <v>220</v>
      </c>
      <c r="SX40" s="5" t="s">
        <v>220</v>
      </c>
      <c r="SY40" s="5" t="s">
        <v>220</v>
      </c>
      <c r="SZ40" s="5" t="s">
        <v>220</v>
      </c>
      <c r="TA40" s="5" t="s">
        <v>220</v>
      </c>
      <c r="TB40" s="5" t="s">
        <v>220</v>
      </c>
      <c r="TC40" s="5" t="s">
        <v>220</v>
      </c>
      <c r="TD40" s="5" t="s">
        <v>220</v>
      </c>
      <c r="TE40" s="5" t="s">
        <v>220</v>
      </c>
      <c r="TF40" s="5" t="s">
        <v>220</v>
      </c>
      <c r="TG40" s="5" t="s">
        <v>220</v>
      </c>
      <c r="TH40" s="5" t="s">
        <v>220</v>
      </c>
      <c r="TI40" s="5" t="s">
        <v>220</v>
      </c>
      <c r="TJ40" s="5" t="s">
        <v>220</v>
      </c>
      <c r="TK40" s="5">
        <v>238</v>
      </c>
      <c r="TL40" s="5">
        <v>141</v>
      </c>
      <c r="TM40" s="5">
        <v>91</v>
      </c>
      <c r="TN40" s="5">
        <v>77</v>
      </c>
      <c r="TO40" s="5">
        <v>58</v>
      </c>
      <c r="TP40" s="5">
        <v>72</v>
      </c>
      <c r="TQ40" s="5">
        <v>189</v>
      </c>
      <c r="TR40" s="5">
        <v>237</v>
      </c>
      <c r="TS40" s="5">
        <v>254</v>
      </c>
      <c r="TT40" s="5">
        <v>376</v>
      </c>
      <c r="TU40" s="5" t="s">
        <v>220</v>
      </c>
      <c r="TV40" s="5" t="s">
        <v>220</v>
      </c>
      <c r="TW40" s="5" t="s">
        <v>220</v>
      </c>
      <c r="TX40" s="5" t="s">
        <v>220</v>
      </c>
      <c r="TY40" s="5" t="s">
        <v>220</v>
      </c>
      <c r="TZ40" s="5" t="s">
        <v>220</v>
      </c>
      <c r="UA40" s="5" t="s">
        <v>220</v>
      </c>
      <c r="UB40" s="5" t="s">
        <v>220</v>
      </c>
      <c r="UC40" s="5" t="s">
        <v>220</v>
      </c>
      <c r="UD40" s="5" t="s">
        <v>220</v>
      </c>
      <c r="UE40" s="5" t="s">
        <v>220</v>
      </c>
      <c r="UF40" s="5" t="s">
        <v>220</v>
      </c>
      <c r="UG40" s="5" t="s">
        <v>220</v>
      </c>
      <c r="UH40" s="5" t="s">
        <v>220</v>
      </c>
      <c r="UI40" s="5" t="s">
        <v>220</v>
      </c>
      <c r="UJ40" s="5" t="s">
        <v>220</v>
      </c>
      <c r="UK40" s="5" t="s">
        <v>220</v>
      </c>
      <c r="UL40" s="5" t="s">
        <v>220</v>
      </c>
      <c r="UM40" s="5" t="s">
        <v>220</v>
      </c>
      <c r="UN40" s="5" t="s">
        <v>220</v>
      </c>
      <c r="UO40" s="5" t="s">
        <v>220</v>
      </c>
      <c r="UP40" s="5" t="s">
        <v>220</v>
      </c>
      <c r="UQ40" s="5">
        <v>0</v>
      </c>
      <c r="UR40" s="5">
        <v>0</v>
      </c>
      <c r="US40" s="5">
        <v>6</v>
      </c>
      <c r="UT40" s="5">
        <v>1</v>
      </c>
      <c r="UU40" s="5">
        <v>1</v>
      </c>
      <c r="UV40" s="5">
        <v>3</v>
      </c>
      <c r="UW40" s="5">
        <v>1</v>
      </c>
      <c r="UX40" s="5">
        <v>8</v>
      </c>
      <c r="UY40" s="5">
        <v>1</v>
      </c>
      <c r="UZ40" s="5">
        <v>1</v>
      </c>
      <c r="VA40" s="5" t="s">
        <v>220</v>
      </c>
      <c r="VB40" s="5" t="s">
        <v>220</v>
      </c>
      <c r="VC40" s="5" t="s">
        <v>220</v>
      </c>
      <c r="VD40" s="5" t="s">
        <v>220</v>
      </c>
      <c r="VE40" s="5" t="s">
        <v>220</v>
      </c>
      <c r="VF40" s="5" t="s">
        <v>220</v>
      </c>
      <c r="VG40" s="5" t="s">
        <v>220</v>
      </c>
      <c r="VH40" s="5" t="s">
        <v>220</v>
      </c>
      <c r="VI40" s="5" t="s">
        <v>220</v>
      </c>
      <c r="VJ40" s="5" t="s">
        <v>220</v>
      </c>
      <c r="VK40" s="5" t="s">
        <v>220</v>
      </c>
      <c r="VL40" s="5" t="s">
        <v>220</v>
      </c>
      <c r="VM40" s="5" t="s">
        <v>220</v>
      </c>
      <c r="VN40" s="5" t="s">
        <v>220</v>
      </c>
      <c r="VO40" s="5" t="s">
        <v>220</v>
      </c>
      <c r="VP40" s="5" t="s">
        <v>220</v>
      </c>
      <c r="VQ40" s="5" t="s">
        <v>220</v>
      </c>
      <c r="VR40" s="5" t="s">
        <v>220</v>
      </c>
      <c r="VS40" s="5" t="s">
        <v>220</v>
      </c>
      <c r="VT40" s="5" t="s">
        <v>220</v>
      </c>
      <c r="VU40" s="5" t="s">
        <v>220</v>
      </c>
      <c r="VV40" s="5" t="s">
        <v>220</v>
      </c>
      <c r="VW40" s="5">
        <v>1924</v>
      </c>
      <c r="VX40" s="5">
        <v>1964</v>
      </c>
      <c r="VY40" s="5">
        <v>1606</v>
      </c>
      <c r="VZ40" s="5">
        <v>1461</v>
      </c>
      <c r="WA40" s="5">
        <v>2061</v>
      </c>
      <c r="WB40" s="5">
        <v>2421</v>
      </c>
      <c r="WC40" s="5">
        <v>1660</v>
      </c>
      <c r="WD40" s="5">
        <v>1330</v>
      </c>
      <c r="WE40" s="5">
        <v>1145</v>
      </c>
      <c r="WF40" s="5">
        <v>1105</v>
      </c>
      <c r="WG40" s="5" t="s">
        <v>220</v>
      </c>
      <c r="WH40" s="5" t="s">
        <v>220</v>
      </c>
      <c r="WI40" s="5" t="s">
        <v>220</v>
      </c>
      <c r="WJ40" s="5" t="s">
        <v>220</v>
      </c>
      <c r="WK40" s="5" t="s">
        <v>220</v>
      </c>
      <c r="WL40" s="5" t="s">
        <v>220</v>
      </c>
      <c r="WM40" s="5" t="s">
        <v>220</v>
      </c>
      <c r="WN40" s="5" t="s">
        <v>220</v>
      </c>
      <c r="WO40" s="5" t="s">
        <v>220</v>
      </c>
      <c r="WP40" s="5" t="s">
        <v>220</v>
      </c>
      <c r="WQ40" s="5" t="s">
        <v>220</v>
      </c>
      <c r="WR40" s="5" t="s">
        <v>220</v>
      </c>
      <c r="WS40" s="5" t="s">
        <v>220</v>
      </c>
      <c r="WT40" s="5" t="s">
        <v>220</v>
      </c>
      <c r="WU40" s="5" t="s">
        <v>220</v>
      </c>
      <c r="WV40" s="5" t="s">
        <v>220</v>
      </c>
      <c r="WW40" s="5" t="s">
        <v>220</v>
      </c>
      <c r="WX40" s="5" t="s">
        <v>220</v>
      </c>
      <c r="WY40" s="5" t="s">
        <v>220</v>
      </c>
      <c r="WZ40" s="5" t="s">
        <v>220</v>
      </c>
      <c r="XA40" s="5" t="s">
        <v>220</v>
      </c>
      <c r="XB40" s="5" t="s">
        <v>220</v>
      </c>
      <c r="XC40" s="5">
        <v>29</v>
      </c>
      <c r="XD40" s="5">
        <v>31</v>
      </c>
      <c r="XE40" s="5">
        <v>22</v>
      </c>
      <c r="XF40" s="5">
        <v>17</v>
      </c>
      <c r="XG40" s="5">
        <v>16</v>
      </c>
      <c r="XH40" s="5">
        <v>17</v>
      </c>
      <c r="XI40" s="5">
        <v>15</v>
      </c>
      <c r="XJ40" s="5">
        <v>15</v>
      </c>
      <c r="XK40" s="5">
        <v>17</v>
      </c>
      <c r="XL40" s="5">
        <v>33</v>
      </c>
      <c r="XM40" s="5" t="s">
        <v>220</v>
      </c>
      <c r="XN40" s="5" t="s">
        <v>220</v>
      </c>
      <c r="XO40" s="5" t="s">
        <v>220</v>
      </c>
      <c r="XP40" s="5" t="s">
        <v>220</v>
      </c>
      <c r="XQ40" s="5" t="s">
        <v>220</v>
      </c>
      <c r="XR40" s="5" t="s">
        <v>220</v>
      </c>
      <c r="XS40" s="2">
        <v>4184</v>
      </c>
      <c r="XT40" s="3" t="s">
        <v>220</v>
      </c>
      <c r="XU40" s="3" t="s">
        <v>220</v>
      </c>
      <c r="XV40" s="3" t="s">
        <v>220</v>
      </c>
      <c r="XW40" s="3" t="s">
        <v>220</v>
      </c>
      <c r="XX40" s="3" t="s">
        <v>220</v>
      </c>
      <c r="XY40" s="3" t="s">
        <v>220</v>
      </c>
      <c r="XZ40" s="3"/>
    </row>
    <row r="41" spans="1:650" x14ac:dyDescent="0.3">
      <c r="A41" s="1" t="s">
        <v>35</v>
      </c>
      <c r="B41" s="2">
        <v>4057080</v>
      </c>
      <c r="C41" s="5">
        <v>22682</v>
      </c>
      <c r="D41" s="5">
        <v>13381</v>
      </c>
      <c r="E41" s="5">
        <v>3470</v>
      </c>
      <c r="F41" s="5">
        <v>5132</v>
      </c>
      <c r="G41" s="5">
        <v>32333</v>
      </c>
      <c r="H41" s="5">
        <v>40633</v>
      </c>
      <c r="I41" s="5">
        <v>55389</v>
      </c>
      <c r="J41" s="5">
        <v>49107</v>
      </c>
      <c r="K41" s="5">
        <v>2065</v>
      </c>
      <c r="L41" s="5">
        <v>11900</v>
      </c>
      <c r="M41" s="5">
        <v>13525</v>
      </c>
      <c r="N41" s="5">
        <v>6901</v>
      </c>
      <c r="O41" s="5">
        <v>3877</v>
      </c>
      <c r="P41" s="5">
        <v>0</v>
      </c>
      <c r="Q41" s="5">
        <v>0</v>
      </c>
      <c r="R41" s="5">
        <v>0</v>
      </c>
      <c r="S41" s="5">
        <v>0</v>
      </c>
      <c r="T41" s="5">
        <v>0</v>
      </c>
      <c r="U41" s="5">
        <v>0</v>
      </c>
      <c r="V41" s="5">
        <v>0</v>
      </c>
      <c r="W41" s="5">
        <v>0</v>
      </c>
      <c r="X41" s="5">
        <v>0</v>
      </c>
      <c r="Y41" s="5">
        <v>0</v>
      </c>
      <c r="Z41" s="5">
        <v>0</v>
      </c>
      <c r="AA41" s="5">
        <v>0</v>
      </c>
      <c r="AB41" s="5">
        <v>0</v>
      </c>
      <c r="AC41" s="5">
        <v>0</v>
      </c>
      <c r="AD41" s="5">
        <v>0</v>
      </c>
      <c r="AE41" s="5">
        <v>0</v>
      </c>
      <c r="AF41" s="5">
        <v>0</v>
      </c>
      <c r="AG41" s="5">
        <v>0</v>
      </c>
      <c r="AH41" s="5">
        <v>0</v>
      </c>
      <c r="AI41" s="5">
        <v>22774</v>
      </c>
      <c r="AJ41" s="5">
        <v>61702</v>
      </c>
      <c r="AK41" s="5">
        <v>11924</v>
      </c>
      <c r="AL41" s="5">
        <v>41432</v>
      </c>
      <c r="AM41" s="5">
        <v>16674</v>
      </c>
      <c r="AN41" s="5">
        <v>17694</v>
      </c>
      <c r="AO41" s="5">
        <v>40200</v>
      </c>
      <c r="AP41" s="5">
        <v>50456</v>
      </c>
      <c r="AQ41" s="5">
        <v>21223</v>
      </c>
      <c r="AR41" s="5">
        <v>19018</v>
      </c>
      <c r="AS41" s="5">
        <v>19952</v>
      </c>
      <c r="AT41" s="5">
        <v>51712</v>
      </c>
      <c r="AU41" s="5">
        <v>31986</v>
      </c>
      <c r="AV41" s="5">
        <v>39642</v>
      </c>
      <c r="AW41" s="5">
        <v>51330</v>
      </c>
      <c r="AX41" s="5">
        <v>18642</v>
      </c>
      <c r="AY41" s="5">
        <v>16983</v>
      </c>
      <c r="AZ41" s="5">
        <v>5902</v>
      </c>
      <c r="BA41" s="5">
        <v>50079</v>
      </c>
      <c r="BB41" s="5">
        <v>115241</v>
      </c>
      <c r="BC41" s="5">
        <v>19180</v>
      </c>
      <c r="BD41" s="5">
        <v>30683</v>
      </c>
      <c r="BE41" s="5">
        <v>70652</v>
      </c>
      <c r="BF41" s="5">
        <v>70918</v>
      </c>
      <c r="BG41" s="5">
        <v>119252</v>
      </c>
      <c r="BH41" s="5">
        <v>172026</v>
      </c>
      <c r="BI41" s="5">
        <v>135981</v>
      </c>
      <c r="BJ41" s="5">
        <v>131504</v>
      </c>
      <c r="BK41" s="5">
        <v>182824</v>
      </c>
      <c r="BL41" s="5">
        <v>115736</v>
      </c>
      <c r="BM41" s="5">
        <v>106421</v>
      </c>
      <c r="BN41" s="5">
        <v>202510</v>
      </c>
      <c r="BO41" s="5">
        <v>353137</v>
      </c>
      <c r="BP41" s="5">
        <v>188085</v>
      </c>
      <c r="BQ41" s="5">
        <v>168787</v>
      </c>
      <c r="BR41" s="5">
        <v>196177</v>
      </c>
      <c r="BS41" s="5">
        <v>159703</v>
      </c>
      <c r="BT41" s="5">
        <v>212811</v>
      </c>
      <c r="BU41" s="5">
        <v>148675</v>
      </c>
      <c r="BV41" s="5">
        <v>110969</v>
      </c>
      <c r="BW41" s="5">
        <v>392679</v>
      </c>
      <c r="BX41" s="5">
        <v>258100</v>
      </c>
      <c r="BY41" s="5">
        <v>121978</v>
      </c>
      <c r="BZ41" s="5">
        <v>216832</v>
      </c>
      <c r="CA41" s="5">
        <v>207742</v>
      </c>
      <c r="CB41" s="5">
        <v>211203</v>
      </c>
      <c r="CC41" s="5">
        <v>161167</v>
      </c>
      <c r="CD41" s="5">
        <v>101435</v>
      </c>
      <c r="CE41" s="5">
        <v>41788</v>
      </c>
      <c r="CF41" s="5">
        <v>51053</v>
      </c>
      <c r="CG41" s="5">
        <v>34896</v>
      </c>
      <c r="CH41" s="5">
        <v>59242</v>
      </c>
      <c r="CI41" s="5">
        <v>20686</v>
      </c>
      <c r="CJ41" s="5">
        <v>26696</v>
      </c>
      <c r="CK41" s="5">
        <v>50647</v>
      </c>
      <c r="CL41" s="5">
        <v>31631</v>
      </c>
      <c r="CM41" s="5">
        <v>32009</v>
      </c>
      <c r="CN41" s="5">
        <v>33181</v>
      </c>
      <c r="CO41" s="5">
        <v>38774</v>
      </c>
      <c r="CP41" s="5">
        <v>54704</v>
      </c>
      <c r="CQ41" s="5">
        <v>24489</v>
      </c>
      <c r="CR41" s="5">
        <v>20607</v>
      </c>
      <c r="CS41" s="5">
        <v>34676</v>
      </c>
      <c r="CT41" s="5">
        <v>50146</v>
      </c>
      <c r="CU41" s="5">
        <v>1319113</v>
      </c>
      <c r="CV41" s="5">
        <v>1186090</v>
      </c>
      <c r="CW41" s="5">
        <v>1116810</v>
      </c>
      <c r="CX41" s="5">
        <v>1254844</v>
      </c>
      <c r="CY41" s="5">
        <v>1189676</v>
      </c>
      <c r="CZ41" s="5">
        <v>1350617</v>
      </c>
      <c r="DA41" s="5">
        <v>866299</v>
      </c>
      <c r="DB41" s="5">
        <v>1086308</v>
      </c>
      <c r="DC41" s="5">
        <v>885932</v>
      </c>
      <c r="DD41" s="5">
        <v>1011896</v>
      </c>
      <c r="DE41" s="5">
        <v>1085928</v>
      </c>
      <c r="DF41" s="5">
        <v>1297638</v>
      </c>
      <c r="DG41" s="5">
        <v>1078683</v>
      </c>
      <c r="DH41" s="5">
        <v>984202</v>
      </c>
      <c r="DI41" s="5">
        <v>836887</v>
      </c>
      <c r="DJ41" s="5">
        <v>766038</v>
      </c>
      <c r="DK41" s="5">
        <v>524978</v>
      </c>
      <c r="DL41" s="5">
        <v>422119</v>
      </c>
      <c r="DM41" s="5">
        <v>438347</v>
      </c>
      <c r="DN41" s="5">
        <v>385179</v>
      </c>
      <c r="DO41" s="5">
        <v>362731</v>
      </c>
      <c r="DP41" s="5">
        <v>305333</v>
      </c>
      <c r="DQ41" s="5">
        <v>337812</v>
      </c>
      <c r="DR41" s="5">
        <v>357354</v>
      </c>
      <c r="DS41" s="5">
        <v>325953</v>
      </c>
      <c r="DT41" s="5">
        <v>309893</v>
      </c>
      <c r="DU41" s="5">
        <v>345717</v>
      </c>
      <c r="DV41" s="5">
        <v>329731</v>
      </c>
      <c r="DW41" s="5">
        <v>321663</v>
      </c>
      <c r="DX41" s="5">
        <v>326723</v>
      </c>
      <c r="DY41" s="5">
        <v>316201</v>
      </c>
      <c r="DZ41" s="5">
        <v>256116</v>
      </c>
      <c r="EA41" s="5">
        <v>41861</v>
      </c>
      <c r="EB41" s="5">
        <v>0</v>
      </c>
      <c r="EC41" s="5">
        <v>0</v>
      </c>
      <c r="ED41" s="5">
        <v>0</v>
      </c>
      <c r="EE41" s="5">
        <v>0</v>
      </c>
      <c r="EF41" s="5">
        <v>0</v>
      </c>
      <c r="EG41" s="5">
        <v>0</v>
      </c>
      <c r="EH41" s="5">
        <v>0</v>
      </c>
      <c r="EI41" s="5">
        <v>0</v>
      </c>
      <c r="EJ41" s="5">
        <v>0</v>
      </c>
      <c r="EK41" s="5">
        <v>0</v>
      </c>
      <c r="EL41" s="5">
        <v>0</v>
      </c>
      <c r="EM41" s="5">
        <v>0</v>
      </c>
      <c r="EN41" s="5">
        <v>0</v>
      </c>
      <c r="EO41" s="5">
        <v>0</v>
      </c>
      <c r="EP41" s="5">
        <v>0</v>
      </c>
      <c r="EQ41" s="5">
        <v>0</v>
      </c>
      <c r="ER41" s="5">
        <v>0</v>
      </c>
      <c r="ES41" s="5">
        <v>0</v>
      </c>
      <c r="ET41" s="5">
        <v>0</v>
      </c>
      <c r="EU41" s="5">
        <v>0</v>
      </c>
      <c r="EV41" s="5">
        <v>0</v>
      </c>
      <c r="EW41" s="5">
        <v>0</v>
      </c>
      <c r="EX41" s="5">
        <v>0</v>
      </c>
      <c r="EY41" s="5">
        <v>0</v>
      </c>
      <c r="EZ41" s="5">
        <v>0</v>
      </c>
      <c r="FA41" s="5">
        <v>0</v>
      </c>
      <c r="FB41" s="5">
        <v>0</v>
      </c>
      <c r="FC41" s="5">
        <v>0</v>
      </c>
      <c r="FD41" s="5">
        <v>0</v>
      </c>
      <c r="FE41" s="5">
        <v>0</v>
      </c>
      <c r="FF41" s="5">
        <v>0</v>
      </c>
      <c r="FG41" s="5">
        <v>0</v>
      </c>
      <c r="FH41" s="5">
        <v>0</v>
      </c>
      <c r="FI41" s="5">
        <v>0</v>
      </c>
      <c r="FJ41" s="5">
        <v>0</v>
      </c>
      <c r="FK41" s="5">
        <v>0</v>
      </c>
      <c r="FL41" s="5">
        <v>0</v>
      </c>
      <c r="FM41" s="5">
        <v>0</v>
      </c>
      <c r="FN41" s="5">
        <v>0</v>
      </c>
      <c r="FO41" s="5">
        <v>0</v>
      </c>
      <c r="FP41" s="5">
        <v>0</v>
      </c>
      <c r="FQ41" s="5">
        <v>0</v>
      </c>
      <c r="FR41" s="5">
        <v>0</v>
      </c>
      <c r="FS41" s="5">
        <v>0</v>
      </c>
      <c r="FT41" s="5">
        <v>0</v>
      </c>
      <c r="FU41" s="5" t="s">
        <v>220</v>
      </c>
      <c r="FV41" s="5" t="s">
        <v>220</v>
      </c>
      <c r="FW41" s="5" t="s">
        <v>220</v>
      </c>
      <c r="FX41" s="5" t="s">
        <v>220</v>
      </c>
      <c r="FY41" s="5" t="s">
        <v>220</v>
      </c>
      <c r="FZ41" s="5" t="s">
        <v>220</v>
      </c>
      <c r="GA41" s="5" t="s">
        <v>220</v>
      </c>
      <c r="GB41" s="5" t="s">
        <v>220</v>
      </c>
      <c r="GC41" s="5" t="s">
        <v>220</v>
      </c>
      <c r="GD41" s="5" t="s">
        <v>220</v>
      </c>
      <c r="GE41" s="5" t="s">
        <v>220</v>
      </c>
      <c r="GF41" s="5" t="s">
        <v>220</v>
      </c>
      <c r="GG41" s="5" t="s">
        <v>220</v>
      </c>
      <c r="GH41" s="5" t="s">
        <v>220</v>
      </c>
      <c r="GI41" s="5" t="s">
        <v>220</v>
      </c>
      <c r="GJ41" s="5" t="s">
        <v>220</v>
      </c>
      <c r="GK41" s="5" t="s">
        <v>220</v>
      </c>
      <c r="GL41" s="5" t="s">
        <v>220</v>
      </c>
      <c r="GM41" s="5">
        <v>1759566</v>
      </c>
      <c r="GN41" s="5">
        <v>1449259</v>
      </c>
      <c r="GO41" s="5">
        <v>1300991</v>
      </c>
      <c r="GP41" s="5">
        <v>1497585</v>
      </c>
      <c r="GQ41" s="5">
        <v>1398386</v>
      </c>
      <c r="GR41" s="5">
        <v>1621756</v>
      </c>
      <c r="GS41" s="5">
        <v>1110563</v>
      </c>
      <c r="GT41" s="5">
        <v>1296841</v>
      </c>
      <c r="GU41" s="5">
        <v>1301899</v>
      </c>
      <c r="GV41" s="5">
        <v>1300914</v>
      </c>
      <c r="GW41" s="5">
        <v>1241382</v>
      </c>
      <c r="GX41" s="5">
        <v>1573084</v>
      </c>
      <c r="GY41" s="5">
        <v>1322288</v>
      </c>
      <c r="GZ41" s="5">
        <v>1235047</v>
      </c>
      <c r="HA41" s="5">
        <v>1049384</v>
      </c>
      <c r="HB41" s="5">
        <v>886114</v>
      </c>
      <c r="HC41" s="5">
        <v>583749</v>
      </c>
      <c r="HD41" s="5">
        <v>479074</v>
      </c>
      <c r="HE41" s="5">
        <v>523322</v>
      </c>
      <c r="HF41" s="5">
        <v>559661</v>
      </c>
      <c r="HG41" s="5">
        <v>402597</v>
      </c>
      <c r="HH41" s="5">
        <v>362711</v>
      </c>
      <c r="HI41" s="5">
        <v>459110</v>
      </c>
      <c r="HJ41" s="5">
        <v>459903</v>
      </c>
      <c r="HK41" s="5">
        <v>477214</v>
      </c>
      <c r="HL41" s="5">
        <v>515099</v>
      </c>
      <c r="HM41" s="5">
        <v>520472</v>
      </c>
      <c r="HN41" s="5">
        <v>515939</v>
      </c>
      <c r="HO41" s="5">
        <v>528976</v>
      </c>
      <c r="HP41" s="5">
        <v>463066</v>
      </c>
      <c r="HQ41" s="5">
        <v>457298</v>
      </c>
      <c r="HR41" s="5">
        <v>508771</v>
      </c>
      <c r="HS41" s="5">
        <v>1531295</v>
      </c>
      <c r="HT41" s="5">
        <v>1704115</v>
      </c>
      <c r="HU41" s="5">
        <v>1630398</v>
      </c>
      <c r="HV41" s="5">
        <v>1777676</v>
      </c>
      <c r="HW41" s="5">
        <v>1938453</v>
      </c>
      <c r="HX41" s="5">
        <v>2357851</v>
      </c>
      <c r="HY41" s="5">
        <v>2293886</v>
      </c>
      <c r="HZ41" s="5">
        <v>2239471</v>
      </c>
      <c r="IA41" s="5">
        <v>2596038</v>
      </c>
      <c r="IB41" s="5">
        <v>3005756</v>
      </c>
      <c r="IC41" s="5">
        <v>3021214</v>
      </c>
      <c r="ID41" s="5">
        <v>3626261</v>
      </c>
      <c r="IE41" s="5">
        <v>3405535</v>
      </c>
      <c r="IF41" s="5">
        <v>3415019</v>
      </c>
      <c r="IG41" s="5">
        <v>3625404</v>
      </c>
      <c r="IH41" s="5">
        <v>3155318</v>
      </c>
      <c r="II41" s="5">
        <v>3190539</v>
      </c>
      <c r="IJ41" s="5">
        <v>2689694</v>
      </c>
      <c r="IK41" s="5">
        <v>3011852</v>
      </c>
      <c r="IL41" s="5">
        <v>3272122</v>
      </c>
      <c r="IM41" s="5">
        <v>2132205</v>
      </c>
      <c r="IN41" s="5">
        <v>1907235</v>
      </c>
      <c r="IO41" s="5">
        <v>1934133</v>
      </c>
      <c r="IP41" s="5">
        <v>1800209</v>
      </c>
      <c r="IQ41" s="5">
        <v>1654733</v>
      </c>
      <c r="IR41" s="5">
        <v>1377330</v>
      </c>
      <c r="IS41" s="5">
        <v>1437733</v>
      </c>
      <c r="IT41" s="5">
        <v>1332775</v>
      </c>
      <c r="IU41" s="5">
        <v>1457436</v>
      </c>
      <c r="IV41" s="5">
        <v>1435166</v>
      </c>
      <c r="IW41" s="5">
        <v>1376534</v>
      </c>
      <c r="IX41" s="5">
        <v>1179992</v>
      </c>
      <c r="IY41" s="5">
        <v>41155</v>
      </c>
      <c r="IZ41" s="5">
        <v>28287</v>
      </c>
      <c r="JA41" s="5">
        <v>27544</v>
      </c>
      <c r="JB41" s="5">
        <v>33845</v>
      </c>
      <c r="JC41" s="5">
        <v>45208</v>
      </c>
      <c r="JD41" s="5">
        <v>34559</v>
      </c>
      <c r="JE41" s="5">
        <v>27347</v>
      </c>
      <c r="JF41" s="5">
        <v>42811</v>
      </c>
      <c r="JG41" s="5">
        <v>51508</v>
      </c>
      <c r="JH41" s="5">
        <v>33224</v>
      </c>
      <c r="JI41" s="5">
        <v>30766</v>
      </c>
      <c r="JJ41" s="5">
        <v>35734</v>
      </c>
      <c r="JK41" s="5">
        <v>27102</v>
      </c>
      <c r="JL41" s="5">
        <v>28470</v>
      </c>
      <c r="JM41" s="5">
        <v>28414</v>
      </c>
      <c r="JN41" s="5">
        <v>21646</v>
      </c>
      <c r="JO41" s="5">
        <v>26378</v>
      </c>
      <c r="JP41" s="5">
        <v>29845</v>
      </c>
      <c r="JQ41" s="5">
        <v>48847</v>
      </c>
      <c r="JR41" s="5">
        <v>76207</v>
      </c>
      <c r="JS41" s="5">
        <v>89291</v>
      </c>
      <c r="JT41" s="5">
        <v>168721</v>
      </c>
      <c r="JU41" s="5">
        <v>181445</v>
      </c>
      <c r="JV41" s="5">
        <v>129785</v>
      </c>
      <c r="JW41" s="5">
        <v>177548</v>
      </c>
      <c r="JX41" s="5">
        <v>189372</v>
      </c>
      <c r="JY41" s="5">
        <v>258274</v>
      </c>
      <c r="JZ41" s="5">
        <v>213640</v>
      </c>
      <c r="KA41" s="5">
        <v>220903</v>
      </c>
      <c r="KB41" s="5">
        <v>211370</v>
      </c>
      <c r="KC41" s="5">
        <v>210349</v>
      </c>
      <c r="KD41" s="5">
        <v>185165</v>
      </c>
      <c r="KE41" s="5">
        <v>76225</v>
      </c>
      <c r="KF41" s="5">
        <v>78702</v>
      </c>
      <c r="KG41" s="5">
        <v>77379</v>
      </c>
      <c r="KH41" s="5">
        <v>76040</v>
      </c>
      <c r="KI41" s="5">
        <v>77618</v>
      </c>
      <c r="KJ41" s="5">
        <v>71767</v>
      </c>
      <c r="KK41" s="5">
        <v>86428</v>
      </c>
      <c r="KL41" s="5">
        <v>94395</v>
      </c>
      <c r="KM41" s="5">
        <v>104967</v>
      </c>
      <c r="KN41" s="5">
        <v>95959</v>
      </c>
      <c r="KO41" s="5">
        <v>93434</v>
      </c>
      <c r="KP41" s="5">
        <v>87736</v>
      </c>
      <c r="KQ41" s="5">
        <v>85730</v>
      </c>
      <c r="KR41" s="5">
        <v>85462</v>
      </c>
      <c r="KS41" s="5">
        <v>83219</v>
      </c>
      <c r="KT41" s="5">
        <v>75409</v>
      </c>
      <c r="KU41" s="5">
        <v>80641</v>
      </c>
      <c r="KV41" s="5">
        <v>81094</v>
      </c>
      <c r="KW41" s="5">
        <v>72340</v>
      </c>
      <c r="KX41" s="5">
        <v>69339</v>
      </c>
      <c r="KY41" s="5">
        <v>59255</v>
      </c>
      <c r="KZ41" s="5">
        <v>53407</v>
      </c>
      <c r="LA41" s="5">
        <v>54146</v>
      </c>
      <c r="LB41" s="5">
        <v>47340</v>
      </c>
      <c r="LC41" s="5">
        <v>47448</v>
      </c>
      <c r="LD41" s="5">
        <v>47941</v>
      </c>
      <c r="LE41" s="5">
        <v>48086</v>
      </c>
      <c r="LF41" s="5">
        <v>47252</v>
      </c>
      <c r="LG41" s="5">
        <v>46319</v>
      </c>
      <c r="LH41" s="5">
        <v>45160</v>
      </c>
      <c r="LI41" s="5">
        <v>44696</v>
      </c>
      <c r="LJ41" s="5">
        <v>42935</v>
      </c>
      <c r="LK41" s="5">
        <v>70153</v>
      </c>
      <c r="LL41" s="5">
        <v>77644</v>
      </c>
      <c r="LM41" s="5">
        <v>97479</v>
      </c>
      <c r="LN41" s="5">
        <v>85188</v>
      </c>
      <c r="LO41" s="5">
        <v>71536</v>
      </c>
      <c r="LP41" s="5">
        <v>62974</v>
      </c>
      <c r="LQ41" s="5">
        <v>62720</v>
      </c>
      <c r="LR41" s="5">
        <v>71790</v>
      </c>
      <c r="LS41" s="5">
        <v>66376</v>
      </c>
      <c r="LT41" s="5">
        <v>66704</v>
      </c>
      <c r="LU41" s="5">
        <v>72748</v>
      </c>
      <c r="LV41" s="5">
        <v>77489</v>
      </c>
      <c r="LW41" s="5">
        <v>65805</v>
      </c>
      <c r="LX41" s="5">
        <v>68982</v>
      </c>
      <c r="LY41" s="5">
        <v>57666</v>
      </c>
      <c r="LZ41" s="5">
        <v>47389</v>
      </c>
      <c r="MA41" s="5">
        <v>49497</v>
      </c>
      <c r="MB41" s="5">
        <v>55328</v>
      </c>
      <c r="MC41" s="5">
        <v>54648</v>
      </c>
      <c r="MD41" s="5">
        <v>68878</v>
      </c>
      <c r="ME41" s="5">
        <v>56046</v>
      </c>
      <c r="MF41" s="5">
        <v>53787</v>
      </c>
      <c r="MG41" s="5">
        <v>50689</v>
      </c>
      <c r="MH41" s="5">
        <v>47703</v>
      </c>
      <c r="MI41" s="5">
        <v>46602</v>
      </c>
      <c r="MJ41" s="5">
        <v>43483</v>
      </c>
      <c r="MK41" s="5">
        <v>46914</v>
      </c>
      <c r="ML41" s="5">
        <v>45369</v>
      </c>
      <c r="MM41" s="5">
        <v>37184</v>
      </c>
      <c r="MN41" s="5">
        <v>37876</v>
      </c>
      <c r="MO41" s="5">
        <v>37785</v>
      </c>
      <c r="MP41" s="5">
        <v>38078</v>
      </c>
      <c r="MQ41" s="5">
        <v>12838</v>
      </c>
      <c r="MR41" s="5">
        <v>10507</v>
      </c>
      <c r="MS41" s="5">
        <v>10719</v>
      </c>
      <c r="MT41" s="5">
        <v>11130</v>
      </c>
      <c r="MU41" s="5">
        <v>12208</v>
      </c>
      <c r="MV41" s="5">
        <v>10916</v>
      </c>
      <c r="MW41" s="5">
        <v>0</v>
      </c>
      <c r="MX41" s="5">
        <v>0</v>
      </c>
      <c r="MY41" s="5">
        <v>0</v>
      </c>
      <c r="MZ41" s="5">
        <v>8868</v>
      </c>
      <c r="NA41" s="5">
        <v>9947</v>
      </c>
      <c r="NB41" s="5">
        <v>11547</v>
      </c>
      <c r="NC41" s="5">
        <v>10523</v>
      </c>
      <c r="ND41" s="5">
        <v>7107</v>
      </c>
      <c r="NE41" s="5" t="s">
        <v>220</v>
      </c>
      <c r="NF41" s="5" t="s">
        <v>220</v>
      </c>
      <c r="NG41" s="5" t="s">
        <v>220</v>
      </c>
      <c r="NH41" s="5" t="s">
        <v>220</v>
      </c>
      <c r="NI41" s="5" t="s">
        <v>220</v>
      </c>
      <c r="NJ41" s="5" t="s">
        <v>220</v>
      </c>
      <c r="NK41" s="5" t="s">
        <v>220</v>
      </c>
      <c r="NL41" s="5" t="s">
        <v>220</v>
      </c>
      <c r="NM41" s="5" t="s">
        <v>220</v>
      </c>
      <c r="NN41" s="5" t="s">
        <v>220</v>
      </c>
      <c r="NO41" s="5" t="s">
        <v>220</v>
      </c>
      <c r="NP41" s="5" t="s">
        <v>220</v>
      </c>
      <c r="NQ41" s="5" t="s">
        <v>220</v>
      </c>
      <c r="NR41" s="5" t="s">
        <v>220</v>
      </c>
      <c r="NS41" s="5" t="s">
        <v>220</v>
      </c>
      <c r="NT41" s="5" t="s">
        <v>220</v>
      </c>
      <c r="NU41" s="5" t="s">
        <v>220</v>
      </c>
      <c r="NV41" s="5" t="s">
        <v>220</v>
      </c>
      <c r="NW41" s="5">
        <v>0</v>
      </c>
      <c r="NX41" s="5">
        <v>0</v>
      </c>
      <c r="NY41" s="5">
        <v>0</v>
      </c>
      <c r="NZ41" s="5">
        <v>0</v>
      </c>
      <c r="OA41" s="5">
        <v>0</v>
      </c>
      <c r="OB41" s="5">
        <v>0</v>
      </c>
      <c r="OC41" s="5">
        <v>0</v>
      </c>
      <c r="OD41" s="5">
        <v>0</v>
      </c>
      <c r="OE41" s="5">
        <v>0</v>
      </c>
      <c r="OF41" s="5">
        <v>0</v>
      </c>
      <c r="OG41" s="5">
        <v>0</v>
      </c>
      <c r="OH41" s="5">
        <v>0</v>
      </c>
      <c r="OI41" s="5">
        <v>0</v>
      </c>
      <c r="OJ41" s="5">
        <v>0</v>
      </c>
      <c r="OK41" s="5" t="s">
        <v>220</v>
      </c>
      <c r="OL41" s="5" t="s">
        <v>220</v>
      </c>
      <c r="OM41" s="5" t="s">
        <v>220</v>
      </c>
      <c r="ON41" s="5" t="s">
        <v>220</v>
      </c>
      <c r="OO41" s="5" t="s">
        <v>220</v>
      </c>
      <c r="OP41" s="5" t="s">
        <v>220</v>
      </c>
      <c r="OQ41" s="5" t="s">
        <v>220</v>
      </c>
      <c r="OR41" s="5" t="s">
        <v>220</v>
      </c>
      <c r="OS41" s="5" t="s">
        <v>220</v>
      </c>
      <c r="OT41" s="5" t="s">
        <v>220</v>
      </c>
      <c r="OU41" s="5" t="s">
        <v>220</v>
      </c>
      <c r="OV41" s="5" t="s">
        <v>220</v>
      </c>
      <c r="OW41" s="5" t="s">
        <v>220</v>
      </c>
      <c r="OX41" s="5" t="s">
        <v>220</v>
      </c>
      <c r="OY41" s="5" t="s">
        <v>220</v>
      </c>
      <c r="OZ41" s="5" t="s">
        <v>220</v>
      </c>
      <c r="PA41" s="5" t="s">
        <v>220</v>
      </c>
      <c r="PB41" s="5" t="s">
        <v>220</v>
      </c>
      <c r="PC41" s="5">
        <v>195587</v>
      </c>
      <c r="PD41" s="5">
        <v>191071</v>
      </c>
      <c r="PE41" s="5">
        <v>194001</v>
      </c>
      <c r="PF41" s="5">
        <v>193896</v>
      </c>
      <c r="PG41" s="5">
        <v>208796</v>
      </c>
      <c r="PH41" s="5">
        <v>223650</v>
      </c>
      <c r="PI41" s="5">
        <v>217249</v>
      </c>
      <c r="PJ41" s="5">
        <v>210736</v>
      </c>
      <c r="PK41" s="5">
        <v>202854</v>
      </c>
      <c r="PL41" s="5">
        <v>200533</v>
      </c>
      <c r="PM41" s="5">
        <v>227451</v>
      </c>
      <c r="PN41" s="5">
        <v>225730</v>
      </c>
      <c r="PO41" s="5">
        <v>216636</v>
      </c>
      <c r="PP41" s="5">
        <v>215940</v>
      </c>
      <c r="PQ41" s="5">
        <v>194954</v>
      </c>
      <c r="PR41" s="5">
        <v>177381</v>
      </c>
      <c r="PS41" s="5">
        <v>149820</v>
      </c>
      <c r="PT41" s="5">
        <v>152991</v>
      </c>
      <c r="PU41" s="5">
        <v>141817</v>
      </c>
      <c r="PV41" s="5">
        <v>146274</v>
      </c>
      <c r="PW41" s="5">
        <v>147087</v>
      </c>
      <c r="PX41" s="5">
        <v>131943</v>
      </c>
      <c r="PY41" s="5">
        <v>128420</v>
      </c>
      <c r="PZ41" s="5">
        <v>128274</v>
      </c>
      <c r="QA41" s="5">
        <v>131352</v>
      </c>
      <c r="QB41" s="5">
        <v>126883</v>
      </c>
      <c r="QC41" s="5">
        <v>123792</v>
      </c>
      <c r="QD41" s="5">
        <v>119024</v>
      </c>
      <c r="QE41" s="5">
        <v>114880</v>
      </c>
      <c r="QF41" s="5">
        <v>113263</v>
      </c>
      <c r="QG41" s="5">
        <v>110472</v>
      </c>
      <c r="QH41" s="5">
        <v>107165</v>
      </c>
      <c r="QI41" s="5">
        <v>321874</v>
      </c>
      <c r="QJ41" s="5">
        <v>343181</v>
      </c>
      <c r="QK41" s="5">
        <v>324529</v>
      </c>
      <c r="QL41" s="5">
        <v>318784</v>
      </c>
      <c r="QM41" s="5">
        <v>326373</v>
      </c>
      <c r="QN41" s="5">
        <v>288487</v>
      </c>
      <c r="QO41" s="5">
        <v>256894</v>
      </c>
      <c r="QP41" s="5">
        <v>255978</v>
      </c>
      <c r="QQ41" s="5">
        <v>254397</v>
      </c>
      <c r="QR41" s="5">
        <v>242217</v>
      </c>
      <c r="QS41" s="5">
        <v>230073</v>
      </c>
      <c r="QT41" s="5">
        <v>241036</v>
      </c>
      <c r="QU41" s="5">
        <v>217481</v>
      </c>
      <c r="QV41" s="5">
        <v>249126</v>
      </c>
      <c r="QW41" s="5">
        <v>201337</v>
      </c>
      <c r="QX41" s="5">
        <v>180763</v>
      </c>
      <c r="QY41" s="5">
        <v>175537</v>
      </c>
      <c r="QZ41" s="5">
        <v>188758</v>
      </c>
      <c r="RA41" s="5">
        <v>204622</v>
      </c>
      <c r="RB41" s="5">
        <v>187021</v>
      </c>
      <c r="RC41" s="5">
        <v>176198</v>
      </c>
      <c r="RD41" s="5">
        <v>156097</v>
      </c>
      <c r="RE41" s="5">
        <v>143130</v>
      </c>
      <c r="RF41" s="5">
        <v>161174</v>
      </c>
      <c r="RG41" s="5">
        <v>157204</v>
      </c>
      <c r="RH41" s="5">
        <v>159799</v>
      </c>
      <c r="RI41" s="5">
        <v>156426</v>
      </c>
      <c r="RJ41" s="5">
        <v>162102</v>
      </c>
      <c r="RK41" s="5">
        <v>148697</v>
      </c>
      <c r="RL41" s="5">
        <v>152482</v>
      </c>
      <c r="RM41" s="5">
        <v>141503</v>
      </c>
      <c r="RN41" s="5">
        <v>136714</v>
      </c>
      <c r="RO41" s="5">
        <v>236480</v>
      </c>
      <c r="RP41" s="5">
        <v>221600</v>
      </c>
      <c r="RQ41" s="5">
        <v>211764</v>
      </c>
      <c r="RR41" s="5">
        <v>200873</v>
      </c>
      <c r="RS41" s="5">
        <v>216744</v>
      </c>
      <c r="RT41" s="5">
        <v>235949</v>
      </c>
      <c r="RU41" s="5">
        <v>227454</v>
      </c>
      <c r="RV41" s="5">
        <v>237661</v>
      </c>
      <c r="RW41" s="5">
        <v>234023</v>
      </c>
      <c r="RX41" s="5">
        <v>225667</v>
      </c>
      <c r="RY41" s="5">
        <v>230741</v>
      </c>
      <c r="RZ41" s="5">
        <v>215721</v>
      </c>
      <c r="SA41" s="5">
        <v>194201</v>
      </c>
      <c r="SB41" s="5">
        <v>196561</v>
      </c>
      <c r="SC41" s="5">
        <v>183029</v>
      </c>
      <c r="SD41" s="5">
        <v>169740</v>
      </c>
      <c r="SE41" s="5">
        <v>168625</v>
      </c>
      <c r="SF41" s="5">
        <v>170322</v>
      </c>
      <c r="SG41" s="5">
        <v>176284</v>
      </c>
      <c r="SH41" s="5">
        <v>164500</v>
      </c>
      <c r="SI41" s="5">
        <v>161970</v>
      </c>
      <c r="SJ41" s="5">
        <v>164096</v>
      </c>
      <c r="SK41" s="5">
        <v>160958</v>
      </c>
      <c r="SL41" s="5">
        <v>158912</v>
      </c>
      <c r="SM41" s="5">
        <v>161871</v>
      </c>
      <c r="SN41" s="5">
        <v>157026</v>
      </c>
      <c r="SO41" s="5">
        <v>152579</v>
      </c>
      <c r="SP41" s="5">
        <v>150188</v>
      </c>
      <c r="SQ41" s="5">
        <v>147956</v>
      </c>
      <c r="SR41" s="5">
        <v>146182</v>
      </c>
      <c r="SS41" s="5">
        <v>141841</v>
      </c>
      <c r="ST41" s="5">
        <v>134994</v>
      </c>
      <c r="SU41" s="5">
        <v>479372</v>
      </c>
      <c r="SV41" s="5">
        <v>440788</v>
      </c>
      <c r="SW41" s="5">
        <v>416725</v>
      </c>
      <c r="SX41" s="5">
        <v>387254</v>
      </c>
      <c r="SY41" s="5">
        <v>380851</v>
      </c>
      <c r="SZ41" s="5">
        <v>341180</v>
      </c>
      <c r="TA41" s="5">
        <v>288861</v>
      </c>
      <c r="TB41" s="5">
        <v>147165</v>
      </c>
      <c r="TC41" s="5">
        <v>25894</v>
      </c>
      <c r="TD41" s="5">
        <v>25574</v>
      </c>
      <c r="TE41" s="5">
        <v>21623</v>
      </c>
      <c r="TF41" s="5">
        <v>13906</v>
      </c>
      <c r="TG41" s="5">
        <v>7560</v>
      </c>
      <c r="TH41" s="5">
        <v>4596</v>
      </c>
      <c r="TI41" s="5">
        <v>16624</v>
      </c>
      <c r="TJ41" s="5">
        <v>12317</v>
      </c>
      <c r="TK41" s="5">
        <v>12422</v>
      </c>
      <c r="TL41" s="5">
        <v>15399</v>
      </c>
      <c r="TM41" s="5">
        <v>23059</v>
      </c>
      <c r="TN41" s="5">
        <v>36353</v>
      </c>
      <c r="TO41" s="5">
        <v>47305</v>
      </c>
      <c r="TP41" s="5">
        <v>59108</v>
      </c>
      <c r="TQ41" s="5">
        <v>66412</v>
      </c>
      <c r="TR41" s="5">
        <v>74294</v>
      </c>
      <c r="TS41" s="5">
        <v>95194</v>
      </c>
      <c r="TT41" s="5">
        <v>76313</v>
      </c>
      <c r="TU41" s="5">
        <v>72194</v>
      </c>
      <c r="TV41" s="5">
        <v>53790</v>
      </c>
      <c r="TW41" s="5">
        <v>37066</v>
      </c>
      <c r="TX41" s="5">
        <v>15280</v>
      </c>
      <c r="TY41" s="5">
        <v>10676</v>
      </c>
      <c r="TZ41" s="5">
        <v>21327</v>
      </c>
      <c r="UA41" s="5">
        <v>0</v>
      </c>
      <c r="UB41" s="5">
        <v>0</v>
      </c>
      <c r="UC41" s="5">
        <v>0</v>
      </c>
      <c r="UD41" s="5">
        <v>0</v>
      </c>
      <c r="UE41" s="5">
        <v>0</v>
      </c>
      <c r="UF41" s="5">
        <v>0</v>
      </c>
      <c r="UG41" s="5">
        <v>9641</v>
      </c>
      <c r="UH41" s="5">
        <v>12519</v>
      </c>
      <c r="UI41" s="5">
        <v>12063</v>
      </c>
      <c r="UJ41" s="5">
        <v>12461</v>
      </c>
      <c r="UK41" s="5">
        <v>14067</v>
      </c>
      <c r="UL41" s="5">
        <v>17728</v>
      </c>
      <c r="UM41" s="5">
        <v>25411</v>
      </c>
      <c r="UN41" s="5">
        <v>16427</v>
      </c>
      <c r="UO41" s="5">
        <v>0</v>
      </c>
      <c r="UP41" s="5">
        <v>1</v>
      </c>
      <c r="UQ41" s="5">
        <v>0</v>
      </c>
      <c r="UR41" s="5">
        <v>0</v>
      </c>
      <c r="US41" s="5">
        <v>0</v>
      </c>
      <c r="UT41" s="5">
        <v>0</v>
      </c>
      <c r="UU41" s="5">
        <v>0</v>
      </c>
      <c r="UV41" s="5">
        <v>0</v>
      </c>
      <c r="UW41" s="5">
        <v>38</v>
      </c>
      <c r="UX41" s="5">
        <v>310</v>
      </c>
      <c r="UY41" s="5">
        <v>1517</v>
      </c>
      <c r="UZ41" s="5">
        <v>1689</v>
      </c>
      <c r="VA41" s="5">
        <v>1872</v>
      </c>
      <c r="VB41" s="5">
        <v>1964</v>
      </c>
      <c r="VC41" s="5">
        <v>234</v>
      </c>
      <c r="VD41" s="5">
        <v>963</v>
      </c>
      <c r="VE41" s="5">
        <v>574</v>
      </c>
      <c r="VF41" s="5">
        <v>901</v>
      </c>
      <c r="VG41" s="5">
        <v>646475</v>
      </c>
      <c r="VH41" s="5">
        <v>655215</v>
      </c>
      <c r="VI41" s="5">
        <v>668920</v>
      </c>
      <c r="VJ41" s="5">
        <v>865418</v>
      </c>
      <c r="VK41" s="5">
        <v>886329</v>
      </c>
      <c r="VL41" s="5">
        <v>973183</v>
      </c>
      <c r="VM41" s="5">
        <v>972583</v>
      </c>
      <c r="VN41" s="5">
        <v>1173041</v>
      </c>
      <c r="VO41" s="5">
        <v>1063886</v>
      </c>
      <c r="VP41" s="5">
        <v>1029665</v>
      </c>
      <c r="VQ41" s="5">
        <v>778280</v>
      </c>
      <c r="VR41" s="5">
        <v>567300</v>
      </c>
      <c r="VS41" s="5">
        <v>543833</v>
      </c>
      <c r="VT41" s="5">
        <v>379294</v>
      </c>
      <c r="VU41" s="5">
        <v>309771</v>
      </c>
      <c r="VV41" s="5">
        <v>244377</v>
      </c>
      <c r="VW41" s="5">
        <v>215417</v>
      </c>
      <c r="VX41" s="5">
        <v>142008</v>
      </c>
      <c r="VY41" s="5">
        <v>155650</v>
      </c>
      <c r="VZ41" s="5">
        <v>156718</v>
      </c>
      <c r="WA41" s="5">
        <v>285082</v>
      </c>
      <c r="WB41" s="5">
        <v>322238</v>
      </c>
      <c r="WC41" s="5">
        <v>341406</v>
      </c>
      <c r="WD41" s="5">
        <v>429496</v>
      </c>
      <c r="WE41" s="5">
        <v>361579</v>
      </c>
      <c r="WF41" s="5">
        <v>394474</v>
      </c>
      <c r="WG41" s="5">
        <v>373627</v>
      </c>
      <c r="WH41" s="5">
        <v>373086</v>
      </c>
      <c r="WI41" s="5">
        <v>348689</v>
      </c>
      <c r="WJ41" s="5">
        <v>330336</v>
      </c>
      <c r="WK41" s="5">
        <v>316599</v>
      </c>
      <c r="WL41" s="5">
        <v>291084</v>
      </c>
      <c r="WM41" s="5">
        <v>2263</v>
      </c>
      <c r="WN41" s="5">
        <v>1330</v>
      </c>
      <c r="WO41" s="5">
        <v>686</v>
      </c>
      <c r="WP41" s="5">
        <v>1379</v>
      </c>
      <c r="WQ41" s="5">
        <v>-38</v>
      </c>
      <c r="WR41" s="5">
        <v>-2</v>
      </c>
      <c r="WS41" s="5">
        <v>-116</v>
      </c>
      <c r="WT41" s="5">
        <v>73</v>
      </c>
      <c r="WU41" s="5">
        <v>0</v>
      </c>
      <c r="WV41" s="5">
        <v>0</v>
      </c>
      <c r="WW41" s="5">
        <v>0</v>
      </c>
      <c r="WX41" s="5">
        <v>0</v>
      </c>
      <c r="WY41" s="5">
        <v>0</v>
      </c>
      <c r="WZ41" s="5">
        <v>0</v>
      </c>
      <c r="XA41" s="5">
        <v>0</v>
      </c>
      <c r="XB41" s="5">
        <v>0</v>
      </c>
      <c r="XC41" s="5">
        <v>0</v>
      </c>
      <c r="XD41" s="5">
        <v>0</v>
      </c>
      <c r="XE41" s="5">
        <v>0</v>
      </c>
      <c r="XF41" s="5">
        <v>0</v>
      </c>
      <c r="XG41" s="5">
        <v>0</v>
      </c>
      <c r="XH41" s="5">
        <v>0</v>
      </c>
      <c r="XI41" s="5">
        <v>0</v>
      </c>
      <c r="XJ41" s="5">
        <v>0</v>
      </c>
      <c r="XK41" s="5">
        <v>0</v>
      </c>
      <c r="XL41" s="5">
        <v>0</v>
      </c>
      <c r="XM41" s="5">
        <v>0</v>
      </c>
      <c r="XN41" s="5">
        <v>0</v>
      </c>
      <c r="XO41" s="5">
        <v>0</v>
      </c>
      <c r="XP41" s="5">
        <v>0</v>
      </c>
      <c r="XQ41" s="5">
        <v>0</v>
      </c>
      <c r="XR41" s="5">
        <v>0</v>
      </c>
      <c r="XS41" s="2">
        <v>4226</v>
      </c>
      <c r="XT41" s="3" t="s">
        <v>222</v>
      </c>
      <c r="XU41" s="3" t="s">
        <v>222</v>
      </c>
      <c r="XV41" s="3" t="s">
        <v>222</v>
      </c>
      <c r="XW41" s="3" t="s">
        <v>221</v>
      </c>
      <c r="XX41" s="3" t="s">
        <v>222</v>
      </c>
      <c r="XY41" s="3" t="s">
        <v>222</v>
      </c>
      <c r="XZ41" s="3" t="s">
        <v>234</v>
      </c>
    </row>
    <row r="42" spans="1:650" x14ac:dyDescent="0.3">
      <c r="A42" s="1" t="s">
        <v>36</v>
      </c>
      <c r="B42" s="2">
        <v>4059417</v>
      </c>
      <c r="C42" s="5">
        <v>0</v>
      </c>
      <c r="D42" s="5">
        <v>0</v>
      </c>
      <c r="E42" s="5">
        <v>0</v>
      </c>
      <c r="F42" s="5">
        <v>0</v>
      </c>
      <c r="G42" s="5">
        <v>0</v>
      </c>
      <c r="H42" s="5">
        <v>0</v>
      </c>
      <c r="I42" s="5">
        <v>0</v>
      </c>
      <c r="J42" s="5">
        <v>0</v>
      </c>
      <c r="K42" s="5">
        <v>0</v>
      </c>
      <c r="L42" s="5">
        <v>0</v>
      </c>
      <c r="M42" s="5">
        <v>0</v>
      </c>
      <c r="N42" s="5">
        <v>0</v>
      </c>
      <c r="O42" s="5">
        <v>0</v>
      </c>
      <c r="P42" s="5">
        <v>0</v>
      </c>
      <c r="Q42" s="5">
        <v>0</v>
      </c>
      <c r="R42" s="5">
        <v>0</v>
      </c>
      <c r="S42" s="5">
        <v>1138</v>
      </c>
      <c r="T42" s="5">
        <v>0</v>
      </c>
      <c r="U42" s="5">
        <v>0</v>
      </c>
      <c r="V42" s="5">
        <v>0</v>
      </c>
      <c r="W42" s="5">
        <v>0</v>
      </c>
      <c r="X42" s="5">
        <v>0</v>
      </c>
      <c r="Y42" s="5">
        <v>0</v>
      </c>
      <c r="Z42" s="5">
        <v>0</v>
      </c>
      <c r="AA42" s="5">
        <v>0</v>
      </c>
      <c r="AB42" s="5">
        <v>0</v>
      </c>
      <c r="AC42" s="5" t="s">
        <v>220</v>
      </c>
      <c r="AD42" s="5" t="s">
        <v>220</v>
      </c>
      <c r="AE42" s="5" t="s">
        <v>220</v>
      </c>
      <c r="AF42" s="5" t="s">
        <v>220</v>
      </c>
      <c r="AG42" s="5" t="s">
        <v>220</v>
      </c>
      <c r="AH42" s="5" t="s">
        <v>220</v>
      </c>
      <c r="AI42" s="5">
        <v>449</v>
      </c>
      <c r="AJ42" s="5">
        <v>1406</v>
      </c>
      <c r="AK42" s="5">
        <v>542</v>
      </c>
      <c r="AL42" s="5">
        <v>287</v>
      </c>
      <c r="AM42" s="5">
        <v>1684</v>
      </c>
      <c r="AN42" s="5">
        <v>513</v>
      </c>
      <c r="AO42" s="5">
        <v>786</v>
      </c>
      <c r="AP42" s="5">
        <v>802</v>
      </c>
      <c r="AQ42" s="5">
        <v>1231</v>
      </c>
      <c r="AR42" s="5">
        <v>789</v>
      </c>
      <c r="AS42" s="5">
        <v>796</v>
      </c>
      <c r="AT42" s="5">
        <v>1337</v>
      </c>
      <c r="AU42" s="5">
        <v>799</v>
      </c>
      <c r="AV42" s="5">
        <v>994</v>
      </c>
      <c r="AW42" s="5">
        <v>1103</v>
      </c>
      <c r="AX42" s="5">
        <v>1312</v>
      </c>
      <c r="AY42" s="5">
        <v>2151</v>
      </c>
      <c r="AZ42" s="5">
        <v>903</v>
      </c>
      <c r="BA42" s="5">
        <v>392</v>
      </c>
      <c r="BB42" s="5">
        <v>1202</v>
      </c>
      <c r="BC42" s="5">
        <v>407</v>
      </c>
      <c r="BD42" s="5">
        <v>544</v>
      </c>
      <c r="BE42" s="5">
        <v>64</v>
      </c>
      <c r="BF42" s="5">
        <v>1247</v>
      </c>
      <c r="BG42" s="5">
        <v>323</v>
      </c>
      <c r="BH42" s="5">
        <v>193</v>
      </c>
      <c r="BI42" s="5" t="s">
        <v>220</v>
      </c>
      <c r="BJ42" s="5" t="s">
        <v>220</v>
      </c>
      <c r="BK42" s="5" t="s">
        <v>220</v>
      </c>
      <c r="BL42" s="5" t="s">
        <v>220</v>
      </c>
      <c r="BM42" s="5" t="s">
        <v>220</v>
      </c>
      <c r="BN42" s="5" t="s">
        <v>220</v>
      </c>
      <c r="BO42" s="5">
        <v>677</v>
      </c>
      <c r="BP42" s="5">
        <v>238</v>
      </c>
      <c r="BQ42" s="5">
        <v>371</v>
      </c>
      <c r="BR42" s="5">
        <v>459</v>
      </c>
      <c r="BS42" s="5">
        <v>793</v>
      </c>
      <c r="BT42" s="5">
        <v>1367</v>
      </c>
      <c r="BU42" s="5">
        <v>1676</v>
      </c>
      <c r="BV42" s="5">
        <v>402</v>
      </c>
      <c r="BW42" s="5">
        <v>120</v>
      </c>
      <c r="BX42" s="5">
        <v>135</v>
      </c>
      <c r="BY42" s="5">
        <v>266</v>
      </c>
      <c r="BZ42" s="5">
        <v>800</v>
      </c>
      <c r="CA42" s="5">
        <v>174</v>
      </c>
      <c r="CB42" s="5">
        <v>465</v>
      </c>
      <c r="CC42" s="5">
        <v>262</v>
      </c>
      <c r="CD42" s="5">
        <v>646</v>
      </c>
      <c r="CE42" s="5">
        <v>254</v>
      </c>
      <c r="CF42" s="5">
        <v>658</v>
      </c>
      <c r="CG42" s="5">
        <v>433</v>
      </c>
      <c r="CH42" s="5">
        <v>786</v>
      </c>
      <c r="CI42" s="5">
        <v>137</v>
      </c>
      <c r="CJ42" s="5">
        <v>1293</v>
      </c>
      <c r="CK42" s="5">
        <v>29</v>
      </c>
      <c r="CL42" s="5">
        <v>322</v>
      </c>
      <c r="CM42" s="5">
        <v>904</v>
      </c>
      <c r="CN42" s="5">
        <v>358</v>
      </c>
      <c r="CO42" s="5" t="s">
        <v>220</v>
      </c>
      <c r="CP42" s="5" t="s">
        <v>220</v>
      </c>
      <c r="CQ42" s="5" t="s">
        <v>220</v>
      </c>
      <c r="CR42" s="5" t="s">
        <v>220</v>
      </c>
      <c r="CS42" s="5" t="s">
        <v>220</v>
      </c>
      <c r="CT42" s="5" t="s">
        <v>220</v>
      </c>
      <c r="CU42" s="5">
        <v>0</v>
      </c>
      <c r="CV42" s="5">
        <v>79</v>
      </c>
      <c r="CW42" s="5">
        <v>172</v>
      </c>
      <c r="CX42" s="5">
        <v>10</v>
      </c>
      <c r="CY42" s="5">
        <v>3</v>
      </c>
      <c r="CZ42" s="5">
        <v>36</v>
      </c>
      <c r="DA42" s="5">
        <v>0</v>
      </c>
      <c r="DB42" s="5">
        <v>17</v>
      </c>
      <c r="DC42" s="5">
        <v>39</v>
      </c>
      <c r="DD42" s="5">
        <v>0</v>
      </c>
      <c r="DE42" s="5">
        <v>16</v>
      </c>
      <c r="DF42" s="5">
        <v>11</v>
      </c>
      <c r="DG42" s="5">
        <v>124</v>
      </c>
      <c r="DH42" s="5">
        <v>181</v>
      </c>
      <c r="DI42" s="5">
        <v>7</v>
      </c>
      <c r="DJ42" s="5">
        <v>43</v>
      </c>
      <c r="DK42" s="5">
        <v>71</v>
      </c>
      <c r="DL42" s="5">
        <v>328</v>
      </c>
      <c r="DM42" s="5">
        <v>137</v>
      </c>
      <c r="DN42" s="5">
        <v>164</v>
      </c>
      <c r="DO42" s="5">
        <v>92</v>
      </c>
      <c r="DP42" s="5">
        <v>398</v>
      </c>
      <c r="DQ42" s="5">
        <v>92</v>
      </c>
      <c r="DR42" s="5">
        <v>105</v>
      </c>
      <c r="DS42" s="5">
        <v>39</v>
      </c>
      <c r="DT42" s="5">
        <v>310</v>
      </c>
      <c r="DU42" s="5" t="s">
        <v>220</v>
      </c>
      <c r="DV42" s="5" t="s">
        <v>220</v>
      </c>
      <c r="DW42" s="5" t="s">
        <v>220</v>
      </c>
      <c r="DX42" s="5" t="s">
        <v>220</v>
      </c>
      <c r="DY42" s="5" t="s">
        <v>220</v>
      </c>
      <c r="DZ42" s="5" t="s">
        <v>220</v>
      </c>
      <c r="EA42" s="5">
        <v>113</v>
      </c>
      <c r="EB42" s="5">
        <v>370</v>
      </c>
      <c r="EC42" s="5">
        <v>136</v>
      </c>
      <c r="ED42" s="5">
        <v>183</v>
      </c>
      <c r="EE42" s="5">
        <v>111</v>
      </c>
      <c r="EF42" s="5">
        <v>200</v>
      </c>
      <c r="EG42" s="5">
        <v>92</v>
      </c>
      <c r="EH42" s="5">
        <v>159</v>
      </c>
      <c r="EI42" s="5">
        <v>96</v>
      </c>
      <c r="EJ42" s="5">
        <v>74</v>
      </c>
      <c r="EK42" s="5">
        <v>27</v>
      </c>
      <c r="EL42" s="5">
        <v>161</v>
      </c>
      <c r="EM42" s="5">
        <v>63</v>
      </c>
      <c r="EN42" s="5">
        <v>30</v>
      </c>
      <c r="EO42" s="5">
        <v>65</v>
      </c>
      <c r="EP42" s="5">
        <v>152</v>
      </c>
      <c r="EQ42" s="5">
        <v>35</v>
      </c>
      <c r="ER42" s="5">
        <v>87</v>
      </c>
      <c r="ES42" s="5">
        <v>360</v>
      </c>
      <c r="ET42" s="5">
        <v>121</v>
      </c>
      <c r="EU42" s="5">
        <v>176</v>
      </c>
      <c r="EV42" s="5">
        <v>159</v>
      </c>
      <c r="EW42" s="5">
        <v>204</v>
      </c>
      <c r="EX42" s="5">
        <v>101</v>
      </c>
      <c r="EY42" s="5">
        <v>90</v>
      </c>
      <c r="EZ42" s="5">
        <v>437</v>
      </c>
      <c r="FA42" s="5" t="s">
        <v>220</v>
      </c>
      <c r="FB42" s="5" t="s">
        <v>220</v>
      </c>
      <c r="FC42" s="5" t="s">
        <v>220</v>
      </c>
      <c r="FD42" s="5" t="s">
        <v>220</v>
      </c>
      <c r="FE42" s="5" t="s">
        <v>220</v>
      </c>
      <c r="FF42" s="5" t="s">
        <v>220</v>
      </c>
      <c r="FG42" s="5">
        <v>0</v>
      </c>
      <c r="FH42" s="5">
        <v>0</v>
      </c>
      <c r="FI42" s="5">
        <v>0</v>
      </c>
      <c r="FJ42" s="5">
        <v>0</v>
      </c>
      <c r="FK42" s="5">
        <v>0</v>
      </c>
      <c r="FL42" s="5">
        <v>0</v>
      </c>
      <c r="FM42" s="5">
        <v>0</v>
      </c>
      <c r="FN42" s="5">
        <v>0</v>
      </c>
      <c r="FO42" s="5">
        <v>0</v>
      </c>
      <c r="FP42" s="5">
        <v>0</v>
      </c>
      <c r="FQ42" s="5">
        <v>0</v>
      </c>
      <c r="FR42" s="5">
        <v>0</v>
      </c>
      <c r="FS42" s="5">
        <v>0</v>
      </c>
      <c r="FT42" s="5">
        <v>0</v>
      </c>
      <c r="FU42" s="5" t="s">
        <v>220</v>
      </c>
      <c r="FV42" s="5" t="s">
        <v>220</v>
      </c>
      <c r="FW42" s="5" t="s">
        <v>220</v>
      </c>
      <c r="FX42" s="5" t="s">
        <v>220</v>
      </c>
      <c r="FY42" s="5" t="s">
        <v>220</v>
      </c>
      <c r="FZ42" s="5" t="s">
        <v>220</v>
      </c>
      <c r="GA42" s="5" t="s">
        <v>220</v>
      </c>
      <c r="GB42" s="5" t="s">
        <v>220</v>
      </c>
      <c r="GC42" s="5" t="s">
        <v>220</v>
      </c>
      <c r="GD42" s="5" t="s">
        <v>220</v>
      </c>
      <c r="GE42" s="5" t="s">
        <v>220</v>
      </c>
      <c r="GF42" s="5" t="s">
        <v>220</v>
      </c>
      <c r="GG42" s="5" t="s">
        <v>220</v>
      </c>
      <c r="GH42" s="5" t="s">
        <v>220</v>
      </c>
      <c r="GI42" s="5" t="s">
        <v>220</v>
      </c>
      <c r="GJ42" s="5" t="s">
        <v>220</v>
      </c>
      <c r="GK42" s="5" t="s">
        <v>220</v>
      </c>
      <c r="GL42" s="5" t="s">
        <v>220</v>
      </c>
      <c r="GM42" s="5">
        <v>1239</v>
      </c>
      <c r="GN42" s="5">
        <v>2094</v>
      </c>
      <c r="GO42" s="5">
        <v>1221</v>
      </c>
      <c r="GP42" s="5">
        <v>938</v>
      </c>
      <c r="GQ42" s="5">
        <v>2591</v>
      </c>
      <c r="GR42" s="5">
        <v>2115</v>
      </c>
      <c r="GS42" s="5">
        <v>2554</v>
      </c>
      <c r="GT42" s="5">
        <v>1379</v>
      </c>
      <c r="GU42" s="5">
        <v>1487</v>
      </c>
      <c r="GV42" s="5">
        <v>998</v>
      </c>
      <c r="GW42" s="5">
        <v>1104</v>
      </c>
      <c r="GX42" s="5">
        <v>2310</v>
      </c>
      <c r="GY42" s="5">
        <v>1159</v>
      </c>
      <c r="GZ42" s="5">
        <v>1670</v>
      </c>
      <c r="HA42" s="5">
        <v>1438</v>
      </c>
      <c r="HB42" s="5">
        <v>2153</v>
      </c>
      <c r="HC42" s="5">
        <v>3649</v>
      </c>
      <c r="HD42" s="5">
        <v>1976</v>
      </c>
      <c r="HE42" s="5">
        <v>1322</v>
      </c>
      <c r="HF42" s="5">
        <v>2273</v>
      </c>
      <c r="HG42" s="5">
        <v>813</v>
      </c>
      <c r="HH42" s="5">
        <v>2395</v>
      </c>
      <c r="HI42" s="5">
        <v>389</v>
      </c>
      <c r="HJ42" s="5">
        <v>1775</v>
      </c>
      <c r="HK42" s="5">
        <v>1804</v>
      </c>
      <c r="HL42" s="5">
        <v>1297</v>
      </c>
      <c r="HM42" s="5" t="s">
        <v>220</v>
      </c>
      <c r="HN42" s="5" t="s">
        <v>220</v>
      </c>
      <c r="HO42" s="5" t="s">
        <v>220</v>
      </c>
      <c r="HP42" s="5" t="s">
        <v>220</v>
      </c>
      <c r="HQ42" s="5" t="s">
        <v>220</v>
      </c>
      <c r="HR42" s="5" t="s">
        <v>220</v>
      </c>
      <c r="HS42" s="5">
        <v>40001</v>
      </c>
      <c r="HT42" s="5">
        <v>46161</v>
      </c>
      <c r="HU42" s="5">
        <v>45820</v>
      </c>
      <c r="HV42" s="5">
        <v>43874</v>
      </c>
      <c r="HW42" s="5">
        <v>47316</v>
      </c>
      <c r="HX42" s="5">
        <v>52968</v>
      </c>
      <c r="HY42" s="5">
        <v>48727</v>
      </c>
      <c r="HZ42" s="5">
        <v>50191</v>
      </c>
      <c r="IA42" s="5">
        <v>60833</v>
      </c>
      <c r="IB42" s="5">
        <v>78257</v>
      </c>
      <c r="IC42" s="5">
        <v>76034</v>
      </c>
      <c r="ID42" s="5">
        <v>81528</v>
      </c>
      <c r="IE42" s="5">
        <v>79449</v>
      </c>
      <c r="IF42" s="5">
        <v>69994</v>
      </c>
      <c r="IG42" s="5">
        <v>73494</v>
      </c>
      <c r="IH42" s="5">
        <v>57634</v>
      </c>
      <c r="II42" s="5">
        <v>54413</v>
      </c>
      <c r="IJ42" s="5">
        <v>44012</v>
      </c>
      <c r="IK42" s="5">
        <v>50968</v>
      </c>
      <c r="IL42" s="5">
        <v>45208</v>
      </c>
      <c r="IM42" s="5">
        <v>32301</v>
      </c>
      <c r="IN42" s="5">
        <v>32004</v>
      </c>
      <c r="IO42" s="5">
        <v>31106</v>
      </c>
      <c r="IP42" s="5">
        <v>24412</v>
      </c>
      <c r="IQ42" s="5">
        <v>27042</v>
      </c>
      <c r="IR42" s="5">
        <v>27103</v>
      </c>
      <c r="IS42" s="5" t="s">
        <v>220</v>
      </c>
      <c r="IT42" s="5" t="s">
        <v>220</v>
      </c>
      <c r="IU42" s="5" t="s">
        <v>220</v>
      </c>
      <c r="IV42" s="5" t="s">
        <v>220</v>
      </c>
      <c r="IW42" s="5" t="s">
        <v>220</v>
      </c>
      <c r="IX42" s="5" t="s">
        <v>220</v>
      </c>
      <c r="IY42" s="5">
        <v>2784</v>
      </c>
      <c r="IZ42" s="5">
        <v>2920</v>
      </c>
      <c r="JA42" s="5">
        <v>2995</v>
      </c>
      <c r="JB42" s="5">
        <v>3760</v>
      </c>
      <c r="JC42" s="5">
        <v>3470</v>
      </c>
      <c r="JD42" s="5">
        <v>3000</v>
      </c>
      <c r="JE42" s="5">
        <v>2885</v>
      </c>
      <c r="JF42" s="5">
        <v>2602</v>
      </c>
      <c r="JG42" s="5">
        <v>3366</v>
      </c>
      <c r="JH42" s="5">
        <v>2850</v>
      </c>
      <c r="JI42" s="5">
        <v>1826</v>
      </c>
      <c r="JJ42" s="5">
        <v>2412</v>
      </c>
      <c r="JK42" s="5">
        <v>2350</v>
      </c>
      <c r="JL42" s="5">
        <v>1745</v>
      </c>
      <c r="JM42" s="5">
        <v>1675</v>
      </c>
      <c r="JN42" s="5">
        <v>1694</v>
      </c>
      <c r="JO42" s="5">
        <v>2034</v>
      </c>
      <c r="JP42" s="5">
        <v>1830</v>
      </c>
      <c r="JQ42" s="5">
        <v>1588</v>
      </c>
      <c r="JR42" s="5">
        <v>1475</v>
      </c>
      <c r="JS42" s="5">
        <v>1801</v>
      </c>
      <c r="JT42" s="5">
        <v>1018</v>
      </c>
      <c r="JU42" s="5">
        <v>1846</v>
      </c>
      <c r="JV42" s="5">
        <v>934</v>
      </c>
      <c r="JW42" s="5">
        <v>987</v>
      </c>
      <c r="JX42" s="5">
        <v>1467</v>
      </c>
      <c r="JY42" s="5" t="s">
        <v>220</v>
      </c>
      <c r="JZ42" s="5" t="s">
        <v>220</v>
      </c>
      <c r="KA42" s="5" t="s">
        <v>220</v>
      </c>
      <c r="KB42" s="5" t="s">
        <v>220</v>
      </c>
      <c r="KC42" s="5" t="s">
        <v>220</v>
      </c>
      <c r="KD42" s="5" t="s">
        <v>220</v>
      </c>
      <c r="KE42" s="5">
        <v>675</v>
      </c>
      <c r="KF42" s="5">
        <v>496</v>
      </c>
      <c r="KG42" s="5">
        <v>566</v>
      </c>
      <c r="KH42" s="5">
        <v>701</v>
      </c>
      <c r="KI42" s="5">
        <v>591</v>
      </c>
      <c r="KJ42" s="5">
        <v>480</v>
      </c>
      <c r="KK42" s="5">
        <v>474</v>
      </c>
      <c r="KL42" s="5">
        <v>424</v>
      </c>
      <c r="KM42" s="5">
        <v>410</v>
      </c>
      <c r="KN42" s="5">
        <v>404</v>
      </c>
      <c r="KO42" s="5">
        <v>440</v>
      </c>
      <c r="KP42" s="5">
        <v>558</v>
      </c>
      <c r="KQ42" s="5">
        <v>460</v>
      </c>
      <c r="KR42" s="5">
        <v>468</v>
      </c>
      <c r="KS42" s="5">
        <v>553</v>
      </c>
      <c r="KT42" s="5">
        <v>3304</v>
      </c>
      <c r="KU42" s="5">
        <v>3634</v>
      </c>
      <c r="KV42" s="5">
        <v>3424</v>
      </c>
      <c r="KW42" s="5">
        <v>2260</v>
      </c>
      <c r="KX42" s="5">
        <v>1033</v>
      </c>
      <c r="KY42" s="5">
        <v>1076</v>
      </c>
      <c r="KZ42" s="5">
        <v>496</v>
      </c>
      <c r="LA42" s="5">
        <v>314</v>
      </c>
      <c r="LB42" s="5">
        <v>273</v>
      </c>
      <c r="LC42" s="5">
        <v>299</v>
      </c>
      <c r="LD42" s="5">
        <v>258</v>
      </c>
      <c r="LE42" s="5" t="s">
        <v>220</v>
      </c>
      <c r="LF42" s="5" t="s">
        <v>220</v>
      </c>
      <c r="LG42" s="5" t="s">
        <v>220</v>
      </c>
      <c r="LH42" s="5" t="s">
        <v>220</v>
      </c>
      <c r="LI42" s="5" t="s">
        <v>220</v>
      </c>
      <c r="LJ42" s="5" t="s">
        <v>220</v>
      </c>
      <c r="LK42" s="5">
        <v>699</v>
      </c>
      <c r="LL42" s="5">
        <v>680</v>
      </c>
      <c r="LM42" s="5">
        <v>539</v>
      </c>
      <c r="LN42" s="5">
        <v>709</v>
      </c>
      <c r="LO42" s="5">
        <v>611</v>
      </c>
      <c r="LP42" s="5">
        <v>523</v>
      </c>
      <c r="LQ42" s="5">
        <v>550</v>
      </c>
      <c r="LR42" s="5">
        <v>633</v>
      </c>
      <c r="LS42" s="5">
        <v>352</v>
      </c>
      <c r="LT42" s="5">
        <v>300</v>
      </c>
      <c r="LU42" s="5">
        <v>547</v>
      </c>
      <c r="LV42" s="5">
        <v>619</v>
      </c>
      <c r="LW42" s="5">
        <v>499</v>
      </c>
      <c r="LX42" s="5">
        <v>429</v>
      </c>
      <c r="LY42" s="5">
        <v>291</v>
      </c>
      <c r="LZ42" s="5">
        <v>335</v>
      </c>
      <c r="MA42" s="5">
        <v>455</v>
      </c>
      <c r="MB42" s="5">
        <v>395</v>
      </c>
      <c r="MC42" s="5">
        <v>328</v>
      </c>
      <c r="MD42" s="5">
        <v>332</v>
      </c>
      <c r="ME42" s="5">
        <v>406</v>
      </c>
      <c r="MF42" s="5">
        <v>235</v>
      </c>
      <c r="MG42" s="5">
        <v>243</v>
      </c>
      <c r="MH42" s="5">
        <v>238</v>
      </c>
      <c r="MI42" s="5">
        <v>274</v>
      </c>
      <c r="MJ42" s="5">
        <v>226</v>
      </c>
      <c r="MK42" s="5" t="s">
        <v>220</v>
      </c>
      <c r="ML42" s="5" t="s">
        <v>220</v>
      </c>
      <c r="MM42" s="5" t="s">
        <v>220</v>
      </c>
      <c r="MN42" s="5" t="s">
        <v>220</v>
      </c>
      <c r="MO42" s="5" t="s">
        <v>220</v>
      </c>
      <c r="MP42" s="5" t="s">
        <v>220</v>
      </c>
      <c r="MQ42" s="5">
        <v>0</v>
      </c>
      <c r="MR42" s="5">
        <v>0</v>
      </c>
      <c r="MS42" s="5">
        <v>0</v>
      </c>
      <c r="MT42" s="5">
        <v>0</v>
      </c>
      <c r="MU42" s="5">
        <v>0</v>
      </c>
      <c r="MV42" s="5">
        <v>0</v>
      </c>
      <c r="MW42" s="5">
        <v>0</v>
      </c>
      <c r="MX42" s="5">
        <v>0</v>
      </c>
      <c r="MY42" s="5">
        <v>0</v>
      </c>
      <c r="MZ42" s="5">
        <v>0</v>
      </c>
      <c r="NA42" s="5">
        <v>0</v>
      </c>
      <c r="NB42" s="5">
        <v>0</v>
      </c>
      <c r="NC42" s="5">
        <v>0</v>
      </c>
      <c r="ND42" s="5">
        <v>0</v>
      </c>
      <c r="NE42" s="5" t="s">
        <v>220</v>
      </c>
      <c r="NF42" s="5" t="s">
        <v>220</v>
      </c>
      <c r="NG42" s="5" t="s">
        <v>220</v>
      </c>
      <c r="NH42" s="5" t="s">
        <v>220</v>
      </c>
      <c r="NI42" s="5" t="s">
        <v>220</v>
      </c>
      <c r="NJ42" s="5" t="s">
        <v>220</v>
      </c>
      <c r="NK42" s="5" t="s">
        <v>220</v>
      </c>
      <c r="NL42" s="5" t="s">
        <v>220</v>
      </c>
      <c r="NM42" s="5" t="s">
        <v>220</v>
      </c>
      <c r="NN42" s="5" t="s">
        <v>220</v>
      </c>
      <c r="NO42" s="5" t="s">
        <v>220</v>
      </c>
      <c r="NP42" s="5" t="s">
        <v>220</v>
      </c>
      <c r="NQ42" s="5" t="s">
        <v>220</v>
      </c>
      <c r="NR42" s="5" t="s">
        <v>220</v>
      </c>
      <c r="NS42" s="5" t="s">
        <v>220</v>
      </c>
      <c r="NT42" s="5" t="s">
        <v>220</v>
      </c>
      <c r="NU42" s="5" t="s">
        <v>220</v>
      </c>
      <c r="NV42" s="5" t="s">
        <v>220</v>
      </c>
      <c r="NW42" s="5">
        <v>0</v>
      </c>
      <c r="NX42" s="5">
        <v>0</v>
      </c>
      <c r="NY42" s="5">
        <v>0</v>
      </c>
      <c r="NZ42" s="5">
        <v>0</v>
      </c>
      <c r="OA42" s="5">
        <v>0</v>
      </c>
      <c r="OB42" s="5">
        <v>0</v>
      </c>
      <c r="OC42" s="5">
        <v>0</v>
      </c>
      <c r="OD42" s="5">
        <v>0</v>
      </c>
      <c r="OE42" s="5">
        <v>0</v>
      </c>
      <c r="OF42" s="5">
        <v>0</v>
      </c>
      <c r="OG42" s="5">
        <v>0</v>
      </c>
      <c r="OH42" s="5">
        <v>0</v>
      </c>
      <c r="OI42" s="5">
        <v>0</v>
      </c>
      <c r="OJ42" s="5">
        <v>0</v>
      </c>
      <c r="OK42" s="5" t="s">
        <v>220</v>
      </c>
      <c r="OL42" s="5" t="s">
        <v>220</v>
      </c>
      <c r="OM42" s="5" t="s">
        <v>220</v>
      </c>
      <c r="ON42" s="5" t="s">
        <v>220</v>
      </c>
      <c r="OO42" s="5" t="s">
        <v>220</v>
      </c>
      <c r="OP42" s="5" t="s">
        <v>220</v>
      </c>
      <c r="OQ42" s="5" t="s">
        <v>220</v>
      </c>
      <c r="OR42" s="5" t="s">
        <v>220</v>
      </c>
      <c r="OS42" s="5" t="s">
        <v>220</v>
      </c>
      <c r="OT42" s="5" t="s">
        <v>220</v>
      </c>
      <c r="OU42" s="5" t="s">
        <v>220</v>
      </c>
      <c r="OV42" s="5" t="s">
        <v>220</v>
      </c>
      <c r="OW42" s="5" t="s">
        <v>220</v>
      </c>
      <c r="OX42" s="5" t="s">
        <v>220</v>
      </c>
      <c r="OY42" s="5" t="s">
        <v>220</v>
      </c>
      <c r="OZ42" s="5" t="s">
        <v>220</v>
      </c>
      <c r="PA42" s="5" t="s">
        <v>220</v>
      </c>
      <c r="PB42" s="5" t="s">
        <v>220</v>
      </c>
      <c r="PC42" s="5">
        <v>1</v>
      </c>
      <c r="PD42" s="5">
        <v>12</v>
      </c>
      <c r="PE42" s="5">
        <v>38</v>
      </c>
      <c r="PF42" s="5">
        <v>18</v>
      </c>
      <c r="PG42" s="5">
        <v>16</v>
      </c>
      <c r="PH42" s="5">
        <v>17</v>
      </c>
      <c r="PI42" s="5">
        <v>2</v>
      </c>
      <c r="PJ42" s="5">
        <v>4</v>
      </c>
      <c r="PK42" s="5">
        <v>8</v>
      </c>
      <c r="PL42" s="5">
        <v>28</v>
      </c>
      <c r="PM42" s="5">
        <v>10</v>
      </c>
      <c r="PN42" s="5">
        <v>3</v>
      </c>
      <c r="PO42" s="5">
        <v>14</v>
      </c>
      <c r="PP42" s="5">
        <v>6</v>
      </c>
      <c r="PQ42" s="5">
        <v>8</v>
      </c>
      <c r="PR42" s="5">
        <v>29</v>
      </c>
      <c r="PS42" s="5">
        <v>33</v>
      </c>
      <c r="PT42" s="5">
        <v>60</v>
      </c>
      <c r="PU42" s="5">
        <v>28</v>
      </c>
      <c r="PV42" s="5">
        <v>30</v>
      </c>
      <c r="PW42" s="5">
        <v>42</v>
      </c>
      <c r="PX42" s="5">
        <v>37</v>
      </c>
      <c r="PY42" s="5">
        <v>32</v>
      </c>
      <c r="PZ42" s="5">
        <v>33</v>
      </c>
      <c r="QA42" s="5">
        <v>35</v>
      </c>
      <c r="QB42" s="5">
        <v>25</v>
      </c>
      <c r="QC42" s="5" t="s">
        <v>220</v>
      </c>
      <c r="QD42" s="5" t="s">
        <v>220</v>
      </c>
      <c r="QE42" s="5" t="s">
        <v>220</v>
      </c>
      <c r="QF42" s="5" t="s">
        <v>220</v>
      </c>
      <c r="QG42" s="5" t="s">
        <v>220</v>
      </c>
      <c r="QH42" s="5" t="s">
        <v>220</v>
      </c>
      <c r="QI42" s="5">
        <v>194</v>
      </c>
      <c r="QJ42" s="5">
        <v>33</v>
      </c>
      <c r="QK42" s="5">
        <v>42</v>
      </c>
      <c r="QL42" s="5">
        <v>58</v>
      </c>
      <c r="QM42" s="5">
        <v>7</v>
      </c>
      <c r="QN42" s="5">
        <v>8</v>
      </c>
      <c r="QO42" s="5">
        <v>10</v>
      </c>
      <c r="QP42" s="5">
        <v>10</v>
      </c>
      <c r="QQ42" s="5">
        <v>27</v>
      </c>
      <c r="QR42" s="5">
        <v>11</v>
      </c>
      <c r="QS42" s="5">
        <v>11</v>
      </c>
      <c r="QT42" s="5">
        <v>52</v>
      </c>
      <c r="QU42" s="5">
        <v>73</v>
      </c>
      <c r="QV42" s="5">
        <v>98</v>
      </c>
      <c r="QW42" s="5">
        <v>73</v>
      </c>
      <c r="QX42" s="5">
        <v>116</v>
      </c>
      <c r="QY42" s="5">
        <v>117</v>
      </c>
      <c r="QZ42" s="5">
        <v>104</v>
      </c>
      <c r="RA42" s="5">
        <v>293</v>
      </c>
      <c r="RB42" s="5">
        <v>117</v>
      </c>
      <c r="RC42" s="5">
        <v>124</v>
      </c>
      <c r="RD42" s="5">
        <v>110</v>
      </c>
      <c r="RE42" s="5">
        <v>103</v>
      </c>
      <c r="RF42" s="5">
        <v>81</v>
      </c>
      <c r="RG42" s="5">
        <v>82</v>
      </c>
      <c r="RH42" s="5">
        <v>81</v>
      </c>
      <c r="RI42" s="5" t="s">
        <v>220</v>
      </c>
      <c r="RJ42" s="5" t="s">
        <v>220</v>
      </c>
      <c r="RK42" s="5" t="s">
        <v>220</v>
      </c>
      <c r="RL42" s="5" t="s">
        <v>220</v>
      </c>
      <c r="RM42" s="5" t="s">
        <v>220</v>
      </c>
      <c r="RN42" s="5" t="s">
        <v>220</v>
      </c>
      <c r="RO42" s="5">
        <v>45</v>
      </c>
      <c r="RP42" s="5">
        <v>34</v>
      </c>
      <c r="RQ42" s="5">
        <v>34</v>
      </c>
      <c r="RR42" s="5">
        <v>32</v>
      </c>
      <c r="RS42" s="5">
        <v>30</v>
      </c>
      <c r="RT42" s="5">
        <v>29</v>
      </c>
      <c r="RU42" s="5">
        <v>28</v>
      </c>
      <c r="RV42" s="5">
        <v>36</v>
      </c>
      <c r="RW42" s="5">
        <v>29</v>
      </c>
      <c r="RX42" s="5">
        <v>29</v>
      </c>
      <c r="RY42" s="5">
        <v>27</v>
      </c>
      <c r="RZ42" s="5">
        <v>36</v>
      </c>
      <c r="SA42" s="5">
        <v>56</v>
      </c>
      <c r="SB42" s="5">
        <v>58</v>
      </c>
      <c r="SC42" s="5">
        <v>47</v>
      </c>
      <c r="SD42" s="5">
        <v>52</v>
      </c>
      <c r="SE42" s="5">
        <v>65</v>
      </c>
      <c r="SF42" s="5">
        <v>76</v>
      </c>
      <c r="SG42" s="5">
        <v>43</v>
      </c>
      <c r="SH42" s="5">
        <v>29</v>
      </c>
      <c r="SI42" s="5">
        <v>20</v>
      </c>
      <c r="SJ42" s="5">
        <v>20</v>
      </c>
      <c r="SK42" s="5">
        <v>19</v>
      </c>
      <c r="SL42" s="5">
        <v>21</v>
      </c>
      <c r="SM42" s="5">
        <v>20</v>
      </c>
      <c r="SN42" s="5">
        <v>19</v>
      </c>
      <c r="SO42" s="5" t="s">
        <v>220</v>
      </c>
      <c r="SP42" s="5" t="s">
        <v>220</v>
      </c>
      <c r="SQ42" s="5" t="s">
        <v>220</v>
      </c>
      <c r="SR42" s="5" t="s">
        <v>220</v>
      </c>
      <c r="SS42" s="5" t="s">
        <v>220</v>
      </c>
      <c r="ST42" s="5" t="s">
        <v>220</v>
      </c>
      <c r="SU42" s="5">
        <v>7</v>
      </c>
      <c r="SV42" s="5">
        <v>6</v>
      </c>
      <c r="SW42" s="5">
        <v>6</v>
      </c>
      <c r="SX42" s="5">
        <v>6</v>
      </c>
      <c r="SY42" s="5">
        <v>3</v>
      </c>
      <c r="SZ42" s="5">
        <v>3</v>
      </c>
      <c r="TA42" s="5">
        <v>3</v>
      </c>
      <c r="TB42" s="5">
        <v>3</v>
      </c>
      <c r="TC42" s="5">
        <v>4</v>
      </c>
      <c r="TD42" s="5">
        <v>4</v>
      </c>
      <c r="TE42" s="5">
        <v>95</v>
      </c>
      <c r="TF42" s="5">
        <v>102</v>
      </c>
      <c r="TG42" s="5">
        <v>51</v>
      </c>
      <c r="TH42" s="5">
        <v>0</v>
      </c>
      <c r="TI42" s="5">
        <v>0</v>
      </c>
      <c r="TJ42" s="5">
        <v>0</v>
      </c>
      <c r="TK42" s="5">
        <v>0</v>
      </c>
      <c r="TL42" s="5">
        <v>0</v>
      </c>
      <c r="TM42" s="5">
        <v>0</v>
      </c>
      <c r="TN42" s="5">
        <v>0</v>
      </c>
      <c r="TO42" s="5">
        <v>0</v>
      </c>
      <c r="TP42" s="5">
        <v>0</v>
      </c>
      <c r="TQ42" s="5">
        <v>0</v>
      </c>
      <c r="TR42" s="5">
        <v>0</v>
      </c>
      <c r="TS42" s="5">
        <v>0</v>
      </c>
      <c r="TT42" s="5">
        <v>0</v>
      </c>
      <c r="TU42" s="5" t="s">
        <v>220</v>
      </c>
      <c r="TV42" s="5" t="s">
        <v>220</v>
      </c>
      <c r="TW42" s="5" t="s">
        <v>220</v>
      </c>
      <c r="TX42" s="5" t="s">
        <v>220</v>
      </c>
      <c r="TY42" s="5" t="s">
        <v>220</v>
      </c>
      <c r="TZ42" s="5" t="s">
        <v>220</v>
      </c>
      <c r="UA42" s="5">
        <v>0</v>
      </c>
      <c r="UB42" s="5">
        <v>0</v>
      </c>
      <c r="UC42" s="5">
        <v>0</v>
      </c>
      <c r="UD42" s="5">
        <v>0</v>
      </c>
      <c r="UE42" s="5">
        <v>0</v>
      </c>
      <c r="UF42" s="5">
        <v>0</v>
      </c>
      <c r="UG42" s="5">
        <v>0</v>
      </c>
      <c r="UH42" s="5">
        <v>0</v>
      </c>
      <c r="UI42" s="5">
        <v>0</v>
      </c>
      <c r="UJ42" s="5">
        <v>0</v>
      </c>
      <c r="UK42" s="5">
        <v>0</v>
      </c>
      <c r="UL42" s="5">
        <v>0</v>
      </c>
      <c r="UM42" s="5">
        <v>0</v>
      </c>
      <c r="UN42" s="5">
        <v>0</v>
      </c>
      <c r="UO42" s="5">
        <v>0</v>
      </c>
      <c r="UP42" s="5">
        <v>0</v>
      </c>
      <c r="UQ42" s="5">
        <v>0</v>
      </c>
      <c r="UR42" s="5">
        <v>0</v>
      </c>
      <c r="US42" s="5">
        <v>0</v>
      </c>
      <c r="UT42" s="5">
        <v>0</v>
      </c>
      <c r="UU42" s="5">
        <v>0</v>
      </c>
      <c r="UV42" s="5">
        <v>0</v>
      </c>
      <c r="UW42" s="5">
        <v>0</v>
      </c>
      <c r="UX42" s="5">
        <v>0</v>
      </c>
      <c r="UY42" s="5">
        <v>0</v>
      </c>
      <c r="UZ42" s="5">
        <v>0</v>
      </c>
      <c r="VA42" s="5" t="s">
        <v>220</v>
      </c>
      <c r="VB42" s="5" t="s">
        <v>220</v>
      </c>
      <c r="VC42" s="5" t="s">
        <v>220</v>
      </c>
      <c r="VD42" s="5" t="s">
        <v>220</v>
      </c>
      <c r="VE42" s="5" t="s">
        <v>220</v>
      </c>
      <c r="VF42" s="5" t="s">
        <v>220</v>
      </c>
      <c r="VG42" s="5">
        <v>1917</v>
      </c>
      <c r="VH42" s="5">
        <v>1663</v>
      </c>
      <c r="VI42" s="5">
        <v>1202</v>
      </c>
      <c r="VJ42" s="5">
        <v>1268</v>
      </c>
      <c r="VK42" s="5">
        <v>1130</v>
      </c>
      <c r="VL42" s="5">
        <v>989</v>
      </c>
      <c r="VM42" s="5">
        <v>1005</v>
      </c>
      <c r="VN42" s="5">
        <v>1013</v>
      </c>
      <c r="VO42" s="5">
        <v>1137</v>
      </c>
      <c r="VP42" s="5">
        <v>1248</v>
      </c>
      <c r="VQ42" s="5">
        <v>1057</v>
      </c>
      <c r="VR42" s="5">
        <v>1068</v>
      </c>
      <c r="VS42" s="5">
        <v>960</v>
      </c>
      <c r="VT42" s="5">
        <v>891</v>
      </c>
      <c r="VU42" s="5">
        <v>697</v>
      </c>
      <c r="VV42" s="5">
        <v>1139</v>
      </c>
      <c r="VW42" s="5">
        <v>1228</v>
      </c>
      <c r="VX42" s="5">
        <v>1375</v>
      </c>
      <c r="VY42" s="5">
        <v>1065</v>
      </c>
      <c r="VZ42" s="5">
        <v>985</v>
      </c>
      <c r="WA42" s="5">
        <v>957</v>
      </c>
      <c r="WB42" s="5">
        <v>778</v>
      </c>
      <c r="WC42" s="5">
        <v>951</v>
      </c>
      <c r="WD42" s="5">
        <v>880</v>
      </c>
      <c r="WE42" s="5">
        <v>896</v>
      </c>
      <c r="WF42" s="5">
        <v>863</v>
      </c>
      <c r="WG42" s="5" t="s">
        <v>220</v>
      </c>
      <c r="WH42" s="5" t="s">
        <v>220</v>
      </c>
      <c r="WI42" s="5" t="s">
        <v>220</v>
      </c>
      <c r="WJ42" s="5" t="s">
        <v>220</v>
      </c>
      <c r="WK42" s="5" t="s">
        <v>220</v>
      </c>
      <c r="WL42" s="5" t="s">
        <v>220</v>
      </c>
      <c r="WM42" s="5">
        <v>228</v>
      </c>
      <c r="WN42" s="5">
        <v>260</v>
      </c>
      <c r="WO42" s="5">
        <v>237</v>
      </c>
      <c r="WP42" s="5">
        <v>327</v>
      </c>
      <c r="WQ42" s="5">
        <v>250</v>
      </c>
      <c r="WR42" s="5">
        <v>238</v>
      </c>
      <c r="WS42" s="5">
        <v>198</v>
      </c>
      <c r="WT42" s="5">
        <v>166</v>
      </c>
      <c r="WU42" s="5">
        <v>210</v>
      </c>
      <c r="WV42" s="5">
        <v>174</v>
      </c>
      <c r="WW42" s="5">
        <v>218</v>
      </c>
      <c r="WX42" s="5">
        <v>243</v>
      </c>
      <c r="WY42" s="5">
        <v>272</v>
      </c>
      <c r="WZ42" s="5">
        <v>185</v>
      </c>
      <c r="XA42" s="5">
        <v>348</v>
      </c>
      <c r="XB42" s="5">
        <v>223</v>
      </c>
      <c r="XC42" s="5">
        <v>214</v>
      </c>
      <c r="XD42" s="5">
        <v>241</v>
      </c>
      <c r="XE42" s="5">
        <v>335</v>
      </c>
      <c r="XF42" s="5">
        <v>245</v>
      </c>
      <c r="XG42" s="5">
        <v>238</v>
      </c>
      <c r="XH42" s="5">
        <v>200</v>
      </c>
      <c r="XI42" s="5">
        <v>145</v>
      </c>
      <c r="XJ42" s="5">
        <v>151</v>
      </c>
      <c r="XK42" s="5">
        <v>128</v>
      </c>
      <c r="XL42" s="5">
        <v>115</v>
      </c>
      <c r="XM42" s="5" t="s">
        <v>220</v>
      </c>
      <c r="XN42" s="5" t="s">
        <v>220</v>
      </c>
      <c r="XO42" s="5" t="s">
        <v>220</v>
      </c>
      <c r="XP42" s="5" t="s">
        <v>220</v>
      </c>
      <c r="XQ42" s="5" t="s">
        <v>220</v>
      </c>
      <c r="XR42" s="5" t="s">
        <v>220</v>
      </c>
      <c r="XS42" s="2">
        <v>4247</v>
      </c>
      <c r="XT42" s="3" t="s">
        <v>222</v>
      </c>
      <c r="XU42" s="3" t="s">
        <v>222</v>
      </c>
      <c r="XV42" s="3" t="s">
        <v>222</v>
      </c>
      <c r="XW42" s="3" t="s">
        <v>221</v>
      </c>
      <c r="XX42" s="3" t="s">
        <v>222</v>
      </c>
      <c r="XY42" s="3" t="s">
        <v>222</v>
      </c>
      <c r="XZ42" s="3" t="s">
        <v>244</v>
      </c>
    </row>
    <row r="43" spans="1:650" x14ac:dyDescent="0.3">
      <c r="A43" s="1" t="s">
        <v>37</v>
      </c>
      <c r="B43" s="2">
        <v>4057081</v>
      </c>
      <c r="C43" s="5">
        <v>11868</v>
      </c>
      <c r="D43" s="5">
        <v>10774</v>
      </c>
      <c r="E43" s="5">
        <v>10331</v>
      </c>
      <c r="F43" s="5">
        <v>6360</v>
      </c>
      <c r="G43" s="5">
        <v>8632</v>
      </c>
      <c r="H43" s="5">
        <v>3554</v>
      </c>
      <c r="I43" s="5">
        <v>6741</v>
      </c>
      <c r="J43" s="5">
        <v>2542</v>
      </c>
      <c r="K43" s="5">
        <v>143</v>
      </c>
      <c r="L43" s="5">
        <v>3887</v>
      </c>
      <c r="M43" s="5">
        <v>17945</v>
      </c>
      <c r="N43" s="5">
        <v>292</v>
      </c>
      <c r="O43" s="5">
        <v>17826</v>
      </c>
      <c r="P43" s="5">
        <v>407</v>
      </c>
      <c r="Q43" s="5">
        <v>1</v>
      </c>
      <c r="R43" s="5">
        <v>1855</v>
      </c>
      <c r="S43" s="5">
        <v>4862</v>
      </c>
      <c r="T43" s="5">
        <v>8</v>
      </c>
      <c r="U43" s="5">
        <v>498</v>
      </c>
      <c r="V43" s="5">
        <v>4</v>
      </c>
      <c r="W43" s="5">
        <v>6</v>
      </c>
      <c r="X43" s="5">
        <v>8</v>
      </c>
      <c r="Y43" s="5">
        <v>20</v>
      </c>
      <c r="Z43" s="5">
        <v>3227</v>
      </c>
      <c r="AA43" s="5">
        <v>642</v>
      </c>
      <c r="AB43" s="5">
        <v>13573</v>
      </c>
      <c r="AC43" s="5">
        <v>0</v>
      </c>
      <c r="AD43" s="5">
        <v>5</v>
      </c>
      <c r="AE43" s="5">
        <v>276</v>
      </c>
      <c r="AF43" s="5">
        <v>19</v>
      </c>
      <c r="AG43" s="5">
        <v>11</v>
      </c>
      <c r="AH43" s="5">
        <v>9</v>
      </c>
      <c r="AI43" s="5">
        <v>324334</v>
      </c>
      <c r="AJ43" s="5">
        <v>320678</v>
      </c>
      <c r="AK43" s="5">
        <v>161105</v>
      </c>
      <c r="AL43" s="5">
        <v>1092133</v>
      </c>
      <c r="AM43" s="5">
        <v>631328</v>
      </c>
      <c r="AN43" s="5">
        <v>581871</v>
      </c>
      <c r="AO43" s="5">
        <v>351103</v>
      </c>
      <c r="AP43" s="5">
        <v>318606</v>
      </c>
      <c r="AQ43" s="5">
        <v>182584</v>
      </c>
      <c r="AR43" s="5">
        <v>176414</v>
      </c>
      <c r="AS43" s="5">
        <v>326294</v>
      </c>
      <c r="AT43" s="5">
        <v>43619</v>
      </c>
      <c r="AU43" s="5">
        <v>844603</v>
      </c>
      <c r="AV43" s="5">
        <v>67003</v>
      </c>
      <c r="AW43" s="5">
        <v>80214</v>
      </c>
      <c r="AX43" s="5">
        <v>180245</v>
      </c>
      <c r="AY43" s="5">
        <v>160892</v>
      </c>
      <c r="AZ43" s="5">
        <v>150480</v>
      </c>
      <c r="BA43" s="5">
        <v>217507</v>
      </c>
      <c r="BB43" s="5">
        <v>114425</v>
      </c>
      <c r="BC43" s="5">
        <v>49042</v>
      </c>
      <c r="BD43" s="5">
        <v>36937</v>
      </c>
      <c r="BE43" s="5">
        <v>41747</v>
      </c>
      <c r="BF43" s="5">
        <v>46348</v>
      </c>
      <c r="BG43" s="5">
        <v>130687</v>
      </c>
      <c r="BH43" s="5">
        <v>48258</v>
      </c>
      <c r="BI43" s="5">
        <v>87390</v>
      </c>
      <c r="BJ43" s="5">
        <v>74524</v>
      </c>
      <c r="BK43" s="5">
        <v>121450</v>
      </c>
      <c r="BL43" s="5">
        <v>22569</v>
      </c>
      <c r="BM43" s="5">
        <v>21863</v>
      </c>
      <c r="BN43" s="5">
        <v>26209</v>
      </c>
      <c r="BO43" s="5">
        <v>14081</v>
      </c>
      <c r="BP43" s="5">
        <v>11601</v>
      </c>
      <c r="BQ43" s="5">
        <v>7211</v>
      </c>
      <c r="BR43" s="5">
        <v>3759</v>
      </c>
      <c r="BS43" s="5">
        <v>0</v>
      </c>
      <c r="BT43" s="5">
        <v>0</v>
      </c>
      <c r="BU43" s="5">
        <v>0</v>
      </c>
      <c r="BV43" s="5">
        <v>0</v>
      </c>
      <c r="BW43" s="5">
        <v>0</v>
      </c>
      <c r="BX43" s="5">
        <v>0</v>
      </c>
      <c r="BY43" s="5">
        <v>0</v>
      </c>
      <c r="BZ43" s="5">
        <v>-265</v>
      </c>
      <c r="CA43" s="5">
        <v>0</v>
      </c>
      <c r="CB43" s="5">
        <v>0</v>
      </c>
      <c r="CC43" s="5">
        <v>0</v>
      </c>
      <c r="CD43" s="5">
        <v>66</v>
      </c>
      <c r="CE43" s="5">
        <v>0</v>
      </c>
      <c r="CF43" s="5">
        <v>0</v>
      </c>
      <c r="CG43" s="5">
        <v>1665</v>
      </c>
      <c r="CH43" s="5">
        <v>13743</v>
      </c>
      <c r="CI43" s="5">
        <v>19471</v>
      </c>
      <c r="CJ43" s="5">
        <v>25239</v>
      </c>
      <c r="CK43" s="5">
        <v>24738</v>
      </c>
      <c r="CL43" s="5">
        <v>31537</v>
      </c>
      <c r="CM43" s="5">
        <v>33024</v>
      </c>
      <c r="CN43" s="5">
        <v>50643</v>
      </c>
      <c r="CO43" s="5">
        <v>22078</v>
      </c>
      <c r="CP43" s="5">
        <v>28994</v>
      </c>
      <c r="CQ43" s="5">
        <v>13072</v>
      </c>
      <c r="CR43" s="5">
        <v>11405</v>
      </c>
      <c r="CS43" s="5">
        <v>9878</v>
      </c>
      <c r="CT43" s="5">
        <v>11868</v>
      </c>
      <c r="CU43" s="5">
        <v>621083</v>
      </c>
      <c r="CV43" s="5">
        <v>489149</v>
      </c>
      <c r="CW43" s="5">
        <v>551042</v>
      </c>
      <c r="CX43" s="5">
        <v>486494</v>
      </c>
      <c r="CY43" s="5">
        <v>413482</v>
      </c>
      <c r="CZ43" s="5">
        <v>382396</v>
      </c>
      <c r="DA43" s="5">
        <v>350005</v>
      </c>
      <c r="DB43" s="5">
        <v>325300</v>
      </c>
      <c r="DC43" s="5">
        <v>307115</v>
      </c>
      <c r="DD43" s="5">
        <v>289344</v>
      </c>
      <c r="DE43" s="5">
        <v>253121</v>
      </c>
      <c r="DF43" s="5">
        <v>289617</v>
      </c>
      <c r="DG43" s="5">
        <v>199732</v>
      </c>
      <c r="DH43" s="5">
        <v>226204</v>
      </c>
      <c r="DI43" s="5">
        <v>180254</v>
      </c>
      <c r="DJ43" s="5">
        <v>198584</v>
      </c>
      <c r="DK43" s="5">
        <v>175769</v>
      </c>
      <c r="DL43" s="5">
        <v>184528</v>
      </c>
      <c r="DM43" s="5">
        <v>179404</v>
      </c>
      <c r="DN43" s="5">
        <v>176409</v>
      </c>
      <c r="DO43" s="5">
        <v>198132</v>
      </c>
      <c r="DP43" s="5">
        <v>166895</v>
      </c>
      <c r="DQ43" s="5">
        <v>159239</v>
      </c>
      <c r="DR43" s="5">
        <v>159610</v>
      </c>
      <c r="DS43" s="5">
        <v>156991</v>
      </c>
      <c r="DT43" s="5">
        <v>167696</v>
      </c>
      <c r="DU43" s="5">
        <v>156699</v>
      </c>
      <c r="DV43" s="5">
        <v>129702</v>
      </c>
      <c r="DW43" s="5">
        <v>94456</v>
      </c>
      <c r="DX43" s="5">
        <v>87355</v>
      </c>
      <c r="DY43" s="5">
        <v>91590</v>
      </c>
      <c r="DZ43" s="5">
        <v>87626</v>
      </c>
      <c r="EA43" s="5">
        <v>20415</v>
      </c>
      <c r="EB43" s="5">
        <v>30256</v>
      </c>
      <c r="EC43" s="5">
        <v>30577</v>
      </c>
      <c r="ED43" s="5">
        <v>23610</v>
      </c>
      <c r="EE43" s="5">
        <v>30005</v>
      </c>
      <c r="EF43" s="5">
        <v>42237</v>
      </c>
      <c r="EG43" s="5">
        <v>31815</v>
      </c>
      <c r="EH43" s="5">
        <v>15624</v>
      </c>
      <c r="EI43" s="5">
        <v>8363</v>
      </c>
      <c r="EJ43" s="5">
        <v>4109</v>
      </c>
      <c r="EK43" s="5">
        <v>14584</v>
      </c>
      <c r="EL43" s="5">
        <v>13032</v>
      </c>
      <c r="EM43" s="5">
        <v>11884</v>
      </c>
      <c r="EN43" s="5">
        <v>5689</v>
      </c>
      <c r="EO43" s="5">
        <v>3831</v>
      </c>
      <c r="EP43" s="5">
        <v>2225</v>
      </c>
      <c r="EQ43" s="5">
        <v>5348</v>
      </c>
      <c r="ER43" s="5">
        <v>4917</v>
      </c>
      <c r="ES43" s="5">
        <v>2204</v>
      </c>
      <c r="ET43" s="5">
        <v>1503</v>
      </c>
      <c r="EU43" s="5">
        <v>4014</v>
      </c>
      <c r="EV43" s="5">
        <v>8569</v>
      </c>
      <c r="EW43" s="5">
        <v>7224</v>
      </c>
      <c r="EX43" s="5">
        <v>22987</v>
      </c>
      <c r="EY43" s="5">
        <v>6341</v>
      </c>
      <c r="EZ43" s="5">
        <v>9456</v>
      </c>
      <c r="FA43" s="5">
        <v>7726</v>
      </c>
      <c r="FB43" s="5">
        <v>7642</v>
      </c>
      <c r="FC43" s="5">
        <v>13451</v>
      </c>
      <c r="FD43" s="5">
        <v>2732</v>
      </c>
      <c r="FE43" s="5">
        <v>5014</v>
      </c>
      <c r="FF43" s="5">
        <v>2001</v>
      </c>
      <c r="FG43" s="5">
        <v>0</v>
      </c>
      <c r="FH43" s="5">
        <v>0</v>
      </c>
      <c r="FI43" s="5">
        <v>0</v>
      </c>
      <c r="FJ43" s="5">
        <v>0</v>
      </c>
      <c r="FK43" s="5">
        <v>0</v>
      </c>
      <c r="FL43" s="5">
        <v>0</v>
      </c>
      <c r="FM43" s="5">
        <v>0</v>
      </c>
      <c r="FN43" s="5">
        <v>0</v>
      </c>
      <c r="FO43" s="5">
        <v>0</v>
      </c>
      <c r="FP43" s="5">
        <v>0</v>
      </c>
      <c r="FQ43" s="5">
        <v>0</v>
      </c>
      <c r="FR43" s="5">
        <v>0</v>
      </c>
      <c r="FS43" s="5">
        <v>0</v>
      </c>
      <c r="FT43" s="5">
        <v>0</v>
      </c>
      <c r="FU43" s="5" t="s">
        <v>220</v>
      </c>
      <c r="FV43" s="5" t="s">
        <v>220</v>
      </c>
      <c r="FW43" s="5" t="s">
        <v>220</v>
      </c>
      <c r="FX43" s="5" t="s">
        <v>220</v>
      </c>
      <c r="FY43" s="5" t="s">
        <v>220</v>
      </c>
      <c r="FZ43" s="5" t="s">
        <v>220</v>
      </c>
      <c r="GA43" s="5" t="s">
        <v>220</v>
      </c>
      <c r="GB43" s="5" t="s">
        <v>220</v>
      </c>
      <c r="GC43" s="5" t="s">
        <v>220</v>
      </c>
      <c r="GD43" s="5" t="s">
        <v>220</v>
      </c>
      <c r="GE43" s="5" t="s">
        <v>220</v>
      </c>
      <c r="GF43" s="5" t="s">
        <v>220</v>
      </c>
      <c r="GG43" s="5" t="s">
        <v>220</v>
      </c>
      <c r="GH43" s="5" t="s">
        <v>220</v>
      </c>
      <c r="GI43" s="5" t="s">
        <v>220</v>
      </c>
      <c r="GJ43" s="5" t="s">
        <v>220</v>
      </c>
      <c r="GK43" s="5" t="s">
        <v>220</v>
      </c>
      <c r="GL43" s="5" t="s">
        <v>220</v>
      </c>
      <c r="GM43" s="5">
        <v>991780</v>
      </c>
      <c r="GN43" s="5">
        <v>862458</v>
      </c>
      <c r="GO43" s="5">
        <v>760265</v>
      </c>
      <c r="GP43" s="5">
        <v>1612355</v>
      </c>
      <c r="GQ43" s="5">
        <v>1083447</v>
      </c>
      <c r="GR43" s="5">
        <v>1010058</v>
      </c>
      <c r="GS43" s="5">
        <v>739665</v>
      </c>
      <c r="GT43" s="5">
        <v>662072</v>
      </c>
      <c r="GU43" s="5">
        <v>498205</v>
      </c>
      <c r="GV43" s="5">
        <v>473754</v>
      </c>
      <c r="GW43" s="5">
        <v>611941</v>
      </c>
      <c r="GX43" s="5">
        <v>346260</v>
      </c>
      <c r="GY43" s="5">
        <v>1423519</v>
      </c>
      <c r="GZ43" s="5">
        <v>299304</v>
      </c>
      <c r="HA43" s="5">
        <v>264301</v>
      </c>
      <c r="HB43" s="5">
        <v>382974</v>
      </c>
      <c r="HC43" s="5">
        <v>346871</v>
      </c>
      <c r="HD43" s="5">
        <v>339933</v>
      </c>
      <c r="HE43" s="5">
        <v>401277</v>
      </c>
      <c r="HF43" s="5">
        <v>306084</v>
      </c>
      <c r="HG43" s="5">
        <v>270665</v>
      </c>
      <c r="HH43" s="5">
        <v>237648</v>
      </c>
      <c r="HI43" s="5">
        <v>232968</v>
      </c>
      <c r="HJ43" s="5">
        <v>263708</v>
      </c>
      <c r="HK43" s="5">
        <v>327685</v>
      </c>
      <c r="HL43" s="5">
        <v>289628</v>
      </c>
      <c r="HM43" s="5">
        <v>274048</v>
      </c>
      <c r="HN43" s="5">
        <v>240867</v>
      </c>
      <c r="HO43" s="5">
        <v>242269</v>
      </c>
      <c r="HP43" s="5">
        <v>124079</v>
      </c>
      <c r="HQ43" s="5">
        <v>128356</v>
      </c>
      <c r="HR43" s="5">
        <v>127713</v>
      </c>
      <c r="HS43" s="5">
        <v>1644488</v>
      </c>
      <c r="HT43" s="5">
        <v>1809541</v>
      </c>
      <c r="HU43" s="5">
        <v>1728862</v>
      </c>
      <c r="HV43" s="5">
        <v>1703598</v>
      </c>
      <c r="HW43" s="5">
        <v>1716162</v>
      </c>
      <c r="HX43" s="5">
        <v>1991477</v>
      </c>
      <c r="HY43" s="5">
        <v>1797709</v>
      </c>
      <c r="HZ43" s="5">
        <v>1775166</v>
      </c>
      <c r="IA43" s="5">
        <v>1754120</v>
      </c>
      <c r="IB43" s="5">
        <v>1695707</v>
      </c>
      <c r="IC43" s="5">
        <v>1567672</v>
      </c>
      <c r="ID43" s="5">
        <v>1806227</v>
      </c>
      <c r="IE43" s="5">
        <v>1880427</v>
      </c>
      <c r="IF43" s="5">
        <v>1599762</v>
      </c>
      <c r="IG43" s="5">
        <v>1365746</v>
      </c>
      <c r="IH43" s="5">
        <v>1273484</v>
      </c>
      <c r="II43" s="5">
        <v>1202602</v>
      </c>
      <c r="IJ43" s="5">
        <v>1253686</v>
      </c>
      <c r="IK43" s="5">
        <v>1469837</v>
      </c>
      <c r="IL43" s="5">
        <v>1364489</v>
      </c>
      <c r="IM43" s="5">
        <v>1304632</v>
      </c>
      <c r="IN43" s="5">
        <v>1282926</v>
      </c>
      <c r="IO43" s="5">
        <v>1257055</v>
      </c>
      <c r="IP43" s="5">
        <v>1221285</v>
      </c>
      <c r="IQ43" s="5">
        <v>1091775</v>
      </c>
      <c r="IR43" s="5">
        <v>1073591</v>
      </c>
      <c r="IS43" s="5">
        <v>1024228</v>
      </c>
      <c r="IT43" s="5">
        <v>977999</v>
      </c>
      <c r="IU43" s="5">
        <v>965240</v>
      </c>
      <c r="IV43" s="5">
        <v>883764</v>
      </c>
      <c r="IW43" s="5">
        <v>690452</v>
      </c>
      <c r="IX43" s="5">
        <v>670405</v>
      </c>
      <c r="IY43" s="5">
        <v>68624</v>
      </c>
      <c r="IZ43" s="5">
        <v>78597</v>
      </c>
      <c r="JA43" s="5">
        <v>63171</v>
      </c>
      <c r="JB43" s="5">
        <v>75476</v>
      </c>
      <c r="JC43" s="5">
        <v>82540</v>
      </c>
      <c r="JD43" s="5">
        <v>84501</v>
      </c>
      <c r="JE43" s="5">
        <v>77604</v>
      </c>
      <c r="JF43" s="5">
        <v>86700</v>
      </c>
      <c r="JG43" s="5">
        <v>101337</v>
      </c>
      <c r="JH43" s="5">
        <v>83095</v>
      </c>
      <c r="JI43" s="5">
        <v>86967</v>
      </c>
      <c r="JJ43" s="5">
        <v>54319</v>
      </c>
      <c r="JK43" s="5">
        <v>71965</v>
      </c>
      <c r="JL43" s="5">
        <v>127372</v>
      </c>
      <c r="JM43" s="5">
        <v>86229</v>
      </c>
      <c r="JN43" s="5">
        <v>114676</v>
      </c>
      <c r="JO43" s="5">
        <v>96011</v>
      </c>
      <c r="JP43" s="5">
        <v>82719</v>
      </c>
      <c r="JQ43" s="5">
        <v>100363</v>
      </c>
      <c r="JR43" s="5">
        <v>80425</v>
      </c>
      <c r="JS43" s="5">
        <v>74507</v>
      </c>
      <c r="JT43" s="5">
        <v>73975</v>
      </c>
      <c r="JU43" s="5">
        <v>67048</v>
      </c>
      <c r="JV43" s="5">
        <v>83374</v>
      </c>
      <c r="JW43" s="5">
        <v>87652</v>
      </c>
      <c r="JX43" s="5">
        <v>87685</v>
      </c>
      <c r="JY43" s="5">
        <v>101337</v>
      </c>
      <c r="JZ43" s="5">
        <v>95295</v>
      </c>
      <c r="KA43" s="5">
        <v>93103</v>
      </c>
      <c r="KB43" s="5">
        <v>84041</v>
      </c>
      <c r="KC43" s="5">
        <v>90888</v>
      </c>
      <c r="KD43" s="5">
        <v>100203</v>
      </c>
      <c r="KE43" s="5">
        <v>383654</v>
      </c>
      <c r="KF43" s="5">
        <v>369019</v>
      </c>
      <c r="KG43" s="5">
        <v>350103</v>
      </c>
      <c r="KH43" s="5">
        <v>371255</v>
      </c>
      <c r="KI43" s="5">
        <v>346106</v>
      </c>
      <c r="KJ43" s="5">
        <v>337514</v>
      </c>
      <c r="KK43" s="5">
        <v>302524</v>
      </c>
      <c r="KL43" s="5">
        <v>273654</v>
      </c>
      <c r="KM43" s="5">
        <v>259239</v>
      </c>
      <c r="KN43" s="5">
        <v>240920</v>
      </c>
      <c r="KO43" s="5">
        <v>225195</v>
      </c>
      <c r="KP43" s="5">
        <v>168482</v>
      </c>
      <c r="KQ43" s="5">
        <v>120150</v>
      </c>
      <c r="KR43" s="5">
        <v>138434</v>
      </c>
      <c r="KS43" s="5">
        <v>60830</v>
      </c>
      <c r="KT43" s="5">
        <v>85822</v>
      </c>
      <c r="KU43" s="5">
        <v>87214</v>
      </c>
      <c r="KV43" s="5">
        <v>100030</v>
      </c>
      <c r="KW43" s="5">
        <v>76062</v>
      </c>
      <c r="KX43" s="5">
        <v>16366</v>
      </c>
      <c r="KY43" s="5">
        <v>11657</v>
      </c>
      <c r="KZ43" s="5">
        <v>10926</v>
      </c>
      <c r="LA43" s="5">
        <v>9233</v>
      </c>
      <c r="LB43" s="5">
        <v>9061</v>
      </c>
      <c r="LC43" s="5">
        <v>8461</v>
      </c>
      <c r="LD43" s="5">
        <v>7076</v>
      </c>
      <c r="LE43" s="5">
        <v>7029</v>
      </c>
      <c r="LF43" s="5">
        <v>6920</v>
      </c>
      <c r="LG43" s="5">
        <v>4686</v>
      </c>
      <c r="LH43" s="5">
        <v>3419</v>
      </c>
      <c r="LI43" s="5">
        <v>4529</v>
      </c>
      <c r="LJ43" s="5">
        <v>4517</v>
      </c>
      <c r="LK43" s="5">
        <v>610</v>
      </c>
      <c r="LL43" s="5">
        <v>721</v>
      </c>
      <c r="LM43" s="5">
        <v>880</v>
      </c>
      <c r="LN43" s="5">
        <v>292</v>
      </c>
      <c r="LO43" s="5">
        <v>0</v>
      </c>
      <c r="LP43" s="5">
        <v>0</v>
      </c>
      <c r="LQ43" s="5">
        <v>0</v>
      </c>
      <c r="LR43" s="5">
        <v>0</v>
      </c>
      <c r="LS43" s="5">
        <v>0</v>
      </c>
      <c r="LT43" s="5">
        <v>0</v>
      </c>
      <c r="LU43" s="5">
        <v>0</v>
      </c>
      <c r="LV43" s="5">
        <v>0</v>
      </c>
      <c r="LW43" s="5">
        <v>0</v>
      </c>
      <c r="LX43" s="5">
        <v>0</v>
      </c>
      <c r="LY43" s="5">
        <v>0</v>
      </c>
      <c r="LZ43" s="5">
        <v>0</v>
      </c>
      <c r="MA43" s="5">
        <v>0</v>
      </c>
      <c r="MB43" s="5">
        <v>12</v>
      </c>
      <c r="MC43" s="5">
        <v>2289</v>
      </c>
      <c r="MD43" s="5">
        <v>10717</v>
      </c>
      <c r="ME43" s="5">
        <v>10270</v>
      </c>
      <c r="MF43" s="5">
        <v>10972</v>
      </c>
      <c r="MG43" s="5">
        <v>10582</v>
      </c>
      <c r="MH43" s="5">
        <v>11452</v>
      </c>
      <c r="MI43" s="5">
        <v>10695</v>
      </c>
      <c r="MJ43" s="5">
        <v>10864</v>
      </c>
      <c r="MK43" s="5">
        <v>12248</v>
      </c>
      <c r="ML43" s="5">
        <v>10792</v>
      </c>
      <c r="MM43" s="5">
        <v>8166</v>
      </c>
      <c r="MN43" s="5">
        <v>7743</v>
      </c>
      <c r="MO43" s="5">
        <v>8594</v>
      </c>
      <c r="MP43" s="5">
        <v>6492</v>
      </c>
      <c r="MQ43" s="5">
        <v>7441</v>
      </c>
      <c r="MR43" s="5">
        <v>7927</v>
      </c>
      <c r="MS43" s="5">
        <v>6830</v>
      </c>
      <c r="MT43" s="5">
        <v>6921</v>
      </c>
      <c r="MU43" s="5">
        <v>6887</v>
      </c>
      <c r="MV43" s="5">
        <v>6180</v>
      </c>
      <c r="MW43" s="5">
        <v>8205</v>
      </c>
      <c r="MX43" s="5">
        <v>8300</v>
      </c>
      <c r="MY43" s="5">
        <v>8522</v>
      </c>
      <c r="MZ43" s="5">
        <v>7950</v>
      </c>
      <c r="NA43" s="5">
        <v>8609</v>
      </c>
      <c r="NB43" s="5">
        <v>7236</v>
      </c>
      <c r="NC43" s="5">
        <v>0</v>
      </c>
      <c r="ND43" s="5">
        <v>0</v>
      </c>
      <c r="NE43" s="5" t="s">
        <v>220</v>
      </c>
      <c r="NF43" s="5" t="s">
        <v>220</v>
      </c>
      <c r="NG43" s="5" t="s">
        <v>220</v>
      </c>
      <c r="NH43" s="5" t="s">
        <v>220</v>
      </c>
      <c r="NI43" s="5" t="s">
        <v>220</v>
      </c>
      <c r="NJ43" s="5" t="s">
        <v>220</v>
      </c>
      <c r="NK43" s="5" t="s">
        <v>220</v>
      </c>
      <c r="NL43" s="5" t="s">
        <v>220</v>
      </c>
      <c r="NM43" s="5" t="s">
        <v>220</v>
      </c>
      <c r="NN43" s="5" t="s">
        <v>220</v>
      </c>
      <c r="NO43" s="5" t="s">
        <v>220</v>
      </c>
      <c r="NP43" s="5" t="s">
        <v>220</v>
      </c>
      <c r="NQ43" s="5" t="s">
        <v>220</v>
      </c>
      <c r="NR43" s="5" t="s">
        <v>220</v>
      </c>
      <c r="NS43" s="5" t="s">
        <v>220</v>
      </c>
      <c r="NT43" s="5" t="s">
        <v>220</v>
      </c>
      <c r="NU43" s="5" t="s">
        <v>220</v>
      </c>
      <c r="NV43" s="5" t="s">
        <v>220</v>
      </c>
      <c r="NW43" s="5">
        <v>0</v>
      </c>
      <c r="NX43" s="5">
        <v>0</v>
      </c>
      <c r="NY43" s="5">
        <v>0</v>
      </c>
      <c r="NZ43" s="5">
        <v>0</v>
      </c>
      <c r="OA43" s="5">
        <v>0</v>
      </c>
      <c r="OB43" s="5">
        <v>0</v>
      </c>
      <c r="OC43" s="5">
        <v>0</v>
      </c>
      <c r="OD43" s="5">
        <v>0</v>
      </c>
      <c r="OE43" s="5">
        <v>0</v>
      </c>
      <c r="OF43" s="5">
        <v>0</v>
      </c>
      <c r="OG43" s="5">
        <v>0</v>
      </c>
      <c r="OH43" s="5">
        <v>0</v>
      </c>
      <c r="OI43" s="5">
        <v>0</v>
      </c>
      <c r="OJ43" s="5">
        <v>0</v>
      </c>
      <c r="OK43" s="5" t="s">
        <v>220</v>
      </c>
      <c r="OL43" s="5" t="s">
        <v>220</v>
      </c>
      <c r="OM43" s="5" t="s">
        <v>220</v>
      </c>
      <c r="ON43" s="5" t="s">
        <v>220</v>
      </c>
      <c r="OO43" s="5" t="s">
        <v>220</v>
      </c>
      <c r="OP43" s="5" t="s">
        <v>220</v>
      </c>
      <c r="OQ43" s="5" t="s">
        <v>220</v>
      </c>
      <c r="OR43" s="5" t="s">
        <v>220</v>
      </c>
      <c r="OS43" s="5" t="s">
        <v>220</v>
      </c>
      <c r="OT43" s="5" t="s">
        <v>220</v>
      </c>
      <c r="OU43" s="5" t="s">
        <v>220</v>
      </c>
      <c r="OV43" s="5" t="s">
        <v>220</v>
      </c>
      <c r="OW43" s="5" t="s">
        <v>220</v>
      </c>
      <c r="OX43" s="5" t="s">
        <v>220</v>
      </c>
      <c r="OY43" s="5" t="s">
        <v>220</v>
      </c>
      <c r="OZ43" s="5" t="s">
        <v>220</v>
      </c>
      <c r="PA43" s="5" t="s">
        <v>220</v>
      </c>
      <c r="PB43" s="5" t="s">
        <v>220</v>
      </c>
      <c r="PC43" s="5">
        <v>85937</v>
      </c>
      <c r="PD43" s="5">
        <v>78209</v>
      </c>
      <c r="PE43" s="5">
        <v>69711</v>
      </c>
      <c r="PF43" s="5">
        <v>60160</v>
      </c>
      <c r="PG43" s="5">
        <v>75120</v>
      </c>
      <c r="PH43" s="5">
        <v>75197</v>
      </c>
      <c r="PI43" s="5">
        <v>84060</v>
      </c>
      <c r="PJ43" s="5">
        <v>73671</v>
      </c>
      <c r="PK43" s="5">
        <v>66751</v>
      </c>
      <c r="PL43" s="5">
        <v>59543</v>
      </c>
      <c r="PM43" s="5">
        <v>62845</v>
      </c>
      <c r="PN43" s="5">
        <v>79808</v>
      </c>
      <c r="PO43" s="5">
        <v>78321</v>
      </c>
      <c r="PP43" s="5">
        <v>78880</v>
      </c>
      <c r="PQ43" s="5">
        <v>72080</v>
      </c>
      <c r="PR43" s="5">
        <v>65812</v>
      </c>
      <c r="PS43" s="5">
        <v>64207</v>
      </c>
      <c r="PT43" s="5">
        <v>55365</v>
      </c>
      <c r="PU43" s="5">
        <v>53152</v>
      </c>
      <c r="PV43" s="5">
        <v>44838</v>
      </c>
      <c r="PW43" s="5">
        <v>45789</v>
      </c>
      <c r="PX43" s="5">
        <v>37367</v>
      </c>
      <c r="PY43" s="5">
        <v>36973</v>
      </c>
      <c r="PZ43" s="5">
        <v>38519</v>
      </c>
      <c r="QA43" s="5">
        <v>42239</v>
      </c>
      <c r="QB43" s="5">
        <v>44209</v>
      </c>
      <c r="QC43" s="5">
        <v>39454</v>
      </c>
      <c r="QD43" s="5">
        <v>39553</v>
      </c>
      <c r="QE43" s="5">
        <v>40607</v>
      </c>
      <c r="QF43" s="5">
        <v>28126</v>
      </c>
      <c r="QG43" s="5">
        <v>27497</v>
      </c>
      <c r="QH43" s="5">
        <v>26172</v>
      </c>
      <c r="QI43" s="5">
        <v>151708</v>
      </c>
      <c r="QJ43" s="5">
        <v>124429</v>
      </c>
      <c r="QK43" s="5">
        <v>116086</v>
      </c>
      <c r="QL43" s="5">
        <v>107629</v>
      </c>
      <c r="QM43" s="5">
        <v>96370</v>
      </c>
      <c r="QN43" s="5">
        <v>108580</v>
      </c>
      <c r="QO43" s="5">
        <v>119822</v>
      </c>
      <c r="QP43" s="5">
        <v>105680</v>
      </c>
      <c r="QQ43" s="5">
        <v>109235</v>
      </c>
      <c r="QR43" s="5">
        <v>73740</v>
      </c>
      <c r="QS43" s="5">
        <v>79643</v>
      </c>
      <c r="QT43" s="5">
        <v>74313</v>
      </c>
      <c r="QU43" s="5">
        <v>72400</v>
      </c>
      <c r="QV43" s="5">
        <v>95771</v>
      </c>
      <c r="QW43" s="5">
        <v>61934</v>
      </c>
      <c r="QX43" s="5">
        <v>48461</v>
      </c>
      <c r="QY43" s="5">
        <v>54096</v>
      </c>
      <c r="QZ43" s="5">
        <v>58782</v>
      </c>
      <c r="RA43" s="5">
        <v>52860</v>
      </c>
      <c r="RB43" s="5">
        <v>48645</v>
      </c>
      <c r="RC43" s="5">
        <v>53166</v>
      </c>
      <c r="RD43" s="5">
        <v>54315</v>
      </c>
      <c r="RE43" s="5">
        <v>55865</v>
      </c>
      <c r="RF43" s="5">
        <v>36441</v>
      </c>
      <c r="RG43" s="5">
        <v>42129</v>
      </c>
      <c r="RH43" s="5">
        <v>46961</v>
      </c>
      <c r="RI43" s="5">
        <v>46528</v>
      </c>
      <c r="RJ43" s="5">
        <v>50849</v>
      </c>
      <c r="RK43" s="5">
        <v>37014</v>
      </c>
      <c r="RL43" s="5">
        <v>29161</v>
      </c>
      <c r="RM43" s="5">
        <v>27836</v>
      </c>
      <c r="RN43" s="5">
        <v>26991</v>
      </c>
      <c r="RO43" s="5">
        <v>63991</v>
      </c>
      <c r="RP43" s="5">
        <v>63710</v>
      </c>
      <c r="RQ43" s="5">
        <v>61010</v>
      </c>
      <c r="RR43" s="5">
        <v>69143</v>
      </c>
      <c r="RS43" s="5">
        <v>78263</v>
      </c>
      <c r="RT43" s="5">
        <v>84296</v>
      </c>
      <c r="RU43" s="5">
        <v>82676</v>
      </c>
      <c r="RV43" s="5">
        <v>76633</v>
      </c>
      <c r="RW43" s="5">
        <v>83684</v>
      </c>
      <c r="RX43" s="5">
        <v>70360</v>
      </c>
      <c r="RY43" s="5">
        <v>61549</v>
      </c>
      <c r="RZ43" s="5">
        <v>65632</v>
      </c>
      <c r="SA43" s="5">
        <v>55372</v>
      </c>
      <c r="SB43" s="5">
        <v>53386</v>
      </c>
      <c r="SC43" s="5">
        <v>50943</v>
      </c>
      <c r="SD43" s="5">
        <v>48742</v>
      </c>
      <c r="SE43" s="5">
        <v>47961</v>
      </c>
      <c r="SF43" s="5">
        <v>47263</v>
      </c>
      <c r="SG43" s="5">
        <v>44311</v>
      </c>
      <c r="SH43" s="5">
        <v>40475</v>
      </c>
      <c r="SI43" s="5">
        <v>40968</v>
      </c>
      <c r="SJ43" s="5">
        <v>42094</v>
      </c>
      <c r="SK43" s="5">
        <v>40007</v>
      </c>
      <c r="SL43" s="5">
        <v>56900</v>
      </c>
      <c r="SM43" s="5">
        <v>51106</v>
      </c>
      <c r="SN43" s="5">
        <v>47429</v>
      </c>
      <c r="SO43" s="5">
        <v>42960</v>
      </c>
      <c r="SP43" s="5">
        <v>42768</v>
      </c>
      <c r="SQ43" s="5">
        <v>49051</v>
      </c>
      <c r="SR43" s="5">
        <v>41399</v>
      </c>
      <c r="SS43" s="5">
        <v>41490</v>
      </c>
      <c r="ST43" s="5">
        <v>35135</v>
      </c>
      <c r="SU43" s="5">
        <v>164109</v>
      </c>
      <c r="SV43" s="5">
        <v>160662</v>
      </c>
      <c r="SW43" s="5">
        <v>123818</v>
      </c>
      <c r="SX43" s="5">
        <v>107131</v>
      </c>
      <c r="SY43" s="5">
        <v>103218</v>
      </c>
      <c r="SZ43" s="5">
        <v>105188</v>
      </c>
      <c r="TA43" s="5">
        <v>82970</v>
      </c>
      <c r="TB43" s="5">
        <v>84687</v>
      </c>
      <c r="TC43" s="5">
        <v>79255</v>
      </c>
      <c r="TD43" s="5">
        <v>63443</v>
      </c>
      <c r="TE43" s="5">
        <v>52326</v>
      </c>
      <c r="TF43" s="5">
        <v>31113</v>
      </c>
      <c r="TG43" s="5">
        <v>31479</v>
      </c>
      <c r="TH43" s="5">
        <v>32026</v>
      </c>
      <c r="TI43" s="5">
        <v>5465</v>
      </c>
      <c r="TJ43" s="5">
        <v>5287</v>
      </c>
      <c r="TK43" s="5">
        <v>5786</v>
      </c>
      <c r="TL43" s="5">
        <v>6514</v>
      </c>
      <c r="TM43" s="5">
        <v>11897</v>
      </c>
      <c r="TN43" s="5">
        <v>13427</v>
      </c>
      <c r="TO43" s="5">
        <v>28049</v>
      </c>
      <c r="TP43" s="5">
        <v>25677</v>
      </c>
      <c r="TQ43" s="5">
        <v>26353</v>
      </c>
      <c r="TR43" s="5">
        <v>22310</v>
      </c>
      <c r="TS43" s="5">
        <v>22436</v>
      </c>
      <c r="TT43" s="5">
        <v>17339</v>
      </c>
      <c r="TU43" s="5">
        <v>15537</v>
      </c>
      <c r="TV43" s="5">
        <v>16036</v>
      </c>
      <c r="TW43" s="5">
        <v>8670</v>
      </c>
      <c r="TX43" s="5">
        <v>5332</v>
      </c>
      <c r="TY43" s="5">
        <v>5611</v>
      </c>
      <c r="TZ43" s="5">
        <v>5880</v>
      </c>
      <c r="UA43" s="5">
        <v>77</v>
      </c>
      <c r="UB43" s="5">
        <v>365</v>
      </c>
      <c r="UC43" s="5">
        <v>378</v>
      </c>
      <c r="UD43" s="5">
        <v>165</v>
      </c>
      <c r="UE43" s="5">
        <v>199</v>
      </c>
      <c r="UF43" s="5">
        <v>279</v>
      </c>
      <c r="UG43" s="5">
        <v>72</v>
      </c>
      <c r="UH43" s="5">
        <v>222</v>
      </c>
      <c r="UI43" s="5">
        <v>223</v>
      </c>
      <c r="UJ43" s="5">
        <v>75</v>
      </c>
      <c r="UK43" s="5">
        <v>84</v>
      </c>
      <c r="UL43" s="5">
        <v>180</v>
      </c>
      <c r="UM43" s="5">
        <v>386</v>
      </c>
      <c r="UN43" s="5">
        <v>752</v>
      </c>
      <c r="UO43" s="5">
        <v>1453</v>
      </c>
      <c r="UP43" s="5">
        <v>1250</v>
      </c>
      <c r="UQ43" s="5">
        <v>1415</v>
      </c>
      <c r="UR43" s="5">
        <v>2151</v>
      </c>
      <c r="US43" s="5">
        <v>2275</v>
      </c>
      <c r="UT43" s="5">
        <v>2340</v>
      </c>
      <c r="UU43" s="5">
        <v>1265</v>
      </c>
      <c r="UV43" s="5">
        <v>1242</v>
      </c>
      <c r="UW43" s="5">
        <v>2159</v>
      </c>
      <c r="UX43" s="5">
        <v>4570</v>
      </c>
      <c r="UY43" s="5">
        <v>3576</v>
      </c>
      <c r="UZ43" s="5">
        <v>2558</v>
      </c>
      <c r="VA43" s="5">
        <v>2926</v>
      </c>
      <c r="VB43" s="5">
        <v>2273</v>
      </c>
      <c r="VC43" s="5">
        <v>3483</v>
      </c>
      <c r="VD43" s="5">
        <v>4316</v>
      </c>
      <c r="VE43" s="5">
        <v>3820</v>
      </c>
      <c r="VF43" s="5">
        <v>3221</v>
      </c>
      <c r="VG43" s="5">
        <v>97589</v>
      </c>
      <c r="VH43" s="5">
        <v>110376</v>
      </c>
      <c r="VI43" s="5">
        <v>140716</v>
      </c>
      <c r="VJ43" s="5">
        <v>137890</v>
      </c>
      <c r="VK43" s="5">
        <v>149453</v>
      </c>
      <c r="VL43" s="5">
        <v>140103</v>
      </c>
      <c r="VM43" s="5">
        <v>173639</v>
      </c>
      <c r="VN43" s="5">
        <v>174952</v>
      </c>
      <c r="VO43" s="5">
        <v>177258</v>
      </c>
      <c r="VP43" s="5">
        <v>242520</v>
      </c>
      <c r="VQ43" s="5">
        <v>202282</v>
      </c>
      <c r="VR43" s="5">
        <v>194528</v>
      </c>
      <c r="VS43" s="5">
        <v>164166</v>
      </c>
      <c r="VT43" s="5">
        <v>164302</v>
      </c>
      <c r="VU43" s="5">
        <v>158825</v>
      </c>
      <c r="VV43" s="5">
        <v>122833</v>
      </c>
      <c r="VW43" s="5">
        <v>165089</v>
      </c>
      <c r="VX43" s="5">
        <v>111178</v>
      </c>
      <c r="VY43" s="5">
        <v>118065</v>
      </c>
      <c r="VZ43" s="5">
        <v>115236</v>
      </c>
      <c r="WA43" s="5">
        <v>134644</v>
      </c>
      <c r="WB43" s="5">
        <v>131076</v>
      </c>
      <c r="WC43" s="5">
        <v>129497</v>
      </c>
      <c r="WD43" s="5">
        <v>144016</v>
      </c>
      <c r="WE43" s="5">
        <v>142259</v>
      </c>
      <c r="WF43" s="5">
        <v>130941</v>
      </c>
      <c r="WG43" s="5">
        <v>118986</v>
      </c>
      <c r="WH43" s="5">
        <v>103492</v>
      </c>
      <c r="WI43" s="5">
        <v>91781</v>
      </c>
      <c r="WJ43" s="5">
        <v>101966</v>
      </c>
      <c r="WK43" s="5">
        <v>112966</v>
      </c>
      <c r="WL43" s="5">
        <v>97261</v>
      </c>
      <c r="WM43" s="5">
        <v>4578</v>
      </c>
      <c r="WN43" s="5">
        <v>5888</v>
      </c>
      <c r="WO43" s="5">
        <v>4580</v>
      </c>
      <c r="WP43" s="5">
        <v>4288</v>
      </c>
      <c r="WQ43" s="5">
        <v>4141</v>
      </c>
      <c r="WR43" s="5">
        <v>4835</v>
      </c>
      <c r="WS43" s="5">
        <v>5075</v>
      </c>
      <c r="WT43" s="5">
        <v>5934</v>
      </c>
      <c r="WU43" s="5">
        <v>4516</v>
      </c>
      <c r="WV43" s="5">
        <v>5020</v>
      </c>
      <c r="WW43" s="5">
        <v>4858</v>
      </c>
      <c r="WX43" s="5">
        <v>4614</v>
      </c>
      <c r="WY43" s="5">
        <v>3838</v>
      </c>
      <c r="WZ43" s="5">
        <v>3601</v>
      </c>
      <c r="XA43" s="5">
        <v>4083</v>
      </c>
      <c r="XB43" s="5">
        <v>2357</v>
      </c>
      <c r="XC43" s="5">
        <v>1800</v>
      </c>
      <c r="XD43" s="5">
        <v>2079</v>
      </c>
      <c r="XE43" s="5">
        <v>2163</v>
      </c>
      <c r="XF43" s="5">
        <v>1326</v>
      </c>
      <c r="XG43" s="5">
        <v>1976</v>
      </c>
      <c r="XH43" s="5">
        <v>1633</v>
      </c>
      <c r="XI43" s="5">
        <v>2784</v>
      </c>
      <c r="XJ43" s="5">
        <v>2639</v>
      </c>
      <c r="XK43" s="5">
        <v>3581</v>
      </c>
      <c r="XL43" s="5">
        <v>3842</v>
      </c>
      <c r="XM43" s="5">
        <v>5753</v>
      </c>
      <c r="XN43" s="5">
        <v>5460</v>
      </c>
      <c r="XO43" s="5">
        <v>4322</v>
      </c>
      <c r="XP43" s="5">
        <v>4857</v>
      </c>
      <c r="XQ43" s="5">
        <v>4371</v>
      </c>
      <c r="XR43" s="5">
        <v>3265</v>
      </c>
      <c r="XS43" s="2">
        <v>4254</v>
      </c>
      <c r="XT43" s="3" t="s">
        <v>222</v>
      </c>
      <c r="XU43" s="3" t="s">
        <v>222</v>
      </c>
      <c r="XV43" s="3" t="s">
        <v>222</v>
      </c>
      <c r="XW43" s="3" t="s">
        <v>221</v>
      </c>
      <c r="XX43" s="3" t="s">
        <v>222</v>
      </c>
      <c r="XY43" s="3" t="s">
        <v>222</v>
      </c>
      <c r="XZ43" s="3" t="s">
        <v>245</v>
      </c>
    </row>
    <row r="44" spans="1:650" x14ac:dyDescent="0.3">
      <c r="A44" s="1" t="s">
        <v>38</v>
      </c>
      <c r="B44" s="2">
        <v>4017451</v>
      </c>
      <c r="C44" s="5">
        <v>2700</v>
      </c>
      <c r="D44" s="5">
        <v>-14917</v>
      </c>
      <c r="E44" s="5">
        <v>1836</v>
      </c>
      <c r="F44" s="5">
        <v>3921</v>
      </c>
      <c r="G44" s="5">
        <v>3642</v>
      </c>
      <c r="H44" s="5">
        <v>6330</v>
      </c>
      <c r="I44" s="5">
        <v>9568</v>
      </c>
      <c r="J44" s="5">
        <v>14228</v>
      </c>
      <c r="K44" s="5">
        <v>7757</v>
      </c>
      <c r="L44" s="5">
        <v>6741</v>
      </c>
      <c r="M44" s="5">
        <v>10625</v>
      </c>
      <c r="N44" s="5">
        <v>1710</v>
      </c>
      <c r="O44" s="5">
        <v>2456</v>
      </c>
      <c r="P44" s="5">
        <v>1959</v>
      </c>
      <c r="Q44" s="5">
        <v>3934</v>
      </c>
      <c r="R44" s="5">
        <v>3388</v>
      </c>
      <c r="S44" s="5">
        <v>174</v>
      </c>
      <c r="T44" s="5">
        <v>2973</v>
      </c>
      <c r="U44" s="5">
        <v>19928</v>
      </c>
      <c r="V44" s="5">
        <v>813</v>
      </c>
      <c r="W44" s="5">
        <v>20106</v>
      </c>
      <c r="X44" s="5">
        <v>0</v>
      </c>
      <c r="Y44" s="5">
        <v>0</v>
      </c>
      <c r="Z44" s="5">
        <v>0</v>
      </c>
      <c r="AA44" s="5">
        <v>0</v>
      </c>
      <c r="AB44" s="5">
        <v>0</v>
      </c>
      <c r="AC44" s="5">
        <v>0</v>
      </c>
      <c r="AD44" s="5">
        <v>0</v>
      </c>
      <c r="AE44" s="5">
        <v>0</v>
      </c>
      <c r="AF44" s="5">
        <v>0</v>
      </c>
      <c r="AG44" s="5">
        <v>0</v>
      </c>
      <c r="AH44" s="5">
        <v>0</v>
      </c>
      <c r="AI44" s="5">
        <v>0</v>
      </c>
      <c r="AJ44" s="5">
        <v>0</v>
      </c>
      <c r="AK44" s="5">
        <v>-37267</v>
      </c>
      <c r="AL44" s="5">
        <v>95671</v>
      </c>
      <c r="AM44" s="5">
        <v>58625</v>
      </c>
      <c r="AN44" s="5">
        <v>27303</v>
      </c>
      <c r="AO44" s="5">
        <v>39651</v>
      </c>
      <c r="AP44" s="5">
        <v>83601</v>
      </c>
      <c r="AQ44" s="5">
        <v>65442</v>
      </c>
      <c r="AR44" s="5">
        <v>43073</v>
      </c>
      <c r="AS44" s="5">
        <v>131569</v>
      </c>
      <c r="AT44" s="5">
        <v>391193</v>
      </c>
      <c r="AU44" s="5">
        <v>277412</v>
      </c>
      <c r="AV44" s="5">
        <v>39134</v>
      </c>
      <c r="AW44" s="5">
        <v>50694</v>
      </c>
      <c r="AX44" s="5">
        <v>165750</v>
      </c>
      <c r="AY44" s="5">
        <v>57474</v>
      </c>
      <c r="AZ44" s="5">
        <v>78985</v>
      </c>
      <c r="BA44" s="5">
        <v>4789</v>
      </c>
      <c r="BB44" s="5">
        <v>21202</v>
      </c>
      <c r="BC44" s="5">
        <v>16700</v>
      </c>
      <c r="BD44" s="5">
        <v>30334</v>
      </c>
      <c r="BE44" s="5">
        <v>15748</v>
      </c>
      <c r="BF44" s="5">
        <v>26683</v>
      </c>
      <c r="BG44" s="5">
        <v>50939</v>
      </c>
      <c r="BH44" s="5">
        <v>19781</v>
      </c>
      <c r="BI44" s="5">
        <v>19713</v>
      </c>
      <c r="BJ44" s="5">
        <v>22759</v>
      </c>
      <c r="BK44" s="5">
        <v>1001546</v>
      </c>
      <c r="BL44" s="5">
        <v>12893</v>
      </c>
      <c r="BM44" s="5">
        <v>34755</v>
      </c>
      <c r="BN44" s="5">
        <v>17463</v>
      </c>
      <c r="BO44" s="5">
        <v>5318</v>
      </c>
      <c r="BP44" s="5">
        <v>-514</v>
      </c>
      <c r="BQ44" s="5">
        <v>-1003</v>
      </c>
      <c r="BR44" s="5">
        <v>4955</v>
      </c>
      <c r="BS44" s="5">
        <v>14497</v>
      </c>
      <c r="BT44" s="5">
        <v>14488</v>
      </c>
      <c r="BU44" s="5">
        <v>10744</v>
      </c>
      <c r="BV44" s="5">
        <v>15412</v>
      </c>
      <c r="BW44" s="5">
        <v>8508</v>
      </c>
      <c r="BX44" s="5">
        <v>5783</v>
      </c>
      <c r="BY44" s="5">
        <v>5441</v>
      </c>
      <c r="BZ44" s="5">
        <v>2508</v>
      </c>
      <c r="CA44" s="5">
        <v>6626</v>
      </c>
      <c r="CB44" s="5">
        <v>3539</v>
      </c>
      <c r="CC44" s="5">
        <v>4159</v>
      </c>
      <c r="CD44" s="5">
        <v>2903</v>
      </c>
      <c r="CE44" s="5">
        <v>-117</v>
      </c>
      <c r="CF44" s="5">
        <v>3164</v>
      </c>
      <c r="CG44" s="5">
        <v>23893</v>
      </c>
      <c r="CH44" s="5">
        <v>2947</v>
      </c>
      <c r="CI44" s="5">
        <v>7802</v>
      </c>
      <c r="CJ44" s="5">
        <v>13461</v>
      </c>
      <c r="CK44" s="5">
        <v>18133</v>
      </c>
      <c r="CL44" s="5">
        <v>38810</v>
      </c>
      <c r="CM44" s="5">
        <v>24027</v>
      </c>
      <c r="CN44" s="5">
        <v>3412</v>
      </c>
      <c r="CO44" s="5">
        <v>13130</v>
      </c>
      <c r="CP44" s="5">
        <v>1594</v>
      </c>
      <c r="CQ44" s="5">
        <v>12420</v>
      </c>
      <c r="CR44" s="5">
        <v>2373</v>
      </c>
      <c r="CS44" s="5">
        <v>14107</v>
      </c>
      <c r="CT44" s="5">
        <v>973</v>
      </c>
      <c r="CU44" s="5">
        <v>80764</v>
      </c>
      <c r="CV44" s="5">
        <v>62449</v>
      </c>
      <c r="CW44" s="5">
        <v>69271</v>
      </c>
      <c r="CX44" s="5">
        <v>85476</v>
      </c>
      <c r="CY44" s="5">
        <v>84046</v>
      </c>
      <c r="CZ44" s="5">
        <v>47364</v>
      </c>
      <c r="DA44" s="5">
        <v>76614</v>
      </c>
      <c r="DB44" s="5">
        <v>118753</v>
      </c>
      <c r="DC44" s="5">
        <v>125669</v>
      </c>
      <c r="DD44" s="5">
        <v>60277</v>
      </c>
      <c r="DE44" s="5">
        <v>67945</v>
      </c>
      <c r="DF44" s="5">
        <v>42412</v>
      </c>
      <c r="DG44" s="5">
        <v>73859</v>
      </c>
      <c r="DH44" s="5">
        <v>93792</v>
      </c>
      <c r="DI44" s="5">
        <v>43216</v>
      </c>
      <c r="DJ44" s="5">
        <v>41413</v>
      </c>
      <c r="DK44" s="5">
        <v>12511</v>
      </c>
      <c r="DL44" s="5">
        <v>26759</v>
      </c>
      <c r="DM44" s="5">
        <v>41834</v>
      </c>
      <c r="DN44" s="5">
        <v>25959</v>
      </c>
      <c r="DO44" s="5">
        <v>34861</v>
      </c>
      <c r="DP44" s="5">
        <v>35667</v>
      </c>
      <c r="DQ44" s="5">
        <v>41733</v>
      </c>
      <c r="DR44" s="5">
        <v>33108</v>
      </c>
      <c r="DS44" s="5">
        <v>29135</v>
      </c>
      <c r="DT44" s="5">
        <v>24884</v>
      </c>
      <c r="DU44" s="5">
        <v>31377</v>
      </c>
      <c r="DV44" s="5">
        <v>18774</v>
      </c>
      <c r="DW44" s="5">
        <v>34599</v>
      </c>
      <c r="DX44" s="5">
        <v>41068</v>
      </c>
      <c r="DY44" s="5">
        <v>26849</v>
      </c>
      <c r="DZ44" s="5">
        <v>18147</v>
      </c>
      <c r="EA44" s="5">
        <v>-269</v>
      </c>
      <c r="EB44" s="5">
        <v>766</v>
      </c>
      <c r="EC44" s="5">
        <v>214</v>
      </c>
      <c r="ED44" s="5">
        <v>623</v>
      </c>
      <c r="EE44" s="5">
        <v>-79</v>
      </c>
      <c r="EF44" s="5">
        <v>-415</v>
      </c>
      <c r="EG44" s="5">
        <v>2614</v>
      </c>
      <c r="EH44" s="5">
        <v>3087</v>
      </c>
      <c r="EI44" s="5">
        <v>537</v>
      </c>
      <c r="EJ44" s="5">
        <v>234</v>
      </c>
      <c r="EK44" s="5">
        <v>-738</v>
      </c>
      <c r="EL44" s="5">
        <v>1088</v>
      </c>
      <c r="EM44" s="5">
        <v>550</v>
      </c>
      <c r="EN44" s="5">
        <v>841</v>
      </c>
      <c r="EO44" s="5">
        <v>598</v>
      </c>
      <c r="EP44" s="5">
        <v>-38</v>
      </c>
      <c r="EQ44" s="5">
        <v>26</v>
      </c>
      <c r="ER44" s="5">
        <v>132</v>
      </c>
      <c r="ES44" s="5">
        <v>573</v>
      </c>
      <c r="ET44" s="5">
        <v>221</v>
      </c>
      <c r="EU44" s="5">
        <v>-86</v>
      </c>
      <c r="EV44" s="5">
        <v>13771</v>
      </c>
      <c r="EW44" s="5">
        <v>15801</v>
      </c>
      <c r="EX44" s="5">
        <v>21998</v>
      </c>
      <c r="EY44" s="5">
        <v>3406</v>
      </c>
      <c r="EZ44" s="5">
        <v>1367</v>
      </c>
      <c r="FA44" s="5">
        <v>4740</v>
      </c>
      <c r="FB44" s="5">
        <v>1188</v>
      </c>
      <c r="FC44" s="5">
        <v>10040</v>
      </c>
      <c r="FD44" s="5">
        <v>4043</v>
      </c>
      <c r="FE44" s="5">
        <v>4697</v>
      </c>
      <c r="FF44" s="5">
        <v>28197</v>
      </c>
      <c r="FG44" s="5">
        <v>0</v>
      </c>
      <c r="FH44" s="5">
        <v>0</v>
      </c>
      <c r="FI44" s="5">
        <v>0</v>
      </c>
      <c r="FJ44" s="5">
        <v>0</v>
      </c>
      <c r="FK44" s="5">
        <v>0</v>
      </c>
      <c r="FL44" s="5">
        <v>0</v>
      </c>
      <c r="FM44" s="5">
        <v>0</v>
      </c>
      <c r="FN44" s="5">
        <v>0</v>
      </c>
      <c r="FO44" s="5">
        <v>0</v>
      </c>
      <c r="FP44" s="5">
        <v>0</v>
      </c>
      <c r="FQ44" s="5">
        <v>0</v>
      </c>
      <c r="FR44" s="5">
        <v>0</v>
      </c>
      <c r="FS44" s="5">
        <v>0</v>
      </c>
      <c r="FT44" s="5">
        <v>0</v>
      </c>
      <c r="FU44" s="5" t="s">
        <v>220</v>
      </c>
      <c r="FV44" s="5" t="s">
        <v>220</v>
      </c>
      <c r="FW44" s="5" t="s">
        <v>220</v>
      </c>
      <c r="FX44" s="5" t="s">
        <v>220</v>
      </c>
      <c r="FY44" s="5" t="s">
        <v>220</v>
      </c>
      <c r="FZ44" s="5" t="s">
        <v>220</v>
      </c>
      <c r="GA44" s="5" t="s">
        <v>220</v>
      </c>
      <c r="GB44" s="5" t="s">
        <v>220</v>
      </c>
      <c r="GC44" s="5" t="s">
        <v>220</v>
      </c>
      <c r="GD44" s="5" t="s">
        <v>220</v>
      </c>
      <c r="GE44" s="5" t="s">
        <v>220</v>
      </c>
      <c r="GF44" s="5" t="s">
        <v>220</v>
      </c>
      <c r="GG44" s="5" t="s">
        <v>220</v>
      </c>
      <c r="GH44" s="5" t="s">
        <v>220</v>
      </c>
      <c r="GI44" s="5" t="s">
        <v>220</v>
      </c>
      <c r="GJ44" s="5" t="s">
        <v>220</v>
      </c>
      <c r="GK44" s="5" t="s">
        <v>220</v>
      </c>
      <c r="GL44" s="5" t="s">
        <v>220</v>
      </c>
      <c r="GM44" s="5">
        <v>88512</v>
      </c>
      <c r="GN44" s="5">
        <v>47784</v>
      </c>
      <c r="GO44" s="5">
        <v>33051</v>
      </c>
      <c r="GP44" s="5">
        <v>190646</v>
      </c>
      <c r="GQ44" s="5">
        <v>160731</v>
      </c>
      <c r="GR44" s="5">
        <v>95416</v>
      </c>
      <c r="GS44" s="5">
        <v>139191</v>
      </c>
      <c r="GT44" s="5">
        <v>235082</v>
      </c>
      <c r="GU44" s="5">
        <v>207914</v>
      </c>
      <c r="GV44" s="5">
        <v>116108</v>
      </c>
      <c r="GW44" s="5">
        <v>214911</v>
      </c>
      <c r="GX44" s="5">
        <v>439064</v>
      </c>
      <c r="GY44" s="5">
        <v>360903</v>
      </c>
      <c r="GZ44" s="5">
        <v>139265</v>
      </c>
      <c r="HA44" s="5">
        <v>102600</v>
      </c>
      <c r="HB44" s="5">
        <v>213415</v>
      </c>
      <c r="HC44" s="5">
        <v>70068</v>
      </c>
      <c r="HD44" s="5">
        <v>112013</v>
      </c>
      <c r="HE44" s="5">
        <v>91017</v>
      </c>
      <c r="HF44" s="5">
        <v>51143</v>
      </c>
      <c r="HG44" s="5">
        <v>79382</v>
      </c>
      <c r="HH44" s="5">
        <v>93232</v>
      </c>
      <c r="HI44" s="5">
        <v>91415</v>
      </c>
      <c r="HJ44" s="5">
        <v>120599</v>
      </c>
      <c r="HK44" s="5">
        <v>107507</v>
      </c>
      <c r="HL44" s="5">
        <v>49444</v>
      </c>
      <c r="HM44" s="5">
        <v>68960</v>
      </c>
      <c r="HN44" s="5">
        <v>44315</v>
      </c>
      <c r="HO44" s="5">
        <v>1058604</v>
      </c>
      <c r="HP44" s="5">
        <v>60377</v>
      </c>
      <c r="HQ44" s="5">
        <v>80408</v>
      </c>
      <c r="HR44" s="5">
        <v>64780</v>
      </c>
      <c r="HS44" s="5">
        <v>232890</v>
      </c>
      <c r="HT44" s="5">
        <v>256331</v>
      </c>
      <c r="HU44" s="5">
        <v>456561</v>
      </c>
      <c r="HV44" s="5">
        <v>621975</v>
      </c>
      <c r="HW44" s="5">
        <v>753026</v>
      </c>
      <c r="HX44" s="5">
        <v>876978</v>
      </c>
      <c r="HY44" s="5">
        <v>717629</v>
      </c>
      <c r="HZ44" s="5">
        <v>657248</v>
      </c>
      <c r="IA44" s="5">
        <v>757031</v>
      </c>
      <c r="IB44" s="5">
        <v>749941</v>
      </c>
      <c r="IC44" s="5">
        <v>645431</v>
      </c>
      <c r="ID44" s="5">
        <v>678558</v>
      </c>
      <c r="IE44" s="5">
        <v>593423</v>
      </c>
      <c r="IF44" s="5">
        <v>511622</v>
      </c>
      <c r="IG44" s="5">
        <v>490273</v>
      </c>
      <c r="IH44" s="5">
        <v>424023</v>
      </c>
      <c r="II44" s="5">
        <v>371517</v>
      </c>
      <c r="IJ44" s="5">
        <v>364705</v>
      </c>
      <c r="IK44" s="5">
        <v>402487</v>
      </c>
      <c r="IL44" s="5">
        <v>310556</v>
      </c>
      <c r="IM44" s="5">
        <v>293199</v>
      </c>
      <c r="IN44" s="5">
        <v>292671</v>
      </c>
      <c r="IO44" s="5">
        <v>259935</v>
      </c>
      <c r="IP44" s="5">
        <v>266304</v>
      </c>
      <c r="IQ44" s="5">
        <v>285781</v>
      </c>
      <c r="IR44" s="5">
        <v>247924</v>
      </c>
      <c r="IS44" s="5">
        <v>252750</v>
      </c>
      <c r="IT44" s="5">
        <v>248165</v>
      </c>
      <c r="IU44" s="5">
        <v>272172</v>
      </c>
      <c r="IV44" s="5">
        <v>239578</v>
      </c>
      <c r="IW44" s="5">
        <v>219055</v>
      </c>
      <c r="IX44" s="5">
        <v>252373</v>
      </c>
      <c r="IY44" s="5">
        <v>0</v>
      </c>
      <c r="IZ44" s="5">
        <v>23</v>
      </c>
      <c r="JA44" s="5">
        <v>44125</v>
      </c>
      <c r="JB44" s="5">
        <v>65349</v>
      </c>
      <c r="JC44" s="5">
        <v>75522</v>
      </c>
      <c r="JD44" s="5">
        <v>72075</v>
      </c>
      <c r="JE44" s="5">
        <v>64712</v>
      </c>
      <c r="JF44" s="5">
        <v>77194</v>
      </c>
      <c r="JG44" s="5">
        <v>76306</v>
      </c>
      <c r="JH44" s="5">
        <v>68807</v>
      </c>
      <c r="JI44" s="5">
        <v>67837</v>
      </c>
      <c r="JJ44" s="5">
        <v>76030</v>
      </c>
      <c r="JK44" s="5">
        <v>67907</v>
      </c>
      <c r="JL44" s="5">
        <v>44189</v>
      </c>
      <c r="JM44" s="5">
        <v>41848</v>
      </c>
      <c r="JN44" s="5">
        <v>41499</v>
      </c>
      <c r="JO44" s="5">
        <v>32232</v>
      </c>
      <c r="JP44" s="5">
        <v>28753</v>
      </c>
      <c r="JQ44" s="5">
        <v>36872</v>
      </c>
      <c r="JR44" s="5">
        <v>32956</v>
      </c>
      <c r="JS44" s="5">
        <v>33104</v>
      </c>
      <c r="JT44" s="5">
        <v>28227</v>
      </c>
      <c r="JU44" s="5">
        <v>30867</v>
      </c>
      <c r="JV44" s="5">
        <v>31785</v>
      </c>
      <c r="JW44" s="5">
        <v>37071</v>
      </c>
      <c r="JX44" s="5">
        <v>42181</v>
      </c>
      <c r="JY44" s="5">
        <v>39703</v>
      </c>
      <c r="JZ44" s="5">
        <v>43756</v>
      </c>
      <c r="KA44" s="5">
        <v>39030</v>
      </c>
      <c r="KB44" s="5">
        <v>36215</v>
      </c>
      <c r="KC44" s="5">
        <v>49308</v>
      </c>
      <c r="KD44" s="5">
        <v>50611</v>
      </c>
      <c r="KE44" s="5">
        <v>31148</v>
      </c>
      <c r="KF44" s="5">
        <v>61681</v>
      </c>
      <c r="KG44" s="5">
        <v>67311</v>
      </c>
      <c r="KH44" s="5">
        <v>76857</v>
      </c>
      <c r="KI44" s="5">
        <v>87786</v>
      </c>
      <c r="KJ44" s="5">
        <v>125345</v>
      </c>
      <c r="KK44" s="5">
        <v>102201</v>
      </c>
      <c r="KL44" s="5">
        <v>87308</v>
      </c>
      <c r="KM44" s="5">
        <v>103500</v>
      </c>
      <c r="KN44" s="5">
        <v>101652</v>
      </c>
      <c r="KO44" s="5">
        <v>90930</v>
      </c>
      <c r="KP44" s="5">
        <v>109968</v>
      </c>
      <c r="KQ44" s="5">
        <v>87827</v>
      </c>
      <c r="KR44" s="5">
        <v>50120</v>
      </c>
      <c r="KS44" s="5">
        <v>43377</v>
      </c>
      <c r="KT44" s="5">
        <v>13048</v>
      </c>
      <c r="KU44" s="5">
        <v>1860</v>
      </c>
      <c r="KV44" s="5">
        <v>1891</v>
      </c>
      <c r="KW44" s="5">
        <v>2202</v>
      </c>
      <c r="KX44" s="5">
        <v>1690</v>
      </c>
      <c r="KY44" s="5">
        <v>1418</v>
      </c>
      <c r="KZ44" s="5">
        <v>1568</v>
      </c>
      <c r="LA44" s="5">
        <v>1543</v>
      </c>
      <c r="LB44" s="5">
        <v>1905</v>
      </c>
      <c r="LC44" s="5">
        <v>2319</v>
      </c>
      <c r="LD44" s="5">
        <v>1586</v>
      </c>
      <c r="LE44" s="5">
        <v>1640</v>
      </c>
      <c r="LF44" s="5">
        <v>1680</v>
      </c>
      <c r="LG44" s="5">
        <v>943</v>
      </c>
      <c r="LH44" s="5">
        <v>2267</v>
      </c>
      <c r="LI44" s="5">
        <v>1822</v>
      </c>
      <c r="LJ44" s="5">
        <v>1481</v>
      </c>
      <c r="LK44" s="5">
        <v>3956</v>
      </c>
      <c r="LL44" s="5">
        <v>3131</v>
      </c>
      <c r="LM44" s="5">
        <v>3199</v>
      </c>
      <c r="LN44" s="5">
        <v>2597</v>
      </c>
      <c r="LO44" s="5">
        <v>3230</v>
      </c>
      <c r="LP44" s="5">
        <v>2981</v>
      </c>
      <c r="LQ44" s="5">
        <v>1954</v>
      </c>
      <c r="LR44" s="5">
        <v>3501</v>
      </c>
      <c r="LS44" s="5">
        <v>3827</v>
      </c>
      <c r="LT44" s="5">
        <v>3590</v>
      </c>
      <c r="LU44" s="5">
        <v>3577</v>
      </c>
      <c r="LV44" s="5">
        <v>3369</v>
      </c>
      <c r="LW44" s="5">
        <v>3607</v>
      </c>
      <c r="LX44" s="5">
        <v>2715</v>
      </c>
      <c r="LY44" s="5">
        <v>2434</v>
      </c>
      <c r="LZ44" s="5">
        <v>1923</v>
      </c>
      <c r="MA44" s="5">
        <v>2398</v>
      </c>
      <c r="MB44" s="5">
        <v>1272</v>
      </c>
      <c r="MC44" s="5">
        <v>1944</v>
      </c>
      <c r="MD44" s="5">
        <v>2320</v>
      </c>
      <c r="ME44" s="5">
        <v>1913</v>
      </c>
      <c r="MF44" s="5">
        <v>2429</v>
      </c>
      <c r="MG44" s="5">
        <v>2419</v>
      </c>
      <c r="MH44" s="5">
        <v>2106</v>
      </c>
      <c r="MI44" s="5">
        <v>5562</v>
      </c>
      <c r="MJ44" s="5">
        <v>5947</v>
      </c>
      <c r="MK44" s="5">
        <v>4512</v>
      </c>
      <c r="ML44" s="5">
        <v>2403</v>
      </c>
      <c r="MM44" s="5">
        <v>5708</v>
      </c>
      <c r="MN44" s="5">
        <v>3867</v>
      </c>
      <c r="MO44" s="5">
        <v>4348</v>
      </c>
      <c r="MP44" s="5">
        <v>3550</v>
      </c>
      <c r="MQ44" s="5">
        <v>0</v>
      </c>
      <c r="MR44" s="5">
        <v>0</v>
      </c>
      <c r="MS44" s="5">
        <v>0</v>
      </c>
      <c r="MT44" s="5">
        <v>0</v>
      </c>
      <c r="MU44" s="5">
        <v>0</v>
      </c>
      <c r="MV44" s="5">
        <v>0</v>
      </c>
      <c r="MW44" s="5">
        <v>0</v>
      </c>
      <c r="MX44" s="5">
        <v>0</v>
      </c>
      <c r="MY44" s="5">
        <v>0</v>
      </c>
      <c r="MZ44" s="5">
        <v>0</v>
      </c>
      <c r="NA44" s="5">
        <v>0</v>
      </c>
      <c r="NB44" s="5">
        <v>0</v>
      </c>
      <c r="NC44" s="5">
        <v>0</v>
      </c>
      <c r="ND44" s="5">
        <v>0</v>
      </c>
      <c r="NE44" s="5" t="s">
        <v>220</v>
      </c>
      <c r="NF44" s="5" t="s">
        <v>220</v>
      </c>
      <c r="NG44" s="5" t="s">
        <v>220</v>
      </c>
      <c r="NH44" s="5" t="s">
        <v>220</v>
      </c>
      <c r="NI44" s="5" t="s">
        <v>220</v>
      </c>
      <c r="NJ44" s="5" t="s">
        <v>220</v>
      </c>
      <c r="NK44" s="5" t="s">
        <v>220</v>
      </c>
      <c r="NL44" s="5" t="s">
        <v>220</v>
      </c>
      <c r="NM44" s="5" t="s">
        <v>220</v>
      </c>
      <c r="NN44" s="5" t="s">
        <v>220</v>
      </c>
      <c r="NO44" s="5" t="s">
        <v>220</v>
      </c>
      <c r="NP44" s="5" t="s">
        <v>220</v>
      </c>
      <c r="NQ44" s="5" t="s">
        <v>220</v>
      </c>
      <c r="NR44" s="5" t="s">
        <v>220</v>
      </c>
      <c r="NS44" s="5" t="s">
        <v>220</v>
      </c>
      <c r="NT44" s="5" t="s">
        <v>220</v>
      </c>
      <c r="NU44" s="5" t="s">
        <v>220</v>
      </c>
      <c r="NV44" s="5" t="s">
        <v>220</v>
      </c>
      <c r="NW44" s="5">
        <v>0</v>
      </c>
      <c r="NX44" s="5">
        <v>0</v>
      </c>
      <c r="NY44" s="5">
        <v>0</v>
      </c>
      <c r="NZ44" s="5">
        <v>0</v>
      </c>
      <c r="OA44" s="5">
        <v>0</v>
      </c>
      <c r="OB44" s="5">
        <v>0</v>
      </c>
      <c r="OC44" s="5">
        <v>0</v>
      </c>
      <c r="OD44" s="5">
        <v>0</v>
      </c>
      <c r="OE44" s="5">
        <v>0</v>
      </c>
      <c r="OF44" s="5">
        <v>0</v>
      </c>
      <c r="OG44" s="5">
        <v>0</v>
      </c>
      <c r="OH44" s="5">
        <v>0</v>
      </c>
      <c r="OI44" s="5">
        <v>0</v>
      </c>
      <c r="OJ44" s="5">
        <v>0</v>
      </c>
      <c r="OK44" s="5" t="s">
        <v>220</v>
      </c>
      <c r="OL44" s="5" t="s">
        <v>220</v>
      </c>
      <c r="OM44" s="5" t="s">
        <v>220</v>
      </c>
      <c r="ON44" s="5" t="s">
        <v>220</v>
      </c>
      <c r="OO44" s="5" t="s">
        <v>220</v>
      </c>
      <c r="OP44" s="5" t="s">
        <v>220</v>
      </c>
      <c r="OQ44" s="5" t="s">
        <v>220</v>
      </c>
      <c r="OR44" s="5" t="s">
        <v>220</v>
      </c>
      <c r="OS44" s="5" t="s">
        <v>220</v>
      </c>
      <c r="OT44" s="5" t="s">
        <v>220</v>
      </c>
      <c r="OU44" s="5" t="s">
        <v>220</v>
      </c>
      <c r="OV44" s="5" t="s">
        <v>220</v>
      </c>
      <c r="OW44" s="5" t="s">
        <v>220</v>
      </c>
      <c r="OX44" s="5" t="s">
        <v>220</v>
      </c>
      <c r="OY44" s="5" t="s">
        <v>220</v>
      </c>
      <c r="OZ44" s="5" t="s">
        <v>220</v>
      </c>
      <c r="PA44" s="5" t="s">
        <v>220</v>
      </c>
      <c r="PB44" s="5" t="s">
        <v>220</v>
      </c>
      <c r="PC44" s="5">
        <v>7030</v>
      </c>
      <c r="PD44" s="5">
        <v>5707</v>
      </c>
      <c r="PE44" s="5">
        <v>4772</v>
      </c>
      <c r="PF44" s="5">
        <v>5475</v>
      </c>
      <c r="PG44" s="5">
        <v>5233</v>
      </c>
      <c r="PH44" s="5">
        <v>5080</v>
      </c>
      <c r="PI44" s="5">
        <v>5211</v>
      </c>
      <c r="PJ44" s="5">
        <v>5259</v>
      </c>
      <c r="PK44" s="5">
        <v>5964</v>
      </c>
      <c r="PL44" s="5">
        <v>4489</v>
      </c>
      <c r="PM44" s="5">
        <v>5297</v>
      </c>
      <c r="PN44" s="5">
        <v>3759</v>
      </c>
      <c r="PO44" s="5">
        <v>3783</v>
      </c>
      <c r="PP44" s="5">
        <v>3361</v>
      </c>
      <c r="PQ44" s="5">
        <v>2982</v>
      </c>
      <c r="PR44" s="5">
        <v>2571</v>
      </c>
      <c r="PS44" s="5">
        <v>2946</v>
      </c>
      <c r="PT44" s="5">
        <v>3400</v>
      </c>
      <c r="PU44" s="5">
        <v>5599</v>
      </c>
      <c r="PV44" s="5">
        <v>5993</v>
      </c>
      <c r="PW44" s="5">
        <v>7875</v>
      </c>
      <c r="PX44" s="5">
        <v>9440</v>
      </c>
      <c r="PY44" s="5">
        <v>8394</v>
      </c>
      <c r="PZ44" s="5">
        <v>11753</v>
      </c>
      <c r="QA44" s="5">
        <v>12735</v>
      </c>
      <c r="QB44" s="5">
        <v>11415</v>
      </c>
      <c r="QC44" s="5">
        <v>16251</v>
      </c>
      <c r="QD44" s="5">
        <v>11174</v>
      </c>
      <c r="QE44" s="5">
        <v>11023</v>
      </c>
      <c r="QF44" s="5">
        <v>8737</v>
      </c>
      <c r="QG44" s="5">
        <v>9263</v>
      </c>
      <c r="QH44" s="5">
        <v>9262</v>
      </c>
      <c r="QI44" s="5">
        <v>42543</v>
      </c>
      <c r="QJ44" s="5">
        <v>33142</v>
      </c>
      <c r="QK44" s="5">
        <v>29801</v>
      </c>
      <c r="QL44" s="5">
        <v>30776</v>
      </c>
      <c r="QM44" s="5">
        <v>47816</v>
      </c>
      <c r="QN44" s="5">
        <v>32686</v>
      </c>
      <c r="QO44" s="5">
        <v>28007</v>
      </c>
      <c r="QP44" s="5">
        <v>25228</v>
      </c>
      <c r="QQ44" s="5">
        <v>35452</v>
      </c>
      <c r="QR44" s="5">
        <v>27903</v>
      </c>
      <c r="QS44" s="5">
        <v>25246</v>
      </c>
      <c r="QT44" s="5">
        <v>26198</v>
      </c>
      <c r="QU44" s="5">
        <v>25394</v>
      </c>
      <c r="QV44" s="5">
        <v>24742</v>
      </c>
      <c r="QW44" s="5">
        <v>22053</v>
      </c>
      <c r="QX44" s="5">
        <v>19842</v>
      </c>
      <c r="QY44" s="5">
        <v>18549</v>
      </c>
      <c r="QZ44" s="5">
        <v>16111</v>
      </c>
      <c r="RA44" s="5">
        <v>16585</v>
      </c>
      <c r="RB44" s="5">
        <v>17568</v>
      </c>
      <c r="RC44" s="5">
        <v>14803</v>
      </c>
      <c r="RD44" s="5">
        <v>22926</v>
      </c>
      <c r="RE44" s="5">
        <v>19023</v>
      </c>
      <c r="RF44" s="5">
        <v>17809</v>
      </c>
      <c r="RG44" s="5">
        <v>19627</v>
      </c>
      <c r="RH44" s="5">
        <v>26398</v>
      </c>
      <c r="RI44" s="5">
        <v>34740</v>
      </c>
      <c r="RJ44" s="5">
        <v>20735</v>
      </c>
      <c r="RK44" s="5">
        <v>36101</v>
      </c>
      <c r="RL44" s="5">
        <v>37578</v>
      </c>
      <c r="RM44" s="5">
        <v>52503</v>
      </c>
      <c r="RN44" s="5">
        <v>20056</v>
      </c>
      <c r="RO44" s="5">
        <v>27775</v>
      </c>
      <c r="RP44" s="5">
        <v>13632</v>
      </c>
      <c r="RQ44" s="5">
        <v>21638</v>
      </c>
      <c r="RR44" s="5">
        <v>50237</v>
      </c>
      <c r="RS44" s="5">
        <v>44135</v>
      </c>
      <c r="RT44" s="5">
        <v>64226</v>
      </c>
      <c r="RU44" s="5">
        <v>72695</v>
      </c>
      <c r="RV44" s="5">
        <v>76799</v>
      </c>
      <c r="RW44" s="5">
        <v>57415</v>
      </c>
      <c r="RX44" s="5">
        <v>43204</v>
      </c>
      <c r="RY44" s="5">
        <v>39588</v>
      </c>
      <c r="RZ44" s="5">
        <v>29384</v>
      </c>
      <c r="SA44" s="5">
        <v>30511</v>
      </c>
      <c r="SB44" s="5">
        <v>30353</v>
      </c>
      <c r="SC44" s="5">
        <v>22158</v>
      </c>
      <c r="SD44" s="5">
        <v>24668</v>
      </c>
      <c r="SE44" s="5">
        <v>24025</v>
      </c>
      <c r="SF44" s="5">
        <v>26004</v>
      </c>
      <c r="SG44" s="5">
        <v>27758</v>
      </c>
      <c r="SH44" s="5">
        <v>24435</v>
      </c>
      <c r="SI44" s="5">
        <v>21566</v>
      </c>
      <c r="SJ44" s="5">
        <v>26484</v>
      </c>
      <c r="SK44" s="5">
        <v>21164</v>
      </c>
      <c r="SL44" s="5">
        <v>19697</v>
      </c>
      <c r="SM44" s="5">
        <v>22562</v>
      </c>
      <c r="SN44" s="5">
        <v>17536</v>
      </c>
      <c r="SO44" s="5">
        <v>24638</v>
      </c>
      <c r="SP44" s="5">
        <v>20440</v>
      </c>
      <c r="SQ44" s="5">
        <v>23294</v>
      </c>
      <c r="SR44" s="5">
        <v>21275</v>
      </c>
      <c r="SS44" s="5">
        <v>15276</v>
      </c>
      <c r="ST44" s="5">
        <v>17026</v>
      </c>
      <c r="SU44" s="5">
        <v>28255</v>
      </c>
      <c r="SV44" s="5">
        <v>1283</v>
      </c>
      <c r="SW44" s="5">
        <v>36072</v>
      </c>
      <c r="SX44" s="5">
        <v>42788</v>
      </c>
      <c r="SY44" s="5">
        <v>28756</v>
      </c>
      <c r="SZ44" s="5">
        <v>22864</v>
      </c>
      <c r="TA44" s="5">
        <v>19421</v>
      </c>
      <c r="TB44" s="5">
        <v>19048</v>
      </c>
      <c r="TC44" s="5">
        <v>10343</v>
      </c>
      <c r="TD44" s="5">
        <v>10821</v>
      </c>
      <c r="TE44" s="5">
        <v>5808</v>
      </c>
      <c r="TF44" s="5">
        <v>467</v>
      </c>
      <c r="TG44" s="5">
        <v>638</v>
      </c>
      <c r="TH44" s="5">
        <v>885</v>
      </c>
      <c r="TI44" s="5">
        <v>829</v>
      </c>
      <c r="TJ44" s="5">
        <v>1017</v>
      </c>
      <c r="TK44" s="5">
        <v>600</v>
      </c>
      <c r="TL44" s="5">
        <v>527</v>
      </c>
      <c r="TM44" s="5">
        <v>2206</v>
      </c>
      <c r="TN44" s="5">
        <v>9569</v>
      </c>
      <c r="TO44" s="5">
        <v>8056</v>
      </c>
      <c r="TP44" s="5">
        <v>10351</v>
      </c>
      <c r="TQ44" s="5">
        <v>8768</v>
      </c>
      <c r="TR44" s="5">
        <v>7900</v>
      </c>
      <c r="TS44" s="5">
        <v>8371</v>
      </c>
      <c r="TT44" s="5">
        <v>8445</v>
      </c>
      <c r="TU44" s="5">
        <v>7331</v>
      </c>
      <c r="TV44" s="5">
        <v>7098</v>
      </c>
      <c r="TW44" s="5">
        <v>6500</v>
      </c>
      <c r="TX44" s="5">
        <v>5880</v>
      </c>
      <c r="TY44" s="5">
        <v>5805</v>
      </c>
      <c r="TZ44" s="5">
        <v>6070</v>
      </c>
      <c r="UA44" s="5">
        <v>0</v>
      </c>
      <c r="UB44" s="5">
        <v>0</v>
      </c>
      <c r="UC44" s="5">
        <v>0</v>
      </c>
      <c r="UD44" s="5">
        <v>0</v>
      </c>
      <c r="UE44" s="5">
        <v>0</v>
      </c>
      <c r="UF44" s="5">
        <v>0</v>
      </c>
      <c r="UG44" s="5">
        <v>0</v>
      </c>
      <c r="UH44" s="5">
        <v>0</v>
      </c>
      <c r="UI44" s="5">
        <v>25</v>
      </c>
      <c r="UJ44" s="5">
        <v>0</v>
      </c>
      <c r="UK44" s="5">
        <v>0</v>
      </c>
      <c r="UL44" s="5">
        <v>0</v>
      </c>
      <c r="UM44" s="5">
        <v>0</v>
      </c>
      <c r="UN44" s="5">
        <v>0</v>
      </c>
      <c r="UO44" s="5">
        <v>0</v>
      </c>
      <c r="UP44" s="5">
        <v>0</v>
      </c>
      <c r="UQ44" s="5">
        <v>0</v>
      </c>
      <c r="UR44" s="5">
        <v>0</v>
      </c>
      <c r="US44" s="5">
        <v>0</v>
      </c>
      <c r="UT44" s="5">
        <v>0</v>
      </c>
      <c r="UU44" s="5">
        <v>0</v>
      </c>
      <c r="UV44" s="5">
        <v>0</v>
      </c>
      <c r="UW44" s="5">
        <v>0</v>
      </c>
      <c r="UX44" s="5">
        <v>0</v>
      </c>
      <c r="UY44" s="5">
        <v>0</v>
      </c>
      <c r="UZ44" s="5">
        <v>0</v>
      </c>
      <c r="VA44" s="5">
        <v>0</v>
      </c>
      <c r="VB44" s="5">
        <v>0</v>
      </c>
      <c r="VC44" s="5">
        <v>0</v>
      </c>
      <c r="VD44" s="5">
        <v>0</v>
      </c>
      <c r="VE44" s="5">
        <v>0</v>
      </c>
      <c r="VF44" s="5">
        <v>0</v>
      </c>
      <c r="VG44" s="5">
        <v>61689</v>
      </c>
      <c r="VH44" s="5">
        <v>68829</v>
      </c>
      <c r="VI44" s="5">
        <v>87618</v>
      </c>
      <c r="VJ44" s="5">
        <v>76723</v>
      </c>
      <c r="VK44" s="5">
        <v>73135</v>
      </c>
      <c r="VL44" s="5">
        <v>69630</v>
      </c>
      <c r="VM44" s="5">
        <v>83349</v>
      </c>
      <c r="VN44" s="5">
        <v>81683</v>
      </c>
      <c r="VO44" s="5">
        <v>89907</v>
      </c>
      <c r="VP44" s="5">
        <v>88208</v>
      </c>
      <c r="VQ44" s="5">
        <v>64943</v>
      </c>
      <c r="VR44" s="5">
        <v>51758</v>
      </c>
      <c r="VS44" s="5">
        <v>72586</v>
      </c>
      <c r="VT44" s="5">
        <v>69825</v>
      </c>
      <c r="VU44" s="5">
        <v>62979</v>
      </c>
      <c r="VV44" s="5">
        <v>92641</v>
      </c>
      <c r="VW44" s="5">
        <v>98883</v>
      </c>
      <c r="VX44" s="5">
        <v>39938</v>
      </c>
      <c r="VY44" s="5">
        <v>34512</v>
      </c>
      <c r="VZ44" s="5">
        <v>45560</v>
      </c>
      <c r="WA44" s="5">
        <v>58025</v>
      </c>
      <c r="WB44" s="5">
        <v>79157</v>
      </c>
      <c r="WC44" s="5">
        <v>88569</v>
      </c>
      <c r="WD44" s="5">
        <v>97562</v>
      </c>
      <c r="WE44" s="5">
        <v>75898</v>
      </c>
      <c r="WF44" s="5">
        <v>47997</v>
      </c>
      <c r="WG44" s="5">
        <v>42676</v>
      </c>
      <c r="WH44" s="5">
        <v>42228</v>
      </c>
      <c r="WI44" s="5">
        <v>45033</v>
      </c>
      <c r="WJ44" s="5">
        <v>41475</v>
      </c>
      <c r="WK44" s="5">
        <v>38976</v>
      </c>
      <c r="WL44" s="5">
        <v>50868</v>
      </c>
      <c r="WM44" s="5">
        <v>2810</v>
      </c>
      <c r="WN44" s="5">
        <v>1620</v>
      </c>
      <c r="WO44" s="5">
        <v>1438</v>
      </c>
      <c r="WP44" s="5">
        <v>1544</v>
      </c>
      <c r="WQ44" s="5">
        <v>1733</v>
      </c>
      <c r="WR44" s="5">
        <v>1755</v>
      </c>
      <c r="WS44" s="5">
        <v>1627</v>
      </c>
      <c r="WT44" s="5">
        <v>1572</v>
      </c>
      <c r="WU44" s="5">
        <v>1377</v>
      </c>
      <c r="WV44" s="5">
        <v>1393</v>
      </c>
      <c r="WW44" s="5">
        <v>1458</v>
      </c>
      <c r="WX44" s="5">
        <v>1528</v>
      </c>
      <c r="WY44" s="5">
        <v>1172</v>
      </c>
      <c r="WZ44" s="5">
        <v>989</v>
      </c>
      <c r="XA44" s="5">
        <v>1113</v>
      </c>
      <c r="XB44" s="5">
        <v>1161</v>
      </c>
      <c r="XC44" s="5">
        <v>1241</v>
      </c>
      <c r="XD44" s="5">
        <v>1156</v>
      </c>
      <c r="XE44" s="5">
        <v>1152</v>
      </c>
      <c r="XF44" s="5">
        <v>1335</v>
      </c>
      <c r="XG44" s="5">
        <v>1748</v>
      </c>
      <c r="XH44" s="5">
        <v>2560</v>
      </c>
      <c r="XI44" s="5">
        <v>1708</v>
      </c>
      <c r="XJ44" s="5">
        <v>2153</v>
      </c>
      <c r="XK44" s="5">
        <v>2446</v>
      </c>
      <c r="XL44" s="5">
        <v>1839</v>
      </c>
      <c r="XM44" s="5">
        <v>2124</v>
      </c>
      <c r="XN44" s="5">
        <v>1931</v>
      </c>
      <c r="XO44" s="5">
        <v>2150</v>
      </c>
      <c r="XP44" s="5">
        <v>1246</v>
      </c>
      <c r="XQ44" s="5">
        <v>1263</v>
      </c>
      <c r="XR44" s="5">
        <v>1165</v>
      </c>
      <c r="XS44" s="2">
        <v>4922</v>
      </c>
      <c r="XT44" s="3" t="s">
        <v>222</v>
      </c>
      <c r="XU44" s="3" t="s">
        <v>222</v>
      </c>
      <c r="XV44" s="3" t="s">
        <v>222</v>
      </c>
      <c r="XW44" s="3" t="s">
        <v>221</v>
      </c>
      <c r="XX44" s="3" t="s">
        <v>222</v>
      </c>
      <c r="XY44" s="3" t="s">
        <v>222</v>
      </c>
      <c r="XZ44" s="3" t="s">
        <v>242</v>
      </c>
    </row>
    <row r="45" spans="1:650" x14ac:dyDescent="0.3">
      <c r="A45" s="1" t="s">
        <v>39</v>
      </c>
      <c r="B45" s="2">
        <v>4057082</v>
      </c>
      <c r="C45" s="5">
        <v>10667</v>
      </c>
      <c r="D45" s="5">
        <v>6287</v>
      </c>
      <c r="E45" s="5">
        <v>22</v>
      </c>
      <c r="F45" s="5">
        <v>102</v>
      </c>
      <c r="G45" s="5">
        <v>862</v>
      </c>
      <c r="H45" s="5">
        <v>0</v>
      </c>
      <c r="I45" s="5">
        <v>0</v>
      </c>
      <c r="J45" s="5">
        <v>0</v>
      </c>
      <c r="K45" s="5">
        <v>34</v>
      </c>
      <c r="L45" s="5">
        <v>0</v>
      </c>
      <c r="M45" s="5">
        <v>0</v>
      </c>
      <c r="N45" s="5">
        <v>0</v>
      </c>
      <c r="O45" s="5">
        <v>0</v>
      </c>
      <c r="P45" s="5">
        <v>601</v>
      </c>
      <c r="Q45" s="5">
        <v>0</v>
      </c>
      <c r="R45" s="5">
        <v>623</v>
      </c>
      <c r="S45" s="5">
        <v>157</v>
      </c>
      <c r="T45" s="5">
        <v>2411</v>
      </c>
      <c r="U45" s="5">
        <v>2849</v>
      </c>
      <c r="V45" s="5">
        <v>8327</v>
      </c>
      <c r="W45" s="5">
        <v>3580</v>
      </c>
      <c r="X45" s="5">
        <v>1876</v>
      </c>
      <c r="Y45" s="5">
        <v>2534</v>
      </c>
      <c r="Z45" s="5">
        <v>1907</v>
      </c>
      <c r="AA45" s="5">
        <v>3487</v>
      </c>
      <c r="AB45" s="5">
        <v>963</v>
      </c>
      <c r="AC45" s="5">
        <v>6</v>
      </c>
      <c r="AD45" s="5">
        <v>3</v>
      </c>
      <c r="AE45" s="5">
        <v>50</v>
      </c>
      <c r="AF45" s="5">
        <v>0</v>
      </c>
      <c r="AG45" s="5">
        <v>0</v>
      </c>
      <c r="AH45" s="5">
        <v>0</v>
      </c>
      <c r="AI45" s="5">
        <v>0</v>
      </c>
      <c r="AJ45" s="5">
        <v>0</v>
      </c>
      <c r="AK45" s="5">
        <v>0</v>
      </c>
      <c r="AL45" s="5">
        <v>0</v>
      </c>
      <c r="AM45" s="5">
        <v>0</v>
      </c>
      <c r="AN45" s="5">
        <v>0</v>
      </c>
      <c r="AO45" s="5">
        <v>0</v>
      </c>
      <c r="AP45" s="5">
        <v>0</v>
      </c>
      <c r="AQ45" s="5">
        <v>0</v>
      </c>
      <c r="AR45" s="5">
        <v>0</v>
      </c>
      <c r="AS45" s="5">
        <v>0</v>
      </c>
      <c r="AT45" s="5">
        <v>0</v>
      </c>
      <c r="AU45" s="5">
        <v>0</v>
      </c>
      <c r="AV45" s="5">
        <v>0</v>
      </c>
      <c r="AW45" s="5">
        <v>0</v>
      </c>
      <c r="AX45" s="5">
        <v>0</v>
      </c>
      <c r="AY45" s="5">
        <v>0</v>
      </c>
      <c r="AZ45" s="5">
        <v>0</v>
      </c>
      <c r="BA45" s="5">
        <v>1049</v>
      </c>
      <c r="BB45" s="5">
        <v>8740</v>
      </c>
      <c r="BC45" s="5">
        <v>42958</v>
      </c>
      <c r="BD45" s="5">
        <v>19723</v>
      </c>
      <c r="BE45" s="5">
        <v>36300</v>
      </c>
      <c r="BF45" s="5">
        <v>42960</v>
      </c>
      <c r="BG45" s="5">
        <v>27488</v>
      </c>
      <c r="BH45" s="5">
        <v>64660</v>
      </c>
      <c r="BI45" s="5">
        <v>180297</v>
      </c>
      <c r="BJ45" s="5">
        <v>39234</v>
      </c>
      <c r="BK45" s="5">
        <v>115049</v>
      </c>
      <c r="BL45" s="5">
        <v>43053</v>
      </c>
      <c r="BM45" s="5">
        <v>135244</v>
      </c>
      <c r="BN45" s="5">
        <v>44832</v>
      </c>
      <c r="BO45" s="5">
        <v>132932</v>
      </c>
      <c r="BP45" s="5">
        <v>190987</v>
      </c>
      <c r="BQ45" s="5">
        <v>175951</v>
      </c>
      <c r="BR45" s="5">
        <v>67647</v>
      </c>
      <c r="BS45" s="5">
        <v>113216</v>
      </c>
      <c r="BT45" s="5">
        <v>134192</v>
      </c>
      <c r="BU45" s="5">
        <v>112445</v>
      </c>
      <c r="BV45" s="5">
        <v>93540</v>
      </c>
      <c r="BW45" s="5">
        <v>52236</v>
      </c>
      <c r="BX45" s="5">
        <v>61993</v>
      </c>
      <c r="BY45" s="5">
        <v>48277</v>
      </c>
      <c r="BZ45" s="5">
        <v>24655</v>
      </c>
      <c r="CA45" s="5">
        <v>22597</v>
      </c>
      <c r="CB45" s="5">
        <v>89996</v>
      </c>
      <c r="CC45" s="5">
        <v>13364</v>
      </c>
      <c r="CD45" s="5">
        <v>14659</v>
      </c>
      <c r="CE45" s="5">
        <v>9281</v>
      </c>
      <c r="CF45" s="5">
        <v>20297</v>
      </c>
      <c r="CG45" s="5">
        <v>33442</v>
      </c>
      <c r="CH45" s="5">
        <v>7779</v>
      </c>
      <c r="CI45" s="5">
        <v>6918</v>
      </c>
      <c r="CJ45" s="5">
        <v>5372</v>
      </c>
      <c r="CK45" s="5">
        <v>18243</v>
      </c>
      <c r="CL45" s="5">
        <v>10924</v>
      </c>
      <c r="CM45" s="5">
        <v>37424</v>
      </c>
      <c r="CN45" s="5">
        <v>21734</v>
      </c>
      <c r="CO45" s="5">
        <v>15964</v>
      </c>
      <c r="CP45" s="5">
        <v>6140</v>
      </c>
      <c r="CQ45" s="5">
        <v>16513</v>
      </c>
      <c r="CR45" s="5">
        <v>12543</v>
      </c>
      <c r="CS45" s="5">
        <v>8608</v>
      </c>
      <c r="CT45" s="5">
        <v>3844</v>
      </c>
      <c r="CU45" s="5">
        <v>121827</v>
      </c>
      <c r="CV45" s="5">
        <v>138777</v>
      </c>
      <c r="CW45" s="5">
        <v>142450</v>
      </c>
      <c r="CX45" s="5">
        <v>119135</v>
      </c>
      <c r="CY45" s="5">
        <v>134680</v>
      </c>
      <c r="CZ45" s="5">
        <v>160980</v>
      </c>
      <c r="DA45" s="5">
        <v>165494</v>
      </c>
      <c r="DB45" s="5">
        <v>97161</v>
      </c>
      <c r="DC45" s="5">
        <v>84659</v>
      </c>
      <c r="DD45" s="5">
        <v>122472</v>
      </c>
      <c r="DE45" s="5">
        <v>89274</v>
      </c>
      <c r="DF45" s="5">
        <v>91164</v>
      </c>
      <c r="DG45" s="5">
        <v>73891</v>
      </c>
      <c r="DH45" s="5">
        <v>57763</v>
      </c>
      <c r="DI45" s="5">
        <v>67728</v>
      </c>
      <c r="DJ45" s="5">
        <v>65891</v>
      </c>
      <c r="DK45" s="5">
        <v>63675</v>
      </c>
      <c r="DL45" s="5">
        <v>58893</v>
      </c>
      <c r="DM45" s="5">
        <v>30309</v>
      </c>
      <c r="DN45" s="5">
        <v>33984</v>
      </c>
      <c r="DO45" s="5">
        <v>55538</v>
      </c>
      <c r="DP45" s="5">
        <v>21158</v>
      </c>
      <c r="DQ45" s="5">
        <v>23046</v>
      </c>
      <c r="DR45" s="5">
        <v>44935</v>
      </c>
      <c r="DS45" s="5">
        <v>122198</v>
      </c>
      <c r="DT45" s="5">
        <v>36320</v>
      </c>
      <c r="DU45" s="5">
        <v>37626</v>
      </c>
      <c r="DV45" s="5">
        <v>41224</v>
      </c>
      <c r="DW45" s="5">
        <v>35396</v>
      </c>
      <c r="DX45" s="5">
        <v>49086</v>
      </c>
      <c r="DY45" s="5">
        <v>47403</v>
      </c>
      <c r="DZ45" s="5">
        <v>41466</v>
      </c>
      <c r="EA45" s="5">
        <v>29384</v>
      </c>
      <c r="EB45" s="5">
        <v>15872</v>
      </c>
      <c r="EC45" s="5">
        <v>12926</v>
      </c>
      <c r="ED45" s="5">
        <v>7721</v>
      </c>
      <c r="EE45" s="5">
        <v>34133</v>
      </c>
      <c r="EF45" s="5">
        <v>17275</v>
      </c>
      <c r="EG45" s="5">
        <v>38764</v>
      </c>
      <c r="EH45" s="5">
        <v>9376</v>
      </c>
      <c r="EI45" s="5">
        <v>12809</v>
      </c>
      <c r="EJ45" s="5">
        <v>5061</v>
      </c>
      <c r="EK45" s="5">
        <v>8332</v>
      </c>
      <c r="EL45" s="5">
        <v>6068</v>
      </c>
      <c r="EM45" s="5">
        <v>3090</v>
      </c>
      <c r="EN45" s="5">
        <v>2965</v>
      </c>
      <c r="EO45" s="5">
        <v>5346</v>
      </c>
      <c r="EP45" s="5">
        <v>2019</v>
      </c>
      <c r="EQ45" s="5">
        <v>3602</v>
      </c>
      <c r="ER45" s="5">
        <v>4502</v>
      </c>
      <c r="ES45" s="5">
        <v>1780</v>
      </c>
      <c r="ET45" s="5">
        <v>1502</v>
      </c>
      <c r="EU45" s="5">
        <v>4361</v>
      </c>
      <c r="EV45" s="5">
        <v>2915</v>
      </c>
      <c r="EW45" s="5">
        <v>438</v>
      </c>
      <c r="EX45" s="5">
        <v>4390</v>
      </c>
      <c r="EY45" s="5">
        <v>5516</v>
      </c>
      <c r="EZ45" s="5">
        <v>4768</v>
      </c>
      <c r="FA45" s="5">
        <v>4093</v>
      </c>
      <c r="FB45" s="5">
        <v>5489</v>
      </c>
      <c r="FC45" s="5">
        <v>3097</v>
      </c>
      <c r="FD45" s="5">
        <v>3391</v>
      </c>
      <c r="FE45" s="5">
        <v>15668</v>
      </c>
      <c r="FF45" s="5">
        <v>4570</v>
      </c>
      <c r="FG45" s="5">
        <v>0</v>
      </c>
      <c r="FH45" s="5">
        <v>0</v>
      </c>
      <c r="FI45" s="5">
        <v>0</v>
      </c>
      <c r="FJ45" s="5">
        <v>0</v>
      </c>
      <c r="FK45" s="5">
        <v>0</v>
      </c>
      <c r="FL45" s="5">
        <v>0</v>
      </c>
      <c r="FM45" s="5">
        <v>0</v>
      </c>
      <c r="FN45" s="5">
        <v>0</v>
      </c>
      <c r="FO45" s="5">
        <v>0</v>
      </c>
      <c r="FP45" s="5">
        <v>0</v>
      </c>
      <c r="FQ45" s="5">
        <v>0</v>
      </c>
      <c r="FR45" s="5">
        <v>0</v>
      </c>
      <c r="FS45" s="5">
        <v>0</v>
      </c>
      <c r="FT45" s="5">
        <v>0</v>
      </c>
      <c r="FU45" s="5" t="s">
        <v>220</v>
      </c>
      <c r="FV45" s="5" t="s">
        <v>220</v>
      </c>
      <c r="FW45" s="5" t="s">
        <v>220</v>
      </c>
      <c r="FX45" s="5" t="s">
        <v>220</v>
      </c>
      <c r="FY45" s="5" t="s">
        <v>220</v>
      </c>
      <c r="FZ45" s="5" t="s">
        <v>220</v>
      </c>
      <c r="GA45" s="5" t="s">
        <v>220</v>
      </c>
      <c r="GB45" s="5" t="s">
        <v>220</v>
      </c>
      <c r="GC45" s="5" t="s">
        <v>220</v>
      </c>
      <c r="GD45" s="5" t="s">
        <v>220</v>
      </c>
      <c r="GE45" s="5" t="s">
        <v>220</v>
      </c>
      <c r="GF45" s="5" t="s">
        <v>220</v>
      </c>
      <c r="GG45" s="5" t="s">
        <v>220</v>
      </c>
      <c r="GH45" s="5" t="s">
        <v>220</v>
      </c>
      <c r="GI45" s="5" t="s">
        <v>220</v>
      </c>
      <c r="GJ45" s="5" t="s">
        <v>220</v>
      </c>
      <c r="GK45" s="5" t="s">
        <v>220</v>
      </c>
      <c r="GL45" s="5" t="s">
        <v>220</v>
      </c>
      <c r="GM45" s="5">
        <v>294811</v>
      </c>
      <c r="GN45" s="5">
        <v>351922</v>
      </c>
      <c r="GO45" s="5">
        <v>331350</v>
      </c>
      <c r="GP45" s="5">
        <v>194605</v>
      </c>
      <c r="GQ45" s="5">
        <v>282891</v>
      </c>
      <c r="GR45" s="5">
        <v>312447</v>
      </c>
      <c r="GS45" s="5">
        <v>316704</v>
      </c>
      <c r="GT45" s="5">
        <v>200077</v>
      </c>
      <c r="GU45" s="5">
        <v>149738</v>
      </c>
      <c r="GV45" s="5">
        <v>189525</v>
      </c>
      <c r="GW45" s="5">
        <v>145883</v>
      </c>
      <c r="GX45" s="5">
        <v>121887</v>
      </c>
      <c r="GY45" s="5">
        <v>99578</v>
      </c>
      <c r="GZ45" s="5">
        <v>151326</v>
      </c>
      <c r="HA45" s="5">
        <v>86439</v>
      </c>
      <c r="HB45" s="5">
        <v>83193</v>
      </c>
      <c r="HC45" s="5">
        <v>76714</v>
      </c>
      <c r="HD45" s="5">
        <v>86103</v>
      </c>
      <c r="HE45" s="5">
        <v>69430</v>
      </c>
      <c r="HF45" s="5">
        <v>60332</v>
      </c>
      <c r="HG45" s="5">
        <v>113355</v>
      </c>
      <c r="HH45" s="5">
        <v>51044</v>
      </c>
      <c r="HI45" s="5">
        <v>80560</v>
      </c>
      <c r="HJ45" s="5">
        <v>105116</v>
      </c>
      <c r="HK45" s="5">
        <v>196113</v>
      </c>
      <c r="HL45" s="5">
        <v>128444</v>
      </c>
      <c r="HM45" s="5">
        <v>237985</v>
      </c>
      <c r="HN45" s="5">
        <v>92090</v>
      </c>
      <c r="HO45" s="5">
        <v>179306</v>
      </c>
      <c r="HP45" s="5">
        <v>108074</v>
      </c>
      <c r="HQ45" s="5">
        <v>206924</v>
      </c>
      <c r="HR45" s="5">
        <v>94711</v>
      </c>
      <c r="HS45" s="5">
        <v>478720</v>
      </c>
      <c r="HT45" s="5">
        <v>477849</v>
      </c>
      <c r="HU45" s="5">
        <v>481443</v>
      </c>
      <c r="HV45" s="5">
        <v>546610</v>
      </c>
      <c r="HW45" s="5">
        <v>561253</v>
      </c>
      <c r="HX45" s="5">
        <v>547400</v>
      </c>
      <c r="HY45" s="5">
        <v>566582</v>
      </c>
      <c r="HZ45" s="5">
        <v>580828</v>
      </c>
      <c r="IA45" s="5">
        <v>642670</v>
      </c>
      <c r="IB45" s="5">
        <v>752222</v>
      </c>
      <c r="IC45" s="5">
        <v>739265</v>
      </c>
      <c r="ID45" s="5">
        <v>823553</v>
      </c>
      <c r="IE45" s="5">
        <v>853836</v>
      </c>
      <c r="IF45" s="5">
        <v>825249</v>
      </c>
      <c r="IG45" s="5">
        <v>646490</v>
      </c>
      <c r="IH45" s="5">
        <v>599315</v>
      </c>
      <c r="II45" s="5">
        <v>643298</v>
      </c>
      <c r="IJ45" s="5">
        <v>619185</v>
      </c>
      <c r="IK45" s="5">
        <v>718642</v>
      </c>
      <c r="IL45" s="5">
        <v>833676</v>
      </c>
      <c r="IM45" s="5">
        <v>743941</v>
      </c>
      <c r="IN45" s="5">
        <v>722867</v>
      </c>
      <c r="IO45" s="5">
        <v>506523</v>
      </c>
      <c r="IP45" s="5">
        <v>415829</v>
      </c>
      <c r="IQ45" s="5">
        <v>354860</v>
      </c>
      <c r="IR45" s="5">
        <v>340194</v>
      </c>
      <c r="IS45" s="5">
        <v>355866</v>
      </c>
      <c r="IT45" s="5">
        <v>316538</v>
      </c>
      <c r="IU45" s="5">
        <v>302977</v>
      </c>
      <c r="IV45" s="5">
        <v>272712</v>
      </c>
      <c r="IW45" s="5">
        <v>268865</v>
      </c>
      <c r="IX45" s="5">
        <v>269988</v>
      </c>
      <c r="IY45" s="5">
        <v>0</v>
      </c>
      <c r="IZ45" s="5">
        <v>0</v>
      </c>
      <c r="JA45" s="5">
        <v>0</v>
      </c>
      <c r="JB45" s="5">
        <v>0</v>
      </c>
      <c r="JC45" s="5">
        <v>0</v>
      </c>
      <c r="JD45" s="5">
        <v>0</v>
      </c>
      <c r="JE45" s="5">
        <v>0</v>
      </c>
      <c r="JF45" s="5">
        <v>0</v>
      </c>
      <c r="JG45" s="5">
        <v>0</v>
      </c>
      <c r="JH45" s="5">
        <v>0</v>
      </c>
      <c r="JI45" s="5">
        <v>0</v>
      </c>
      <c r="JJ45" s="5">
        <v>0</v>
      </c>
      <c r="JK45" s="5">
        <v>0</v>
      </c>
      <c r="JL45" s="5">
        <v>21</v>
      </c>
      <c r="JM45" s="5">
        <v>0</v>
      </c>
      <c r="JN45" s="5">
        <v>0</v>
      </c>
      <c r="JO45" s="5">
        <v>0</v>
      </c>
      <c r="JP45" s="5">
        <v>-9</v>
      </c>
      <c r="JQ45" s="5">
        <v>11022</v>
      </c>
      <c r="JR45" s="5">
        <v>43752</v>
      </c>
      <c r="JS45" s="5">
        <v>50928</v>
      </c>
      <c r="JT45" s="5">
        <v>39393</v>
      </c>
      <c r="JU45" s="5">
        <v>57476</v>
      </c>
      <c r="JV45" s="5">
        <v>51996</v>
      </c>
      <c r="JW45" s="5">
        <v>48967</v>
      </c>
      <c r="JX45" s="5">
        <v>49155</v>
      </c>
      <c r="JY45" s="5">
        <v>48354</v>
      </c>
      <c r="JZ45" s="5">
        <v>49779</v>
      </c>
      <c r="KA45" s="5">
        <v>42166</v>
      </c>
      <c r="KB45" s="5">
        <v>39459</v>
      </c>
      <c r="KC45" s="5">
        <v>36002</v>
      </c>
      <c r="KD45" s="5">
        <v>41697</v>
      </c>
      <c r="KE45" s="5">
        <v>10295</v>
      </c>
      <c r="KF45" s="5">
        <v>15899</v>
      </c>
      <c r="KG45" s="5">
        <v>10166</v>
      </c>
      <c r="KH45" s="5">
        <v>7410</v>
      </c>
      <c r="KI45" s="5">
        <v>5858</v>
      </c>
      <c r="KJ45" s="5">
        <v>5462</v>
      </c>
      <c r="KK45" s="5">
        <v>5633</v>
      </c>
      <c r="KL45" s="5">
        <v>4186</v>
      </c>
      <c r="KM45" s="5">
        <v>3611</v>
      </c>
      <c r="KN45" s="5">
        <v>5193</v>
      </c>
      <c r="KO45" s="5">
        <v>5866</v>
      </c>
      <c r="KP45" s="5">
        <v>5704</v>
      </c>
      <c r="KQ45" s="5">
        <v>3681</v>
      </c>
      <c r="KR45" s="5">
        <v>3313</v>
      </c>
      <c r="KS45" s="5">
        <v>3702</v>
      </c>
      <c r="KT45" s="5">
        <v>3785</v>
      </c>
      <c r="KU45" s="5">
        <v>4406</v>
      </c>
      <c r="KV45" s="5">
        <v>3656</v>
      </c>
      <c r="KW45" s="5">
        <v>3451</v>
      </c>
      <c r="KX45" s="5">
        <v>3607</v>
      </c>
      <c r="KY45" s="5">
        <v>6165</v>
      </c>
      <c r="KZ45" s="5">
        <v>4394</v>
      </c>
      <c r="LA45" s="5">
        <v>4577</v>
      </c>
      <c r="LB45" s="5">
        <v>5630</v>
      </c>
      <c r="LC45" s="5">
        <v>5584</v>
      </c>
      <c r="LD45" s="5">
        <v>6390</v>
      </c>
      <c r="LE45" s="5">
        <v>6730</v>
      </c>
      <c r="LF45" s="5">
        <v>5783</v>
      </c>
      <c r="LG45" s="5">
        <v>6578</v>
      </c>
      <c r="LH45" s="5">
        <v>6162</v>
      </c>
      <c r="LI45" s="5">
        <v>6972</v>
      </c>
      <c r="LJ45" s="5">
        <v>5470</v>
      </c>
      <c r="LK45" s="5">
        <v>10791</v>
      </c>
      <c r="LL45" s="5">
        <v>12629</v>
      </c>
      <c r="LM45" s="5">
        <v>14268</v>
      </c>
      <c r="LN45" s="5">
        <v>12809</v>
      </c>
      <c r="LO45" s="5">
        <v>12217</v>
      </c>
      <c r="LP45" s="5">
        <v>8050</v>
      </c>
      <c r="LQ45" s="5">
        <v>6691</v>
      </c>
      <c r="LR45" s="5">
        <v>7904</v>
      </c>
      <c r="LS45" s="5">
        <v>7961</v>
      </c>
      <c r="LT45" s="5">
        <v>7629</v>
      </c>
      <c r="LU45" s="5">
        <v>5202</v>
      </c>
      <c r="LV45" s="5">
        <v>4881</v>
      </c>
      <c r="LW45" s="5">
        <v>6686</v>
      </c>
      <c r="LX45" s="5">
        <v>5968</v>
      </c>
      <c r="LY45" s="5">
        <v>5808</v>
      </c>
      <c r="LZ45" s="5">
        <v>5760</v>
      </c>
      <c r="MA45" s="5">
        <v>6231</v>
      </c>
      <c r="MB45" s="5">
        <v>6180</v>
      </c>
      <c r="MC45" s="5">
        <v>6484</v>
      </c>
      <c r="MD45" s="5">
        <v>5966</v>
      </c>
      <c r="ME45" s="5">
        <v>4050</v>
      </c>
      <c r="MF45" s="5">
        <v>4808</v>
      </c>
      <c r="MG45" s="5">
        <v>4424</v>
      </c>
      <c r="MH45" s="5">
        <v>2806</v>
      </c>
      <c r="MI45" s="5">
        <v>2769</v>
      </c>
      <c r="MJ45" s="5">
        <v>2830</v>
      </c>
      <c r="MK45" s="5">
        <v>2978</v>
      </c>
      <c r="ML45" s="5">
        <v>2906</v>
      </c>
      <c r="MM45" s="5">
        <v>3373</v>
      </c>
      <c r="MN45" s="5">
        <v>3431</v>
      </c>
      <c r="MO45" s="5">
        <v>3219</v>
      </c>
      <c r="MP45" s="5">
        <v>3425</v>
      </c>
      <c r="MQ45" s="5">
        <v>8</v>
      </c>
      <c r="MR45" s="5">
        <v>12</v>
      </c>
      <c r="MS45" s="5">
        <v>9</v>
      </c>
      <c r="MT45" s="5">
        <v>10</v>
      </c>
      <c r="MU45" s="5">
        <v>9</v>
      </c>
      <c r="MV45" s="5">
        <v>11</v>
      </c>
      <c r="MW45" s="5">
        <v>10</v>
      </c>
      <c r="MX45" s="5">
        <v>19</v>
      </c>
      <c r="MY45" s="5">
        <v>21</v>
      </c>
      <c r="MZ45" s="5">
        <v>14</v>
      </c>
      <c r="NA45" s="5">
        <v>6</v>
      </c>
      <c r="NB45" s="5">
        <v>15</v>
      </c>
      <c r="NC45" s="5">
        <v>39</v>
      </c>
      <c r="ND45" s="5">
        <v>25</v>
      </c>
      <c r="NE45" s="5" t="s">
        <v>220</v>
      </c>
      <c r="NF45" s="5" t="s">
        <v>220</v>
      </c>
      <c r="NG45" s="5" t="s">
        <v>220</v>
      </c>
      <c r="NH45" s="5" t="s">
        <v>220</v>
      </c>
      <c r="NI45" s="5" t="s">
        <v>220</v>
      </c>
      <c r="NJ45" s="5" t="s">
        <v>220</v>
      </c>
      <c r="NK45" s="5" t="s">
        <v>220</v>
      </c>
      <c r="NL45" s="5" t="s">
        <v>220</v>
      </c>
      <c r="NM45" s="5" t="s">
        <v>220</v>
      </c>
      <c r="NN45" s="5" t="s">
        <v>220</v>
      </c>
      <c r="NO45" s="5" t="s">
        <v>220</v>
      </c>
      <c r="NP45" s="5" t="s">
        <v>220</v>
      </c>
      <c r="NQ45" s="5" t="s">
        <v>220</v>
      </c>
      <c r="NR45" s="5" t="s">
        <v>220</v>
      </c>
      <c r="NS45" s="5" t="s">
        <v>220</v>
      </c>
      <c r="NT45" s="5" t="s">
        <v>220</v>
      </c>
      <c r="NU45" s="5" t="s">
        <v>220</v>
      </c>
      <c r="NV45" s="5" t="s">
        <v>220</v>
      </c>
      <c r="NW45" s="5">
        <v>0</v>
      </c>
      <c r="NX45" s="5">
        <v>0</v>
      </c>
      <c r="NY45" s="5">
        <v>0</v>
      </c>
      <c r="NZ45" s="5">
        <v>0</v>
      </c>
      <c r="OA45" s="5">
        <v>0</v>
      </c>
      <c r="OB45" s="5">
        <v>0</v>
      </c>
      <c r="OC45" s="5">
        <v>0</v>
      </c>
      <c r="OD45" s="5">
        <v>0</v>
      </c>
      <c r="OE45" s="5">
        <v>0</v>
      </c>
      <c r="OF45" s="5">
        <v>0</v>
      </c>
      <c r="OG45" s="5">
        <v>0</v>
      </c>
      <c r="OH45" s="5">
        <v>0</v>
      </c>
      <c r="OI45" s="5">
        <v>0</v>
      </c>
      <c r="OJ45" s="5">
        <v>0</v>
      </c>
      <c r="OK45" s="5" t="s">
        <v>220</v>
      </c>
      <c r="OL45" s="5" t="s">
        <v>220</v>
      </c>
      <c r="OM45" s="5" t="s">
        <v>220</v>
      </c>
      <c r="ON45" s="5" t="s">
        <v>220</v>
      </c>
      <c r="OO45" s="5" t="s">
        <v>220</v>
      </c>
      <c r="OP45" s="5" t="s">
        <v>220</v>
      </c>
      <c r="OQ45" s="5" t="s">
        <v>220</v>
      </c>
      <c r="OR45" s="5" t="s">
        <v>220</v>
      </c>
      <c r="OS45" s="5" t="s">
        <v>220</v>
      </c>
      <c r="OT45" s="5" t="s">
        <v>220</v>
      </c>
      <c r="OU45" s="5" t="s">
        <v>220</v>
      </c>
      <c r="OV45" s="5" t="s">
        <v>220</v>
      </c>
      <c r="OW45" s="5" t="s">
        <v>220</v>
      </c>
      <c r="OX45" s="5" t="s">
        <v>220</v>
      </c>
      <c r="OY45" s="5" t="s">
        <v>220</v>
      </c>
      <c r="OZ45" s="5" t="s">
        <v>220</v>
      </c>
      <c r="PA45" s="5" t="s">
        <v>220</v>
      </c>
      <c r="PB45" s="5" t="s">
        <v>220</v>
      </c>
      <c r="PC45" s="5">
        <v>32759</v>
      </c>
      <c r="PD45" s="5">
        <v>31441</v>
      </c>
      <c r="PE45" s="5">
        <v>37601</v>
      </c>
      <c r="PF45" s="5">
        <v>38223</v>
      </c>
      <c r="PG45" s="5">
        <v>35380</v>
      </c>
      <c r="PH45" s="5">
        <v>32749</v>
      </c>
      <c r="PI45" s="5">
        <v>27698</v>
      </c>
      <c r="PJ45" s="5">
        <v>29409</v>
      </c>
      <c r="PK45" s="5">
        <v>28833</v>
      </c>
      <c r="PL45" s="5">
        <v>27907</v>
      </c>
      <c r="PM45" s="5">
        <v>27105</v>
      </c>
      <c r="PN45" s="5">
        <v>23502</v>
      </c>
      <c r="PO45" s="5">
        <v>14597</v>
      </c>
      <c r="PP45" s="5">
        <v>13740</v>
      </c>
      <c r="PQ45" s="5">
        <v>15065</v>
      </c>
      <c r="PR45" s="5">
        <v>17122</v>
      </c>
      <c r="PS45" s="5">
        <v>22493</v>
      </c>
      <c r="PT45" s="5">
        <v>18543</v>
      </c>
      <c r="PU45" s="5">
        <v>18697</v>
      </c>
      <c r="PV45" s="5">
        <v>16168</v>
      </c>
      <c r="PW45" s="5">
        <v>16869</v>
      </c>
      <c r="PX45" s="5">
        <v>21901</v>
      </c>
      <c r="PY45" s="5">
        <v>18900</v>
      </c>
      <c r="PZ45" s="5">
        <v>20760</v>
      </c>
      <c r="QA45" s="5">
        <v>17512</v>
      </c>
      <c r="QB45" s="5">
        <v>14581</v>
      </c>
      <c r="QC45" s="5">
        <v>17019</v>
      </c>
      <c r="QD45" s="5">
        <v>17305</v>
      </c>
      <c r="QE45" s="5">
        <v>18756</v>
      </c>
      <c r="QF45" s="5">
        <v>15633</v>
      </c>
      <c r="QG45" s="5">
        <v>16258</v>
      </c>
      <c r="QH45" s="5">
        <v>13456</v>
      </c>
      <c r="QI45" s="5">
        <v>54103</v>
      </c>
      <c r="QJ45" s="5">
        <v>49296</v>
      </c>
      <c r="QK45" s="5">
        <v>47164</v>
      </c>
      <c r="QL45" s="5">
        <v>45573</v>
      </c>
      <c r="QM45" s="5">
        <v>39959</v>
      </c>
      <c r="QN45" s="5">
        <v>39932</v>
      </c>
      <c r="QO45" s="5">
        <v>29087</v>
      </c>
      <c r="QP45" s="5">
        <v>35691</v>
      </c>
      <c r="QQ45" s="5">
        <v>37732</v>
      </c>
      <c r="QR45" s="5">
        <v>28218</v>
      </c>
      <c r="QS45" s="5">
        <v>22172</v>
      </c>
      <c r="QT45" s="5">
        <v>19407</v>
      </c>
      <c r="QU45" s="5">
        <v>25977</v>
      </c>
      <c r="QV45" s="5">
        <v>21783</v>
      </c>
      <c r="QW45" s="5">
        <v>17557</v>
      </c>
      <c r="QX45" s="5">
        <v>22230</v>
      </c>
      <c r="QY45" s="5">
        <v>23625</v>
      </c>
      <c r="QZ45" s="5">
        <v>19496</v>
      </c>
      <c r="RA45" s="5">
        <v>21041</v>
      </c>
      <c r="RB45" s="5">
        <v>21099</v>
      </c>
      <c r="RC45" s="5">
        <v>19086</v>
      </c>
      <c r="RD45" s="5">
        <v>15082</v>
      </c>
      <c r="RE45" s="5">
        <v>17511</v>
      </c>
      <c r="RF45" s="5">
        <v>17765</v>
      </c>
      <c r="RG45" s="5">
        <v>20305</v>
      </c>
      <c r="RH45" s="5">
        <v>21884</v>
      </c>
      <c r="RI45" s="5">
        <v>18773</v>
      </c>
      <c r="RJ45" s="5">
        <v>18294</v>
      </c>
      <c r="RK45" s="5">
        <v>17659</v>
      </c>
      <c r="RL45" s="5">
        <v>17437</v>
      </c>
      <c r="RM45" s="5">
        <v>16624</v>
      </c>
      <c r="RN45" s="5">
        <v>16240</v>
      </c>
      <c r="RO45" s="5">
        <v>49033</v>
      </c>
      <c r="RP45" s="5">
        <v>52821</v>
      </c>
      <c r="RQ45" s="5">
        <v>54619</v>
      </c>
      <c r="RR45" s="5">
        <v>73878</v>
      </c>
      <c r="RS45" s="5">
        <v>74278</v>
      </c>
      <c r="RT45" s="5">
        <v>57688</v>
      </c>
      <c r="RU45" s="5">
        <v>53329</v>
      </c>
      <c r="RV45" s="5">
        <v>56437</v>
      </c>
      <c r="RW45" s="5">
        <v>52069</v>
      </c>
      <c r="RX45" s="5">
        <v>52220</v>
      </c>
      <c r="RY45" s="5">
        <v>53473</v>
      </c>
      <c r="RZ45" s="5">
        <v>54457</v>
      </c>
      <c r="SA45" s="5">
        <v>50244</v>
      </c>
      <c r="SB45" s="5">
        <v>34287</v>
      </c>
      <c r="SC45" s="5">
        <v>36776</v>
      </c>
      <c r="SD45" s="5">
        <v>33329</v>
      </c>
      <c r="SE45" s="5">
        <v>43367</v>
      </c>
      <c r="SF45" s="5">
        <v>41898</v>
      </c>
      <c r="SG45" s="5">
        <v>50387</v>
      </c>
      <c r="SH45" s="5">
        <v>55523</v>
      </c>
      <c r="SI45" s="5">
        <v>34511</v>
      </c>
      <c r="SJ45" s="5">
        <v>14693</v>
      </c>
      <c r="SK45" s="5">
        <v>9279</v>
      </c>
      <c r="SL45" s="5">
        <v>16935</v>
      </c>
      <c r="SM45" s="5">
        <v>15601</v>
      </c>
      <c r="SN45" s="5">
        <v>15186</v>
      </c>
      <c r="SO45" s="5">
        <v>14113</v>
      </c>
      <c r="SP45" s="5">
        <v>14120</v>
      </c>
      <c r="SQ45" s="5">
        <v>14779</v>
      </c>
      <c r="SR45" s="5">
        <v>13396</v>
      </c>
      <c r="SS45" s="5">
        <v>12068</v>
      </c>
      <c r="ST45" s="5">
        <v>11666</v>
      </c>
      <c r="SU45" s="5">
        <v>7234</v>
      </c>
      <c r="SV45" s="5">
        <v>8052</v>
      </c>
      <c r="SW45" s="5">
        <v>7941</v>
      </c>
      <c r="SX45" s="5">
        <v>4988</v>
      </c>
      <c r="SY45" s="5">
        <v>5202</v>
      </c>
      <c r="SZ45" s="5">
        <v>4688</v>
      </c>
      <c r="TA45" s="5">
        <v>3159</v>
      </c>
      <c r="TB45" s="5">
        <v>3410</v>
      </c>
      <c r="TC45" s="5">
        <v>3051</v>
      </c>
      <c r="TD45" s="5">
        <v>2611</v>
      </c>
      <c r="TE45" s="5">
        <v>1679</v>
      </c>
      <c r="TF45" s="5">
        <v>1299</v>
      </c>
      <c r="TG45" s="5">
        <v>1819</v>
      </c>
      <c r="TH45" s="5">
        <v>1826</v>
      </c>
      <c r="TI45" s="5">
        <v>1015</v>
      </c>
      <c r="TJ45" s="5">
        <v>1467</v>
      </c>
      <c r="TK45" s="5">
        <v>698</v>
      </c>
      <c r="TL45" s="5">
        <v>1040</v>
      </c>
      <c r="TM45" s="5">
        <v>1421</v>
      </c>
      <c r="TN45" s="5">
        <v>7441</v>
      </c>
      <c r="TO45" s="5">
        <v>4033</v>
      </c>
      <c r="TP45" s="5">
        <v>6724</v>
      </c>
      <c r="TQ45" s="5">
        <v>8131</v>
      </c>
      <c r="TR45" s="5">
        <v>9935</v>
      </c>
      <c r="TS45" s="5">
        <v>7631</v>
      </c>
      <c r="TT45" s="5">
        <v>7648</v>
      </c>
      <c r="TU45" s="5">
        <v>6458</v>
      </c>
      <c r="TV45" s="5">
        <v>6479</v>
      </c>
      <c r="TW45" s="5">
        <v>6031</v>
      </c>
      <c r="TX45" s="5">
        <v>5167</v>
      </c>
      <c r="TY45" s="5">
        <v>4513</v>
      </c>
      <c r="TZ45" s="5">
        <v>4349</v>
      </c>
      <c r="UA45" s="5">
        <v>0</v>
      </c>
      <c r="UB45" s="5">
        <v>0</v>
      </c>
      <c r="UC45" s="5">
        <v>606</v>
      </c>
      <c r="UD45" s="5">
        <v>596</v>
      </c>
      <c r="UE45" s="5">
        <v>590</v>
      </c>
      <c r="UF45" s="5">
        <v>390</v>
      </c>
      <c r="UG45" s="5">
        <v>428</v>
      </c>
      <c r="UH45" s="5">
        <v>323</v>
      </c>
      <c r="UI45" s="5">
        <v>429</v>
      </c>
      <c r="UJ45" s="5">
        <v>725</v>
      </c>
      <c r="UK45" s="5">
        <v>652</v>
      </c>
      <c r="UL45" s="5">
        <v>692</v>
      </c>
      <c r="UM45" s="5">
        <v>631</v>
      </c>
      <c r="UN45" s="5">
        <v>534</v>
      </c>
      <c r="UO45" s="5">
        <v>830</v>
      </c>
      <c r="UP45" s="5">
        <v>814</v>
      </c>
      <c r="UQ45" s="5">
        <v>1076</v>
      </c>
      <c r="UR45" s="5">
        <v>958</v>
      </c>
      <c r="US45" s="5">
        <v>807</v>
      </c>
      <c r="UT45" s="5">
        <v>506</v>
      </c>
      <c r="UU45" s="5">
        <v>649</v>
      </c>
      <c r="UV45" s="5">
        <v>1064</v>
      </c>
      <c r="UW45" s="5">
        <v>2913</v>
      </c>
      <c r="UX45" s="5">
        <v>2312</v>
      </c>
      <c r="UY45" s="5">
        <v>1493</v>
      </c>
      <c r="UZ45" s="5">
        <v>597</v>
      </c>
      <c r="VA45" s="5">
        <v>345</v>
      </c>
      <c r="VB45" s="5">
        <v>344</v>
      </c>
      <c r="VC45" s="5">
        <v>389</v>
      </c>
      <c r="VD45" s="5">
        <v>478</v>
      </c>
      <c r="VE45" s="5">
        <v>403</v>
      </c>
      <c r="VF45" s="5">
        <v>335</v>
      </c>
      <c r="VG45" s="5">
        <v>97469</v>
      </c>
      <c r="VH45" s="5">
        <v>106920</v>
      </c>
      <c r="VI45" s="5">
        <v>83282</v>
      </c>
      <c r="VJ45" s="5">
        <v>92997</v>
      </c>
      <c r="VK45" s="5">
        <v>62870</v>
      </c>
      <c r="VL45" s="5">
        <v>59303</v>
      </c>
      <c r="VM45" s="5">
        <v>65893</v>
      </c>
      <c r="VN45" s="5">
        <v>65668</v>
      </c>
      <c r="VO45" s="5">
        <v>60956</v>
      </c>
      <c r="VP45" s="5">
        <v>65287</v>
      </c>
      <c r="VQ45" s="5">
        <v>54330</v>
      </c>
      <c r="VR45" s="5">
        <v>49897</v>
      </c>
      <c r="VS45" s="5">
        <v>52877</v>
      </c>
      <c r="VT45" s="5">
        <v>49852</v>
      </c>
      <c r="VU45" s="5">
        <v>43051</v>
      </c>
      <c r="VV45" s="5">
        <v>44627</v>
      </c>
      <c r="VW45" s="5">
        <v>33452</v>
      </c>
      <c r="VX45" s="5">
        <v>38804</v>
      </c>
      <c r="VY45" s="5">
        <v>17991</v>
      </c>
      <c r="VZ45" s="5">
        <v>8793</v>
      </c>
      <c r="WA45" s="5">
        <v>40522</v>
      </c>
      <c r="WB45" s="5">
        <v>58755</v>
      </c>
      <c r="WC45" s="5">
        <v>49565</v>
      </c>
      <c r="WD45" s="5">
        <v>53520</v>
      </c>
      <c r="WE45" s="5">
        <v>52714</v>
      </c>
      <c r="WF45" s="5">
        <v>73883</v>
      </c>
      <c r="WG45" s="5">
        <v>59929</v>
      </c>
      <c r="WH45" s="5">
        <v>47839</v>
      </c>
      <c r="WI45" s="5">
        <v>51166</v>
      </c>
      <c r="WJ45" s="5">
        <v>44172</v>
      </c>
      <c r="WK45" s="5">
        <v>43970</v>
      </c>
      <c r="WL45" s="5">
        <v>41052</v>
      </c>
      <c r="WM45" s="5">
        <v>187</v>
      </c>
      <c r="WN45" s="5">
        <v>19</v>
      </c>
      <c r="WO45" s="5">
        <v>5318</v>
      </c>
      <c r="WP45" s="5">
        <v>7116</v>
      </c>
      <c r="WQ45" s="5">
        <v>6516</v>
      </c>
      <c r="WR45" s="5">
        <v>5346</v>
      </c>
      <c r="WS45" s="5">
        <v>3567</v>
      </c>
      <c r="WT45" s="5">
        <v>4982</v>
      </c>
      <c r="WU45" s="5">
        <v>4640</v>
      </c>
      <c r="WV45" s="5">
        <v>4325</v>
      </c>
      <c r="WW45" s="5">
        <v>3971</v>
      </c>
      <c r="WX45" s="5">
        <v>861</v>
      </c>
      <c r="WY45" s="5">
        <v>1173</v>
      </c>
      <c r="WZ45" s="5">
        <v>694</v>
      </c>
      <c r="XA45" s="5">
        <v>877</v>
      </c>
      <c r="XB45" s="5">
        <v>1059</v>
      </c>
      <c r="XC45" s="5">
        <v>1344</v>
      </c>
      <c r="XD45" s="5">
        <v>3486</v>
      </c>
      <c r="XE45" s="5">
        <v>5702</v>
      </c>
      <c r="XF45" s="5">
        <v>5420</v>
      </c>
      <c r="XG45" s="5">
        <v>1196</v>
      </c>
      <c r="XH45" s="5">
        <v>285</v>
      </c>
      <c r="XI45" s="5">
        <v>437</v>
      </c>
      <c r="XJ45" s="5">
        <v>298</v>
      </c>
      <c r="XK45" s="5">
        <v>296</v>
      </c>
      <c r="XL45" s="5">
        <v>257</v>
      </c>
      <c r="XM45" s="5">
        <v>223</v>
      </c>
      <c r="XN45" s="5">
        <v>232</v>
      </c>
      <c r="XO45" s="5">
        <v>206</v>
      </c>
      <c r="XP45" s="5">
        <v>222</v>
      </c>
      <c r="XQ45" s="5">
        <v>182</v>
      </c>
      <c r="XR45" s="5">
        <v>229</v>
      </c>
      <c r="XS45" s="2">
        <v>5027</v>
      </c>
      <c r="XT45" s="3" t="s">
        <v>222</v>
      </c>
      <c r="XU45" s="3" t="s">
        <v>221</v>
      </c>
      <c r="XV45" s="3" t="s">
        <v>221</v>
      </c>
      <c r="XW45" s="3" t="s">
        <v>221</v>
      </c>
      <c r="XX45" s="3" t="s">
        <v>222</v>
      </c>
      <c r="XY45" s="3" t="s">
        <v>222</v>
      </c>
      <c r="XZ45" s="3" t="s">
        <v>246</v>
      </c>
    </row>
    <row r="46" spans="1:650" x14ac:dyDescent="0.3">
      <c r="A46" s="1" t="s">
        <v>40</v>
      </c>
      <c r="B46" s="2">
        <v>4057099</v>
      </c>
      <c r="C46" s="5">
        <v>7490</v>
      </c>
      <c r="D46" s="5">
        <v>5024</v>
      </c>
      <c r="E46" s="5">
        <v>6903</v>
      </c>
      <c r="F46" s="5">
        <v>15581</v>
      </c>
      <c r="G46" s="5">
        <v>2493</v>
      </c>
      <c r="H46" s="5">
        <v>6884</v>
      </c>
      <c r="I46" s="5">
        <v>4459</v>
      </c>
      <c r="J46" s="5">
        <v>7300</v>
      </c>
      <c r="K46" s="5">
        <v>2116</v>
      </c>
      <c r="L46" s="5">
        <v>1482</v>
      </c>
      <c r="M46" s="5">
        <v>3061</v>
      </c>
      <c r="N46" s="5">
        <v>4193</v>
      </c>
      <c r="O46" s="5">
        <v>8717</v>
      </c>
      <c r="P46" s="5">
        <v>1964</v>
      </c>
      <c r="Q46" s="5">
        <v>187</v>
      </c>
      <c r="R46" s="5">
        <v>13542</v>
      </c>
      <c r="S46" s="5">
        <v>4474</v>
      </c>
      <c r="T46" s="5">
        <v>1593</v>
      </c>
      <c r="U46" s="5">
        <v>2356</v>
      </c>
      <c r="V46" s="5">
        <v>551</v>
      </c>
      <c r="W46" s="5">
        <v>1877</v>
      </c>
      <c r="X46" s="5">
        <v>13068</v>
      </c>
      <c r="Y46" s="5">
        <v>7674</v>
      </c>
      <c r="Z46" s="5">
        <v>38099</v>
      </c>
      <c r="AA46" s="5">
        <v>2952</v>
      </c>
      <c r="AB46" s="5">
        <v>1765</v>
      </c>
      <c r="AC46" s="5">
        <v>387</v>
      </c>
      <c r="AD46" s="5">
        <v>669</v>
      </c>
      <c r="AE46" s="5">
        <v>247</v>
      </c>
      <c r="AF46" s="5">
        <v>0</v>
      </c>
      <c r="AG46" s="5">
        <v>170</v>
      </c>
      <c r="AH46" s="5">
        <v>51</v>
      </c>
      <c r="AI46" s="5">
        <v>52472</v>
      </c>
      <c r="AJ46" s="5">
        <v>86454</v>
      </c>
      <c r="AK46" s="5">
        <v>161336</v>
      </c>
      <c r="AL46" s="5">
        <v>150884</v>
      </c>
      <c r="AM46" s="5">
        <v>94699</v>
      </c>
      <c r="AN46" s="5">
        <v>39990</v>
      </c>
      <c r="AO46" s="5">
        <v>92744</v>
      </c>
      <c r="AP46" s="5">
        <v>179558</v>
      </c>
      <c r="AQ46" s="5">
        <v>38583</v>
      </c>
      <c r="AR46" s="5">
        <v>380040</v>
      </c>
      <c r="AS46" s="5">
        <v>71100</v>
      </c>
      <c r="AT46" s="5">
        <v>247275</v>
      </c>
      <c r="AU46" s="5">
        <v>167600</v>
      </c>
      <c r="AV46" s="5">
        <v>-1568</v>
      </c>
      <c r="AW46" s="5">
        <v>402819</v>
      </c>
      <c r="AX46" s="5">
        <v>617716</v>
      </c>
      <c r="AY46" s="5">
        <v>180572</v>
      </c>
      <c r="AZ46" s="5">
        <v>356104</v>
      </c>
      <c r="BA46" s="5">
        <v>30502</v>
      </c>
      <c r="BB46" s="5">
        <v>58243</v>
      </c>
      <c r="BC46" s="5">
        <v>140277</v>
      </c>
      <c r="BD46" s="5">
        <v>24388</v>
      </c>
      <c r="BE46" s="5">
        <v>70564</v>
      </c>
      <c r="BF46" s="5">
        <v>468855</v>
      </c>
      <c r="BG46" s="5">
        <v>36927</v>
      </c>
      <c r="BH46" s="5">
        <v>18449</v>
      </c>
      <c r="BI46" s="5">
        <v>56862</v>
      </c>
      <c r="BJ46" s="5">
        <v>54020</v>
      </c>
      <c r="BK46" s="5">
        <v>65520</v>
      </c>
      <c r="BL46" s="5">
        <v>38055</v>
      </c>
      <c r="BM46" s="5">
        <v>26010</v>
      </c>
      <c r="BN46" s="5">
        <v>25320</v>
      </c>
      <c r="BO46" s="5">
        <v>165511</v>
      </c>
      <c r="BP46" s="5">
        <v>144387</v>
      </c>
      <c r="BQ46" s="5">
        <v>363115</v>
      </c>
      <c r="BR46" s="5">
        <v>65843</v>
      </c>
      <c r="BS46" s="5">
        <v>91373</v>
      </c>
      <c r="BT46" s="5">
        <v>109883</v>
      </c>
      <c r="BU46" s="5">
        <v>60863</v>
      </c>
      <c r="BV46" s="5">
        <v>43360</v>
      </c>
      <c r="BW46" s="5">
        <v>47763</v>
      </c>
      <c r="BX46" s="5">
        <v>46064</v>
      </c>
      <c r="BY46" s="5">
        <v>63173</v>
      </c>
      <c r="BZ46" s="5">
        <v>53201</v>
      </c>
      <c r="CA46" s="5">
        <v>46500</v>
      </c>
      <c r="CB46" s="5">
        <v>12367</v>
      </c>
      <c r="CC46" s="5">
        <v>31125</v>
      </c>
      <c r="CD46" s="5">
        <v>75818</v>
      </c>
      <c r="CE46" s="5">
        <v>41882</v>
      </c>
      <c r="CF46" s="5">
        <v>12424</v>
      </c>
      <c r="CG46" s="5">
        <v>12905</v>
      </c>
      <c r="CH46" s="5">
        <v>11210</v>
      </c>
      <c r="CI46" s="5">
        <v>13641</v>
      </c>
      <c r="CJ46" s="5">
        <v>16472</v>
      </c>
      <c r="CK46" s="5">
        <v>14780</v>
      </c>
      <c r="CL46" s="5">
        <v>37105</v>
      </c>
      <c r="CM46" s="5">
        <v>29325</v>
      </c>
      <c r="CN46" s="5">
        <v>18278</v>
      </c>
      <c r="CO46" s="5">
        <v>14610</v>
      </c>
      <c r="CP46" s="5">
        <v>23379</v>
      </c>
      <c r="CQ46" s="5">
        <v>17218</v>
      </c>
      <c r="CR46" s="5">
        <v>9677</v>
      </c>
      <c r="CS46" s="5">
        <v>9390</v>
      </c>
      <c r="CT46" s="5">
        <v>16421</v>
      </c>
      <c r="CU46" s="5">
        <v>142372</v>
      </c>
      <c r="CV46" s="5">
        <v>126335</v>
      </c>
      <c r="CW46" s="5">
        <v>119637</v>
      </c>
      <c r="CX46" s="5">
        <v>154146</v>
      </c>
      <c r="CY46" s="5">
        <v>135005</v>
      </c>
      <c r="CZ46" s="5">
        <v>125185</v>
      </c>
      <c r="DA46" s="5">
        <v>135213</v>
      </c>
      <c r="DB46" s="5">
        <v>142647</v>
      </c>
      <c r="DC46" s="5">
        <v>131099</v>
      </c>
      <c r="DD46" s="5">
        <v>133492</v>
      </c>
      <c r="DE46" s="5">
        <v>166813</v>
      </c>
      <c r="DF46" s="5">
        <v>180682</v>
      </c>
      <c r="DG46" s="5">
        <v>177668</v>
      </c>
      <c r="DH46" s="5">
        <v>133492</v>
      </c>
      <c r="DI46" s="5">
        <v>116744</v>
      </c>
      <c r="DJ46" s="5">
        <v>118556</v>
      </c>
      <c r="DK46" s="5">
        <v>100046</v>
      </c>
      <c r="DL46" s="5">
        <v>88927</v>
      </c>
      <c r="DM46" s="5">
        <v>90017</v>
      </c>
      <c r="DN46" s="5">
        <v>78187</v>
      </c>
      <c r="DO46" s="5">
        <v>77213</v>
      </c>
      <c r="DP46" s="5">
        <v>72942</v>
      </c>
      <c r="DQ46" s="5">
        <v>77247</v>
      </c>
      <c r="DR46" s="5">
        <v>69675</v>
      </c>
      <c r="DS46" s="5">
        <v>61625</v>
      </c>
      <c r="DT46" s="5">
        <v>67387</v>
      </c>
      <c r="DU46" s="5">
        <v>71366</v>
      </c>
      <c r="DV46" s="5">
        <v>80262</v>
      </c>
      <c r="DW46" s="5">
        <v>75702</v>
      </c>
      <c r="DX46" s="5">
        <v>71527</v>
      </c>
      <c r="DY46" s="5">
        <v>57989</v>
      </c>
      <c r="DZ46" s="5">
        <v>59760</v>
      </c>
      <c r="EA46" s="5">
        <v>11715</v>
      </c>
      <c r="EB46" s="5">
        <v>10203</v>
      </c>
      <c r="EC46" s="5">
        <v>6396</v>
      </c>
      <c r="ED46" s="5">
        <v>16145</v>
      </c>
      <c r="EE46" s="5">
        <v>11765</v>
      </c>
      <c r="EF46" s="5">
        <v>5795</v>
      </c>
      <c r="EG46" s="5">
        <v>16800</v>
      </c>
      <c r="EH46" s="5">
        <v>32125</v>
      </c>
      <c r="EI46" s="5">
        <v>33497</v>
      </c>
      <c r="EJ46" s="5">
        <v>14092</v>
      </c>
      <c r="EK46" s="5">
        <v>42335</v>
      </c>
      <c r="EL46" s="5">
        <v>19347</v>
      </c>
      <c r="EM46" s="5">
        <v>58583</v>
      </c>
      <c r="EN46" s="5">
        <v>15594</v>
      </c>
      <c r="EO46" s="5">
        <v>10746</v>
      </c>
      <c r="EP46" s="5">
        <v>13294</v>
      </c>
      <c r="EQ46" s="5">
        <v>11189</v>
      </c>
      <c r="ER46" s="5">
        <v>12366</v>
      </c>
      <c r="ES46" s="5">
        <v>4245</v>
      </c>
      <c r="ET46" s="5">
        <v>8393</v>
      </c>
      <c r="EU46" s="5">
        <v>5264</v>
      </c>
      <c r="EV46" s="5">
        <v>8143</v>
      </c>
      <c r="EW46" s="5">
        <v>6519</v>
      </c>
      <c r="EX46" s="5">
        <v>9397</v>
      </c>
      <c r="EY46" s="5">
        <v>9066</v>
      </c>
      <c r="EZ46" s="5">
        <v>9183</v>
      </c>
      <c r="FA46" s="5">
        <v>7591</v>
      </c>
      <c r="FB46" s="5">
        <v>12212</v>
      </c>
      <c r="FC46" s="5">
        <v>10608</v>
      </c>
      <c r="FD46" s="5">
        <v>7627</v>
      </c>
      <c r="FE46" s="5">
        <v>9301</v>
      </c>
      <c r="FF46" s="5">
        <v>12314</v>
      </c>
      <c r="FG46" s="5">
        <v>0</v>
      </c>
      <c r="FH46" s="5">
        <v>0</v>
      </c>
      <c r="FI46" s="5">
        <v>0</v>
      </c>
      <c r="FJ46" s="5">
        <v>0</v>
      </c>
      <c r="FK46" s="5">
        <v>0</v>
      </c>
      <c r="FL46" s="5">
        <v>0</v>
      </c>
      <c r="FM46" s="5">
        <v>0</v>
      </c>
      <c r="FN46" s="5">
        <v>0</v>
      </c>
      <c r="FO46" s="5">
        <v>0</v>
      </c>
      <c r="FP46" s="5">
        <v>0</v>
      </c>
      <c r="FQ46" s="5">
        <v>0</v>
      </c>
      <c r="FR46" s="5">
        <v>0</v>
      </c>
      <c r="FS46" s="5">
        <v>0</v>
      </c>
      <c r="FT46" s="5">
        <v>0</v>
      </c>
      <c r="FU46" s="5" t="s">
        <v>220</v>
      </c>
      <c r="FV46" s="5" t="s">
        <v>220</v>
      </c>
      <c r="FW46" s="5" t="s">
        <v>220</v>
      </c>
      <c r="FX46" s="5" t="s">
        <v>220</v>
      </c>
      <c r="FY46" s="5" t="s">
        <v>220</v>
      </c>
      <c r="FZ46" s="5" t="s">
        <v>220</v>
      </c>
      <c r="GA46" s="5" t="s">
        <v>220</v>
      </c>
      <c r="GB46" s="5" t="s">
        <v>220</v>
      </c>
      <c r="GC46" s="5" t="s">
        <v>220</v>
      </c>
      <c r="GD46" s="5" t="s">
        <v>220</v>
      </c>
      <c r="GE46" s="5" t="s">
        <v>220</v>
      </c>
      <c r="GF46" s="5" t="s">
        <v>220</v>
      </c>
      <c r="GG46" s="5" t="s">
        <v>220</v>
      </c>
      <c r="GH46" s="5" t="s">
        <v>220</v>
      </c>
      <c r="GI46" s="5" t="s">
        <v>220</v>
      </c>
      <c r="GJ46" s="5" t="s">
        <v>220</v>
      </c>
      <c r="GK46" s="5" t="s">
        <v>220</v>
      </c>
      <c r="GL46" s="5" t="s">
        <v>220</v>
      </c>
      <c r="GM46" s="5">
        <v>379560</v>
      </c>
      <c r="GN46" s="5">
        <v>551428</v>
      </c>
      <c r="GO46" s="5">
        <v>657387</v>
      </c>
      <c r="GP46" s="5">
        <v>402598</v>
      </c>
      <c r="GQ46" s="5">
        <v>335335</v>
      </c>
      <c r="GR46" s="5">
        <v>287739</v>
      </c>
      <c r="GS46" s="5">
        <v>310079</v>
      </c>
      <c r="GT46" s="5">
        <v>404989</v>
      </c>
      <c r="GU46" s="5">
        <v>253058</v>
      </c>
      <c r="GV46" s="5">
        <v>577161</v>
      </c>
      <c r="GW46" s="5">
        <v>369076</v>
      </c>
      <c r="GX46" s="5">
        <v>523252</v>
      </c>
      <c r="GY46" s="5">
        <v>459068</v>
      </c>
      <c r="GZ46" s="5">
        <v>161849</v>
      </c>
      <c r="HA46" s="5">
        <v>561620</v>
      </c>
      <c r="HB46" s="5">
        <v>838926</v>
      </c>
      <c r="HC46" s="5">
        <v>338163</v>
      </c>
      <c r="HD46" s="5">
        <v>471413</v>
      </c>
      <c r="HE46" s="5">
        <v>140025</v>
      </c>
      <c r="HF46" s="5">
        <v>156584</v>
      </c>
      <c r="HG46" s="5">
        <v>238272</v>
      </c>
      <c r="HH46" s="5">
        <v>135013</v>
      </c>
      <c r="HI46" s="5">
        <v>176783</v>
      </c>
      <c r="HJ46" s="5">
        <v>622086</v>
      </c>
      <c r="HK46" s="5">
        <v>139896</v>
      </c>
      <c r="HL46" s="5">
        <v>116106</v>
      </c>
      <c r="HM46" s="5">
        <v>150815</v>
      </c>
      <c r="HN46" s="5">
        <v>170542</v>
      </c>
      <c r="HO46" s="5">
        <v>169296</v>
      </c>
      <c r="HP46" s="5">
        <v>126886</v>
      </c>
      <c r="HQ46" s="5">
        <v>102859</v>
      </c>
      <c r="HR46" s="5">
        <v>113901</v>
      </c>
      <c r="HS46" s="5">
        <v>794240</v>
      </c>
      <c r="HT46" s="5">
        <v>951990</v>
      </c>
      <c r="HU46" s="5">
        <v>858381</v>
      </c>
      <c r="HV46" s="5">
        <v>826291</v>
      </c>
      <c r="HW46" s="5">
        <v>894610</v>
      </c>
      <c r="HX46" s="5">
        <v>1062845</v>
      </c>
      <c r="HY46" s="5">
        <v>980131</v>
      </c>
      <c r="HZ46" s="5">
        <v>1053006</v>
      </c>
      <c r="IA46" s="5">
        <v>1110698</v>
      </c>
      <c r="IB46" s="5">
        <v>1120870</v>
      </c>
      <c r="IC46" s="5">
        <v>986602</v>
      </c>
      <c r="ID46" s="5">
        <v>1057371</v>
      </c>
      <c r="IE46" s="5">
        <v>850984</v>
      </c>
      <c r="IF46" s="5">
        <v>794820</v>
      </c>
      <c r="IG46" s="5">
        <v>804255</v>
      </c>
      <c r="IH46" s="5">
        <v>656977</v>
      </c>
      <c r="II46" s="5">
        <v>522909</v>
      </c>
      <c r="IJ46" s="5">
        <v>492557</v>
      </c>
      <c r="IK46" s="5">
        <v>535692</v>
      </c>
      <c r="IL46" s="5">
        <v>491461</v>
      </c>
      <c r="IM46" s="5">
        <v>429687</v>
      </c>
      <c r="IN46" s="5">
        <v>390056</v>
      </c>
      <c r="IO46" s="5">
        <v>348147</v>
      </c>
      <c r="IP46" s="5">
        <v>352334</v>
      </c>
      <c r="IQ46" s="5">
        <v>330317</v>
      </c>
      <c r="IR46" s="5">
        <v>346826</v>
      </c>
      <c r="IS46" s="5">
        <v>331074</v>
      </c>
      <c r="IT46" s="5">
        <v>299260</v>
      </c>
      <c r="IU46" s="5">
        <v>317651</v>
      </c>
      <c r="IV46" s="5">
        <v>294453</v>
      </c>
      <c r="IW46" s="5">
        <v>305093</v>
      </c>
      <c r="IX46" s="5">
        <v>298810</v>
      </c>
      <c r="IY46" s="5">
        <v>87271</v>
      </c>
      <c r="IZ46" s="5">
        <v>95117</v>
      </c>
      <c r="JA46" s="5">
        <v>84252</v>
      </c>
      <c r="JB46" s="5">
        <v>83085</v>
      </c>
      <c r="JC46" s="5">
        <v>87094</v>
      </c>
      <c r="JD46" s="5">
        <v>84483</v>
      </c>
      <c r="JE46" s="5">
        <v>78583</v>
      </c>
      <c r="JF46" s="5">
        <v>80139</v>
      </c>
      <c r="JG46" s="5">
        <v>77708</v>
      </c>
      <c r="JH46" s="5">
        <v>75486</v>
      </c>
      <c r="JI46" s="5">
        <v>59980</v>
      </c>
      <c r="JJ46" s="5">
        <v>58717</v>
      </c>
      <c r="JK46" s="5">
        <v>60480</v>
      </c>
      <c r="JL46" s="5">
        <v>56775</v>
      </c>
      <c r="JM46" s="5">
        <v>59239</v>
      </c>
      <c r="JN46" s="5">
        <v>50126</v>
      </c>
      <c r="JO46" s="5">
        <v>51509</v>
      </c>
      <c r="JP46" s="5">
        <v>46943</v>
      </c>
      <c r="JQ46" s="5">
        <v>44674</v>
      </c>
      <c r="JR46" s="5">
        <v>48957</v>
      </c>
      <c r="JS46" s="5">
        <v>44677</v>
      </c>
      <c r="JT46" s="5">
        <v>41703</v>
      </c>
      <c r="JU46" s="5">
        <v>36042</v>
      </c>
      <c r="JV46" s="5">
        <v>35446</v>
      </c>
      <c r="JW46" s="5">
        <v>30314</v>
      </c>
      <c r="JX46" s="5">
        <v>32420</v>
      </c>
      <c r="JY46" s="5">
        <v>34205</v>
      </c>
      <c r="JZ46" s="5">
        <v>35589</v>
      </c>
      <c r="KA46" s="5">
        <v>33249</v>
      </c>
      <c r="KB46" s="5">
        <v>34079</v>
      </c>
      <c r="KC46" s="5">
        <v>28709</v>
      </c>
      <c r="KD46" s="5">
        <v>24656</v>
      </c>
      <c r="KE46" s="5">
        <v>12127</v>
      </c>
      <c r="KF46" s="5">
        <v>13360</v>
      </c>
      <c r="KG46" s="5">
        <v>13764</v>
      </c>
      <c r="KH46" s="5">
        <v>9629</v>
      </c>
      <c r="KI46" s="5">
        <v>9527</v>
      </c>
      <c r="KJ46" s="5">
        <v>12429</v>
      </c>
      <c r="KK46" s="5">
        <v>8754</v>
      </c>
      <c r="KL46" s="5">
        <v>8281</v>
      </c>
      <c r="KM46" s="5">
        <v>7790</v>
      </c>
      <c r="KN46" s="5">
        <v>7591</v>
      </c>
      <c r="KO46" s="5">
        <v>9868</v>
      </c>
      <c r="KP46" s="5">
        <v>9208</v>
      </c>
      <c r="KQ46" s="5">
        <v>8755</v>
      </c>
      <c r="KR46" s="5">
        <v>8175</v>
      </c>
      <c r="KS46" s="5">
        <v>7784</v>
      </c>
      <c r="KT46" s="5">
        <v>4515</v>
      </c>
      <c r="KU46" s="5">
        <v>5218</v>
      </c>
      <c r="KV46" s="5">
        <v>4352</v>
      </c>
      <c r="KW46" s="5">
        <v>6999</v>
      </c>
      <c r="KX46" s="5">
        <v>5389</v>
      </c>
      <c r="KY46" s="5">
        <v>3359</v>
      </c>
      <c r="KZ46" s="5">
        <v>3373</v>
      </c>
      <c r="LA46" s="5">
        <v>2957</v>
      </c>
      <c r="LB46" s="5">
        <v>3089</v>
      </c>
      <c r="LC46" s="5">
        <v>2779</v>
      </c>
      <c r="LD46" s="5">
        <v>2733</v>
      </c>
      <c r="LE46" s="5">
        <v>2663</v>
      </c>
      <c r="LF46" s="5">
        <v>2460</v>
      </c>
      <c r="LG46" s="5">
        <v>2014</v>
      </c>
      <c r="LH46" s="5">
        <v>1763</v>
      </c>
      <c r="LI46" s="5">
        <v>1596</v>
      </c>
      <c r="LJ46" s="5">
        <v>1559</v>
      </c>
      <c r="LK46" s="5">
        <v>9645</v>
      </c>
      <c r="LL46" s="5">
        <v>6401</v>
      </c>
      <c r="LM46" s="5">
        <v>9289</v>
      </c>
      <c r="LN46" s="5">
        <v>8343</v>
      </c>
      <c r="LO46" s="5">
        <v>8456</v>
      </c>
      <c r="LP46" s="5">
        <v>9278</v>
      </c>
      <c r="LQ46" s="5">
        <v>9622</v>
      </c>
      <c r="LR46" s="5">
        <v>9306</v>
      </c>
      <c r="LS46" s="5">
        <v>7598</v>
      </c>
      <c r="LT46" s="5">
        <v>8878</v>
      </c>
      <c r="LU46" s="5">
        <v>8586</v>
      </c>
      <c r="LV46" s="5">
        <v>7807</v>
      </c>
      <c r="LW46" s="5">
        <v>7279</v>
      </c>
      <c r="LX46" s="5">
        <v>8290</v>
      </c>
      <c r="LY46" s="5">
        <v>6236</v>
      </c>
      <c r="LZ46" s="5">
        <v>5081</v>
      </c>
      <c r="MA46" s="5">
        <v>5759</v>
      </c>
      <c r="MB46" s="5">
        <v>5268</v>
      </c>
      <c r="MC46" s="5">
        <v>5665</v>
      </c>
      <c r="MD46" s="5">
        <v>5760</v>
      </c>
      <c r="ME46" s="5">
        <v>5671</v>
      </c>
      <c r="MF46" s="5">
        <v>5727</v>
      </c>
      <c r="MG46" s="5">
        <v>5198</v>
      </c>
      <c r="MH46" s="5">
        <v>4917</v>
      </c>
      <c r="MI46" s="5">
        <v>3807</v>
      </c>
      <c r="MJ46" s="5">
        <v>3786</v>
      </c>
      <c r="MK46" s="5">
        <v>3933</v>
      </c>
      <c r="ML46" s="5">
        <v>3360</v>
      </c>
      <c r="MM46" s="5">
        <v>2928</v>
      </c>
      <c r="MN46" s="5">
        <v>3457</v>
      </c>
      <c r="MO46" s="5">
        <v>5850</v>
      </c>
      <c r="MP46" s="5">
        <v>3519</v>
      </c>
      <c r="MQ46" s="5">
        <v>0</v>
      </c>
      <c r="MR46" s="5">
        <v>0</v>
      </c>
      <c r="MS46" s="5">
        <v>0</v>
      </c>
      <c r="MT46" s="5">
        <v>0</v>
      </c>
      <c r="MU46" s="5">
        <v>0</v>
      </c>
      <c r="MV46" s="5">
        <v>0</v>
      </c>
      <c r="MW46" s="5">
        <v>0</v>
      </c>
      <c r="MX46" s="5">
        <v>0</v>
      </c>
      <c r="MY46" s="5">
        <v>0</v>
      </c>
      <c r="MZ46" s="5">
        <v>0</v>
      </c>
      <c r="NA46" s="5">
        <v>0</v>
      </c>
      <c r="NB46" s="5">
        <v>0</v>
      </c>
      <c r="NC46" s="5">
        <v>0</v>
      </c>
      <c r="ND46" s="5">
        <v>0</v>
      </c>
      <c r="NE46" s="5" t="s">
        <v>220</v>
      </c>
      <c r="NF46" s="5" t="s">
        <v>220</v>
      </c>
      <c r="NG46" s="5" t="s">
        <v>220</v>
      </c>
      <c r="NH46" s="5" t="s">
        <v>220</v>
      </c>
      <c r="NI46" s="5" t="s">
        <v>220</v>
      </c>
      <c r="NJ46" s="5" t="s">
        <v>220</v>
      </c>
      <c r="NK46" s="5" t="s">
        <v>220</v>
      </c>
      <c r="NL46" s="5" t="s">
        <v>220</v>
      </c>
      <c r="NM46" s="5" t="s">
        <v>220</v>
      </c>
      <c r="NN46" s="5" t="s">
        <v>220</v>
      </c>
      <c r="NO46" s="5" t="s">
        <v>220</v>
      </c>
      <c r="NP46" s="5" t="s">
        <v>220</v>
      </c>
      <c r="NQ46" s="5" t="s">
        <v>220</v>
      </c>
      <c r="NR46" s="5" t="s">
        <v>220</v>
      </c>
      <c r="NS46" s="5" t="s">
        <v>220</v>
      </c>
      <c r="NT46" s="5" t="s">
        <v>220</v>
      </c>
      <c r="NU46" s="5" t="s">
        <v>220</v>
      </c>
      <c r="NV46" s="5" t="s">
        <v>220</v>
      </c>
      <c r="NW46" s="5">
        <v>0</v>
      </c>
      <c r="NX46" s="5">
        <v>0</v>
      </c>
      <c r="NY46" s="5">
        <v>0</v>
      </c>
      <c r="NZ46" s="5">
        <v>0</v>
      </c>
      <c r="OA46" s="5">
        <v>0</v>
      </c>
      <c r="OB46" s="5">
        <v>0</v>
      </c>
      <c r="OC46" s="5">
        <v>0</v>
      </c>
      <c r="OD46" s="5">
        <v>0</v>
      </c>
      <c r="OE46" s="5">
        <v>0</v>
      </c>
      <c r="OF46" s="5">
        <v>0</v>
      </c>
      <c r="OG46" s="5">
        <v>0</v>
      </c>
      <c r="OH46" s="5">
        <v>0</v>
      </c>
      <c r="OI46" s="5">
        <v>0</v>
      </c>
      <c r="OJ46" s="5">
        <v>0</v>
      </c>
      <c r="OK46" s="5" t="s">
        <v>220</v>
      </c>
      <c r="OL46" s="5" t="s">
        <v>220</v>
      </c>
      <c r="OM46" s="5" t="s">
        <v>220</v>
      </c>
      <c r="ON46" s="5" t="s">
        <v>220</v>
      </c>
      <c r="OO46" s="5" t="s">
        <v>220</v>
      </c>
      <c r="OP46" s="5" t="s">
        <v>220</v>
      </c>
      <c r="OQ46" s="5" t="s">
        <v>220</v>
      </c>
      <c r="OR46" s="5" t="s">
        <v>220</v>
      </c>
      <c r="OS46" s="5" t="s">
        <v>220</v>
      </c>
      <c r="OT46" s="5" t="s">
        <v>220</v>
      </c>
      <c r="OU46" s="5" t="s">
        <v>220</v>
      </c>
      <c r="OV46" s="5" t="s">
        <v>220</v>
      </c>
      <c r="OW46" s="5" t="s">
        <v>220</v>
      </c>
      <c r="OX46" s="5" t="s">
        <v>220</v>
      </c>
      <c r="OY46" s="5" t="s">
        <v>220</v>
      </c>
      <c r="OZ46" s="5" t="s">
        <v>220</v>
      </c>
      <c r="PA46" s="5" t="s">
        <v>220</v>
      </c>
      <c r="PB46" s="5" t="s">
        <v>220</v>
      </c>
      <c r="PC46" s="5">
        <v>17838</v>
      </c>
      <c r="PD46" s="5">
        <v>18164</v>
      </c>
      <c r="PE46" s="5">
        <v>16812</v>
      </c>
      <c r="PF46" s="5">
        <v>15271</v>
      </c>
      <c r="PG46" s="5">
        <v>15692</v>
      </c>
      <c r="PH46" s="5">
        <v>14665</v>
      </c>
      <c r="PI46" s="5">
        <v>13738</v>
      </c>
      <c r="PJ46" s="5">
        <v>13054</v>
      </c>
      <c r="PK46" s="5">
        <v>13561</v>
      </c>
      <c r="PL46" s="5">
        <v>13076</v>
      </c>
      <c r="PM46" s="5">
        <v>13908</v>
      </c>
      <c r="PN46" s="5">
        <v>11993</v>
      </c>
      <c r="PO46" s="5">
        <v>14828</v>
      </c>
      <c r="PP46" s="5">
        <v>13994</v>
      </c>
      <c r="PQ46" s="5">
        <v>12762</v>
      </c>
      <c r="PR46" s="5">
        <v>10056</v>
      </c>
      <c r="PS46" s="5">
        <v>8714</v>
      </c>
      <c r="PT46" s="5">
        <v>9968</v>
      </c>
      <c r="PU46" s="5">
        <v>8320</v>
      </c>
      <c r="PV46" s="5">
        <v>8907</v>
      </c>
      <c r="PW46" s="5">
        <v>9494</v>
      </c>
      <c r="PX46" s="5">
        <v>9972</v>
      </c>
      <c r="PY46" s="5">
        <v>8385</v>
      </c>
      <c r="PZ46" s="5">
        <v>7993</v>
      </c>
      <c r="QA46" s="5">
        <v>7245</v>
      </c>
      <c r="QB46" s="5">
        <v>8354</v>
      </c>
      <c r="QC46" s="5">
        <v>8625</v>
      </c>
      <c r="QD46" s="5">
        <v>8909</v>
      </c>
      <c r="QE46" s="5">
        <v>8099</v>
      </c>
      <c r="QF46" s="5">
        <v>7899</v>
      </c>
      <c r="QG46" s="5">
        <v>6961</v>
      </c>
      <c r="QH46" s="5">
        <v>7053</v>
      </c>
      <c r="QI46" s="5">
        <v>46112</v>
      </c>
      <c r="QJ46" s="5">
        <v>40229</v>
      </c>
      <c r="QK46" s="5">
        <v>38673</v>
      </c>
      <c r="QL46" s="5">
        <v>39977</v>
      </c>
      <c r="QM46" s="5">
        <v>40446</v>
      </c>
      <c r="QN46" s="5">
        <v>36804</v>
      </c>
      <c r="QO46" s="5">
        <v>32885</v>
      </c>
      <c r="QP46" s="5">
        <v>30771</v>
      </c>
      <c r="QQ46" s="5">
        <v>36278</v>
      </c>
      <c r="QR46" s="5">
        <v>35216</v>
      </c>
      <c r="QS46" s="5">
        <v>33945</v>
      </c>
      <c r="QT46" s="5">
        <v>33272</v>
      </c>
      <c r="QU46" s="5">
        <v>34164</v>
      </c>
      <c r="QV46" s="5">
        <v>29144</v>
      </c>
      <c r="QW46" s="5">
        <v>24176</v>
      </c>
      <c r="QX46" s="5">
        <v>26863</v>
      </c>
      <c r="QY46" s="5">
        <v>22056</v>
      </c>
      <c r="QZ46" s="5">
        <v>22944</v>
      </c>
      <c r="RA46" s="5">
        <v>21329</v>
      </c>
      <c r="RB46" s="5">
        <v>22588</v>
      </c>
      <c r="RC46" s="5">
        <v>24439</v>
      </c>
      <c r="RD46" s="5">
        <v>20456</v>
      </c>
      <c r="RE46" s="5">
        <v>18470</v>
      </c>
      <c r="RF46" s="5">
        <v>16895</v>
      </c>
      <c r="RG46" s="5">
        <v>12126</v>
      </c>
      <c r="RH46" s="5">
        <v>13795</v>
      </c>
      <c r="RI46" s="5">
        <v>14316</v>
      </c>
      <c r="RJ46" s="5">
        <v>12953</v>
      </c>
      <c r="RK46" s="5">
        <v>13962</v>
      </c>
      <c r="RL46" s="5">
        <v>16089</v>
      </c>
      <c r="RM46" s="5">
        <v>30189</v>
      </c>
      <c r="RN46" s="5">
        <v>14747</v>
      </c>
      <c r="RO46" s="5">
        <v>39852</v>
      </c>
      <c r="RP46" s="5">
        <v>46110</v>
      </c>
      <c r="RQ46" s="5">
        <v>46520</v>
      </c>
      <c r="RR46" s="5">
        <v>47831</v>
      </c>
      <c r="RS46" s="5">
        <v>47994</v>
      </c>
      <c r="RT46" s="5">
        <v>48801</v>
      </c>
      <c r="RU46" s="5">
        <v>46737</v>
      </c>
      <c r="RV46" s="5">
        <v>46930</v>
      </c>
      <c r="RW46" s="5">
        <v>48592</v>
      </c>
      <c r="RX46" s="5">
        <v>49529</v>
      </c>
      <c r="RY46" s="5">
        <v>48164</v>
      </c>
      <c r="RZ46" s="5">
        <v>46845</v>
      </c>
      <c r="SA46" s="5">
        <v>37253</v>
      </c>
      <c r="SB46" s="5">
        <v>49805</v>
      </c>
      <c r="SC46" s="5">
        <v>41533</v>
      </c>
      <c r="SD46" s="5">
        <v>41483</v>
      </c>
      <c r="SE46" s="5">
        <v>38632</v>
      </c>
      <c r="SF46" s="5">
        <v>36545</v>
      </c>
      <c r="SG46" s="5">
        <v>33650</v>
      </c>
      <c r="SH46" s="5">
        <v>29902</v>
      </c>
      <c r="SI46" s="5">
        <v>29841</v>
      </c>
      <c r="SJ46" s="5">
        <v>20685</v>
      </c>
      <c r="SK46" s="5">
        <v>16691</v>
      </c>
      <c r="SL46" s="5">
        <v>18221</v>
      </c>
      <c r="SM46" s="5">
        <v>16091</v>
      </c>
      <c r="SN46" s="5">
        <v>16973</v>
      </c>
      <c r="SO46" s="5">
        <v>16743</v>
      </c>
      <c r="SP46" s="5">
        <v>15766</v>
      </c>
      <c r="SQ46" s="5">
        <v>15419</v>
      </c>
      <c r="SR46" s="5">
        <v>15219</v>
      </c>
      <c r="SS46" s="5">
        <v>12448</v>
      </c>
      <c r="ST46" s="5">
        <v>11622</v>
      </c>
      <c r="SU46" s="5">
        <v>16057</v>
      </c>
      <c r="SV46" s="5">
        <v>15423</v>
      </c>
      <c r="SW46" s="5">
        <v>14367</v>
      </c>
      <c r="SX46" s="5">
        <v>14770</v>
      </c>
      <c r="SY46" s="5">
        <v>13430</v>
      </c>
      <c r="SZ46" s="5">
        <v>9578</v>
      </c>
      <c r="TA46" s="5">
        <v>7698</v>
      </c>
      <c r="TB46" s="5">
        <v>5380</v>
      </c>
      <c r="TC46" s="5">
        <v>3848</v>
      </c>
      <c r="TD46" s="5">
        <v>3595</v>
      </c>
      <c r="TE46" s="5">
        <v>3886</v>
      </c>
      <c r="TF46" s="5">
        <v>4150</v>
      </c>
      <c r="TG46" s="5">
        <v>4081</v>
      </c>
      <c r="TH46" s="5">
        <v>3649</v>
      </c>
      <c r="TI46" s="5">
        <v>3230</v>
      </c>
      <c r="TJ46" s="5">
        <v>3440</v>
      </c>
      <c r="TK46" s="5">
        <v>3551</v>
      </c>
      <c r="TL46" s="5">
        <v>3585</v>
      </c>
      <c r="TM46" s="5">
        <v>4078</v>
      </c>
      <c r="TN46" s="5">
        <v>4067</v>
      </c>
      <c r="TO46" s="5">
        <v>5356</v>
      </c>
      <c r="TP46" s="5">
        <v>6115</v>
      </c>
      <c r="TQ46" s="5">
        <v>6400</v>
      </c>
      <c r="TR46" s="5">
        <v>8286</v>
      </c>
      <c r="TS46" s="5">
        <v>9829</v>
      </c>
      <c r="TT46" s="5">
        <v>8889</v>
      </c>
      <c r="TU46" s="5">
        <v>8574</v>
      </c>
      <c r="TV46" s="5">
        <v>7704</v>
      </c>
      <c r="TW46" s="5">
        <v>7252</v>
      </c>
      <c r="TX46" s="5">
        <v>7221</v>
      </c>
      <c r="TY46" s="5">
        <v>5481</v>
      </c>
      <c r="TZ46" s="5">
        <v>5101</v>
      </c>
      <c r="UA46" s="5">
        <v>1333</v>
      </c>
      <c r="UB46" s="5">
        <v>1447</v>
      </c>
      <c r="UC46" s="5">
        <v>1469</v>
      </c>
      <c r="UD46" s="5">
        <v>1425</v>
      </c>
      <c r="UE46" s="5">
        <v>1755</v>
      </c>
      <c r="UF46" s="5">
        <v>1636</v>
      </c>
      <c r="UG46" s="5">
        <v>1625</v>
      </c>
      <c r="UH46" s="5">
        <v>1536</v>
      </c>
      <c r="UI46" s="5">
        <v>1508</v>
      </c>
      <c r="UJ46" s="5">
        <v>1632</v>
      </c>
      <c r="UK46" s="5">
        <v>1882</v>
      </c>
      <c r="UL46" s="5">
        <v>2168</v>
      </c>
      <c r="UM46" s="5">
        <v>2468</v>
      </c>
      <c r="UN46" s="5">
        <v>2716</v>
      </c>
      <c r="UO46" s="5">
        <v>2758</v>
      </c>
      <c r="UP46" s="5">
        <v>2755</v>
      </c>
      <c r="UQ46" s="5">
        <v>3977</v>
      </c>
      <c r="UR46" s="5">
        <v>3074</v>
      </c>
      <c r="US46" s="5">
        <v>2958</v>
      </c>
      <c r="UT46" s="5">
        <v>2480</v>
      </c>
      <c r="UU46" s="5">
        <v>2008</v>
      </c>
      <c r="UV46" s="5">
        <v>1887</v>
      </c>
      <c r="UW46" s="5">
        <v>1760</v>
      </c>
      <c r="UX46" s="5">
        <v>2245</v>
      </c>
      <c r="UY46" s="5">
        <v>2594</v>
      </c>
      <c r="UZ46" s="5">
        <v>3028</v>
      </c>
      <c r="VA46" s="5">
        <v>3931</v>
      </c>
      <c r="VB46" s="5">
        <v>2859</v>
      </c>
      <c r="VC46" s="5">
        <v>2339</v>
      </c>
      <c r="VD46" s="5">
        <v>2088</v>
      </c>
      <c r="VE46" s="5">
        <v>1738</v>
      </c>
      <c r="VF46" s="5">
        <v>1924</v>
      </c>
      <c r="VG46" s="5">
        <v>147091</v>
      </c>
      <c r="VH46" s="5">
        <v>146386</v>
      </c>
      <c r="VI46" s="5">
        <v>159808</v>
      </c>
      <c r="VJ46" s="5">
        <v>184822</v>
      </c>
      <c r="VK46" s="5">
        <v>160609</v>
      </c>
      <c r="VL46" s="5">
        <v>162973</v>
      </c>
      <c r="VM46" s="5">
        <v>157839</v>
      </c>
      <c r="VN46" s="5">
        <v>153055</v>
      </c>
      <c r="VO46" s="5">
        <v>136973</v>
      </c>
      <c r="VP46" s="5">
        <v>138450</v>
      </c>
      <c r="VQ46" s="5">
        <v>126949</v>
      </c>
      <c r="VR46" s="5">
        <v>143099</v>
      </c>
      <c r="VS46" s="5">
        <v>133900</v>
      </c>
      <c r="VT46" s="5">
        <v>115793</v>
      </c>
      <c r="VU46" s="5">
        <v>124404</v>
      </c>
      <c r="VV46" s="5">
        <v>132349</v>
      </c>
      <c r="VW46" s="5">
        <v>115773</v>
      </c>
      <c r="VX46" s="5">
        <v>98990</v>
      </c>
      <c r="VY46" s="5">
        <v>66539</v>
      </c>
      <c r="VZ46" s="5">
        <v>61436</v>
      </c>
      <c r="WA46" s="5">
        <v>70138</v>
      </c>
      <c r="WB46" s="5">
        <v>94319</v>
      </c>
      <c r="WC46" s="5">
        <v>90350</v>
      </c>
      <c r="WD46" s="5">
        <v>83879</v>
      </c>
      <c r="WE46" s="5">
        <v>78740</v>
      </c>
      <c r="WF46" s="5">
        <v>75964</v>
      </c>
      <c r="WG46" s="5">
        <v>74927</v>
      </c>
      <c r="WH46" s="5">
        <v>72580</v>
      </c>
      <c r="WI46" s="5">
        <v>68371</v>
      </c>
      <c r="WJ46" s="5">
        <v>63972</v>
      </c>
      <c r="WK46" s="5">
        <v>60153</v>
      </c>
      <c r="WL46" s="5">
        <v>55167</v>
      </c>
      <c r="WM46" s="5">
        <v>7223</v>
      </c>
      <c r="WN46" s="5">
        <v>6761</v>
      </c>
      <c r="WO46" s="5">
        <v>6333</v>
      </c>
      <c r="WP46" s="5">
        <v>6905</v>
      </c>
      <c r="WQ46" s="5">
        <v>6334</v>
      </c>
      <c r="WR46" s="5">
        <v>6442</v>
      </c>
      <c r="WS46" s="5">
        <v>5531</v>
      </c>
      <c r="WT46" s="5">
        <v>5533</v>
      </c>
      <c r="WU46" s="5">
        <v>6584</v>
      </c>
      <c r="WV46" s="5">
        <v>6754</v>
      </c>
      <c r="WW46" s="5">
        <v>5464</v>
      </c>
      <c r="WX46" s="5">
        <v>4150</v>
      </c>
      <c r="WY46" s="5">
        <v>2513</v>
      </c>
      <c r="WZ46" s="5">
        <v>2171</v>
      </c>
      <c r="XA46" s="5">
        <v>1848</v>
      </c>
      <c r="XB46" s="5">
        <v>2385</v>
      </c>
      <c r="XC46" s="5">
        <v>2444</v>
      </c>
      <c r="XD46" s="5">
        <v>2535</v>
      </c>
      <c r="XE46" s="5">
        <v>1613</v>
      </c>
      <c r="XF46" s="5">
        <v>2563</v>
      </c>
      <c r="XG46" s="5">
        <v>4208</v>
      </c>
      <c r="XH46" s="5">
        <v>4456</v>
      </c>
      <c r="XI46" s="5">
        <v>3438</v>
      </c>
      <c r="XJ46" s="5">
        <v>1851</v>
      </c>
      <c r="XK46" s="5">
        <v>1581</v>
      </c>
      <c r="XL46" s="5">
        <v>2001</v>
      </c>
      <c r="XM46" s="5">
        <v>2562</v>
      </c>
      <c r="XN46" s="5">
        <v>2497</v>
      </c>
      <c r="XO46" s="5">
        <v>1843</v>
      </c>
      <c r="XP46" s="5">
        <v>2245</v>
      </c>
      <c r="XQ46" s="5">
        <v>2277</v>
      </c>
      <c r="XR46" s="5">
        <v>1827</v>
      </c>
      <c r="XS46" s="2">
        <v>17539</v>
      </c>
      <c r="XT46" s="3" t="s">
        <v>222</v>
      </c>
      <c r="XU46" s="3" t="s">
        <v>222</v>
      </c>
      <c r="XV46" s="3" t="s">
        <v>222</v>
      </c>
      <c r="XW46" s="3" t="s">
        <v>221</v>
      </c>
      <c r="XX46" s="3" t="s">
        <v>222</v>
      </c>
      <c r="XY46" s="3" t="s">
        <v>222</v>
      </c>
      <c r="XZ46" s="3" t="s">
        <v>247</v>
      </c>
    </row>
    <row r="47" spans="1:650" x14ac:dyDescent="0.3">
      <c r="A47" s="1" t="s">
        <v>41</v>
      </c>
      <c r="B47" s="2">
        <v>4057083</v>
      </c>
      <c r="C47" s="5">
        <v>137632</v>
      </c>
      <c r="D47" s="5">
        <v>96754</v>
      </c>
      <c r="E47" s="5">
        <v>209583</v>
      </c>
      <c r="F47" s="5">
        <v>33009</v>
      </c>
      <c r="G47" s="5">
        <v>76652</v>
      </c>
      <c r="H47" s="5">
        <v>121612</v>
      </c>
      <c r="I47" s="5">
        <v>56233</v>
      </c>
      <c r="J47" s="5">
        <v>34033</v>
      </c>
      <c r="K47" s="5">
        <v>39711</v>
      </c>
      <c r="L47" s="5">
        <v>33441</v>
      </c>
      <c r="M47" s="5">
        <v>53493</v>
      </c>
      <c r="N47" s="5">
        <v>78907</v>
      </c>
      <c r="O47" s="5">
        <v>181838</v>
      </c>
      <c r="P47" s="5">
        <v>13764</v>
      </c>
      <c r="Q47" s="5">
        <v>104775</v>
      </c>
      <c r="R47" s="5">
        <v>33906</v>
      </c>
      <c r="S47" s="5">
        <v>28373</v>
      </c>
      <c r="T47" s="5">
        <v>20980</v>
      </c>
      <c r="U47" s="5">
        <v>46204</v>
      </c>
      <c r="V47" s="5">
        <v>40460</v>
      </c>
      <c r="W47" s="5">
        <v>24363</v>
      </c>
      <c r="X47" s="5">
        <v>41719</v>
      </c>
      <c r="Y47" s="5">
        <v>54346</v>
      </c>
      <c r="Z47" s="5">
        <v>47606</v>
      </c>
      <c r="AA47" s="5">
        <v>62955</v>
      </c>
      <c r="AB47" s="5">
        <v>17446</v>
      </c>
      <c r="AC47" s="5">
        <v>10465</v>
      </c>
      <c r="AD47" s="5">
        <v>17287</v>
      </c>
      <c r="AE47" s="5">
        <v>0</v>
      </c>
      <c r="AF47" s="5">
        <v>0</v>
      </c>
      <c r="AG47" s="5">
        <v>0</v>
      </c>
      <c r="AH47" s="5">
        <v>41719</v>
      </c>
      <c r="AI47" s="5">
        <v>717503</v>
      </c>
      <c r="AJ47" s="5">
        <v>486392</v>
      </c>
      <c r="AK47" s="5">
        <v>593741</v>
      </c>
      <c r="AL47" s="5">
        <v>629661</v>
      </c>
      <c r="AM47" s="5">
        <v>1020856</v>
      </c>
      <c r="AN47" s="5">
        <v>1264784</v>
      </c>
      <c r="AO47" s="5">
        <v>184368</v>
      </c>
      <c r="AP47" s="5">
        <v>537332</v>
      </c>
      <c r="AQ47" s="5">
        <v>378082</v>
      </c>
      <c r="AR47" s="5">
        <v>185425</v>
      </c>
      <c r="AS47" s="5">
        <v>871362</v>
      </c>
      <c r="AT47" s="5">
        <v>180620</v>
      </c>
      <c r="AU47" s="5">
        <v>300910</v>
      </c>
      <c r="AV47" s="5">
        <v>289147</v>
      </c>
      <c r="AW47" s="5">
        <v>83784</v>
      </c>
      <c r="AX47" s="5">
        <v>178754</v>
      </c>
      <c r="AY47" s="5">
        <v>575763</v>
      </c>
      <c r="AZ47" s="5">
        <v>348059</v>
      </c>
      <c r="BA47" s="5">
        <v>160921</v>
      </c>
      <c r="BB47" s="5">
        <v>100731</v>
      </c>
      <c r="BC47" s="5">
        <v>317746</v>
      </c>
      <c r="BD47" s="5">
        <v>128592</v>
      </c>
      <c r="BE47" s="5">
        <v>101609</v>
      </c>
      <c r="BF47" s="5">
        <v>153129</v>
      </c>
      <c r="BG47" s="5">
        <v>56155</v>
      </c>
      <c r="BH47" s="5">
        <v>73885</v>
      </c>
      <c r="BI47" s="5">
        <v>50463</v>
      </c>
      <c r="BJ47" s="5">
        <v>51914</v>
      </c>
      <c r="BK47" s="5">
        <v>67007</v>
      </c>
      <c r="BL47" s="5">
        <v>538952</v>
      </c>
      <c r="BM47" s="5">
        <v>25937</v>
      </c>
      <c r="BN47" s="5">
        <v>128592</v>
      </c>
      <c r="BO47" s="5">
        <v>0</v>
      </c>
      <c r="BP47" s="5">
        <v>302</v>
      </c>
      <c r="BQ47" s="5">
        <v>7334</v>
      </c>
      <c r="BR47" s="5">
        <v>1135</v>
      </c>
      <c r="BS47" s="5">
        <v>209</v>
      </c>
      <c r="BT47" s="5">
        <v>2900</v>
      </c>
      <c r="BU47" s="5">
        <v>7943</v>
      </c>
      <c r="BV47" s="5">
        <v>-3293</v>
      </c>
      <c r="BW47" s="5">
        <v>6572</v>
      </c>
      <c r="BX47" s="5">
        <v>3075</v>
      </c>
      <c r="BY47" s="5">
        <v>18065</v>
      </c>
      <c r="BZ47" s="5">
        <v>16001</v>
      </c>
      <c r="CA47" s="5">
        <v>18010</v>
      </c>
      <c r="CB47" s="5">
        <v>7096</v>
      </c>
      <c r="CC47" s="5">
        <v>373</v>
      </c>
      <c r="CD47" s="5">
        <v>18</v>
      </c>
      <c r="CE47" s="5">
        <v>-587</v>
      </c>
      <c r="CF47" s="5">
        <v>2575</v>
      </c>
      <c r="CG47" s="5">
        <v>28250</v>
      </c>
      <c r="CH47" s="5">
        <v>18687</v>
      </c>
      <c r="CI47" s="5">
        <v>23213</v>
      </c>
      <c r="CJ47" s="5">
        <v>4647</v>
      </c>
      <c r="CK47" s="5">
        <v>48202</v>
      </c>
      <c r="CL47" s="5">
        <v>32291</v>
      </c>
      <c r="CM47" s="5">
        <v>19530</v>
      </c>
      <c r="CN47" s="5">
        <v>34422</v>
      </c>
      <c r="CO47" s="5">
        <v>26132</v>
      </c>
      <c r="CP47" s="5">
        <v>23384</v>
      </c>
      <c r="CQ47" s="5">
        <v>27612</v>
      </c>
      <c r="CR47" s="5">
        <v>23990</v>
      </c>
      <c r="CS47" s="5">
        <v>58836</v>
      </c>
      <c r="CT47" s="5">
        <v>4647</v>
      </c>
      <c r="CU47" s="5">
        <v>692458</v>
      </c>
      <c r="CV47" s="5">
        <v>683084</v>
      </c>
      <c r="CW47" s="5">
        <v>539492</v>
      </c>
      <c r="CX47" s="5">
        <v>441562</v>
      </c>
      <c r="CY47" s="5">
        <v>443164</v>
      </c>
      <c r="CZ47" s="5">
        <v>449127</v>
      </c>
      <c r="DA47" s="5">
        <v>314418</v>
      </c>
      <c r="DB47" s="5">
        <v>336843</v>
      </c>
      <c r="DC47" s="5">
        <v>265827</v>
      </c>
      <c r="DD47" s="5">
        <v>301289</v>
      </c>
      <c r="DE47" s="5">
        <v>324094</v>
      </c>
      <c r="DF47" s="5">
        <v>370791</v>
      </c>
      <c r="DG47" s="5">
        <v>127479</v>
      </c>
      <c r="DH47" s="5">
        <v>218528</v>
      </c>
      <c r="DI47" s="5">
        <v>76411</v>
      </c>
      <c r="DJ47" s="5">
        <v>267039</v>
      </c>
      <c r="DK47" s="5">
        <v>232108</v>
      </c>
      <c r="DL47" s="5">
        <v>214473</v>
      </c>
      <c r="DM47" s="5">
        <v>248934</v>
      </c>
      <c r="DN47" s="5">
        <v>253762</v>
      </c>
      <c r="DO47" s="5">
        <v>237499</v>
      </c>
      <c r="DP47" s="5">
        <v>234638</v>
      </c>
      <c r="DQ47" s="5">
        <v>250814</v>
      </c>
      <c r="DR47" s="5">
        <v>248676</v>
      </c>
      <c r="DS47" s="5">
        <v>198338</v>
      </c>
      <c r="DT47" s="5">
        <v>229957</v>
      </c>
      <c r="DU47" s="5">
        <v>214366</v>
      </c>
      <c r="DV47" s="5">
        <v>192606</v>
      </c>
      <c r="DW47" s="5">
        <v>143278</v>
      </c>
      <c r="DX47" s="5">
        <v>163634</v>
      </c>
      <c r="DY47" s="5">
        <v>157887</v>
      </c>
      <c r="DZ47" s="5">
        <v>234638</v>
      </c>
      <c r="EA47" s="5">
        <v>202620</v>
      </c>
      <c r="EB47" s="5">
        <v>152216</v>
      </c>
      <c r="EC47" s="5">
        <v>168478</v>
      </c>
      <c r="ED47" s="5">
        <v>77962</v>
      </c>
      <c r="EE47" s="5">
        <v>70366</v>
      </c>
      <c r="EF47" s="5">
        <v>104913</v>
      </c>
      <c r="EG47" s="5">
        <v>84103</v>
      </c>
      <c r="EH47" s="5">
        <v>42773</v>
      </c>
      <c r="EI47" s="5">
        <v>42101</v>
      </c>
      <c r="EJ47" s="5">
        <v>42548</v>
      </c>
      <c r="EK47" s="5">
        <v>70534</v>
      </c>
      <c r="EL47" s="5">
        <v>103368</v>
      </c>
      <c r="EM47" s="5">
        <v>30611</v>
      </c>
      <c r="EN47" s="5">
        <v>40144</v>
      </c>
      <c r="EO47" s="5">
        <v>21773</v>
      </c>
      <c r="EP47" s="5">
        <v>52034</v>
      </c>
      <c r="EQ47" s="5">
        <v>37036</v>
      </c>
      <c r="ER47" s="5">
        <v>40062</v>
      </c>
      <c r="ES47" s="5">
        <v>24753</v>
      </c>
      <c r="ET47" s="5">
        <v>62613</v>
      </c>
      <c r="EU47" s="5">
        <v>62371</v>
      </c>
      <c r="EV47" s="5">
        <v>68011</v>
      </c>
      <c r="EW47" s="5">
        <v>60301</v>
      </c>
      <c r="EX47" s="5">
        <v>52119</v>
      </c>
      <c r="EY47" s="5">
        <v>64375</v>
      </c>
      <c r="EZ47" s="5">
        <v>68833</v>
      </c>
      <c r="FA47" s="5">
        <v>55187</v>
      </c>
      <c r="FB47" s="5">
        <v>64648</v>
      </c>
      <c r="FC47" s="5">
        <v>28060</v>
      </c>
      <c r="FD47" s="5">
        <v>9855</v>
      </c>
      <c r="FE47" s="5">
        <v>23516</v>
      </c>
      <c r="FF47" s="5">
        <v>68011</v>
      </c>
      <c r="FG47" s="5">
        <v>0</v>
      </c>
      <c r="FH47" s="5">
        <v>0</v>
      </c>
      <c r="FI47" s="5">
        <v>0</v>
      </c>
      <c r="FJ47" s="5">
        <v>0</v>
      </c>
      <c r="FK47" s="5">
        <v>0</v>
      </c>
      <c r="FL47" s="5">
        <v>0</v>
      </c>
      <c r="FM47" s="5">
        <v>0</v>
      </c>
      <c r="FN47" s="5">
        <v>0</v>
      </c>
      <c r="FO47" s="5">
        <v>0</v>
      </c>
      <c r="FP47" s="5">
        <v>0</v>
      </c>
      <c r="FQ47" s="5">
        <v>0</v>
      </c>
      <c r="FR47" s="5">
        <v>0</v>
      </c>
      <c r="FS47" s="5">
        <v>0</v>
      </c>
      <c r="FT47" s="5">
        <v>0</v>
      </c>
      <c r="FU47" s="5" t="s">
        <v>220</v>
      </c>
      <c r="FV47" s="5" t="s">
        <v>220</v>
      </c>
      <c r="FW47" s="5" t="s">
        <v>220</v>
      </c>
      <c r="FX47" s="5" t="s">
        <v>220</v>
      </c>
      <c r="FY47" s="5" t="s">
        <v>220</v>
      </c>
      <c r="FZ47" s="5" t="s">
        <v>220</v>
      </c>
      <c r="GA47" s="5" t="s">
        <v>220</v>
      </c>
      <c r="GB47" s="5" t="s">
        <v>220</v>
      </c>
      <c r="GC47" s="5" t="s">
        <v>220</v>
      </c>
      <c r="GD47" s="5" t="s">
        <v>220</v>
      </c>
      <c r="GE47" s="5" t="s">
        <v>220</v>
      </c>
      <c r="GF47" s="5" t="s">
        <v>220</v>
      </c>
      <c r="GG47" s="5" t="s">
        <v>220</v>
      </c>
      <c r="GH47" s="5" t="s">
        <v>220</v>
      </c>
      <c r="GI47" s="5" t="s">
        <v>220</v>
      </c>
      <c r="GJ47" s="5" t="s">
        <v>220</v>
      </c>
      <c r="GK47" s="5" t="s">
        <v>220</v>
      </c>
      <c r="GL47" s="5" t="s">
        <v>220</v>
      </c>
      <c r="GM47" s="5">
        <v>1750213</v>
      </c>
      <c r="GN47" s="5">
        <v>1418749</v>
      </c>
      <c r="GO47" s="5">
        <v>1518628</v>
      </c>
      <c r="GP47" s="5">
        <v>1183329</v>
      </c>
      <c r="GQ47" s="5">
        <v>1611246</v>
      </c>
      <c r="GR47" s="5">
        <v>1943337</v>
      </c>
      <c r="GS47" s="5">
        <v>647065</v>
      </c>
      <c r="GT47" s="5">
        <v>947688</v>
      </c>
      <c r="GU47" s="5">
        <v>732293</v>
      </c>
      <c r="GV47" s="5">
        <v>565777</v>
      </c>
      <c r="GW47" s="5">
        <v>1337548</v>
      </c>
      <c r="GX47" s="5">
        <v>749687</v>
      </c>
      <c r="GY47" s="5">
        <v>658848</v>
      </c>
      <c r="GZ47" s="5">
        <v>568679</v>
      </c>
      <c r="HA47" s="5">
        <v>287116</v>
      </c>
      <c r="HB47" s="5">
        <v>531751</v>
      </c>
      <c r="HC47" s="5">
        <v>872692</v>
      </c>
      <c r="HD47" s="5">
        <v>626149</v>
      </c>
      <c r="HE47" s="5">
        <v>509063</v>
      </c>
      <c r="HF47" s="5">
        <v>476253</v>
      </c>
      <c r="HG47" s="5">
        <v>665192</v>
      </c>
      <c r="HH47" s="5">
        <v>477606</v>
      </c>
      <c r="HI47" s="5">
        <v>515273</v>
      </c>
      <c r="HJ47" s="5">
        <v>533822</v>
      </c>
      <c r="HK47" s="5">
        <v>401352</v>
      </c>
      <c r="HL47" s="5">
        <v>424542</v>
      </c>
      <c r="HM47" s="5">
        <v>356613</v>
      </c>
      <c r="HN47" s="5">
        <v>349840</v>
      </c>
      <c r="HO47" s="5">
        <v>453074</v>
      </c>
      <c r="HP47" s="5">
        <v>736431</v>
      </c>
      <c r="HQ47" s="5">
        <v>266176</v>
      </c>
      <c r="HR47" s="5">
        <v>477606</v>
      </c>
      <c r="HS47" s="5">
        <v>1255838</v>
      </c>
      <c r="HT47" s="5">
        <v>1433607</v>
      </c>
      <c r="HU47" s="5">
        <v>1335326</v>
      </c>
      <c r="HV47" s="5">
        <v>1449221</v>
      </c>
      <c r="HW47" s="5">
        <v>1462087</v>
      </c>
      <c r="HX47" s="5">
        <v>1627404</v>
      </c>
      <c r="HY47" s="5">
        <v>1625006</v>
      </c>
      <c r="HZ47" s="5">
        <v>1680954</v>
      </c>
      <c r="IA47" s="5">
        <v>1630684</v>
      </c>
      <c r="IB47" s="5">
        <v>1484086</v>
      </c>
      <c r="IC47" s="5">
        <v>1366817</v>
      </c>
      <c r="ID47" s="5">
        <v>1656080</v>
      </c>
      <c r="IE47" s="5">
        <v>1556278</v>
      </c>
      <c r="IF47" s="5">
        <v>1475261</v>
      </c>
      <c r="IG47" s="5">
        <v>1541385</v>
      </c>
      <c r="IH47" s="5">
        <v>1003503</v>
      </c>
      <c r="II47" s="5">
        <v>1046313</v>
      </c>
      <c r="IJ47" s="5">
        <v>1191239</v>
      </c>
      <c r="IK47" s="5">
        <v>1364385</v>
      </c>
      <c r="IL47" s="5">
        <v>1382524</v>
      </c>
      <c r="IM47" s="5">
        <v>1225045</v>
      </c>
      <c r="IN47" s="5">
        <v>1151290</v>
      </c>
      <c r="IO47" s="5">
        <v>941656</v>
      </c>
      <c r="IP47" s="5">
        <v>957494</v>
      </c>
      <c r="IQ47" s="5">
        <v>962858</v>
      </c>
      <c r="IR47" s="5">
        <v>959571</v>
      </c>
      <c r="IS47" s="5">
        <v>975135</v>
      </c>
      <c r="IT47" s="5">
        <v>957714</v>
      </c>
      <c r="IU47" s="5">
        <v>1024716</v>
      </c>
      <c r="IV47" s="5">
        <v>904368</v>
      </c>
      <c r="IW47" s="5">
        <v>1089451</v>
      </c>
      <c r="IX47" s="5">
        <v>1133574</v>
      </c>
      <c r="IY47" s="5">
        <v>278010</v>
      </c>
      <c r="IZ47" s="5">
        <v>260677</v>
      </c>
      <c r="JA47" s="5">
        <v>242995</v>
      </c>
      <c r="JB47" s="5">
        <v>282283</v>
      </c>
      <c r="JC47" s="5">
        <v>270031</v>
      </c>
      <c r="JD47" s="5">
        <v>230231</v>
      </c>
      <c r="JE47" s="5">
        <v>242791</v>
      </c>
      <c r="JF47" s="5">
        <v>250799</v>
      </c>
      <c r="JG47" s="5">
        <v>234971</v>
      </c>
      <c r="JH47" s="5">
        <v>218948</v>
      </c>
      <c r="JI47" s="5">
        <v>235912</v>
      </c>
      <c r="JJ47" s="5">
        <v>235749</v>
      </c>
      <c r="JK47" s="5">
        <v>256979</v>
      </c>
      <c r="JL47" s="5">
        <v>278731</v>
      </c>
      <c r="JM47" s="5">
        <v>261814</v>
      </c>
      <c r="JN47" s="5">
        <v>240276</v>
      </c>
      <c r="JO47" s="5">
        <v>214797</v>
      </c>
      <c r="JP47" s="5">
        <v>206604</v>
      </c>
      <c r="JQ47" s="5">
        <v>180693</v>
      </c>
      <c r="JR47" s="5">
        <v>163331</v>
      </c>
      <c r="JS47" s="5">
        <v>151755</v>
      </c>
      <c r="JT47" s="5">
        <v>159875</v>
      </c>
      <c r="JU47" s="5">
        <v>135261</v>
      </c>
      <c r="JV47" s="5">
        <v>154119</v>
      </c>
      <c r="JW47" s="5">
        <v>148321</v>
      </c>
      <c r="JX47" s="5">
        <v>169606</v>
      </c>
      <c r="JY47" s="5">
        <v>162909</v>
      </c>
      <c r="JZ47" s="5">
        <v>162732</v>
      </c>
      <c r="KA47" s="5">
        <v>175321</v>
      </c>
      <c r="KB47" s="5">
        <v>177963</v>
      </c>
      <c r="KC47" s="5">
        <v>196131</v>
      </c>
      <c r="KD47" s="5">
        <v>180199</v>
      </c>
      <c r="KE47" s="5">
        <v>353428</v>
      </c>
      <c r="KF47" s="5">
        <v>343922</v>
      </c>
      <c r="KG47" s="5">
        <v>349012</v>
      </c>
      <c r="KH47" s="5">
        <v>354944</v>
      </c>
      <c r="KI47" s="5">
        <v>322329</v>
      </c>
      <c r="KJ47" s="5">
        <v>289196</v>
      </c>
      <c r="KK47" s="5">
        <v>258634</v>
      </c>
      <c r="KL47" s="5">
        <v>257755</v>
      </c>
      <c r="KM47" s="5">
        <v>296515</v>
      </c>
      <c r="KN47" s="5">
        <v>316843</v>
      </c>
      <c r="KO47" s="5">
        <v>277167</v>
      </c>
      <c r="KP47" s="5">
        <v>274068</v>
      </c>
      <c r="KQ47" s="5">
        <v>266008</v>
      </c>
      <c r="KR47" s="5">
        <v>211344</v>
      </c>
      <c r="KS47" s="5">
        <v>180569</v>
      </c>
      <c r="KT47" s="5">
        <v>104548</v>
      </c>
      <c r="KU47" s="5">
        <v>95495</v>
      </c>
      <c r="KV47" s="5">
        <v>122144</v>
      </c>
      <c r="KW47" s="5">
        <v>63679</v>
      </c>
      <c r="KX47" s="5">
        <v>14158</v>
      </c>
      <c r="KY47" s="5">
        <v>12844</v>
      </c>
      <c r="KZ47" s="5">
        <v>17064</v>
      </c>
      <c r="LA47" s="5">
        <v>15167</v>
      </c>
      <c r="LB47" s="5">
        <v>17943</v>
      </c>
      <c r="LC47" s="5">
        <v>13892</v>
      </c>
      <c r="LD47" s="5">
        <v>16137</v>
      </c>
      <c r="LE47" s="5">
        <v>15400</v>
      </c>
      <c r="LF47" s="5">
        <v>17178</v>
      </c>
      <c r="LG47" s="5">
        <v>18937</v>
      </c>
      <c r="LH47" s="5">
        <v>18878</v>
      </c>
      <c r="LI47" s="5">
        <v>19036</v>
      </c>
      <c r="LJ47" s="5">
        <v>19133</v>
      </c>
      <c r="LK47" s="5">
        <v>0</v>
      </c>
      <c r="LL47" s="5">
        <v>0</v>
      </c>
      <c r="LM47" s="5">
        <v>0</v>
      </c>
      <c r="LN47" s="5">
        <v>0</v>
      </c>
      <c r="LO47" s="5">
        <v>0</v>
      </c>
      <c r="LP47" s="5">
        <v>0</v>
      </c>
      <c r="LQ47" s="5">
        <v>2</v>
      </c>
      <c r="LR47" s="5">
        <v>0</v>
      </c>
      <c r="LS47" s="5">
        <v>0</v>
      </c>
      <c r="LT47" s="5">
        <v>0</v>
      </c>
      <c r="LU47" s="5">
        <v>0</v>
      </c>
      <c r="LV47" s="5">
        <v>0</v>
      </c>
      <c r="LW47" s="5">
        <v>26</v>
      </c>
      <c r="LX47" s="5">
        <v>1980</v>
      </c>
      <c r="LY47" s="5">
        <v>3323</v>
      </c>
      <c r="LZ47" s="5">
        <v>3408</v>
      </c>
      <c r="MA47" s="5">
        <v>2401</v>
      </c>
      <c r="MB47" s="5">
        <v>2464</v>
      </c>
      <c r="MC47" s="5">
        <v>4062</v>
      </c>
      <c r="MD47" s="5">
        <v>8591</v>
      </c>
      <c r="ME47" s="5">
        <v>7752</v>
      </c>
      <c r="MF47" s="5">
        <v>15500</v>
      </c>
      <c r="MG47" s="5">
        <v>13256</v>
      </c>
      <c r="MH47" s="5">
        <v>15235</v>
      </c>
      <c r="MI47" s="5">
        <v>16729</v>
      </c>
      <c r="MJ47" s="5">
        <v>15748</v>
      </c>
      <c r="MK47" s="5">
        <v>16200</v>
      </c>
      <c r="ML47" s="5">
        <v>15557</v>
      </c>
      <c r="MM47" s="5">
        <v>19195</v>
      </c>
      <c r="MN47" s="5">
        <v>20179</v>
      </c>
      <c r="MO47" s="5">
        <v>18680</v>
      </c>
      <c r="MP47" s="5">
        <v>18248</v>
      </c>
      <c r="MQ47" s="5">
        <v>8706</v>
      </c>
      <c r="MR47" s="5">
        <v>9206</v>
      </c>
      <c r="MS47" s="5">
        <v>7784</v>
      </c>
      <c r="MT47" s="5">
        <v>7190</v>
      </c>
      <c r="MU47" s="5">
        <v>8839</v>
      </c>
      <c r="MV47" s="5">
        <v>7714</v>
      </c>
      <c r="MW47" s="5">
        <v>10428</v>
      </c>
      <c r="MX47" s="5">
        <v>9848</v>
      </c>
      <c r="MY47" s="5">
        <v>10970</v>
      </c>
      <c r="MZ47" s="5">
        <v>11502</v>
      </c>
      <c r="NA47" s="5">
        <v>12238</v>
      </c>
      <c r="NB47" s="5">
        <v>10051</v>
      </c>
      <c r="NC47" s="5">
        <v>9857</v>
      </c>
      <c r="ND47" s="5">
        <v>10829</v>
      </c>
      <c r="NE47" s="5" t="s">
        <v>220</v>
      </c>
      <c r="NF47" s="5" t="s">
        <v>220</v>
      </c>
      <c r="NG47" s="5" t="s">
        <v>220</v>
      </c>
      <c r="NH47" s="5" t="s">
        <v>220</v>
      </c>
      <c r="NI47" s="5" t="s">
        <v>220</v>
      </c>
      <c r="NJ47" s="5" t="s">
        <v>220</v>
      </c>
      <c r="NK47" s="5" t="s">
        <v>220</v>
      </c>
      <c r="NL47" s="5" t="s">
        <v>220</v>
      </c>
      <c r="NM47" s="5" t="s">
        <v>220</v>
      </c>
      <c r="NN47" s="5" t="s">
        <v>220</v>
      </c>
      <c r="NO47" s="5" t="s">
        <v>220</v>
      </c>
      <c r="NP47" s="5" t="s">
        <v>220</v>
      </c>
      <c r="NQ47" s="5" t="s">
        <v>220</v>
      </c>
      <c r="NR47" s="5" t="s">
        <v>220</v>
      </c>
      <c r="NS47" s="5" t="s">
        <v>220</v>
      </c>
      <c r="NT47" s="5" t="s">
        <v>220</v>
      </c>
      <c r="NU47" s="5" t="s">
        <v>220</v>
      </c>
      <c r="NV47" s="5" t="s">
        <v>220</v>
      </c>
      <c r="NW47" s="5">
        <v>0</v>
      </c>
      <c r="NX47" s="5">
        <v>0</v>
      </c>
      <c r="NY47" s="5">
        <v>0</v>
      </c>
      <c r="NZ47" s="5">
        <v>0</v>
      </c>
      <c r="OA47" s="5">
        <v>0</v>
      </c>
      <c r="OB47" s="5">
        <v>0</v>
      </c>
      <c r="OC47" s="5">
        <v>0</v>
      </c>
      <c r="OD47" s="5">
        <v>0</v>
      </c>
      <c r="OE47" s="5">
        <v>0</v>
      </c>
      <c r="OF47" s="5">
        <v>0</v>
      </c>
      <c r="OG47" s="5">
        <v>0</v>
      </c>
      <c r="OH47" s="5">
        <v>0</v>
      </c>
      <c r="OI47" s="5">
        <v>0</v>
      </c>
      <c r="OJ47" s="5">
        <v>0</v>
      </c>
      <c r="OK47" s="5" t="s">
        <v>220</v>
      </c>
      <c r="OL47" s="5" t="s">
        <v>220</v>
      </c>
      <c r="OM47" s="5" t="s">
        <v>220</v>
      </c>
      <c r="ON47" s="5" t="s">
        <v>220</v>
      </c>
      <c r="OO47" s="5" t="s">
        <v>220</v>
      </c>
      <c r="OP47" s="5" t="s">
        <v>220</v>
      </c>
      <c r="OQ47" s="5" t="s">
        <v>220</v>
      </c>
      <c r="OR47" s="5" t="s">
        <v>220</v>
      </c>
      <c r="OS47" s="5" t="s">
        <v>220</v>
      </c>
      <c r="OT47" s="5" t="s">
        <v>220</v>
      </c>
      <c r="OU47" s="5" t="s">
        <v>220</v>
      </c>
      <c r="OV47" s="5" t="s">
        <v>220</v>
      </c>
      <c r="OW47" s="5" t="s">
        <v>220</v>
      </c>
      <c r="OX47" s="5" t="s">
        <v>220</v>
      </c>
      <c r="OY47" s="5" t="s">
        <v>220</v>
      </c>
      <c r="OZ47" s="5" t="s">
        <v>220</v>
      </c>
      <c r="PA47" s="5" t="s">
        <v>220</v>
      </c>
      <c r="PB47" s="5" t="s">
        <v>220</v>
      </c>
      <c r="PC47" s="5">
        <v>99075</v>
      </c>
      <c r="PD47" s="5">
        <v>97789</v>
      </c>
      <c r="PE47" s="5">
        <v>91776</v>
      </c>
      <c r="PF47" s="5">
        <v>99671</v>
      </c>
      <c r="PG47" s="5">
        <v>95268</v>
      </c>
      <c r="PH47" s="5">
        <v>85300</v>
      </c>
      <c r="PI47" s="5">
        <v>117379</v>
      </c>
      <c r="PJ47" s="5">
        <v>94014</v>
      </c>
      <c r="PK47" s="5">
        <v>90803</v>
      </c>
      <c r="PL47" s="5">
        <v>88862</v>
      </c>
      <c r="PM47" s="5">
        <v>85521</v>
      </c>
      <c r="PN47" s="5">
        <v>91249</v>
      </c>
      <c r="PO47" s="5">
        <v>84138</v>
      </c>
      <c r="PP47" s="5">
        <v>61717</v>
      </c>
      <c r="PQ47" s="5">
        <v>70889</v>
      </c>
      <c r="PR47" s="5">
        <v>63913</v>
      </c>
      <c r="PS47" s="5">
        <v>69669</v>
      </c>
      <c r="PT47" s="5">
        <v>67343</v>
      </c>
      <c r="PU47" s="5">
        <v>57959</v>
      </c>
      <c r="PV47" s="5">
        <v>64354</v>
      </c>
      <c r="PW47" s="5">
        <v>78719</v>
      </c>
      <c r="PX47" s="5">
        <v>78048</v>
      </c>
      <c r="PY47" s="5">
        <v>57908</v>
      </c>
      <c r="PZ47" s="5">
        <v>61593</v>
      </c>
      <c r="QA47" s="5">
        <v>75583</v>
      </c>
      <c r="QB47" s="5">
        <v>76111</v>
      </c>
      <c r="QC47" s="5">
        <v>76022</v>
      </c>
      <c r="QD47" s="5">
        <v>61885</v>
      </c>
      <c r="QE47" s="5">
        <v>76306</v>
      </c>
      <c r="QF47" s="5">
        <v>66412</v>
      </c>
      <c r="QG47" s="5">
        <v>70633</v>
      </c>
      <c r="QH47" s="5">
        <v>65835</v>
      </c>
      <c r="QI47" s="5">
        <v>203874</v>
      </c>
      <c r="QJ47" s="5">
        <v>189297</v>
      </c>
      <c r="QK47" s="5">
        <v>212774</v>
      </c>
      <c r="QL47" s="5">
        <v>183656</v>
      </c>
      <c r="QM47" s="5">
        <v>171917</v>
      </c>
      <c r="QN47" s="5">
        <v>206853</v>
      </c>
      <c r="QO47" s="5">
        <v>191190</v>
      </c>
      <c r="QP47" s="5">
        <v>182517</v>
      </c>
      <c r="QQ47" s="5">
        <v>202641</v>
      </c>
      <c r="QR47" s="5">
        <v>167170</v>
      </c>
      <c r="QS47" s="5">
        <v>134514</v>
      </c>
      <c r="QT47" s="5">
        <v>152235</v>
      </c>
      <c r="QU47" s="5">
        <v>171174</v>
      </c>
      <c r="QV47" s="5">
        <v>150930</v>
      </c>
      <c r="QW47" s="5">
        <v>142341</v>
      </c>
      <c r="QX47" s="5">
        <v>122777</v>
      </c>
      <c r="QY47" s="5">
        <v>133882</v>
      </c>
      <c r="QZ47" s="5">
        <v>112861</v>
      </c>
      <c r="RA47" s="5">
        <v>99750</v>
      </c>
      <c r="RB47" s="5">
        <v>109028</v>
      </c>
      <c r="RC47" s="5">
        <v>123135</v>
      </c>
      <c r="RD47" s="5">
        <v>105353</v>
      </c>
      <c r="RE47" s="5">
        <v>74560</v>
      </c>
      <c r="RF47" s="5">
        <v>94923</v>
      </c>
      <c r="RG47" s="5">
        <v>62122</v>
      </c>
      <c r="RH47" s="5">
        <v>63454</v>
      </c>
      <c r="RI47" s="5">
        <v>59862</v>
      </c>
      <c r="RJ47" s="5">
        <v>72200</v>
      </c>
      <c r="RK47" s="5">
        <v>84793</v>
      </c>
      <c r="RL47" s="5">
        <v>71817</v>
      </c>
      <c r="RM47" s="5">
        <v>67330</v>
      </c>
      <c r="RN47" s="5">
        <v>67294</v>
      </c>
      <c r="RO47" s="5">
        <v>188137</v>
      </c>
      <c r="RP47" s="5">
        <v>203044</v>
      </c>
      <c r="RQ47" s="5">
        <v>170387</v>
      </c>
      <c r="RR47" s="5">
        <v>152087</v>
      </c>
      <c r="RS47" s="5">
        <v>162184</v>
      </c>
      <c r="RT47" s="5">
        <v>157639</v>
      </c>
      <c r="RU47" s="5">
        <v>157975</v>
      </c>
      <c r="RV47" s="5">
        <v>146751</v>
      </c>
      <c r="RW47" s="5">
        <v>146875</v>
      </c>
      <c r="RX47" s="5">
        <v>145028</v>
      </c>
      <c r="RY47" s="5">
        <v>154861</v>
      </c>
      <c r="RZ47" s="5">
        <v>163225</v>
      </c>
      <c r="SA47" s="5">
        <v>137238</v>
      </c>
      <c r="SB47" s="5">
        <v>112815</v>
      </c>
      <c r="SC47" s="5">
        <v>104848</v>
      </c>
      <c r="SD47" s="5">
        <v>115217</v>
      </c>
      <c r="SE47" s="5">
        <v>104308</v>
      </c>
      <c r="SF47" s="5">
        <v>94442</v>
      </c>
      <c r="SG47" s="5">
        <v>80226</v>
      </c>
      <c r="SH47" s="5">
        <v>80292</v>
      </c>
      <c r="SI47" s="5">
        <v>75631</v>
      </c>
      <c r="SJ47" s="5">
        <v>72928</v>
      </c>
      <c r="SK47" s="5">
        <v>63139</v>
      </c>
      <c r="SL47" s="5">
        <v>54902</v>
      </c>
      <c r="SM47" s="5">
        <v>52157</v>
      </c>
      <c r="SN47" s="5">
        <v>65856</v>
      </c>
      <c r="SO47" s="5">
        <v>76754</v>
      </c>
      <c r="SP47" s="5">
        <v>85069</v>
      </c>
      <c r="SQ47" s="5">
        <v>96729</v>
      </c>
      <c r="SR47" s="5">
        <v>87486</v>
      </c>
      <c r="SS47" s="5">
        <v>83334</v>
      </c>
      <c r="ST47" s="5">
        <v>61029</v>
      </c>
      <c r="SU47" s="5">
        <v>95458</v>
      </c>
      <c r="SV47" s="5">
        <v>98990</v>
      </c>
      <c r="SW47" s="5">
        <v>90583</v>
      </c>
      <c r="SX47" s="5">
        <v>91192</v>
      </c>
      <c r="SY47" s="5">
        <v>88340</v>
      </c>
      <c r="SZ47" s="5">
        <v>87951</v>
      </c>
      <c r="TA47" s="5">
        <v>69017</v>
      </c>
      <c r="TB47" s="5">
        <v>72931</v>
      </c>
      <c r="TC47" s="5">
        <v>61965</v>
      </c>
      <c r="TD47" s="5">
        <v>77550</v>
      </c>
      <c r="TE47" s="5">
        <v>72673</v>
      </c>
      <c r="TF47" s="5">
        <v>61281</v>
      </c>
      <c r="TG47" s="5">
        <v>60113</v>
      </c>
      <c r="TH47" s="5">
        <v>57498</v>
      </c>
      <c r="TI47" s="5">
        <v>56294</v>
      </c>
      <c r="TJ47" s="5">
        <v>52590</v>
      </c>
      <c r="TK47" s="5">
        <v>55983</v>
      </c>
      <c r="TL47" s="5">
        <v>56103</v>
      </c>
      <c r="TM47" s="5">
        <v>48294</v>
      </c>
      <c r="TN47" s="5">
        <v>14680</v>
      </c>
      <c r="TO47" s="5">
        <v>19391</v>
      </c>
      <c r="TP47" s="5">
        <v>15735</v>
      </c>
      <c r="TQ47" s="5">
        <v>17582</v>
      </c>
      <c r="TR47" s="5">
        <v>20611</v>
      </c>
      <c r="TS47" s="5">
        <v>21964</v>
      </c>
      <c r="TT47" s="5">
        <v>16893</v>
      </c>
      <c r="TU47" s="5">
        <v>12906</v>
      </c>
      <c r="TV47" s="5">
        <v>10055</v>
      </c>
      <c r="TW47" s="5">
        <v>13995</v>
      </c>
      <c r="TX47" s="5">
        <v>10374</v>
      </c>
      <c r="TY47" s="5">
        <v>7602</v>
      </c>
      <c r="TZ47" s="5">
        <v>8998</v>
      </c>
      <c r="UA47" s="5">
        <v>5817</v>
      </c>
      <c r="UB47" s="5">
        <v>4581</v>
      </c>
      <c r="UC47" s="5">
        <v>4742</v>
      </c>
      <c r="UD47" s="5">
        <v>1456</v>
      </c>
      <c r="UE47" s="5">
        <v>382</v>
      </c>
      <c r="UF47" s="5">
        <v>1038</v>
      </c>
      <c r="UG47" s="5">
        <v>1801</v>
      </c>
      <c r="UH47" s="5">
        <v>3393</v>
      </c>
      <c r="UI47" s="5">
        <v>1581</v>
      </c>
      <c r="UJ47" s="5">
        <v>1109</v>
      </c>
      <c r="UK47" s="5">
        <v>1344</v>
      </c>
      <c r="UL47" s="5">
        <v>2489</v>
      </c>
      <c r="UM47" s="5">
        <v>2250</v>
      </c>
      <c r="UN47" s="5">
        <v>3701</v>
      </c>
      <c r="UO47" s="5">
        <v>3988</v>
      </c>
      <c r="UP47" s="5">
        <v>10823</v>
      </c>
      <c r="UQ47" s="5">
        <v>10073</v>
      </c>
      <c r="UR47" s="5">
        <v>9785</v>
      </c>
      <c r="US47" s="5">
        <v>13988</v>
      </c>
      <c r="UT47" s="5">
        <v>16063</v>
      </c>
      <c r="UU47" s="5">
        <v>18903</v>
      </c>
      <c r="UV47" s="5">
        <v>17243</v>
      </c>
      <c r="UW47" s="5">
        <v>15356</v>
      </c>
      <c r="UX47" s="5">
        <v>19962</v>
      </c>
      <c r="UY47" s="5">
        <v>12251</v>
      </c>
      <c r="UZ47" s="5">
        <v>10396</v>
      </c>
      <c r="VA47" s="5">
        <v>12327</v>
      </c>
      <c r="VB47" s="5">
        <v>11463</v>
      </c>
      <c r="VC47" s="5">
        <v>9473</v>
      </c>
      <c r="VD47" s="5">
        <v>8083</v>
      </c>
      <c r="VE47" s="5">
        <v>8540</v>
      </c>
      <c r="VF47" s="5">
        <v>8366</v>
      </c>
      <c r="VG47" s="5">
        <v>338881</v>
      </c>
      <c r="VH47" s="5">
        <v>365593</v>
      </c>
      <c r="VI47" s="5">
        <v>362717</v>
      </c>
      <c r="VJ47" s="5">
        <v>352302</v>
      </c>
      <c r="VK47" s="5">
        <v>308653</v>
      </c>
      <c r="VL47" s="5">
        <v>311412</v>
      </c>
      <c r="VM47" s="5">
        <v>372184</v>
      </c>
      <c r="VN47" s="5">
        <v>463842</v>
      </c>
      <c r="VO47" s="5">
        <v>414570</v>
      </c>
      <c r="VP47" s="5">
        <v>403545</v>
      </c>
      <c r="VQ47" s="5">
        <v>400874</v>
      </c>
      <c r="VR47" s="5">
        <v>425071</v>
      </c>
      <c r="VS47" s="5">
        <v>506453</v>
      </c>
      <c r="VT47" s="5">
        <v>482555</v>
      </c>
      <c r="VU47" s="5">
        <v>488779</v>
      </c>
      <c r="VV47" s="5">
        <v>519622</v>
      </c>
      <c r="VW47" s="5">
        <v>505593</v>
      </c>
      <c r="VX47" s="5">
        <v>416771</v>
      </c>
      <c r="VY47" s="5">
        <v>532516</v>
      </c>
      <c r="VZ47" s="5">
        <v>330095</v>
      </c>
      <c r="WA47" s="5">
        <v>350444</v>
      </c>
      <c r="WB47" s="5">
        <v>314618</v>
      </c>
      <c r="WC47" s="5">
        <v>335103</v>
      </c>
      <c r="WD47" s="5">
        <v>315697</v>
      </c>
      <c r="WE47" s="5">
        <v>310406</v>
      </c>
      <c r="WF47" s="5">
        <v>273808</v>
      </c>
      <c r="WG47" s="5">
        <v>235603</v>
      </c>
      <c r="WH47" s="5">
        <v>207653</v>
      </c>
      <c r="WI47" s="5">
        <v>224437</v>
      </c>
      <c r="WJ47" s="5">
        <v>205127</v>
      </c>
      <c r="WK47" s="5">
        <v>169966</v>
      </c>
      <c r="WL47" s="5">
        <v>192388</v>
      </c>
      <c r="WM47" s="5">
        <v>5629</v>
      </c>
      <c r="WN47" s="5">
        <v>5341</v>
      </c>
      <c r="WO47" s="5">
        <v>5804</v>
      </c>
      <c r="WP47" s="5">
        <v>5637</v>
      </c>
      <c r="WQ47" s="5">
        <v>5379</v>
      </c>
      <c r="WR47" s="5">
        <v>5210</v>
      </c>
      <c r="WS47" s="5">
        <v>5120</v>
      </c>
      <c r="WT47" s="5">
        <v>3987</v>
      </c>
      <c r="WU47" s="5">
        <v>4132</v>
      </c>
      <c r="WV47" s="5">
        <v>4552</v>
      </c>
      <c r="WW47" s="5">
        <v>4847</v>
      </c>
      <c r="WX47" s="5">
        <v>-333</v>
      </c>
      <c r="WY47" s="5">
        <v>840</v>
      </c>
      <c r="WZ47" s="5">
        <v>3630</v>
      </c>
      <c r="XA47" s="5">
        <v>3422</v>
      </c>
      <c r="XB47" s="5">
        <v>4326</v>
      </c>
      <c r="XC47" s="5">
        <v>3359</v>
      </c>
      <c r="XD47" s="5">
        <v>2886</v>
      </c>
      <c r="XE47" s="5">
        <v>1679</v>
      </c>
      <c r="XF47" s="5">
        <v>3779</v>
      </c>
      <c r="XG47" s="5">
        <v>3276</v>
      </c>
      <c r="XH47" s="5">
        <v>4616</v>
      </c>
      <c r="XI47" s="5">
        <v>4359</v>
      </c>
      <c r="XJ47" s="5">
        <v>6357</v>
      </c>
      <c r="XK47" s="5">
        <v>5852</v>
      </c>
      <c r="XL47" s="5">
        <v>6274</v>
      </c>
      <c r="XM47" s="5">
        <v>6678</v>
      </c>
      <c r="XN47" s="5">
        <v>6574</v>
      </c>
      <c r="XO47" s="5">
        <v>5789</v>
      </c>
      <c r="XP47" s="5">
        <v>4359</v>
      </c>
      <c r="XQ47" s="5">
        <v>4378</v>
      </c>
      <c r="XR47" s="5">
        <v>4505</v>
      </c>
      <c r="XS47" s="2">
        <v>5109</v>
      </c>
      <c r="XT47" s="3" t="s">
        <v>222</v>
      </c>
      <c r="XU47" s="3" t="s">
        <v>222</v>
      </c>
      <c r="XV47" s="3" t="s">
        <v>222</v>
      </c>
      <c r="XW47" s="3" t="s">
        <v>221</v>
      </c>
      <c r="XX47" s="3" t="s">
        <v>222</v>
      </c>
      <c r="XY47" s="3" t="s">
        <v>222</v>
      </c>
      <c r="XZ47" s="3" t="s">
        <v>248</v>
      </c>
    </row>
    <row r="48" spans="1:650" x14ac:dyDescent="0.3">
      <c r="A48" s="1" t="s">
        <v>42</v>
      </c>
      <c r="B48" s="2">
        <v>4004320</v>
      </c>
      <c r="C48" s="5">
        <v>57178</v>
      </c>
      <c r="D48" s="5">
        <v>43332</v>
      </c>
      <c r="E48" s="5">
        <v>137203</v>
      </c>
      <c r="F48" s="5">
        <v>86943</v>
      </c>
      <c r="G48" s="5">
        <v>164813</v>
      </c>
      <c r="H48" s="5">
        <v>81235</v>
      </c>
      <c r="I48" s="5">
        <v>27452</v>
      </c>
      <c r="J48" s="5">
        <v>37659</v>
      </c>
      <c r="K48" s="5">
        <v>31625</v>
      </c>
      <c r="L48" s="5">
        <v>52859</v>
      </c>
      <c r="M48" s="5">
        <v>56073</v>
      </c>
      <c r="N48" s="5">
        <v>12157</v>
      </c>
      <c r="O48" s="5">
        <v>3991</v>
      </c>
      <c r="P48" s="5">
        <v>58435</v>
      </c>
      <c r="Q48" s="5">
        <v>2509</v>
      </c>
      <c r="R48" s="5">
        <v>4017</v>
      </c>
      <c r="S48" s="5">
        <v>23337</v>
      </c>
      <c r="T48" s="5">
        <v>14759</v>
      </c>
      <c r="U48" s="5">
        <v>56640</v>
      </c>
      <c r="V48" s="5">
        <v>13526</v>
      </c>
      <c r="W48" s="5">
        <v>59857</v>
      </c>
      <c r="X48" s="5">
        <v>28322</v>
      </c>
      <c r="Y48" s="5">
        <v>16218</v>
      </c>
      <c r="Z48" s="5">
        <v>1035</v>
      </c>
      <c r="AA48" s="5">
        <v>0</v>
      </c>
      <c r="AB48" s="5">
        <v>0</v>
      </c>
      <c r="AC48" s="5">
        <v>0</v>
      </c>
      <c r="AD48" s="5">
        <v>0</v>
      </c>
      <c r="AE48" s="5">
        <v>0</v>
      </c>
      <c r="AF48" s="5">
        <v>0</v>
      </c>
      <c r="AG48" s="5">
        <v>0</v>
      </c>
      <c r="AH48" s="5">
        <v>0</v>
      </c>
      <c r="AI48" s="5">
        <v>3072202</v>
      </c>
      <c r="AJ48" s="5">
        <v>2124037</v>
      </c>
      <c r="AK48" s="5">
        <v>684154</v>
      </c>
      <c r="AL48" s="5">
        <v>814093</v>
      </c>
      <c r="AM48" s="5">
        <v>1650521</v>
      </c>
      <c r="AN48" s="5">
        <v>2343446</v>
      </c>
      <c r="AO48" s="5">
        <v>560757</v>
      </c>
      <c r="AP48" s="5">
        <v>2927644</v>
      </c>
      <c r="AQ48" s="5">
        <v>1393161</v>
      </c>
      <c r="AR48" s="5">
        <v>1433403</v>
      </c>
      <c r="AS48" s="5">
        <v>1320652</v>
      </c>
      <c r="AT48" s="5">
        <v>1282406</v>
      </c>
      <c r="AU48" s="5">
        <v>884777</v>
      </c>
      <c r="AV48" s="5">
        <v>304013</v>
      </c>
      <c r="AW48" s="5">
        <v>217964</v>
      </c>
      <c r="AX48" s="5">
        <v>696222</v>
      </c>
      <c r="AY48" s="5">
        <v>1170550</v>
      </c>
      <c r="AZ48" s="5">
        <v>442299</v>
      </c>
      <c r="BA48" s="5">
        <v>138246</v>
      </c>
      <c r="BB48" s="5">
        <v>212247</v>
      </c>
      <c r="BC48" s="5">
        <v>206232</v>
      </c>
      <c r="BD48" s="5">
        <v>110771</v>
      </c>
      <c r="BE48" s="5">
        <v>413990</v>
      </c>
      <c r="BF48" s="5">
        <v>157802</v>
      </c>
      <c r="BG48" s="5">
        <v>409392</v>
      </c>
      <c r="BH48" s="5">
        <v>207956</v>
      </c>
      <c r="BI48" s="5">
        <v>166113</v>
      </c>
      <c r="BJ48" s="5">
        <v>121363</v>
      </c>
      <c r="BK48" s="5">
        <v>1229905</v>
      </c>
      <c r="BL48" s="5">
        <v>111082</v>
      </c>
      <c r="BM48" s="5">
        <v>135424</v>
      </c>
      <c r="BN48" s="5">
        <v>87427</v>
      </c>
      <c r="BO48" s="5">
        <v>453060</v>
      </c>
      <c r="BP48" s="5">
        <v>260618</v>
      </c>
      <c r="BQ48" s="5">
        <v>340599</v>
      </c>
      <c r="BR48" s="5">
        <v>189141</v>
      </c>
      <c r="BS48" s="5">
        <v>201452</v>
      </c>
      <c r="BT48" s="5">
        <v>137960</v>
      </c>
      <c r="BU48" s="5">
        <v>243441</v>
      </c>
      <c r="BV48" s="5">
        <v>142905</v>
      </c>
      <c r="BW48" s="5">
        <v>141863</v>
      </c>
      <c r="BX48" s="5">
        <v>144032</v>
      </c>
      <c r="BY48" s="5">
        <v>100048</v>
      </c>
      <c r="BZ48" s="5">
        <v>113005</v>
      </c>
      <c r="CA48" s="5">
        <v>112670</v>
      </c>
      <c r="CB48" s="5">
        <v>105359</v>
      </c>
      <c r="CC48" s="5">
        <v>109014</v>
      </c>
      <c r="CD48" s="5">
        <v>90274</v>
      </c>
      <c r="CE48" s="5">
        <v>69105</v>
      </c>
      <c r="CF48" s="5">
        <v>82156</v>
      </c>
      <c r="CG48" s="5">
        <v>51650</v>
      </c>
      <c r="CH48" s="5">
        <v>50123</v>
      </c>
      <c r="CI48" s="5">
        <v>25179</v>
      </c>
      <c r="CJ48" s="5">
        <v>35049</v>
      </c>
      <c r="CK48" s="5">
        <v>27788</v>
      </c>
      <c r="CL48" s="5">
        <v>22128</v>
      </c>
      <c r="CM48" s="5">
        <v>51041</v>
      </c>
      <c r="CN48" s="5">
        <v>36472</v>
      </c>
      <c r="CO48" s="5">
        <v>48836</v>
      </c>
      <c r="CP48" s="5">
        <v>34235</v>
      </c>
      <c r="CQ48" s="5">
        <v>80808</v>
      </c>
      <c r="CR48" s="5">
        <v>75558</v>
      </c>
      <c r="CS48" s="5">
        <v>45911</v>
      </c>
      <c r="CT48" s="5">
        <v>28891</v>
      </c>
      <c r="CU48" s="5">
        <v>947019</v>
      </c>
      <c r="CV48" s="5">
        <v>861929</v>
      </c>
      <c r="CW48" s="5">
        <v>733301</v>
      </c>
      <c r="CX48" s="5">
        <v>554486</v>
      </c>
      <c r="CY48" s="5">
        <v>467466</v>
      </c>
      <c r="CZ48" s="5">
        <v>414986</v>
      </c>
      <c r="DA48" s="5">
        <v>389738</v>
      </c>
      <c r="DB48" s="5">
        <v>377254</v>
      </c>
      <c r="DC48" s="5">
        <v>309414</v>
      </c>
      <c r="DD48" s="5">
        <v>337699</v>
      </c>
      <c r="DE48" s="5">
        <v>394017</v>
      </c>
      <c r="DF48" s="5">
        <v>453765</v>
      </c>
      <c r="DG48" s="5">
        <v>474702</v>
      </c>
      <c r="DH48" s="5">
        <v>462960</v>
      </c>
      <c r="DI48" s="5">
        <v>449632</v>
      </c>
      <c r="DJ48" s="5">
        <v>439722</v>
      </c>
      <c r="DK48" s="5">
        <v>293463</v>
      </c>
      <c r="DL48" s="5">
        <v>377519</v>
      </c>
      <c r="DM48" s="5">
        <v>386990</v>
      </c>
      <c r="DN48" s="5">
        <v>353026</v>
      </c>
      <c r="DO48" s="5">
        <v>260890</v>
      </c>
      <c r="DP48" s="5">
        <v>287169</v>
      </c>
      <c r="DQ48" s="5">
        <v>258710</v>
      </c>
      <c r="DR48" s="5">
        <v>225956</v>
      </c>
      <c r="DS48" s="5">
        <v>219155</v>
      </c>
      <c r="DT48" s="5">
        <v>213313</v>
      </c>
      <c r="DU48" s="5">
        <v>246481</v>
      </c>
      <c r="DV48" s="5">
        <v>236777</v>
      </c>
      <c r="DW48" s="5">
        <v>283097</v>
      </c>
      <c r="DX48" s="5">
        <v>335986</v>
      </c>
      <c r="DY48" s="5">
        <v>312396</v>
      </c>
      <c r="DZ48" s="5">
        <v>276579</v>
      </c>
      <c r="EA48" s="5">
        <v>150978</v>
      </c>
      <c r="EB48" s="5">
        <v>134413</v>
      </c>
      <c r="EC48" s="5">
        <v>241957</v>
      </c>
      <c r="ED48" s="5">
        <v>80669</v>
      </c>
      <c r="EE48" s="5">
        <v>55366</v>
      </c>
      <c r="EF48" s="5">
        <v>80599</v>
      </c>
      <c r="EG48" s="5">
        <v>28966</v>
      </c>
      <c r="EH48" s="5">
        <v>52672</v>
      </c>
      <c r="EI48" s="5">
        <v>148136</v>
      </c>
      <c r="EJ48" s="5">
        <v>30122</v>
      </c>
      <c r="EK48" s="5">
        <v>30718</v>
      </c>
      <c r="EL48" s="5">
        <v>44628</v>
      </c>
      <c r="EM48" s="5">
        <v>27645</v>
      </c>
      <c r="EN48" s="5">
        <v>41725</v>
      </c>
      <c r="EO48" s="5">
        <v>22802</v>
      </c>
      <c r="EP48" s="5">
        <v>9067</v>
      </c>
      <c r="EQ48" s="5">
        <v>9102</v>
      </c>
      <c r="ER48" s="5">
        <v>30990</v>
      </c>
      <c r="ES48" s="5">
        <v>34402</v>
      </c>
      <c r="ET48" s="5">
        <v>24507</v>
      </c>
      <c r="EU48" s="5">
        <v>22256</v>
      </c>
      <c r="EV48" s="5">
        <v>41499</v>
      </c>
      <c r="EW48" s="5">
        <v>45219</v>
      </c>
      <c r="EX48" s="5">
        <v>67804</v>
      </c>
      <c r="EY48" s="5">
        <v>60158</v>
      </c>
      <c r="EZ48" s="5">
        <v>76191</v>
      </c>
      <c r="FA48" s="5">
        <v>65411</v>
      </c>
      <c r="FB48" s="5">
        <v>53114</v>
      </c>
      <c r="FC48" s="5">
        <v>98575</v>
      </c>
      <c r="FD48" s="5">
        <v>81513</v>
      </c>
      <c r="FE48" s="5">
        <v>173518</v>
      </c>
      <c r="FF48" s="5">
        <v>111517</v>
      </c>
      <c r="FG48" s="5">
        <v>0</v>
      </c>
      <c r="FH48" s="5">
        <v>0</v>
      </c>
      <c r="FI48" s="5">
        <v>0</v>
      </c>
      <c r="FJ48" s="5">
        <v>0</v>
      </c>
      <c r="FK48" s="5">
        <v>0</v>
      </c>
      <c r="FL48" s="5">
        <v>0</v>
      </c>
      <c r="FM48" s="5">
        <v>0</v>
      </c>
      <c r="FN48" s="5">
        <v>0</v>
      </c>
      <c r="FO48" s="5">
        <v>0</v>
      </c>
      <c r="FP48" s="5">
        <v>0</v>
      </c>
      <c r="FQ48" s="5">
        <v>0</v>
      </c>
      <c r="FR48" s="5">
        <v>0</v>
      </c>
      <c r="FS48" s="5">
        <v>0</v>
      </c>
      <c r="FT48" s="5">
        <v>0</v>
      </c>
      <c r="FU48" s="5" t="s">
        <v>220</v>
      </c>
      <c r="FV48" s="5" t="s">
        <v>220</v>
      </c>
      <c r="FW48" s="5" t="s">
        <v>220</v>
      </c>
      <c r="FX48" s="5" t="s">
        <v>220</v>
      </c>
      <c r="FY48" s="5" t="s">
        <v>220</v>
      </c>
      <c r="FZ48" s="5" t="s">
        <v>220</v>
      </c>
      <c r="GA48" s="5" t="s">
        <v>220</v>
      </c>
      <c r="GB48" s="5" t="s">
        <v>220</v>
      </c>
      <c r="GC48" s="5" t="s">
        <v>220</v>
      </c>
      <c r="GD48" s="5" t="s">
        <v>220</v>
      </c>
      <c r="GE48" s="5" t="s">
        <v>220</v>
      </c>
      <c r="GF48" s="5" t="s">
        <v>220</v>
      </c>
      <c r="GG48" s="5" t="s">
        <v>220</v>
      </c>
      <c r="GH48" s="5" t="s">
        <v>220</v>
      </c>
      <c r="GI48" s="5" t="s">
        <v>220</v>
      </c>
      <c r="GJ48" s="5" t="s">
        <v>220</v>
      </c>
      <c r="GK48" s="5" t="s">
        <v>220</v>
      </c>
      <c r="GL48" s="5" t="s">
        <v>220</v>
      </c>
      <c r="GM48" s="5">
        <v>4680437</v>
      </c>
      <c r="GN48" s="5">
        <v>3424328</v>
      </c>
      <c r="GO48" s="5">
        <v>2137214</v>
      </c>
      <c r="GP48" s="5">
        <v>1725333</v>
      </c>
      <c r="GQ48" s="5">
        <v>2539618</v>
      </c>
      <c r="GR48" s="5">
        <v>3058227</v>
      </c>
      <c r="GS48" s="5">
        <v>1250355</v>
      </c>
      <c r="GT48" s="5">
        <v>3538135</v>
      </c>
      <c r="GU48" s="5">
        <v>2024199</v>
      </c>
      <c r="GV48" s="5">
        <v>1998115</v>
      </c>
      <c r="GW48" s="5">
        <v>1901508</v>
      </c>
      <c r="GX48" s="5">
        <v>1905961</v>
      </c>
      <c r="GY48" s="5">
        <v>1503848</v>
      </c>
      <c r="GZ48" s="5">
        <v>1166058</v>
      </c>
      <c r="HA48" s="5">
        <v>801920</v>
      </c>
      <c r="HB48" s="5">
        <v>1239303</v>
      </c>
      <c r="HC48" s="5">
        <v>1565556</v>
      </c>
      <c r="HD48" s="5">
        <v>947723</v>
      </c>
      <c r="HE48" s="5">
        <v>667928</v>
      </c>
      <c r="HF48" s="5">
        <v>653429</v>
      </c>
      <c r="HG48" s="5">
        <v>574414</v>
      </c>
      <c r="HH48" s="5">
        <v>502810</v>
      </c>
      <c r="HI48" s="5">
        <v>761924</v>
      </c>
      <c r="HJ48" s="5">
        <v>474726</v>
      </c>
      <c r="HK48" s="5">
        <v>739746</v>
      </c>
      <c r="HL48" s="5">
        <v>533932</v>
      </c>
      <c r="HM48" s="5">
        <v>526841</v>
      </c>
      <c r="HN48" s="5">
        <v>445551</v>
      </c>
      <c r="HO48" s="5">
        <v>1692386</v>
      </c>
      <c r="HP48" s="5">
        <v>604363</v>
      </c>
      <c r="HQ48" s="5">
        <v>667249</v>
      </c>
      <c r="HR48" s="5">
        <v>504414</v>
      </c>
      <c r="HS48" s="5">
        <v>2377793</v>
      </c>
      <c r="HT48" s="5">
        <v>2428925</v>
      </c>
      <c r="HU48" s="5">
        <v>2465660</v>
      </c>
      <c r="HV48" s="5">
        <v>2428492</v>
      </c>
      <c r="HW48" s="5">
        <v>2474122</v>
      </c>
      <c r="HX48" s="5">
        <v>2698180</v>
      </c>
      <c r="HY48" s="5">
        <v>2493789</v>
      </c>
      <c r="HZ48" s="5">
        <v>2358641</v>
      </c>
      <c r="IA48" s="5">
        <v>2434339</v>
      </c>
      <c r="IB48" s="5">
        <v>2403853</v>
      </c>
      <c r="IC48" s="5">
        <v>1989678</v>
      </c>
      <c r="ID48" s="5">
        <v>2270844</v>
      </c>
      <c r="IE48" s="5">
        <v>2008213</v>
      </c>
      <c r="IF48" s="5">
        <v>1811893</v>
      </c>
      <c r="IG48" s="5">
        <v>1589735</v>
      </c>
      <c r="IH48" s="5">
        <v>1409042</v>
      </c>
      <c r="II48" s="5">
        <v>1303983</v>
      </c>
      <c r="IJ48" s="5">
        <v>1282458</v>
      </c>
      <c r="IK48" s="5">
        <v>1195134</v>
      </c>
      <c r="IL48" s="5">
        <v>1182713</v>
      </c>
      <c r="IM48" s="5">
        <v>1152142</v>
      </c>
      <c r="IN48" s="5">
        <v>1164172</v>
      </c>
      <c r="IO48" s="5">
        <v>1198457</v>
      </c>
      <c r="IP48" s="5">
        <v>1223015</v>
      </c>
      <c r="IQ48" s="5">
        <v>1416242</v>
      </c>
      <c r="IR48" s="5">
        <v>1698176</v>
      </c>
      <c r="IS48" s="5">
        <v>1466367</v>
      </c>
      <c r="IT48" s="5">
        <v>1442716</v>
      </c>
      <c r="IU48" s="5">
        <v>1441790</v>
      </c>
      <c r="IV48" s="5">
        <v>1451651</v>
      </c>
      <c r="IW48" s="5">
        <v>1417257</v>
      </c>
      <c r="IX48" s="5">
        <v>1474617</v>
      </c>
      <c r="IY48" s="5">
        <v>358769</v>
      </c>
      <c r="IZ48" s="5">
        <v>409440</v>
      </c>
      <c r="JA48" s="5">
        <v>416897</v>
      </c>
      <c r="JB48" s="5">
        <v>462351</v>
      </c>
      <c r="JC48" s="5">
        <v>496211</v>
      </c>
      <c r="JD48" s="5">
        <v>469957</v>
      </c>
      <c r="JE48" s="5">
        <v>393327</v>
      </c>
      <c r="JF48" s="5">
        <v>490983</v>
      </c>
      <c r="JG48" s="5">
        <v>453976</v>
      </c>
      <c r="JH48" s="5">
        <v>420754</v>
      </c>
      <c r="JI48" s="5">
        <v>400585</v>
      </c>
      <c r="JJ48" s="5">
        <v>424403</v>
      </c>
      <c r="JK48" s="5">
        <v>379305</v>
      </c>
      <c r="JL48" s="5">
        <v>348145</v>
      </c>
      <c r="JM48" s="5">
        <v>346390</v>
      </c>
      <c r="JN48" s="5">
        <v>325447</v>
      </c>
      <c r="JO48" s="5">
        <v>299084</v>
      </c>
      <c r="JP48" s="5">
        <v>344287</v>
      </c>
      <c r="JQ48" s="5">
        <v>351813</v>
      </c>
      <c r="JR48" s="5">
        <v>309502</v>
      </c>
      <c r="JS48" s="5">
        <v>295843</v>
      </c>
      <c r="JT48" s="5">
        <v>315406</v>
      </c>
      <c r="JU48" s="5">
        <v>278721</v>
      </c>
      <c r="JV48" s="5">
        <v>301162</v>
      </c>
      <c r="JW48" s="5">
        <v>293367</v>
      </c>
      <c r="JX48" s="5">
        <v>320551</v>
      </c>
      <c r="JY48" s="5">
        <v>276857</v>
      </c>
      <c r="JZ48" s="5">
        <v>310480</v>
      </c>
      <c r="KA48" s="5">
        <v>257259</v>
      </c>
      <c r="KB48" s="5">
        <v>303683</v>
      </c>
      <c r="KC48" s="5">
        <v>247769</v>
      </c>
      <c r="KD48" s="5">
        <v>282328</v>
      </c>
      <c r="KE48" s="5">
        <v>28223</v>
      </c>
      <c r="KF48" s="5">
        <v>28409</v>
      </c>
      <c r="KG48" s="5">
        <v>27100</v>
      </c>
      <c r="KH48" s="5">
        <v>28004</v>
      </c>
      <c r="KI48" s="5">
        <v>24320</v>
      </c>
      <c r="KJ48" s="5">
        <v>25000</v>
      </c>
      <c r="KK48" s="5">
        <v>27524</v>
      </c>
      <c r="KL48" s="5">
        <v>28964</v>
      </c>
      <c r="KM48" s="5">
        <v>26384</v>
      </c>
      <c r="KN48" s="5">
        <v>20680</v>
      </c>
      <c r="KO48" s="5">
        <v>17861</v>
      </c>
      <c r="KP48" s="5">
        <v>24986</v>
      </c>
      <c r="KQ48" s="5">
        <v>17237</v>
      </c>
      <c r="KR48" s="5">
        <v>19395</v>
      </c>
      <c r="KS48" s="5">
        <v>19553</v>
      </c>
      <c r="KT48" s="5">
        <v>18780</v>
      </c>
      <c r="KU48" s="5">
        <v>27172</v>
      </c>
      <c r="KV48" s="5">
        <v>23544</v>
      </c>
      <c r="KW48" s="5">
        <v>25235</v>
      </c>
      <c r="KX48" s="5">
        <v>26380</v>
      </c>
      <c r="KY48" s="5">
        <v>27257</v>
      </c>
      <c r="KZ48" s="5">
        <v>23451</v>
      </c>
      <c r="LA48" s="5">
        <v>28242</v>
      </c>
      <c r="LB48" s="5">
        <v>16669</v>
      </c>
      <c r="LC48" s="5">
        <v>17157</v>
      </c>
      <c r="LD48" s="5">
        <v>16004</v>
      </c>
      <c r="LE48" s="5">
        <v>19210</v>
      </c>
      <c r="LF48" s="5">
        <v>19974</v>
      </c>
      <c r="LG48" s="5">
        <v>17363</v>
      </c>
      <c r="LH48" s="5">
        <v>16991</v>
      </c>
      <c r="LI48" s="5">
        <v>15267</v>
      </c>
      <c r="LJ48" s="5">
        <v>16301</v>
      </c>
      <c r="LK48" s="5">
        <v>30492</v>
      </c>
      <c r="LL48" s="5">
        <v>38673</v>
      </c>
      <c r="LM48" s="5">
        <v>26274</v>
      </c>
      <c r="LN48" s="5">
        <v>29313</v>
      </c>
      <c r="LO48" s="5">
        <v>33087</v>
      </c>
      <c r="LP48" s="5">
        <v>31472</v>
      </c>
      <c r="LQ48" s="5">
        <v>27592</v>
      </c>
      <c r="LR48" s="5">
        <v>29949</v>
      </c>
      <c r="LS48" s="5">
        <v>27315</v>
      </c>
      <c r="LT48" s="5">
        <v>30426</v>
      </c>
      <c r="LU48" s="5">
        <v>26991</v>
      </c>
      <c r="LV48" s="5">
        <v>31083</v>
      </c>
      <c r="LW48" s="5">
        <v>21420</v>
      </c>
      <c r="LX48" s="5">
        <v>16456</v>
      </c>
      <c r="LY48" s="5">
        <v>22380</v>
      </c>
      <c r="LZ48" s="5">
        <v>25572</v>
      </c>
      <c r="MA48" s="5">
        <v>21603</v>
      </c>
      <c r="MB48" s="5">
        <v>20037</v>
      </c>
      <c r="MC48" s="5">
        <v>31899</v>
      </c>
      <c r="MD48" s="5">
        <v>23434</v>
      </c>
      <c r="ME48" s="5">
        <v>22224</v>
      </c>
      <c r="MF48" s="5">
        <v>21882</v>
      </c>
      <c r="MG48" s="5">
        <v>20111</v>
      </c>
      <c r="MH48" s="5">
        <v>29122</v>
      </c>
      <c r="MI48" s="5">
        <v>25101</v>
      </c>
      <c r="MJ48" s="5">
        <v>22219</v>
      </c>
      <c r="MK48" s="5">
        <v>18582</v>
      </c>
      <c r="ML48" s="5">
        <v>19457</v>
      </c>
      <c r="MM48" s="5">
        <v>21546</v>
      </c>
      <c r="MN48" s="5">
        <v>18429</v>
      </c>
      <c r="MO48" s="5">
        <v>18701</v>
      </c>
      <c r="MP48" s="5">
        <v>19654</v>
      </c>
      <c r="MQ48" s="5">
        <v>0</v>
      </c>
      <c r="MR48" s="5">
        <v>0</v>
      </c>
      <c r="MS48" s="5">
        <v>0</v>
      </c>
      <c r="MT48" s="5">
        <v>0</v>
      </c>
      <c r="MU48" s="5">
        <v>0</v>
      </c>
      <c r="MV48" s="5">
        <v>0</v>
      </c>
      <c r="MW48" s="5">
        <v>0</v>
      </c>
      <c r="MX48" s="5">
        <v>0</v>
      </c>
      <c r="MY48" s="5">
        <v>0</v>
      </c>
      <c r="MZ48" s="5">
        <v>0</v>
      </c>
      <c r="NA48" s="5">
        <v>0</v>
      </c>
      <c r="NB48" s="5">
        <v>0</v>
      </c>
      <c r="NC48" s="5">
        <v>0</v>
      </c>
      <c r="ND48" s="5">
        <v>0</v>
      </c>
      <c r="NE48" s="5" t="s">
        <v>220</v>
      </c>
      <c r="NF48" s="5" t="s">
        <v>220</v>
      </c>
      <c r="NG48" s="5" t="s">
        <v>220</v>
      </c>
      <c r="NH48" s="5" t="s">
        <v>220</v>
      </c>
      <c r="NI48" s="5" t="s">
        <v>220</v>
      </c>
      <c r="NJ48" s="5" t="s">
        <v>220</v>
      </c>
      <c r="NK48" s="5" t="s">
        <v>220</v>
      </c>
      <c r="NL48" s="5" t="s">
        <v>220</v>
      </c>
      <c r="NM48" s="5" t="s">
        <v>220</v>
      </c>
      <c r="NN48" s="5" t="s">
        <v>220</v>
      </c>
      <c r="NO48" s="5" t="s">
        <v>220</v>
      </c>
      <c r="NP48" s="5" t="s">
        <v>220</v>
      </c>
      <c r="NQ48" s="5" t="s">
        <v>220</v>
      </c>
      <c r="NR48" s="5" t="s">
        <v>220</v>
      </c>
      <c r="NS48" s="5" t="s">
        <v>220</v>
      </c>
      <c r="NT48" s="5" t="s">
        <v>220</v>
      </c>
      <c r="NU48" s="5" t="s">
        <v>220</v>
      </c>
      <c r="NV48" s="5" t="s">
        <v>220</v>
      </c>
      <c r="NW48" s="5">
        <v>0</v>
      </c>
      <c r="NX48" s="5">
        <v>0</v>
      </c>
      <c r="NY48" s="5">
        <v>0</v>
      </c>
      <c r="NZ48" s="5">
        <v>0</v>
      </c>
      <c r="OA48" s="5">
        <v>0</v>
      </c>
      <c r="OB48" s="5">
        <v>0</v>
      </c>
      <c r="OC48" s="5">
        <v>0</v>
      </c>
      <c r="OD48" s="5">
        <v>0</v>
      </c>
      <c r="OE48" s="5">
        <v>0</v>
      </c>
      <c r="OF48" s="5">
        <v>0</v>
      </c>
      <c r="OG48" s="5">
        <v>0</v>
      </c>
      <c r="OH48" s="5">
        <v>0</v>
      </c>
      <c r="OI48" s="5">
        <v>0</v>
      </c>
      <c r="OJ48" s="5">
        <v>0</v>
      </c>
      <c r="OK48" s="5" t="s">
        <v>220</v>
      </c>
      <c r="OL48" s="5" t="s">
        <v>220</v>
      </c>
      <c r="OM48" s="5" t="s">
        <v>220</v>
      </c>
      <c r="ON48" s="5" t="s">
        <v>220</v>
      </c>
      <c r="OO48" s="5" t="s">
        <v>220</v>
      </c>
      <c r="OP48" s="5" t="s">
        <v>220</v>
      </c>
      <c r="OQ48" s="5" t="s">
        <v>220</v>
      </c>
      <c r="OR48" s="5" t="s">
        <v>220</v>
      </c>
      <c r="OS48" s="5" t="s">
        <v>220</v>
      </c>
      <c r="OT48" s="5" t="s">
        <v>220</v>
      </c>
      <c r="OU48" s="5" t="s">
        <v>220</v>
      </c>
      <c r="OV48" s="5" t="s">
        <v>220</v>
      </c>
      <c r="OW48" s="5" t="s">
        <v>220</v>
      </c>
      <c r="OX48" s="5" t="s">
        <v>220</v>
      </c>
      <c r="OY48" s="5" t="s">
        <v>220</v>
      </c>
      <c r="OZ48" s="5" t="s">
        <v>220</v>
      </c>
      <c r="PA48" s="5" t="s">
        <v>220</v>
      </c>
      <c r="PB48" s="5" t="s">
        <v>220</v>
      </c>
      <c r="PC48" s="5">
        <v>94613</v>
      </c>
      <c r="PD48" s="5">
        <v>92833</v>
      </c>
      <c r="PE48" s="5">
        <v>94375</v>
      </c>
      <c r="PF48" s="5">
        <v>89988</v>
      </c>
      <c r="PG48" s="5">
        <v>82139</v>
      </c>
      <c r="PH48" s="5">
        <v>73716</v>
      </c>
      <c r="PI48" s="5">
        <v>64664</v>
      </c>
      <c r="PJ48" s="5">
        <v>67738</v>
      </c>
      <c r="PK48" s="5">
        <v>71335</v>
      </c>
      <c r="PL48" s="5">
        <v>68957</v>
      </c>
      <c r="PM48" s="5">
        <v>61689</v>
      </c>
      <c r="PN48" s="5">
        <v>64374</v>
      </c>
      <c r="PO48" s="5">
        <v>62138</v>
      </c>
      <c r="PP48" s="5">
        <v>64115</v>
      </c>
      <c r="PQ48" s="5">
        <v>63228</v>
      </c>
      <c r="PR48" s="5">
        <v>61707</v>
      </c>
      <c r="PS48" s="5">
        <v>71743</v>
      </c>
      <c r="PT48" s="5">
        <v>55676</v>
      </c>
      <c r="PU48" s="5">
        <v>68200</v>
      </c>
      <c r="PV48" s="5">
        <v>61000</v>
      </c>
      <c r="PW48" s="5">
        <v>44825</v>
      </c>
      <c r="PX48" s="5">
        <v>47514</v>
      </c>
      <c r="PY48" s="5">
        <v>57013</v>
      </c>
      <c r="PZ48" s="5">
        <v>54826</v>
      </c>
      <c r="QA48" s="5">
        <v>50120</v>
      </c>
      <c r="QB48" s="5">
        <v>43005</v>
      </c>
      <c r="QC48" s="5">
        <v>42252</v>
      </c>
      <c r="QD48" s="5">
        <v>42360</v>
      </c>
      <c r="QE48" s="5">
        <v>38018</v>
      </c>
      <c r="QF48" s="5">
        <v>39360</v>
      </c>
      <c r="QG48" s="5">
        <v>39318</v>
      </c>
      <c r="QH48" s="5">
        <v>43055</v>
      </c>
      <c r="QI48" s="5">
        <v>182308</v>
      </c>
      <c r="QJ48" s="5">
        <v>242793</v>
      </c>
      <c r="QK48" s="5">
        <v>181814</v>
      </c>
      <c r="QL48" s="5">
        <v>180772</v>
      </c>
      <c r="QM48" s="5">
        <v>162618</v>
      </c>
      <c r="QN48" s="5">
        <v>170528</v>
      </c>
      <c r="QO48" s="5">
        <v>127140</v>
      </c>
      <c r="QP48" s="5">
        <v>102396</v>
      </c>
      <c r="QQ48" s="5">
        <v>134044</v>
      </c>
      <c r="QR48" s="5">
        <v>123850</v>
      </c>
      <c r="QS48" s="5">
        <v>121244</v>
      </c>
      <c r="QT48" s="5">
        <v>112028</v>
      </c>
      <c r="QU48" s="5">
        <v>108891</v>
      </c>
      <c r="QV48" s="5">
        <v>103854</v>
      </c>
      <c r="QW48" s="5">
        <v>146159</v>
      </c>
      <c r="QX48" s="5">
        <v>106223</v>
      </c>
      <c r="QY48" s="5">
        <v>154889</v>
      </c>
      <c r="QZ48" s="5">
        <v>160261</v>
      </c>
      <c r="RA48" s="5">
        <v>72347</v>
      </c>
      <c r="RB48" s="5">
        <v>99689</v>
      </c>
      <c r="RC48" s="5">
        <v>81761</v>
      </c>
      <c r="RD48" s="5">
        <v>80985</v>
      </c>
      <c r="RE48" s="5">
        <v>73146</v>
      </c>
      <c r="RF48" s="5">
        <v>118124</v>
      </c>
      <c r="RG48" s="5">
        <v>74513</v>
      </c>
      <c r="RH48" s="5">
        <v>64071</v>
      </c>
      <c r="RI48" s="5">
        <v>62161</v>
      </c>
      <c r="RJ48" s="5">
        <v>54010</v>
      </c>
      <c r="RK48" s="5">
        <v>59218</v>
      </c>
      <c r="RL48" s="5">
        <v>64141</v>
      </c>
      <c r="RM48" s="5">
        <v>66174</v>
      </c>
      <c r="RN48" s="5">
        <v>63594</v>
      </c>
      <c r="RO48" s="5">
        <v>85537</v>
      </c>
      <c r="RP48" s="5">
        <v>86529</v>
      </c>
      <c r="RQ48" s="5">
        <v>84236</v>
      </c>
      <c r="RR48" s="5">
        <v>83506</v>
      </c>
      <c r="RS48" s="5">
        <v>81499</v>
      </c>
      <c r="RT48" s="5">
        <v>78523</v>
      </c>
      <c r="RU48" s="5">
        <v>79219</v>
      </c>
      <c r="RV48" s="5">
        <v>90059</v>
      </c>
      <c r="RW48" s="5">
        <v>104406</v>
      </c>
      <c r="RX48" s="5">
        <v>98886</v>
      </c>
      <c r="RY48" s="5">
        <v>82546</v>
      </c>
      <c r="RZ48" s="5">
        <v>69502</v>
      </c>
      <c r="SA48" s="5">
        <v>70946</v>
      </c>
      <c r="SB48" s="5">
        <v>69863</v>
      </c>
      <c r="SC48" s="5">
        <v>69619</v>
      </c>
      <c r="SD48" s="5">
        <v>72330</v>
      </c>
      <c r="SE48" s="5">
        <v>89675</v>
      </c>
      <c r="SF48" s="5">
        <v>89305</v>
      </c>
      <c r="SG48" s="5">
        <v>92326</v>
      </c>
      <c r="SH48" s="5">
        <v>93807</v>
      </c>
      <c r="SI48" s="5">
        <v>81263</v>
      </c>
      <c r="SJ48" s="5">
        <v>78078</v>
      </c>
      <c r="SK48" s="5">
        <v>76145</v>
      </c>
      <c r="SL48" s="5">
        <v>77687</v>
      </c>
      <c r="SM48" s="5">
        <v>80268</v>
      </c>
      <c r="SN48" s="5">
        <v>67498</v>
      </c>
      <c r="SO48" s="5">
        <v>64174</v>
      </c>
      <c r="SP48" s="5">
        <v>61336</v>
      </c>
      <c r="SQ48" s="5">
        <v>63358</v>
      </c>
      <c r="SR48" s="5">
        <v>58909</v>
      </c>
      <c r="SS48" s="5">
        <v>54648</v>
      </c>
      <c r="ST48" s="5">
        <v>57949</v>
      </c>
      <c r="SU48" s="5">
        <v>18205</v>
      </c>
      <c r="SV48" s="5">
        <v>19305</v>
      </c>
      <c r="SW48" s="5">
        <v>20720</v>
      </c>
      <c r="SX48" s="5">
        <v>20610</v>
      </c>
      <c r="SY48" s="5">
        <v>19266</v>
      </c>
      <c r="SZ48" s="5">
        <v>21845</v>
      </c>
      <c r="TA48" s="5">
        <v>28943</v>
      </c>
      <c r="TB48" s="5">
        <v>34215</v>
      </c>
      <c r="TC48" s="5">
        <v>35453</v>
      </c>
      <c r="TD48" s="5">
        <v>26232</v>
      </c>
      <c r="TE48" s="5">
        <v>20523</v>
      </c>
      <c r="TF48" s="5">
        <v>20179</v>
      </c>
      <c r="TG48" s="5">
        <v>27478</v>
      </c>
      <c r="TH48" s="5">
        <v>36718</v>
      </c>
      <c r="TI48" s="5">
        <v>43699</v>
      </c>
      <c r="TJ48" s="5">
        <v>35726</v>
      </c>
      <c r="TK48" s="5">
        <v>26293</v>
      </c>
      <c r="TL48" s="5">
        <v>33120</v>
      </c>
      <c r="TM48" s="5">
        <v>30113</v>
      </c>
      <c r="TN48" s="5">
        <v>32125</v>
      </c>
      <c r="TO48" s="5">
        <v>41789</v>
      </c>
      <c r="TP48" s="5">
        <v>36571</v>
      </c>
      <c r="TQ48" s="5">
        <v>35628</v>
      </c>
      <c r="TR48" s="5">
        <v>49872</v>
      </c>
      <c r="TS48" s="5">
        <v>57893</v>
      </c>
      <c r="TT48" s="5">
        <v>53334</v>
      </c>
      <c r="TU48" s="5">
        <v>52672</v>
      </c>
      <c r="TV48" s="5">
        <v>41889</v>
      </c>
      <c r="TW48" s="5">
        <v>34386</v>
      </c>
      <c r="TX48" s="5">
        <v>27715</v>
      </c>
      <c r="TY48" s="5">
        <v>22787</v>
      </c>
      <c r="TZ48" s="5">
        <v>22270</v>
      </c>
      <c r="UA48" s="5">
        <v>15075</v>
      </c>
      <c r="UB48" s="5">
        <v>14239</v>
      </c>
      <c r="UC48" s="5">
        <v>11583</v>
      </c>
      <c r="UD48" s="5">
        <v>10355</v>
      </c>
      <c r="UE48" s="5">
        <v>9243</v>
      </c>
      <c r="UF48" s="5">
        <v>7325</v>
      </c>
      <c r="UG48" s="5">
        <v>1427</v>
      </c>
      <c r="UH48" s="5">
        <v>1416</v>
      </c>
      <c r="UI48" s="5">
        <v>1519</v>
      </c>
      <c r="UJ48" s="5">
        <v>1140</v>
      </c>
      <c r="UK48" s="5">
        <v>599</v>
      </c>
      <c r="UL48" s="5">
        <v>6</v>
      </c>
      <c r="UM48" s="5">
        <v>32</v>
      </c>
      <c r="UN48" s="5">
        <v>24</v>
      </c>
      <c r="UO48" s="5">
        <v>81</v>
      </c>
      <c r="UP48" s="5">
        <v>570</v>
      </c>
      <c r="UQ48" s="5">
        <v>56</v>
      </c>
      <c r="UR48" s="5">
        <v>27</v>
      </c>
      <c r="US48" s="5">
        <v>41</v>
      </c>
      <c r="UT48" s="5">
        <v>-147</v>
      </c>
      <c r="UU48" s="5">
        <v>201</v>
      </c>
      <c r="UV48" s="5">
        <v>837</v>
      </c>
      <c r="UW48" s="5">
        <v>1509</v>
      </c>
      <c r="UX48" s="5">
        <v>311</v>
      </c>
      <c r="UY48" s="5">
        <v>166</v>
      </c>
      <c r="UZ48" s="5">
        <v>259</v>
      </c>
      <c r="VA48" s="5">
        <v>388</v>
      </c>
      <c r="VB48" s="5">
        <v>240</v>
      </c>
      <c r="VC48" s="5">
        <v>110</v>
      </c>
      <c r="VD48" s="5">
        <v>146</v>
      </c>
      <c r="VE48" s="5">
        <v>45</v>
      </c>
      <c r="VF48" s="5">
        <v>25</v>
      </c>
      <c r="VG48" s="5">
        <v>385298</v>
      </c>
      <c r="VH48" s="5">
        <v>488083</v>
      </c>
      <c r="VI48" s="5">
        <v>411856</v>
      </c>
      <c r="VJ48" s="5">
        <v>488591</v>
      </c>
      <c r="VK48" s="5">
        <v>529480</v>
      </c>
      <c r="VL48" s="5">
        <v>456196</v>
      </c>
      <c r="VM48" s="5">
        <v>571352</v>
      </c>
      <c r="VN48" s="5">
        <v>536384</v>
      </c>
      <c r="VO48" s="5">
        <v>538666</v>
      </c>
      <c r="VP48" s="5">
        <v>632515</v>
      </c>
      <c r="VQ48" s="5">
        <v>469617</v>
      </c>
      <c r="VR48" s="5">
        <v>504145</v>
      </c>
      <c r="VS48" s="5">
        <v>515403</v>
      </c>
      <c r="VT48" s="5">
        <v>572959</v>
      </c>
      <c r="VU48" s="5">
        <v>469233</v>
      </c>
      <c r="VV48" s="5">
        <v>384475</v>
      </c>
      <c r="VW48" s="5">
        <v>427916</v>
      </c>
      <c r="VX48" s="5">
        <v>526479</v>
      </c>
      <c r="VY48" s="5">
        <v>597291</v>
      </c>
      <c r="VZ48" s="5">
        <v>591219</v>
      </c>
      <c r="WA48" s="5">
        <v>502608</v>
      </c>
      <c r="WB48" s="5">
        <v>387815</v>
      </c>
      <c r="WC48" s="5">
        <v>408972</v>
      </c>
      <c r="WD48" s="5">
        <v>344216</v>
      </c>
      <c r="WE48" s="5">
        <v>349493</v>
      </c>
      <c r="WF48" s="5">
        <v>365974</v>
      </c>
      <c r="WG48" s="5">
        <v>287672</v>
      </c>
      <c r="WH48" s="5">
        <v>247497</v>
      </c>
      <c r="WI48" s="5">
        <v>251823</v>
      </c>
      <c r="WJ48" s="5">
        <v>224146</v>
      </c>
      <c r="WK48" s="5">
        <v>195069</v>
      </c>
      <c r="WL48" s="5">
        <v>198738</v>
      </c>
      <c r="WM48" s="5">
        <v>530</v>
      </c>
      <c r="WN48" s="5">
        <v>2861</v>
      </c>
      <c r="WO48" s="5">
        <v>2288</v>
      </c>
      <c r="WP48" s="5">
        <v>2505</v>
      </c>
      <c r="WQ48" s="5">
        <v>3162</v>
      </c>
      <c r="WR48" s="5">
        <v>4135</v>
      </c>
      <c r="WS48" s="5">
        <v>4426</v>
      </c>
      <c r="WT48" s="5">
        <v>4099</v>
      </c>
      <c r="WU48" s="5">
        <v>4466</v>
      </c>
      <c r="WV48" s="5">
        <v>5323</v>
      </c>
      <c r="WW48" s="5">
        <v>10710</v>
      </c>
      <c r="WX48" s="5">
        <v>6214</v>
      </c>
      <c r="WY48" s="5">
        <v>3834</v>
      </c>
      <c r="WZ48" s="5">
        <v>1989</v>
      </c>
      <c r="XA48" s="5">
        <v>2560</v>
      </c>
      <c r="XB48" s="5">
        <v>2909</v>
      </c>
      <c r="XC48" s="5">
        <v>757</v>
      </c>
      <c r="XD48" s="5">
        <v>1009</v>
      </c>
      <c r="XE48" s="5">
        <v>3511</v>
      </c>
      <c r="XF48" s="5">
        <v>3307</v>
      </c>
      <c r="XG48" s="5">
        <v>14985</v>
      </c>
      <c r="XH48" s="5">
        <v>14625</v>
      </c>
      <c r="XI48" s="5">
        <v>26731</v>
      </c>
      <c r="XJ48" s="5">
        <v>22555</v>
      </c>
      <c r="XK48" s="5">
        <v>22628</v>
      </c>
      <c r="XL48" s="5">
        <v>22775</v>
      </c>
      <c r="XM48" s="5">
        <v>17858</v>
      </c>
      <c r="XN48" s="5">
        <v>19214</v>
      </c>
      <c r="XO48" s="5">
        <v>16656</v>
      </c>
      <c r="XP48" s="5">
        <v>17579</v>
      </c>
      <c r="XQ48" s="5">
        <v>16300</v>
      </c>
      <c r="XR48" s="5">
        <v>17733</v>
      </c>
      <c r="XS48" s="2">
        <v>5416</v>
      </c>
      <c r="XT48" s="3" t="s">
        <v>222</v>
      </c>
      <c r="XU48" s="3" t="s">
        <v>222</v>
      </c>
      <c r="XV48" s="3" t="s">
        <v>222</v>
      </c>
      <c r="XW48" s="3" t="s">
        <v>221</v>
      </c>
      <c r="XX48" s="3" t="s">
        <v>222</v>
      </c>
      <c r="XY48" s="3" t="s">
        <v>222</v>
      </c>
      <c r="XZ48" s="3" t="s">
        <v>249</v>
      </c>
    </row>
    <row r="49" spans="1:650" x14ac:dyDescent="0.3">
      <c r="A49" s="1" t="s">
        <v>43</v>
      </c>
      <c r="B49" s="2">
        <v>4056998</v>
      </c>
      <c r="C49" s="5">
        <v>35648</v>
      </c>
      <c r="D49" s="5">
        <v>23785</v>
      </c>
      <c r="E49" s="5">
        <v>66377</v>
      </c>
      <c r="F49" s="5">
        <v>34928</v>
      </c>
      <c r="G49" s="5">
        <v>-1101</v>
      </c>
      <c r="H49" s="5">
        <v>15659</v>
      </c>
      <c r="I49" s="5">
        <v>6148</v>
      </c>
      <c r="J49" s="5">
        <v>1673</v>
      </c>
      <c r="K49" s="5">
        <v>14573</v>
      </c>
      <c r="L49" s="5">
        <v>2298</v>
      </c>
      <c r="M49" s="5">
        <v>4097</v>
      </c>
      <c r="N49" s="5">
        <v>-648</v>
      </c>
      <c r="O49" s="5">
        <v>3153</v>
      </c>
      <c r="P49" s="5">
        <v>7058</v>
      </c>
      <c r="Q49" s="5">
        <v>3571</v>
      </c>
      <c r="R49" s="5">
        <v>4548</v>
      </c>
      <c r="S49" s="5">
        <v>14888</v>
      </c>
      <c r="T49" s="5">
        <v>21694</v>
      </c>
      <c r="U49" s="5">
        <v>1291</v>
      </c>
      <c r="V49" s="5">
        <v>1202</v>
      </c>
      <c r="W49" s="5">
        <v>5113</v>
      </c>
      <c r="X49" s="5">
        <v>4841</v>
      </c>
      <c r="Y49" s="5">
        <v>9259</v>
      </c>
      <c r="Z49" s="5">
        <v>143</v>
      </c>
      <c r="AA49" s="5">
        <v>64907</v>
      </c>
      <c r="AB49" s="5">
        <v>4475</v>
      </c>
      <c r="AC49" s="5">
        <v>2103</v>
      </c>
      <c r="AD49" s="5">
        <v>5836</v>
      </c>
      <c r="AE49" s="5">
        <v>596</v>
      </c>
      <c r="AF49" s="5">
        <v>607</v>
      </c>
      <c r="AG49" s="5">
        <v>416</v>
      </c>
      <c r="AH49" s="5">
        <v>0</v>
      </c>
      <c r="AI49" s="5">
        <v>444220</v>
      </c>
      <c r="AJ49" s="5">
        <v>1506523</v>
      </c>
      <c r="AK49" s="5">
        <v>297599</v>
      </c>
      <c r="AL49" s="5">
        <v>280003</v>
      </c>
      <c r="AM49" s="5">
        <v>179290</v>
      </c>
      <c r="AN49" s="5">
        <v>180819</v>
      </c>
      <c r="AO49" s="5">
        <v>278279</v>
      </c>
      <c r="AP49" s="5">
        <v>316602</v>
      </c>
      <c r="AQ49" s="5">
        <v>198677</v>
      </c>
      <c r="AR49" s="5">
        <v>525676</v>
      </c>
      <c r="AS49" s="5">
        <v>1785195</v>
      </c>
      <c r="AT49" s="5">
        <v>161938</v>
      </c>
      <c r="AU49" s="5">
        <v>455617</v>
      </c>
      <c r="AV49" s="5">
        <v>79070</v>
      </c>
      <c r="AW49" s="5">
        <v>331693</v>
      </c>
      <c r="AX49" s="5">
        <v>61088</v>
      </c>
      <c r="AY49" s="5">
        <v>424050</v>
      </c>
      <c r="AZ49" s="5">
        <v>129834</v>
      </c>
      <c r="BA49" s="5">
        <v>20936</v>
      </c>
      <c r="BB49" s="5">
        <v>136381</v>
      </c>
      <c r="BC49" s="5">
        <v>362757</v>
      </c>
      <c r="BD49" s="5">
        <v>50347</v>
      </c>
      <c r="BE49" s="5">
        <v>67165</v>
      </c>
      <c r="BF49" s="5">
        <v>44410</v>
      </c>
      <c r="BG49" s="5">
        <v>40676</v>
      </c>
      <c r="BH49" s="5">
        <v>139886</v>
      </c>
      <c r="BI49" s="5">
        <v>248745</v>
      </c>
      <c r="BJ49" s="5">
        <v>178474</v>
      </c>
      <c r="BK49" s="5">
        <v>48383</v>
      </c>
      <c r="BL49" s="5">
        <v>73916</v>
      </c>
      <c r="BM49" s="5">
        <v>30093</v>
      </c>
      <c r="BN49" s="5">
        <v>35768</v>
      </c>
      <c r="BO49" s="5">
        <v>459566</v>
      </c>
      <c r="BP49" s="5">
        <v>290748</v>
      </c>
      <c r="BQ49" s="5">
        <v>266601</v>
      </c>
      <c r="BR49" s="5">
        <v>181877</v>
      </c>
      <c r="BS49" s="5">
        <v>188167</v>
      </c>
      <c r="BT49" s="5">
        <v>189167</v>
      </c>
      <c r="BU49" s="5">
        <v>239043</v>
      </c>
      <c r="BV49" s="5">
        <v>148413</v>
      </c>
      <c r="BW49" s="5">
        <v>138316</v>
      </c>
      <c r="BX49" s="5">
        <v>179887</v>
      </c>
      <c r="BY49" s="5">
        <v>240826</v>
      </c>
      <c r="BZ49" s="5">
        <v>201728</v>
      </c>
      <c r="CA49" s="5">
        <v>133194</v>
      </c>
      <c r="CB49" s="5">
        <v>125581</v>
      </c>
      <c r="CC49" s="5">
        <v>36462</v>
      </c>
      <c r="CD49" s="5">
        <v>54012</v>
      </c>
      <c r="CE49" s="5">
        <v>37898</v>
      </c>
      <c r="CF49" s="5">
        <v>63768</v>
      </c>
      <c r="CG49" s="5">
        <v>16425</v>
      </c>
      <c r="CH49" s="5">
        <v>24214</v>
      </c>
      <c r="CI49" s="5">
        <v>20057</v>
      </c>
      <c r="CJ49" s="5">
        <v>27741</v>
      </c>
      <c r="CK49" s="5">
        <v>16512</v>
      </c>
      <c r="CL49" s="5">
        <v>28317</v>
      </c>
      <c r="CM49" s="5">
        <v>62374</v>
      </c>
      <c r="CN49" s="5">
        <v>40112</v>
      </c>
      <c r="CO49" s="5">
        <v>40593</v>
      </c>
      <c r="CP49" s="5">
        <v>41665</v>
      </c>
      <c r="CQ49" s="5">
        <v>35899</v>
      </c>
      <c r="CR49" s="5">
        <v>28609</v>
      </c>
      <c r="CS49" s="5">
        <v>17494</v>
      </c>
      <c r="CT49" s="5">
        <v>30121</v>
      </c>
      <c r="CU49" s="5">
        <v>745931</v>
      </c>
      <c r="CV49" s="5">
        <v>414676</v>
      </c>
      <c r="CW49" s="5">
        <v>405085</v>
      </c>
      <c r="CX49" s="5">
        <v>359491</v>
      </c>
      <c r="CY49" s="5">
        <v>332870</v>
      </c>
      <c r="CZ49" s="5">
        <v>216051</v>
      </c>
      <c r="DA49" s="5">
        <v>205839</v>
      </c>
      <c r="DB49" s="5">
        <v>199689</v>
      </c>
      <c r="DC49" s="5">
        <v>163816</v>
      </c>
      <c r="DD49" s="5">
        <v>176875</v>
      </c>
      <c r="DE49" s="5">
        <v>189850</v>
      </c>
      <c r="DF49" s="5">
        <v>203032</v>
      </c>
      <c r="DG49" s="5">
        <v>207500</v>
      </c>
      <c r="DH49" s="5">
        <v>299934</v>
      </c>
      <c r="DI49" s="5">
        <v>195549</v>
      </c>
      <c r="DJ49" s="5">
        <v>230127</v>
      </c>
      <c r="DK49" s="5">
        <v>186532</v>
      </c>
      <c r="DL49" s="5">
        <v>190752</v>
      </c>
      <c r="DM49" s="5">
        <v>142210</v>
      </c>
      <c r="DN49" s="5">
        <v>135879</v>
      </c>
      <c r="DO49" s="5">
        <v>137575</v>
      </c>
      <c r="DP49" s="5">
        <v>120854</v>
      </c>
      <c r="DQ49" s="5">
        <v>122464</v>
      </c>
      <c r="DR49" s="5">
        <v>115800</v>
      </c>
      <c r="DS49" s="5">
        <v>129336</v>
      </c>
      <c r="DT49" s="5">
        <v>140995</v>
      </c>
      <c r="DU49" s="5">
        <v>129260</v>
      </c>
      <c r="DV49" s="5">
        <v>119712</v>
      </c>
      <c r="DW49" s="5">
        <v>121255</v>
      </c>
      <c r="DX49" s="5">
        <v>116051</v>
      </c>
      <c r="DY49" s="5">
        <v>112127</v>
      </c>
      <c r="DZ49" s="5">
        <v>103326</v>
      </c>
      <c r="EA49" s="5">
        <v>82114</v>
      </c>
      <c r="EB49" s="5">
        <v>61417</v>
      </c>
      <c r="EC49" s="5">
        <v>32503</v>
      </c>
      <c r="ED49" s="5">
        <v>58030</v>
      </c>
      <c r="EE49" s="5">
        <v>39314</v>
      </c>
      <c r="EF49" s="5">
        <v>36815</v>
      </c>
      <c r="EG49" s="5">
        <v>44177</v>
      </c>
      <c r="EH49" s="5">
        <v>19425</v>
      </c>
      <c r="EI49" s="5">
        <v>25506</v>
      </c>
      <c r="EJ49" s="5">
        <v>28089</v>
      </c>
      <c r="EK49" s="5">
        <v>20523</v>
      </c>
      <c r="EL49" s="5">
        <v>18190</v>
      </c>
      <c r="EM49" s="5">
        <v>32986</v>
      </c>
      <c r="EN49" s="5">
        <v>48005</v>
      </c>
      <c r="EO49" s="5">
        <v>15758</v>
      </c>
      <c r="EP49" s="5">
        <v>37082</v>
      </c>
      <c r="EQ49" s="5">
        <v>96342</v>
      </c>
      <c r="ER49" s="5">
        <v>12519</v>
      </c>
      <c r="ES49" s="5">
        <v>4680</v>
      </c>
      <c r="ET49" s="5">
        <v>10875</v>
      </c>
      <c r="EU49" s="5">
        <v>32910</v>
      </c>
      <c r="EV49" s="5">
        <v>21905</v>
      </c>
      <c r="EW49" s="5">
        <v>34902</v>
      </c>
      <c r="EX49" s="5">
        <v>14955</v>
      </c>
      <c r="EY49" s="5">
        <v>27832</v>
      </c>
      <c r="EZ49" s="5">
        <v>58291</v>
      </c>
      <c r="FA49" s="5">
        <v>36561</v>
      </c>
      <c r="FB49" s="5">
        <v>23806</v>
      </c>
      <c r="FC49" s="5">
        <v>39574</v>
      </c>
      <c r="FD49" s="5">
        <v>25951</v>
      </c>
      <c r="FE49" s="5">
        <v>22074</v>
      </c>
      <c r="FF49" s="5">
        <v>20018</v>
      </c>
      <c r="FG49" s="5">
        <v>0</v>
      </c>
      <c r="FH49" s="5">
        <v>0</v>
      </c>
      <c r="FI49" s="5">
        <v>0</v>
      </c>
      <c r="FJ49" s="5">
        <v>0</v>
      </c>
      <c r="FK49" s="5">
        <v>0</v>
      </c>
      <c r="FL49" s="5">
        <v>0</v>
      </c>
      <c r="FM49" s="5">
        <v>0</v>
      </c>
      <c r="FN49" s="5">
        <v>0</v>
      </c>
      <c r="FO49" s="5">
        <v>0</v>
      </c>
      <c r="FP49" s="5">
        <v>0</v>
      </c>
      <c r="FQ49" s="5">
        <v>0</v>
      </c>
      <c r="FR49" s="5">
        <v>0</v>
      </c>
      <c r="FS49" s="5">
        <v>0</v>
      </c>
      <c r="FT49" s="5">
        <v>0</v>
      </c>
      <c r="FU49" s="5" t="s">
        <v>220</v>
      </c>
      <c r="FV49" s="5" t="s">
        <v>220</v>
      </c>
      <c r="FW49" s="5" t="s">
        <v>220</v>
      </c>
      <c r="FX49" s="5" t="s">
        <v>220</v>
      </c>
      <c r="FY49" s="5" t="s">
        <v>220</v>
      </c>
      <c r="FZ49" s="5" t="s">
        <v>220</v>
      </c>
      <c r="GA49" s="5" t="s">
        <v>220</v>
      </c>
      <c r="GB49" s="5" t="s">
        <v>220</v>
      </c>
      <c r="GC49" s="5" t="s">
        <v>220</v>
      </c>
      <c r="GD49" s="5" t="s">
        <v>220</v>
      </c>
      <c r="GE49" s="5" t="s">
        <v>220</v>
      </c>
      <c r="GF49" s="5" t="s">
        <v>220</v>
      </c>
      <c r="GG49" s="5" t="s">
        <v>220</v>
      </c>
      <c r="GH49" s="5" t="s">
        <v>220</v>
      </c>
      <c r="GI49" s="5" t="s">
        <v>220</v>
      </c>
      <c r="GJ49" s="5" t="s">
        <v>220</v>
      </c>
      <c r="GK49" s="5" t="s">
        <v>220</v>
      </c>
      <c r="GL49" s="5" t="s">
        <v>220</v>
      </c>
      <c r="GM49" s="5">
        <v>1767478</v>
      </c>
      <c r="GN49" s="5">
        <v>2297148</v>
      </c>
      <c r="GO49" s="5">
        <v>1234685</v>
      </c>
      <c r="GP49" s="5">
        <v>941858</v>
      </c>
      <c r="GQ49" s="5">
        <v>738540</v>
      </c>
      <c r="GR49" s="5">
        <v>638509</v>
      </c>
      <c r="GS49" s="5">
        <v>773487</v>
      </c>
      <c r="GT49" s="5">
        <v>685802</v>
      </c>
      <c r="GU49" s="5">
        <v>540887</v>
      </c>
      <c r="GV49" s="5">
        <v>912825</v>
      </c>
      <c r="GW49" s="5">
        <v>2240491</v>
      </c>
      <c r="GX49" s="5">
        <v>584240</v>
      </c>
      <c r="GY49" s="5">
        <v>832450</v>
      </c>
      <c r="GZ49" s="5">
        <v>559649</v>
      </c>
      <c r="HA49" s="5">
        <v>583033</v>
      </c>
      <c r="HB49" s="5">
        <v>386857</v>
      </c>
      <c r="HC49" s="5">
        <v>759710</v>
      </c>
      <c r="HD49" s="5">
        <v>418566</v>
      </c>
      <c r="HE49" s="5">
        <v>185541</v>
      </c>
      <c r="HF49" s="5">
        <v>308551</v>
      </c>
      <c r="HG49" s="5">
        <v>558412</v>
      </c>
      <c r="HH49" s="5">
        <v>225687</v>
      </c>
      <c r="HI49" s="5">
        <v>705513</v>
      </c>
      <c r="HJ49" s="5">
        <v>204120</v>
      </c>
      <c r="HK49" s="5">
        <v>325125</v>
      </c>
      <c r="HL49" s="5">
        <v>383759</v>
      </c>
      <c r="HM49" s="5">
        <v>457262</v>
      </c>
      <c r="HN49" s="5">
        <v>369492</v>
      </c>
      <c r="HO49" s="5">
        <v>245707</v>
      </c>
      <c r="HP49" s="5">
        <v>245134</v>
      </c>
      <c r="HQ49" s="5">
        <v>182204</v>
      </c>
      <c r="HR49" s="5">
        <v>189233</v>
      </c>
      <c r="HS49" s="5">
        <v>1912465</v>
      </c>
      <c r="HT49" s="5">
        <v>2117029</v>
      </c>
      <c r="HU49" s="5">
        <v>2018446</v>
      </c>
      <c r="HV49" s="5">
        <v>2033510</v>
      </c>
      <c r="HW49" s="5">
        <v>2115065</v>
      </c>
      <c r="HX49" s="5">
        <v>2328566</v>
      </c>
      <c r="HY49" s="5">
        <v>2336426</v>
      </c>
      <c r="HZ49" s="5">
        <v>2407198</v>
      </c>
      <c r="IA49" s="5">
        <v>2638539</v>
      </c>
      <c r="IB49" s="5">
        <v>2999017</v>
      </c>
      <c r="IC49" s="5">
        <v>2833942</v>
      </c>
      <c r="ID49" s="5">
        <v>3047385</v>
      </c>
      <c r="IE49" s="5">
        <v>2703844</v>
      </c>
      <c r="IF49" s="5">
        <v>2317684</v>
      </c>
      <c r="IG49" s="5">
        <v>2350112</v>
      </c>
      <c r="IH49" s="5">
        <v>1830352</v>
      </c>
      <c r="II49" s="5">
        <v>1716746</v>
      </c>
      <c r="IJ49" s="5">
        <v>1482907</v>
      </c>
      <c r="IK49" s="5">
        <v>1451289</v>
      </c>
      <c r="IL49" s="5">
        <v>1422994</v>
      </c>
      <c r="IM49" s="5">
        <v>1134206</v>
      </c>
      <c r="IN49" s="5">
        <v>1116897</v>
      </c>
      <c r="IO49" s="5">
        <v>1176562</v>
      </c>
      <c r="IP49" s="5">
        <v>1102341</v>
      </c>
      <c r="IQ49" s="5">
        <v>956097</v>
      </c>
      <c r="IR49" s="5">
        <v>808919</v>
      </c>
      <c r="IS49" s="5">
        <v>744967</v>
      </c>
      <c r="IT49" s="5">
        <v>693072</v>
      </c>
      <c r="IU49" s="5">
        <v>684630</v>
      </c>
      <c r="IV49" s="5">
        <v>737268</v>
      </c>
      <c r="IW49" s="5">
        <v>690014</v>
      </c>
      <c r="IX49" s="5">
        <v>618586</v>
      </c>
      <c r="IY49" s="5">
        <v>139404</v>
      </c>
      <c r="IZ49" s="5">
        <v>138572</v>
      </c>
      <c r="JA49" s="5">
        <v>139738</v>
      </c>
      <c r="JB49" s="5">
        <v>144633</v>
      </c>
      <c r="JC49" s="5">
        <v>135660</v>
      </c>
      <c r="JD49" s="5">
        <v>122659</v>
      </c>
      <c r="JE49" s="5">
        <v>94103</v>
      </c>
      <c r="JF49" s="5">
        <v>90671</v>
      </c>
      <c r="JG49" s="5">
        <v>122617</v>
      </c>
      <c r="JH49" s="5">
        <v>117901</v>
      </c>
      <c r="JI49" s="5">
        <v>124345</v>
      </c>
      <c r="JJ49" s="5">
        <v>113637</v>
      </c>
      <c r="JK49" s="5">
        <v>106010</v>
      </c>
      <c r="JL49" s="5">
        <v>93418</v>
      </c>
      <c r="JM49" s="5">
        <v>95592</v>
      </c>
      <c r="JN49" s="5">
        <v>89338</v>
      </c>
      <c r="JO49" s="5">
        <v>94516</v>
      </c>
      <c r="JP49" s="5">
        <v>89273</v>
      </c>
      <c r="JQ49" s="5">
        <v>96418</v>
      </c>
      <c r="JR49" s="5">
        <v>99046</v>
      </c>
      <c r="JS49" s="5">
        <v>101895</v>
      </c>
      <c r="JT49" s="5">
        <v>108657</v>
      </c>
      <c r="JU49" s="5">
        <v>158330</v>
      </c>
      <c r="JV49" s="5">
        <v>87369</v>
      </c>
      <c r="JW49" s="5">
        <v>83542</v>
      </c>
      <c r="JX49" s="5">
        <v>86230</v>
      </c>
      <c r="JY49" s="5">
        <v>100352</v>
      </c>
      <c r="JZ49" s="5">
        <v>105469</v>
      </c>
      <c r="KA49" s="5">
        <v>98277</v>
      </c>
      <c r="KB49" s="5">
        <v>91875</v>
      </c>
      <c r="KC49" s="5">
        <v>98011</v>
      </c>
      <c r="KD49" s="5">
        <v>79990</v>
      </c>
      <c r="KE49" s="5">
        <v>29278</v>
      </c>
      <c r="KF49" s="5">
        <v>29481</v>
      </c>
      <c r="KG49" s="5">
        <v>26702</v>
      </c>
      <c r="KH49" s="5">
        <v>17608</v>
      </c>
      <c r="KI49" s="5">
        <v>15922</v>
      </c>
      <c r="KJ49" s="5">
        <v>14985</v>
      </c>
      <c r="KK49" s="5">
        <v>16931</v>
      </c>
      <c r="KL49" s="5">
        <v>14272</v>
      </c>
      <c r="KM49" s="5">
        <v>14066</v>
      </c>
      <c r="KN49" s="5">
        <v>14314</v>
      </c>
      <c r="KO49" s="5">
        <v>15498</v>
      </c>
      <c r="KP49" s="5">
        <v>17490</v>
      </c>
      <c r="KQ49" s="5">
        <v>21726</v>
      </c>
      <c r="KR49" s="5">
        <v>22049</v>
      </c>
      <c r="KS49" s="5">
        <v>21453</v>
      </c>
      <c r="KT49" s="5">
        <v>16230</v>
      </c>
      <c r="KU49" s="5">
        <v>15981</v>
      </c>
      <c r="KV49" s="5">
        <v>20170</v>
      </c>
      <c r="KW49" s="5">
        <v>22098</v>
      </c>
      <c r="KX49" s="5">
        <v>17555</v>
      </c>
      <c r="KY49" s="5">
        <v>23175</v>
      </c>
      <c r="KZ49" s="5">
        <v>12941</v>
      </c>
      <c r="LA49" s="5">
        <v>6530</v>
      </c>
      <c r="LB49" s="5">
        <v>8607</v>
      </c>
      <c r="LC49" s="5">
        <v>5884</v>
      </c>
      <c r="LD49" s="5">
        <v>5851</v>
      </c>
      <c r="LE49" s="5">
        <v>6390</v>
      </c>
      <c r="LF49" s="5">
        <v>5986</v>
      </c>
      <c r="LG49" s="5">
        <v>5765</v>
      </c>
      <c r="LH49" s="5">
        <v>6344</v>
      </c>
      <c r="LI49" s="5">
        <v>5857</v>
      </c>
      <c r="LJ49" s="5">
        <v>6056</v>
      </c>
      <c r="LK49" s="5">
        <v>21537</v>
      </c>
      <c r="LL49" s="5">
        <v>17023</v>
      </c>
      <c r="LM49" s="5">
        <v>19846</v>
      </c>
      <c r="LN49" s="5">
        <v>17773</v>
      </c>
      <c r="LO49" s="5">
        <v>20572</v>
      </c>
      <c r="LP49" s="5">
        <v>20857</v>
      </c>
      <c r="LQ49" s="5">
        <v>24306</v>
      </c>
      <c r="LR49" s="5">
        <v>24879</v>
      </c>
      <c r="LS49" s="5">
        <v>25970</v>
      </c>
      <c r="LT49" s="5">
        <v>20825</v>
      </c>
      <c r="LU49" s="5">
        <v>20483</v>
      </c>
      <c r="LV49" s="5">
        <v>20139</v>
      </c>
      <c r="LW49" s="5">
        <v>14303</v>
      </c>
      <c r="LX49" s="5">
        <v>14326</v>
      </c>
      <c r="LY49" s="5">
        <v>10891</v>
      </c>
      <c r="LZ49" s="5">
        <v>10486</v>
      </c>
      <c r="MA49" s="5">
        <v>11678</v>
      </c>
      <c r="MB49" s="5">
        <v>11329</v>
      </c>
      <c r="MC49" s="5">
        <v>10496</v>
      </c>
      <c r="MD49" s="5">
        <v>12510</v>
      </c>
      <c r="ME49" s="5">
        <v>10191</v>
      </c>
      <c r="MF49" s="5">
        <v>9983</v>
      </c>
      <c r="MG49" s="5">
        <v>8830</v>
      </c>
      <c r="MH49" s="5">
        <v>7937</v>
      </c>
      <c r="MI49" s="5">
        <v>7664</v>
      </c>
      <c r="MJ49" s="5">
        <v>7432</v>
      </c>
      <c r="MK49" s="5">
        <v>7000</v>
      </c>
      <c r="ML49" s="5">
        <v>5928</v>
      </c>
      <c r="MM49" s="5">
        <v>6014</v>
      </c>
      <c r="MN49" s="5">
        <v>6494</v>
      </c>
      <c r="MO49" s="5">
        <v>5341</v>
      </c>
      <c r="MP49" s="5">
        <v>5944</v>
      </c>
      <c r="MQ49" s="5">
        <v>0</v>
      </c>
      <c r="MR49" s="5">
        <v>0</v>
      </c>
      <c r="MS49" s="5">
        <v>0</v>
      </c>
      <c r="MT49" s="5">
        <v>0</v>
      </c>
      <c r="MU49" s="5">
        <v>0</v>
      </c>
      <c r="MV49" s="5">
        <v>0</v>
      </c>
      <c r="MW49" s="5">
        <v>0</v>
      </c>
      <c r="MX49" s="5">
        <v>0</v>
      </c>
      <c r="MY49" s="5">
        <v>0</v>
      </c>
      <c r="MZ49" s="5">
        <v>0</v>
      </c>
      <c r="NA49" s="5">
        <v>0</v>
      </c>
      <c r="NB49" s="5">
        <v>0</v>
      </c>
      <c r="NC49" s="5">
        <v>0</v>
      </c>
      <c r="ND49" s="5">
        <v>0</v>
      </c>
      <c r="NE49" s="5" t="s">
        <v>220</v>
      </c>
      <c r="NF49" s="5" t="s">
        <v>220</v>
      </c>
      <c r="NG49" s="5" t="s">
        <v>220</v>
      </c>
      <c r="NH49" s="5" t="s">
        <v>220</v>
      </c>
      <c r="NI49" s="5" t="s">
        <v>220</v>
      </c>
      <c r="NJ49" s="5" t="s">
        <v>220</v>
      </c>
      <c r="NK49" s="5" t="s">
        <v>220</v>
      </c>
      <c r="NL49" s="5" t="s">
        <v>220</v>
      </c>
      <c r="NM49" s="5" t="s">
        <v>220</v>
      </c>
      <c r="NN49" s="5" t="s">
        <v>220</v>
      </c>
      <c r="NO49" s="5" t="s">
        <v>220</v>
      </c>
      <c r="NP49" s="5" t="s">
        <v>220</v>
      </c>
      <c r="NQ49" s="5" t="s">
        <v>220</v>
      </c>
      <c r="NR49" s="5" t="s">
        <v>220</v>
      </c>
      <c r="NS49" s="5" t="s">
        <v>220</v>
      </c>
      <c r="NT49" s="5" t="s">
        <v>220</v>
      </c>
      <c r="NU49" s="5" t="s">
        <v>220</v>
      </c>
      <c r="NV49" s="5" t="s">
        <v>220</v>
      </c>
      <c r="NW49" s="5">
        <v>0</v>
      </c>
      <c r="NX49" s="5">
        <v>0</v>
      </c>
      <c r="NY49" s="5">
        <v>0</v>
      </c>
      <c r="NZ49" s="5">
        <v>0</v>
      </c>
      <c r="OA49" s="5">
        <v>0</v>
      </c>
      <c r="OB49" s="5">
        <v>0</v>
      </c>
      <c r="OC49" s="5">
        <v>0</v>
      </c>
      <c r="OD49" s="5">
        <v>0</v>
      </c>
      <c r="OE49" s="5">
        <v>0</v>
      </c>
      <c r="OF49" s="5">
        <v>0</v>
      </c>
      <c r="OG49" s="5">
        <v>0</v>
      </c>
      <c r="OH49" s="5">
        <v>0</v>
      </c>
      <c r="OI49" s="5">
        <v>0</v>
      </c>
      <c r="OJ49" s="5">
        <v>0</v>
      </c>
      <c r="OK49" s="5" t="s">
        <v>220</v>
      </c>
      <c r="OL49" s="5" t="s">
        <v>220</v>
      </c>
      <c r="OM49" s="5" t="s">
        <v>220</v>
      </c>
      <c r="ON49" s="5" t="s">
        <v>220</v>
      </c>
      <c r="OO49" s="5" t="s">
        <v>220</v>
      </c>
      <c r="OP49" s="5" t="s">
        <v>220</v>
      </c>
      <c r="OQ49" s="5" t="s">
        <v>220</v>
      </c>
      <c r="OR49" s="5" t="s">
        <v>220</v>
      </c>
      <c r="OS49" s="5" t="s">
        <v>220</v>
      </c>
      <c r="OT49" s="5" t="s">
        <v>220</v>
      </c>
      <c r="OU49" s="5" t="s">
        <v>220</v>
      </c>
      <c r="OV49" s="5" t="s">
        <v>220</v>
      </c>
      <c r="OW49" s="5" t="s">
        <v>220</v>
      </c>
      <c r="OX49" s="5" t="s">
        <v>220</v>
      </c>
      <c r="OY49" s="5" t="s">
        <v>220</v>
      </c>
      <c r="OZ49" s="5" t="s">
        <v>220</v>
      </c>
      <c r="PA49" s="5" t="s">
        <v>220</v>
      </c>
      <c r="PB49" s="5" t="s">
        <v>220</v>
      </c>
      <c r="PC49" s="5">
        <v>60777</v>
      </c>
      <c r="PD49" s="5">
        <v>58157</v>
      </c>
      <c r="PE49" s="5">
        <v>56814</v>
      </c>
      <c r="PF49" s="5">
        <v>53010</v>
      </c>
      <c r="PG49" s="5">
        <v>53564</v>
      </c>
      <c r="PH49" s="5">
        <v>50175</v>
      </c>
      <c r="PI49" s="5">
        <v>65468</v>
      </c>
      <c r="PJ49" s="5">
        <v>64474</v>
      </c>
      <c r="PK49" s="5">
        <v>68054</v>
      </c>
      <c r="PL49" s="5">
        <v>64189</v>
      </c>
      <c r="PM49" s="5">
        <v>67306</v>
      </c>
      <c r="PN49" s="5">
        <v>71586</v>
      </c>
      <c r="PO49" s="5">
        <v>77461</v>
      </c>
      <c r="PP49" s="5">
        <v>66348</v>
      </c>
      <c r="PQ49" s="5">
        <v>64502</v>
      </c>
      <c r="PR49" s="5">
        <v>58996</v>
      </c>
      <c r="PS49" s="5">
        <v>56286</v>
      </c>
      <c r="PT49" s="5">
        <v>67276</v>
      </c>
      <c r="PU49" s="5">
        <v>45905</v>
      </c>
      <c r="PV49" s="5">
        <v>51282</v>
      </c>
      <c r="PW49" s="5">
        <v>49270</v>
      </c>
      <c r="PX49" s="5">
        <v>37082</v>
      </c>
      <c r="PY49" s="5">
        <v>32824</v>
      </c>
      <c r="PZ49" s="5">
        <v>29246</v>
      </c>
      <c r="QA49" s="5">
        <v>32099</v>
      </c>
      <c r="QB49" s="5">
        <v>28051</v>
      </c>
      <c r="QC49" s="5">
        <v>26640</v>
      </c>
      <c r="QD49" s="5">
        <v>25145</v>
      </c>
      <c r="QE49" s="5">
        <v>25514</v>
      </c>
      <c r="QF49" s="5">
        <v>22677</v>
      </c>
      <c r="QG49" s="5">
        <v>22957</v>
      </c>
      <c r="QH49" s="5">
        <v>20735</v>
      </c>
      <c r="QI49" s="5">
        <v>104532</v>
      </c>
      <c r="QJ49" s="5">
        <v>90761</v>
      </c>
      <c r="QK49" s="5">
        <v>92735</v>
      </c>
      <c r="QL49" s="5">
        <v>95778</v>
      </c>
      <c r="QM49" s="5">
        <v>96633</v>
      </c>
      <c r="QN49" s="5">
        <v>96652</v>
      </c>
      <c r="QO49" s="5">
        <v>69562</v>
      </c>
      <c r="QP49" s="5">
        <v>65163</v>
      </c>
      <c r="QQ49" s="5">
        <v>64487</v>
      </c>
      <c r="QR49" s="5">
        <v>78174</v>
      </c>
      <c r="QS49" s="5">
        <v>64210</v>
      </c>
      <c r="QT49" s="5">
        <v>71774</v>
      </c>
      <c r="QU49" s="5">
        <v>67737</v>
      </c>
      <c r="QV49" s="5">
        <v>63303</v>
      </c>
      <c r="QW49" s="5">
        <v>66855</v>
      </c>
      <c r="QX49" s="5">
        <v>25948</v>
      </c>
      <c r="QY49" s="5">
        <v>36678</v>
      </c>
      <c r="QZ49" s="5">
        <v>14676</v>
      </c>
      <c r="RA49" s="5">
        <v>26782</v>
      </c>
      <c r="RB49" s="5">
        <v>25961</v>
      </c>
      <c r="RC49" s="5">
        <v>27373</v>
      </c>
      <c r="RD49" s="5">
        <v>29134</v>
      </c>
      <c r="RE49" s="5">
        <v>27607</v>
      </c>
      <c r="RF49" s="5">
        <v>23764</v>
      </c>
      <c r="RG49" s="5">
        <v>19877</v>
      </c>
      <c r="RH49" s="5">
        <v>25823</v>
      </c>
      <c r="RI49" s="5">
        <v>25866</v>
      </c>
      <c r="RJ49" s="5">
        <v>25119</v>
      </c>
      <c r="RK49" s="5">
        <v>27231</v>
      </c>
      <c r="RL49" s="5">
        <v>24659</v>
      </c>
      <c r="RM49" s="5">
        <v>24930</v>
      </c>
      <c r="RN49" s="5">
        <v>22733</v>
      </c>
      <c r="RO49" s="5">
        <v>60040</v>
      </c>
      <c r="RP49" s="5">
        <v>61855</v>
      </c>
      <c r="RQ49" s="5">
        <v>57717</v>
      </c>
      <c r="RR49" s="5">
        <v>59606</v>
      </c>
      <c r="RS49" s="5">
        <v>57771</v>
      </c>
      <c r="RT49" s="5">
        <v>57525</v>
      </c>
      <c r="RU49" s="5">
        <v>46992</v>
      </c>
      <c r="RV49" s="5">
        <v>45339</v>
      </c>
      <c r="RW49" s="5">
        <v>42196</v>
      </c>
      <c r="RX49" s="5">
        <v>48889</v>
      </c>
      <c r="RY49" s="5">
        <v>54833</v>
      </c>
      <c r="RZ49" s="5">
        <v>49943</v>
      </c>
      <c r="SA49" s="5">
        <v>51049</v>
      </c>
      <c r="SB49" s="5">
        <v>50356</v>
      </c>
      <c r="SC49" s="5">
        <v>53933</v>
      </c>
      <c r="SD49" s="5">
        <v>49448</v>
      </c>
      <c r="SE49" s="5">
        <v>47570</v>
      </c>
      <c r="SF49" s="5">
        <v>51393</v>
      </c>
      <c r="SG49" s="5">
        <v>71153</v>
      </c>
      <c r="SH49" s="5">
        <v>55050</v>
      </c>
      <c r="SI49" s="5">
        <v>58534</v>
      </c>
      <c r="SJ49" s="5">
        <v>55039</v>
      </c>
      <c r="SK49" s="5">
        <v>50166</v>
      </c>
      <c r="SL49" s="5">
        <v>53231</v>
      </c>
      <c r="SM49" s="5">
        <v>43090</v>
      </c>
      <c r="SN49" s="5">
        <v>34558</v>
      </c>
      <c r="SO49" s="5">
        <v>36050</v>
      </c>
      <c r="SP49" s="5">
        <v>35384</v>
      </c>
      <c r="SQ49" s="5">
        <v>34229</v>
      </c>
      <c r="SR49" s="5">
        <v>32320</v>
      </c>
      <c r="SS49" s="5">
        <v>31255</v>
      </c>
      <c r="ST49" s="5">
        <v>30732</v>
      </c>
      <c r="SU49" s="5">
        <v>100726</v>
      </c>
      <c r="SV49" s="5">
        <v>107649</v>
      </c>
      <c r="SW49" s="5">
        <v>97908</v>
      </c>
      <c r="SX49" s="5">
        <v>101995</v>
      </c>
      <c r="SY49" s="5">
        <v>83883</v>
      </c>
      <c r="SZ49" s="5">
        <v>115469</v>
      </c>
      <c r="TA49" s="5">
        <v>94825</v>
      </c>
      <c r="TB49" s="5">
        <v>90590</v>
      </c>
      <c r="TC49" s="5">
        <v>100551</v>
      </c>
      <c r="TD49" s="5">
        <v>94709</v>
      </c>
      <c r="TE49" s="5">
        <v>76889</v>
      </c>
      <c r="TF49" s="5">
        <v>71494</v>
      </c>
      <c r="TG49" s="5">
        <v>72298</v>
      </c>
      <c r="TH49" s="5">
        <v>64707</v>
      </c>
      <c r="TI49" s="5">
        <v>63876</v>
      </c>
      <c r="TJ49" s="5">
        <v>64123</v>
      </c>
      <c r="TK49" s="5">
        <v>65427</v>
      </c>
      <c r="TL49" s="5">
        <v>67776</v>
      </c>
      <c r="TM49" s="5">
        <v>62174</v>
      </c>
      <c r="TN49" s="5">
        <v>68014</v>
      </c>
      <c r="TO49" s="5">
        <v>84969</v>
      </c>
      <c r="TP49" s="5">
        <v>82974</v>
      </c>
      <c r="TQ49" s="5">
        <v>70347</v>
      </c>
      <c r="TR49" s="5">
        <v>67705</v>
      </c>
      <c r="TS49" s="5">
        <v>89395</v>
      </c>
      <c r="TT49" s="5">
        <v>111447</v>
      </c>
      <c r="TU49" s="5">
        <v>106747</v>
      </c>
      <c r="TV49" s="5">
        <v>74734</v>
      </c>
      <c r="TW49" s="5">
        <v>62092</v>
      </c>
      <c r="TX49" s="5">
        <v>52763</v>
      </c>
      <c r="TY49" s="5">
        <v>44423</v>
      </c>
      <c r="TZ49" s="5">
        <v>39445</v>
      </c>
      <c r="UA49" s="5">
        <v>9128</v>
      </c>
      <c r="UB49" s="5">
        <v>9056</v>
      </c>
      <c r="UC49" s="5">
        <v>7284</v>
      </c>
      <c r="UD49" s="5">
        <v>4499</v>
      </c>
      <c r="UE49" s="5">
        <v>3657</v>
      </c>
      <c r="UF49" s="5">
        <v>2331</v>
      </c>
      <c r="UG49" s="5">
        <v>1937</v>
      </c>
      <c r="UH49" s="5">
        <v>2167</v>
      </c>
      <c r="UI49" s="5">
        <v>1517</v>
      </c>
      <c r="UJ49" s="5">
        <v>1333</v>
      </c>
      <c r="UK49" s="5">
        <v>1253</v>
      </c>
      <c r="UL49" s="5">
        <v>1775</v>
      </c>
      <c r="UM49" s="5">
        <v>1964</v>
      </c>
      <c r="UN49" s="5">
        <v>2364</v>
      </c>
      <c r="UO49" s="5">
        <v>2364</v>
      </c>
      <c r="UP49" s="5">
        <v>2239</v>
      </c>
      <c r="UQ49" s="5">
        <v>4506</v>
      </c>
      <c r="UR49" s="5">
        <v>5283</v>
      </c>
      <c r="US49" s="5">
        <v>10944</v>
      </c>
      <c r="UT49" s="5">
        <v>12905</v>
      </c>
      <c r="UU49" s="5">
        <v>14798</v>
      </c>
      <c r="UV49" s="5">
        <v>11909</v>
      </c>
      <c r="UW49" s="5">
        <v>9697</v>
      </c>
      <c r="UX49" s="5">
        <v>6339</v>
      </c>
      <c r="UY49" s="5">
        <v>188</v>
      </c>
      <c r="UZ49" s="5">
        <v>854</v>
      </c>
      <c r="VA49" s="5">
        <v>988</v>
      </c>
      <c r="VB49" s="5">
        <v>1267</v>
      </c>
      <c r="VC49" s="5">
        <v>1026</v>
      </c>
      <c r="VD49" s="5">
        <v>810</v>
      </c>
      <c r="VE49" s="5">
        <v>1162</v>
      </c>
      <c r="VF49" s="5">
        <v>1328</v>
      </c>
      <c r="VG49" s="5">
        <v>391638</v>
      </c>
      <c r="VH49" s="5">
        <v>386336</v>
      </c>
      <c r="VI49" s="5">
        <v>217231</v>
      </c>
      <c r="VJ49" s="5">
        <v>257226</v>
      </c>
      <c r="VK49" s="5">
        <v>242338</v>
      </c>
      <c r="VL49" s="5">
        <v>237192</v>
      </c>
      <c r="VM49" s="5">
        <v>277471</v>
      </c>
      <c r="VN49" s="5">
        <v>365471</v>
      </c>
      <c r="VO49" s="5">
        <v>264733</v>
      </c>
      <c r="VP49" s="5">
        <v>298428</v>
      </c>
      <c r="VQ49" s="5">
        <v>211970</v>
      </c>
      <c r="VR49" s="5">
        <v>265144</v>
      </c>
      <c r="VS49" s="5">
        <v>269690</v>
      </c>
      <c r="VT49" s="5">
        <v>194849</v>
      </c>
      <c r="VU49" s="5">
        <v>306222</v>
      </c>
      <c r="VV49" s="5">
        <v>188135</v>
      </c>
      <c r="VW49" s="5">
        <v>196580</v>
      </c>
      <c r="VX49" s="5">
        <v>146518</v>
      </c>
      <c r="VY49" s="5">
        <v>41318</v>
      </c>
      <c r="VZ49" s="5">
        <v>125780</v>
      </c>
      <c r="WA49" s="5">
        <v>59924</v>
      </c>
      <c r="WB49" s="5">
        <v>90050</v>
      </c>
      <c r="WC49" s="5">
        <v>101262</v>
      </c>
      <c r="WD49" s="5">
        <v>106173</v>
      </c>
      <c r="WE49" s="5">
        <v>104570</v>
      </c>
      <c r="WF49" s="5">
        <v>124119</v>
      </c>
      <c r="WG49" s="5">
        <v>114739</v>
      </c>
      <c r="WH49" s="5">
        <v>83853</v>
      </c>
      <c r="WI49" s="5">
        <v>75336</v>
      </c>
      <c r="WJ49" s="5">
        <v>71711</v>
      </c>
      <c r="WK49" s="5">
        <v>74173</v>
      </c>
      <c r="WL49" s="5">
        <v>71612</v>
      </c>
      <c r="WM49" s="5">
        <v>545</v>
      </c>
      <c r="WN49" s="5">
        <v>170</v>
      </c>
      <c r="WO49" s="5">
        <v>660</v>
      </c>
      <c r="WP49" s="5">
        <v>316</v>
      </c>
      <c r="WQ49" s="5">
        <v>538</v>
      </c>
      <c r="WR49" s="5">
        <v>120</v>
      </c>
      <c r="WS49" s="5">
        <v>2131</v>
      </c>
      <c r="WT49" s="5">
        <v>3810</v>
      </c>
      <c r="WU49" s="5">
        <v>3464</v>
      </c>
      <c r="WV49" s="5">
        <v>3349</v>
      </c>
      <c r="WW49" s="5">
        <v>2782</v>
      </c>
      <c r="WX49" s="5">
        <v>-9046</v>
      </c>
      <c r="WY49" s="5">
        <v>23280</v>
      </c>
      <c r="WZ49" s="5">
        <v>-4588</v>
      </c>
      <c r="XA49" s="5">
        <v>8908</v>
      </c>
      <c r="XB49" s="5">
        <v>784</v>
      </c>
      <c r="XC49" s="5">
        <v>-3973</v>
      </c>
      <c r="XD49" s="5">
        <v>6468</v>
      </c>
      <c r="XE49" s="5">
        <v>601</v>
      </c>
      <c r="XF49" s="5">
        <v>538</v>
      </c>
      <c r="XG49" s="5">
        <v>767</v>
      </c>
      <c r="XH49" s="5">
        <v>658</v>
      </c>
      <c r="XI49" s="5">
        <v>763</v>
      </c>
      <c r="XJ49" s="5">
        <v>728</v>
      </c>
      <c r="XK49" s="5">
        <v>3008</v>
      </c>
      <c r="XL49" s="5">
        <v>3393</v>
      </c>
      <c r="XM49" s="5">
        <v>3551</v>
      </c>
      <c r="XN49" s="5">
        <v>3217</v>
      </c>
      <c r="XO49" s="5">
        <v>3259</v>
      </c>
      <c r="XP49" s="5">
        <v>3191</v>
      </c>
      <c r="XQ49" s="5">
        <v>3085</v>
      </c>
      <c r="XR49" s="5">
        <v>3001</v>
      </c>
      <c r="XS49" s="2">
        <v>6455</v>
      </c>
      <c r="XT49" s="3" t="s">
        <v>222</v>
      </c>
      <c r="XU49" s="3" t="s">
        <v>222</v>
      </c>
      <c r="XV49" s="3" t="s">
        <v>222</v>
      </c>
      <c r="XW49" s="3" t="s">
        <v>221</v>
      </c>
      <c r="XX49" s="3" t="s">
        <v>222</v>
      </c>
      <c r="XY49" s="3" t="s">
        <v>222</v>
      </c>
      <c r="XZ49" s="3" t="s">
        <v>237</v>
      </c>
    </row>
    <row r="50" spans="1:650" x14ac:dyDescent="0.3">
      <c r="A50" s="1" t="s">
        <v>44</v>
      </c>
      <c r="B50" s="2">
        <v>4062444</v>
      </c>
      <c r="C50" s="5">
        <v>13883</v>
      </c>
      <c r="D50" s="5">
        <v>7780</v>
      </c>
      <c r="E50" s="5">
        <v>40510</v>
      </c>
      <c r="F50" s="5">
        <v>12383</v>
      </c>
      <c r="G50" s="5">
        <v>6869</v>
      </c>
      <c r="H50" s="5">
        <v>15038</v>
      </c>
      <c r="I50" s="5">
        <v>3672</v>
      </c>
      <c r="J50" s="5">
        <v>1999</v>
      </c>
      <c r="K50" s="5">
        <v>15093</v>
      </c>
      <c r="L50" s="5">
        <v>32089</v>
      </c>
      <c r="M50" s="5">
        <v>5740</v>
      </c>
      <c r="N50" s="5">
        <v>6363</v>
      </c>
      <c r="O50" s="5">
        <v>2848</v>
      </c>
      <c r="P50" s="5">
        <v>5943</v>
      </c>
      <c r="Q50" s="5">
        <v>12377</v>
      </c>
      <c r="R50" s="5">
        <v>34202</v>
      </c>
      <c r="S50" s="5">
        <v>9199</v>
      </c>
      <c r="T50" s="5">
        <v>20673</v>
      </c>
      <c r="U50" s="5">
        <v>11294</v>
      </c>
      <c r="V50" s="5">
        <v>16812</v>
      </c>
      <c r="W50" s="5">
        <v>8990</v>
      </c>
      <c r="X50" s="5">
        <v>7011</v>
      </c>
      <c r="Y50" s="5">
        <v>2046</v>
      </c>
      <c r="Z50" s="5">
        <v>-296</v>
      </c>
      <c r="AA50" s="5">
        <v>379</v>
      </c>
      <c r="AB50" s="5">
        <v>355</v>
      </c>
      <c r="AC50" s="5">
        <v>2579</v>
      </c>
      <c r="AD50" s="5">
        <v>1510</v>
      </c>
      <c r="AE50" s="5">
        <v>4041</v>
      </c>
      <c r="AF50" s="5">
        <v>6699</v>
      </c>
      <c r="AG50" s="5">
        <v>488</v>
      </c>
      <c r="AH50" s="5">
        <v>1108</v>
      </c>
      <c r="AI50" s="5">
        <v>329785</v>
      </c>
      <c r="AJ50" s="5">
        <v>420063</v>
      </c>
      <c r="AK50" s="5">
        <v>369657</v>
      </c>
      <c r="AL50" s="5">
        <v>646313</v>
      </c>
      <c r="AM50" s="5">
        <v>1165349</v>
      </c>
      <c r="AN50" s="5">
        <v>347439</v>
      </c>
      <c r="AO50" s="5">
        <v>2830511</v>
      </c>
      <c r="AP50" s="5">
        <v>46801</v>
      </c>
      <c r="AQ50" s="5">
        <v>165743</v>
      </c>
      <c r="AR50" s="5">
        <v>68408</v>
      </c>
      <c r="AS50" s="5">
        <v>115346</v>
      </c>
      <c r="AT50" s="5">
        <v>717908</v>
      </c>
      <c r="AU50" s="5">
        <v>414961</v>
      </c>
      <c r="AV50" s="5">
        <v>309563</v>
      </c>
      <c r="AW50" s="5">
        <v>364161</v>
      </c>
      <c r="AX50" s="5">
        <v>90801</v>
      </c>
      <c r="AY50" s="5">
        <v>413182</v>
      </c>
      <c r="AZ50" s="5">
        <v>293551</v>
      </c>
      <c r="BA50" s="5">
        <v>111822</v>
      </c>
      <c r="BB50" s="5">
        <v>38748</v>
      </c>
      <c r="BC50" s="5">
        <v>52794</v>
      </c>
      <c r="BD50" s="5">
        <v>44005</v>
      </c>
      <c r="BE50" s="5">
        <v>42928</v>
      </c>
      <c r="BF50" s="5">
        <v>64701</v>
      </c>
      <c r="BG50" s="5">
        <v>148999</v>
      </c>
      <c r="BH50" s="5">
        <v>245992</v>
      </c>
      <c r="BI50" s="5">
        <v>232526</v>
      </c>
      <c r="BJ50" s="5">
        <v>69863</v>
      </c>
      <c r="BK50" s="5">
        <v>40760</v>
      </c>
      <c r="BL50" s="5">
        <v>40757</v>
      </c>
      <c r="BM50" s="5">
        <v>29538</v>
      </c>
      <c r="BN50" s="5">
        <v>23963</v>
      </c>
      <c r="BO50" s="5">
        <v>155902</v>
      </c>
      <c r="BP50" s="5">
        <v>170314</v>
      </c>
      <c r="BQ50" s="5">
        <v>142417</v>
      </c>
      <c r="BR50" s="5">
        <v>100889</v>
      </c>
      <c r="BS50" s="5">
        <v>74032</v>
      </c>
      <c r="BT50" s="5">
        <v>118825</v>
      </c>
      <c r="BU50" s="5">
        <v>115011</v>
      </c>
      <c r="BV50" s="5">
        <v>79663</v>
      </c>
      <c r="BW50" s="5">
        <v>48767</v>
      </c>
      <c r="BX50" s="5">
        <v>36043</v>
      </c>
      <c r="BY50" s="5">
        <v>51646</v>
      </c>
      <c r="BZ50" s="5">
        <v>23355</v>
      </c>
      <c r="CA50" s="5">
        <v>64685</v>
      </c>
      <c r="CB50" s="5">
        <v>34842</v>
      </c>
      <c r="CC50" s="5">
        <v>30680</v>
      </c>
      <c r="CD50" s="5">
        <v>24021</v>
      </c>
      <c r="CE50" s="5">
        <v>36486</v>
      </c>
      <c r="CF50" s="5">
        <v>28547</v>
      </c>
      <c r="CG50" s="5">
        <v>34064</v>
      </c>
      <c r="CH50" s="5">
        <v>23150</v>
      </c>
      <c r="CI50" s="5">
        <v>20835</v>
      </c>
      <c r="CJ50" s="5">
        <v>20070</v>
      </c>
      <c r="CK50" s="5">
        <v>10672</v>
      </c>
      <c r="CL50" s="5">
        <v>7632</v>
      </c>
      <c r="CM50" s="5">
        <v>29856</v>
      </c>
      <c r="CN50" s="5">
        <v>25706</v>
      </c>
      <c r="CO50" s="5">
        <v>26954</v>
      </c>
      <c r="CP50" s="5">
        <v>19858</v>
      </c>
      <c r="CQ50" s="5">
        <v>24360</v>
      </c>
      <c r="CR50" s="5">
        <v>16236</v>
      </c>
      <c r="CS50" s="5">
        <v>13606</v>
      </c>
      <c r="CT50" s="5">
        <v>10803</v>
      </c>
      <c r="CU50" s="5">
        <v>405845</v>
      </c>
      <c r="CV50" s="5">
        <v>296720</v>
      </c>
      <c r="CW50" s="5">
        <v>272420</v>
      </c>
      <c r="CX50" s="5">
        <v>173160</v>
      </c>
      <c r="CY50" s="5">
        <v>167360</v>
      </c>
      <c r="CZ50" s="5">
        <v>123445</v>
      </c>
      <c r="DA50" s="5">
        <v>114687</v>
      </c>
      <c r="DB50" s="5">
        <v>119015</v>
      </c>
      <c r="DC50" s="5">
        <v>86608</v>
      </c>
      <c r="DD50" s="5">
        <v>93611</v>
      </c>
      <c r="DE50" s="5">
        <v>105133</v>
      </c>
      <c r="DF50" s="5">
        <v>92613</v>
      </c>
      <c r="DG50" s="5">
        <v>130487</v>
      </c>
      <c r="DH50" s="5">
        <v>64842</v>
      </c>
      <c r="DI50" s="5">
        <v>86475</v>
      </c>
      <c r="DJ50" s="5">
        <v>95578</v>
      </c>
      <c r="DK50" s="5">
        <v>62717</v>
      </c>
      <c r="DL50" s="5">
        <v>88223</v>
      </c>
      <c r="DM50" s="5">
        <v>81026</v>
      </c>
      <c r="DN50" s="5">
        <v>73768</v>
      </c>
      <c r="DO50" s="5">
        <v>75464</v>
      </c>
      <c r="DP50" s="5">
        <v>82794</v>
      </c>
      <c r="DQ50" s="5">
        <v>94365</v>
      </c>
      <c r="DR50" s="5">
        <v>77980</v>
      </c>
      <c r="DS50" s="5">
        <v>99338</v>
      </c>
      <c r="DT50" s="5">
        <v>93737</v>
      </c>
      <c r="DU50" s="5">
        <v>75645</v>
      </c>
      <c r="DV50" s="5">
        <v>76780</v>
      </c>
      <c r="DW50" s="5">
        <v>65799</v>
      </c>
      <c r="DX50" s="5">
        <v>65566</v>
      </c>
      <c r="DY50" s="5">
        <v>56103</v>
      </c>
      <c r="DZ50" s="5">
        <v>52134</v>
      </c>
      <c r="EA50" s="5">
        <v>76236</v>
      </c>
      <c r="EB50" s="5">
        <v>38331</v>
      </c>
      <c r="EC50" s="5">
        <v>63411</v>
      </c>
      <c r="ED50" s="5">
        <v>45012</v>
      </c>
      <c r="EE50" s="5">
        <v>30942</v>
      </c>
      <c r="EF50" s="5">
        <v>39906</v>
      </c>
      <c r="EG50" s="5">
        <v>18193</v>
      </c>
      <c r="EH50" s="5">
        <v>22826</v>
      </c>
      <c r="EI50" s="5">
        <v>16178</v>
      </c>
      <c r="EJ50" s="5">
        <v>18646</v>
      </c>
      <c r="EK50" s="5">
        <v>22114</v>
      </c>
      <c r="EL50" s="5">
        <v>15171</v>
      </c>
      <c r="EM50" s="5">
        <v>27358</v>
      </c>
      <c r="EN50" s="5">
        <v>3571</v>
      </c>
      <c r="EO50" s="5">
        <v>9713</v>
      </c>
      <c r="EP50" s="5">
        <v>6328</v>
      </c>
      <c r="EQ50" s="5">
        <v>5158</v>
      </c>
      <c r="ER50" s="5">
        <v>6788</v>
      </c>
      <c r="ES50" s="5">
        <v>3718</v>
      </c>
      <c r="ET50" s="5">
        <v>13321</v>
      </c>
      <c r="EU50" s="5">
        <v>5578</v>
      </c>
      <c r="EV50" s="5">
        <v>4634</v>
      </c>
      <c r="EW50" s="5">
        <v>806</v>
      </c>
      <c r="EX50" s="5">
        <v>1850</v>
      </c>
      <c r="EY50" s="5">
        <v>7968</v>
      </c>
      <c r="EZ50" s="5">
        <v>8214</v>
      </c>
      <c r="FA50" s="5">
        <v>11438</v>
      </c>
      <c r="FB50" s="5">
        <v>24545</v>
      </c>
      <c r="FC50" s="5">
        <v>11648</v>
      </c>
      <c r="FD50" s="5">
        <v>10052</v>
      </c>
      <c r="FE50" s="5">
        <v>3154</v>
      </c>
      <c r="FF50" s="5">
        <v>4459</v>
      </c>
      <c r="FG50" s="5">
        <v>0</v>
      </c>
      <c r="FH50" s="5">
        <v>0</v>
      </c>
      <c r="FI50" s="5">
        <v>0</v>
      </c>
      <c r="FJ50" s="5">
        <v>0</v>
      </c>
      <c r="FK50" s="5">
        <v>0</v>
      </c>
      <c r="FL50" s="5">
        <v>0</v>
      </c>
      <c r="FM50" s="5">
        <v>0</v>
      </c>
      <c r="FN50" s="5">
        <v>0</v>
      </c>
      <c r="FO50" s="5">
        <v>0</v>
      </c>
      <c r="FP50" s="5">
        <v>0</v>
      </c>
      <c r="FQ50" s="5">
        <v>0</v>
      </c>
      <c r="FR50" s="5">
        <v>0</v>
      </c>
      <c r="FS50" s="5">
        <v>0</v>
      </c>
      <c r="FT50" s="5">
        <v>0</v>
      </c>
      <c r="FU50" s="5" t="s">
        <v>220</v>
      </c>
      <c r="FV50" s="5" t="s">
        <v>220</v>
      </c>
      <c r="FW50" s="5" t="s">
        <v>220</v>
      </c>
      <c r="FX50" s="5" t="s">
        <v>220</v>
      </c>
      <c r="FY50" s="5" t="s">
        <v>220</v>
      </c>
      <c r="FZ50" s="5" t="s">
        <v>220</v>
      </c>
      <c r="GA50" s="5" t="s">
        <v>220</v>
      </c>
      <c r="GB50" s="5" t="s">
        <v>220</v>
      </c>
      <c r="GC50" s="5" t="s">
        <v>220</v>
      </c>
      <c r="GD50" s="5" t="s">
        <v>220</v>
      </c>
      <c r="GE50" s="5" t="s">
        <v>220</v>
      </c>
      <c r="GF50" s="5" t="s">
        <v>220</v>
      </c>
      <c r="GG50" s="5" t="s">
        <v>220</v>
      </c>
      <c r="GH50" s="5" t="s">
        <v>220</v>
      </c>
      <c r="GI50" s="5" t="s">
        <v>220</v>
      </c>
      <c r="GJ50" s="5" t="s">
        <v>220</v>
      </c>
      <c r="GK50" s="5" t="s">
        <v>220</v>
      </c>
      <c r="GL50" s="5" t="s">
        <v>220</v>
      </c>
      <c r="GM50" s="5">
        <v>981651</v>
      </c>
      <c r="GN50" s="5">
        <v>918658</v>
      </c>
      <c r="GO50" s="5">
        <v>888699</v>
      </c>
      <c r="GP50" s="5">
        <v>977756</v>
      </c>
      <c r="GQ50" s="5">
        <v>1444552</v>
      </c>
      <c r="GR50" s="5">
        <v>577505</v>
      </c>
      <c r="GS50" s="5">
        <v>3082073</v>
      </c>
      <c r="GT50" s="5">
        <v>270304</v>
      </c>
      <c r="GU50" s="5">
        <v>332388</v>
      </c>
      <c r="GV50" s="5">
        <v>248798</v>
      </c>
      <c r="GW50" s="5">
        <v>299979</v>
      </c>
      <c r="GX50" s="5">
        <v>855411</v>
      </c>
      <c r="GY50" s="5">
        <v>640337</v>
      </c>
      <c r="GZ50" s="5">
        <v>418762</v>
      </c>
      <c r="HA50" s="5">
        <v>503406</v>
      </c>
      <c r="HB50" s="5">
        <v>250929</v>
      </c>
      <c r="HC50" s="5">
        <v>526742</v>
      </c>
      <c r="HD50" s="5">
        <v>437782</v>
      </c>
      <c r="HE50" s="5">
        <v>241924</v>
      </c>
      <c r="HF50" s="5">
        <v>165800</v>
      </c>
      <c r="HG50" s="5">
        <v>163660</v>
      </c>
      <c r="HH50" s="5">
        <v>158514</v>
      </c>
      <c r="HI50" s="5">
        <v>150816</v>
      </c>
      <c r="HJ50" s="5">
        <v>151867</v>
      </c>
      <c r="HK50" s="5">
        <v>286540</v>
      </c>
      <c r="HL50" s="5">
        <v>374004</v>
      </c>
      <c r="HM50" s="5">
        <v>349142</v>
      </c>
      <c r="HN50" s="5">
        <v>192556</v>
      </c>
      <c r="HO50" s="5">
        <v>146608</v>
      </c>
      <c r="HP50" s="5">
        <v>139311</v>
      </c>
      <c r="HQ50" s="5">
        <v>102888</v>
      </c>
      <c r="HR50" s="5">
        <v>92468</v>
      </c>
      <c r="HS50" s="5">
        <v>1080803</v>
      </c>
      <c r="HT50" s="5">
        <v>1176241</v>
      </c>
      <c r="HU50" s="5">
        <v>1131206</v>
      </c>
      <c r="HV50" s="5">
        <v>1030149</v>
      </c>
      <c r="HW50" s="5">
        <v>1069949</v>
      </c>
      <c r="HX50" s="5">
        <v>1395657</v>
      </c>
      <c r="HY50" s="5">
        <v>1263232</v>
      </c>
      <c r="HZ50" s="5">
        <v>1200407</v>
      </c>
      <c r="IA50" s="5">
        <v>1073209</v>
      </c>
      <c r="IB50" s="5">
        <v>1009864</v>
      </c>
      <c r="IC50" s="5">
        <v>977554</v>
      </c>
      <c r="ID50" s="5">
        <v>1101445</v>
      </c>
      <c r="IE50" s="5">
        <v>894816</v>
      </c>
      <c r="IF50" s="5">
        <v>1042967</v>
      </c>
      <c r="IG50" s="5">
        <v>858579</v>
      </c>
      <c r="IH50" s="5">
        <v>842853</v>
      </c>
      <c r="II50" s="5">
        <v>872294</v>
      </c>
      <c r="IJ50" s="5">
        <v>1350834</v>
      </c>
      <c r="IK50" s="5">
        <v>3249121</v>
      </c>
      <c r="IL50" s="5">
        <v>1813082</v>
      </c>
      <c r="IM50" s="5">
        <v>1321850</v>
      </c>
      <c r="IN50" s="5">
        <v>1636704</v>
      </c>
      <c r="IO50" s="5">
        <v>1146974</v>
      </c>
      <c r="IP50" s="5">
        <v>576366</v>
      </c>
      <c r="IQ50" s="5">
        <v>499058</v>
      </c>
      <c r="IR50" s="5">
        <v>479439</v>
      </c>
      <c r="IS50" s="5">
        <v>443668</v>
      </c>
      <c r="IT50" s="5">
        <v>440041</v>
      </c>
      <c r="IU50" s="5">
        <v>494797</v>
      </c>
      <c r="IV50" s="5">
        <v>371165</v>
      </c>
      <c r="IW50" s="5">
        <v>381830</v>
      </c>
      <c r="IX50" s="5">
        <v>386792</v>
      </c>
      <c r="IY50" s="5">
        <v>194665</v>
      </c>
      <c r="IZ50" s="5">
        <v>175036</v>
      </c>
      <c r="JA50" s="5">
        <v>189505</v>
      </c>
      <c r="JB50" s="5">
        <v>205435</v>
      </c>
      <c r="JC50" s="5">
        <v>210808</v>
      </c>
      <c r="JD50" s="5">
        <v>171887</v>
      </c>
      <c r="JE50" s="5">
        <v>126346</v>
      </c>
      <c r="JF50" s="5">
        <v>118229</v>
      </c>
      <c r="JG50" s="5">
        <v>134819</v>
      </c>
      <c r="JH50" s="5">
        <v>122622</v>
      </c>
      <c r="JI50" s="5">
        <v>99168</v>
      </c>
      <c r="JJ50" s="5">
        <v>109726</v>
      </c>
      <c r="JK50" s="5">
        <v>92367</v>
      </c>
      <c r="JL50" s="5">
        <v>83796</v>
      </c>
      <c r="JM50" s="5">
        <v>66931</v>
      </c>
      <c r="JN50" s="5">
        <v>72021</v>
      </c>
      <c r="JO50" s="5">
        <v>65508</v>
      </c>
      <c r="JP50" s="5">
        <v>60969</v>
      </c>
      <c r="JQ50" s="5">
        <v>58083</v>
      </c>
      <c r="JR50" s="5">
        <v>58758</v>
      </c>
      <c r="JS50" s="5">
        <v>66476</v>
      </c>
      <c r="JT50" s="5">
        <v>61445</v>
      </c>
      <c r="JU50" s="5">
        <v>50869</v>
      </c>
      <c r="JV50" s="5">
        <v>59133</v>
      </c>
      <c r="JW50" s="5">
        <v>52043</v>
      </c>
      <c r="JX50" s="5">
        <v>55528</v>
      </c>
      <c r="JY50" s="5">
        <v>50373</v>
      </c>
      <c r="JZ50" s="5">
        <v>52311</v>
      </c>
      <c r="KA50" s="5">
        <v>51224</v>
      </c>
      <c r="KB50" s="5">
        <v>53801</v>
      </c>
      <c r="KC50" s="5">
        <v>59055</v>
      </c>
      <c r="KD50" s="5">
        <v>54769</v>
      </c>
      <c r="KE50" s="5">
        <v>95685</v>
      </c>
      <c r="KF50" s="5">
        <v>81190</v>
      </c>
      <c r="KG50" s="5">
        <v>66494</v>
      </c>
      <c r="KH50" s="5">
        <v>61391</v>
      </c>
      <c r="KI50" s="5">
        <v>48209</v>
      </c>
      <c r="KJ50" s="5">
        <v>36692</v>
      </c>
      <c r="KK50" s="5">
        <v>29733</v>
      </c>
      <c r="KL50" s="5">
        <v>27344</v>
      </c>
      <c r="KM50" s="5">
        <v>23255</v>
      </c>
      <c r="KN50" s="5">
        <v>24351</v>
      </c>
      <c r="KO50" s="5">
        <v>18101</v>
      </c>
      <c r="KP50" s="5">
        <v>21039</v>
      </c>
      <c r="KQ50" s="5">
        <v>20370</v>
      </c>
      <c r="KR50" s="5">
        <v>18859</v>
      </c>
      <c r="KS50" s="5">
        <v>16103</v>
      </c>
      <c r="KT50" s="5">
        <v>14799</v>
      </c>
      <c r="KU50" s="5">
        <v>9323</v>
      </c>
      <c r="KV50" s="5">
        <v>24228</v>
      </c>
      <c r="KW50" s="5">
        <v>13429</v>
      </c>
      <c r="KX50" s="5">
        <v>31774</v>
      </c>
      <c r="KY50" s="5">
        <v>22201</v>
      </c>
      <c r="KZ50" s="5">
        <v>26271</v>
      </c>
      <c r="LA50" s="5">
        <v>11683</v>
      </c>
      <c r="LB50" s="5">
        <v>11570</v>
      </c>
      <c r="LC50" s="5">
        <v>5828</v>
      </c>
      <c r="LD50" s="5">
        <v>4999</v>
      </c>
      <c r="LE50" s="5">
        <v>5842</v>
      </c>
      <c r="LF50" s="5">
        <v>4278</v>
      </c>
      <c r="LG50" s="5">
        <v>4190</v>
      </c>
      <c r="LH50" s="5">
        <v>2837</v>
      </c>
      <c r="LI50" s="5">
        <v>2561</v>
      </c>
      <c r="LJ50" s="5">
        <v>3789</v>
      </c>
      <c r="LK50" s="5">
        <v>15134</v>
      </c>
      <c r="LL50" s="5">
        <v>10303</v>
      </c>
      <c r="LM50" s="5">
        <v>15990</v>
      </c>
      <c r="LN50" s="5">
        <v>15159</v>
      </c>
      <c r="LO50" s="5">
        <v>14646</v>
      </c>
      <c r="LP50" s="5">
        <v>12959</v>
      </c>
      <c r="LQ50" s="5">
        <v>16454</v>
      </c>
      <c r="LR50" s="5">
        <v>10390</v>
      </c>
      <c r="LS50" s="5">
        <v>12387</v>
      </c>
      <c r="LT50" s="5">
        <v>16660</v>
      </c>
      <c r="LU50" s="5">
        <v>12727</v>
      </c>
      <c r="LV50" s="5">
        <v>15008</v>
      </c>
      <c r="LW50" s="5">
        <v>12241</v>
      </c>
      <c r="LX50" s="5">
        <v>13335</v>
      </c>
      <c r="LY50" s="5">
        <v>12827</v>
      </c>
      <c r="LZ50" s="5">
        <v>13141</v>
      </c>
      <c r="MA50" s="5">
        <v>12885</v>
      </c>
      <c r="MB50" s="5">
        <v>9592</v>
      </c>
      <c r="MC50" s="5">
        <v>10023</v>
      </c>
      <c r="MD50" s="5">
        <v>8005</v>
      </c>
      <c r="ME50" s="5">
        <v>7920</v>
      </c>
      <c r="MF50" s="5">
        <v>6222</v>
      </c>
      <c r="MG50" s="5">
        <v>5889</v>
      </c>
      <c r="MH50" s="5">
        <v>7542</v>
      </c>
      <c r="MI50" s="5">
        <v>6463</v>
      </c>
      <c r="MJ50" s="5">
        <v>7346</v>
      </c>
      <c r="MK50" s="5">
        <v>5932</v>
      </c>
      <c r="ML50" s="5">
        <v>5119</v>
      </c>
      <c r="MM50" s="5">
        <v>5367</v>
      </c>
      <c r="MN50" s="5">
        <v>5377</v>
      </c>
      <c r="MO50" s="5">
        <v>5663</v>
      </c>
      <c r="MP50" s="5">
        <v>5436</v>
      </c>
      <c r="MQ50" s="5">
        <v>7542</v>
      </c>
      <c r="MR50" s="5">
        <v>6139</v>
      </c>
      <c r="MS50" s="5">
        <v>5100</v>
      </c>
      <c r="MT50" s="5">
        <v>5609</v>
      </c>
      <c r="MU50" s="5">
        <v>5369</v>
      </c>
      <c r="MV50" s="5">
        <v>6067</v>
      </c>
      <c r="MW50" s="5">
        <v>6560</v>
      </c>
      <c r="MX50" s="5">
        <v>7133</v>
      </c>
      <c r="MY50" s="5">
        <v>6997</v>
      </c>
      <c r="MZ50" s="5">
        <v>7720</v>
      </c>
      <c r="NA50" s="5">
        <v>6989</v>
      </c>
      <c r="NB50" s="5">
        <v>6625</v>
      </c>
      <c r="NC50" s="5">
        <v>7032</v>
      </c>
      <c r="ND50" s="5">
        <v>-59</v>
      </c>
      <c r="NE50" s="5" t="s">
        <v>220</v>
      </c>
      <c r="NF50" s="5" t="s">
        <v>220</v>
      </c>
      <c r="NG50" s="5" t="s">
        <v>220</v>
      </c>
      <c r="NH50" s="5" t="s">
        <v>220</v>
      </c>
      <c r="NI50" s="5" t="s">
        <v>220</v>
      </c>
      <c r="NJ50" s="5" t="s">
        <v>220</v>
      </c>
      <c r="NK50" s="5" t="s">
        <v>220</v>
      </c>
      <c r="NL50" s="5" t="s">
        <v>220</v>
      </c>
      <c r="NM50" s="5" t="s">
        <v>220</v>
      </c>
      <c r="NN50" s="5" t="s">
        <v>220</v>
      </c>
      <c r="NO50" s="5" t="s">
        <v>220</v>
      </c>
      <c r="NP50" s="5" t="s">
        <v>220</v>
      </c>
      <c r="NQ50" s="5" t="s">
        <v>220</v>
      </c>
      <c r="NR50" s="5" t="s">
        <v>220</v>
      </c>
      <c r="NS50" s="5" t="s">
        <v>220</v>
      </c>
      <c r="NT50" s="5" t="s">
        <v>220</v>
      </c>
      <c r="NU50" s="5" t="s">
        <v>220</v>
      </c>
      <c r="NV50" s="5" t="s">
        <v>220</v>
      </c>
      <c r="NW50" s="5">
        <v>0</v>
      </c>
      <c r="NX50" s="5">
        <v>0</v>
      </c>
      <c r="NY50" s="5">
        <v>0</v>
      </c>
      <c r="NZ50" s="5">
        <v>0</v>
      </c>
      <c r="OA50" s="5">
        <v>0</v>
      </c>
      <c r="OB50" s="5">
        <v>0</v>
      </c>
      <c r="OC50" s="5">
        <v>0</v>
      </c>
      <c r="OD50" s="5">
        <v>0</v>
      </c>
      <c r="OE50" s="5">
        <v>0</v>
      </c>
      <c r="OF50" s="5">
        <v>0</v>
      </c>
      <c r="OG50" s="5">
        <v>0</v>
      </c>
      <c r="OH50" s="5">
        <v>0</v>
      </c>
      <c r="OI50" s="5">
        <v>0</v>
      </c>
      <c r="OJ50" s="5">
        <v>0</v>
      </c>
      <c r="OK50" s="5" t="s">
        <v>220</v>
      </c>
      <c r="OL50" s="5" t="s">
        <v>220</v>
      </c>
      <c r="OM50" s="5" t="s">
        <v>220</v>
      </c>
      <c r="ON50" s="5" t="s">
        <v>220</v>
      </c>
      <c r="OO50" s="5" t="s">
        <v>220</v>
      </c>
      <c r="OP50" s="5" t="s">
        <v>220</v>
      </c>
      <c r="OQ50" s="5" t="s">
        <v>220</v>
      </c>
      <c r="OR50" s="5" t="s">
        <v>220</v>
      </c>
      <c r="OS50" s="5" t="s">
        <v>220</v>
      </c>
      <c r="OT50" s="5" t="s">
        <v>220</v>
      </c>
      <c r="OU50" s="5" t="s">
        <v>220</v>
      </c>
      <c r="OV50" s="5" t="s">
        <v>220</v>
      </c>
      <c r="OW50" s="5" t="s">
        <v>220</v>
      </c>
      <c r="OX50" s="5" t="s">
        <v>220</v>
      </c>
      <c r="OY50" s="5" t="s">
        <v>220</v>
      </c>
      <c r="OZ50" s="5" t="s">
        <v>220</v>
      </c>
      <c r="PA50" s="5" t="s">
        <v>220</v>
      </c>
      <c r="PB50" s="5" t="s">
        <v>220</v>
      </c>
      <c r="PC50" s="5">
        <v>47675</v>
      </c>
      <c r="PD50" s="5">
        <v>39791</v>
      </c>
      <c r="PE50" s="5">
        <v>30406</v>
      </c>
      <c r="PF50" s="5">
        <v>39570</v>
      </c>
      <c r="PG50" s="5">
        <v>33923</v>
      </c>
      <c r="PH50" s="5">
        <v>31688</v>
      </c>
      <c r="PI50" s="5">
        <v>29223</v>
      </c>
      <c r="PJ50" s="5">
        <v>29675</v>
      </c>
      <c r="PK50" s="5">
        <v>29902</v>
      </c>
      <c r="PL50" s="5">
        <v>29869</v>
      </c>
      <c r="PM50" s="5">
        <v>33436</v>
      </c>
      <c r="PN50" s="5">
        <v>25390</v>
      </c>
      <c r="PO50" s="5">
        <v>14599</v>
      </c>
      <c r="PP50" s="5">
        <v>10609</v>
      </c>
      <c r="PQ50" s="5">
        <v>11399</v>
      </c>
      <c r="PR50" s="5">
        <v>11641</v>
      </c>
      <c r="PS50" s="5">
        <v>9535</v>
      </c>
      <c r="PT50" s="5">
        <v>9400</v>
      </c>
      <c r="PU50" s="5">
        <v>9490</v>
      </c>
      <c r="PV50" s="5">
        <v>8137</v>
      </c>
      <c r="PW50" s="5">
        <v>9433</v>
      </c>
      <c r="PX50" s="5">
        <v>10346</v>
      </c>
      <c r="PY50" s="5">
        <v>9992</v>
      </c>
      <c r="PZ50" s="5">
        <v>13046</v>
      </c>
      <c r="QA50" s="5">
        <v>11308</v>
      </c>
      <c r="QB50" s="5">
        <v>11488</v>
      </c>
      <c r="QC50" s="5">
        <v>11720</v>
      </c>
      <c r="QD50" s="5">
        <v>11454</v>
      </c>
      <c r="QE50" s="5">
        <v>11863</v>
      </c>
      <c r="QF50" s="5">
        <v>10420</v>
      </c>
      <c r="QG50" s="5">
        <v>9693</v>
      </c>
      <c r="QH50" s="5">
        <v>8503</v>
      </c>
      <c r="QI50" s="5">
        <v>70533</v>
      </c>
      <c r="QJ50" s="5">
        <v>76717</v>
      </c>
      <c r="QK50" s="5">
        <v>69135</v>
      </c>
      <c r="QL50" s="5">
        <v>60110</v>
      </c>
      <c r="QM50" s="5">
        <v>57271</v>
      </c>
      <c r="QN50" s="5">
        <v>50433</v>
      </c>
      <c r="QO50" s="5">
        <v>49742</v>
      </c>
      <c r="QP50" s="5">
        <v>42989</v>
      </c>
      <c r="QQ50" s="5">
        <v>77089</v>
      </c>
      <c r="QR50" s="5">
        <v>29160</v>
      </c>
      <c r="QS50" s="5">
        <v>55594</v>
      </c>
      <c r="QT50" s="5">
        <v>59847</v>
      </c>
      <c r="QU50" s="5">
        <v>31102</v>
      </c>
      <c r="QV50" s="5">
        <v>35027</v>
      </c>
      <c r="QW50" s="5">
        <v>34347</v>
      </c>
      <c r="QX50" s="5">
        <v>30951</v>
      </c>
      <c r="QY50" s="5">
        <v>33810</v>
      </c>
      <c r="QZ50" s="5">
        <v>28599</v>
      </c>
      <c r="RA50" s="5">
        <v>29190</v>
      </c>
      <c r="RB50" s="5">
        <v>28809</v>
      </c>
      <c r="RC50" s="5">
        <v>25756</v>
      </c>
      <c r="RD50" s="5">
        <v>27321</v>
      </c>
      <c r="RE50" s="5">
        <v>24733</v>
      </c>
      <c r="RF50" s="5">
        <v>26277</v>
      </c>
      <c r="RG50" s="5">
        <v>24528</v>
      </c>
      <c r="RH50" s="5">
        <v>26094</v>
      </c>
      <c r="RI50" s="5">
        <v>23202</v>
      </c>
      <c r="RJ50" s="5">
        <v>23532</v>
      </c>
      <c r="RK50" s="5">
        <v>25671</v>
      </c>
      <c r="RL50" s="5">
        <v>24884</v>
      </c>
      <c r="RM50" s="5">
        <v>25208</v>
      </c>
      <c r="RN50" s="5">
        <v>21493</v>
      </c>
      <c r="RO50" s="5">
        <v>26526</v>
      </c>
      <c r="RP50" s="5">
        <v>30124</v>
      </c>
      <c r="RQ50" s="5">
        <v>29240</v>
      </c>
      <c r="RR50" s="5">
        <v>27491</v>
      </c>
      <c r="RS50" s="5">
        <v>41014</v>
      </c>
      <c r="RT50" s="5">
        <v>40233</v>
      </c>
      <c r="RU50" s="5">
        <v>39353</v>
      </c>
      <c r="RV50" s="5">
        <v>43912</v>
      </c>
      <c r="RW50" s="5">
        <v>52028</v>
      </c>
      <c r="RX50" s="5">
        <v>49301</v>
      </c>
      <c r="RY50" s="5">
        <v>43310</v>
      </c>
      <c r="RZ50" s="5">
        <v>41111</v>
      </c>
      <c r="SA50" s="5">
        <v>43792</v>
      </c>
      <c r="SB50" s="5">
        <v>42880</v>
      </c>
      <c r="SC50" s="5">
        <v>34916</v>
      </c>
      <c r="SD50" s="5">
        <v>31496</v>
      </c>
      <c r="SE50" s="5">
        <v>32005</v>
      </c>
      <c r="SF50" s="5">
        <v>36621</v>
      </c>
      <c r="SG50" s="5">
        <v>29985</v>
      </c>
      <c r="SH50" s="5">
        <v>26921</v>
      </c>
      <c r="SI50" s="5">
        <v>31770</v>
      </c>
      <c r="SJ50" s="5">
        <v>27358</v>
      </c>
      <c r="SK50" s="5">
        <v>25958</v>
      </c>
      <c r="SL50" s="5">
        <v>18616</v>
      </c>
      <c r="SM50" s="5">
        <v>17112</v>
      </c>
      <c r="SN50" s="5">
        <v>16921</v>
      </c>
      <c r="SO50" s="5">
        <v>16871</v>
      </c>
      <c r="SP50" s="5">
        <v>24970</v>
      </c>
      <c r="SQ50" s="5">
        <v>25385</v>
      </c>
      <c r="SR50" s="5">
        <v>23818</v>
      </c>
      <c r="SS50" s="5">
        <v>20966</v>
      </c>
      <c r="ST50" s="5">
        <v>16912</v>
      </c>
      <c r="SU50" s="5">
        <v>3975</v>
      </c>
      <c r="SV50" s="5">
        <v>4509</v>
      </c>
      <c r="SW50" s="5">
        <v>4662</v>
      </c>
      <c r="SX50" s="5">
        <v>5087</v>
      </c>
      <c r="SY50" s="5">
        <v>5651</v>
      </c>
      <c r="SZ50" s="5">
        <v>6905</v>
      </c>
      <c r="TA50" s="5">
        <v>11036</v>
      </c>
      <c r="TB50" s="5">
        <v>14288</v>
      </c>
      <c r="TC50" s="5">
        <v>13514</v>
      </c>
      <c r="TD50" s="5">
        <v>9875</v>
      </c>
      <c r="TE50" s="5">
        <v>6180</v>
      </c>
      <c r="TF50" s="5">
        <v>6969</v>
      </c>
      <c r="TG50" s="5">
        <v>7551</v>
      </c>
      <c r="TH50" s="5">
        <v>6088</v>
      </c>
      <c r="TI50" s="5">
        <v>5563</v>
      </c>
      <c r="TJ50" s="5">
        <v>3925</v>
      </c>
      <c r="TK50" s="5">
        <v>4488</v>
      </c>
      <c r="TL50" s="5">
        <v>74</v>
      </c>
      <c r="TM50" s="5">
        <v>138</v>
      </c>
      <c r="TN50" s="5">
        <v>123</v>
      </c>
      <c r="TO50" s="5">
        <v>155</v>
      </c>
      <c r="TP50" s="5">
        <v>291</v>
      </c>
      <c r="TQ50" s="5">
        <v>1036</v>
      </c>
      <c r="TR50" s="5">
        <v>3560</v>
      </c>
      <c r="TS50" s="5">
        <v>3240</v>
      </c>
      <c r="TT50" s="5">
        <v>4191</v>
      </c>
      <c r="TU50" s="5">
        <v>3231</v>
      </c>
      <c r="TV50" s="5">
        <v>1630</v>
      </c>
      <c r="TW50" s="5">
        <v>1790</v>
      </c>
      <c r="TX50" s="5">
        <v>2625</v>
      </c>
      <c r="TY50" s="5">
        <v>2728</v>
      </c>
      <c r="TZ50" s="5">
        <v>2683</v>
      </c>
      <c r="UA50" s="5">
        <v>4787</v>
      </c>
      <c r="UB50" s="5">
        <v>5004</v>
      </c>
      <c r="UC50" s="5">
        <v>4236</v>
      </c>
      <c r="UD50" s="5">
        <v>3560</v>
      </c>
      <c r="UE50" s="5">
        <v>2884</v>
      </c>
      <c r="UF50" s="5">
        <v>2209</v>
      </c>
      <c r="UG50" s="5">
        <v>270</v>
      </c>
      <c r="UH50" s="5">
        <v>247</v>
      </c>
      <c r="UI50" s="5">
        <v>323</v>
      </c>
      <c r="UJ50" s="5">
        <v>173</v>
      </c>
      <c r="UK50" s="5">
        <v>47</v>
      </c>
      <c r="UL50" s="5">
        <v>221</v>
      </c>
      <c r="UM50" s="5">
        <v>9544</v>
      </c>
      <c r="UN50" s="5">
        <v>3862</v>
      </c>
      <c r="UO50" s="5">
        <v>2282</v>
      </c>
      <c r="UP50" s="5">
        <v>7973</v>
      </c>
      <c r="UQ50" s="5">
        <v>7456</v>
      </c>
      <c r="UR50" s="5">
        <v>13159</v>
      </c>
      <c r="US50" s="5">
        <v>-1846</v>
      </c>
      <c r="UT50" s="5">
        <v>23210</v>
      </c>
      <c r="UU50" s="5">
        <v>42806</v>
      </c>
      <c r="UV50" s="5">
        <v>41800</v>
      </c>
      <c r="UW50" s="5">
        <v>49640</v>
      </c>
      <c r="UX50" s="5">
        <v>38258</v>
      </c>
      <c r="UY50" s="5">
        <v>30859</v>
      </c>
      <c r="UZ50" s="5">
        <v>6549</v>
      </c>
      <c r="VA50" s="5">
        <v>5733</v>
      </c>
      <c r="VB50" s="5">
        <v>5967</v>
      </c>
      <c r="VC50" s="5">
        <v>10077</v>
      </c>
      <c r="VD50" s="5">
        <v>10352</v>
      </c>
      <c r="VE50" s="5">
        <v>10148</v>
      </c>
      <c r="VF50" s="5">
        <v>7612</v>
      </c>
      <c r="VG50" s="5">
        <v>148165</v>
      </c>
      <c r="VH50" s="5">
        <v>147774</v>
      </c>
      <c r="VI50" s="5">
        <v>139346</v>
      </c>
      <c r="VJ50" s="5">
        <v>151378</v>
      </c>
      <c r="VK50" s="5">
        <v>159988</v>
      </c>
      <c r="VL50" s="5">
        <v>154327</v>
      </c>
      <c r="VM50" s="5">
        <v>196868</v>
      </c>
      <c r="VN50" s="5">
        <v>218230</v>
      </c>
      <c r="VO50" s="5">
        <v>199246</v>
      </c>
      <c r="VP50" s="5">
        <v>227044</v>
      </c>
      <c r="VQ50" s="5">
        <v>206451</v>
      </c>
      <c r="VR50" s="5">
        <v>221950</v>
      </c>
      <c r="VS50" s="5">
        <v>258370</v>
      </c>
      <c r="VT50" s="5">
        <v>268689</v>
      </c>
      <c r="VU50" s="5">
        <v>210260</v>
      </c>
      <c r="VV50" s="5">
        <v>200335</v>
      </c>
      <c r="VW50" s="5">
        <v>182454</v>
      </c>
      <c r="VX50" s="5">
        <v>194559</v>
      </c>
      <c r="VY50" s="5">
        <v>143025</v>
      </c>
      <c r="VZ50" s="5">
        <v>158882</v>
      </c>
      <c r="WA50" s="5">
        <v>135437</v>
      </c>
      <c r="WB50" s="5">
        <v>209399</v>
      </c>
      <c r="WC50" s="5">
        <v>150877</v>
      </c>
      <c r="WD50" s="5">
        <v>130652</v>
      </c>
      <c r="WE50" s="5">
        <v>121120</v>
      </c>
      <c r="WF50" s="5">
        <v>131451</v>
      </c>
      <c r="WG50" s="5">
        <v>109829</v>
      </c>
      <c r="WH50" s="5">
        <v>103535</v>
      </c>
      <c r="WI50" s="5">
        <v>100387</v>
      </c>
      <c r="WJ50" s="5">
        <v>90176</v>
      </c>
      <c r="WK50" s="5">
        <v>115847</v>
      </c>
      <c r="WL50" s="5">
        <v>124547</v>
      </c>
      <c r="WM50" s="5">
        <v>645</v>
      </c>
      <c r="WN50" s="5">
        <v>265</v>
      </c>
      <c r="WO50" s="5">
        <v>840</v>
      </c>
      <c r="WP50" s="5">
        <v>907</v>
      </c>
      <c r="WQ50" s="5">
        <v>1190</v>
      </c>
      <c r="WR50" s="5">
        <v>1056</v>
      </c>
      <c r="WS50" s="5">
        <v>1049</v>
      </c>
      <c r="WT50" s="5">
        <v>1289</v>
      </c>
      <c r="WU50" s="5">
        <v>1587</v>
      </c>
      <c r="WV50" s="5">
        <v>4299</v>
      </c>
      <c r="WW50" s="5">
        <v>4925</v>
      </c>
      <c r="WX50" s="5">
        <v>2994</v>
      </c>
      <c r="WY50" s="5">
        <v>4995</v>
      </c>
      <c r="WZ50" s="5">
        <v>3398</v>
      </c>
      <c r="XA50" s="5">
        <v>3672</v>
      </c>
      <c r="XB50" s="5">
        <v>4456</v>
      </c>
      <c r="XC50" s="5">
        <v>5736</v>
      </c>
      <c r="XD50" s="5">
        <v>4821</v>
      </c>
      <c r="XE50" s="5">
        <v>5026</v>
      </c>
      <c r="XF50" s="5">
        <v>4600</v>
      </c>
      <c r="XG50" s="5">
        <v>5639</v>
      </c>
      <c r="XH50" s="5">
        <v>4842</v>
      </c>
      <c r="XI50" s="5">
        <v>4884</v>
      </c>
      <c r="XJ50" s="5">
        <v>4751</v>
      </c>
      <c r="XK50" s="5">
        <v>4458</v>
      </c>
      <c r="XL50" s="5">
        <v>5182</v>
      </c>
      <c r="XM50" s="5">
        <v>4512</v>
      </c>
      <c r="XN50" s="5">
        <v>5085</v>
      </c>
      <c r="XO50" s="5">
        <v>4731</v>
      </c>
      <c r="XP50" s="5">
        <v>5565</v>
      </c>
      <c r="XQ50" s="5">
        <v>4493</v>
      </c>
      <c r="XR50" s="5">
        <v>3953</v>
      </c>
      <c r="XS50" s="2">
        <v>15470</v>
      </c>
      <c r="XT50" s="3" t="s">
        <v>222</v>
      </c>
      <c r="XU50" s="3" t="s">
        <v>222</v>
      </c>
      <c r="XV50" s="3" t="s">
        <v>222</v>
      </c>
      <c r="XW50" s="3" t="s">
        <v>221</v>
      </c>
      <c r="XX50" s="3" t="s">
        <v>222</v>
      </c>
      <c r="XY50" s="3" t="s">
        <v>222</v>
      </c>
      <c r="XZ50" s="3" t="s">
        <v>242</v>
      </c>
    </row>
    <row r="51" spans="1:650" x14ac:dyDescent="0.3">
      <c r="A51" s="1" t="s">
        <v>45</v>
      </c>
      <c r="B51" s="2">
        <v>4057103</v>
      </c>
      <c r="C51" s="5">
        <v>2378</v>
      </c>
      <c r="D51" s="5">
        <v>3269</v>
      </c>
      <c r="E51" s="5">
        <v>5664</v>
      </c>
      <c r="F51" s="5">
        <v>2428</v>
      </c>
      <c r="G51" s="5">
        <v>558</v>
      </c>
      <c r="H51" s="5">
        <v>3096</v>
      </c>
      <c r="I51" s="5">
        <v>676</v>
      </c>
      <c r="J51" s="5">
        <v>453</v>
      </c>
      <c r="K51" s="5">
        <v>2563</v>
      </c>
      <c r="L51" s="5">
        <v>378</v>
      </c>
      <c r="M51" s="5">
        <v>645</v>
      </c>
      <c r="N51" s="5">
        <v>2</v>
      </c>
      <c r="O51" s="5">
        <v>59</v>
      </c>
      <c r="P51" s="5">
        <v>56</v>
      </c>
      <c r="Q51" s="5">
        <v>138</v>
      </c>
      <c r="R51" s="5">
        <v>175</v>
      </c>
      <c r="S51" s="5">
        <v>1</v>
      </c>
      <c r="T51" s="5">
        <v>1001</v>
      </c>
      <c r="U51" s="5">
        <v>471</v>
      </c>
      <c r="V51" s="5">
        <v>0</v>
      </c>
      <c r="W51" s="5">
        <v>181</v>
      </c>
      <c r="X51" s="5">
        <v>24</v>
      </c>
      <c r="Y51" s="5">
        <v>0</v>
      </c>
      <c r="Z51" s="5">
        <v>0</v>
      </c>
      <c r="AA51" s="5">
        <v>0</v>
      </c>
      <c r="AB51" s="5">
        <v>0</v>
      </c>
      <c r="AC51" s="5">
        <v>0</v>
      </c>
      <c r="AD51" s="5">
        <v>0</v>
      </c>
      <c r="AE51" s="5">
        <v>0</v>
      </c>
      <c r="AF51" s="5">
        <v>0</v>
      </c>
      <c r="AG51" s="5">
        <v>0</v>
      </c>
      <c r="AH51" s="5">
        <v>0</v>
      </c>
      <c r="AI51" s="5">
        <v>118328</v>
      </c>
      <c r="AJ51" s="5">
        <v>137243</v>
      </c>
      <c r="AK51" s="5">
        <v>80738</v>
      </c>
      <c r="AL51" s="5">
        <v>33143</v>
      </c>
      <c r="AM51" s="5">
        <v>125783</v>
      </c>
      <c r="AN51" s="5">
        <v>28598</v>
      </c>
      <c r="AO51" s="5">
        <v>8165</v>
      </c>
      <c r="AP51" s="5">
        <v>31130</v>
      </c>
      <c r="AQ51" s="5">
        <v>16886</v>
      </c>
      <c r="AR51" s="5">
        <v>14053</v>
      </c>
      <c r="AS51" s="5">
        <v>30322</v>
      </c>
      <c r="AT51" s="5">
        <v>4366</v>
      </c>
      <c r="AU51" s="5">
        <v>12599</v>
      </c>
      <c r="AV51" s="5">
        <v>60313</v>
      </c>
      <c r="AW51" s="5">
        <v>0</v>
      </c>
      <c r="AX51" s="5">
        <v>0</v>
      </c>
      <c r="AY51" s="5">
        <v>0</v>
      </c>
      <c r="AZ51" s="5">
        <v>0</v>
      </c>
      <c r="BA51" s="5">
        <v>0</v>
      </c>
      <c r="BB51" s="5">
        <v>0</v>
      </c>
      <c r="BC51" s="5">
        <v>0</v>
      </c>
      <c r="BD51" s="5">
        <v>0</v>
      </c>
      <c r="BE51" s="5">
        <v>0</v>
      </c>
      <c r="BF51" s="5">
        <v>0</v>
      </c>
      <c r="BG51" s="5">
        <v>0</v>
      </c>
      <c r="BH51" s="5">
        <v>0</v>
      </c>
      <c r="BI51" s="5">
        <v>0</v>
      </c>
      <c r="BJ51" s="5">
        <v>0</v>
      </c>
      <c r="BK51" s="5">
        <v>0</v>
      </c>
      <c r="BL51" s="5">
        <v>0</v>
      </c>
      <c r="BM51" s="5">
        <v>0</v>
      </c>
      <c r="BN51" s="5">
        <v>0</v>
      </c>
      <c r="BO51" s="5">
        <v>8265</v>
      </c>
      <c r="BP51" s="5">
        <v>829</v>
      </c>
      <c r="BQ51" s="5">
        <v>2730</v>
      </c>
      <c r="BR51" s="5">
        <v>700</v>
      </c>
      <c r="BS51" s="5">
        <v>4935</v>
      </c>
      <c r="BT51" s="5">
        <v>7571</v>
      </c>
      <c r="BU51" s="5">
        <v>1007</v>
      </c>
      <c r="BV51" s="5">
        <v>1907</v>
      </c>
      <c r="BW51" s="5">
        <v>506</v>
      </c>
      <c r="BX51" s="5">
        <v>259</v>
      </c>
      <c r="BY51" s="5">
        <v>834</v>
      </c>
      <c r="BZ51" s="5">
        <v>488</v>
      </c>
      <c r="CA51" s="5">
        <v>5355</v>
      </c>
      <c r="CB51" s="5">
        <v>1453</v>
      </c>
      <c r="CC51" s="5">
        <v>969</v>
      </c>
      <c r="CD51" s="5">
        <v>672</v>
      </c>
      <c r="CE51" s="5">
        <v>4489</v>
      </c>
      <c r="CF51" s="5">
        <v>2173</v>
      </c>
      <c r="CG51" s="5">
        <v>131</v>
      </c>
      <c r="CH51" s="5">
        <v>1406</v>
      </c>
      <c r="CI51" s="5">
        <v>317</v>
      </c>
      <c r="CJ51" s="5">
        <v>223</v>
      </c>
      <c r="CK51" s="5">
        <v>179</v>
      </c>
      <c r="CL51" s="5">
        <v>569</v>
      </c>
      <c r="CM51" s="5">
        <v>655</v>
      </c>
      <c r="CN51" s="5">
        <v>450</v>
      </c>
      <c r="CO51" s="5">
        <v>833</v>
      </c>
      <c r="CP51" s="5">
        <v>1046</v>
      </c>
      <c r="CQ51" s="5">
        <v>210</v>
      </c>
      <c r="CR51" s="5">
        <v>93</v>
      </c>
      <c r="CS51" s="5">
        <v>-71</v>
      </c>
      <c r="CT51" s="5">
        <v>1302</v>
      </c>
      <c r="CU51" s="5">
        <v>55827</v>
      </c>
      <c r="CV51" s="5">
        <v>46570</v>
      </c>
      <c r="CW51" s="5">
        <v>34942</v>
      </c>
      <c r="CX51" s="5">
        <v>19097</v>
      </c>
      <c r="CY51" s="5">
        <v>22197</v>
      </c>
      <c r="CZ51" s="5">
        <v>18659</v>
      </c>
      <c r="DA51" s="5">
        <v>15744</v>
      </c>
      <c r="DB51" s="5">
        <v>17386</v>
      </c>
      <c r="DC51" s="5">
        <v>11887</v>
      </c>
      <c r="DD51" s="5">
        <v>15581</v>
      </c>
      <c r="DE51" s="5">
        <v>14978</v>
      </c>
      <c r="DF51" s="5">
        <v>17526</v>
      </c>
      <c r="DG51" s="5">
        <v>19630</v>
      </c>
      <c r="DH51" s="5">
        <v>12648</v>
      </c>
      <c r="DI51" s="5">
        <v>13846</v>
      </c>
      <c r="DJ51" s="5">
        <v>12603</v>
      </c>
      <c r="DK51" s="5">
        <v>13952</v>
      </c>
      <c r="DL51" s="5">
        <v>8526</v>
      </c>
      <c r="DM51" s="5">
        <v>16967</v>
      </c>
      <c r="DN51" s="5">
        <v>11239</v>
      </c>
      <c r="DO51" s="5">
        <v>11123</v>
      </c>
      <c r="DP51" s="5">
        <v>10482</v>
      </c>
      <c r="DQ51" s="5">
        <v>10230</v>
      </c>
      <c r="DR51" s="5">
        <v>8012</v>
      </c>
      <c r="DS51" s="5">
        <v>11830</v>
      </c>
      <c r="DT51" s="5">
        <v>9542</v>
      </c>
      <c r="DU51" s="5">
        <v>15654</v>
      </c>
      <c r="DV51" s="5">
        <v>13147</v>
      </c>
      <c r="DW51" s="5">
        <v>9245</v>
      </c>
      <c r="DX51" s="5">
        <v>8078</v>
      </c>
      <c r="DY51" s="5">
        <v>11532</v>
      </c>
      <c r="DZ51" s="5">
        <v>7423</v>
      </c>
      <c r="EA51" s="5">
        <v>2121</v>
      </c>
      <c r="EB51" s="5">
        <v>1587</v>
      </c>
      <c r="EC51" s="5">
        <v>1396</v>
      </c>
      <c r="ED51" s="5">
        <v>5436</v>
      </c>
      <c r="EE51" s="5">
        <v>342</v>
      </c>
      <c r="EF51" s="5">
        <v>360</v>
      </c>
      <c r="EG51" s="5">
        <v>398</v>
      </c>
      <c r="EH51" s="5">
        <v>-220</v>
      </c>
      <c r="EI51" s="5">
        <v>1667</v>
      </c>
      <c r="EJ51" s="5">
        <v>1991</v>
      </c>
      <c r="EK51" s="5">
        <v>555</v>
      </c>
      <c r="EL51" s="5">
        <v>372</v>
      </c>
      <c r="EM51" s="5">
        <v>162</v>
      </c>
      <c r="EN51" s="5">
        <v>130</v>
      </c>
      <c r="EO51" s="5">
        <v>-8</v>
      </c>
      <c r="EP51" s="5">
        <v>-29</v>
      </c>
      <c r="EQ51" s="5">
        <v>40</v>
      </c>
      <c r="ER51" s="5">
        <v>98</v>
      </c>
      <c r="ES51" s="5">
        <v>48</v>
      </c>
      <c r="ET51" s="5">
        <v>45</v>
      </c>
      <c r="EU51" s="5">
        <v>61</v>
      </c>
      <c r="EV51" s="5">
        <v>19592</v>
      </c>
      <c r="EW51" s="5">
        <v>11</v>
      </c>
      <c r="EX51" s="5">
        <v>0</v>
      </c>
      <c r="EY51" s="5">
        <v>31</v>
      </c>
      <c r="EZ51" s="5">
        <v>11</v>
      </c>
      <c r="FA51" s="5">
        <v>131</v>
      </c>
      <c r="FB51" s="5">
        <v>1054</v>
      </c>
      <c r="FC51" s="5">
        <v>1156</v>
      </c>
      <c r="FD51" s="5">
        <v>662</v>
      </c>
      <c r="FE51" s="5">
        <v>184</v>
      </c>
      <c r="FF51" s="5">
        <v>398</v>
      </c>
      <c r="FG51" s="5">
        <v>0</v>
      </c>
      <c r="FH51" s="5">
        <v>0</v>
      </c>
      <c r="FI51" s="5">
        <v>0</v>
      </c>
      <c r="FJ51" s="5">
        <v>0</v>
      </c>
      <c r="FK51" s="5">
        <v>0</v>
      </c>
      <c r="FL51" s="5">
        <v>0</v>
      </c>
      <c r="FM51" s="5">
        <v>0</v>
      </c>
      <c r="FN51" s="5">
        <v>0</v>
      </c>
      <c r="FO51" s="5">
        <v>0</v>
      </c>
      <c r="FP51" s="5">
        <v>0</v>
      </c>
      <c r="FQ51" s="5">
        <v>0</v>
      </c>
      <c r="FR51" s="5">
        <v>0</v>
      </c>
      <c r="FS51" s="5">
        <v>0</v>
      </c>
      <c r="FT51" s="5">
        <v>0</v>
      </c>
      <c r="FU51" s="5" t="s">
        <v>220</v>
      </c>
      <c r="FV51" s="5" t="s">
        <v>220</v>
      </c>
      <c r="FW51" s="5" t="s">
        <v>220</v>
      </c>
      <c r="FX51" s="5" t="s">
        <v>220</v>
      </c>
      <c r="FY51" s="5" t="s">
        <v>220</v>
      </c>
      <c r="FZ51" s="5" t="s">
        <v>220</v>
      </c>
      <c r="GA51" s="5" t="s">
        <v>220</v>
      </c>
      <c r="GB51" s="5" t="s">
        <v>220</v>
      </c>
      <c r="GC51" s="5" t="s">
        <v>220</v>
      </c>
      <c r="GD51" s="5" t="s">
        <v>220</v>
      </c>
      <c r="GE51" s="5" t="s">
        <v>220</v>
      </c>
      <c r="GF51" s="5" t="s">
        <v>220</v>
      </c>
      <c r="GG51" s="5" t="s">
        <v>220</v>
      </c>
      <c r="GH51" s="5" t="s">
        <v>220</v>
      </c>
      <c r="GI51" s="5" t="s">
        <v>220</v>
      </c>
      <c r="GJ51" s="5" t="s">
        <v>220</v>
      </c>
      <c r="GK51" s="5" t="s">
        <v>220</v>
      </c>
      <c r="GL51" s="5" t="s">
        <v>220</v>
      </c>
      <c r="GM51" s="5">
        <v>186919</v>
      </c>
      <c r="GN51" s="5">
        <v>189498</v>
      </c>
      <c r="GO51" s="5">
        <v>125470</v>
      </c>
      <c r="GP51" s="5">
        <v>60805</v>
      </c>
      <c r="GQ51" s="5">
        <v>153815</v>
      </c>
      <c r="GR51" s="5">
        <v>70684</v>
      </c>
      <c r="GS51" s="5">
        <v>25990</v>
      </c>
      <c r="GT51" s="5">
        <v>50655</v>
      </c>
      <c r="GU51" s="5">
        <v>33508</v>
      </c>
      <c r="GV51" s="5">
        <v>32262</v>
      </c>
      <c r="GW51" s="5">
        <v>47334</v>
      </c>
      <c r="GX51" s="5">
        <v>22755</v>
      </c>
      <c r="GY51" s="5">
        <v>37804</v>
      </c>
      <c r="GZ51" s="5">
        <v>74598</v>
      </c>
      <c r="HA51" s="5">
        <v>14945</v>
      </c>
      <c r="HB51" s="5">
        <v>13421</v>
      </c>
      <c r="HC51" s="5">
        <v>18482</v>
      </c>
      <c r="HD51" s="5">
        <v>11797</v>
      </c>
      <c r="HE51" s="5">
        <v>17618</v>
      </c>
      <c r="HF51" s="5">
        <v>12690</v>
      </c>
      <c r="HG51" s="5">
        <v>11682</v>
      </c>
      <c r="HH51" s="5">
        <v>30321</v>
      </c>
      <c r="HI51" s="5">
        <v>10419</v>
      </c>
      <c r="HJ51" s="5">
        <v>8581</v>
      </c>
      <c r="HK51" s="5">
        <v>12516</v>
      </c>
      <c r="HL51" s="5">
        <v>10003</v>
      </c>
      <c r="HM51" s="5">
        <v>16618</v>
      </c>
      <c r="HN51" s="5">
        <v>15248</v>
      </c>
      <c r="HO51" s="5">
        <v>10611</v>
      </c>
      <c r="HP51" s="5">
        <v>8834</v>
      </c>
      <c r="HQ51" s="5">
        <v>11645</v>
      </c>
      <c r="HR51" s="5">
        <v>9122</v>
      </c>
      <c r="HS51" s="5">
        <v>145809</v>
      </c>
      <c r="HT51" s="5">
        <v>165345</v>
      </c>
      <c r="HU51" s="5">
        <v>152680</v>
      </c>
      <c r="HV51" s="5">
        <v>163290</v>
      </c>
      <c r="HW51" s="5">
        <v>173793</v>
      </c>
      <c r="HX51" s="5">
        <v>198976</v>
      </c>
      <c r="HY51" s="5">
        <v>169743</v>
      </c>
      <c r="HZ51" s="5">
        <v>161026</v>
      </c>
      <c r="IA51" s="5">
        <v>159783</v>
      </c>
      <c r="IB51" s="5">
        <v>160353</v>
      </c>
      <c r="IC51" s="5">
        <v>166058</v>
      </c>
      <c r="ID51" s="5">
        <v>174157</v>
      </c>
      <c r="IE51" s="5">
        <v>170459</v>
      </c>
      <c r="IF51" s="5">
        <v>134711</v>
      </c>
      <c r="IG51" s="5">
        <v>168167</v>
      </c>
      <c r="IH51" s="5">
        <v>162497</v>
      </c>
      <c r="II51" s="5">
        <v>154576</v>
      </c>
      <c r="IJ51" s="5">
        <v>159736</v>
      </c>
      <c r="IK51" s="5">
        <v>151567</v>
      </c>
      <c r="IL51" s="5">
        <v>159920</v>
      </c>
      <c r="IM51" s="5">
        <v>158564</v>
      </c>
      <c r="IN51" s="5">
        <v>142656</v>
      </c>
      <c r="IO51" s="5">
        <v>145984</v>
      </c>
      <c r="IP51" s="5">
        <v>143892</v>
      </c>
      <c r="IQ51" s="5">
        <v>142307</v>
      </c>
      <c r="IR51" s="5">
        <v>134887</v>
      </c>
      <c r="IS51" s="5">
        <v>134290</v>
      </c>
      <c r="IT51" s="5">
        <v>127185</v>
      </c>
      <c r="IU51" s="5">
        <v>112369</v>
      </c>
      <c r="IV51" s="5">
        <v>103473</v>
      </c>
      <c r="IW51" s="5">
        <v>104477</v>
      </c>
      <c r="IX51" s="5">
        <v>99396</v>
      </c>
      <c r="IY51" s="5">
        <v>31396</v>
      </c>
      <c r="IZ51" s="5">
        <v>34033</v>
      </c>
      <c r="JA51" s="5">
        <v>18996</v>
      </c>
      <c r="JB51" s="5">
        <v>23281</v>
      </c>
      <c r="JC51" s="5">
        <v>21851</v>
      </c>
      <c r="JD51" s="5">
        <v>28270</v>
      </c>
      <c r="JE51" s="5">
        <v>18550</v>
      </c>
      <c r="JF51" s="5">
        <v>26017</v>
      </c>
      <c r="JG51" s="5">
        <v>20076</v>
      </c>
      <c r="JH51" s="5">
        <v>24055</v>
      </c>
      <c r="JI51" s="5">
        <v>20793</v>
      </c>
      <c r="JJ51" s="5">
        <v>16213</v>
      </c>
      <c r="JK51" s="5">
        <v>16199</v>
      </c>
      <c r="JL51" s="5">
        <v>14405</v>
      </c>
      <c r="JM51" s="5">
        <v>2</v>
      </c>
      <c r="JN51" s="5">
        <v>0</v>
      </c>
      <c r="JO51" s="5">
        <v>0</v>
      </c>
      <c r="JP51" s="5">
        <v>0</v>
      </c>
      <c r="JQ51" s="5">
        <v>1</v>
      </c>
      <c r="JR51" s="5">
        <v>8</v>
      </c>
      <c r="JS51" s="5">
        <v>1</v>
      </c>
      <c r="JT51" s="5">
        <v>3</v>
      </c>
      <c r="JU51" s="5">
        <v>0</v>
      </c>
      <c r="JV51" s="5">
        <v>0</v>
      </c>
      <c r="JW51" s="5">
        <v>0</v>
      </c>
      <c r="JX51" s="5">
        <v>0</v>
      </c>
      <c r="JY51" s="5">
        <v>0</v>
      </c>
      <c r="JZ51" s="5">
        <v>0</v>
      </c>
      <c r="KA51" s="5">
        <v>0</v>
      </c>
      <c r="KB51" s="5">
        <v>0</v>
      </c>
      <c r="KC51" s="5">
        <v>0</v>
      </c>
      <c r="KD51" s="5">
        <v>0</v>
      </c>
      <c r="KE51" s="5">
        <v>21084</v>
      </c>
      <c r="KF51" s="5">
        <v>11823</v>
      </c>
      <c r="KG51" s="5">
        <v>16573</v>
      </c>
      <c r="KH51" s="5">
        <v>18436</v>
      </c>
      <c r="KI51" s="5">
        <v>15319</v>
      </c>
      <c r="KJ51" s="5">
        <v>12959</v>
      </c>
      <c r="KK51" s="5">
        <v>9575</v>
      </c>
      <c r="KL51" s="5">
        <v>12594</v>
      </c>
      <c r="KM51" s="5">
        <v>33221</v>
      </c>
      <c r="KN51" s="5">
        <v>20441</v>
      </c>
      <c r="KO51" s="5">
        <v>19535</v>
      </c>
      <c r="KP51" s="5">
        <v>19850</v>
      </c>
      <c r="KQ51" s="5">
        <v>20517</v>
      </c>
      <c r="KR51" s="5">
        <v>16809</v>
      </c>
      <c r="KS51" s="5">
        <v>18375</v>
      </c>
      <c r="KT51" s="5">
        <v>15847</v>
      </c>
      <c r="KU51" s="5">
        <v>13616</v>
      </c>
      <c r="KV51" s="5">
        <v>15743</v>
      </c>
      <c r="KW51" s="5">
        <v>302</v>
      </c>
      <c r="KX51" s="5">
        <v>321</v>
      </c>
      <c r="KY51" s="5">
        <v>362</v>
      </c>
      <c r="KZ51" s="5">
        <v>392</v>
      </c>
      <c r="LA51" s="5">
        <v>505</v>
      </c>
      <c r="LB51" s="5">
        <v>619</v>
      </c>
      <c r="LC51" s="5">
        <v>320</v>
      </c>
      <c r="LD51" s="5">
        <v>324</v>
      </c>
      <c r="LE51" s="5">
        <v>361</v>
      </c>
      <c r="LF51" s="5">
        <v>337</v>
      </c>
      <c r="LG51" s="5">
        <v>223</v>
      </c>
      <c r="LH51" s="5">
        <v>216</v>
      </c>
      <c r="LI51" s="5">
        <v>208</v>
      </c>
      <c r="LJ51" s="5">
        <v>237</v>
      </c>
      <c r="LK51" s="5">
        <v>698</v>
      </c>
      <c r="LL51" s="5">
        <v>851</v>
      </c>
      <c r="LM51" s="5">
        <v>673</v>
      </c>
      <c r="LN51" s="5">
        <v>981</v>
      </c>
      <c r="LO51" s="5">
        <v>865</v>
      </c>
      <c r="LP51" s="5">
        <v>883</v>
      </c>
      <c r="LQ51" s="5">
        <v>654</v>
      </c>
      <c r="LR51" s="5">
        <v>882</v>
      </c>
      <c r="LS51" s="5">
        <v>582</v>
      </c>
      <c r="LT51" s="5">
        <v>1038</v>
      </c>
      <c r="LU51" s="5">
        <v>553</v>
      </c>
      <c r="LV51" s="5">
        <v>483</v>
      </c>
      <c r="LW51" s="5">
        <v>260</v>
      </c>
      <c r="LX51" s="5">
        <v>169</v>
      </c>
      <c r="LY51" s="5">
        <v>209</v>
      </c>
      <c r="LZ51" s="5">
        <v>193</v>
      </c>
      <c r="MA51" s="5">
        <v>125</v>
      </c>
      <c r="MB51" s="5">
        <v>141</v>
      </c>
      <c r="MC51" s="5">
        <v>171</v>
      </c>
      <c r="MD51" s="5">
        <v>145</v>
      </c>
      <c r="ME51" s="5">
        <v>323</v>
      </c>
      <c r="MF51" s="5">
        <v>227</v>
      </c>
      <c r="MG51" s="5">
        <v>227</v>
      </c>
      <c r="MH51" s="5">
        <v>204</v>
      </c>
      <c r="MI51" s="5">
        <v>83</v>
      </c>
      <c r="MJ51" s="5">
        <v>94</v>
      </c>
      <c r="MK51" s="5">
        <v>106</v>
      </c>
      <c r="ML51" s="5">
        <v>102</v>
      </c>
      <c r="MM51" s="5">
        <v>83</v>
      </c>
      <c r="MN51" s="5">
        <v>131</v>
      </c>
      <c r="MO51" s="5">
        <v>112</v>
      </c>
      <c r="MP51" s="5">
        <v>66</v>
      </c>
      <c r="MQ51" s="5">
        <v>1850</v>
      </c>
      <c r="MR51" s="5">
        <v>1690</v>
      </c>
      <c r="MS51" s="5">
        <v>1870</v>
      </c>
      <c r="MT51" s="5">
        <v>1732</v>
      </c>
      <c r="MU51" s="5">
        <v>1708</v>
      </c>
      <c r="MV51" s="5">
        <v>1598</v>
      </c>
      <c r="MW51" s="5">
        <v>1580</v>
      </c>
      <c r="MX51" s="5">
        <v>1340</v>
      </c>
      <c r="MY51" s="5">
        <v>909</v>
      </c>
      <c r="MZ51" s="5">
        <v>937</v>
      </c>
      <c r="NA51" s="5">
        <v>980</v>
      </c>
      <c r="NB51" s="5">
        <v>795</v>
      </c>
      <c r="NC51" s="5">
        <v>751</v>
      </c>
      <c r="ND51" s="5">
        <v>573</v>
      </c>
      <c r="NE51" s="5" t="s">
        <v>220</v>
      </c>
      <c r="NF51" s="5" t="s">
        <v>220</v>
      </c>
      <c r="NG51" s="5" t="s">
        <v>220</v>
      </c>
      <c r="NH51" s="5" t="s">
        <v>220</v>
      </c>
      <c r="NI51" s="5" t="s">
        <v>220</v>
      </c>
      <c r="NJ51" s="5" t="s">
        <v>220</v>
      </c>
      <c r="NK51" s="5" t="s">
        <v>220</v>
      </c>
      <c r="NL51" s="5" t="s">
        <v>220</v>
      </c>
      <c r="NM51" s="5" t="s">
        <v>220</v>
      </c>
      <c r="NN51" s="5" t="s">
        <v>220</v>
      </c>
      <c r="NO51" s="5" t="s">
        <v>220</v>
      </c>
      <c r="NP51" s="5" t="s">
        <v>220</v>
      </c>
      <c r="NQ51" s="5" t="s">
        <v>220</v>
      </c>
      <c r="NR51" s="5" t="s">
        <v>220</v>
      </c>
      <c r="NS51" s="5" t="s">
        <v>220</v>
      </c>
      <c r="NT51" s="5" t="s">
        <v>220</v>
      </c>
      <c r="NU51" s="5" t="s">
        <v>220</v>
      </c>
      <c r="NV51" s="5" t="s">
        <v>220</v>
      </c>
      <c r="NW51" s="5">
        <v>0</v>
      </c>
      <c r="NX51" s="5">
        <v>0</v>
      </c>
      <c r="NY51" s="5">
        <v>0</v>
      </c>
      <c r="NZ51" s="5">
        <v>0</v>
      </c>
      <c r="OA51" s="5">
        <v>0</v>
      </c>
      <c r="OB51" s="5">
        <v>0</v>
      </c>
      <c r="OC51" s="5">
        <v>0</v>
      </c>
      <c r="OD51" s="5">
        <v>0</v>
      </c>
      <c r="OE51" s="5">
        <v>0</v>
      </c>
      <c r="OF51" s="5">
        <v>0</v>
      </c>
      <c r="OG51" s="5">
        <v>0</v>
      </c>
      <c r="OH51" s="5">
        <v>0</v>
      </c>
      <c r="OI51" s="5">
        <v>0</v>
      </c>
      <c r="OJ51" s="5">
        <v>0</v>
      </c>
      <c r="OK51" s="5" t="s">
        <v>220</v>
      </c>
      <c r="OL51" s="5" t="s">
        <v>220</v>
      </c>
      <c r="OM51" s="5" t="s">
        <v>220</v>
      </c>
      <c r="ON51" s="5" t="s">
        <v>220</v>
      </c>
      <c r="OO51" s="5" t="s">
        <v>220</v>
      </c>
      <c r="OP51" s="5" t="s">
        <v>220</v>
      </c>
      <c r="OQ51" s="5" t="s">
        <v>220</v>
      </c>
      <c r="OR51" s="5" t="s">
        <v>220</v>
      </c>
      <c r="OS51" s="5" t="s">
        <v>220</v>
      </c>
      <c r="OT51" s="5" t="s">
        <v>220</v>
      </c>
      <c r="OU51" s="5" t="s">
        <v>220</v>
      </c>
      <c r="OV51" s="5" t="s">
        <v>220</v>
      </c>
      <c r="OW51" s="5" t="s">
        <v>220</v>
      </c>
      <c r="OX51" s="5" t="s">
        <v>220</v>
      </c>
      <c r="OY51" s="5" t="s">
        <v>220</v>
      </c>
      <c r="OZ51" s="5" t="s">
        <v>220</v>
      </c>
      <c r="PA51" s="5" t="s">
        <v>220</v>
      </c>
      <c r="PB51" s="5" t="s">
        <v>220</v>
      </c>
      <c r="PC51" s="5">
        <v>4961</v>
      </c>
      <c r="PD51" s="5">
        <v>5139</v>
      </c>
      <c r="PE51" s="5">
        <v>5089</v>
      </c>
      <c r="PF51" s="5">
        <v>5599</v>
      </c>
      <c r="PG51" s="5">
        <v>4969</v>
      </c>
      <c r="PH51" s="5">
        <v>5086</v>
      </c>
      <c r="PI51" s="5">
        <v>4492</v>
      </c>
      <c r="PJ51" s="5">
        <v>4009</v>
      </c>
      <c r="PK51" s="5">
        <v>4439</v>
      </c>
      <c r="PL51" s="5">
        <v>4025</v>
      </c>
      <c r="PM51" s="5">
        <v>4551</v>
      </c>
      <c r="PN51" s="5">
        <v>3223</v>
      </c>
      <c r="PO51" s="5">
        <v>2122</v>
      </c>
      <c r="PP51" s="5">
        <v>2024</v>
      </c>
      <c r="PQ51" s="5">
        <v>2140</v>
      </c>
      <c r="PR51" s="5">
        <v>1879</v>
      </c>
      <c r="PS51" s="5">
        <v>1775</v>
      </c>
      <c r="PT51" s="5">
        <v>1856</v>
      </c>
      <c r="PU51" s="5">
        <v>2030</v>
      </c>
      <c r="PV51" s="5">
        <v>1734</v>
      </c>
      <c r="PW51" s="5">
        <v>1990</v>
      </c>
      <c r="PX51" s="5">
        <v>1918</v>
      </c>
      <c r="PY51" s="5">
        <v>1944</v>
      </c>
      <c r="PZ51" s="5">
        <v>2409</v>
      </c>
      <c r="QA51" s="5">
        <v>2962</v>
      </c>
      <c r="QB51" s="5">
        <v>3413</v>
      </c>
      <c r="QC51" s="5">
        <v>2930</v>
      </c>
      <c r="QD51" s="5">
        <v>3689</v>
      </c>
      <c r="QE51" s="5">
        <v>3685</v>
      </c>
      <c r="QF51" s="5">
        <v>3493</v>
      </c>
      <c r="QG51" s="5">
        <v>2972</v>
      </c>
      <c r="QH51" s="5">
        <v>2618</v>
      </c>
      <c r="QI51" s="5">
        <v>10716</v>
      </c>
      <c r="QJ51" s="5">
        <v>9359</v>
      </c>
      <c r="QK51" s="5">
        <v>13101</v>
      </c>
      <c r="QL51" s="5">
        <v>7330</v>
      </c>
      <c r="QM51" s="5">
        <v>7479</v>
      </c>
      <c r="QN51" s="5">
        <v>6584</v>
      </c>
      <c r="QO51" s="5">
        <v>5781</v>
      </c>
      <c r="QP51" s="5">
        <v>6085</v>
      </c>
      <c r="QQ51" s="5">
        <v>4981</v>
      </c>
      <c r="QR51" s="5">
        <v>4715</v>
      </c>
      <c r="QS51" s="5">
        <v>5432</v>
      </c>
      <c r="QT51" s="5">
        <v>5497</v>
      </c>
      <c r="QU51" s="5">
        <v>4958</v>
      </c>
      <c r="QV51" s="5">
        <v>3984</v>
      </c>
      <c r="QW51" s="5">
        <v>3513</v>
      </c>
      <c r="QX51" s="5">
        <v>4983</v>
      </c>
      <c r="QY51" s="5">
        <v>3340</v>
      </c>
      <c r="QZ51" s="5">
        <v>1692</v>
      </c>
      <c r="RA51" s="5">
        <v>2383</v>
      </c>
      <c r="RB51" s="5">
        <v>2747</v>
      </c>
      <c r="RC51" s="5">
        <v>3017</v>
      </c>
      <c r="RD51" s="5">
        <v>2820</v>
      </c>
      <c r="RE51" s="5">
        <v>3118</v>
      </c>
      <c r="RF51" s="5">
        <v>2663</v>
      </c>
      <c r="RG51" s="5">
        <v>2572</v>
      </c>
      <c r="RH51" s="5">
        <v>3375</v>
      </c>
      <c r="RI51" s="5">
        <v>3900</v>
      </c>
      <c r="RJ51" s="5">
        <v>3961</v>
      </c>
      <c r="RK51" s="5">
        <v>4349</v>
      </c>
      <c r="RL51" s="5">
        <v>3666</v>
      </c>
      <c r="RM51" s="5">
        <v>3363</v>
      </c>
      <c r="RN51" s="5">
        <v>2780</v>
      </c>
      <c r="RO51" s="5">
        <v>4481</v>
      </c>
      <c r="RP51" s="5">
        <v>4995</v>
      </c>
      <c r="RQ51" s="5">
        <v>5442</v>
      </c>
      <c r="RR51" s="5">
        <v>6218</v>
      </c>
      <c r="RS51" s="5">
        <v>6599</v>
      </c>
      <c r="RT51" s="5">
        <v>6645</v>
      </c>
      <c r="RU51" s="5">
        <v>6495</v>
      </c>
      <c r="RV51" s="5">
        <v>7195</v>
      </c>
      <c r="RW51" s="5">
        <v>8894</v>
      </c>
      <c r="RX51" s="5">
        <v>9060</v>
      </c>
      <c r="RY51" s="5">
        <v>7380</v>
      </c>
      <c r="RZ51" s="5">
        <v>6742</v>
      </c>
      <c r="SA51" s="5">
        <v>6957</v>
      </c>
      <c r="SB51" s="5">
        <v>6795</v>
      </c>
      <c r="SC51" s="5">
        <v>7228</v>
      </c>
      <c r="SD51" s="5">
        <v>5993</v>
      </c>
      <c r="SE51" s="5">
        <v>5992</v>
      </c>
      <c r="SF51" s="5">
        <v>5579</v>
      </c>
      <c r="SG51" s="5">
        <v>5355</v>
      </c>
      <c r="SH51" s="5">
        <v>5215</v>
      </c>
      <c r="SI51" s="5">
        <v>5120</v>
      </c>
      <c r="SJ51" s="5">
        <v>4542</v>
      </c>
      <c r="SK51" s="5">
        <v>4048</v>
      </c>
      <c r="SL51" s="5">
        <v>4776</v>
      </c>
      <c r="SM51" s="5">
        <v>5509</v>
      </c>
      <c r="SN51" s="5">
        <v>5290</v>
      </c>
      <c r="SO51" s="5">
        <v>5423</v>
      </c>
      <c r="SP51" s="5">
        <v>5399</v>
      </c>
      <c r="SQ51" s="5">
        <v>5707</v>
      </c>
      <c r="SR51" s="5">
        <v>4907</v>
      </c>
      <c r="SS51" s="5">
        <v>4457</v>
      </c>
      <c r="ST51" s="5">
        <v>4383</v>
      </c>
      <c r="SU51" s="5">
        <v>511</v>
      </c>
      <c r="SV51" s="5">
        <v>593</v>
      </c>
      <c r="SW51" s="5">
        <v>593</v>
      </c>
      <c r="SX51" s="5">
        <v>673</v>
      </c>
      <c r="SY51" s="5">
        <v>563</v>
      </c>
      <c r="SZ51" s="5">
        <v>975</v>
      </c>
      <c r="TA51" s="5">
        <v>1506</v>
      </c>
      <c r="TB51" s="5">
        <v>1672</v>
      </c>
      <c r="TC51" s="5">
        <v>1832</v>
      </c>
      <c r="TD51" s="5">
        <v>255</v>
      </c>
      <c r="TE51" s="5">
        <v>862</v>
      </c>
      <c r="TF51" s="5">
        <v>1001</v>
      </c>
      <c r="TG51" s="5">
        <v>881</v>
      </c>
      <c r="TH51" s="5">
        <v>589</v>
      </c>
      <c r="TI51" s="5">
        <v>647</v>
      </c>
      <c r="TJ51" s="5">
        <v>365</v>
      </c>
      <c r="TK51" s="5">
        <v>417</v>
      </c>
      <c r="TL51" s="5">
        <v>85</v>
      </c>
      <c r="TM51" s="5">
        <v>84</v>
      </c>
      <c r="TN51" s="5">
        <v>76</v>
      </c>
      <c r="TO51" s="5">
        <v>220</v>
      </c>
      <c r="TP51" s="5">
        <v>217</v>
      </c>
      <c r="TQ51" s="5">
        <v>386</v>
      </c>
      <c r="TR51" s="5">
        <v>1011</v>
      </c>
      <c r="TS51" s="5">
        <v>927</v>
      </c>
      <c r="TT51" s="5">
        <v>1177</v>
      </c>
      <c r="TU51" s="5">
        <v>993</v>
      </c>
      <c r="TV51" s="5">
        <v>1074</v>
      </c>
      <c r="TW51" s="5">
        <v>1144</v>
      </c>
      <c r="TX51" s="5">
        <v>798</v>
      </c>
      <c r="TY51" s="5">
        <v>503</v>
      </c>
      <c r="TZ51" s="5">
        <v>212</v>
      </c>
      <c r="UA51" s="5">
        <v>1225</v>
      </c>
      <c r="UB51" s="5">
        <v>1212</v>
      </c>
      <c r="UC51" s="5">
        <v>889</v>
      </c>
      <c r="UD51" s="5">
        <v>905</v>
      </c>
      <c r="UE51" s="5">
        <v>909</v>
      </c>
      <c r="UF51" s="5">
        <v>553</v>
      </c>
      <c r="UG51" s="5">
        <v>51</v>
      </c>
      <c r="UH51" s="5">
        <v>46</v>
      </c>
      <c r="UI51" s="5">
        <v>75</v>
      </c>
      <c r="UJ51" s="5">
        <v>81</v>
      </c>
      <c r="UK51" s="5">
        <v>10</v>
      </c>
      <c r="UL51" s="5">
        <v>1</v>
      </c>
      <c r="UM51" s="5">
        <v>0</v>
      </c>
      <c r="UN51" s="5">
        <v>1642</v>
      </c>
      <c r="UO51" s="5">
        <v>1791</v>
      </c>
      <c r="UP51" s="5">
        <v>-154</v>
      </c>
      <c r="UQ51" s="5">
        <v>1363</v>
      </c>
      <c r="UR51" s="5">
        <v>603</v>
      </c>
      <c r="US51" s="5">
        <v>3987</v>
      </c>
      <c r="UT51" s="5">
        <v>1327</v>
      </c>
      <c r="UU51" s="5">
        <v>1582</v>
      </c>
      <c r="UV51" s="5">
        <v>1623</v>
      </c>
      <c r="UW51" s="5">
        <v>1461</v>
      </c>
      <c r="UX51" s="5">
        <v>243</v>
      </c>
      <c r="UY51" s="5">
        <v>149</v>
      </c>
      <c r="UZ51" s="5">
        <v>212</v>
      </c>
      <c r="VA51" s="5">
        <v>200</v>
      </c>
      <c r="VB51" s="5">
        <v>209</v>
      </c>
      <c r="VC51" s="5">
        <v>228</v>
      </c>
      <c r="VD51" s="5">
        <v>198</v>
      </c>
      <c r="VE51" s="5">
        <v>180</v>
      </c>
      <c r="VF51" s="5">
        <v>71</v>
      </c>
      <c r="VG51" s="5">
        <v>21918</v>
      </c>
      <c r="VH51" s="5">
        <v>20259</v>
      </c>
      <c r="VI51" s="5">
        <v>19479</v>
      </c>
      <c r="VJ51" s="5">
        <v>19353</v>
      </c>
      <c r="VK51" s="5">
        <v>20688</v>
      </c>
      <c r="VL51" s="5">
        <v>18458</v>
      </c>
      <c r="VM51" s="5">
        <v>23573</v>
      </c>
      <c r="VN51" s="5">
        <v>28094</v>
      </c>
      <c r="VO51" s="5">
        <v>23021</v>
      </c>
      <c r="VP51" s="5">
        <v>28508</v>
      </c>
      <c r="VQ51" s="5">
        <v>23896</v>
      </c>
      <c r="VR51" s="5">
        <v>28543</v>
      </c>
      <c r="VS51" s="5">
        <v>29006</v>
      </c>
      <c r="VT51" s="5">
        <v>26163</v>
      </c>
      <c r="VU51" s="5">
        <v>11072</v>
      </c>
      <c r="VV51" s="5">
        <v>9169</v>
      </c>
      <c r="VW51" s="5">
        <v>9923</v>
      </c>
      <c r="VX51" s="5">
        <v>8835</v>
      </c>
      <c r="VY51" s="5">
        <v>7747</v>
      </c>
      <c r="VZ51" s="5">
        <v>8192</v>
      </c>
      <c r="WA51" s="5">
        <v>9349</v>
      </c>
      <c r="WB51" s="5">
        <v>9030</v>
      </c>
      <c r="WC51" s="5">
        <v>8499</v>
      </c>
      <c r="WD51" s="5">
        <v>7508</v>
      </c>
      <c r="WE51" s="5">
        <v>7140</v>
      </c>
      <c r="WF51" s="5">
        <v>7052</v>
      </c>
      <c r="WG51" s="5">
        <v>6619</v>
      </c>
      <c r="WH51" s="5">
        <v>6790</v>
      </c>
      <c r="WI51" s="5">
        <v>6080</v>
      </c>
      <c r="WJ51" s="5">
        <v>5602</v>
      </c>
      <c r="WK51" s="5">
        <v>6158</v>
      </c>
      <c r="WL51" s="5">
        <v>6112</v>
      </c>
      <c r="WM51" s="5">
        <v>20</v>
      </c>
      <c r="WN51" s="5">
        <v>3</v>
      </c>
      <c r="WO51" s="5">
        <v>18</v>
      </c>
      <c r="WP51" s="5">
        <v>16</v>
      </c>
      <c r="WQ51" s="5">
        <v>43</v>
      </c>
      <c r="WR51" s="5">
        <v>141</v>
      </c>
      <c r="WS51" s="5">
        <v>58</v>
      </c>
      <c r="WT51" s="5">
        <v>123</v>
      </c>
      <c r="WU51" s="5">
        <v>110</v>
      </c>
      <c r="WV51" s="5">
        <v>467</v>
      </c>
      <c r="WW51" s="5">
        <v>501</v>
      </c>
      <c r="WX51" s="5">
        <v>481</v>
      </c>
      <c r="WY51" s="5">
        <v>461</v>
      </c>
      <c r="WZ51" s="5">
        <v>382</v>
      </c>
      <c r="XA51" s="5">
        <v>254</v>
      </c>
      <c r="XB51" s="5">
        <v>289</v>
      </c>
      <c r="XC51" s="5">
        <v>375</v>
      </c>
      <c r="XD51" s="5">
        <v>345</v>
      </c>
      <c r="XE51" s="5">
        <v>474</v>
      </c>
      <c r="XF51" s="5">
        <v>482</v>
      </c>
      <c r="XG51" s="5">
        <v>387</v>
      </c>
      <c r="XH51" s="5">
        <v>421</v>
      </c>
      <c r="XI51" s="5">
        <v>193</v>
      </c>
      <c r="XJ51" s="5">
        <v>197</v>
      </c>
      <c r="XK51" s="5">
        <v>373</v>
      </c>
      <c r="XL51" s="5">
        <v>211</v>
      </c>
      <c r="XM51" s="5">
        <v>170</v>
      </c>
      <c r="XN51" s="5">
        <v>204</v>
      </c>
      <c r="XO51" s="5">
        <v>153</v>
      </c>
      <c r="XP51" s="5">
        <v>182</v>
      </c>
      <c r="XQ51" s="5">
        <v>161</v>
      </c>
      <c r="XR51" s="5">
        <v>132</v>
      </c>
      <c r="XS51" s="2">
        <v>19446</v>
      </c>
      <c r="XT51" s="3" t="s">
        <v>222</v>
      </c>
      <c r="XU51" s="3" t="s">
        <v>222</v>
      </c>
      <c r="XV51" s="3" t="s">
        <v>222</v>
      </c>
      <c r="XW51" s="3" t="s">
        <v>221</v>
      </c>
      <c r="XX51" s="3" t="s">
        <v>222</v>
      </c>
      <c r="XY51" s="3" t="s">
        <v>222</v>
      </c>
      <c r="XZ51" s="3" t="s">
        <v>250</v>
      </c>
    </row>
    <row r="52" spans="1:650" x14ac:dyDescent="0.3">
      <c r="A52" s="1" t="s">
        <v>46</v>
      </c>
      <c r="B52" s="2">
        <v>4057079</v>
      </c>
      <c r="C52" s="5">
        <v>8649</v>
      </c>
      <c r="D52" s="5">
        <v>11948</v>
      </c>
      <c r="E52" s="5">
        <v>27241</v>
      </c>
      <c r="F52" s="5">
        <v>7260</v>
      </c>
      <c r="G52" s="5">
        <v>2599</v>
      </c>
      <c r="H52" s="5">
        <v>7607</v>
      </c>
      <c r="I52" s="5">
        <v>3045</v>
      </c>
      <c r="J52" s="5">
        <v>7689</v>
      </c>
      <c r="K52" s="5">
        <v>2470</v>
      </c>
      <c r="L52" s="5">
        <v>16067</v>
      </c>
      <c r="M52" s="5">
        <v>2668</v>
      </c>
      <c r="N52" s="5">
        <v>3325</v>
      </c>
      <c r="O52" s="5">
        <v>3719</v>
      </c>
      <c r="P52" s="5">
        <v>5192</v>
      </c>
      <c r="Q52" s="5">
        <v>9788</v>
      </c>
      <c r="R52" s="5">
        <v>16495</v>
      </c>
      <c r="S52" s="5">
        <v>10162</v>
      </c>
      <c r="T52" s="5">
        <v>7158</v>
      </c>
      <c r="U52" s="5">
        <v>4344</v>
      </c>
      <c r="V52" s="5">
        <v>292</v>
      </c>
      <c r="W52" s="5">
        <v>769</v>
      </c>
      <c r="X52" s="5">
        <v>2106</v>
      </c>
      <c r="Y52" s="5">
        <v>0</v>
      </c>
      <c r="Z52" s="5">
        <v>0</v>
      </c>
      <c r="AA52" s="5">
        <v>0</v>
      </c>
      <c r="AB52" s="5">
        <v>0</v>
      </c>
      <c r="AC52" s="5">
        <v>0</v>
      </c>
      <c r="AD52" s="5">
        <v>0</v>
      </c>
      <c r="AE52" s="5">
        <v>0</v>
      </c>
      <c r="AF52" s="5">
        <v>0</v>
      </c>
      <c r="AG52" s="5">
        <v>0</v>
      </c>
      <c r="AH52" s="5">
        <v>0</v>
      </c>
      <c r="AI52" s="5">
        <v>0</v>
      </c>
      <c r="AJ52" s="5">
        <v>0</v>
      </c>
      <c r="AK52" s="5">
        <v>0</v>
      </c>
      <c r="AL52" s="5">
        <v>0</v>
      </c>
      <c r="AM52" s="5">
        <v>0</v>
      </c>
      <c r="AN52" s="5">
        <v>4414</v>
      </c>
      <c r="AO52" s="5">
        <v>48053</v>
      </c>
      <c r="AP52" s="5">
        <v>99214</v>
      </c>
      <c r="AQ52" s="5">
        <v>71368</v>
      </c>
      <c r="AR52" s="5">
        <v>-208172</v>
      </c>
      <c r="AS52" s="5">
        <v>578300</v>
      </c>
      <c r="AT52" s="5">
        <v>42368</v>
      </c>
      <c r="AU52" s="5">
        <v>304215</v>
      </c>
      <c r="AV52" s="5">
        <v>9741</v>
      </c>
      <c r="AW52" s="5">
        <v>68902</v>
      </c>
      <c r="AX52" s="5">
        <v>189267</v>
      </c>
      <c r="AY52" s="5">
        <v>78728</v>
      </c>
      <c r="AZ52" s="5">
        <v>147756</v>
      </c>
      <c r="BA52" s="5">
        <v>81732</v>
      </c>
      <c r="BB52" s="5">
        <v>44187</v>
      </c>
      <c r="BC52" s="5">
        <v>30668</v>
      </c>
      <c r="BD52" s="5">
        <v>28482</v>
      </c>
      <c r="BE52" s="5">
        <v>14419</v>
      </c>
      <c r="BF52" s="5">
        <v>22028</v>
      </c>
      <c r="BG52" s="5">
        <v>24628</v>
      </c>
      <c r="BH52" s="5">
        <v>44490</v>
      </c>
      <c r="BI52" s="5">
        <v>68086</v>
      </c>
      <c r="BJ52" s="5">
        <v>251114</v>
      </c>
      <c r="BK52" s="5">
        <v>1458037</v>
      </c>
      <c r="BL52" s="5">
        <v>23664</v>
      </c>
      <c r="BM52" s="5">
        <v>31058</v>
      </c>
      <c r="BN52" s="5">
        <v>47039</v>
      </c>
      <c r="BO52" s="5">
        <v>132607</v>
      </c>
      <c r="BP52" s="5">
        <v>206769</v>
      </c>
      <c r="BQ52" s="5">
        <v>49640</v>
      </c>
      <c r="BR52" s="5">
        <v>56486</v>
      </c>
      <c r="BS52" s="5">
        <v>55837</v>
      </c>
      <c r="BT52" s="5">
        <v>25832</v>
      </c>
      <c r="BU52" s="5">
        <v>45539</v>
      </c>
      <c r="BV52" s="5">
        <v>26234</v>
      </c>
      <c r="BW52" s="5">
        <v>12396</v>
      </c>
      <c r="BX52" s="5">
        <v>5851</v>
      </c>
      <c r="BY52" s="5">
        <v>24189</v>
      </c>
      <c r="BZ52" s="5">
        <v>28317</v>
      </c>
      <c r="CA52" s="5">
        <v>20131</v>
      </c>
      <c r="CB52" s="5">
        <v>30145</v>
      </c>
      <c r="CC52" s="5">
        <v>30769</v>
      </c>
      <c r="CD52" s="5">
        <v>18428</v>
      </c>
      <c r="CE52" s="5">
        <v>13847</v>
      </c>
      <c r="CF52" s="5">
        <v>5484</v>
      </c>
      <c r="CG52" s="5">
        <v>32466</v>
      </c>
      <c r="CH52" s="5">
        <v>9127</v>
      </c>
      <c r="CI52" s="5">
        <v>8400</v>
      </c>
      <c r="CJ52" s="5">
        <v>15599</v>
      </c>
      <c r="CK52" s="5">
        <v>10345</v>
      </c>
      <c r="CL52" s="5">
        <v>11825</v>
      </c>
      <c r="CM52" s="5">
        <v>10751</v>
      </c>
      <c r="CN52" s="5">
        <v>18900</v>
      </c>
      <c r="CO52" s="5">
        <v>20465</v>
      </c>
      <c r="CP52" s="5">
        <v>19732</v>
      </c>
      <c r="CQ52" s="5">
        <v>29675</v>
      </c>
      <c r="CR52" s="5">
        <v>9535</v>
      </c>
      <c r="CS52" s="5">
        <v>4918</v>
      </c>
      <c r="CT52" s="5">
        <v>1858</v>
      </c>
      <c r="CU52" s="5">
        <v>278444</v>
      </c>
      <c r="CV52" s="5">
        <v>207518</v>
      </c>
      <c r="CW52" s="5">
        <v>205811</v>
      </c>
      <c r="CX52" s="5">
        <v>180888</v>
      </c>
      <c r="CY52" s="5">
        <v>105920</v>
      </c>
      <c r="CZ52" s="5">
        <v>80946</v>
      </c>
      <c r="DA52" s="5">
        <v>113700</v>
      </c>
      <c r="DB52" s="5">
        <v>141800</v>
      </c>
      <c r="DC52" s="5">
        <v>108519</v>
      </c>
      <c r="DD52" s="5">
        <v>93289</v>
      </c>
      <c r="DE52" s="5">
        <v>93883</v>
      </c>
      <c r="DF52" s="5">
        <v>75706</v>
      </c>
      <c r="DG52" s="5">
        <v>105803</v>
      </c>
      <c r="DH52" s="5">
        <v>50546</v>
      </c>
      <c r="DI52" s="5">
        <v>59085</v>
      </c>
      <c r="DJ52" s="5">
        <v>76940</v>
      </c>
      <c r="DK52" s="5">
        <v>59803</v>
      </c>
      <c r="DL52" s="5">
        <v>57705</v>
      </c>
      <c r="DM52" s="5">
        <v>61082</v>
      </c>
      <c r="DN52" s="5">
        <v>61624</v>
      </c>
      <c r="DO52" s="5">
        <v>52276</v>
      </c>
      <c r="DP52" s="5">
        <v>54473</v>
      </c>
      <c r="DQ52" s="5">
        <v>52102</v>
      </c>
      <c r="DR52" s="5">
        <v>48768</v>
      </c>
      <c r="DS52" s="5">
        <v>49714</v>
      </c>
      <c r="DT52" s="5">
        <v>60810</v>
      </c>
      <c r="DU52" s="5">
        <v>66574</v>
      </c>
      <c r="DV52" s="5">
        <v>53404</v>
      </c>
      <c r="DW52" s="5">
        <v>56190</v>
      </c>
      <c r="DX52" s="5">
        <v>42326</v>
      </c>
      <c r="DY52" s="5">
        <v>45169</v>
      </c>
      <c r="DZ52" s="5">
        <v>47111</v>
      </c>
      <c r="EA52" s="5">
        <v>29919</v>
      </c>
      <c r="EB52" s="5">
        <v>26781</v>
      </c>
      <c r="EC52" s="5">
        <v>8075</v>
      </c>
      <c r="ED52" s="5">
        <v>18465</v>
      </c>
      <c r="EE52" s="5">
        <v>6854</v>
      </c>
      <c r="EF52" s="5">
        <v>21846</v>
      </c>
      <c r="EG52" s="5">
        <v>34029</v>
      </c>
      <c r="EH52" s="5">
        <v>42450</v>
      </c>
      <c r="EI52" s="5">
        <v>10871</v>
      </c>
      <c r="EJ52" s="5">
        <v>39838</v>
      </c>
      <c r="EK52" s="5">
        <v>27462</v>
      </c>
      <c r="EL52" s="5">
        <v>2187</v>
      </c>
      <c r="EM52" s="5">
        <v>1823</v>
      </c>
      <c r="EN52" s="5">
        <v>1010</v>
      </c>
      <c r="EO52" s="5">
        <v>-134</v>
      </c>
      <c r="EP52" s="5">
        <v>3711</v>
      </c>
      <c r="EQ52" s="5">
        <v>1419</v>
      </c>
      <c r="ER52" s="5">
        <v>1969</v>
      </c>
      <c r="ES52" s="5">
        <v>2126</v>
      </c>
      <c r="ET52" s="5">
        <v>1967</v>
      </c>
      <c r="EU52" s="5">
        <v>1438</v>
      </c>
      <c r="EV52" s="5">
        <v>463</v>
      </c>
      <c r="EW52" s="5">
        <v>1234</v>
      </c>
      <c r="EX52" s="5">
        <v>923</v>
      </c>
      <c r="EY52" s="5">
        <v>518</v>
      </c>
      <c r="EZ52" s="5">
        <v>1703</v>
      </c>
      <c r="FA52" s="5">
        <v>3403</v>
      </c>
      <c r="FB52" s="5">
        <v>4677</v>
      </c>
      <c r="FC52" s="5">
        <v>8788</v>
      </c>
      <c r="FD52" s="5">
        <v>6073</v>
      </c>
      <c r="FE52" s="5">
        <v>3891</v>
      </c>
      <c r="FF52" s="5">
        <v>4621</v>
      </c>
      <c r="FG52" s="5">
        <v>0</v>
      </c>
      <c r="FH52" s="5">
        <v>0</v>
      </c>
      <c r="FI52" s="5">
        <v>0</v>
      </c>
      <c r="FJ52" s="5">
        <v>0</v>
      </c>
      <c r="FK52" s="5">
        <v>0</v>
      </c>
      <c r="FL52" s="5">
        <v>0</v>
      </c>
      <c r="FM52" s="5">
        <v>0</v>
      </c>
      <c r="FN52" s="5">
        <v>0</v>
      </c>
      <c r="FO52" s="5">
        <v>0</v>
      </c>
      <c r="FP52" s="5">
        <v>0</v>
      </c>
      <c r="FQ52" s="5">
        <v>0</v>
      </c>
      <c r="FR52" s="5">
        <v>0</v>
      </c>
      <c r="FS52" s="5">
        <v>0</v>
      </c>
      <c r="FT52" s="5">
        <v>0</v>
      </c>
      <c r="FU52" s="5" t="s">
        <v>220</v>
      </c>
      <c r="FV52" s="5" t="s">
        <v>220</v>
      </c>
      <c r="FW52" s="5" t="s">
        <v>220</v>
      </c>
      <c r="FX52" s="5" t="s">
        <v>220</v>
      </c>
      <c r="FY52" s="5" t="s">
        <v>220</v>
      </c>
      <c r="FZ52" s="5" t="s">
        <v>220</v>
      </c>
      <c r="GA52" s="5" t="s">
        <v>220</v>
      </c>
      <c r="GB52" s="5" t="s">
        <v>220</v>
      </c>
      <c r="GC52" s="5" t="s">
        <v>220</v>
      </c>
      <c r="GD52" s="5" t="s">
        <v>220</v>
      </c>
      <c r="GE52" s="5" t="s">
        <v>220</v>
      </c>
      <c r="GF52" s="5" t="s">
        <v>220</v>
      </c>
      <c r="GG52" s="5" t="s">
        <v>220</v>
      </c>
      <c r="GH52" s="5" t="s">
        <v>220</v>
      </c>
      <c r="GI52" s="5" t="s">
        <v>220</v>
      </c>
      <c r="GJ52" s="5" t="s">
        <v>220</v>
      </c>
      <c r="GK52" s="5" t="s">
        <v>220</v>
      </c>
      <c r="GL52" s="5" t="s">
        <v>220</v>
      </c>
      <c r="GM52" s="5">
        <v>449618</v>
      </c>
      <c r="GN52" s="5">
        <v>485099</v>
      </c>
      <c r="GO52" s="5">
        <v>290767</v>
      </c>
      <c r="GP52" s="5">
        <v>263098</v>
      </c>
      <c r="GQ52" s="5">
        <v>171210</v>
      </c>
      <c r="GR52" s="5">
        <v>140645</v>
      </c>
      <c r="GS52" s="5">
        <v>244366</v>
      </c>
      <c r="GT52" s="5">
        <v>317387</v>
      </c>
      <c r="GU52" s="5">
        <v>205625</v>
      </c>
      <c r="GV52" s="5">
        <v>-53127</v>
      </c>
      <c r="GW52" s="5">
        <v>726502</v>
      </c>
      <c r="GX52" s="5">
        <v>151904</v>
      </c>
      <c r="GY52" s="5">
        <v>435690</v>
      </c>
      <c r="GZ52" s="5">
        <v>96634</v>
      </c>
      <c r="HA52" s="5">
        <v>168410</v>
      </c>
      <c r="HB52" s="5">
        <v>304842</v>
      </c>
      <c r="HC52" s="5">
        <v>163959</v>
      </c>
      <c r="HD52" s="5">
        <v>220071</v>
      </c>
      <c r="HE52" s="5">
        <v>181749</v>
      </c>
      <c r="HF52" s="5">
        <v>117197</v>
      </c>
      <c r="HG52" s="5">
        <v>93550</v>
      </c>
      <c r="HH52" s="5">
        <v>101123</v>
      </c>
      <c r="HI52" s="5">
        <v>78101</v>
      </c>
      <c r="HJ52" s="5">
        <v>83545</v>
      </c>
      <c r="HK52" s="5">
        <v>85611</v>
      </c>
      <c r="HL52" s="5">
        <v>125902</v>
      </c>
      <c r="HM52" s="5">
        <v>158528</v>
      </c>
      <c r="HN52" s="5">
        <v>328794</v>
      </c>
      <c r="HO52" s="5">
        <v>1554592</v>
      </c>
      <c r="HP52" s="5">
        <v>81598</v>
      </c>
      <c r="HQ52" s="5">
        <v>85036</v>
      </c>
      <c r="HR52" s="5">
        <v>100629</v>
      </c>
      <c r="HS52" s="5">
        <v>297761</v>
      </c>
      <c r="HT52" s="5">
        <v>309760</v>
      </c>
      <c r="HU52" s="5">
        <v>359765</v>
      </c>
      <c r="HV52" s="5">
        <v>405609</v>
      </c>
      <c r="HW52" s="5">
        <v>360831</v>
      </c>
      <c r="HX52" s="5">
        <v>692878</v>
      </c>
      <c r="HY52" s="5">
        <v>946289</v>
      </c>
      <c r="HZ52" s="5">
        <v>995106</v>
      </c>
      <c r="IA52" s="5">
        <v>864138</v>
      </c>
      <c r="IB52" s="5">
        <v>991584</v>
      </c>
      <c r="IC52" s="5">
        <v>1110961</v>
      </c>
      <c r="ID52" s="5">
        <v>1175742</v>
      </c>
      <c r="IE52" s="5">
        <v>1413950</v>
      </c>
      <c r="IF52" s="5">
        <v>6618349</v>
      </c>
      <c r="IG52" s="5">
        <v>9201812</v>
      </c>
      <c r="IH52" s="5">
        <v>7647301</v>
      </c>
      <c r="II52" s="5">
        <v>5442624</v>
      </c>
      <c r="IJ52" s="5">
        <v>3308340</v>
      </c>
      <c r="IK52" s="5">
        <v>3023075</v>
      </c>
      <c r="IL52" s="5">
        <v>1613641</v>
      </c>
      <c r="IM52" s="5">
        <v>1119347</v>
      </c>
      <c r="IN52" s="5">
        <v>1464099</v>
      </c>
      <c r="IO52" s="5">
        <v>939537</v>
      </c>
      <c r="IP52" s="5">
        <v>463223</v>
      </c>
      <c r="IQ52" s="5">
        <v>431181</v>
      </c>
      <c r="IR52" s="5">
        <v>388060</v>
      </c>
      <c r="IS52" s="5">
        <v>391997</v>
      </c>
      <c r="IT52" s="5">
        <v>380134</v>
      </c>
      <c r="IU52" s="5">
        <v>390075</v>
      </c>
      <c r="IV52" s="5">
        <v>407048</v>
      </c>
      <c r="IW52" s="5">
        <v>337200</v>
      </c>
      <c r="IX52" s="5">
        <v>316755</v>
      </c>
      <c r="IY52" s="5">
        <v>56</v>
      </c>
      <c r="IZ52" s="5">
        <v>0</v>
      </c>
      <c r="JA52" s="5">
        <v>0</v>
      </c>
      <c r="JB52" s="5">
        <v>6</v>
      </c>
      <c r="JC52" s="5">
        <v>510</v>
      </c>
      <c r="JD52" s="5">
        <v>31731</v>
      </c>
      <c r="JE52" s="5">
        <v>77271</v>
      </c>
      <c r="JF52" s="5">
        <v>89703</v>
      </c>
      <c r="JG52" s="5">
        <v>130592</v>
      </c>
      <c r="JH52" s="5">
        <v>131739</v>
      </c>
      <c r="JI52" s="5">
        <v>83248</v>
      </c>
      <c r="JJ52" s="5">
        <v>105090</v>
      </c>
      <c r="JK52" s="5">
        <v>94712</v>
      </c>
      <c r="JL52" s="5">
        <v>62462</v>
      </c>
      <c r="JM52" s="5">
        <v>65633</v>
      </c>
      <c r="JN52" s="5">
        <v>70637</v>
      </c>
      <c r="JO52" s="5">
        <v>55466</v>
      </c>
      <c r="JP52" s="5">
        <v>48518</v>
      </c>
      <c r="JQ52" s="5">
        <v>53005</v>
      </c>
      <c r="JR52" s="5">
        <v>59030</v>
      </c>
      <c r="JS52" s="5">
        <v>59095</v>
      </c>
      <c r="JT52" s="5">
        <v>55223</v>
      </c>
      <c r="JU52" s="5">
        <v>52902</v>
      </c>
      <c r="JV52" s="5">
        <v>57297</v>
      </c>
      <c r="JW52" s="5">
        <v>56456</v>
      </c>
      <c r="JX52" s="5">
        <v>62206</v>
      </c>
      <c r="JY52" s="5">
        <v>60541</v>
      </c>
      <c r="JZ52" s="5">
        <v>58770</v>
      </c>
      <c r="KA52" s="5">
        <v>67787</v>
      </c>
      <c r="KB52" s="5">
        <v>67988</v>
      </c>
      <c r="KC52" s="5">
        <v>63654</v>
      </c>
      <c r="KD52" s="5">
        <v>64779</v>
      </c>
      <c r="KE52" s="5">
        <v>34421</v>
      </c>
      <c r="KF52" s="5">
        <v>-1182</v>
      </c>
      <c r="KG52" s="5">
        <v>39759</v>
      </c>
      <c r="KH52" s="5">
        <v>40014</v>
      </c>
      <c r="KI52" s="5">
        <v>23240</v>
      </c>
      <c r="KJ52" s="5">
        <v>25464</v>
      </c>
      <c r="KK52" s="5">
        <v>18100</v>
      </c>
      <c r="KL52" s="5">
        <v>4165</v>
      </c>
      <c r="KM52" s="5">
        <v>32225</v>
      </c>
      <c r="KN52" s="5">
        <v>11651</v>
      </c>
      <c r="KO52" s="5">
        <v>16277</v>
      </c>
      <c r="KP52" s="5">
        <v>10519</v>
      </c>
      <c r="KQ52" s="5">
        <v>14659</v>
      </c>
      <c r="KR52" s="5">
        <v>9957</v>
      </c>
      <c r="KS52" s="5">
        <v>23037</v>
      </c>
      <c r="KT52" s="5">
        <v>22224</v>
      </c>
      <c r="KU52" s="5">
        <v>10110</v>
      </c>
      <c r="KV52" s="5">
        <v>41316</v>
      </c>
      <c r="KW52" s="5">
        <v>2038</v>
      </c>
      <c r="KX52" s="5">
        <v>18987</v>
      </c>
      <c r="KY52" s="5">
        <v>9053</v>
      </c>
      <c r="KZ52" s="5">
        <v>8949</v>
      </c>
      <c r="LA52" s="5">
        <v>6278</v>
      </c>
      <c r="LB52" s="5">
        <v>6696</v>
      </c>
      <c r="LC52" s="5">
        <v>5545</v>
      </c>
      <c r="LD52" s="5">
        <v>5584</v>
      </c>
      <c r="LE52" s="5">
        <v>4249</v>
      </c>
      <c r="LF52" s="5">
        <v>3886</v>
      </c>
      <c r="LG52" s="5">
        <v>3937</v>
      </c>
      <c r="LH52" s="5">
        <v>3678</v>
      </c>
      <c r="LI52" s="5">
        <v>3484</v>
      </c>
      <c r="LJ52" s="5">
        <v>3142</v>
      </c>
      <c r="LK52" s="5">
        <v>8235</v>
      </c>
      <c r="LL52" s="5">
        <v>8997</v>
      </c>
      <c r="LM52" s="5">
        <v>8318</v>
      </c>
      <c r="LN52" s="5">
        <v>10334</v>
      </c>
      <c r="LO52" s="5">
        <v>8736</v>
      </c>
      <c r="LP52" s="5">
        <v>7849</v>
      </c>
      <c r="LQ52" s="5">
        <v>7024</v>
      </c>
      <c r="LR52" s="5">
        <v>7042</v>
      </c>
      <c r="LS52" s="5">
        <v>6655</v>
      </c>
      <c r="LT52" s="5">
        <v>6308</v>
      </c>
      <c r="LU52" s="5">
        <v>8864</v>
      </c>
      <c r="LV52" s="5">
        <v>3761</v>
      </c>
      <c r="LW52" s="5">
        <v>5542</v>
      </c>
      <c r="LX52" s="5">
        <v>4786</v>
      </c>
      <c r="LY52" s="5">
        <v>6884</v>
      </c>
      <c r="LZ52" s="5">
        <v>5378</v>
      </c>
      <c r="MA52" s="5">
        <v>4170</v>
      </c>
      <c r="MB52" s="5">
        <v>4768</v>
      </c>
      <c r="MC52" s="5">
        <v>4798</v>
      </c>
      <c r="MD52" s="5">
        <v>4231</v>
      </c>
      <c r="ME52" s="5">
        <v>3872</v>
      </c>
      <c r="MF52" s="5">
        <v>3679</v>
      </c>
      <c r="MG52" s="5">
        <v>4676</v>
      </c>
      <c r="MH52" s="5">
        <v>4380</v>
      </c>
      <c r="MI52" s="5">
        <v>3214</v>
      </c>
      <c r="MJ52" s="5">
        <v>4331</v>
      </c>
      <c r="MK52" s="5">
        <v>4961</v>
      </c>
      <c r="ML52" s="5">
        <v>3437</v>
      </c>
      <c r="MM52" s="5">
        <v>3767</v>
      </c>
      <c r="MN52" s="5">
        <v>2968</v>
      </c>
      <c r="MO52" s="5">
        <v>3390</v>
      </c>
      <c r="MP52" s="5">
        <v>3201</v>
      </c>
      <c r="MQ52" s="5">
        <v>0</v>
      </c>
      <c r="MR52" s="5">
        <v>0</v>
      </c>
      <c r="MS52" s="5">
        <v>65</v>
      </c>
      <c r="MT52" s="5">
        <v>45</v>
      </c>
      <c r="MU52" s="5">
        <v>86</v>
      </c>
      <c r="MV52" s="5">
        <v>660</v>
      </c>
      <c r="MW52" s="5">
        <v>1136</v>
      </c>
      <c r="MX52" s="5">
        <v>1306</v>
      </c>
      <c r="MY52" s="5">
        <v>3172</v>
      </c>
      <c r="MZ52" s="5">
        <v>4045</v>
      </c>
      <c r="NA52" s="5">
        <v>5264</v>
      </c>
      <c r="NB52" s="5">
        <v>4342</v>
      </c>
      <c r="NC52" s="5">
        <v>4364</v>
      </c>
      <c r="ND52" s="5">
        <v>3791</v>
      </c>
      <c r="NE52" s="5" t="s">
        <v>220</v>
      </c>
      <c r="NF52" s="5" t="s">
        <v>220</v>
      </c>
      <c r="NG52" s="5" t="s">
        <v>220</v>
      </c>
      <c r="NH52" s="5" t="s">
        <v>220</v>
      </c>
      <c r="NI52" s="5" t="s">
        <v>220</v>
      </c>
      <c r="NJ52" s="5" t="s">
        <v>220</v>
      </c>
      <c r="NK52" s="5" t="s">
        <v>220</v>
      </c>
      <c r="NL52" s="5" t="s">
        <v>220</v>
      </c>
      <c r="NM52" s="5" t="s">
        <v>220</v>
      </c>
      <c r="NN52" s="5" t="s">
        <v>220</v>
      </c>
      <c r="NO52" s="5" t="s">
        <v>220</v>
      </c>
      <c r="NP52" s="5" t="s">
        <v>220</v>
      </c>
      <c r="NQ52" s="5" t="s">
        <v>220</v>
      </c>
      <c r="NR52" s="5" t="s">
        <v>220</v>
      </c>
      <c r="NS52" s="5" t="s">
        <v>220</v>
      </c>
      <c r="NT52" s="5" t="s">
        <v>220</v>
      </c>
      <c r="NU52" s="5" t="s">
        <v>220</v>
      </c>
      <c r="NV52" s="5" t="s">
        <v>220</v>
      </c>
      <c r="NW52" s="5">
        <v>0</v>
      </c>
      <c r="NX52" s="5">
        <v>0</v>
      </c>
      <c r="NY52" s="5">
        <v>0</v>
      </c>
      <c r="NZ52" s="5">
        <v>0</v>
      </c>
      <c r="OA52" s="5">
        <v>0</v>
      </c>
      <c r="OB52" s="5">
        <v>0</v>
      </c>
      <c r="OC52" s="5">
        <v>0</v>
      </c>
      <c r="OD52" s="5">
        <v>0</v>
      </c>
      <c r="OE52" s="5">
        <v>0</v>
      </c>
      <c r="OF52" s="5">
        <v>0</v>
      </c>
      <c r="OG52" s="5">
        <v>0</v>
      </c>
      <c r="OH52" s="5">
        <v>0</v>
      </c>
      <c r="OI52" s="5">
        <v>0</v>
      </c>
      <c r="OJ52" s="5">
        <v>0</v>
      </c>
      <c r="OK52" s="5" t="s">
        <v>220</v>
      </c>
      <c r="OL52" s="5" t="s">
        <v>220</v>
      </c>
      <c r="OM52" s="5" t="s">
        <v>220</v>
      </c>
      <c r="ON52" s="5" t="s">
        <v>220</v>
      </c>
      <c r="OO52" s="5" t="s">
        <v>220</v>
      </c>
      <c r="OP52" s="5" t="s">
        <v>220</v>
      </c>
      <c r="OQ52" s="5" t="s">
        <v>220</v>
      </c>
      <c r="OR52" s="5" t="s">
        <v>220</v>
      </c>
      <c r="OS52" s="5" t="s">
        <v>220</v>
      </c>
      <c r="OT52" s="5" t="s">
        <v>220</v>
      </c>
      <c r="OU52" s="5" t="s">
        <v>220</v>
      </c>
      <c r="OV52" s="5" t="s">
        <v>220</v>
      </c>
      <c r="OW52" s="5" t="s">
        <v>220</v>
      </c>
      <c r="OX52" s="5" t="s">
        <v>220</v>
      </c>
      <c r="OY52" s="5" t="s">
        <v>220</v>
      </c>
      <c r="OZ52" s="5" t="s">
        <v>220</v>
      </c>
      <c r="PA52" s="5" t="s">
        <v>220</v>
      </c>
      <c r="PB52" s="5" t="s">
        <v>220</v>
      </c>
      <c r="PC52" s="5">
        <v>30352</v>
      </c>
      <c r="PD52" s="5">
        <v>31321</v>
      </c>
      <c r="PE52" s="5">
        <v>32794</v>
      </c>
      <c r="PF52" s="5">
        <v>35661</v>
      </c>
      <c r="PG52" s="5">
        <v>27519</v>
      </c>
      <c r="PH52" s="5">
        <v>25167</v>
      </c>
      <c r="PI52" s="5">
        <v>22748</v>
      </c>
      <c r="PJ52" s="5">
        <v>22471</v>
      </c>
      <c r="PK52" s="5">
        <v>23272</v>
      </c>
      <c r="PL52" s="5">
        <v>20676</v>
      </c>
      <c r="PM52" s="5">
        <v>23282</v>
      </c>
      <c r="PN52" s="5">
        <v>17883</v>
      </c>
      <c r="PO52" s="5">
        <v>14661</v>
      </c>
      <c r="PP52" s="5">
        <v>10623</v>
      </c>
      <c r="PQ52" s="5">
        <v>11588</v>
      </c>
      <c r="PR52" s="5">
        <v>11478</v>
      </c>
      <c r="PS52" s="5">
        <v>11818</v>
      </c>
      <c r="PT52" s="5">
        <v>11709</v>
      </c>
      <c r="PU52" s="5">
        <v>13014</v>
      </c>
      <c r="PV52" s="5">
        <v>11580</v>
      </c>
      <c r="PW52" s="5">
        <v>11256</v>
      </c>
      <c r="PX52" s="5">
        <v>13200</v>
      </c>
      <c r="PY52" s="5">
        <v>11543</v>
      </c>
      <c r="PZ52" s="5">
        <v>14309</v>
      </c>
      <c r="QA52" s="5">
        <v>21881</v>
      </c>
      <c r="QB52" s="5">
        <v>24907</v>
      </c>
      <c r="QC52" s="5">
        <v>21440</v>
      </c>
      <c r="QD52" s="5">
        <v>20871</v>
      </c>
      <c r="QE52" s="5">
        <v>22484</v>
      </c>
      <c r="QF52" s="5">
        <v>20007</v>
      </c>
      <c r="QG52" s="5">
        <v>17347</v>
      </c>
      <c r="QH52" s="5">
        <v>15450</v>
      </c>
      <c r="QI52" s="5">
        <v>52803</v>
      </c>
      <c r="QJ52" s="5">
        <v>48253</v>
      </c>
      <c r="QK52" s="5">
        <v>61536</v>
      </c>
      <c r="QL52" s="5">
        <v>46376</v>
      </c>
      <c r="QM52" s="5">
        <v>40712</v>
      </c>
      <c r="QN52" s="5">
        <v>37601</v>
      </c>
      <c r="QO52" s="5">
        <v>34797</v>
      </c>
      <c r="QP52" s="5">
        <v>45543</v>
      </c>
      <c r="QQ52" s="5">
        <v>36963</v>
      </c>
      <c r="QR52" s="5">
        <v>44999</v>
      </c>
      <c r="QS52" s="5">
        <v>34124</v>
      </c>
      <c r="QT52" s="5">
        <v>35744</v>
      </c>
      <c r="QU52" s="5">
        <v>34718</v>
      </c>
      <c r="QV52" s="5">
        <v>24384</v>
      </c>
      <c r="QW52" s="5">
        <v>24929</v>
      </c>
      <c r="QX52" s="5">
        <v>28223</v>
      </c>
      <c r="QY52" s="5">
        <v>22678</v>
      </c>
      <c r="QZ52" s="5">
        <v>21680</v>
      </c>
      <c r="RA52" s="5">
        <v>22701</v>
      </c>
      <c r="RB52" s="5">
        <v>20930</v>
      </c>
      <c r="RC52" s="5">
        <v>20607</v>
      </c>
      <c r="RD52" s="5">
        <v>18840</v>
      </c>
      <c r="RE52" s="5">
        <v>19104</v>
      </c>
      <c r="RF52" s="5">
        <v>20324</v>
      </c>
      <c r="RG52" s="5">
        <v>21738</v>
      </c>
      <c r="RH52" s="5">
        <v>24760</v>
      </c>
      <c r="RI52" s="5">
        <v>26078</v>
      </c>
      <c r="RJ52" s="5">
        <v>24479</v>
      </c>
      <c r="RK52" s="5">
        <v>25804</v>
      </c>
      <c r="RL52" s="5">
        <v>24664</v>
      </c>
      <c r="RM52" s="5">
        <v>22997</v>
      </c>
      <c r="RN52" s="5">
        <v>18686</v>
      </c>
      <c r="RO52" s="5">
        <v>23803</v>
      </c>
      <c r="RP52" s="5">
        <v>22327</v>
      </c>
      <c r="RQ52" s="5">
        <v>21576</v>
      </c>
      <c r="RR52" s="5">
        <v>23016</v>
      </c>
      <c r="RS52" s="5">
        <v>29239</v>
      </c>
      <c r="RT52" s="5">
        <v>26830</v>
      </c>
      <c r="RU52" s="5">
        <v>30150</v>
      </c>
      <c r="RV52" s="5">
        <v>25453</v>
      </c>
      <c r="RW52" s="5">
        <v>34659</v>
      </c>
      <c r="RX52" s="5">
        <v>50773</v>
      </c>
      <c r="RY52" s="5">
        <v>42814</v>
      </c>
      <c r="RZ52" s="5">
        <v>56488</v>
      </c>
      <c r="SA52" s="5">
        <v>43718</v>
      </c>
      <c r="SB52" s="5">
        <v>43696</v>
      </c>
      <c r="SC52" s="5">
        <v>43365</v>
      </c>
      <c r="SD52" s="5">
        <v>33517</v>
      </c>
      <c r="SE52" s="5">
        <v>31052</v>
      </c>
      <c r="SF52" s="5">
        <v>29720</v>
      </c>
      <c r="SG52" s="5">
        <v>30439</v>
      </c>
      <c r="SH52" s="5">
        <v>36222</v>
      </c>
      <c r="SI52" s="5">
        <v>35509</v>
      </c>
      <c r="SJ52" s="5">
        <v>33904</v>
      </c>
      <c r="SK52" s="5">
        <v>32073</v>
      </c>
      <c r="SL52" s="5">
        <v>32490</v>
      </c>
      <c r="SM52" s="5">
        <v>37030</v>
      </c>
      <c r="SN52" s="5">
        <v>37084</v>
      </c>
      <c r="SO52" s="5">
        <v>34385</v>
      </c>
      <c r="SP52" s="5">
        <v>31441</v>
      </c>
      <c r="SQ52" s="5">
        <v>32996</v>
      </c>
      <c r="SR52" s="5">
        <v>28617</v>
      </c>
      <c r="SS52" s="5">
        <v>27521</v>
      </c>
      <c r="ST52" s="5">
        <v>27348</v>
      </c>
      <c r="SU52" s="5">
        <v>3242</v>
      </c>
      <c r="SV52" s="5">
        <v>2744</v>
      </c>
      <c r="SW52" s="5">
        <v>3481</v>
      </c>
      <c r="SX52" s="5">
        <v>3710</v>
      </c>
      <c r="SY52" s="5">
        <v>3640</v>
      </c>
      <c r="SZ52" s="5">
        <v>4769</v>
      </c>
      <c r="TA52" s="5">
        <v>7122</v>
      </c>
      <c r="TB52" s="5">
        <v>10370</v>
      </c>
      <c r="TC52" s="5">
        <v>15641</v>
      </c>
      <c r="TD52" s="5">
        <v>8734</v>
      </c>
      <c r="TE52" s="5">
        <v>4102</v>
      </c>
      <c r="TF52" s="5">
        <v>4872</v>
      </c>
      <c r="TG52" s="5">
        <v>5663</v>
      </c>
      <c r="TH52" s="5">
        <v>3713</v>
      </c>
      <c r="TI52" s="5">
        <v>4491</v>
      </c>
      <c r="TJ52" s="5">
        <v>2316</v>
      </c>
      <c r="TK52" s="5">
        <v>2389</v>
      </c>
      <c r="TL52" s="5">
        <v>711</v>
      </c>
      <c r="TM52" s="5">
        <v>554</v>
      </c>
      <c r="TN52" s="5">
        <v>1177</v>
      </c>
      <c r="TO52" s="5">
        <v>2720</v>
      </c>
      <c r="TP52" s="5">
        <v>3190</v>
      </c>
      <c r="TQ52" s="5">
        <v>7008</v>
      </c>
      <c r="TR52" s="5">
        <v>7656</v>
      </c>
      <c r="TS52" s="5">
        <v>10126</v>
      </c>
      <c r="TT52" s="5">
        <v>11544</v>
      </c>
      <c r="TU52" s="5">
        <v>7143</v>
      </c>
      <c r="TV52" s="5">
        <v>6014</v>
      </c>
      <c r="TW52" s="5">
        <v>5894</v>
      </c>
      <c r="TX52" s="5">
        <v>4264</v>
      </c>
      <c r="TY52" s="5">
        <v>2451</v>
      </c>
      <c r="TZ52" s="5">
        <v>1198</v>
      </c>
      <c r="UA52" s="5">
        <v>3903</v>
      </c>
      <c r="UB52" s="5">
        <v>4034</v>
      </c>
      <c r="UC52" s="5">
        <v>3289</v>
      </c>
      <c r="UD52" s="5">
        <v>3042</v>
      </c>
      <c r="UE52" s="5">
        <v>2953</v>
      </c>
      <c r="UF52" s="5">
        <v>1700</v>
      </c>
      <c r="UG52" s="5">
        <v>318</v>
      </c>
      <c r="UH52" s="5">
        <v>472</v>
      </c>
      <c r="UI52" s="5">
        <v>410</v>
      </c>
      <c r="UJ52" s="5">
        <v>350</v>
      </c>
      <c r="UK52" s="5">
        <v>71</v>
      </c>
      <c r="UL52" s="5">
        <v>2</v>
      </c>
      <c r="UM52" s="5">
        <v>11</v>
      </c>
      <c r="UN52" s="5">
        <v>55</v>
      </c>
      <c r="UO52" s="5">
        <v>669</v>
      </c>
      <c r="UP52" s="5">
        <v>2064</v>
      </c>
      <c r="UQ52" s="5">
        <v>1888</v>
      </c>
      <c r="UR52" s="5">
        <v>4033</v>
      </c>
      <c r="US52" s="5">
        <v>5962</v>
      </c>
      <c r="UT52" s="5">
        <v>9382</v>
      </c>
      <c r="UU52" s="5">
        <v>9475</v>
      </c>
      <c r="UV52" s="5">
        <v>9723</v>
      </c>
      <c r="UW52" s="5">
        <v>5823</v>
      </c>
      <c r="UX52" s="5">
        <v>2227</v>
      </c>
      <c r="UY52" s="5">
        <v>720</v>
      </c>
      <c r="UZ52" s="5">
        <v>878</v>
      </c>
      <c r="VA52" s="5">
        <v>818</v>
      </c>
      <c r="VB52" s="5">
        <v>857</v>
      </c>
      <c r="VC52" s="5">
        <v>882</v>
      </c>
      <c r="VD52" s="5">
        <v>872</v>
      </c>
      <c r="VE52" s="5">
        <v>929</v>
      </c>
      <c r="VF52" s="5">
        <v>372</v>
      </c>
      <c r="VG52" s="5">
        <v>61130</v>
      </c>
      <c r="VH52" s="5">
        <v>51803</v>
      </c>
      <c r="VI52" s="5">
        <v>54989</v>
      </c>
      <c r="VJ52" s="5">
        <v>52889</v>
      </c>
      <c r="VK52" s="5">
        <v>84484</v>
      </c>
      <c r="VL52" s="5">
        <v>78779</v>
      </c>
      <c r="VM52" s="5">
        <v>142130</v>
      </c>
      <c r="VN52" s="5">
        <v>160019</v>
      </c>
      <c r="VO52" s="5">
        <v>157534</v>
      </c>
      <c r="VP52" s="5">
        <v>198687</v>
      </c>
      <c r="VQ52" s="5">
        <v>207072</v>
      </c>
      <c r="VR52" s="5">
        <v>216368</v>
      </c>
      <c r="VS52" s="5">
        <v>239951</v>
      </c>
      <c r="VT52" s="5">
        <v>255040</v>
      </c>
      <c r="VU52" s="5">
        <v>204811</v>
      </c>
      <c r="VV52" s="5">
        <v>174182</v>
      </c>
      <c r="VW52" s="5">
        <v>138333</v>
      </c>
      <c r="VX52" s="5">
        <v>155055</v>
      </c>
      <c r="VY52" s="5">
        <v>108273</v>
      </c>
      <c r="VZ52" s="5">
        <v>124825</v>
      </c>
      <c r="WA52" s="5">
        <v>100349</v>
      </c>
      <c r="WB52" s="5">
        <v>80239</v>
      </c>
      <c r="WC52" s="5">
        <v>96014</v>
      </c>
      <c r="WD52" s="5">
        <v>118877</v>
      </c>
      <c r="WE52" s="5">
        <v>78506</v>
      </c>
      <c r="WF52" s="5">
        <v>103882</v>
      </c>
      <c r="WG52" s="5">
        <v>59394</v>
      </c>
      <c r="WH52" s="5">
        <v>52607</v>
      </c>
      <c r="WI52" s="5">
        <v>51375</v>
      </c>
      <c r="WJ52" s="5">
        <v>40650</v>
      </c>
      <c r="WK52" s="5">
        <v>43970</v>
      </c>
      <c r="WL52" s="5">
        <v>49222</v>
      </c>
      <c r="WM52" s="5">
        <v>367</v>
      </c>
      <c r="WN52" s="5">
        <v>307</v>
      </c>
      <c r="WO52" s="5">
        <v>1565</v>
      </c>
      <c r="WP52" s="5">
        <v>1392</v>
      </c>
      <c r="WQ52" s="5">
        <v>2176</v>
      </c>
      <c r="WR52" s="5">
        <v>1763</v>
      </c>
      <c r="WS52" s="5">
        <v>1588</v>
      </c>
      <c r="WT52" s="5">
        <v>-1153</v>
      </c>
      <c r="WU52" s="5">
        <v>3458</v>
      </c>
      <c r="WV52" s="5">
        <v>2970</v>
      </c>
      <c r="WW52" s="5">
        <v>3957</v>
      </c>
      <c r="WX52" s="5">
        <v>2874</v>
      </c>
      <c r="WY52" s="5">
        <v>3406</v>
      </c>
      <c r="WZ52" s="5">
        <v>3139</v>
      </c>
      <c r="XA52" s="5">
        <v>2874</v>
      </c>
      <c r="XB52" s="5">
        <v>3280</v>
      </c>
      <c r="XC52" s="5">
        <v>3940</v>
      </c>
      <c r="XD52" s="5">
        <v>4355</v>
      </c>
      <c r="XE52" s="5">
        <v>5009</v>
      </c>
      <c r="XF52" s="5">
        <v>3617</v>
      </c>
      <c r="XG52" s="5">
        <v>3871</v>
      </c>
      <c r="XH52" s="5">
        <v>3157</v>
      </c>
      <c r="XI52" s="5">
        <v>1790</v>
      </c>
      <c r="XJ52" s="5">
        <v>2365</v>
      </c>
      <c r="XK52" s="5">
        <v>1694</v>
      </c>
      <c r="XL52" s="5">
        <v>1683</v>
      </c>
      <c r="XM52" s="5">
        <v>1905</v>
      </c>
      <c r="XN52" s="5">
        <v>1349</v>
      </c>
      <c r="XO52" s="5">
        <v>1498</v>
      </c>
      <c r="XP52" s="5">
        <v>1418</v>
      </c>
      <c r="XQ52" s="5">
        <v>1254</v>
      </c>
      <c r="XR52" s="5">
        <v>1132</v>
      </c>
      <c r="XS52" s="2">
        <v>3542</v>
      </c>
      <c r="XT52" s="3" t="s">
        <v>222</v>
      </c>
      <c r="XU52" s="3" t="s">
        <v>222</v>
      </c>
      <c r="XV52" s="3" t="s">
        <v>222</v>
      </c>
      <c r="XW52" s="3" t="s">
        <v>221</v>
      </c>
      <c r="XX52" s="3" t="s">
        <v>222</v>
      </c>
      <c r="XY52" s="3" t="s">
        <v>222</v>
      </c>
      <c r="XZ52" s="3" t="s">
        <v>251</v>
      </c>
    </row>
    <row r="53" spans="1:650" x14ac:dyDescent="0.3">
      <c r="A53" s="1" t="s">
        <v>47</v>
      </c>
      <c r="B53" s="2">
        <v>4004192</v>
      </c>
      <c r="C53" s="5">
        <v>98273</v>
      </c>
      <c r="D53" s="5">
        <v>28801</v>
      </c>
      <c r="E53" s="5">
        <v>119528</v>
      </c>
      <c r="F53" s="5">
        <v>27130</v>
      </c>
      <c r="G53" s="5">
        <v>54196</v>
      </c>
      <c r="H53" s="5">
        <v>19535</v>
      </c>
      <c r="I53" s="5">
        <v>18048</v>
      </c>
      <c r="J53" s="5">
        <v>45151</v>
      </c>
      <c r="K53" s="5">
        <v>15307</v>
      </c>
      <c r="L53" s="5">
        <v>8380</v>
      </c>
      <c r="M53" s="5">
        <v>3184</v>
      </c>
      <c r="N53" s="5">
        <v>17707</v>
      </c>
      <c r="O53" s="5">
        <v>3741</v>
      </c>
      <c r="P53" s="5">
        <v>13713</v>
      </c>
      <c r="Q53" s="5">
        <v>1485</v>
      </c>
      <c r="R53" s="5">
        <v>13509</v>
      </c>
      <c r="S53" s="5">
        <v>0</v>
      </c>
      <c r="T53" s="5">
        <v>19</v>
      </c>
      <c r="U53" s="5">
        <v>6240</v>
      </c>
      <c r="V53" s="5">
        <v>0</v>
      </c>
      <c r="W53" s="5">
        <v>5606</v>
      </c>
      <c r="X53" s="5">
        <v>24</v>
      </c>
      <c r="Y53" s="5">
        <v>18883</v>
      </c>
      <c r="Z53" s="5">
        <v>16175</v>
      </c>
      <c r="AA53" s="5">
        <v>1255</v>
      </c>
      <c r="AB53" s="5">
        <v>44241</v>
      </c>
      <c r="AC53" s="5">
        <v>59901</v>
      </c>
      <c r="AD53" s="5">
        <v>0</v>
      </c>
      <c r="AE53" s="5">
        <v>0</v>
      </c>
      <c r="AF53" s="5">
        <v>0</v>
      </c>
      <c r="AG53" s="5">
        <v>0</v>
      </c>
      <c r="AH53" s="5">
        <v>0</v>
      </c>
      <c r="AI53" s="5">
        <v>2897194</v>
      </c>
      <c r="AJ53" s="5">
        <v>1209130</v>
      </c>
      <c r="AK53" s="5">
        <v>717616</v>
      </c>
      <c r="AL53" s="5">
        <v>866534</v>
      </c>
      <c r="AM53" s="5">
        <v>1417248</v>
      </c>
      <c r="AN53" s="5">
        <v>2190287</v>
      </c>
      <c r="AO53" s="5">
        <v>1054016</v>
      </c>
      <c r="AP53" s="5">
        <v>1859214</v>
      </c>
      <c r="AQ53" s="5">
        <v>731191</v>
      </c>
      <c r="AR53" s="5">
        <v>472647</v>
      </c>
      <c r="AS53" s="5">
        <v>498775</v>
      </c>
      <c r="AT53" s="5">
        <v>385096</v>
      </c>
      <c r="AU53" s="5">
        <v>624377</v>
      </c>
      <c r="AV53" s="5">
        <v>186054</v>
      </c>
      <c r="AW53" s="5">
        <v>304555</v>
      </c>
      <c r="AX53" s="5">
        <v>107963</v>
      </c>
      <c r="AY53" s="5">
        <v>413723</v>
      </c>
      <c r="AZ53" s="5">
        <v>352083</v>
      </c>
      <c r="BA53" s="5">
        <v>642383</v>
      </c>
      <c r="BB53" s="5">
        <v>255282</v>
      </c>
      <c r="BC53" s="5">
        <v>122969</v>
      </c>
      <c r="BD53" s="5">
        <v>53652</v>
      </c>
      <c r="BE53" s="5">
        <v>182902</v>
      </c>
      <c r="BF53" s="5">
        <v>170617</v>
      </c>
      <c r="BG53" s="5">
        <v>123201</v>
      </c>
      <c r="BH53" s="5">
        <v>206522</v>
      </c>
      <c r="BI53" s="5">
        <v>76031</v>
      </c>
      <c r="BJ53" s="5">
        <v>122762</v>
      </c>
      <c r="BK53" s="5">
        <v>97064</v>
      </c>
      <c r="BL53" s="5">
        <v>86014</v>
      </c>
      <c r="BM53" s="5">
        <v>143484</v>
      </c>
      <c r="BN53" s="5">
        <v>113660</v>
      </c>
      <c r="BO53" s="5">
        <v>244715</v>
      </c>
      <c r="BP53" s="5">
        <v>171758</v>
      </c>
      <c r="BQ53" s="5">
        <v>167725</v>
      </c>
      <c r="BR53" s="5">
        <v>137888</v>
      </c>
      <c r="BS53" s="5">
        <v>95587</v>
      </c>
      <c r="BT53" s="5">
        <v>114663</v>
      </c>
      <c r="BU53" s="5">
        <v>189440</v>
      </c>
      <c r="BV53" s="5">
        <v>146757</v>
      </c>
      <c r="BW53" s="5">
        <v>215868</v>
      </c>
      <c r="BX53" s="5">
        <v>99573</v>
      </c>
      <c r="BY53" s="5">
        <v>85551</v>
      </c>
      <c r="BZ53" s="5">
        <v>106005</v>
      </c>
      <c r="CA53" s="5">
        <v>67968</v>
      </c>
      <c r="CB53" s="5">
        <v>52000</v>
      </c>
      <c r="CC53" s="5">
        <v>51833</v>
      </c>
      <c r="CD53" s="5">
        <v>70679</v>
      </c>
      <c r="CE53" s="5">
        <v>27145</v>
      </c>
      <c r="CF53" s="5">
        <v>38526</v>
      </c>
      <c r="CG53" s="5">
        <v>33245</v>
      </c>
      <c r="CH53" s="5">
        <v>43456</v>
      </c>
      <c r="CI53" s="5">
        <v>35189</v>
      </c>
      <c r="CJ53" s="5">
        <v>37783</v>
      </c>
      <c r="CK53" s="5">
        <v>14450</v>
      </c>
      <c r="CL53" s="5">
        <v>30279</v>
      </c>
      <c r="CM53" s="5">
        <v>35732</v>
      </c>
      <c r="CN53" s="5">
        <v>10677</v>
      </c>
      <c r="CO53" s="5">
        <v>27828</v>
      </c>
      <c r="CP53" s="5">
        <v>34760</v>
      </c>
      <c r="CQ53" s="5">
        <v>12595</v>
      </c>
      <c r="CR53" s="5">
        <v>34960</v>
      </c>
      <c r="CS53" s="5">
        <v>24955</v>
      </c>
      <c r="CT53" s="5">
        <v>35067</v>
      </c>
      <c r="CU53" s="5">
        <v>661128</v>
      </c>
      <c r="CV53" s="5">
        <v>596146</v>
      </c>
      <c r="CW53" s="5">
        <v>456462</v>
      </c>
      <c r="CX53" s="5">
        <v>417747</v>
      </c>
      <c r="CY53" s="5">
        <v>341230</v>
      </c>
      <c r="CZ53" s="5">
        <v>242406</v>
      </c>
      <c r="DA53" s="5">
        <v>179180</v>
      </c>
      <c r="DB53" s="5">
        <v>214549</v>
      </c>
      <c r="DC53" s="5">
        <v>227256</v>
      </c>
      <c r="DD53" s="5">
        <v>218831</v>
      </c>
      <c r="DE53" s="5">
        <v>185331</v>
      </c>
      <c r="DF53" s="5">
        <v>199794</v>
      </c>
      <c r="DG53" s="5">
        <v>177134</v>
      </c>
      <c r="DH53" s="5">
        <v>214905</v>
      </c>
      <c r="DI53" s="5">
        <v>148249</v>
      </c>
      <c r="DJ53" s="5">
        <v>173097</v>
      </c>
      <c r="DK53" s="5">
        <v>216758</v>
      </c>
      <c r="DL53" s="5">
        <v>297381</v>
      </c>
      <c r="DM53" s="5">
        <v>213234</v>
      </c>
      <c r="DN53" s="5">
        <v>190663</v>
      </c>
      <c r="DO53" s="5">
        <v>247514</v>
      </c>
      <c r="DP53" s="5">
        <v>168655</v>
      </c>
      <c r="DQ53" s="5">
        <v>158628</v>
      </c>
      <c r="DR53" s="5">
        <v>162956</v>
      </c>
      <c r="DS53" s="5">
        <v>125875</v>
      </c>
      <c r="DT53" s="5">
        <v>120826</v>
      </c>
      <c r="DU53" s="5">
        <v>107887</v>
      </c>
      <c r="DV53" s="5">
        <v>105304</v>
      </c>
      <c r="DW53" s="5">
        <v>100647</v>
      </c>
      <c r="DX53" s="5">
        <v>142428</v>
      </c>
      <c r="DY53" s="5">
        <v>164589</v>
      </c>
      <c r="DZ53" s="5">
        <v>166358</v>
      </c>
      <c r="EA53" s="5">
        <v>83024</v>
      </c>
      <c r="EB53" s="5">
        <v>82076</v>
      </c>
      <c r="EC53" s="5">
        <v>64872</v>
      </c>
      <c r="ED53" s="5">
        <v>33303</v>
      </c>
      <c r="EE53" s="5">
        <v>17611</v>
      </c>
      <c r="EF53" s="5">
        <v>46544</v>
      </c>
      <c r="EG53" s="5">
        <v>47730</v>
      </c>
      <c r="EH53" s="5">
        <v>43558</v>
      </c>
      <c r="EI53" s="5">
        <v>38196</v>
      </c>
      <c r="EJ53" s="5">
        <v>27265</v>
      </c>
      <c r="EK53" s="5">
        <v>31527</v>
      </c>
      <c r="EL53" s="5">
        <v>33184</v>
      </c>
      <c r="EM53" s="5">
        <v>9553</v>
      </c>
      <c r="EN53" s="5">
        <v>18464</v>
      </c>
      <c r="EO53" s="5">
        <v>12847</v>
      </c>
      <c r="EP53" s="5">
        <v>38962</v>
      </c>
      <c r="EQ53" s="5">
        <v>48157</v>
      </c>
      <c r="ER53" s="5">
        <v>17995</v>
      </c>
      <c r="ES53" s="5">
        <v>14501</v>
      </c>
      <c r="ET53" s="5">
        <v>27988</v>
      </c>
      <c r="EU53" s="5">
        <v>30014</v>
      </c>
      <c r="EV53" s="5">
        <v>20005</v>
      </c>
      <c r="EW53" s="5">
        <v>28509</v>
      </c>
      <c r="EX53" s="5">
        <v>32582</v>
      </c>
      <c r="EY53" s="5">
        <v>18956</v>
      </c>
      <c r="EZ53" s="5">
        <v>57736</v>
      </c>
      <c r="FA53" s="5">
        <v>24581</v>
      </c>
      <c r="FB53" s="5">
        <v>18142</v>
      </c>
      <c r="FC53" s="5">
        <v>19523</v>
      </c>
      <c r="FD53" s="5">
        <v>17578</v>
      </c>
      <c r="FE53" s="5">
        <v>21387</v>
      </c>
      <c r="FF53" s="5">
        <v>25635</v>
      </c>
      <c r="FG53" s="5">
        <v>0</v>
      </c>
      <c r="FH53" s="5">
        <v>0</v>
      </c>
      <c r="FI53" s="5">
        <v>0</v>
      </c>
      <c r="FJ53" s="5">
        <v>0</v>
      </c>
      <c r="FK53" s="5">
        <v>0</v>
      </c>
      <c r="FL53" s="5">
        <v>0</v>
      </c>
      <c r="FM53" s="5">
        <v>0</v>
      </c>
      <c r="FN53" s="5">
        <v>0</v>
      </c>
      <c r="FO53" s="5">
        <v>0</v>
      </c>
      <c r="FP53" s="5">
        <v>0</v>
      </c>
      <c r="FQ53" s="5">
        <v>0</v>
      </c>
      <c r="FR53" s="5">
        <v>0</v>
      </c>
      <c r="FS53" s="5">
        <v>0</v>
      </c>
      <c r="FT53" s="5">
        <v>0</v>
      </c>
      <c r="FU53" s="5" t="s">
        <v>220</v>
      </c>
      <c r="FV53" s="5" t="s">
        <v>220</v>
      </c>
      <c r="FW53" s="5" t="s">
        <v>220</v>
      </c>
      <c r="FX53" s="5" t="s">
        <v>220</v>
      </c>
      <c r="FY53" s="5" t="s">
        <v>220</v>
      </c>
      <c r="FZ53" s="5" t="s">
        <v>220</v>
      </c>
      <c r="GA53" s="5" t="s">
        <v>220</v>
      </c>
      <c r="GB53" s="5" t="s">
        <v>220</v>
      </c>
      <c r="GC53" s="5" t="s">
        <v>220</v>
      </c>
      <c r="GD53" s="5" t="s">
        <v>220</v>
      </c>
      <c r="GE53" s="5" t="s">
        <v>220</v>
      </c>
      <c r="GF53" s="5" t="s">
        <v>220</v>
      </c>
      <c r="GG53" s="5" t="s">
        <v>220</v>
      </c>
      <c r="GH53" s="5" t="s">
        <v>220</v>
      </c>
      <c r="GI53" s="5" t="s">
        <v>220</v>
      </c>
      <c r="GJ53" s="5" t="s">
        <v>220</v>
      </c>
      <c r="GK53" s="5" t="s">
        <v>220</v>
      </c>
      <c r="GL53" s="5" t="s">
        <v>220</v>
      </c>
      <c r="GM53" s="5">
        <v>3984334</v>
      </c>
      <c r="GN53" s="5">
        <v>2087912</v>
      </c>
      <c r="GO53" s="5">
        <v>1526203</v>
      </c>
      <c r="GP53" s="5">
        <v>1482602</v>
      </c>
      <c r="GQ53" s="5">
        <v>3176930</v>
      </c>
      <c r="GR53" s="5">
        <v>2613651</v>
      </c>
      <c r="GS53" s="5">
        <v>1488413</v>
      </c>
      <c r="GT53" s="5">
        <v>2309229</v>
      </c>
      <c r="GU53" s="5">
        <v>1227819</v>
      </c>
      <c r="GV53" s="5">
        <v>826696</v>
      </c>
      <c r="GW53" s="5">
        <v>804369</v>
      </c>
      <c r="GX53" s="5">
        <v>741786</v>
      </c>
      <c r="GY53" s="5">
        <v>882773</v>
      </c>
      <c r="GZ53" s="5">
        <v>485136</v>
      </c>
      <c r="HA53" s="5">
        <v>518969</v>
      </c>
      <c r="HB53" s="5">
        <v>404211</v>
      </c>
      <c r="HC53" s="5">
        <v>705783</v>
      </c>
      <c r="HD53" s="5">
        <v>706005</v>
      </c>
      <c r="HE53" s="5">
        <v>909604</v>
      </c>
      <c r="HF53" s="5">
        <v>517389</v>
      </c>
      <c r="HG53" s="5">
        <v>441292</v>
      </c>
      <c r="HH53" s="5">
        <v>280119</v>
      </c>
      <c r="HI53" s="5">
        <v>403372</v>
      </c>
      <c r="HJ53" s="5">
        <v>412608</v>
      </c>
      <c r="HK53" s="5">
        <v>305020</v>
      </c>
      <c r="HL53" s="5">
        <v>440002</v>
      </c>
      <c r="HM53" s="5">
        <v>296229</v>
      </c>
      <c r="HN53" s="5">
        <v>280968</v>
      </c>
      <c r="HO53" s="5">
        <v>279787</v>
      </c>
      <c r="HP53" s="5">
        <v>280980</v>
      </c>
      <c r="HQ53" s="5">
        <v>354415</v>
      </c>
      <c r="HR53" s="5">
        <v>340719</v>
      </c>
      <c r="HS53" s="5">
        <v>2450305</v>
      </c>
      <c r="HT53" s="5">
        <v>2318973</v>
      </c>
      <c r="HU53" s="5">
        <v>2044127</v>
      </c>
      <c r="HV53" s="5">
        <v>2277547</v>
      </c>
      <c r="HW53" s="5">
        <v>2509040</v>
      </c>
      <c r="HX53" s="5">
        <v>2489572</v>
      </c>
      <c r="HY53" s="5">
        <v>2288261</v>
      </c>
      <c r="HZ53" s="5">
        <v>2292238</v>
      </c>
      <c r="IA53" s="5">
        <v>2057111</v>
      </c>
      <c r="IB53" s="5">
        <v>2324265</v>
      </c>
      <c r="IC53" s="5">
        <v>2243086</v>
      </c>
      <c r="ID53" s="5">
        <v>2001841</v>
      </c>
      <c r="IE53" s="5">
        <v>1972658</v>
      </c>
      <c r="IF53" s="5">
        <v>1765869</v>
      </c>
      <c r="IG53" s="5">
        <v>1644222</v>
      </c>
      <c r="IH53" s="5">
        <v>1349745</v>
      </c>
      <c r="II53" s="5">
        <v>1335016</v>
      </c>
      <c r="IJ53" s="5">
        <v>1297596</v>
      </c>
      <c r="IK53" s="5">
        <v>1181077</v>
      </c>
      <c r="IL53" s="5">
        <v>1145146</v>
      </c>
      <c r="IM53" s="5">
        <v>1111356</v>
      </c>
      <c r="IN53" s="5">
        <v>1126548</v>
      </c>
      <c r="IO53" s="5">
        <v>1098824</v>
      </c>
      <c r="IP53" s="5">
        <v>1102312</v>
      </c>
      <c r="IQ53" s="5">
        <v>1152318</v>
      </c>
      <c r="IR53" s="5">
        <v>1165010</v>
      </c>
      <c r="IS53" s="5">
        <v>1143271</v>
      </c>
      <c r="IT53" s="5">
        <v>1000147</v>
      </c>
      <c r="IU53" s="5">
        <v>954871</v>
      </c>
      <c r="IV53" s="5">
        <v>910636</v>
      </c>
      <c r="IW53" s="5">
        <v>785004</v>
      </c>
      <c r="IX53" s="5">
        <v>761636</v>
      </c>
      <c r="IY53" s="5">
        <v>304987</v>
      </c>
      <c r="IZ53" s="5">
        <v>357715</v>
      </c>
      <c r="JA53" s="5">
        <v>356589</v>
      </c>
      <c r="JB53" s="5">
        <v>413907</v>
      </c>
      <c r="JC53" s="5">
        <v>451731</v>
      </c>
      <c r="JD53" s="5">
        <v>431506</v>
      </c>
      <c r="JE53" s="5">
        <v>343336</v>
      </c>
      <c r="JF53" s="5">
        <v>351949</v>
      </c>
      <c r="JG53" s="5">
        <v>242239</v>
      </c>
      <c r="JH53" s="5">
        <v>288317</v>
      </c>
      <c r="JI53" s="5">
        <v>231721</v>
      </c>
      <c r="JJ53" s="5">
        <v>225355</v>
      </c>
      <c r="JK53" s="5">
        <v>244466</v>
      </c>
      <c r="JL53" s="5">
        <v>199271</v>
      </c>
      <c r="JM53" s="5">
        <v>175086</v>
      </c>
      <c r="JN53" s="5">
        <v>178254</v>
      </c>
      <c r="JO53" s="5">
        <v>153439</v>
      </c>
      <c r="JP53" s="5">
        <v>163808</v>
      </c>
      <c r="JQ53" s="5">
        <v>162857</v>
      </c>
      <c r="JR53" s="5">
        <v>131373</v>
      </c>
      <c r="JS53" s="5">
        <v>129246</v>
      </c>
      <c r="JT53" s="5">
        <v>148615</v>
      </c>
      <c r="JU53" s="5">
        <v>138980</v>
      </c>
      <c r="JV53" s="5">
        <v>170134</v>
      </c>
      <c r="JW53" s="5">
        <v>151590</v>
      </c>
      <c r="JX53" s="5">
        <v>159437</v>
      </c>
      <c r="JY53" s="5">
        <v>179079</v>
      </c>
      <c r="JZ53" s="5">
        <v>190264</v>
      </c>
      <c r="KA53" s="5">
        <v>118642</v>
      </c>
      <c r="KB53" s="5">
        <v>138274</v>
      </c>
      <c r="KC53" s="5">
        <v>159651</v>
      </c>
      <c r="KD53" s="5">
        <v>150781</v>
      </c>
      <c r="KE53" s="5">
        <v>19117</v>
      </c>
      <c r="KF53" s="5">
        <v>17809</v>
      </c>
      <c r="KG53" s="5">
        <v>19415</v>
      </c>
      <c r="KH53" s="5">
        <v>15068</v>
      </c>
      <c r="KI53" s="5">
        <v>16932</v>
      </c>
      <c r="KJ53" s="5">
        <v>15888</v>
      </c>
      <c r="KK53" s="5">
        <v>19201</v>
      </c>
      <c r="KL53" s="5">
        <v>36500</v>
      </c>
      <c r="KM53" s="5">
        <v>53650</v>
      </c>
      <c r="KN53" s="5">
        <v>44495</v>
      </c>
      <c r="KO53" s="5">
        <v>39800</v>
      </c>
      <c r="KP53" s="5">
        <v>43520</v>
      </c>
      <c r="KQ53" s="5">
        <v>43272</v>
      </c>
      <c r="KR53" s="5">
        <v>37343</v>
      </c>
      <c r="KS53" s="5">
        <v>36038</v>
      </c>
      <c r="KT53" s="5">
        <v>36290</v>
      </c>
      <c r="KU53" s="5">
        <v>45706</v>
      </c>
      <c r="KV53" s="5">
        <v>44624</v>
      </c>
      <c r="KW53" s="5">
        <v>40719</v>
      </c>
      <c r="KX53" s="5">
        <v>30940</v>
      </c>
      <c r="KY53" s="5">
        <v>28168</v>
      </c>
      <c r="KZ53" s="5">
        <v>29917</v>
      </c>
      <c r="LA53" s="5">
        <v>12219</v>
      </c>
      <c r="LB53" s="5">
        <v>9019</v>
      </c>
      <c r="LC53" s="5">
        <v>8024</v>
      </c>
      <c r="LD53" s="5">
        <v>7103</v>
      </c>
      <c r="LE53" s="5">
        <v>7426</v>
      </c>
      <c r="LF53" s="5">
        <v>9771</v>
      </c>
      <c r="LG53" s="5">
        <v>9257</v>
      </c>
      <c r="LH53" s="5">
        <v>8715</v>
      </c>
      <c r="LI53" s="5">
        <v>10004</v>
      </c>
      <c r="LJ53" s="5">
        <v>9436</v>
      </c>
      <c r="LK53" s="5">
        <v>21951</v>
      </c>
      <c r="LL53" s="5">
        <v>21027</v>
      </c>
      <c r="LM53" s="5">
        <v>19395</v>
      </c>
      <c r="LN53" s="5">
        <v>31415</v>
      </c>
      <c r="LO53" s="5">
        <v>21787</v>
      </c>
      <c r="LP53" s="5">
        <v>38448</v>
      </c>
      <c r="LQ53" s="5">
        <v>42218</v>
      </c>
      <c r="LR53" s="5">
        <v>29378</v>
      </c>
      <c r="LS53" s="5">
        <v>20766</v>
      </c>
      <c r="LT53" s="5">
        <v>18227</v>
      </c>
      <c r="LU53" s="5">
        <v>19334</v>
      </c>
      <c r="LV53" s="5">
        <v>14828</v>
      </c>
      <c r="LW53" s="5">
        <v>13484</v>
      </c>
      <c r="LX53" s="5">
        <v>8456</v>
      </c>
      <c r="LY53" s="5">
        <v>8996</v>
      </c>
      <c r="LZ53" s="5">
        <v>9375</v>
      </c>
      <c r="MA53" s="5">
        <v>8682</v>
      </c>
      <c r="MB53" s="5">
        <v>9090</v>
      </c>
      <c r="MC53" s="5">
        <v>9573</v>
      </c>
      <c r="MD53" s="5">
        <v>9646</v>
      </c>
      <c r="ME53" s="5">
        <v>10356</v>
      </c>
      <c r="MF53" s="5">
        <v>7631</v>
      </c>
      <c r="MG53" s="5">
        <v>7338</v>
      </c>
      <c r="MH53" s="5">
        <v>7702</v>
      </c>
      <c r="MI53" s="5">
        <v>7772</v>
      </c>
      <c r="MJ53" s="5">
        <v>8837</v>
      </c>
      <c r="MK53" s="5">
        <v>9616</v>
      </c>
      <c r="ML53" s="5">
        <v>10391</v>
      </c>
      <c r="MM53" s="5">
        <v>10220</v>
      </c>
      <c r="MN53" s="5">
        <v>9751</v>
      </c>
      <c r="MO53" s="5">
        <v>8633</v>
      </c>
      <c r="MP53" s="5">
        <v>8473</v>
      </c>
      <c r="MQ53" s="5">
        <v>0</v>
      </c>
      <c r="MR53" s="5">
        <v>0</v>
      </c>
      <c r="MS53" s="5">
        <v>0</v>
      </c>
      <c r="MT53" s="5">
        <v>0</v>
      </c>
      <c r="MU53" s="5">
        <v>0</v>
      </c>
      <c r="MV53" s="5">
        <v>0</v>
      </c>
      <c r="MW53" s="5">
        <v>0</v>
      </c>
      <c r="MX53" s="5">
        <v>0</v>
      </c>
      <c r="MY53" s="5">
        <v>0</v>
      </c>
      <c r="MZ53" s="5">
        <v>0</v>
      </c>
      <c r="NA53" s="5">
        <v>0</v>
      </c>
      <c r="NB53" s="5">
        <v>0</v>
      </c>
      <c r="NC53" s="5">
        <v>0</v>
      </c>
      <c r="ND53" s="5">
        <v>0</v>
      </c>
      <c r="NE53" s="5" t="s">
        <v>220</v>
      </c>
      <c r="NF53" s="5" t="s">
        <v>220</v>
      </c>
      <c r="NG53" s="5" t="s">
        <v>220</v>
      </c>
      <c r="NH53" s="5" t="s">
        <v>220</v>
      </c>
      <c r="NI53" s="5" t="s">
        <v>220</v>
      </c>
      <c r="NJ53" s="5" t="s">
        <v>220</v>
      </c>
      <c r="NK53" s="5" t="s">
        <v>220</v>
      </c>
      <c r="NL53" s="5" t="s">
        <v>220</v>
      </c>
      <c r="NM53" s="5" t="s">
        <v>220</v>
      </c>
      <c r="NN53" s="5" t="s">
        <v>220</v>
      </c>
      <c r="NO53" s="5" t="s">
        <v>220</v>
      </c>
      <c r="NP53" s="5" t="s">
        <v>220</v>
      </c>
      <c r="NQ53" s="5" t="s">
        <v>220</v>
      </c>
      <c r="NR53" s="5" t="s">
        <v>220</v>
      </c>
      <c r="NS53" s="5" t="s">
        <v>220</v>
      </c>
      <c r="NT53" s="5" t="s">
        <v>220</v>
      </c>
      <c r="NU53" s="5" t="s">
        <v>220</v>
      </c>
      <c r="NV53" s="5" t="s">
        <v>220</v>
      </c>
      <c r="NW53" s="5">
        <v>0</v>
      </c>
      <c r="NX53" s="5">
        <v>0</v>
      </c>
      <c r="NY53" s="5">
        <v>0</v>
      </c>
      <c r="NZ53" s="5">
        <v>0</v>
      </c>
      <c r="OA53" s="5">
        <v>0</v>
      </c>
      <c r="OB53" s="5">
        <v>0</v>
      </c>
      <c r="OC53" s="5">
        <v>0</v>
      </c>
      <c r="OD53" s="5">
        <v>0</v>
      </c>
      <c r="OE53" s="5">
        <v>0</v>
      </c>
      <c r="OF53" s="5">
        <v>0</v>
      </c>
      <c r="OG53" s="5">
        <v>0</v>
      </c>
      <c r="OH53" s="5">
        <v>0</v>
      </c>
      <c r="OI53" s="5">
        <v>0</v>
      </c>
      <c r="OJ53" s="5">
        <v>0</v>
      </c>
      <c r="OK53" s="5" t="s">
        <v>220</v>
      </c>
      <c r="OL53" s="5" t="s">
        <v>220</v>
      </c>
      <c r="OM53" s="5" t="s">
        <v>220</v>
      </c>
      <c r="ON53" s="5" t="s">
        <v>220</v>
      </c>
      <c r="OO53" s="5" t="s">
        <v>220</v>
      </c>
      <c r="OP53" s="5" t="s">
        <v>220</v>
      </c>
      <c r="OQ53" s="5" t="s">
        <v>220</v>
      </c>
      <c r="OR53" s="5" t="s">
        <v>220</v>
      </c>
      <c r="OS53" s="5" t="s">
        <v>220</v>
      </c>
      <c r="OT53" s="5" t="s">
        <v>220</v>
      </c>
      <c r="OU53" s="5" t="s">
        <v>220</v>
      </c>
      <c r="OV53" s="5" t="s">
        <v>220</v>
      </c>
      <c r="OW53" s="5" t="s">
        <v>220</v>
      </c>
      <c r="OX53" s="5" t="s">
        <v>220</v>
      </c>
      <c r="OY53" s="5" t="s">
        <v>220</v>
      </c>
      <c r="OZ53" s="5" t="s">
        <v>220</v>
      </c>
      <c r="PA53" s="5" t="s">
        <v>220</v>
      </c>
      <c r="PB53" s="5" t="s">
        <v>220</v>
      </c>
      <c r="PC53" s="5">
        <v>56470</v>
      </c>
      <c r="PD53" s="5">
        <v>55449</v>
      </c>
      <c r="PE53" s="5">
        <v>58009</v>
      </c>
      <c r="PF53" s="5">
        <v>49815</v>
      </c>
      <c r="PG53" s="5">
        <v>44721</v>
      </c>
      <c r="PH53" s="5">
        <v>42455</v>
      </c>
      <c r="PI53" s="5">
        <v>55291</v>
      </c>
      <c r="PJ53" s="5">
        <v>56382</v>
      </c>
      <c r="PK53" s="5">
        <v>59064</v>
      </c>
      <c r="PL53" s="5">
        <v>56725</v>
      </c>
      <c r="PM53" s="5">
        <v>57421</v>
      </c>
      <c r="PN53" s="5">
        <v>61881</v>
      </c>
      <c r="PO53" s="5">
        <v>61587</v>
      </c>
      <c r="PP53" s="5">
        <v>56264</v>
      </c>
      <c r="PQ53" s="5">
        <v>62828</v>
      </c>
      <c r="PR53" s="5">
        <v>56802</v>
      </c>
      <c r="PS53" s="5">
        <v>36161</v>
      </c>
      <c r="PT53" s="5">
        <v>36201</v>
      </c>
      <c r="PU53" s="5">
        <v>30225</v>
      </c>
      <c r="PV53" s="5">
        <v>28828</v>
      </c>
      <c r="PW53" s="5">
        <v>26897</v>
      </c>
      <c r="PX53" s="5">
        <v>24691</v>
      </c>
      <c r="PY53" s="5">
        <v>26218</v>
      </c>
      <c r="PZ53" s="5">
        <v>33041</v>
      </c>
      <c r="QA53" s="5">
        <v>38029</v>
      </c>
      <c r="QB53" s="5">
        <v>34317</v>
      </c>
      <c r="QC53" s="5">
        <v>29071</v>
      </c>
      <c r="QD53" s="5">
        <v>26867</v>
      </c>
      <c r="QE53" s="5">
        <v>27596</v>
      </c>
      <c r="QF53" s="5">
        <v>28360</v>
      </c>
      <c r="QG53" s="5">
        <v>29012</v>
      </c>
      <c r="QH53" s="5">
        <v>35432</v>
      </c>
      <c r="QI53" s="5">
        <v>117980</v>
      </c>
      <c r="QJ53" s="5">
        <v>144596</v>
      </c>
      <c r="QK53" s="5">
        <v>95490</v>
      </c>
      <c r="QL53" s="5">
        <v>116092</v>
      </c>
      <c r="QM53" s="5">
        <v>93915</v>
      </c>
      <c r="QN53" s="5">
        <v>135867</v>
      </c>
      <c r="QO53" s="5">
        <v>74823</v>
      </c>
      <c r="QP53" s="5">
        <v>67496</v>
      </c>
      <c r="QQ53" s="5">
        <v>85141</v>
      </c>
      <c r="QR53" s="5">
        <v>58840</v>
      </c>
      <c r="QS53" s="5">
        <v>60972</v>
      </c>
      <c r="QT53" s="5">
        <v>43686</v>
      </c>
      <c r="QU53" s="5">
        <v>50312</v>
      </c>
      <c r="QV53" s="5">
        <v>43762</v>
      </c>
      <c r="QW53" s="5">
        <v>44777</v>
      </c>
      <c r="QX53" s="5">
        <v>46535</v>
      </c>
      <c r="QY53" s="5">
        <v>28426</v>
      </c>
      <c r="QZ53" s="5">
        <v>55225</v>
      </c>
      <c r="RA53" s="5">
        <v>28812</v>
      </c>
      <c r="RB53" s="5">
        <v>34197</v>
      </c>
      <c r="RC53" s="5">
        <v>53988</v>
      </c>
      <c r="RD53" s="5">
        <v>36438</v>
      </c>
      <c r="RE53" s="5">
        <v>26196</v>
      </c>
      <c r="RF53" s="5">
        <v>36402</v>
      </c>
      <c r="RG53" s="5">
        <v>32002</v>
      </c>
      <c r="RH53" s="5">
        <v>34821</v>
      </c>
      <c r="RI53" s="5">
        <v>42744</v>
      </c>
      <c r="RJ53" s="5">
        <v>42562</v>
      </c>
      <c r="RK53" s="5">
        <v>42739</v>
      </c>
      <c r="RL53" s="5">
        <v>45139</v>
      </c>
      <c r="RM53" s="5">
        <v>48737</v>
      </c>
      <c r="RN53" s="5">
        <v>51395</v>
      </c>
      <c r="RO53" s="5">
        <v>55750</v>
      </c>
      <c r="RP53" s="5">
        <v>56084</v>
      </c>
      <c r="RQ53" s="5">
        <v>46977</v>
      </c>
      <c r="RR53" s="5">
        <v>47900</v>
      </c>
      <c r="RS53" s="5">
        <v>52930</v>
      </c>
      <c r="RT53" s="5">
        <v>49288</v>
      </c>
      <c r="RU53" s="5">
        <v>44157</v>
      </c>
      <c r="RV53" s="5">
        <v>37689</v>
      </c>
      <c r="RW53" s="5">
        <v>41920</v>
      </c>
      <c r="RX53" s="5">
        <v>42630</v>
      </c>
      <c r="RY53" s="5">
        <v>47764</v>
      </c>
      <c r="RZ53" s="5">
        <v>45175</v>
      </c>
      <c r="SA53" s="5">
        <v>46351</v>
      </c>
      <c r="SB53" s="5">
        <v>47529</v>
      </c>
      <c r="SC53" s="5">
        <v>51017</v>
      </c>
      <c r="SD53" s="5">
        <v>55241</v>
      </c>
      <c r="SE53" s="5">
        <v>58573</v>
      </c>
      <c r="SF53" s="5">
        <v>55130</v>
      </c>
      <c r="SG53" s="5">
        <v>55130</v>
      </c>
      <c r="SH53" s="5">
        <v>52731</v>
      </c>
      <c r="SI53" s="5">
        <v>42931</v>
      </c>
      <c r="SJ53" s="5">
        <v>43849</v>
      </c>
      <c r="SK53" s="5">
        <v>42977</v>
      </c>
      <c r="SL53" s="5">
        <v>49860</v>
      </c>
      <c r="SM53" s="5">
        <v>48882</v>
      </c>
      <c r="SN53" s="5">
        <v>55703</v>
      </c>
      <c r="SO53" s="5">
        <v>44402</v>
      </c>
      <c r="SP53" s="5">
        <v>36870</v>
      </c>
      <c r="SQ53" s="5">
        <v>35693</v>
      </c>
      <c r="SR53" s="5">
        <v>34628</v>
      </c>
      <c r="SS53" s="5">
        <v>36284</v>
      </c>
      <c r="ST53" s="5">
        <v>40591</v>
      </c>
      <c r="SU53" s="5">
        <v>3568</v>
      </c>
      <c r="SV53" s="5">
        <v>3586</v>
      </c>
      <c r="SW53" s="5">
        <v>4083</v>
      </c>
      <c r="SX53" s="5">
        <v>4480</v>
      </c>
      <c r="SY53" s="5">
        <v>3708</v>
      </c>
      <c r="SZ53" s="5">
        <v>4646</v>
      </c>
      <c r="TA53" s="5">
        <v>51420</v>
      </c>
      <c r="TB53" s="5">
        <v>41265</v>
      </c>
      <c r="TC53" s="5">
        <v>46612</v>
      </c>
      <c r="TD53" s="5">
        <v>41927</v>
      </c>
      <c r="TE53" s="5">
        <v>20238</v>
      </c>
      <c r="TF53" s="5">
        <v>11001</v>
      </c>
      <c r="TG53" s="5">
        <v>5991</v>
      </c>
      <c r="TH53" s="5">
        <v>5179</v>
      </c>
      <c r="TI53" s="5">
        <v>5831</v>
      </c>
      <c r="TJ53" s="5">
        <v>5594</v>
      </c>
      <c r="TK53" s="5">
        <v>6411</v>
      </c>
      <c r="TL53" s="5">
        <v>4274</v>
      </c>
      <c r="TM53" s="5">
        <v>3881</v>
      </c>
      <c r="TN53" s="5">
        <v>17849</v>
      </c>
      <c r="TO53" s="5">
        <v>30193</v>
      </c>
      <c r="TP53" s="5">
        <v>33539</v>
      </c>
      <c r="TQ53" s="5">
        <v>24940</v>
      </c>
      <c r="TR53" s="5">
        <v>19466</v>
      </c>
      <c r="TS53" s="5">
        <v>14357</v>
      </c>
      <c r="TT53" s="5">
        <v>18168</v>
      </c>
      <c r="TU53" s="5">
        <v>10544</v>
      </c>
      <c r="TV53" s="5">
        <v>11802</v>
      </c>
      <c r="TW53" s="5">
        <v>11673</v>
      </c>
      <c r="TX53" s="5">
        <v>10409</v>
      </c>
      <c r="TY53" s="5">
        <v>11603</v>
      </c>
      <c r="TZ53" s="5">
        <v>13479</v>
      </c>
      <c r="UA53" s="5">
        <v>8149</v>
      </c>
      <c r="UB53" s="5">
        <v>7874</v>
      </c>
      <c r="UC53" s="5">
        <v>6208</v>
      </c>
      <c r="UD53" s="5">
        <v>6307</v>
      </c>
      <c r="UE53" s="5">
        <v>5624</v>
      </c>
      <c r="UF53" s="5">
        <v>4171</v>
      </c>
      <c r="UG53" s="5">
        <v>1800</v>
      </c>
      <c r="UH53" s="5">
        <v>1538</v>
      </c>
      <c r="UI53" s="5">
        <v>1023</v>
      </c>
      <c r="UJ53" s="5">
        <v>1365</v>
      </c>
      <c r="UK53" s="5">
        <v>3647</v>
      </c>
      <c r="UL53" s="5">
        <v>3221</v>
      </c>
      <c r="UM53" s="5">
        <v>4590</v>
      </c>
      <c r="UN53" s="5">
        <v>4241</v>
      </c>
      <c r="UO53" s="5">
        <v>4303</v>
      </c>
      <c r="UP53" s="5">
        <v>5803</v>
      </c>
      <c r="UQ53" s="5">
        <v>11017</v>
      </c>
      <c r="UR53" s="5">
        <v>12848</v>
      </c>
      <c r="US53" s="5">
        <v>14356</v>
      </c>
      <c r="UT53" s="5">
        <v>7781</v>
      </c>
      <c r="UU53" s="5">
        <v>7782</v>
      </c>
      <c r="UV53" s="5">
        <v>7714</v>
      </c>
      <c r="UW53" s="5">
        <v>8775</v>
      </c>
      <c r="UX53" s="5">
        <v>12608</v>
      </c>
      <c r="UY53" s="5">
        <v>13288</v>
      </c>
      <c r="UZ53" s="5">
        <v>4764</v>
      </c>
      <c r="VA53" s="5">
        <v>4193</v>
      </c>
      <c r="VB53" s="5">
        <v>3700</v>
      </c>
      <c r="VC53" s="5">
        <v>3181</v>
      </c>
      <c r="VD53" s="5">
        <v>2438</v>
      </c>
      <c r="VE53" s="5">
        <v>1841</v>
      </c>
      <c r="VF53" s="5">
        <v>1772</v>
      </c>
      <c r="VG53" s="5">
        <v>319409</v>
      </c>
      <c r="VH53" s="5">
        <v>382754</v>
      </c>
      <c r="VI53" s="5">
        <v>313696</v>
      </c>
      <c r="VJ53" s="5">
        <v>339268</v>
      </c>
      <c r="VK53" s="5">
        <v>299975</v>
      </c>
      <c r="VL53" s="5">
        <v>295579</v>
      </c>
      <c r="VM53" s="5">
        <v>350351</v>
      </c>
      <c r="VN53" s="5">
        <v>419774</v>
      </c>
      <c r="VO53" s="5">
        <v>302865</v>
      </c>
      <c r="VP53" s="5">
        <v>298078</v>
      </c>
      <c r="VQ53" s="5">
        <v>279028</v>
      </c>
      <c r="VR53" s="5">
        <v>285799</v>
      </c>
      <c r="VS53" s="5">
        <v>269168</v>
      </c>
      <c r="VT53" s="5">
        <v>273055</v>
      </c>
      <c r="VU53" s="5">
        <v>303792</v>
      </c>
      <c r="VV53" s="5">
        <v>274585</v>
      </c>
      <c r="VW53" s="5">
        <v>238552</v>
      </c>
      <c r="VX53" s="5">
        <v>227945</v>
      </c>
      <c r="VY53" s="5">
        <v>184630</v>
      </c>
      <c r="VZ53" s="5">
        <v>225002</v>
      </c>
      <c r="WA53" s="5">
        <v>175859</v>
      </c>
      <c r="WB53" s="5">
        <v>144087</v>
      </c>
      <c r="WC53" s="5">
        <v>190400</v>
      </c>
      <c r="WD53" s="5">
        <v>211495</v>
      </c>
      <c r="WE53" s="5">
        <v>205225</v>
      </c>
      <c r="WF53" s="5">
        <v>178868</v>
      </c>
      <c r="WG53" s="5">
        <v>179006</v>
      </c>
      <c r="WH53" s="5">
        <v>147554</v>
      </c>
      <c r="WI53" s="5">
        <v>154960</v>
      </c>
      <c r="WJ53" s="5">
        <v>149044</v>
      </c>
      <c r="WK53" s="5">
        <v>160817</v>
      </c>
      <c r="WL53" s="5">
        <v>146086</v>
      </c>
      <c r="WM53" s="5">
        <v>284</v>
      </c>
      <c r="WN53" s="5">
        <v>684</v>
      </c>
      <c r="WO53" s="5">
        <v>757</v>
      </c>
      <c r="WP53" s="5">
        <v>1398</v>
      </c>
      <c r="WQ53" s="5">
        <v>-459</v>
      </c>
      <c r="WR53" s="5">
        <v>1082</v>
      </c>
      <c r="WS53" s="5">
        <v>-834</v>
      </c>
      <c r="WT53" s="5">
        <v>5182</v>
      </c>
      <c r="WU53" s="5">
        <v>2126</v>
      </c>
      <c r="WV53" s="5">
        <v>4126</v>
      </c>
      <c r="WW53" s="5">
        <v>3275</v>
      </c>
      <c r="WX53" s="5">
        <v>3546</v>
      </c>
      <c r="WY53" s="5">
        <v>5169</v>
      </c>
      <c r="WZ53" s="5">
        <v>5319</v>
      </c>
      <c r="XA53" s="5">
        <v>3145</v>
      </c>
      <c r="XB53" s="5">
        <v>2436</v>
      </c>
      <c r="XC53" s="5">
        <v>5937</v>
      </c>
      <c r="XD53" s="5">
        <v>7312</v>
      </c>
      <c r="XE53" s="5">
        <v>7302</v>
      </c>
      <c r="XF53" s="5">
        <v>9951</v>
      </c>
      <c r="XG53" s="5">
        <v>12354</v>
      </c>
      <c r="XH53" s="5">
        <v>10622</v>
      </c>
      <c r="XI53" s="5">
        <v>4229</v>
      </c>
      <c r="XJ53" s="5">
        <v>4710</v>
      </c>
      <c r="XK53" s="5">
        <v>5220</v>
      </c>
      <c r="XL53" s="5">
        <v>3637</v>
      </c>
      <c r="XM53" s="5">
        <v>4009</v>
      </c>
      <c r="XN53" s="5">
        <v>4749</v>
      </c>
      <c r="XO53" s="5">
        <v>8222</v>
      </c>
      <c r="XP53" s="5">
        <v>5737</v>
      </c>
      <c r="XQ53" s="5">
        <v>4600</v>
      </c>
      <c r="XR53" s="5">
        <v>4466</v>
      </c>
      <c r="XS53" s="2">
        <v>3046</v>
      </c>
      <c r="XT53" s="3" t="s">
        <v>222</v>
      </c>
      <c r="XU53" s="3" t="s">
        <v>222</v>
      </c>
      <c r="XV53" s="3" t="s">
        <v>222</v>
      </c>
      <c r="XW53" s="3" t="s">
        <v>221</v>
      </c>
      <c r="XX53" s="3" t="s">
        <v>222</v>
      </c>
      <c r="XY53" s="3" t="s">
        <v>222</v>
      </c>
      <c r="XZ53" s="3" t="s">
        <v>249</v>
      </c>
    </row>
    <row r="54" spans="1:650" x14ac:dyDescent="0.3">
      <c r="A54" s="1" t="s">
        <v>48</v>
      </c>
      <c r="B54" s="2">
        <v>4004307</v>
      </c>
      <c r="C54" s="5">
        <v>41848</v>
      </c>
      <c r="D54" s="5">
        <v>32950</v>
      </c>
      <c r="E54" s="5">
        <v>23298</v>
      </c>
      <c r="F54" s="5">
        <v>71675</v>
      </c>
      <c r="G54" s="5">
        <v>30718</v>
      </c>
      <c r="H54" s="5">
        <v>133252</v>
      </c>
      <c r="I54" s="5">
        <v>4477</v>
      </c>
      <c r="J54" s="5">
        <v>2472</v>
      </c>
      <c r="K54" s="5">
        <v>4024</v>
      </c>
      <c r="L54" s="5">
        <v>8549</v>
      </c>
      <c r="M54" s="5">
        <v>4188</v>
      </c>
      <c r="N54" s="5">
        <v>1416</v>
      </c>
      <c r="O54" s="5">
        <v>-849</v>
      </c>
      <c r="P54" s="5">
        <v>2450</v>
      </c>
      <c r="Q54" s="5">
        <v>5938</v>
      </c>
      <c r="R54" s="5">
        <v>134</v>
      </c>
      <c r="S54" s="5">
        <v>232</v>
      </c>
      <c r="T54" s="5">
        <v>232</v>
      </c>
      <c r="U54" s="5">
        <v>3782</v>
      </c>
      <c r="V54" s="5">
        <v>3803</v>
      </c>
      <c r="W54" s="5">
        <v>10819</v>
      </c>
      <c r="X54" s="5">
        <v>11964</v>
      </c>
      <c r="Y54" s="5">
        <v>3976</v>
      </c>
      <c r="Z54" s="5">
        <v>1270</v>
      </c>
      <c r="AA54" s="5">
        <v>-28</v>
      </c>
      <c r="AB54" s="5">
        <v>499</v>
      </c>
      <c r="AC54" s="5">
        <v>3132</v>
      </c>
      <c r="AD54" s="5">
        <v>19408</v>
      </c>
      <c r="AE54" s="5">
        <v>579</v>
      </c>
      <c r="AF54" s="5">
        <v>96</v>
      </c>
      <c r="AG54" s="5">
        <v>7</v>
      </c>
      <c r="AH54" s="5">
        <v>387</v>
      </c>
      <c r="AI54" s="5">
        <v>0</v>
      </c>
      <c r="AJ54" s="5">
        <v>0</v>
      </c>
      <c r="AK54" s="5">
        <v>0</v>
      </c>
      <c r="AL54" s="5">
        <v>0</v>
      </c>
      <c r="AM54" s="5">
        <v>0</v>
      </c>
      <c r="AN54" s="5">
        <v>0</v>
      </c>
      <c r="AO54" s="5">
        <v>0</v>
      </c>
      <c r="AP54" s="5">
        <v>0</v>
      </c>
      <c r="AQ54" s="5">
        <v>0</v>
      </c>
      <c r="AR54" s="5">
        <v>0</v>
      </c>
      <c r="AS54" s="5">
        <v>0</v>
      </c>
      <c r="AT54" s="5">
        <v>0</v>
      </c>
      <c r="AU54" s="5">
        <v>0</v>
      </c>
      <c r="AV54" s="5">
        <v>0</v>
      </c>
      <c r="AW54" s="5">
        <v>0</v>
      </c>
      <c r="AX54" s="5">
        <v>0</v>
      </c>
      <c r="AY54" s="5">
        <v>0</v>
      </c>
      <c r="AZ54" s="5">
        <v>0</v>
      </c>
      <c r="BA54" s="5">
        <v>0</v>
      </c>
      <c r="BB54" s="5">
        <v>-3092</v>
      </c>
      <c r="BC54" s="5">
        <v>621858</v>
      </c>
      <c r="BD54" s="5">
        <v>43677</v>
      </c>
      <c r="BE54" s="5">
        <v>27271</v>
      </c>
      <c r="BF54" s="5">
        <v>21144</v>
      </c>
      <c r="BG54" s="5">
        <v>30573</v>
      </c>
      <c r="BH54" s="5">
        <v>46383</v>
      </c>
      <c r="BI54" s="5">
        <v>42103</v>
      </c>
      <c r="BJ54" s="5">
        <v>30281</v>
      </c>
      <c r="BK54" s="5">
        <v>30692</v>
      </c>
      <c r="BL54" s="5">
        <v>35936</v>
      </c>
      <c r="BM54" s="5">
        <v>29523</v>
      </c>
      <c r="BN54" s="5">
        <v>49748</v>
      </c>
      <c r="BO54" s="5">
        <v>18146</v>
      </c>
      <c r="BP54" s="5">
        <v>36113</v>
      </c>
      <c r="BQ54" s="5">
        <v>27709</v>
      </c>
      <c r="BR54" s="5">
        <v>99207</v>
      </c>
      <c r="BS54" s="5">
        <v>16684</v>
      </c>
      <c r="BT54" s="5">
        <v>34580</v>
      </c>
      <c r="BU54" s="5">
        <v>59055</v>
      </c>
      <c r="BV54" s="5">
        <v>64451</v>
      </c>
      <c r="BW54" s="5">
        <v>57433</v>
      </c>
      <c r="BX54" s="5">
        <v>74091</v>
      </c>
      <c r="BY54" s="5">
        <v>71548</v>
      </c>
      <c r="BZ54" s="5">
        <v>7905</v>
      </c>
      <c r="CA54" s="5">
        <v>72989</v>
      </c>
      <c r="CB54" s="5">
        <v>36508</v>
      </c>
      <c r="CC54" s="5">
        <v>12540</v>
      </c>
      <c r="CD54" s="5">
        <v>2258</v>
      </c>
      <c r="CE54" s="5">
        <v>4482</v>
      </c>
      <c r="CF54" s="5">
        <v>2639</v>
      </c>
      <c r="CG54" s="5">
        <v>-725</v>
      </c>
      <c r="CH54" s="5">
        <v>1715</v>
      </c>
      <c r="CI54" s="5">
        <v>9985</v>
      </c>
      <c r="CJ54" s="5">
        <v>217</v>
      </c>
      <c r="CK54" s="5">
        <v>-1377</v>
      </c>
      <c r="CL54" s="5">
        <v>7285</v>
      </c>
      <c r="CM54" s="5">
        <v>1037</v>
      </c>
      <c r="CN54" s="5">
        <v>597</v>
      </c>
      <c r="CO54" s="5">
        <v>3874</v>
      </c>
      <c r="CP54" s="5">
        <v>17060</v>
      </c>
      <c r="CQ54" s="5">
        <v>3437</v>
      </c>
      <c r="CR54" s="5">
        <v>3029</v>
      </c>
      <c r="CS54" s="5">
        <v>3777</v>
      </c>
      <c r="CT54" s="5">
        <v>-365</v>
      </c>
      <c r="CU54" s="5">
        <v>181399</v>
      </c>
      <c r="CV54" s="5">
        <v>216864</v>
      </c>
      <c r="CW54" s="5">
        <v>166434</v>
      </c>
      <c r="CX54" s="5">
        <v>125143</v>
      </c>
      <c r="CY54" s="5">
        <v>122883</v>
      </c>
      <c r="CZ54" s="5">
        <v>120190</v>
      </c>
      <c r="DA54" s="5">
        <v>118856</v>
      </c>
      <c r="DB54" s="5">
        <v>122523</v>
      </c>
      <c r="DC54" s="5">
        <v>106786</v>
      </c>
      <c r="DD54" s="5">
        <v>157428</v>
      </c>
      <c r="DE54" s="5">
        <v>103894</v>
      </c>
      <c r="DF54" s="5">
        <v>74241</v>
      </c>
      <c r="DG54" s="5">
        <v>59095</v>
      </c>
      <c r="DH54" s="5">
        <v>105433</v>
      </c>
      <c r="DI54" s="5">
        <v>130701</v>
      </c>
      <c r="DJ54" s="5">
        <v>62154</v>
      </c>
      <c r="DK54" s="5">
        <v>53632</v>
      </c>
      <c r="DL54" s="5">
        <v>50721</v>
      </c>
      <c r="DM54" s="5">
        <v>51958</v>
      </c>
      <c r="DN54" s="5">
        <v>67116</v>
      </c>
      <c r="DO54" s="5">
        <v>39903</v>
      </c>
      <c r="DP54" s="5">
        <v>26941</v>
      </c>
      <c r="DQ54" s="5">
        <v>42808</v>
      </c>
      <c r="DR54" s="5">
        <v>36507</v>
      </c>
      <c r="DS54" s="5">
        <v>33733</v>
      </c>
      <c r="DT54" s="5">
        <v>47068</v>
      </c>
      <c r="DU54" s="5">
        <v>42281</v>
      </c>
      <c r="DV54" s="5">
        <v>52792</v>
      </c>
      <c r="DW54" s="5">
        <v>52199</v>
      </c>
      <c r="DX54" s="5">
        <v>47421</v>
      </c>
      <c r="DY54" s="5">
        <v>41079</v>
      </c>
      <c r="DZ54" s="5">
        <v>39321</v>
      </c>
      <c r="EA54" s="5">
        <v>34374</v>
      </c>
      <c r="EB54" s="5">
        <v>30853</v>
      </c>
      <c r="EC54" s="5">
        <v>21804</v>
      </c>
      <c r="ED54" s="5">
        <v>27868</v>
      </c>
      <c r="EE54" s="5">
        <v>19259</v>
      </c>
      <c r="EF54" s="5">
        <v>30061</v>
      </c>
      <c r="EG54" s="5">
        <v>21153</v>
      </c>
      <c r="EH54" s="5">
        <v>17575</v>
      </c>
      <c r="EI54" s="5">
        <v>15910</v>
      </c>
      <c r="EJ54" s="5">
        <v>15420</v>
      </c>
      <c r="EK54" s="5">
        <v>17761</v>
      </c>
      <c r="EL54" s="5">
        <v>6966</v>
      </c>
      <c r="EM54" s="5">
        <v>4454</v>
      </c>
      <c r="EN54" s="5">
        <v>43163</v>
      </c>
      <c r="EO54" s="5">
        <v>35591</v>
      </c>
      <c r="EP54" s="5">
        <v>14506</v>
      </c>
      <c r="EQ54" s="5">
        <v>13071</v>
      </c>
      <c r="ER54" s="5">
        <v>8102</v>
      </c>
      <c r="ES54" s="5">
        <v>20856</v>
      </c>
      <c r="ET54" s="5">
        <v>21464</v>
      </c>
      <c r="EU54" s="5">
        <v>13303</v>
      </c>
      <c r="EV54" s="5">
        <v>13081</v>
      </c>
      <c r="EW54" s="5">
        <v>9266</v>
      </c>
      <c r="EX54" s="5">
        <v>9860</v>
      </c>
      <c r="EY54" s="5">
        <v>18946</v>
      </c>
      <c r="EZ54" s="5">
        <v>21962</v>
      </c>
      <c r="FA54" s="5">
        <v>11072</v>
      </c>
      <c r="FB54" s="5">
        <v>16870</v>
      </c>
      <c r="FC54" s="5">
        <v>12282</v>
      </c>
      <c r="FD54" s="5">
        <v>14328</v>
      </c>
      <c r="FE54" s="5">
        <v>8205</v>
      </c>
      <c r="FF54" s="5">
        <v>9431</v>
      </c>
      <c r="FG54" s="5">
        <v>0</v>
      </c>
      <c r="FH54" s="5">
        <v>241</v>
      </c>
      <c r="FI54" s="5">
        <v>0</v>
      </c>
      <c r="FJ54" s="5">
        <v>0</v>
      </c>
      <c r="FK54" s="5">
        <v>6259</v>
      </c>
      <c r="FL54" s="5">
        <v>0</v>
      </c>
      <c r="FM54" s="5">
        <v>0</v>
      </c>
      <c r="FN54" s="5">
        <v>0</v>
      </c>
      <c r="FO54" s="5">
        <v>0</v>
      </c>
      <c r="FP54" s="5">
        <v>0</v>
      </c>
      <c r="FQ54" s="5">
        <v>0</v>
      </c>
      <c r="FR54" s="5">
        <v>0</v>
      </c>
      <c r="FS54" s="5">
        <v>0</v>
      </c>
      <c r="FT54" s="5">
        <v>0</v>
      </c>
      <c r="FU54" s="5" t="s">
        <v>220</v>
      </c>
      <c r="FV54" s="5" t="s">
        <v>220</v>
      </c>
      <c r="FW54" s="5" t="s">
        <v>220</v>
      </c>
      <c r="FX54" s="5" t="s">
        <v>220</v>
      </c>
      <c r="FY54" s="5" t="s">
        <v>220</v>
      </c>
      <c r="FZ54" s="5" t="s">
        <v>220</v>
      </c>
      <c r="GA54" s="5" t="s">
        <v>220</v>
      </c>
      <c r="GB54" s="5" t="s">
        <v>220</v>
      </c>
      <c r="GC54" s="5" t="s">
        <v>220</v>
      </c>
      <c r="GD54" s="5" t="s">
        <v>220</v>
      </c>
      <c r="GE54" s="5" t="s">
        <v>220</v>
      </c>
      <c r="GF54" s="5" t="s">
        <v>220</v>
      </c>
      <c r="GG54" s="5" t="s">
        <v>220</v>
      </c>
      <c r="GH54" s="5" t="s">
        <v>220</v>
      </c>
      <c r="GI54" s="5" t="s">
        <v>220</v>
      </c>
      <c r="GJ54" s="5" t="s">
        <v>220</v>
      </c>
      <c r="GK54" s="5" t="s">
        <v>220</v>
      </c>
      <c r="GL54" s="5" t="s">
        <v>220</v>
      </c>
      <c r="GM54" s="5">
        <v>275766</v>
      </c>
      <c r="GN54" s="5">
        <v>317021</v>
      </c>
      <c r="GO54" s="5">
        <v>239246</v>
      </c>
      <c r="GP54" s="5">
        <v>323892</v>
      </c>
      <c r="GQ54" s="5">
        <v>195802</v>
      </c>
      <c r="GR54" s="5">
        <v>318083</v>
      </c>
      <c r="GS54" s="5">
        <v>203542</v>
      </c>
      <c r="GT54" s="5">
        <v>207021</v>
      </c>
      <c r="GU54" s="5">
        <v>184153</v>
      </c>
      <c r="GV54" s="5">
        <v>255488</v>
      </c>
      <c r="GW54" s="5">
        <v>197391</v>
      </c>
      <c r="GX54" s="5">
        <v>90528</v>
      </c>
      <c r="GY54" s="5">
        <v>135687</v>
      </c>
      <c r="GZ54" s="5">
        <v>187555</v>
      </c>
      <c r="HA54" s="5">
        <v>184770</v>
      </c>
      <c r="HB54" s="5">
        <v>79052</v>
      </c>
      <c r="HC54" s="5">
        <v>71417</v>
      </c>
      <c r="HD54" s="5">
        <v>61694</v>
      </c>
      <c r="HE54" s="5">
        <v>75871</v>
      </c>
      <c r="HF54" s="5">
        <v>91006</v>
      </c>
      <c r="HG54" s="5">
        <v>695867</v>
      </c>
      <c r="HH54" s="5">
        <v>90624</v>
      </c>
      <c r="HI54" s="5">
        <v>81943</v>
      </c>
      <c r="HJ54" s="5">
        <v>76067</v>
      </c>
      <c r="HK54" s="5">
        <v>84261</v>
      </c>
      <c r="HL54" s="5">
        <v>116509</v>
      </c>
      <c r="HM54" s="5">
        <v>102463</v>
      </c>
      <c r="HN54" s="5">
        <v>136411</v>
      </c>
      <c r="HO54" s="5">
        <v>26774</v>
      </c>
      <c r="HP54" s="5">
        <v>100809</v>
      </c>
      <c r="HQ54" s="5">
        <v>82590</v>
      </c>
      <c r="HR54" s="5">
        <v>98522</v>
      </c>
      <c r="HS54" s="5">
        <v>218613</v>
      </c>
      <c r="HT54" s="5">
        <v>237285</v>
      </c>
      <c r="HU54" s="5">
        <v>214333</v>
      </c>
      <c r="HV54" s="5">
        <v>225055</v>
      </c>
      <c r="HW54" s="5">
        <v>244012</v>
      </c>
      <c r="HX54" s="5">
        <v>206572</v>
      </c>
      <c r="HY54" s="5">
        <v>173996</v>
      </c>
      <c r="HZ54" s="5">
        <v>221130</v>
      </c>
      <c r="IA54" s="5">
        <v>295109</v>
      </c>
      <c r="IB54" s="5">
        <v>381086</v>
      </c>
      <c r="IC54" s="5">
        <v>374941</v>
      </c>
      <c r="ID54" s="5">
        <v>417715</v>
      </c>
      <c r="IE54" s="5">
        <v>375611</v>
      </c>
      <c r="IF54" s="5">
        <v>361322</v>
      </c>
      <c r="IG54" s="5">
        <v>373971</v>
      </c>
      <c r="IH54" s="5">
        <v>382121</v>
      </c>
      <c r="II54" s="5">
        <v>393677</v>
      </c>
      <c r="IJ54" s="5">
        <v>428077</v>
      </c>
      <c r="IK54" s="5">
        <v>411475</v>
      </c>
      <c r="IL54" s="5">
        <v>356943</v>
      </c>
      <c r="IM54" s="5">
        <v>339241</v>
      </c>
      <c r="IN54" s="5">
        <v>348560</v>
      </c>
      <c r="IO54" s="5">
        <v>306176</v>
      </c>
      <c r="IP54" s="5">
        <v>342665</v>
      </c>
      <c r="IQ54" s="5">
        <v>355181</v>
      </c>
      <c r="IR54" s="5">
        <v>350917</v>
      </c>
      <c r="IS54" s="5">
        <v>341916</v>
      </c>
      <c r="IT54" s="5">
        <v>388724</v>
      </c>
      <c r="IU54" s="5">
        <v>376887</v>
      </c>
      <c r="IV54" s="5">
        <v>345023</v>
      </c>
      <c r="IW54" s="5">
        <v>341940</v>
      </c>
      <c r="IX54" s="5">
        <v>351724</v>
      </c>
      <c r="IY54" s="5">
        <v>0</v>
      </c>
      <c r="IZ54" s="5">
        <v>0</v>
      </c>
      <c r="JA54" s="5">
        <v>0</v>
      </c>
      <c r="JB54" s="5">
        <v>0</v>
      </c>
      <c r="JC54" s="5">
        <v>0</v>
      </c>
      <c r="JD54" s="5">
        <v>0</v>
      </c>
      <c r="JE54" s="5">
        <v>0</v>
      </c>
      <c r="JF54" s="5">
        <v>0</v>
      </c>
      <c r="JG54" s="5">
        <v>0</v>
      </c>
      <c r="JH54" s="5">
        <v>0</v>
      </c>
      <c r="JI54" s="5">
        <v>0</v>
      </c>
      <c r="JJ54" s="5">
        <v>0</v>
      </c>
      <c r="JK54" s="5">
        <v>0</v>
      </c>
      <c r="JL54" s="5">
        <v>0</v>
      </c>
      <c r="JM54" s="5">
        <v>0</v>
      </c>
      <c r="JN54" s="5">
        <v>0</v>
      </c>
      <c r="JO54" s="5">
        <v>0</v>
      </c>
      <c r="JP54" s="5">
        <v>0</v>
      </c>
      <c r="JQ54" s="5">
        <v>0</v>
      </c>
      <c r="JR54" s="5">
        <v>23774</v>
      </c>
      <c r="JS54" s="5">
        <v>48134</v>
      </c>
      <c r="JT54" s="5">
        <v>42885</v>
      </c>
      <c r="JU54" s="5">
        <v>58235</v>
      </c>
      <c r="JV54" s="5">
        <v>53931</v>
      </c>
      <c r="JW54" s="5">
        <v>56659</v>
      </c>
      <c r="JX54" s="5">
        <v>53914</v>
      </c>
      <c r="JY54" s="5">
        <v>60920</v>
      </c>
      <c r="JZ54" s="5">
        <v>49830</v>
      </c>
      <c r="KA54" s="5">
        <v>56305</v>
      </c>
      <c r="KB54" s="5">
        <v>66491</v>
      </c>
      <c r="KC54" s="5">
        <v>54023</v>
      </c>
      <c r="KD54" s="5">
        <v>46552</v>
      </c>
      <c r="KE54" s="5">
        <v>7483</v>
      </c>
      <c r="KF54" s="5">
        <v>7566</v>
      </c>
      <c r="KG54" s="5">
        <v>8057</v>
      </c>
      <c r="KH54" s="5">
        <v>6925</v>
      </c>
      <c r="KI54" s="5">
        <v>4912</v>
      </c>
      <c r="KJ54" s="5">
        <v>3692</v>
      </c>
      <c r="KK54" s="5">
        <v>4422</v>
      </c>
      <c r="KL54" s="5">
        <v>4665</v>
      </c>
      <c r="KM54" s="5">
        <v>4136</v>
      </c>
      <c r="KN54" s="5">
        <v>3236</v>
      </c>
      <c r="KO54" s="5">
        <v>2324</v>
      </c>
      <c r="KP54" s="5">
        <v>6903</v>
      </c>
      <c r="KQ54" s="5">
        <v>5544</v>
      </c>
      <c r="KR54" s="5">
        <v>4146</v>
      </c>
      <c r="KS54" s="5">
        <v>4326</v>
      </c>
      <c r="KT54" s="5">
        <v>10552</v>
      </c>
      <c r="KU54" s="5">
        <v>10452</v>
      </c>
      <c r="KV54" s="5">
        <v>10786</v>
      </c>
      <c r="KW54" s="5">
        <v>11025</v>
      </c>
      <c r="KX54" s="5">
        <v>10495</v>
      </c>
      <c r="KY54" s="5">
        <v>7019</v>
      </c>
      <c r="KZ54" s="5">
        <v>7266</v>
      </c>
      <c r="LA54" s="5">
        <v>7298</v>
      </c>
      <c r="LB54" s="5">
        <v>7529</v>
      </c>
      <c r="LC54" s="5">
        <v>7918</v>
      </c>
      <c r="LD54" s="5">
        <v>9612</v>
      </c>
      <c r="LE54" s="5">
        <v>8555</v>
      </c>
      <c r="LF54" s="5">
        <v>10599</v>
      </c>
      <c r="LG54" s="5">
        <v>10512</v>
      </c>
      <c r="LH54" s="5">
        <v>10128</v>
      </c>
      <c r="LI54" s="5">
        <v>10329</v>
      </c>
      <c r="LJ54" s="5">
        <v>10413</v>
      </c>
      <c r="LK54" s="5">
        <v>4429</v>
      </c>
      <c r="LL54" s="5">
        <v>4666</v>
      </c>
      <c r="LM54" s="5">
        <v>4647</v>
      </c>
      <c r="LN54" s="5">
        <v>3822</v>
      </c>
      <c r="LO54" s="5">
        <v>5183</v>
      </c>
      <c r="LP54" s="5">
        <v>5208</v>
      </c>
      <c r="LQ54" s="5">
        <v>5065</v>
      </c>
      <c r="LR54" s="5">
        <v>4434</v>
      </c>
      <c r="LS54" s="5">
        <v>5184</v>
      </c>
      <c r="LT54" s="5">
        <v>3634</v>
      </c>
      <c r="LU54" s="5">
        <v>4123</v>
      </c>
      <c r="LV54" s="5">
        <v>3207</v>
      </c>
      <c r="LW54" s="5">
        <v>1848</v>
      </c>
      <c r="LX54" s="5">
        <v>2974</v>
      </c>
      <c r="LY54" s="5">
        <v>2641</v>
      </c>
      <c r="LZ54" s="5">
        <v>2591</v>
      </c>
      <c r="MA54" s="5">
        <v>1555</v>
      </c>
      <c r="MB54" s="5">
        <v>1902</v>
      </c>
      <c r="MC54" s="5">
        <v>2136</v>
      </c>
      <c r="MD54" s="5">
        <v>1967</v>
      </c>
      <c r="ME54" s="5">
        <v>5151</v>
      </c>
      <c r="MF54" s="5">
        <v>4825</v>
      </c>
      <c r="MG54" s="5">
        <v>3264</v>
      </c>
      <c r="MH54" s="5">
        <v>3274</v>
      </c>
      <c r="MI54" s="5">
        <v>3262</v>
      </c>
      <c r="MJ54" s="5">
        <v>1448</v>
      </c>
      <c r="MK54" s="5">
        <v>2115</v>
      </c>
      <c r="ML54" s="5">
        <v>1829</v>
      </c>
      <c r="MM54" s="5">
        <v>1579</v>
      </c>
      <c r="MN54" s="5">
        <v>2122</v>
      </c>
      <c r="MO54" s="5">
        <v>2049</v>
      </c>
      <c r="MP54" s="5">
        <v>2528</v>
      </c>
      <c r="MQ54" s="5">
        <v>0</v>
      </c>
      <c r="MR54" s="5">
        <v>0</v>
      </c>
      <c r="MS54" s="5">
        <v>0</v>
      </c>
      <c r="MT54" s="5">
        <v>0</v>
      </c>
      <c r="MU54" s="5">
        <v>0</v>
      </c>
      <c r="MV54" s="5">
        <v>0</v>
      </c>
      <c r="MW54" s="5">
        <v>0</v>
      </c>
      <c r="MX54" s="5">
        <v>0</v>
      </c>
      <c r="MY54" s="5">
        <v>0</v>
      </c>
      <c r="MZ54" s="5">
        <v>0</v>
      </c>
      <c r="NA54" s="5">
        <v>0</v>
      </c>
      <c r="NB54" s="5">
        <v>7</v>
      </c>
      <c r="NC54" s="5">
        <v>513</v>
      </c>
      <c r="ND54" s="5">
        <v>446</v>
      </c>
      <c r="NE54" s="5" t="s">
        <v>220</v>
      </c>
      <c r="NF54" s="5" t="s">
        <v>220</v>
      </c>
      <c r="NG54" s="5" t="s">
        <v>220</v>
      </c>
      <c r="NH54" s="5" t="s">
        <v>220</v>
      </c>
      <c r="NI54" s="5" t="s">
        <v>220</v>
      </c>
      <c r="NJ54" s="5" t="s">
        <v>220</v>
      </c>
      <c r="NK54" s="5" t="s">
        <v>220</v>
      </c>
      <c r="NL54" s="5" t="s">
        <v>220</v>
      </c>
      <c r="NM54" s="5" t="s">
        <v>220</v>
      </c>
      <c r="NN54" s="5" t="s">
        <v>220</v>
      </c>
      <c r="NO54" s="5" t="s">
        <v>220</v>
      </c>
      <c r="NP54" s="5" t="s">
        <v>220</v>
      </c>
      <c r="NQ54" s="5" t="s">
        <v>220</v>
      </c>
      <c r="NR54" s="5" t="s">
        <v>220</v>
      </c>
      <c r="NS54" s="5" t="s">
        <v>220</v>
      </c>
      <c r="NT54" s="5" t="s">
        <v>220</v>
      </c>
      <c r="NU54" s="5" t="s">
        <v>220</v>
      </c>
      <c r="NV54" s="5" t="s">
        <v>220</v>
      </c>
      <c r="NW54" s="5">
        <v>0</v>
      </c>
      <c r="NX54" s="5">
        <v>0</v>
      </c>
      <c r="NY54" s="5">
        <v>0</v>
      </c>
      <c r="NZ54" s="5">
        <v>0</v>
      </c>
      <c r="OA54" s="5">
        <v>0</v>
      </c>
      <c r="OB54" s="5">
        <v>0</v>
      </c>
      <c r="OC54" s="5">
        <v>0</v>
      </c>
      <c r="OD54" s="5">
        <v>0</v>
      </c>
      <c r="OE54" s="5">
        <v>0</v>
      </c>
      <c r="OF54" s="5">
        <v>0</v>
      </c>
      <c r="OG54" s="5">
        <v>0</v>
      </c>
      <c r="OH54" s="5">
        <v>0</v>
      </c>
      <c r="OI54" s="5">
        <v>0</v>
      </c>
      <c r="OJ54" s="5">
        <v>0</v>
      </c>
      <c r="OK54" s="5" t="s">
        <v>220</v>
      </c>
      <c r="OL54" s="5" t="s">
        <v>220</v>
      </c>
      <c r="OM54" s="5" t="s">
        <v>220</v>
      </c>
      <c r="ON54" s="5" t="s">
        <v>220</v>
      </c>
      <c r="OO54" s="5" t="s">
        <v>220</v>
      </c>
      <c r="OP54" s="5" t="s">
        <v>220</v>
      </c>
      <c r="OQ54" s="5" t="s">
        <v>220</v>
      </c>
      <c r="OR54" s="5" t="s">
        <v>220</v>
      </c>
      <c r="OS54" s="5" t="s">
        <v>220</v>
      </c>
      <c r="OT54" s="5" t="s">
        <v>220</v>
      </c>
      <c r="OU54" s="5" t="s">
        <v>220</v>
      </c>
      <c r="OV54" s="5" t="s">
        <v>220</v>
      </c>
      <c r="OW54" s="5" t="s">
        <v>220</v>
      </c>
      <c r="OX54" s="5" t="s">
        <v>220</v>
      </c>
      <c r="OY54" s="5" t="s">
        <v>220</v>
      </c>
      <c r="OZ54" s="5" t="s">
        <v>220</v>
      </c>
      <c r="PA54" s="5" t="s">
        <v>220</v>
      </c>
      <c r="PB54" s="5" t="s">
        <v>220</v>
      </c>
      <c r="PC54" s="5">
        <v>18934</v>
      </c>
      <c r="PD54" s="5">
        <v>17539</v>
      </c>
      <c r="PE54" s="5">
        <v>15941</v>
      </c>
      <c r="PF54" s="5">
        <v>15697</v>
      </c>
      <c r="PG54" s="5">
        <v>14737</v>
      </c>
      <c r="PH54" s="5">
        <v>14156</v>
      </c>
      <c r="PI54" s="5">
        <v>13528</v>
      </c>
      <c r="PJ54" s="5">
        <v>12527</v>
      </c>
      <c r="PK54" s="5">
        <v>13180</v>
      </c>
      <c r="PL54" s="5">
        <v>12829</v>
      </c>
      <c r="PM54" s="5">
        <v>9931</v>
      </c>
      <c r="PN54" s="5">
        <v>12770</v>
      </c>
      <c r="PO54" s="5">
        <v>12787</v>
      </c>
      <c r="PP54" s="5">
        <v>13126</v>
      </c>
      <c r="PQ54" s="5">
        <v>13742</v>
      </c>
      <c r="PR54" s="5">
        <v>12481</v>
      </c>
      <c r="PS54" s="5">
        <v>12884</v>
      </c>
      <c r="PT54" s="5">
        <v>12644</v>
      </c>
      <c r="PU54" s="5">
        <v>8393</v>
      </c>
      <c r="PV54" s="5">
        <v>18085</v>
      </c>
      <c r="PW54" s="5">
        <v>22871</v>
      </c>
      <c r="PX54" s="5">
        <v>25099</v>
      </c>
      <c r="PY54" s="5">
        <v>21273</v>
      </c>
      <c r="PZ54" s="5">
        <v>19153</v>
      </c>
      <c r="QA54" s="5">
        <v>18271</v>
      </c>
      <c r="QB54" s="5">
        <v>19222</v>
      </c>
      <c r="QC54" s="5">
        <v>18789</v>
      </c>
      <c r="QD54" s="5">
        <v>19969</v>
      </c>
      <c r="QE54" s="5">
        <v>19509</v>
      </c>
      <c r="QF54" s="5">
        <v>19414</v>
      </c>
      <c r="QG54" s="5">
        <v>18609</v>
      </c>
      <c r="QH54" s="5">
        <v>16721</v>
      </c>
      <c r="QI54" s="5">
        <v>29955</v>
      </c>
      <c r="QJ54" s="5">
        <v>26965</v>
      </c>
      <c r="QK54" s="5">
        <v>25583</v>
      </c>
      <c r="QL54" s="5">
        <v>32169</v>
      </c>
      <c r="QM54" s="5">
        <v>28470</v>
      </c>
      <c r="QN54" s="5">
        <v>27903</v>
      </c>
      <c r="QO54" s="5">
        <v>25767</v>
      </c>
      <c r="QP54" s="5">
        <v>22361</v>
      </c>
      <c r="QQ54" s="5">
        <v>20317</v>
      </c>
      <c r="QR54" s="5">
        <v>26757</v>
      </c>
      <c r="QS54" s="5">
        <v>18205</v>
      </c>
      <c r="QT54" s="5">
        <v>15649</v>
      </c>
      <c r="QU54" s="5">
        <v>14389</v>
      </c>
      <c r="QV54" s="5">
        <v>15870</v>
      </c>
      <c r="QW54" s="5">
        <v>16668</v>
      </c>
      <c r="QX54" s="5">
        <v>15134</v>
      </c>
      <c r="QY54" s="5">
        <v>15738</v>
      </c>
      <c r="QZ54" s="5">
        <v>14452</v>
      </c>
      <c r="RA54" s="5">
        <v>15981</v>
      </c>
      <c r="RB54" s="5">
        <v>18790</v>
      </c>
      <c r="RC54" s="5">
        <v>16546</v>
      </c>
      <c r="RD54" s="5">
        <v>21798</v>
      </c>
      <c r="RE54" s="5">
        <v>16946</v>
      </c>
      <c r="RF54" s="5">
        <v>17918</v>
      </c>
      <c r="RG54" s="5">
        <v>18338</v>
      </c>
      <c r="RH54" s="5">
        <v>20792</v>
      </c>
      <c r="RI54" s="5">
        <v>22895</v>
      </c>
      <c r="RJ54" s="5">
        <v>23433</v>
      </c>
      <c r="RK54" s="5">
        <v>21763</v>
      </c>
      <c r="RL54" s="5">
        <v>24703</v>
      </c>
      <c r="RM54" s="5">
        <v>23669</v>
      </c>
      <c r="RN54" s="5">
        <v>21172</v>
      </c>
      <c r="RO54" s="5">
        <v>22996</v>
      </c>
      <c r="RP54" s="5">
        <v>27955</v>
      </c>
      <c r="RQ54" s="5">
        <v>26499</v>
      </c>
      <c r="RR54" s="5">
        <v>28334</v>
      </c>
      <c r="RS54" s="5">
        <v>31620</v>
      </c>
      <c r="RT54" s="5">
        <v>24116</v>
      </c>
      <c r="RU54" s="5">
        <v>20307</v>
      </c>
      <c r="RV54" s="5">
        <v>23035</v>
      </c>
      <c r="RW54" s="5">
        <v>24962</v>
      </c>
      <c r="RX54" s="5">
        <v>27238</v>
      </c>
      <c r="RY54" s="5">
        <v>24469</v>
      </c>
      <c r="RZ54" s="5">
        <v>19481</v>
      </c>
      <c r="SA54" s="5">
        <v>33677</v>
      </c>
      <c r="SB54" s="5">
        <v>29116</v>
      </c>
      <c r="SC54" s="5">
        <v>32865</v>
      </c>
      <c r="SD54" s="5">
        <v>25158</v>
      </c>
      <c r="SE54" s="5">
        <v>24823</v>
      </c>
      <c r="SF54" s="5">
        <v>39157</v>
      </c>
      <c r="SG54" s="5">
        <v>27852</v>
      </c>
      <c r="SH54" s="5">
        <v>37370</v>
      </c>
      <c r="SI54" s="5">
        <v>38570</v>
      </c>
      <c r="SJ54" s="5">
        <v>31759</v>
      </c>
      <c r="SK54" s="5">
        <v>29171</v>
      </c>
      <c r="SL54" s="5">
        <v>32496</v>
      </c>
      <c r="SM54" s="5">
        <v>31529</v>
      </c>
      <c r="SN54" s="5">
        <v>35482</v>
      </c>
      <c r="SO54" s="5">
        <v>36153</v>
      </c>
      <c r="SP54" s="5">
        <v>34952</v>
      </c>
      <c r="SQ54" s="5">
        <v>45915</v>
      </c>
      <c r="SR54" s="5">
        <v>36656</v>
      </c>
      <c r="SS54" s="5">
        <v>30305</v>
      </c>
      <c r="ST54" s="5">
        <v>25724</v>
      </c>
      <c r="SU54" s="5">
        <v>22746</v>
      </c>
      <c r="SV54" s="5">
        <v>38892</v>
      </c>
      <c r="SW54" s="5">
        <v>36875</v>
      </c>
      <c r="SX54" s="5">
        <v>34761</v>
      </c>
      <c r="SY54" s="5">
        <v>41642</v>
      </c>
      <c r="SZ54" s="5">
        <v>25729</v>
      </c>
      <c r="TA54" s="5">
        <v>29038</v>
      </c>
      <c r="TB54" s="5">
        <v>23492</v>
      </c>
      <c r="TC54" s="5">
        <v>22942</v>
      </c>
      <c r="TD54" s="5">
        <v>27359</v>
      </c>
      <c r="TE54" s="5">
        <v>2607</v>
      </c>
      <c r="TF54" s="5">
        <v>2520</v>
      </c>
      <c r="TG54" s="5">
        <v>2605</v>
      </c>
      <c r="TH54" s="5">
        <v>2250</v>
      </c>
      <c r="TI54" s="5">
        <v>670</v>
      </c>
      <c r="TJ54" s="5">
        <v>3399</v>
      </c>
      <c r="TK54" s="5">
        <v>3210</v>
      </c>
      <c r="TL54" s="5">
        <v>3068</v>
      </c>
      <c r="TM54" s="5">
        <v>1522</v>
      </c>
      <c r="TN54" s="5">
        <v>2349</v>
      </c>
      <c r="TO54" s="5">
        <v>3548</v>
      </c>
      <c r="TP54" s="5">
        <v>1889</v>
      </c>
      <c r="TQ54" s="5">
        <v>1932</v>
      </c>
      <c r="TR54" s="5">
        <v>2168</v>
      </c>
      <c r="TS54" s="5">
        <v>2235</v>
      </c>
      <c r="TT54" s="5">
        <v>1890</v>
      </c>
      <c r="TU54" s="5">
        <v>1665</v>
      </c>
      <c r="TV54" s="5">
        <v>1395</v>
      </c>
      <c r="TW54" s="5">
        <v>1973</v>
      </c>
      <c r="TX54" s="5">
        <v>1858</v>
      </c>
      <c r="TY54" s="5">
        <v>1624</v>
      </c>
      <c r="TZ54" s="5">
        <v>1978</v>
      </c>
      <c r="UA54" s="5">
        <v>0</v>
      </c>
      <c r="UB54" s="5">
        <v>0</v>
      </c>
      <c r="UC54" s="5">
        <v>0</v>
      </c>
      <c r="UD54" s="5">
        <v>0</v>
      </c>
      <c r="UE54" s="5">
        <v>0</v>
      </c>
      <c r="UF54" s="5">
        <v>0</v>
      </c>
      <c r="UG54" s="5">
        <v>0</v>
      </c>
      <c r="UH54" s="5">
        <v>0</v>
      </c>
      <c r="UI54" s="5">
        <v>0</v>
      </c>
      <c r="UJ54" s="5">
        <v>0</v>
      </c>
      <c r="UK54" s="5">
        <v>0</v>
      </c>
      <c r="UL54" s="5">
        <v>0</v>
      </c>
      <c r="UM54" s="5">
        <v>0</v>
      </c>
      <c r="UN54" s="5">
        <v>0</v>
      </c>
      <c r="UO54" s="5">
        <v>0</v>
      </c>
      <c r="UP54" s="5">
        <v>0</v>
      </c>
      <c r="UQ54" s="5">
        <v>0</v>
      </c>
      <c r="UR54" s="5">
        <v>5</v>
      </c>
      <c r="US54" s="5">
        <v>269</v>
      </c>
      <c r="UT54" s="5">
        <v>2306</v>
      </c>
      <c r="UU54" s="5">
        <v>2976</v>
      </c>
      <c r="UV54" s="5">
        <v>3035</v>
      </c>
      <c r="UW54" s="5">
        <v>5871</v>
      </c>
      <c r="UX54" s="5">
        <v>4534</v>
      </c>
      <c r="UY54" s="5">
        <v>1964</v>
      </c>
      <c r="UZ54" s="5">
        <v>1920</v>
      </c>
      <c r="VA54" s="5">
        <v>2267</v>
      </c>
      <c r="VB54" s="5">
        <v>2352</v>
      </c>
      <c r="VC54" s="5">
        <v>2941</v>
      </c>
      <c r="VD54" s="5">
        <v>3653</v>
      </c>
      <c r="VE54" s="5">
        <v>4776</v>
      </c>
      <c r="VF54" s="5">
        <v>8450</v>
      </c>
      <c r="VG54" s="5">
        <v>115279</v>
      </c>
      <c r="VH54" s="5">
        <v>105989</v>
      </c>
      <c r="VI54" s="5">
        <v>102524</v>
      </c>
      <c r="VJ54" s="5">
        <v>109513</v>
      </c>
      <c r="VK54" s="5">
        <v>104527</v>
      </c>
      <c r="VL54" s="5">
        <v>92600</v>
      </c>
      <c r="VM54" s="5">
        <v>90586</v>
      </c>
      <c r="VN54" s="5">
        <v>85054</v>
      </c>
      <c r="VO54" s="5">
        <v>76421</v>
      </c>
      <c r="VP54" s="5">
        <v>60840</v>
      </c>
      <c r="VQ54" s="5">
        <v>71903</v>
      </c>
      <c r="VR54" s="5">
        <v>76241</v>
      </c>
      <c r="VS54" s="5">
        <v>102483</v>
      </c>
      <c r="VT54" s="5">
        <v>77475</v>
      </c>
      <c r="VU54" s="5">
        <v>71252</v>
      </c>
      <c r="VV54" s="5">
        <v>57634</v>
      </c>
      <c r="VW54" s="5">
        <v>52111</v>
      </c>
      <c r="VX54" s="5">
        <v>36810</v>
      </c>
      <c r="VY54" s="5">
        <v>64155</v>
      </c>
      <c r="VZ54" s="5">
        <v>60721</v>
      </c>
      <c r="WA54" s="5">
        <v>99341</v>
      </c>
      <c r="WB54" s="5">
        <v>91914</v>
      </c>
      <c r="WC54" s="5">
        <v>92224</v>
      </c>
      <c r="WD54" s="5">
        <v>88187</v>
      </c>
      <c r="WE54" s="5">
        <v>92244</v>
      </c>
      <c r="WF54" s="5">
        <v>95486</v>
      </c>
      <c r="WG54" s="5">
        <v>109092</v>
      </c>
      <c r="WH54" s="5">
        <v>86369</v>
      </c>
      <c r="WI54" s="5">
        <v>84696</v>
      </c>
      <c r="WJ54" s="5">
        <v>79963</v>
      </c>
      <c r="WK54" s="5">
        <v>82077</v>
      </c>
      <c r="WL54" s="5">
        <v>83904</v>
      </c>
      <c r="WM54" s="5">
        <v>12001</v>
      </c>
      <c r="WN54" s="5">
        <v>13688</v>
      </c>
      <c r="WO54" s="5">
        <v>11941</v>
      </c>
      <c r="WP54" s="5">
        <v>11011</v>
      </c>
      <c r="WQ54" s="5">
        <v>11335</v>
      </c>
      <c r="WR54" s="5">
        <v>12353</v>
      </c>
      <c r="WS54" s="5">
        <v>11411</v>
      </c>
      <c r="WT54" s="5">
        <v>10700</v>
      </c>
      <c r="WU54" s="5">
        <v>10097</v>
      </c>
      <c r="WV54" s="5">
        <v>9943</v>
      </c>
      <c r="WW54" s="5">
        <v>8511</v>
      </c>
      <c r="WX54" s="5">
        <v>8128</v>
      </c>
      <c r="WY54" s="5">
        <v>8409</v>
      </c>
      <c r="WZ54" s="5">
        <v>8355</v>
      </c>
      <c r="XA54" s="5">
        <v>8048</v>
      </c>
      <c r="XB54" s="5">
        <v>7240</v>
      </c>
      <c r="XC54" s="5">
        <v>6358</v>
      </c>
      <c r="XD54" s="5">
        <v>5120</v>
      </c>
      <c r="XE54" s="5">
        <v>5587</v>
      </c>
      <c r="XF54" s="5">
        <v>6092</v>
      </c>
      <c r="XG54" s="5">
        <v>5542</v>
      </c>
      <c r="XH54" s="5">
        <v>5402</v>
      </c>
      <c r="XI54" s="5">
        <v>4424</v>
      </c>
      <c r="XJ54" s="5">
        <v>3263</v>
      </c>
      <c r="XK54" s="5">
        <v>3258</v>
      </c>
      <c r="XL54" s="5">
        <v>3335</v>
      </c>
      <c r="XM54" s="5">
        <v>3729</v>
      </c>
      <c r="XN54" s="5">
        <v>4054</v>
      </c>
      <c r="XO54" s="5">
        <v>4126</v>
      </c>
      <c r="XP54" s="5">
        <v>4440</v>
      </c>
      <c r="XQ54" s="5">
        <v>3564</v>
      </c>
      <c r="XR54" s="5">
        <v>2928</v>
      </c>
      <c r="XS54" s="2">
        <v>5487</v>
      </c>
      <c r="XT54" s="3" t="s">
        <v>222</v>
      </c>
      <c r="XU54" s="3" t="s">
        <v>221</v>
      </c>
      <c r="XV54" s="3" t="s">
        <v>221</v>
      </c>
      <c r="XW54" s="3" t="s">
        <v>221</v>
      </c>
      <c r="XX54" s="3" t="s">
        <v>222</v>
      </c>
      <c r="XY54" s="3" t="s">
        <v>222</v>
      </c>
      <c r="XZ54" s="3" t="s">
        <v>239</v>
      </c>
    </row>
    <row r="55" spans="1:650" x14ac:dyDescent="0.3">
      <c r="A55" s="1" t="s">
        <v>49</v>
      </c>
      <c r="B55" s="2">
        <v>4056993</v>
      </c>
      <c r="C55" s="5" t="s">
        <v>220</v>
      </c>
      <c r="D55" s="5" t="s">
        <v>220</v>
      </c>
      <c r="E55" s="5" t="s">
        <v>220</v>
      </c>
      <c r="F55" s="5" t="s">
        <v>220</v>
      </c>
      <c r="G55" s="5" t="s">
        <v>220</v>
      </c>
      <c r="H55" s="5" t="s">
        <v>220</v>
      </c>
      <c r="I55" s="5" t="s">
        <v>220</v>
      </c>
      <c r="J55" s="5" t="s">
        <v>220</v>
      </c>
      <c r="K55" s="5" t="s">
        <v>220</v>
      </c>
      <c r="L55" s="5" t="s">
        <v>220</v>
      </c>
      <c r="M55" s="5" t="s">
        <v>220</v>
      </c>
      <c r="N55" s="5" t="s">
        <v>220</v>
      </c>
      <c r="O55" s="5" t="s">
        <v>220</v>
      </c>
      <c r="P55" s="5" t="s">
        <v>220</v>
      </c>
      <c r="Q55" s="5" t="s">
        <v>220</v>
      </c>
      <c r="R55" s="5" t="s">
        <v>220</v>
      </c>
      <c r="S55" s="5" t="s">
        <v>220</v>
      </c>
      <c r="T55" s="5" t="s">
        <v>220</v>
      </c>
      <c r="U55" s="5" t="s">
        <v>220</v>
      </c>
      <c r="V55" s="5">
        <v>13801</v>
      </c>
      <c r="W55" s="5">
        <v>0</v>
      </c>
      <c r="X55" s="5">
        <v>0</v>
      </c>
      <c r="Y55" s="5">
        <v>0</v>
      </c>
      <c r="Z55" s="5">
        <v>0</v>
      </c>
      <c r="AA55" s="5">
        <v>0</v>
      </c>
      <c r="AB55" s="5">
        <v>0</v>
      </c>
      <c r="AC55" s="5">
        <v>0</v>
      </c>
      <c r="AD55" s="5">
        <v>0</v>
      </c>
      <c r="AE55" s="5">
        <v>0</v>
      </c>
      <c r="AF55" s="5">
        <v>0</v>
      </c>
      <c r="AG55" s="5">
        <v>0</v>
      </c>
      <c r="AH55" s="5">
        <v>0</v>
      </c>
      <c r="AI55" s="5" t="s">
        <v>220</v>
      </c>
      <c r="AJ55" s="5" t="s">
        <v>220</v>
      </c>
      <c r="AK55" s="5" t="s">
        <v>220</v>
      </c>
      <c r="AL55" s="5" t="s">
        <v>220</v>
      </c>
      <c r="AM55" s="5" t="s">
        <v>220</v>
      </c>
      <c r="AN55" s="5" t="s">
        <v>220</v>
      </c>
      <c r="AO55" s="5" t="s">
        <v>220</v>
      </c>
      <c r="AP55" s="5" t="s">
        <v>220</v>
      </c>
      <c r="AQ55" s="5" t="s">
        <v>220</v>
      </c>
      <c r="AR55" s="5" t="s">
        <v>220</v>
      </c>
      <c r="AS55" s="5" t="s">
        <v>220</v>
      </c>
      <c r="AT55" s="5" t="s">
        <v>220</v>
      </c>
      <c r="AU55" s="5" t="s">
        <v>220</v>
      </c>
      <c r="AV55" s="5" t="s">
        <v>220</v>
      </c>
      <c r="AW55" s="5" t="s">
        <v>220</v>
      </c>
      <c r="AX55" s="5" t="s">
        <v>220</v>
      </c>
      <c r="AY55" s="5" t="s">
        <v>220</v>
      </c>
      <c r="AZ55" s="5" t="s">
        <v>220</v>
      </c>
      <c r="BA55" s="5" t="s">
        <v>220</v>
      </c>
      <c r="BB55" s="5">
        <v>0</v>
      </c>
      <c r="BC55" s="5">
        <v>0</v>
      </c>
      <c r="BD55" s="5">
        <v>0</v>
      </c>
      <c r="BE55" s="5">
        <v>0</v>
      </c>
      <c r="BF55" s="5">
        <v>0</v>
      </c>
      <c r="BG55" s="5">
        <v>0</v>
      </c>
      <c r="BH55" s="5">
        <v>0</v>
      </c>
      <c r="BI55" s="5">
        <v>0</v>
      </c>
      <c r="BJ55" s="5">
        <v>0</v>
      </c>
      <c r="BK55" s="5">
        <v>0</v>
      </c>
      <c r="BL55" s="5">
        <v>0</v>
      </c>
      <c r="BM55" s="5">
        <v>0</v>
      </c>
      <c r="BN55" s="5">
        <v>0</v>
      </c>
      <c r="BO55" s="5" t="s">
        <v>220</v>
      </c>
      <c r="BP55" s="5" t="s">
        <v>220</v>
      </c>
      <c r="BQ55" s="5" t="s">
        <v>220</v>
      </c>
      <c r="BR55" s="5" t="s">
        <v>220</v>
      </c>
      <c r="BS55" s="5" t="s">
        <v>220</v>
      </c>
      <c r="BT55" s="5" t="s">
        <v>220</v>
      </c>
      <c r="BU55" s="5" t="s">
        <v>220</v>
      </c>
      <c r="BV55" s="5" t="s">
        <v>220</v>
      </c>
      <c r="BW55" s="5" t="s">
        <v>220</v>
      </c>
      <c r="BX55" s="5" t="s">
        <v>220</v>
      </c>
      <c r="BY55" s="5" t="s">
        <v>220</v>
      </c>
      <c r="BZ55" s="5" t="s">
        <v>220</v>
      </c>
      <c r="CA55" s="5" t="s">
        <v>220</v>
      </c>
      <c r="CB55" s="5" t="s">
        <v>220</v>
      </c>
      <c r="CC55" s="5" t="s">
        <v>220</v>
      </c>
      <c r="CD55" s="5" t="s">
        <v>220</v>
      </c>
      <c r="CE55" s="5" t="s">
        <v>220</v>
      </c>
      <c r="CF55" s="5" t="s">
        <v>220</v>
      </c>
      <c r="CG55" s="5" t="s">
        <v>220</v>
      </c>
      <c r="CH55" s="5">
        <v>0</v>
      </c>
      <c r="CI55" s="5">
        <v>77</v>
      </c>
      <c r="CJ55" s="5">
        <v>784</v>
      </c>
      <c r="CK55" s="5">
        <v>596</v>
      </c>
      <c r="CL55" s="5">
        <v>103</v>
      </c>
      <c r="CM55" s="5">
        <v>149</v>
      </c>
      <c r="CN55" s="5">
        <v>226</v>
      </c>
      <c r="CO55" s="5">
        <v>132</v>
      </c>
      <c r="CP55" s="5">
        <v>181</v>
      </c>
      <c r="CQ55" s="5">
        <v>41</v>
      </c>
      <c r="CR55" s="5">
        <v>359</v>
      </c>
      <c r="CS55" s="5">
        <v>185</v>
      </c>
      <c r="CT55" s="5">
        <v>498</v>
      </c>
      <c r="CU55" s="5" t="s">
        <v>220</v>
      </c>
      <c r="CV55" s="5" t="s">
        <v>220</v>
      </c>
      <c r="CW55" s="5" t="s">
        <v>220</v>
      </c>
      <c r="CX55" s="5" t="s">
        <v>220</v>
      </c>
      <c r="CY55" s="5" t="s">
        <v>220</v>
      </c>
      <c r="CZ55" s="5" t="s">
        <v>220</v>
      </c>
      <c r="DA55" s="5" t="s">
        <v>220</v>
      </c>
      <c r="DB55" s="5" t="s">
        <v>220</v>
      </c>
      <c r="DC55" s="5" t="s">
        <v>220</v>
      </c>
      <c r="DD55" s="5" t="s">
        <v>220</v>
      </c>
      <c r="DE55" s="5" t="s">
        <v>220</v>
      </c>
      <c r="DF55" s="5" t="s">
        <v>220</v>
      </c>
      <c r="DG55" s="5" t="s">
        <v>220</v>
      </c>
      <c r="DH55" s="5" t="s">
        <v>220</v>
      </c>
      <c r="DI55" s="5" t="s">
        <v>220</v>
      </c>
      <c r="DJ55" s="5" t="s">
        <v>220</v>
      </c>
      <c r="DK55" s="5" t="s">
        <v>220</v>
      </c>
      <c r="DL55" s="5" t="s">
        <v>220</v>
      </c>
      <c r="DM55" s="5" t="s">
        <v>220</v>
      </c>
      <c r="DN55" s="5">
        <v>3661</v>
      </c>
      <c r="DO55" s="5">
        <v>8343</v>
      </c>
      <c r="DP55" s="5">
        <v>8361</v>
      </c>
      <c r="DQ55" s="5">
        <v>9525</v>
      </c>
      <c r="DR55" s="5">
        <v>7251</v>
      </c>
      <c r="DS55" s="5">
        <v>8242</v>
      </c>
      <c r="DT55" s="5">
        <v>10315</v>
      </c>
      <c r="DU55" s="5">
        <v>9434</v>
      </c>
      <c r="DV55" s="5">
        <v>9000</v>
      </c>
      <c r="DW55" s="5">
        <v>9086</v>
      </c>
      <c r="DX55" s="5">
        <v>10312</v>
      </c>
      <c r="DY55" s="5">
        <v>10762</v>
      </c>
      <c r="DZ55" s="5">
        <v>10691</v>
      </c>
      <c r="EA55" s="5" t="s">
        <v>220</v>
      </c>
      <c r="EB55" s="5" t="s">
        <v>220</v>
      </c>
      <c r="EC55" s="5" t="s">
        <v>220</v>
      </c>
      <c r="ED55" s="5" t="s">
        <v>220</v>
      </c>
      <c r="EE55" s="5" t="s">
        <v>220</v>
      </c>
      <c r="EF55" s="5" t="s">
        <v>220</v>
      </c>
      <c r="EG55" s="5" t="s">
        <v>220</v>
      </c>
      <c r="EH55" s="5" t="s">
        <v>220</v>
      </c>
      <c r="EI55" s="5" t="s">
        <v>220</v>
      </c>
      <c r="EJ55" s="5" t="s">
        <v>220</v>
      </c>
      <c r="EK55" s="5" t="s">
        <v>220</v>
      </c>
      <c r="EL55" s="5" t="s">
        <v>220</v>
      </c>
      <c r="EM55" s="5" t="s">
        <v>220</v>
      </c>
      <c r="EN55" s="5" t="s">
        <v>220</v>
      </c>
      <c r="EO55" s="5" t="s">
        <v>220</v>
      </c>
      <c r="EP55" s="5" t="s">
        <v>220</v>
      </c>
      <c r="EQ55" s="5" t="s">
        <v>220</v>
      </c>
      <c r="ER55" s="5" t="s">
        <v>220</v>
      </c>
      <c r="ES55" s="5" t="s">
        <v>220</v>
      </c>
      <c r="ET55" s="5">
        <v>32</v>
      </c>
      <c r="EU55" s="5">
        <v>125</v>
      </c>
      <c r="EV55" s="5">
        <v>284</v>
      </c>
      <c r="EW55" s="5">
        <v>555</v>
      </c>
      <c r="EX55" s="5">
        <v>87</v>
      </c>
      <c r="EY55" s="5">
        <v>67</v>
      </c>
      <c r="EZ55" s="5">
        <v>96</v>
      </c>
      <c r="FA55" s="5">
        <v>229</v>
      </c>
      <c r="FB55" s="5">
        <v>89</v>
      </c>
      <c r="FC55" s="5">
        <v>296</v>
      </c>
      <c r="FD55" s="5">
        <v>568</v>
      </c>
      <c r="FE55" s="5">
        <v>1917</v>
      </c>
      <c r="FF55" s="5">
        <v>752</v>
      </c>
      <c r="FG55" s="5" t="s">
        <v>220</v>
      </c>
      <c r="FH55" s="5" t="s">
        <v>220</v>
      </c>
      <c r="FI55" s="5" t="s">
        <v>220</v>
      </c>
      <c r="FJ55" s="5" t="s">
        <v>220</v>
      </c>
      <c r="FK55" s="5" t="s">
        <v>220</v>
      </c>
      <c r="FL55" s="5" t="s">
        <v>220</v>
      </c>
      <c r="FM55" s="5" t="s">
        <v>220</v>
      </c>
      <c r="FN55" s="5" t="s">
        <v>220</v>
      </c>
      <c r="FO55" s="5" t="s">
        <v>220</v>
      </c>
      <c r="FP55" s="5" t="s">
        <v>220</v>
      </c>
      <c r="FQ55" s="5" t="s">
        <v>220</v>
      </c>
      <c r="FR55" s="5" t="s">
        <v>220</v>
      </c>
      <c r="FS55" s="5" t="s">
        <v>220</v>
      </c>
      <c r="FT55" s="5" t="s">
        <v>220</v>
      </c>
      <c r="FU55" s="5" t="s">
        <v>220</v>
      </c>
      <c r="FV55" s="5" t="s">
        <v>220</v>
      </c>
      <c r="FW55" s="5" t="s">
        <v>220</v>
      </c>
      <c r="FX55" s="5" t="s">
        <v>220</v>
      </c>
      <c r="FY55" s="5" t="s">
        <v>220</v>
      </c>
      <c r="FZ55" s="5" t="s">
        <v>220</v>
      </c>
      <c r="GA55" s="5" t="s">
        <v>220</v>
      </c>
      <c r="GB55" s="5" t="s">
        <v>220</v>
      </c>
      <c r="GC55" s="5" t="s">
        <v>220</v>
      </c>
      <c r="GD55" s="5" t="s">
        <v>220</v>
      </c>
      <c r="GE55" s="5" t="s">
        <v>220</v>
      </c>
      <c r="GF55" s="5" t="s">
        <v>220</v>
      </c>
      <c r="GG55" s="5" t="s">
        <v>220</v>
      </c>
      <c r="GH55" s="5" t="s">
        <v>220</v>
      </c>
      <c r="GI55" s="5" t="s">
        <v>220</v>
      </c>
      <c r="GJ55" s="5" t="s">
        <v>220</v>
      </c>
      <c r="GK55" s="5" t="s">
        <v>220</v>
      </c>
      <c r="GL55" s="5" t="s">
        <v>220</v>
      </c>
      <c r="GM55" s="5" t="s">
        <v>220</v>
      </c>
      <c r="GN55" s="5" t="s">
        <v>220</v>
      </c>
      <c r="GO55" s="5" t="s">
        <v>220</v>
      </c>
      <c r="GP55" s="5" t="s">
        <v>220</v>
      </c>
      <c r="GQ55" s="5" t="s">
        <v>220</v>
      </c>
      <c r="GR55" s="5" t="s">
        <v>220</v>
      </c>
      <c r="GS55" s="5" t="s">
        <v>220</v>
      </c>
      <c r="GT55" s="5" t="s">
        <v>220</v>
      </c>
      <c r="GU55" s="5" t="s">
        <v>220</v>
      </c>
      <c r="GV55" s="5" t="s">
        <v>220</v>
      </c>
      <c r="GW55" s="5" t="s">
        <v>220</v>
      </c>
      <c r="GX55" s="5" t="s">
        <v>220</v>
      </c>
      <c r="GY55" s="5" t="s">
        <v>220</v>
      </c>
      <c r="GZ55" s="5" t="s">
        <v>220</v>
      </c>
      <c r="HA55" s="5" t="s">
        <v>220</v>
      </c>
      <c r="HB55" s="5" t="s">
        <v>220</v>
      </c>
      <c r="HC55" s="5" t="s">
        <v>220</v>
      </c>
      <c r="HD55" s="5" t="s">
        <v>220</v>
      </c>
      <c r="HE55" s="5" t="s">
        <v>220</v>
      </c>
      <c r="HF55" s="5">
        <v>17495</v>
      </c>
      <c r="HG55" s="5">
        <v>8545</v>
      </c>
      <c r="HH55" s="5">
        <v>9428</v>
      </c>
      <c r="HI55" s="5">
        <v>10675</v>
      </c>
      <c r="HJ55" s="5">
        <v>7441</v>
      </c>
      <c r="HK55" s="5">
        <v>8457</v>
      </c>
      <c r="HL55" s="5">
        <v>10636</v>
      </c>
      <c r="HM55" s="5">
        <v>9795</v>
      </c>
      <c r="HN55" s="5">
        <v>9271</v>
      </c>
      <c r="HO55" s="5">
        <v>9423</v>
      </c>
      <c r="HP55" s="5">
        <v>11239</v>
      </c>
      <c r="HQ55" s="5">
        <v>12863</v>
      </c>
      <c r="HR55" s="5">
        <v>11940</v>
      </c>
      <c r="HS55" s="5" t="s">
        <v>220</v>
      </c>
      <c r="HT55" s="5" t="s">
        <v>220</v>
      </c>
      <c r="HU55" s="5" t="s">
        <v>220</v>
      </c>
      <c r="HV55" s="5" t="s">
        <v>220</v>
      </c>
      <c r="HW55" s="5" t="s">
        <v>220</v>
      </c>
      <c r="HX55" s="5" t="s">
        <v>220</v>
      </c>
      <c r="HY55" s="5" t="s">
        <v>220</v>
      </c>
      <c r="HZ55" s="5" t="s">
        <v>220</v>
      </c>
      <c r="IA55" s="5" t="s">
        <v>220</v>
      </c>
      <c r="IB55" s="5" t="s">
        <v>220</v>
      </c>
      <c r="IC55" s="5" t="s">
        <v>220</v>
      </c>
      <c r="ID55" s="5" t="s">
        <v>220</v>
      </c>
      <c r="IE55" s="5" t="s">
        <v>220</v>
      </c>
      <c r="IF55" s="5" t="s">
        <v>220</v>
      </c>
      <c r="IG55" s="5" t="s">
        <v>220</v>
      </c>
      <c r="IH55" s="5" t="s">
        <v>220</v>
      </c>
      <c r="II55" s="5" t="s">
        <v>220</v>
      </c>
      <c r="IJ55" s="5" t="s">
        <v>220</v>
      </c>
      <c r="IK55" s="5" t="s">
        <v>220</v>
      </c>
      <c r="IL55" s="5">
        <v>58000</v>
      </c>
      <c r="IM55" s="5">
        <v>164387</v>
      </c>
      <c r="IN55" s="5">
        <v>174283</v>
      </c>
      <c r="IO55" s="5">
        <v>188389</v>
      </c>
      <c r="IP55" s="5">
        <v>184851</v>
      </c>
      <c r="IQ55" s="5">
        <v>193770</v>
      </c>
      <c r="IR55" s="5">
        <v>192909</v>
      </c>
      <c r="IS55" s="5">
        <v>198933</v>
      </c>
      <c r="IT55" s="5">
        <v>186110</v>
      </c>
      <c r="IU55" s="5">
        <v>196980</v>
      </c>
      <c r="IV55" s="5">
        <v>165923</v>
      </c>
      <c r="IW55" s="5">
        <v>170796</v>
      </c>
      <c r="IX55" s="5">
        <v>152876</v>
      </c>
      <c r="IY55" s="5" t="s">
        <v>220</v>
      </c>
      <c r="IZ55" s="5" t="s">
        <v>220</v>
      </c>
      <c r="JA55" s="5" t="s">
        <v>220</v>
      </c>
      <c r="JB55" s="5" t="s">
        <v>220</v>
      </c>
      <c r="JC55" s="5" t="s">
        <v>220</v>
      </c>
      <c r="JD55" s="5" t="s">
        <v>220</v>
      </c>
      <c r="JE55" s="5" t="s">
        <v>220</v>
      </c>
      <c r="JF55" s="5" t="s">
        <v>220</v>
      </c>
      <c r="JG55" s="5" t="s">
        <v>220</v>
      </c>
      <c r="JH55" s="5" t="s">
        <v>220</v>
      </c>
      <c r="JI55" s="5" t="s">
        <v>220</v>
      </c>
      <c r="JJ55" s="5" t="s">
        <v>220</v>
      </c>
      <c r="JK55" s="5" t="s">
        <v>220</v>
      </c>
      <c r="JL55" s="5" t="s">
        <v>220</v>
      </c>
      <c r="JM55" s="5" t="s">
        <v>220</v>
      </c>
      <c r="JN55" s="5" t="s">
        <v>220</v>
      </c>
      <c r="JO55" s="5" t="s">
        <v>220</v>
      </c>
      <c r="JP55" s="5" t="s">
        <v>220</v>
      </c>
      <c r="JQ55" s="5" t="s">
        <v>220</v>
      </c>
      <c r="JR55" s="5">
        <v>0</v>
      </c>
      <c r="JS55" s="5">
        <v>0</v>
      </c>
      <c r="JT55" s="5">
        <v>0</v>
      </c>
      <c r="JU55" s="5">
        <v>0</v>
      </c>
      <c r="JV55" s="5">
        <v>0</v>
      </c>
      <c r="JW55" s="5">
        <v>0</v>
      </c>
      <c r="JX55" s="5">
        <v>0</v>
      </c>
      <c r="JY55" s="5">
        <v>0</v>
      </c>
      <c r="JZ55" s="5">
        <v>0</v>
      </c>
      <c r="KA55" s="5">
        <v>0</v>
      </c>
      <c r="KB55" s="5">
        <v>0</v>
      </c>
      <c r="KC55" s="5">
        <v>0</v>
      </c>
      <c r="KD55" s="5">
        <v>0</v>
      </c>
      <c r="KE55" s="5" t="s">
        <v>220</v>
      </c>
      <c r="KF55" s="5" t="s">
        <v>220</v>
      </c>
      <c r="KG55" s="5" t="s">
        <v>220</v>
      </c>
      <c r="KH55" s="5" t="s">
        <v>220</v>
      </c>
      <c r="KI55" s="5" t="s">
        <v>220</v>
      </c>
      <c r="KJ55" s="5" t="s">
        <v>220</v>
      </c>
      <c r="KK55" s="5" t="s">
        <v>220</v>
      </c>
      <c r="KL55" s="5" t="s">
        <v>220</v>
      </c>
      <c r="KM55" s="5" t="s">
        <v>220</v>
      </c>
      <c r="KN55" s="5" t="s">
        <v>220</v>
      </c>
      <c r="KO55" s="5" t="s">
        <v>220</v>
      </c>
      <c r="KP55" s="5" t="s">
        <v>220</v>
      </c>
      <c r="KQ55" s="5" t="s">
        <v>220</v>
      </c>
      <c r="KR55" s="5" t="s">
        <v>220</v>
      </c>
      <c r="KS55" s="5" t="s">
        <v>220</v>
      </c>
      <c r="KT55" s="5" t="s">
        <v>220</v>
      </c>
      <c r="KU55" s="5" t="s">
        <v>220</v>
      </c>
      <c r="KV55" s="5" t="s">
        <v>220</v>
      </c>
      <c r="KW55" s="5" t="s">
        <v>220</v>
      </c>
      <c r="KX55" s="5">
        <v>53</v>
      </c>
      <c r="KY55" s="5">
        <v>249</v>
      </c>
      <c r="KZ55" s="5">
        <v>184</v>
      </c>
      <c r="LA55" s="5">
        <v>131</v>
      </c>
      <c r="LB55" s="5">
        <v>131</v>
      </c>
      <c r="LC55" s="5">
        <v>75</v>
      </c>
      <c r="LD55" s="5">
        <v>48</v>
      </c>
      <c r="LE55" s="5">
        <v>471</v>
      </c>
      <c r="LF55" s="5">
        <v>332</v>
      </c>
      <c r="LG55" s="5">
        <v>215</v>
      </c>
      <c r="LH55" s="5">
        <v>317</v>
      </c>
      <c r="LI55" s="5">
        <v>393</v>
      </c>
      <c r="LJ55" s="5">
        <v>507</v>
      </c>
      <c r="LK55" s="5" t="s">
        <v>220</v>
      </c>
      <c r="LL55" s="5" t="s">
        <v>220</v>
      </c>
      <c r="LM55" s="5" t="s">
        <v>220</v>
      </c>
      <c r="LN55" s="5" t="s">
        <v>220</v>
      </c>
      <c r="LO55" s="5" t="s">
        <v>220</v>
      </c>
      <c r="LP55" s="5" t="s">
        <v>220</v>
      </c>
      <c r="LQ55" s="5" t="s">
        <v>220</v>
      </c>
      <c r="LR55" s="5" t="s">
        <v>220</v>
      </c>
      <c r="LS55" s="5" t="s">
        <v>220</v>
      </c>
      <c r="LT55" s="5" t="s">
        <v>220</v>
      </c>
      <c r="LU55" s="5" t="s">
        <v>220</v>
      </c>
      <c r="LV55" s="5" t="s">
        <v>220</v>
      </c>
      <c r="LW55" s="5" t="s">
        <v>220</v>
      </c>
      <c r="LX55" s="5" t="s">
        <v>220</v>
      </c>
      <c r="LY55" s="5" t="s">
        <v>220</v>
      </c>
      <c r="LZ55" s="5" t="s">
        <v>220</v>
      </c>
      <c r="MA55" s="5" t="s">
        <v>220</v>
      </c>
      <c r="MB55" s="5" t="s">
        <v>220</v>
      </c>
      <c r="MC55" s="5" t="s">
        <v>220</v>
      </c>
      <c r="MD55" s="5">
        <v>64</v>
      </c>
      <c r="ME55" s="5">
        <v>174</v>
      </c>
      <c r="MF55" s="5">
        <v>252</v>
      </c>
      <c r="MG55" s="5">
        <v>398</v>
      </c>
      <c r="MH55" s="5">
        <v>267</v>
      </c>
      <c r="MI55" s="5">
        <v>302</v>
      </c>
      <c r="MJ55" s="5">
        <v>403</v>
      </c>
      <c r="MK55" s="5">
        <v>112</v>
      </c>
      <c r="ML55" s="5">
        <v>91</v>
      </c>
      <c r="MM55" s="5">
        <v>29</v>
      </c>
      <c r="MN55" s="5">
        <v>102</v>
      </c>
      <c r="MO55" s="5">
        <v>258</v>
      </c>
      <c r="MP55" s="5">
        <v>304</v>
      </c>
      <c r="MQ55" s="5" t="s">
        <v>220</v>
      </c>
      <c r="MR55" s="5" t="s">
        <v>220</v>
      </c>
      <c r="MS55" s="5" t="s">
        <v>220</v>
      </c>
      <c r="MT55" s="5" t="s">
        <v>220</v>
      </c>
      <c r="MU55" s="5" t="s">
        <v>220</v>
      </c>
      <c r="MV55" s="5" t="s">
        <v>220</v>
      </c>
      <c r="MW55" s="5" t="s">
        <v>220</v>
      </c>
      <c r="MX55" s="5" t="s">
        <v>220</v>
      </c>
      <c r="MY55" s="5" t="s">
        <v>220</v>
      </c>
      <c r="MZ55" s="5" t="s">
        <v>220</v>
      </c>
      <c r="NA55" s="5" t="s">
        <v>220</v>
      </c>
      <c r="NB55" s="5" t="s">
        <v>220</v>
      </c>
      <c r="NC55" s="5" t="s">
        <v>220</v>
      </c>
      <c r="ND55" s="5" t="s">
        <v>220</v>
      </c>
      <c r="NE55" s="5" t="s">
        <v>220</v>
      </c>
      <c r="NF55" s="5" t="s">
        <v>220</v>
      </c>
      <c r="NG55" s="5" t="s">
        <v>220</v>
      </c>
      <c r="NH55" s="5" t="s">
        <v>220</v>
      </c>
      <c r="NI55" s="5" t="s">
        <v>220</v>
      </c>
      <c r="NJ55" s="5" t="s">
        <v>220</v>
      </c>
      <c r="NK55" s="5" t="s">
        <v>220</v>
      </c>
      <c r="NL55" s="5" t="s">
        <v>220</v>
      </c>
      <c r="NM55" s="5" t="s">
        <v>220</v>
      </c>
      <c r="NN55" s="5" t="s">
        <v>220</v>
      </c>
      <c r="NO55" s="5" t="s">
        <v>220</v>
      </c>
      <c r="NP55" s="5" t="s">
        <v>220</v>
      </c>
      <c r="NQ55" s="5" t="s">
        <v>220</v>
      </c>
      <c r="NR55" s="5" t="s">
        <v>220</v>
      </c>
      <c r="NS55" s="5" t="s">
        <v>220</v>
      </c>
      <c r="NT55" s="5" t="s">
        <v>220</v>
      </c>
      <c r="NU55" s="5" t="s">
        <v>220</v>
      </c>
      <c r="NV55" s="5" t="s">
        <v>220</v>
      </c>
      <c r="NW55" s="5" t="s">
        <v>220</v>
      </c>
      <c r="NX55" s="5" t="s">
        <v>220</v>
      </c>
      <c r="NY55" s="5" t="s">
        <v>220</v>
      </c>
      <c r="NZ55" s="5" t="s">
        <v>220</v>
      </c>
      <c r="OA55" s="5" t="s">
        <v>220</v>
      </c>
      <c r="OB55" s="5" t="s">
        <v>220</v>
      </c>
      <c r="OC55" s="5" t="s">
        <v>220</v>
      </c>
      <c r="OD55" s="5" t="s">
        <v>220</v>
      </c>
      <c r="OE55" s="5" t="s">
        <v>220</v>
      </c>
      <c r="OF55" s="5" t="s">
        <v>220</v>
      </c>
      <c r="OG55" s="5" t="s">
        <v>220</v>
      </c>
      <c r="OH55" s="5" t="s">
        <v>220</v>
      </c>
      <c r="OI55" s="5" t="s">
        <v>220</v>
      </c>
      <c r="OJ55" s="5" t="s">
        <v>220</v>
      </c>
      <c r="OK55" s="5" t="s">
        <v>220</v>
      </c>
      <c r="OL55" s="5" t="s">
        <v>220</v>
      </c>
      <c r="OM55" s="5" t="s">
        <v>220</v>
      </c>
      <c r="ON55" s="5" t="s">
        <v>220</v>
      </c>
      <c r="OO55" s="5" t="s">
        <v>220</v>
      </c>
      <c r="OP55" s="5" t="s">
        <v>220</v>
      </c>
      <c r="OQ55" s="5" t="s">
        <v>220</v>
      </c>
      <c r="OR55" s="5" t="s">
        <v>220</v>
      </c>
      <c r="OS55" s="5" t="s">
        <v>220</v>
      </c>
      <c r="OT55" s="5" t="s">
        <v>220</v>
      </c>
      <c r="OU55" s="5" t="s">
        <v>220</v>
      </c>
      <c r="OV55" s="5" t="s">
        <v>220</v>
      </c>
      <c r="OW55" s="5" t="s">
        <v>220</v>
      </c>
      <c r="OX55" s="5" t="s">
        <v>220</v>
      </c>
      <c r="OY55" s="5" t="s">
        <v>220</v>
      </c>
      <c r="OZ55" s="5" t="s">
        <v>220</v>
      </c>
      <c r="PA55" s="5" t="s">
        <v>220</v>
      </c>
      <c r="PB55" s="5" t="s">
        <v>220</v>
      </c>
      <c r="PC55" s="5" t="s">
        <v>220</v>
      </c>
      <c r="PD55" s="5" t="s">
        <v>220</v>
      </c>
      <c r="PE55" s="5" t="s">
        <v>220</v>
      </c>
      <c r="PF55" s="5" t="s">
        <v>220</v>
      </c>
      <c r="PG55" s="5" t="s">
        <v>220</v>
      </c>
      <c r="PH55" s="5" t="s">
        <v>220</v>
      </c>
      <c r="PI55" s="5" t="s">
        <v>220</v>
      </c>
      <c r="PJ55" s="5" t="s">
        <v>220</v>
      </c>
      <c r="PK55" s="5" t="s">
        <v>220</v>
      </c>
      <c r="PL55" s="5" t="s">
        <v>220</v>
      </c>
      <c r="PM55" s="5" t="s">
        <v>220</v>
      </c>
      <c r="PN55" s="5" t="s">
        <v>220</v>
      </c>
      <c r="PO55" s="5" t="s">
        <v>220</v>
      </c>
      <c r="PP55" s="5" t="s">
        <v>220</v>
      </c>
      <c r="PQ55" s="5" t="s">
        <v>220</v>
      </c>
      <c r="PR55" s="5" t="s">
        <v>220</v>
      </c>
      <c r="PS55" s="5" t="s">
        <v>220</v>
      </c>
      <c r="PT55" s="5" t="s">
        <v>220</v>
      </c>
      <c r="PU55" s="5" t="s">
        <v>220</v>
      </c>
      <c r="PV55" s="5">
        <v>3297</v>
      </c>
      <c r="PW55" s="5">
        <v>9062</v>
      </c>
      <c r="PX55" s="5">
        <v>10197</v>
      </c>
      <c r="PY55" s="5">
        <v>10401</v>
      </c>
      <c r="PZ55" s="5">
        <v>10234</v>
      </c>
      <c r="QA55" s="5">
        <v>10360</v>
      </c>
      <c r="QB55" s="5">
        <v>9219</v>
      </c>
      <c r="QC55" s="5">
        <v>9391</v>
      </c>
      <c r="QD55" s="5">
        <v>9002</v>
      </c>
      <c r="QE55" s="5">
        <v>10585</v>
      </c>
      <c r="QF55" s="5">
        <v>10879</v>
      </c>
      <c r="QG55" s="5">
        <v>11366</v>
      </c>
      <c r="QH55" s="5">
        <v>8148</v>
      </c>
      <c r="QI55" s="5" t="s">
        <v>220</v>
      </c>
      <c r="QJ55" s="5" t="s">
        <v>220</v>
      </c>
      <c r="QK55" s="5" t="s">
        <v>220</v>
      </c>
      <c r="QL55" s="5" t="s">
        <v>220</v>
      </c>
      <c r="QM55" s="5" t="s">
        <v>220</v>
      </c>
      <c r="QN55" s="5" t="s">
        <v>220</v>
      </c>
      <c r="QO55" s="5" t="s">
        <v>220</v>
      </c>
      <c r="QP55" s="5" t="s">
        <v>220</v>
      </c>
      <c r="QQ55" s="5" t="s">
        <v>220</v>
      </c>
      <c r="QR55" s="5" t="s">
        <v>220</v>
      </c>
      <c r="QS55" s="5" t="s">
        <v>220</v>
      </c>
      <c r="QT55" s="5" t="s">
        <v>220</v>
      </c>
      <c r="QU55" s="5" t="s">
        <v>220</v>
      </c>
      <c r="QV55" s="5" t="s">
        <v>220</v>
      </c>
      <c r="QW55" s="5" t="s">
        <v>220</v>
      </c>
      <c r="QX55" s="5" t="s">
        <v>220</v>
      </c>
      <c r="QY55" s="5" t="s">
        <v>220</v>
      </c>
      <c r="QZ55" s="5" t="s">
        <v>220</v>
      </c>
      <c r="RA55" s="5" t="s">
        <v>220</v>
      </c>
      <c r="RB55" s="5">
        <v>1743</v>
      </c>
      <c r="RC55" s="5">
        <v>5276</v>
      </c>
      <c r="RD55" s="5">
        <v>4133</v>
      </c>
      <c r="RE55" s="5">
        <v>5748</v>
      </c>
      <c r="RF55" s="5">
        <v>6617</v>
      </c>
      <c r="RG55" s="5">
        <v>4429</v>
      </c>
      <c r="RH55" s="5">
        <v>4055</v>
      </c>
      <c r="RI55" s="5">
        <v>3859</v>
      </c>
      <c r="RJ55" s="5">
        <v>3960</v>
      </c>
      <c r="RK55" s="5">
        <v>3663</v>
      </c>
      <c r="RL55" s="5">
        <v>4163</v>
      </c>
      <c r="RM55" s="5">
        <v>4129</v>
      </c>
      <c r="RN55" s="5">
        <v>3328</v>
      </c>
      <c r="RO55" s="5" t="s">
        <v>220</v>
      </c>
      <c r="RP55" s="5" t="s">
        <v>220</v>
      </c>
      <c r="RQ55" s="5" t="s">
        <v>220</v>
      </c>
      <c r="RR55" s="5" t="s">
        <v>220</v>
      </c>
      <c r="RS55" s="5" t="s">
        <v>220</v>
      </c>
      <c r="RT55" s="5" t="s">
        <v>220</v>
      </c>
      <c r="RU55" s="5" t="s">
        <v>220</v>
      </c>
      <c r="RV55" s="5" t="s">
        <v>220</v>
      </c>
      <c r="RW55" s="5" t="s">
        <v>220</v>
      </c>
      <c r="RX55" s="5" t="s">
        <v>220</v>
      </c>
      <c r="RY55" s="5" t="s">
        <v>220</v>
      </c>
      <c r="RZ55" s="5" t="s">
        <v>220</v>
      </c>
      <c r="SA55" s="5" t="s">
        <v>220</v>
      </c>
      <c r="SB55" s="5" t="s">
        <v>220</v>
      </c>
      <c r="SC55" s="5" t="s">
        <v>220</v>
      </c>
      <c r="SD55" s="5" t="s">
        <v>220</v>
      </c>
      <c r="SE55" s="5" t="s">
        <v>220</v>
      </c>
      <c r="SF55" s="5" t="s">
        <v>220</v>
      </c>
      <c r="SG55" s="5" t="s">
        <v>220</v>
      </c>
      <c r="SH55" s="5">
        <v>3591</v>
      </c>
      <c r="SI55" s="5">
        <v>7393</v>
      </c>
      <c r="SJ55" s="5">
        <v>7054</v>
      </c>
      <c r="SK55" s="5">
        <v>6779</v>
      </c>
      <c r="SL55" s="5">
        <v>7309</v>
      </c>
      <c r="SM55" s="5">
        <v>7290</v>
      </c>
      <c r="SN55" s="5">
        <v>7639</v>
      </c>
      <c r="SO55" s="5">
        <v>7905</v>
      </c>
      <c r="SP55" s="5">
        <v>8159</v>
      </c>
      <c r="SQ55" s="5">
        <v>7390</v>
      </c>
      <c r="SR55" s="5">
        <v>7125</v>
      </c>
      <c r="SS55" s="5">
        <v>6467</v>
      </c>
      <c r="ST55" s="5">
        <v>5199</v>
      </c>
      <c r="SU55" s="5" t="s">
        <v>220</v>
      </c>
      <c r="SV55" s="5" t="s">
        <v>220</v>
      </c>
      <c r="SW55" s="5" t="s">
        <v>220</v>
      </c>
      <c r="SX55" s="5" t="s">
        <v>220</v>
      </c>
      <c r="SY55" s="5" t="s">
        <v>220</v>
      </c>
      <c r="SZ55" s="5" t="s">
        <v>220</v>
      </c>
      <c r="TA55" s="5" t="s">
        <v>220</v>
      </c>
      <c r="TB55" s="5" t="s">
        <v>220</v>
      </c>
      <c r="TC55" s="5" t="s">
        <v>220</v>
      </c>
      <c r="TD55" s="5" t="s">
        <v>220</v>
      </c>
      <c r="TE55" s="5" t="s">
        <v>220</v>
      </c>
      <c r="TF55" s="5" t="s">
        <v>220</v>
      </c>
      <c r="TG55" s="5" t="s">
        <v>220</v>
      </c>
      <c r="TH55" s="5" t="s">
        <v>220</v>
      </c>
      <c r="TI55" s="5" t="s">
        <v>220</v>
      </c>
      <c r="TJ55" s="5" t="s">
        <v>220</v>
      </c>
      <c r="TK55" s="5" t="s">
        <v>220</v>
      </c>
      <c r="TL55" s="5" t="s">
        <v>220</v>
      </c>
      <c r="TM55" s="5" t="s">
        <v>220</v>
      </c>
      <c r="TN55" s="5">
        <v>1312</v>
      </c>
      <c r="TO55" s="5">
        <v>8566</v>
      </c>
      <c r="TP55" s="5">
        <v>8593</v>
      </c>
      <c r="TQ55" s="5">
        <v>6918</v>
      </c>
      <c r="TR55" s="5">
        <v>3984</v>
      </c>
      <c r="TS55" s="5">
        <v>1416</v>
      </c>
      <c r="TT55" s="5">
        <v>1234</v>
      </c>
      <c r="TU55" s="5">
        <v>1385</v>
      </c>
      <c r="TV55" s="5">
        <v>1119</v>
      </c>
      <c r="TW55" s="5">
        <v>1207</v>
      </c>
      <c r="TX55" s="5">
        <v>1650</v>
      </c>
      <c r="TY55" s="5">
        <v>1524</v>
      </c>
      <c r="TZ55" s="5">
        <v>1633</v>
      </c>
      <c r="UA55" s="5" t="s">
        <v>220</v>
      </c>
      <c r="UB55" s="5" t="s">
        <v>220</v>
      </c>
      <c r="UC55" s="5" t="s">
        <v>220</v>
      </c>
      <c r="UD55" s="5" t="s">
        <v>220</v>
      </c>
      <c r="UE55" s="5" t="s">
        <v>220</v>
      </c>
      <c r="UF55" s="5" t="s">
        <v>220</v>
      </c>
      <c r="UG55" s="5" t="s">
        <v>220</v>
      </c>
      <c r="UH55" s="5" t="s">
        <v>220</v>
      </c>
      <c r="UI55" s="5" t="s">
        <v>220</v>
      </c>
      <c r="UJ55" s="5" t="s">
        <v>220</v>
      </c>
      <c r="UK55" s="5" t="s">
        <v>220</v>
      </c>
      <c r="UL55" s="5" t="s">
        <v>220</v>
      </c>
      <c r="UM55" s="5" t="s">
        <v>220</v>
      </c>
      <c r="UN55" s="5" t="s">
        <v>220</v>
      </c>
      <c r="UO55" s="5" t="s">
        <v>220</v>
      </c>
      <c r="UP55" s="5" t="s">
        <v>220</v>
      </c>
      <c r="UQ55" s="5" t="s">
        <v>220</v>
      </c>
      <c r="UR55" s="5" t="s">
        <v>220</v>
      </c>
      <c r="US55" s="5" t="s">
        <v>220</v>
      </c>
      <c r="UT55" s="5">
        <v>42</v>
      </c>
      <c r="UU55" s="5">
        <v>113</v>
      </c>
      <c r="UV55" s="5">
        <v>106</v>
      </c>
      <c r="UW55" s="5">
        <v>127</v>
      </c>
      <c r="UX55" s="5">
        <v>86</v>
      </c>
      <c r="UY55" s="5">
        <v>38</v>
      </c>
      <c r="UZ55" s="5">
        <v>0</v>
      </c>
      <c r="VA55" s="5">
        <v>0</v>
      </c>
      <c r="VB55" s="5">
        <v>369</v>
      </c>
      <c r="VC55" s="5">
        <v>517</v>
      </c>
      <c r="VD55" s="5">
        <v>368</v>
      </c>
      <c r="VE55" s="5">
        <v>344</v>
      </c>
      <c r="VF55" s="5">
        <v>398</v>
      </c>
      <c r="VG55" s="5" t="s">
        <v>220</v>
      </c>
      <c r="VH55" s="5" t="s">
        <v>220</v>
      </c>
      <c r="VI55" s="5" t="s">
        <v>220</v>
      </c>
      <c r="VJ55" s="5" t="s">
        <v>220</v>
      </c>
      <c r="VK55" s="5" t="s">
        <v>220</v>
      </c>
      <c r="VL55" s="5" t="s">
        <v>220</v>
      </c>
      <c r="VM55" s="5" t="s">
        <v>220</v>
      </c>
      <c r="VN55" s="5" t="s">
        <v>220</v>
      </c>
      <c r="VO55" s="5" t="s">
        <v>220</v>
      </c>
      <c r="VP55" s="5" t="s">
        <v>220</v>
      </c>
      <c r="VQ55" s="5" t="s">
        <v>220</v>
      </c>
      <c r="VR55" s="5" t="s">
        <v>220</v>
      </c>
      <c r="VS55" s="5" t="s">
        <v>220</v>
      </c>
      <c r="VT55" s="5" t="s">
        <v>220</v>
      </c>
      <c r="VU55" s="5" t="s">
        <v>220</v>
      </c>
      <c r="VV55" s="5" t="s">
        <v>220</v>
      </c>
      <c r="VW55" s="5" t="s">
        <v>220</v>
      </c>
      <c r="VX55" s="5" t="s">
        <v>220</v>
      </c>
      <c r="VY55" s="5" t="s">
        <v>220</v>
      </c>
      <c r="VZ55" s="5">
        <v>10832</v>
      </c>
      <c r="WA55" s="5">
        <v>19293</v>
      </c>
      <c r="WB55" s="5">
        <v>16343</v>
      </c>
      <c r="WC55" s="5">
        <v>15849</v>
      </c>
      <c r="WD55" s="5">
        <v>13860</v>
      </c>
      <c r="WE55" s="5">
        <v>15175</v>
      </c>
      <c r="WF55" s="5">
        <v>14628</v>
      </c>
      <c r="WG55" s="5">
        <v>16778</v>
      </c>
      <c r="WH55" s="5">
        <v>14779</v>
      </c>
      <c r="WI55" s="5">
        <v>14509</v>
      </c>
      <c r="WJ55" s="5">
        <v>16793</v>
      </c>
      <c r="WK55" s="5">
        <v>14953</v>
      </c>
      <c r="WL55" s="5">
        <v>14516</v>
      </c>
      <c r="WM55" s="5" t="s">
        <v>220</v>
      </c>
      <c r="WN55" s="5" t="s">
        <v>220</v>
      </c>
      <c r="WO55" s="5" t="s">
        <v>220</v>
      </c>
      <c r="WP55" s="5" t="s">
        <v>220</v>
      </c>
      <c r="WQ55" s="5" t="s">
        <v>220</v>
      </c>
      <c r="WR55" s="5" t="s">
        <v>220</v>
      </c>
      <c r="WS55" s="5" t="s">
        <v>220</v>
      </c>
      <c r="WT55" s="5" t="s">
        <v>220</v>
      </c>
      <c r="WU55" s="5" t="s">
        <v>220</v>
      </c>
      <c r="WV55" s="5" t="s">
        <v>220</v>
      </c>
      <c r="WW55" s="5" t="s">
        <v>220</v>
      </c>
      <c r="WX55" s="5" t="s">
        <v>220</v>
      </c>
      <c r="WY55" s="5" t="s">
        <v>220</v>
      </c>
      <c r="WZ55" s="5" t="s">
        <v>220</v>
      </c>
      <c r="XA55" s="5" t="s">
        <v>220</v>
      </c>
      <c r="XB55" s="5" t="s">
        <v>220</v>
      </c>
      <c r="XC55" s="5" t="s">
        <v>220</v>
      </c>
      <c r="XD55" s="5" t="s">
        <v>220</v>
      </c>
      <c r="XE55" s="5" t="s">
        <v>220</v>
      </c>
      <c r="XF55" s="5">
        <v>202</v>
      </c>
      <c r="XG55" s="5">
        <v>530</v>
      </c>
      <c r="XH55" s="5">
        <v>521</v>
      </c>
      <c r="XI55" s="5">
        <v>568</v>
      </c>
      <c r="XJ55" s="5">
        <v>577</v>
      </c>
      <c r="XK55" s="5">
        <v>532</v>
      </c>
      <c r="XL55" s="5">
        <v>675</v>
      </c>
      <c r="XM55" s="5">
        <v>500</v>
      </c>
      <c r="XN55" s="5">
        <v>408</v>
      </c>
      <c r="XO55" s="5">
        <v>413</v>
      </c>
      <c r="XP55" s="5">
        <v>490</v>
      </c>
      <c r="XQ55" s="5">
        <v>533</v>
      </c>
      <c r="XR55" s="5">
        <v>566</v>
      </c>
      <c r="XS55" s="2">
        <v>5389</v>
      </c>
      <c r="XT55" s="3" t="s">
        <v>220</v>
      </c>
      <c r="XU55" s="3" t="s">
        <v>220</v>
      </c>
      <c r="XV55" s="3" t="s">
        <v>220</v>
      </c>
      <c r="XW55" s="3" t="s">
        <v>220</v>
      </c>
      <c r="XX55" s="3" t="s">
        <v>220</v>
      </c>
      <c r="XY55" s="3" t="s">
        <v>220</v>
      </c>
      <c r="XZ55" s="3"/>
    </row>
    <row r="56" spans="1:650" x14ac:dyDescent="0.3">
      <c r="A56" s="1" t="s">
        <v>50</v>
      </c>
      <c r="B56" s="2">
        <v>4059782</v>
      </c>
      <c r="C56" s="5" t="s">
        <v>220</v>
      </c>
      <c r="D56" s="5" t="s">
        <v>220</v>
      </c>
      <c r="E56" s="5" t="s">
        <v>220</v>
      </c>
      <c r="F56" s="5" t="s">
        <v>220</v>
      </c>
      <c r="G56" s="5" t="s">
        <v>220</v>
      </c>
      <c r="H56" s="5" t="s">
        <v>220</v>
      </c>
      <c r="I56" s="5" t="s">
        <v>220</v>
      </c>
      <c r="J56" s="5" t="s">
        <v>220</v>
      </c>
      <c r="K56" s="5" t="s">
        <v>220</v>
      </c>
      <c r="L56" s="5" t="s">
        <v>220</v>
      </c>
      <c r="M56" s="5">
        <v>0</v>
      </c>
      <c r="N56" s="5">
        <v>0</v>
      </c>
      <c r="O56" s="5">
        <v>0</v>
      </c>
      <c r="P56" s="5">
        <v>0</v>
      </c>
      <c r="Q56" s="5">
        <v>0</v>
      </c>
      <c r="R56" s="5">
        <v>0</v>
      </c>
      <c r="S56" s="5">
        <v>0</v>
      </c>
      <c r="T56" s="5">
        <v>0</v>
      </c>
      <c r="U56" s="5">
        <v>0</v>
      </c>
      <c r="V56" s="5">
        <v>0</v>
      </c>
      <c r="W56" s="5">
        <v>0</v>
      </c>
      <c r="X56" s="5">
        <v>0</v>
      </c>
      <c r="Y56" s="5">
        <v>0</v>
      </c>
      <c r="Z56" s="5">
        <v>0</v>
      </c>
      <c r="AA56" s="5">
        <v>0</v>
      </c>
      <c r="AB56" s="5">
        <v>0</v>
      </c>
      <c r="AC56" s="5" t="s">
        <v>220</v>
      </c>
      <c r="AD56" s="5" t="s">
        <v>220</v>
      </c>
      <c r="AE56" s="5" t="s">
        <v>220</v>
      </c>
      <c r="AF56" s="5" t="s">
        <v>220</v>
      </c>
      <c r="AG56" s="5" t="s">
        <v>220</v>
      </c>
      <c r="AH56" s="5" t="s">
        <v>220</v>
      </c>
      <c r="AI56" s="5" t="s">
        <v>220</v>
      </c>
      <c r="AJ56" s="5" t="s">
        <v>220</v>
      </c>
      <c r="AK56" s="5" t="s">
        <v>220</v>
      </c>
      <c r="AL56" s="5" t="s">
        <v>220</v>
      </c>
      <c r="AM56" s="5" t="s">
        <v>220</v>
      </c>
      <c r="AN56" s="5" t="s">
        <v>220</v>
      </c>
      <c r="AO56" s="5" t="s">
        <v>220</v>
      </c>
      <c r="AP56" s="5" t="s">
        <v>220</v>
      </c>
      <c r="AQ56" s="5" t="s">
        <v>220</v>
      </c>
      <c r="AR56" s="5" t="s">
        <v>220</v>
      </c>
      <c r="AS56" s="5">
        <v>912</v>
      </c>
      <c r="AT56" s="5">
        <v>1147</v>
      </c>
      <c r="AU56" s="5">
        <v>134</v>
      </c>
      <c r="AV56" s="5">
        <v>127</v>
      </c>
      <c r="AW56" s="5">
        <v>112</v>
      </c>
      <c r="AX56" s="5">
        <v>91</v>
      </c>
      <c r="AY56" s="5">
        <v>129</v>
      </c>
      <c r="AZ56" s="5">
        <v>106</v>
      </c>
      <c r="BA56" s="5">
        <v>122</v>
      </c>
      <c r="BB56" s="5">
        <v>103</v>
      </c>
      <c r="BC56" s="5">
        <v>67</v>
      </c>
      <c r="BD56" s="5">
        <v>417</v>
      </c>
      <c r="BE56" s="5">
        <v>189</v>
      </c>
      <c r="BF56" s="5">
        <v>973</v>
      </c>
      <c r="BG56" s="5">
        <v>577</v>
      </c>
      <c r="BH56" s="5">
        <v>780</v>
      </c>
      <c r="BI56" s="5" t="s">
        <v>220</v>
      </c>
      <c r="BJ56" s="5" t="s">
        <v>220</v>
      </c>
      <c r="BK56" s="5" t="s">
        <v>220</v>
      </c>
      <c r="BL56" s="5" t="s">
        <v>220</v>
      </c>
      <c r="BM56" s="5" t="s">
        <v>220</v>
      </c>
      <c r="BN56" s="5" t="s">
        <v>220</v>
      </c>
      <c r="BO56" s="5" t="s">
        <v>220</v>
      </c>
      <c r="BP56" s="5" t="s">
        <v>220</v>
      </c>
      <c r="BQ56" s="5" t="s">
        <v>220</v>
      </c>
      <c r="BR56" s="5" t="s">
        <v>220</v>
      </c>
      <c r="BS56" s="5" t="s">
        <v>220</v>
      </c>
      <c r="BT56" s="5" t="s">
        <v>220</v>
      </c>
      <c r="BU56" s="5" t="s">
        <v>220</v>
      </c>
      <c r="BV56" s="5" t="s">
        <v>220</v>
      </c>
      <c r="BW56" s="5" t="s">
        <v>220</v>
      </c>
      <c r="BX56" s="5" t="s">
        <v>220</v>
      </c>
      <c r="BY56" s="5">
        <v>0</v>
      </c>
      <c r="BZ56" s="5">
        <v>0</v>
      </c>
      <c r="CA56" s="5">
        <v>0</v>
      </c>
      <c r="CB56" s="5">
        <v>0</v>
      </c>
      <c r="CC56" s="5">
        <v>0</v>
      </c>
      <c r="CD56" s="5">
        <v>0</v>
      </c>
      <c r="CE56" s="5">
        <v>0</v>
      </c>
      <c r="CF56" s="5">
        <v>0</v>
      </c>
      <c r="CG56" s="5">
        <v>0</v>
      </c>
      <c r="CH56" s="5">
        <v>21264</v>
      </c>
      <c r="CI56" s="5">
        <v>373</v>
      </c>
      <c r="CJ56" s="5">
        <v>518</v>
      </c>
      <c r="CK56" s="5">
        <v>288</v>
      </c>
      <c r="CL56" s="5">
        <v>240</v>
      </c>
      <c r="CM56" s="5">
        <v>325</v>
      </c>
      <c r="CN56" s="5">
        <v>692</v>
      </c>
      <c r="CO56" s="5" t="s">
        <v>220</v>
      </c>
      <c r="CP56" s="5" t="s">
        <v>220</v>
      </c>
      <c r="CQ56" s="5" t="s">
        <v>220</v>
      </c>
      <c r="CR56" s="5" t="s">
        <v>220</v>
      </c>
      <c r="CS56" s="5" t="s">
        <v>220</v>
      </c>
      <c r="CT56" s="5" t="s">
        <v>220</v>
      </c>
      <c r="CU56" s="5" t="s">
        <v>220</v>
      </c>
      <c r="CV56" s="5" t="s">
        <v>220</v>
      </c>
      <c r="CW56" s="5" t="s">
        <v>220</v>
      </c>
      <c r="CX56" s="5" t="s">
        <v>220</v>
      </c>
      <c r="CY56" s="5" t="s">
        <v>220</v>
      </c>
      <c r="CZ56" s="5" t="s">
        <v>220</v>
      </c>
      <c r="DA56" s="5" t="s">
        <v>220</v>
      </c>
      <c r="DB56" s="5" t="s">
        <v>220</v>
      </c>
      <c r="DC56" s="5" t="s">
        <v>220</v>
      </c>
      <c r="DD56" s="5" t="s">
        <v>220</v>
      </c>
      <c r="DE56" s="5">
        <v>2142</v>
      </c>
      <c r="DF56" s="5">
        <v>1068</v>
      </c>
      <c r="DG56" s="5">
        <v>2499</v>
      </c>
      <c r="DH56" s="5">
        <v>2867</v>
      </c>
      <c r="DI56" s="5">
        <v>1987</v>
      </c>
      <c r="DJ56" s="5">
        <v>1661</v>
      </c>
      <c r="DK56" s="5">
        <v>2826</v>
      </c>
      <c r="DL56" s="5">
        <v>2744</v>
      </c>
      <c r="DM56" s="5">
        <v>6664</v>
      </c>
      <c r="DN56" s="5">
        <v>2118</v>
      </c>
      <c r="DO56" s="5">
        <v>2075</v>
      </c>
      <c r="DP56" s="5">
        <v>2067</v>
      </c>
      <c r="DQ56" s="5">
        <v>1924</v>
      </c>
      <c r="DR56" s="5">
        <v>1822</v>
      </c>
      <c r="DS56" s="5">
        <v>2128</v>
      </c>
      <c r="DT56" s="5">
        <v>2220</v>
      </c>
      <c r="DU56" s="5" t="s">
        <v>220</v>
      </c>
      <c r="DV56" s="5" t="s">
        <v>220</v>
      </c>
      <c r="DW56" s="5" t="s">
        <v>220</v>
      </c>
      <c r="DX56" s="5" t="s">
        <v>220</v>
      </c>
      <c r="DY56" s="5" t="s">
        <v>220</v>
      </c>
      <c r="DZ56" s="5" t="s">
        <v>220</v>
      </c>
      <c r="EA56" s="5" t="s">
        <v>220</v>
      </c>
      <c r="EB56" s="5" t="s">
        <v>220</v>
      </c>
      <c r="EC56" s="5" t="s">
        <v>220</v>
      </c>
      <c r="ED56" s="5" t="s">
        <v>220</v>
      </c>
      <c r="EE56" s="5" t="s">
        <v>220</v>
      </c>
      <c r="EF56" s="5" t="s">
        <v>220</v>
      </c>
      <c r="EG56" s="5" t="s">
        <v>220</v>
      </c>
      <c r="EH56" s="5" t="s">
        <v>220</v>
      </c>
      <c r="EI56" s="5" t="s">
        <v>220</v>
      </c>
      <c r="EJ56" s="5" t="s">
        <v>220</v>
      </c>
      <c r="EK56" s="5">
        <v>1047</v>
      </c>
      <c r="EL56" s="5">
        <v>523</v>
      </c>
      <c r="EM56" s="5">
        <v>957</v>
      </c>
      <c r="EN56" s="5">
        <v>586</v>
      </c>
      <c r="EO56" s="5">
        <v>429</v>
      </c>
      <c r="EP56" s="5">
        <v>311</v>
      </c>
      <c r="EQ56" s="5">
        <v>436</v>
      </c>
      <c r="ER56" s="5">
        <v>319</v>
      </c>
      <c r="ES56" s="5">
        <v>321</v>
      </c>
      <c r="ET56" s="5">
        <v>342</v>
      </c>
      <c r="EU56" s="5">
        <v>449</v>
      </c>
      <c r="EV56" s="5">
        <v>504</v>
      </c>
      <c r="EW56" s="5">
        <v>418</v>
      </c>
      <c r="EX56" s="5">
        <v>626</v>
      </c>
      <c r="EY56" s="5">
        <v>239</v>
      </c>
      <c r="EZ56" s="5">
        <v>364</v>
      </c>
      <c r="FA56" s="5" t="s">
        <v>220</v>
      </c>
      <c r="FB56" s="5" t="s">
        <v>220</v>
      </c>
      <c r="FC56" s="5" t="s">
        <v>220</v>
      </c>
      <c r="FD56" s="5" t="s">
        <v>220</v>
      </c>
      <c r="FE56" s="5" t="s">
        <v>220</v>
      </c>
      <c r="FF56" s="5" t="s">
        <v>220</v>
      </c>
      <c r="FG56" s="5" t="s">
        <v>220</v>
      </c>
      <c r="FH56" s="5" t="s">
        <v>220</v>
      </c>
      <c r="FI56" s="5" t="s">
        <v>220</v>
      </c>
      <c r="FJ56" s="5" t="s">
        <v>220</v>
      </c>
      <c r="FK56" s="5" t="s">
        <v>220</v>
      </c>
      <c r="FL56" s="5" t="s">
        <v>220</v>
      </c>
      <c r="FM56" s="5" t="s">
        <v>220</v>
      </c>
      <c r="FN56" s="5" t="s">
        <v>220</v>
      </c>
      <c r="FO56" s="5" t="s">
        <v>220</v>
      </c>
      <c r="FP56" s="5" t="s">
        <v>220</v>
      </c>
      <c r="FQ56" s="5">
        <v>0</v>
      </c>
      <c r="FR56" s="5">
        <v>0</v>
      </c>
      <c r="FS56" s="5">
        <v>0</v>
      </c>
      <c r="FT56" s="5">
        <v>0</v>
      </c>
      <c r="FU56" s="5" t="s">
        <v>220</v>
      </c>
      <c r="FV56" s="5" t="s">
        <v>220</v>
      </c>
      <c r="FW56" s="5" t="s">
        <v>220</v>
      </c>
      <c r="FX56" s="5" t="s">
        <v>220</v>
      </c>
      <c r="FY56" s="5" t="s">
        <v>220</v>
      </c>
      <c r="FZ56" s="5" t="s">
        <v>220</v>
      </c>
      <c r="GA56" s="5" t="s">
        <v>220</v>
      </c>
      <c r="GB56" s="5" t="s">
        <v>220</v>
      </c>
      <c r="GC56" s="5" t="s">
        <v>220</v>
      </c>
      <c r="GD56" s="5" t="s">
        <v>220</v>
      </c>
      <c r="GE56" s="5" t="s">
        <v>220</v>
      </c>
      <c r="GF56" s="5" t="s">
        <v>220</v>
      </c>
      <c r="GG56" s="5" t="s">
        <v>220</v>
      </c>
      <c r="GH56" s="5" t="s">
        <v>220</v>
      </c>
      <c r="GI56" s="5" t="s">
        <v>220</v>
      </c>
      <c r="GJ56" s="5" t="s">
        <v>220</v>
      </c>
      <c r="GK56" s="5" t="s">
        <v>220</v>
      </c>
      <c r="GL56" s="5" t="s">
        <v>220</v>
      </c>
      <c r="GM56" s="5" t="s">
        <v>220</v>
      </c>
      <c r="GN56" s="5" t="s">
        <v>220</v>
      </c>
      <c r="GO56" s="5" t="s">
        <v>220</v>
      </c>
      <c r="GP56" s="5" t="s">
        <v>220</v>
      </c>
      <c r="GQ56" s="5" t="s">
        <v>220</v>
      </c>
      <c r="GR56" s="5" t="s">
        <v>220</v>
      </c>
      <c r="GS56" s="5" t="s">
        <v>220</v>
      </c>
      <c r="GT56" s="5" t="s">
        <v>220</v>
      </c>
      <c r="GU56" s="5" t="s">
        <v>220</v>
      </c>
      <c r="GV56" s="5" t="s">
        <v>220</v>
      </c>
      <c r="GW56" s="5">
        <v>4101</v>
      </c>
      <c r="GX56" s="5">
        <v>2737</v>
      </c>
      <c r="GY56" s="5">
        <v>3590</v>
      </c>
      <c r="GZ56" s="5">
        <v>3580</v>
      </c>
      <c r="HA56" s="5">
        <v>2528</v>
      </c>
      <c r="HB56" s="5">
        <v>2062</v>
      </c>
      <c r="HC56" s="5">
        <v>3391</v>
      </c>
      <c r="HD56" s="5">
        <v>3168</v>
      </c>
      <c r="HE56" s="5">
        <v>7107</v>
      </c>
      <c r="HF56" s="5">
        <v>23826</v>
      </c>
      <c r="HG56" s="5">
        <v>2964</v>
      </c>
      <c r="HH56" s="5">
        <v>3506</v>
      </c>
      <c r="HI56" s="5">
        <v>2820</v>
      </c>
      <c r="HJ56" s="5">
        <v>3661</v>
      </c>
      <c r="HK56" s="5">
        <v>3269</v>
      </c>
      <c r="HL56" s="5">
        <v>4056</v>
      </c>
      <c r="HM56" s="5" t="s">
        <v>220</v>
      </c>
      <c r="HN56" s="5" t="s">
        <v>220</v>
      </c>
      <c r="HO56" s="5" t="s">
        <v>220</v>
      </c>
      <c r="HP56" s="5" t="s">
        <v>220</v>
      </c>
      <c r="HQ56" s="5" t="s">
        <v>220</v>
      </c>
      <c r="HR56" s="5" t="s">
        <v>220</v>
      </c>
      <c r="HS56" s="5" t="s">
        <v>220</v>
      </c>
      <c r="HT56" s="5" t="s">
        <v>220</v>
      </c>
      <c r="HU56" s="5" t="s">
        <v>220</v>
      </c>
      <c r="HV56" s="5" t="s">
        <v>220</v>
      </c>
      <c r="HW56" s="5" t="s">
        <v>220</v>
      </c>
      <c r="HX56" s="5" t="s">
        <v>220</v>
      </c>
      <c r="HY56" s="5" t="s">
        <v>220</v>
      </c>
      <c r="HZ56" s="5" t="s">
        <v>220</v>
      </c>
      <c r="IA56" s="5" t="s">
        <v>220</v>
      </c>
      <c r="IB56" s="5" t="s">
        <v>220</v>
      </c>
      <c r="IC56" s="5">
        <v>43284</v>
      </c>
      <c r="ID56" s="5">
        <v>39237</v>
      </c>
      <c r="IE56" s="5">
        <v>38657</v>
      </c>
      <c r="IF56" s="5">
        <v>31854</v>
      </c>
      <c r="IG56" s="5">
        <v>29744</v>
      </c>
      <c r="IH56" s="5">
        <v>23449</v>
      </c>
      <c r="II56" s="5">
        <v>23621</v>
      </c>
      <c r="IJ56" s="5">
        <v>17463</v>
      </c>
      <c r="IK56" s="5">
        <v>21761</v>
      </c>
      <c r="IL56" s="5">
        <v>21225</v>
      </c>
      <c r="IM56" s="5">
        <v>18765</v>
      </c>
      <c r="IN56" s="5">
        <v>19685</v>
      </c>
      <c r="IO56" s="5">
        <v>19395</v>
      </c>
      <c r="IP56" s="5">
        <v>20195</v>
      </c>
      <c r="IQ56" s="5">
        <v>20736</v>
      </c>
      <c r="IR56" s="5">
        <v>19442</v>
      </c>
      <c r="IS56" s="5" t="s">
        <v>220</v>
      </c>
      <c r="IT56" s="5" t="s">
        <v>220</v>
      </c>
      <c r="IU56" s="5" t="s">
        <v>220</v>
      </c>
      <c r="IV56" s="5" t="s">
        <v>220</v>
      </c>
      <c r="IW56" s="5" t="s">
        <v>220</v>
      </c>
      <c r="IX56" s="5" t="s">
        <v>220</v>
      </c>
      <c r="IY56" s="5" t="s">
        <v>220</v>
      </c>
      <c r="IZ56" s="5" t="s">
        <v>220</v>
      </c>
      <c r="JA56" s="5" t="s">
        <v>220</v>
      </c>
      <c r="JB56" s="5" t="s">
        <v>220</v>
      </c>
      <c r="JC56" s="5" t="s">
        <v>220</v>
      </c>
      <c r="JD56" s="5" t="s">
        <v>220</v>
      </c>
      <c r="JE56" s="5" t="s">
        <v>220</v>
      </c>
      <c r="JF56" s="5" t="s">
        <v>220</v>
      </c>
      <c r="JG56" s="5" t="s">
        <v>220</v>
      </c>
      <c r="JH56" s="5" t="s">
        <v>220</v>
      </c>
      <c r="JI56" s="5">
        <v>782</v>
      </c>
      <c r="JJ56" s="5">
        <v>758</v>
      </c>
      <c r="JK56" s="5">
        <v>649</v>
      </c>
      <c r="JL56" s="5">
        <v>729</v>
      </c>
      <c r="JM56" s="5">
        <v>777</v>
      </c>
      <c r="JN56" s="5">
        <v>850</v>
      </c>
      <c r="JO56" s="5">
        <v>519</v>
      </c>
      <c r="JP56" s="5">
        <v>649</v>
      </c>
      <c r="JQ56" s="5">
        <v>500</v>
      </c>
      <c r="JR56" s="5">
        <v>478</v>
      </c>
      <c r="JS56" s="5">
        <v>480</v>
      </c>
      <c r="JT56" s="5">
        <v>485</v>
      </c>
      <c r="JU56" s="5">
        <v>557</v>
      </c>
      <c r="JV56" s="5">
        <v>701</v>
      </c>
      <c r="JW56" s="5">
        <v>613</v>
      </c>
      <c r="JX56" s="5">
        <v>650</v>
      </c>
      <c r="JY56" s="5" t="s">
        <v>220</v>
      </c>
      <c r="JZ56" s="5" t="s">
        <v>220</v>
      </c>
      <c r="KA56" s="5" t="s">
        <v>220</v>
      </c>
      <c r="KB56" s="5" t="s">
        <v>220</v>
      </c>
      <c r="KC56" s="5" t="s">
        <v>220</v>
      </c>
      <c r="KD56" s="5" t="s">
        <v>220</v>
      </c>
      <c r="KE56" s="5" t="s">
        <v>220</v>
      </c>
      <c r="KF56" s="5" t="s">
        <v>220</v>
      </c>
      <c r="KG56" s="5" t="s">
        <v>220</v>
      </c>
      <c r="KH56" s="5" t="s">
        <v>220</v>
      </c>
      <c r="KI56" s="5" t="s">
        <v>220</v>
      </c>
      <c r="KJ56" s="5" t="s">
        <v>220</v>
      </c>
      <c r="KK56" s="5" t="s">
        <v>220</v>
      </c>
      <c r="KL56" s="5" t="s">
        <v>220</v>
      </c>
      <c r="KM56" s="5" t="s">
        <v>220</v>
      </c>
      <c r="KN56" s="5" t="s">
        <v>220</v>
      </c>
      <c r="KO56" s="5">
        <v>5934</v>
      </c>
      <c r="KP56" s="5">
        <v>5377</v>
      </c>
      <c r="KQ56" s="5">
        <v>5023</v>
      </c>
      <c r="KR56" s="5">
        <v>3915</v>
      </c>
      <c r="KS56" s="5">
        <v>3647</v>
      </c>
      <c r="KT56" s="5">
        <v>3352</v>
      </c>
      <c r="KU56" s="5">
        <v>1872</v>
      </c>
      <c r="KV56" s="5">
        <v>2289</v>
      </c>
      <c r="KW56" s="5">
        <v>2015</v>
      </c>
      <c r="KX56" s="5">
        <v>219</v>
      </c>
      <c r="KY56" s="5">
        <v>232</v>
      </c>
      <c r="KZ56" s="5">
        <v>582</v>
      </c>
      <c r="LA56" s="5">
        <v>286</v>
      </c>
      <c r="LB56" s="5">
        <v>249</v>
      </c>
      <c r="LC56" s="5">
        <v>244</v>
      </c>
      <c r="LD56" s="5">
        <v>236</v>
      </c>
      <c r="LE56" s="5" t="s">
        <v>220</v>
      </c>
      <c r="LF56" s="5" t="s">
        <v>220</v>
      </c>
      <c r="LG56" s="5" t="s">
        <v>220</v>
      </c>
      <c r="LH56" s="5" t="s">
        <v>220</v>
      </c>
      <c r="LI56" s="5" t="s">
        <v>220</v>
      </c>
      <c r="LJ56" s="5" t="s">
        <v>220</v>
      </c>
      <c r="LK56" s="5" t="s">
        <v>220</v>
      </c>
      <c r="LL56" s="5" t="s">
        <v>220</v>
      </c>
      <c r="LM56" s="5" t="s">
        <v>220</v>
      </c>
      <c r="LN56" s="5" t="s">
        <v>220</v>
      </c>
      <c r="LO56" s="5" t="s">
        <v>220</v>
      </c>
      <c r="LP56" s="5" t="s">
        <v>220</v>
      </c>
      <c r="LQ56" s="5" t="s">
        <v>220</v>
      </c>
      <c r="LR56" s="5" t="s">
        <v>220</v>
      </c>
      <c r="LS56" s="5" t="s">
        <v>220</v>
      </c>
      <c r="LT56" s="5" t="s">
        <v>220</v>
      </c>
      <c r="LU56" s="5">
        <v>0</v>
      </c>
      <c r="LV56" s="5">
        <v>0</v>
      </c>
      <c r="LW56" s="5">
        <v>0</v>
      </c>
      <c r="LX56" s="5">
        <v>0</v>
      </c>
      <c r="LY56" s="5">
        <v>0</v>
      </c>
      <c r="LZ56" s="5">
        <v>0</v>
      </c>
      <c r="MA56" s="5">
        <v>0</v>
      </c>
      <c r="MB56" s="5">
        <v>0</v>
      </c>
      <c r="MC56" s="5">
        <v>0</v>
      </c>
      <c r="MD56" s="5">
        <v>128</v>
      </c>
      <c r="ME56" s="5">
        <v>311</v>
      </c>
      <c r="MF56" s="5">
        <v>173</v>
      </c>
      <c r="MG56" s="5">
        <v>232</v>
      </c>
      <c r="MH56" s="5">
        <v>248</v>
      </c>
      <c r="MI56" s="5">
        <v>200</v>
      </c>
      <c r="MJ56" s="5">
        <v>206</v>
      </c>
      <c r="MK56" s="5" t="s">
        <v>220</v>
      </c>
      <c r="ML56" s="5" t="s">
        <v>220</v>
      </c>
      <c r="MM56" s="5" t="s">
        <v>220</v>
      </c>
      <c r="MN56" s="5" t="s">
        <v>220</v>
      </c>
      <c r="MO56" s="5" t="s">
        <v>220</v>
      </c>
      <c r="MP56" s="5" t="s">
        <v>220</v>
      </c>
      <c r="MQ56" s="5" t="s">
        <v>220</v>
      </c>
      <c r="MR56" s="5" t="s">
        <v>220</v>
      </c>
      <c r="MS56" s="5" t="s">
        <v>220</v>
      </c>
      <c r="MT56" s="5" t="s">
        <v>220</v>
      </c>
      <c r="MU56" s="5" t="s">
        <v>220</v>
      </c>
      <c r="MV56" s="5" t="s">
        <v>220</v>
      </c>
      <c r="MW56" s="5" t="s">
        <v>220</v>
      </c>
      <c r="MX56" s="5" t="s">
        <v>220</v>
      </c>
      <c r="MY56" s="5" t="s">
        <v>220</v>
      </c>
      <c r="MZ56" s="5" t="s">
        <v>220</v>
      </c>
      <c r="NA56" s="5">
        <v>0</v>
      </c>
      <c r="NB56" s="5">
        <v>0</v>
      </c>
      <c r="NC56" s="5">
        <v>0</v>
      </c>
      <c r="ND56" s="5">
        <v>0</v>
      </c>
      <c r="NE56" s="5" t="s">
        <v>220</v>
      </c>
      <c r="NF56" s="5" t="s">
        <v>220</v>
      </c>
      <c r="NG56" s="5" t="s">
        <v>220</v>
      </c>
      <c r="NH56" s="5" t="s">
        <v>220</v>
      </c>
      <c r="NI56" s="5" t="s">
        <v>220</v>
      </c>
      <c r="NJ56" s="5" t="s">
        <v>220</v>
      </c>
      <c r="NK56" s="5" t="s">
        <v>220</v>
      </c>
      <c r="NL56" s="5" t="s">
        <v>220</v>
      </c>
      <c r="NM56" s="5" t="s">
        <v>220</v>
      </c>
      <c r="NN56" s="5" t="s">
        <v>220</v>
      </c>
      <c r="NO56" s="5" t="s">
        <v>220</v>
      </c>
      <c r="NP56" s="5" t="s">
        <v>220</v>
      </c>
      <c r="NQ56" s="5" t="s">
        <v>220</v>
      </c>
      <c r="NR56" s="5" t="s">
        <v>220</v>
      </c>
      <c r="NS56" s="5" t="s">
        <v>220</v>
      </c>
      <c r="NT56" s="5" t="s">
        <v>220</v>
      </c>
      <c r="NU56" s="5" t="s">
        <v>220</v>
      </c>
      <c r="NV56" s="5" t="s">
        <v>220</v>
      </c>
      <c r="NW56" s="5" t="s">
        <v>220</v>
      </c>
      <c r="NX56" s="5" t="s">
        <v>220</v>
      </c>
      <c r="NY56" s="5" t="s">
        <v>220</v>
      </c>
      <c r="NZ56" s="5" t="s">
        <v>220</v>
      </c>
      <c r="OA56" s="5" t="s">
        <v>220</v>
      </c>
      <c r="OB56" s="5" t="s">
        <v>220</v>
      </c>
      <c r="OC56" s="5" t="s">
        <v>220</v>
      </c>
      <c r="OD56" s="5" t="s">
        <v>220</v>
      </c>
      <c r="OE56" s="5" t="s">
        <v>220</v>
      </c>
      <c r="OF56" s="5" t="s">
        <v>220</v>
      </c>
      <c r="OG56" s="5">
        <v>0</v>
      </c>
      <c r="OH56" s="5">
        <v>0</v>
      </c>
      <c r="OI56" s="5">
        <v>0</v>
      </c>
      <c r="OJ56" s="5">
        <v>0</v>
      </c>
      <c r="OK56" s="5" t="s">
        <v>220</v>
      </c>
      <c r="OL56" s="5" t="s">
        <v>220</v>
      </c>
      <c r="OM56" s="5" t="s">
        <v>220</v>
      </c>
      <c r="ON56" s="5" t="s">
        <v>220</v>
      </c>
      <c r="OO56" s="5" t="s">
        <v>220</v>
      </c>
      <c r="OP56" s="5" t="s">
        <v>220</v>
      </c>
      <c r="OQ56" s="5" t="s">
        <v>220</v>
      </c>
      <c r="OR56" s="5" t="s">
        <v>220</v>
      </c>
      <c r="OS56" s="5" t="s">
        <v>220</v>
      </c>
      <c r="OT56" s="5" t="s">
        <v>220</v>
      </c>
      <c r="OU56" s="5" t="s">
        <v>220</v>
      </c>
      <c r="OV56" s="5" t="s">
        <v>220</v>
      </c>
      <c r="OW56" s="5" t="s">
        <v>220</v>
      </c>
      <c r="OX56" s="5" t="s">
        <v>220</v>
      </c>
      <c r="OY56" s="5" t="s">
        <v>220</v>
      </c>
      <c r="OZ56" s="5" t="s">
        <v>220</v>
      </c>
      <c r="PA56" s="5" t="s">
        <v>220</v>
      </c>
      <c r="PB56" s="5" t="s">
        <v>220</v>
      </c>
      <c r="PC56" s="5" t="s">
        <v>220</v>
      </c>
      <c r="PD56" s="5" t="s">
        <v>220</v>
      </c>
      <c r="PE56" s="5" t="s">
        <v>220</v>
      </c>
      <c r="PF56" s="5" t="s">
        <v>220</v>
      </c>
      <c r="PG56" s="5" t="s">
        <v>220</v>
      </c>
      <c r="PH56" s="5" t="s">
        <v>220</v>
      </c>
      <c r="PI56" s="5" t="s">
        <v>220</v>
      </c>
      <c r="PJ56" s="5" t="s">
        <v>220</v>
      </c>
      <c r="PK56" s="5" t="s">
        <v>220</v>
      </c>
      <c r="PL56" s="5" t="s">
        <v>220</v>
      </c>
      <c r="PM56" s="5">
        <v>745</v>
      </c>
      <c r="PN56" s="5">
        <v>812</v>
      </c>
      <c r="PO56" s="5">
        <v>689</v>
      </c>
      <c r="PP56" s="5">
        <v>601</v>
      </c>
      <c r="PQ56" s="5">
        <v>635</v>
      </c>
      <c r="PR56" s="5">
        <v>658</v>
      </c>
      <c r="PS56" s="5">
        <v>553</v>
      </c>
      <c r="PT56" s="5">
        <v>758</v>
      </c>
      <c r="PU56" s="5">
        <v>745</v>
      </c>
      <c r="PV56" s="5">
        <v>466</v>
      </c>
      <c r="PW56" s="5">
        <v>551</v>
      </c>
      <c r="PX56" s="5">
        <v>462</v>
      </c>
      <c r="PY56" s="5">
        <v>504</v>
      </c>
      <c r="PZ56" s="5">
        <v>494</v>
      </c>
      <c r="QA56" s="5">
        <v>479</v>
      </c>
      <c r="QB56" s="5">
        <v>505</v>
      </c>
      <c r="QC56" s="5" t="s">
        <v>220</v>
      </c>
      <c r="QD56" s="5" t="s">
        <v>220</v>
      </c>
      <c r="QE56" s="5" t="s">
        <v>220</v>
      </c>
      <c r="QF56" s="5" t="s">
        <v>220</v>
      </c>
      <c r="QG56" s="5" t="s">
        <v>220</v>
      </c>
      <c r="QH56" s="5" t="s">
        <v>220</v>
      </c>
      <c r="QI56" s="5" t="s">
        <v>220</v>
      </c>
      <c r="QJ56" s="5" t="s">
        <v>220</v>
      </c>
      <c r="QK56" s="5" t="s">
        <v>220</v>
      </c>
      <c r="QL56" s="5" t="s">
        <v>220</v>
      </c>
      <c r="QM56" s="5" t="s">
        <v>220</v>
      </c>
      <c r="QN56" s="5" t="s">
        <v>220</v>
      </c>
      <c r="QO56" s="5" t="s">
        <v>220</v>
      </c>
      <c r="QP56" s="5" t="s">
        <v>220</v>
      </c>
      <c r="QQ56" s="5" t="s">
        <v>220</v>
      </c>
      <c r="QR56" s="5" t="s">
        <v>220</v>
      </c>
      <c r="QS56" s="5">
        <v>1533</v>
      </c>
      <c r="QT56" s="5">
        <v>1684</v>
      </c>
      <c r="QU56" s="5">
        <v>1683</v>
      </c>
      <c r="QV56" s="5">
        <v>1528</v>
      </c>
      <c r="QW56" s="5">
        <v>1585</v>
      </c>
      <c r="QX56" s="5">
        <v>1439</v>
      </c>
      <c r="QY56" s="5">
        <v>1390</v>
      </c>
      <c r="QZ56" s="5">
        <v>1366</v>
      </c>
      <c r="RA56" s="5">
        <v>1357</v>
      </c>
      <c r="RB56" s="5">
        <v>1113</v>
      </c>
      <c r="RC56" s="5">
        <v>1316</v>
      </c>
      <c r="RD56" s="5">
        <v>1247</v>
      </c>
      <c r="RE56" s="5">
        <v>1384</v>
      </c>
      <c r="RF56" s="5">
        <v>1163</v>
      </c>
      <c r="RG56" s="5">
        <v>1146</v>
      </c>
      <c r="RH56" s="5">
        <v>1223</v>
      </c>
      <c r="RI56" s="5" t="s">
        <v>220</v>
      </c>
      <c r="RJ56" s="5" t="s">
        <v>220</v>
      </c>
      <c r="RK56" s="5" t="s">
        <v>220</v>
      </c>
      <c r="RL56" s="5" t="s">
        <v>220</v>
      </c>
      <c r="RM56" s="5" t="s">
        <v>220</v>
      </c>
      <c r="RN56" s="5" t="s">
        <v>220</v>
      </c>
      <c r="RO56" s="5" t="s">
        <v>220</v>
      </c>
      <c r="RP56" s="5" t="s">
        <v>220</v>
      </c>
      <c r="RQ56" s="5" t="s">
        <v>220</v>
      </c>
      <c r="RR56" s="5" t="s">
        <v>220</v>
      </c>
      <c r="RS56" s="5" t="s">
        <v>220</v>
      </c>
      <c r="RT56" s="5" t="s">
        <v>220</v>
      </c>
      <c r="RU56" s="5" t="s">
        <v>220</v>
      </c>
      <c r="RV56" s="5" t="s">
        <v>220</v>
      </c>
      <c r="RW56" s="5" t="s">
        <v>220</v>
      </c>
      <c r="RX56" s="5" t="s">
        <v>220</v>
      </c>
      <c r="RY56" s="5">
        <v>1282</v>
      </c>
      <c r="RZ56" s="5">
        <v>1297</v>
      </c>
      <c r="SA56" s="5">
        <v>1182</v>
      </c>
      <c r="SB56" s="5">
        <v>1034</v>
      </c>
      <c r="SC56" s="5">
        <v>986</v>
      </c>
      <c r="SD56" s="5">
        <v>1172</v>
      </c>
      <c r="SE56" s="5">
        <v>1009</v>
      </c>
      <c r="SF56" s="5">
        <v>1113</v>
      </c>
      <c r="SG56" s="5">
        <v>875</v>
      </c>
      <c r="SH56" s="5">
        <v>873</v>
      </c>
      <c r="SI56" s="5">
        <v>927</v>
      </c>
      <c r="SJ56" s="5">
        <v>860</v>
      </c>
      <c r="SK56" s="5">
        <v>952</v>
      </c>
      <c r="SL56" s="5">
        <v>961</v>
      </c>
      <c r="SM56" s="5">
        <v>949</v>
      </c>
      <c r="SN56" s="5">
        <v>959</v>
      </c>
      <c r="SO56" s="5" t="s">
        <v>220</v>
      </c>
      <c r="SP56" s="5" t="s">
        <v>220</v>
      </c>
      <c r="SQ56" s="5" t="s">
        <v>220</v>
      </c>
      <c r="SR56" s="5" t="s">
        <v>220</v>
      </c>
      <c r="SS56" s="5" t="s">
        <v>220</v>
      </c>
      <c r="ST56" s="5" t="s">
        <v>220</v>
      </c>
      <c r="SU56" s="5" t="s">
        <v>220</v>
      </c>
      <c r="SV56" s="5" t="s">
        <v>220</v>
      </c>
      <c r="SW56" s="5" t="s">
        <v>220</v>
      </c>
      <c r="SX56" s="5" t="s">
        <v>220</v>
      </c>
      <c r="SY56" s="5" t="s">
        <v>220</v>
      </c>
      <c r="SZ56" s="5" t="s">
        <v>220</v>
      </c>
      <c r="TA56" s="5" t="s">
        <v>220</v>
      </c>
      <c r="TB56" s="5" t="s">
        <v>220</v>
      </c>
      <c r="TC56" s="5" t="s">
        <v>220</v>
      </c>
      <c r="TD56" s="5" t="s">
        <v>220</v>
      </c>
      <c r="TE56" s="5">
        <v>270</v>
      </c>
      <c r="TF56" s="5">
        <v>28</v>
      </c>
      <c r="TG56" s="5">
        <v>32</v>
      </c>
      <c r="TH56" s="5">
        <v>33</v>
      </c>
      <c r="TI56" s="5">
        <v>30</v>
      </c>
      <c r="TJ56" s="5">
        <v>27</v>
      </c>
      <c r="TK56" s="5">
        <v>28</v>
      </c>
      <c r="TL56" s="5">
        <v>23</v>
      </c>
      <c r="TM56" s="5">
        <v>23</v>
      </c>
      <c r="TN56" s="5">
        <v>24</v>
      </c>
      <c r="TO56" s="5">
        <v>23</v>
      </c>
      <c r="TP56" s="5">
        <v>23</v>
      </c>
      <c r="TQ56" s="5">
        <v>24</v>
      </c>
      <c r="TR56" s="5">
        <v>33</v>
      </c>
      <c r="TS56" s="5">
        <v>59</v>
      </c>
      <c r="TT56" s="5">
        <v>53</v>
      </c>
      <c r="TU56" s="5" t="s">
        <v>220</v>
      </c>
      <c r="TV56" s="5" t="s">
        <v>220</v>
      </c>
      <c r="TW56" s="5" t="s">
        <v>220</v>
      </c>
      <c r="TX56" s="5" t="s">
        <v>220</v>
      </c>
      <c r="TY56" s="5" t="s">
        <v>220</v>
      </c>
      <c r="TZ56" s="5" t="s">
        <v>220</v>
      </c>
      <c r="UA56" s="5" t="s">
        <v>220</v>
      </c>
      <c r="UB56" s="5" t="s">
        <v>220</v>
      </c>
      <c r="UC56" s="5" t="s">
        <v>220</v>
      </c>
      <c r="UD56" s="5" t="s">
        <v>220</v>
      </c>
      <c r="UE56" s="5" t="s">
        <v>220</v>
      </c>
      <c r="UF56" s="5" t="s">
        <v>220</v>
      </c>
      <c r="UG56" s="5" t="s">
        <v>220</v>
      </c>
      <c r="UH56" s="5" t="s">
        <v>220</v>
      </c>
      <c r="UI56" s="5" t="s">
        <v>220</v>
      </c>
      <c r="UJ56" s="5" t="s">
        <v>220</v>
      </c>
      <c r="UK56" s="5">
        <v>0</v>
      </c>
      <c r="UL56" s="5">
        <v>0</v>
      </c>
      <c r="UM56" s="5">
        <v>0</v>
      </c>
      <c r="UN56" s="5">
        <v>0</v>
      </c>
      <c r="UO56" s="5">
        <v>0</v>
      </c>
      <c r="UP56" s="5">
        <v>0</v>
      </c>
      <c r="UQ56" s="5">
        <v>0</v>
      </c>
      <c r="UR56" s="5">
        <v>0</v>
      </c>
      <c r="US56" s="5">
        <v>0</v>
      </c>
      <c r="UT56" s="5">
        <v>0</v>
      </c>
      <c r="UU56" s="5">
        <v>0</v>
      </c>
      <c r="UV56" s="5">
        <v>0</v>
      </c>
      <c r="UW56" s="5">
        <v>0</v>
      </c>
      <c r="UX56" s="5">
        <v>0</v>
      </c>
      <c r="UY56" s="5">
        <v>0</v>
      </c>
      <c r="UZ56" s="5">
        <v>0</v>
      </c>
      <c r="VA56" s="5" t="s">
        <v>220</v>
      </c>
      <c r="VB56" s="5" t="s">
        <v>220</v>
      </c>
      <c r="VC56" s="5" t="s">
        <v>220</v>
      </c>
      <c r="VD56" s="5" t="s">
        <v>220</v>
      </c>
      <c r="VE56" s="5" t="s">
        <v>220</v>
      </c>
      <c r="VF56" s="5" t="s">
        <v>220</v>
      </c>
      <c r="VG56" s="5" t="s">
        <v>220</v>
      </c>
      <c r="VH56" s="5" t="s">
        <v>220</v>
      </c>
      <c r="VI56" s="5" t="s">
        <v>220</v>
      </c>
      <c r="VJ56" s="5" t="s">
        <v>220</v>
      </c>
      <c r="VK56" s="5" t="s">
        <v>220</v>
      </c>
      <c r="VL56" s="5" t="s">
        <v>220</v>
      </c>
      <c r="VM56" s="5" t="s">
        <v>220</v>
      </c>
      <c r="VN56" s="5" t="s">
        <v>220</v>
      </c>
      <c r="VO56" s="5" t="s">
        <v>220</v>
      </c>
      <c r="VP56" s="5" t="s">
        <v>220</v>
      </c>
      <c r="VQ56" s="5">
        <v>3347</v>
      </c>
      <c r="VR56" s="5">
        <v>3141</v>
      </c>
      <c r="VS56" s="5">
        <v>3348</v>
      </c>
      <c r="VT56" s="5">
        <v>3869</v>
      </c>
      <c r="VU56" s="5">
        <v>3611</v>
      </c>
      <c r="VV56" s="5">
        <v>3598</v>
      </c>
      <c r="VW56" s="5">
        <v>3696</v>
      </c>
      <c r="VX56" s="5">
        <v>2933</v>
      </c>
      <c r="VY56" s="5">
        <v>3172</v>
      </c>
      <c r="VZ56" s="5">
        <v>2904</v>
      </c>
      <c r="WA56" s="5">
        <v>2869</v>
      </c>
      <c r="WB56" s="5">
        <v>4128</v>
      </c>
      <c r="WC56" s="5">
        <v>7692</v>
      </c>
      <c r="WD56" s="5">
        <v>3504</v>
      </c>
      <c r="WE56" s="5">
        <v>2961</v>
      </c>
      <c r="WF56" s="5">
        <v>3216</v>
      </c>
      <c r="WG56" s="5" t="s">
        <v>220</v>
      </c>
      <c r="WH56" s="5" t="s">
        <v>220</v>
      </c>
      <c r="WI56" s="5" t="s">
        <v>220</v>
      </c>
      <c r="WJ56" s="5" t="s">
        <v>220</v>
      </c>
      <c r="WK56" s="5" t="s">
        <v>220</v>
      </c>
      <c r="WL56" s="5" t="s">
        <v>220</v>
      </c>
      <c r="WM56" s="5" t="s">
        <v>220</v>
      </c>
      <c r="WN56" s="5" t="s">
        <v>220</v>
      </c>
      <c r="WO56" s="5" t="s">
        <v>220</v>
      </c>
      <c r="WP56" s="5" t="s">
        <v>220</v>
      </c>
      <c r="WQ56" s="5" t="s">
        <v>220</v>
      </c>
      <c r="WR56" s="5" t="s">
        <v>220</v>
      </c>
      <c r="WS56" s="5" t="s">
        <v>220</v>
      </c>
      <c r="WT56" s="5" t="s">
        <v>220</v>
      </c>
      <c r="WU56" s="5" t="s">
        <v>220</v>
      </c>
      <c r="WV56" s="5" t="s">
        <v>220</v>
      </c>
      <c r="WW56" s="5">
        <v>39</v>
      </c>
      <c r="WX56" s="5">
        <v>28</v>
      </c>
      <c r="WY56" s="5">
        <v>33</v>
      </c>
      <c r="WZ56" s="5">
        <v>26</v>
      </c>
      <c r="XA56" s="5">
        <v>37</v>
      </c>
      <c r="XB56" s="5">
        <v>23</v>
      </c>
      <c r="XC56" s="5">
        <v>37</v>
      </c>
      <c r="XD56" s="5">
        <v>35</v>
      </c>
      <c r="XE56" s="5">
        <v>36</v>
      </c>
      <c r="XF56" s="5">
        <v>36</v>
      </c>
      <c r="XG56" s="5">
        <v>36</v>
      </c>
      <c r="XH56" s="5">
        <v>32</v>
      </c>
      <c r="XI56" s="5">
        <v>26</v>
      </c>
      <c r="XJ56" s="5">
        <v>30</v>
      </c>
      <c r="XK56" s="5">
        <v>25</v>
      </c>
      <c r="XL56" s="5">
        <v>24</v>
      </c>
      <c r="XM56" s="5" t="s">
        <v>220</v>
      </c>
      <c r="XN56" s="5" t="s">
        <v>220</v>
      </c>
      <c r="XO56" s="5" t="s">
        <v>220</v>
      </c>
      <c r="XP56" s="5" t="s">
        <v>220</v>
      </c>
      <c r="XQ56" s="5" t="s">
        <v>220</v>
      </c>
      <c r="XR56" s="5" t="s">
        <v>220</v>
      </c>
      <c r="XS56" s="2">
        <v>5659</v>
      </c>
      <c r="XT56" s="3" t="s">
        <v>222</v>
      </c>
      <c r="XU56" s="3" t="s">
        <v>222</v>
      </c>
      <c r="XV56" s="3" t="s">
        <v>222</v>
      </c>
      <c r="XW56" s="3" t="s">
        <v>221</v>
      </c>
      <c r="XX56" s="3" t="s">
        <v>221</v>
      </c>
      <c r="XY56" s="3" t="s">
        <v>222</v>
      </c>
      <c r="XZ56" s="3" t="s">
        <v>245</v>
      </c>
    </row>
    <row r="57" spans="1:650" x14ac:dyDescent="0.3">
      <c r="A57" s="1" t="s">
        <v>51</v>
      </c>
      <c r="B57" s="2">
        <v>4693243</v>
      </c>
      <c r="C57" s="5" t="s">
        <v>220</v>
      </c>
      <c r="D57" s="5" t="s">
        <v>220</v>
      </c>
      <c r="E57" s="5" t="s">
        <v>220</v>
      </c>
      <c r="F57" s="5" t="s">
        <v>220</v>
      </c>
      <c r="G57" s="5">
        <v>9466</v>
      </c>
      <c r="H57" s="5" t="s">
        <v>220</v>
      </c>
      <c r="I57" s="5" t="s">
        <v>220</v>
      </c>
      <c r="J57" s="5" t="s">
        <v>220</v>
      </c>
      <c r="K57" s="5" t="s">
        <v>220</v>
      </c>
      <c r="L57" s="5" t="s">
        <v>220</v>
      </c>
      <c r="M57" s="5" t="s">
        <v>220</v>
      </c>
      <c r="N57" s="5" t="s">
        <v>220</v>
      </c>
      <c r="O57" s="5" t="s">
        <v>220</v>
      </c>
      <c r="P57" s="5" t="s">
        <v>220</v>
      </c>
      <c r="Q57" s="5" t="s">
        <v>220</v>
      </c>
      <c r="R57" s="5" t="s">
        <v>220</v>
      </c>
      <c r="S57" s="5" t="s">
        <v>220</v>
      </c>
      <c r="T57" s="5" t="s">
        <v>220</v>
      </c>
      <c r="U57" s="5" t="s">
        <v>220</v>
      </c>
      <c r="V57" s="5" t="s">
        <v>220</v>
      </c>
      <c r="W57" s="5" t="s">
        <v>220</v>
      </c>
      <c r="X57" s="5" t="s">
        <v>220</v>
      </c>
      <c r="Y57" s="5" t="s">
        <v>220</v>
      </c>
      <c r="Z57" s="5" t="s">
        <v>220</v>
      </c>
      <c r="AA57" s="5" t="s">
        <v>220</v>
      </c>
      <c r="AB57" s="5" t="s">
        <v>220</v>
      </c>
      <c r="AC57" s="5" t="s">
        <v>220</v>
      </c>
      <c r="AD57" s="5" t="s">
        <v>220</v>
      </c>
      <c r="AE57" s="5" t="s">
        <v>220</v>
      </c>
      <c r="AF57" s="5" t="s">
        <v>220</v>
      </c>
      <c r="AG57" s="5" t="s">
        <v>220</v>
      </c>
      <c r="AH57" s="5" t="s">
        <v>220</v>
      </c>
      <c r="AI57" s="5" t="s">
        <v>220</v>
      </c>
      <c r="AJ57" s="5" t="s">
        <v>220</v>
      </c>
      <c r="AK57" s="5" t="s">
        <v>220</v>
      </c>
      <c r="AL57" s="5" t="s">
        <v>220</v>
      </c>
      <c r="AM57" s="5">
        <v>62876</v>
      </c>
      <c r="AN57" s="5" t="s">
        <v>220</v>
      </c>
      <c r="AO57" s="5" t="s">
        <v>220</v>
      </c>
      <c r="AP57" s="5" t="s">
        <v>220</v>
      </c>
      <c r="AQ57" s="5" t="s">
        <v>220</v>
      </c>
      <c r="AR57" s="5" t="s">
        <v>220</v>
      </c>
      <c r="AS57" s="5" t="s">
        <v>220</v>
      </c>
      <c r="AT57" s="5" t="s">
        <v>220</v>
      </c>
      <c r="AU57" s="5" t="s">
        <v>220</v>
      </c>
      <c r="AV57" s="5" t="s">
        <v>220</v>
      </c>
      <c r="AW57" s="5" t="s">
        <v>220</v>
      </c>
      <c r="AX57" s="5" t="s">
        <v>220</v>
      </c>
      <c r="AY57" s="5" t="s">
        <v>220</v>
      </c>
      <c r="AZ57" s="5" t="s">
        <v>220</v>
      </c>
      <c r="BA57" s="5" t="s">
        <v>220</v>
      </c>
      <c r="BB57" s="5" t="s">
        <v>220</v>
      </c>
      <c r="BC57" s="5" t="s">
        <v>220</v>
      </c>
      <c r="BD57" s="5" t="s">
        <v>220</v>
      </c>
      <c r="BE57" s="5" t="s">
        <v>220</v>
      </c>
      <c r="BF57" s="5" t="s">
        <v>220</v>
      </c>
      <c r="BG57" s="5" t="s">
        <v>220</v>
      </c>
      <c r="BH57" s="5" t="s">
        <v>220</v>
      </c>
      <c r="BI57" s="5" t="s">
        <v>220</v>
      </c>
      <c r="BJ57" s="5" t="s">
        <v>220</v>
      </c>
      <c r="BK57" s="5" t="s">
        <v>220</v>
      </c>
      <c r="BL57" s="5" t="s">
        <v>220</v>
      </c>
      <c r="BM57" s="5" t="s">
        <v>220</v>
      </c>
      <c r="BN57" s="5" t="s">
        <v>220</v>
      </c>
      <c r="BO57" s="5" t="s">
        <v>220</v>
      </c>
      <c r="BP57" s="5" t="s">
        <v>220</v>
      </c>
      <c r="BQ57" s="5" t="s">
        <v>220</v>
      </c>
      <c r="BR57" s="5" t="s">
        <v>220</v>
      </c>
      <c r="BS57" s="5">
        <v>107498</v>
      </c>
      <c r="BT57" s="5" t="s">
        <v>220</v>
      </c>
      <c r="BU57" s="5" t="s">
        <v>220</v>
      </c>
      <c r="BV57" s="5" t="s">
        <v>220</v>
      </c>
      <c r="BW57" s="5" t="s">
        <v>220</v>
      </c>
      <c r="BX57" s="5" t="s">
        <v>220</v>
      </c>
      <c r="BY57" s="5" t="s">
        <v>220</v>
      </c>
      <c r="BZ57" s="5" t="s">
        <v>220</v>
      </c>
      <c r="CA57" s="5" t="s">
        <v>220</v>
      </c>
      <c r="CB57" s="5" t="s">
        <v>220</v>
      </c>
      <c r="CC57" s="5" t="s">
        <v>220</v>
      </c>
      <c r="CD57" s="5" t="s">
        <v>220</v>
      </c>
      <c r="CE57" s="5" t="s">
        <v>220</v>
      </c>
      <c r="CF57" s="5" t="s">
        <v>220</v>
      </c>
      <c r="CG57" s="5" t="s">
        <v>220</v>
      </c>
      <c r="CH57" s="5" t="s">
        <v>220</v>
      </c>
      <c r="CI57" s="5" t="s">
        <v>220</v>
      </c>
      <c r="CJ57" s="5" t="s">
        <v>220</v>
      </c>
      <c r="CK57" s="5" t="s">
        <v>220</v>
      </c>
      <c r="CL57" s="5" t="s">
        <v>220</v>
      </c>
      <c r="CM57" s="5" t="s">
        <v>220</v>
      </c>
      <c r="CN57" s="5" t="s">
        <v>220</v>
      </c>
      <c r="CO57" s="5" t="s">
        <v>220</v>
      </c>
      <c r="CP57" s="5" t="s">
        <v>220</v>
      </c>
      <c r="CQ57" s="5" t="s">
        <v>220</v>
      </c>
      <c r="CR57" s="5" t="s">
        <v>220</v>
      </c>
      <c r="CS57" s="5" t="s">
        <v>220</v>
      </c>
      <c r="CT57" s="5" t="s">
        <v>220</v>
      </c>
      <c r="CU57" s="5" t="s">
        <v>220</v>
      </c>
      <c r="CV57" s="5" t="s">
        <v>220</v>
      </c>
      <c r="CW57" s="5" t="s">
        <v>220</v>
      </c>
      <c r="CX57" s="5" t="s">
        <v>220</v>
      </c>
      <c r="CY57" s="5">
        <v>84622</v>
      </c>
      <c r="CZ57" s="5" t="s">
        <v>220</v>
      </c>
      <c r="DA57" s="5" t="s">
        <v>220</v>
      </c>
      <c r="DB57" s="5" t="s">
        <v>220</v>
      </c>
      <c r="DC57" s="5" t="s">
        <v>220</v>
      </c>
      <c r="DD57" s="5" t="s">
        <v>220</v>
      </c>
      <c r="DE57" s="5" t="s">
        <v>220</v>
      </c>
      <c r="DF57" s="5" t="s">
        <v>220</v>
      </c>
      <c r="DG57" s="5" t="s">
        <v>220</v>
      </c>
      <c r="DH57" s="5" t="s">
        <v>220</v>
      </c>
      <c r="DI57" s="5" t="s">
        <v>220</v>
      </c>
      <c r="DJ57" s="5" t="s">
        <v>220</v>
      </c>
      <c r="DK57" s="5" t="s">
        <v>220</v>
      </c>
      <c r="DL57" s="5" t="s">
        <v>220</v>
      </c>
      <c r="DM57" s="5" t="s">
        <v>220</v>
      </c>
      <c r="DN57" s="5" t="s">
        <v>220</v>
      </c>
      <c r="DO57" s="5" t="s">
        <v>220</v>
      </c>
      <c r="DP57" s="5" t="s">
        <v>220</v>
      </c>
      <c r="DQ57" s="5" t="s">
        <v>220</v>
      </c>
      <c r="DR57" s="5" t="s">
        <v>220</v>
      </c>
      <c r="DS57" s="5" t="s">
        <v>220</v>
      </c>
      <c r="DT57" s="5" t="s">
        <v>220</v>
      </c>
      <c r="DU57" s="5" t="s">
        <v>220</v>
      </c>
      <c r="DV57" s="5" t="s">
        <v>220</v>
      </c>
      <c r="DW57" s="5" t="s">
        <v>220</v>
      </c>
      <c r="DX57" s="5" t="s">
        <v>220</v>
      </c>
      <c r="DY57" s="5" t="s">
        <v>220</v>
      </c>
      <c r="DZ57" s="5" t="s">
        <v>220</v>
      </c>
      <c r="EA57" s="5" t="s">
        <v>220</v>
      </c>
      <c r="EB57" s="5" t="s">
        <v>220</v>
      </c>
      <c r="EC57" s="5" t="s">
        <v>220</v>
      </c>
      <c r="ED57" s="5" t="s">
        <v>220</v>
      </c>
      <c r="EE57" s="5">
        <v>17073</v>
      </c>
      <c r="EF57" s="5" t="s">
        <v>220</v>
      </c>
      <c r="EG57" s="5" t="s">
        <v>220</v>
      </c>
      <c r="EH57" s="5" t="s">
        <v>220</v>
      </c>
      <c r="EI57" s="5" t="s">
        <v>220</v>
      </c>
      <c r="EJ57" s="5" t="s">
        <v>220</v>
      </c>
      <c r="EK57" s="5" t="s">
        <v>220</v>
      </c>
      <c r="EL57" s="5" t="s">
        <v>220</v>
      </c>
      <c r="EM57" s="5" t="s">
        <v>220</v>
      </c>
      <c r="EN57" s="5" t="s">
        <v>220</v>
      </c>
      <c r="EO57" s="5" t="s">
        <v>220</v>
      </c>
      <c r="EP57" s="5" t="s">
        <v>220</v>
      </c>
      <c r="EQ57" s="5" t="s">
        <v>220</v>
      </c>
      <c r="ER57" s="5" t="s">
        <v>220</v>
      </c>
      <c r="ES57" s="5" t="s">
        <v>220</v>
      </c>
      <c r="ET57" s="5" t="s">
        <v>220</v>
      </c>
      <c r="EU57" s="5" t="s">
        <v>220</v>
      </c>
      <c r="EV57" s="5" t="s">
        <v>220</v>
      </c>
      <c r="EW57" s="5" t="s">
        <v>220</v>
      </c>
      <c r="EX57" s="5" t="s">
        <v>220</v>
      </c>
      <c r="EY57" s="5" t="s">
        <v>220</v>
      </c>
      <c r="EZ57" s="5" t="s">
        <v>220</v>
      </c>
      <c r="FA57" s="5" t="s">
        <v>220</v>
      </c>
      <c r="FB57" s="5" t="s">
        <v>220</v>
      </c>
      <c r="FC57" s="5" t="s">
        <v>220</v>
      </c>
      <c r="FD57" s="5" t="s">
        <v>220</v>
      </c>
      <c r="FE57" s="5" t="s">
        <v>220</v>
      </c>
      <c r="FF57" s="5" t="s">
        <v>220</v>
      </c>
      <c r="FG57" s="5" t="s">
        <v>220</v>
      </c>
      <c r="FH57" s="5" t="s">
        <v>220</v>
      </c>
      <c r="FI57" s="5" t="s">
        <v>220</v>
      </c>
      <c r="FJ57" s="5" t="s">
        <v>220</v>
      </c>
      <c r="FK57" s="5">
        <v>0</v>
      </c>
      <c r="FL57" s="5" t="s">
        <v>220</v>
      </c>
      <c r="FM57" s="5" t="s">
        <v>220</v>
      </c>
      <c r="FN57" s="5" t="s">
        <v>220</v>
      </c>
      <c r="FO57" s="5" t="s">
        <v>220</v>
      </c>
      <c r="FP57" s="5" t="s">
        <v>220</v>
      </c>
      <c r="FQ57" s="5" t="s">
        <v>220</v>
      </c>
      <c r="FR57" s="5" t="s">
        <v>220</v>
      </c>
      <c r="FS57" s="5" t="s">
        <v>220</v>
      </c>
      <c r="FT57" s="5" t="s">
        <v>220</v>
      </c>
      <c r="FU57" s="5" t="s">
        <v>220</v>
      </c>
      <c r="FV57" s="5" t="s">
        <v>220</v>
      </c>
      <c r="FW57" s="5" t="s">
        <v>220</v>
      </c>
      <c r="FX57" s="5" t="s">
        <v>220</v>
      </c>
      <c r="FY57" s="5" t="s">
        <v>220</v>
      </c>
      <c r="FZ57" s="5" t="s">
        <v>220</v>
      </c>
      <c r="GA57" s="5" t="s">
        <v>220</v>
      </c>
      <c r="GB57" s="5" t="s">
        <v>220</v>
      </c>
      <c r="GC57" s="5" t="s">
        <v>220</v>
      </c>
      <c r="GD57" s="5" t="s">
        <v>220</v>
      </c>
      <c r="GE57" s="5" t="s">
        <v>220</v>
      </c>
      <c r="GF57" s="5" t="s">
        <v>220</v>
      </c>
      <c r="GG57" s="5" t="s">
        <v>220</v>
      </c>
      <c r="GH57" s="5" t="s">
        <v>220</v>
      </c>
      <c r="GI57" s="5" t="s">
        <v>220</v>
      </c>
      <c r="GJ57" s="5" t="s">
        <v>220</v>
      </c>
      <c r="GK57" s="5" t="s">
        <v>220</v>
      </c>
      <c r="GL57" s="5" t="s">
        <v>220</v>
      </c>
      <c r="GM57" s="5" t="s">
        <v>220</v>
      </c>
      <c r="GN57" s="5" t="s">
        <v>220</v>
      </c>
      <c r="GO57" s="5" t="s">
        <v>220</v>
      </c>
      <c r="GP57" s="5" t="s">
        <v>220</v>
      </c>
      <c r="GQ57" s="5">
        <v>281535</v>
      </c>
      <c r="GR57" s="5" t="s">
        <v>220</v>
      </c>
      <c r="GS57" s="5" t="s">
        <v>220</v>
      </c>
      <c r="GT57" s="5" t="s">
        <v>220</v>
      </c>
      <c r="GU57" s="5" t="s">
        <v>220</v>
      </c>
      <c r="GV57" s="5" t="s">
        <v>220</v>
      </c>
      <c r="GW57" s="5" t="s">
        <v>220</v>
      </c>
      <c r="GX57" s="5" t="s">
        <v>220</v>
      </c>
      <c r="GY57" s="5" t="s">
        <v>220</v>
      </c>
      <c r="GZ57" s="5" t="s">
        <v>220</v>
      </c>
      <c r="HA57" s="5" t="s">
        <v>220</v>
      </c>
      <c r="HB57" s="5" t="s">
        <v>220</v>
      </c>
      <c r="HC57" s="5" t="s">
        <v>220</v>
      </c>
      <c r="HD57" s="5" t="s">
        <v>220</v>
      </c>
      <c r="HE57" s="5" t="s">
        <v>220</v>
      </c>
      <c r="HF57" s="5" t="s">
        <v>220</v>
      </c>
      <c r="HG57" s="5" t="s">
        <v>220</v>
      </c>
      <c r="HH57" s="5" t="s">
        <v>220</v>
      </c>
      <c r="HI57" s="5" t="s">
        <v>220</v>
      </c>
      <c r="HJ57" s="5" t="s">
        <v>220</v>
      </c>
      <c r="HK57" s="5" t="s">
        <v>220</v>
      </c>
      <c r="HL57" s="5" t="s">
        <v>220</v>
      </c>
      <c r="HM57" s="5" t="s">
        <v>220</v>
      </c>
      <c r="HN57" s="5" t="s">
        <v>220</v>
      </c>
      <c r="HO57" s="5" t="s">
        <v>220</v>
      </c>
      <c r="HP57" s="5" t="s">
        <v>220</v>
      </c>
      <c r="HQ57" s="5" t="s">
        <v>220</v>
      </c>
      <c r="HR57" s="5" t="s">
        <v>220</v>
      </c>
      <c r="HS57" s="5" t="s">
        <v>220</v>
      </c>
      <c r="HT57" s="5" t="s">
        <v>220</v>
      </c>
      <c r="HU57" s="5" t="s">
        <v>220</v>
      </c>
      <c r="HV57" s="5" t="s">
        <v>220</v>
      </c>
      <c r="HW57" s="5">
        <v>1084286</v>
      </c>
      <c r="HX57" s="5" t="s">
        <v>220</v>
      </c>
      <c r="HY57" s="5" t="s">
        <v>220</v>
      </c>
      <c r="HZ57" s="5" t="s">
        <v>220</v>
      </c>
      <c r="IA57" s="5" t="s">
        <v>220</v>
      </c>
      <c r="IB57" s="5" t="s">
        <v>220</v>
      </c>
      <c r="IC57" s="5" t="s">
        <v>220</v>
      </c>
      <c r="ID57" s="5" t="s">
        <v>220</v>
      </c>
      <c r="IE57" s="5" t="s">
        <v>220</v>
      </c>
      <c r="IF57" s="5" t="s">
        <v>220</v>
      </c>
      <c r="IG57" s="5" t="s">
        <v>220</v>
      </c>
      <c r="IH57" s="5" t="s">
        <v>220</v>
      </c>
      <c r="II57" s="5" t="s">
        <v>220</v>
      </c>
      <c r="IJ57" s="5" t="s">
        <v>220</v>
      </c>
      <c r="IK57" s="5" t="s">
        <v>220</v>
      </c>
      <c r="IL57" s="5" t="s">
        <v>220</v>
      </c>
      <c r="IM57" s="5" t="s">
        <v>220</v>
      </c>
      <c r="IN57" s="5" t="s">
        <v>220</v>
      </c>
      <c r="IO57" s="5" t="s">
        <v>220</v>
      </c>
      <c r="IP57" s="5" t="s">
        <v>220</v>
      </c>
      <c r="IQ57" s="5" t="s">
        <v>220</v>
      </c>
      <c r="IR57" s="5" t="s">
        <v>220</v>
      </c>
      <c r="IS57" s="5" t="s">
        <v>220</v>
      </c>
      <c r="IT57" s="5" t="s">
        <v>220</v>
      </c>
      <c r="IU57" s="5" t="s">
        <v>220</v>
      </c>
      <c r="IV57" s="5" t="s">
        <v>220</v>
      </c>
      <c r="IW57" s="5" t="s">
        <v>220</v>
      </c>
      <c r="IX57" s="5" t="s">
        <v>220</v>
      </c>
      <c r="IY57" s="5" t="s">
        <v>220</v>
      </c>
      <c r="IZ57" s="5" t="s">
        <v>220</v>
      </c>
      <c r="JA57" s="5" t="s">
        <v>220</v>
      </c>
      <c r="JB57" s="5" t="s">
        <v>220</v>
      </c>
      <c r="JC57" s="5">
        <v>88248</v>
      </c>
      <c r="JD57" s="5" t="s">
        <v>220</v>
      </c>
      <c r="JE57" s="5" t="s">
        <v>220</v>
      </c>
      <c r="JF57" s="5" t="s">
        <v>220</v>
      </c>
      <c r="JG57" s="5" t="s">
        <v>220</v>
      </c>
      <c r="JH57" s="5" t="s">
        <v>220</v>
      </c>
      <c r="JI57" s="5" t="s">
        <v>220</v>
      </c>
      <c r="JJ57" s="5" t="s">
        <v>220</v>
      </c>
      <c r="JK57" s="5" t="s">
        <v>220</v>
      </c>
      <c r="JL57" s="5" t="s">
        <v>220</v>
      </c>
      <c r="JM57" s="5" t="s">
        <v>220</v>
      </c>
      <c r="JN57" s="5" t="s">
        <v>220</v>
      </c>
      <c r="JO57" s="5" t="s">
        <v>220</v>
      </c>
      <c r="JP57" s="5" t="s">
        <v>220</v>
      </c>
      <c r="JQ57" s="5" t="s">
        <v>220</v>
      </c>
      <c r="JR57" s="5" t="s">
        <v>220</v>
      </c>
      <c r="JS57" s="5" t="s">
        <v>220</v>
      </c>
      <c r="JT57" s="5" t="s">
        <v>220</v>
      </c>
      <c r="JU57" s="5" t="s">
        <v>220</v>
      </c>
      <c r="JV57" s="5" t="s">
        <v>220</v>
      </c>
      <c r="JW57" s="5" t="s">
        <v>220</v>
      </c>
      <c r="JX57" s="5" t="s">
        <v>220</v>
      </c>
      <c r="JY57" s="5" t="s">
        <v>220</v>
      </c>
      <c r="JZ57" s="5" t="s">
        <v>220</v>
      </c>
      <c r="KA57" s="5" t="s">
        <v>220</v>
      </c>
      <c r="KB57" s="5" t="s">
        <v>220</v>
      </c>
      <c r="KC57" s="5" t="s">
        <v>220</v>
      </c>
      <c r="KD57" s="5" t="s">
        <v>220</v>
      </c>
      <c r="KE57" s="5" t="s">
        <v>220</v>
      </c>
      <c r="KF57" s="5" t="s">
        <v>220</v>
      </c>
      <c r="KG57" s="5" t="s">
        <v>220</v>
      </c>
      <c r="KH57" s="5" t="s">
        <v>220</v>
      </c>
      <c r="KI57" s="5">
        <v>30050</v>
      </c>
      <c r="KJ57" s="5" t="s">
        <v>220</v>
      </c>
      <c r="KK57" s="5" t="s">
        <v>220</v>
      </c>
      <c r="KL57" s="5" t="s">
        <v>220</v>
      </c>
      <c r="KM57" s="5" t="s">
        <v>220</v>
      </c>
      <c r="KN57" s="5" t="s">
        <v>220</v>
      </c>
      <c r="KO57" s="5" t="s">
        <v>220</v>
      </c>
      <c r="KP57" s="5" t="s">
        <v>220</v>
      </c>
      <c r="KQ57" s="5" t="s">
        <v>220</v>
      </c>
      <c r="KR57" s="5" t="s">
        <v>220</v>
      </c>
      <c r="KS57" s="5" t="s">
        <v>220</v>
      </c>
      <c r="KT57" s="5" t="s">
        <v>220</v>
      </c>
      <c r="KU57" s="5" t="s">
        <v>220</v>
      </c>
      <c r="KV57" s="5" t="s">
        <v>220</v>
      </c>
      <c r="KW57" s="5" t="s">
        <v>220</v>
      </c>
      <c r="KX57" s="5" t="s">
        <v>220</v>
      </c>
      <c r="KY57" s="5" t="s">
        <v>220</v>
      </c>
      <c r="KZ57" s="5" t="s">
        <v>220</v>
      </c>
      <c r="LA57" s="5" t="s">
        <v>220</v>
      </c>
      <c r="LB57" s="5" t="s">
        <v>220</v>
      </c>
      <c r="LC57" s="5" t="s">
        <v>220</v>
      </c>
      <c r="LD57" s="5" t="s">
        <v>220</v>
      </c>
      <c r="LE57" s="5" t="s">
        <v>220</v>
      </c>
      <c r="LF57" s="5" t="s">
        <v>220</v>
      </c>
      <c r="LG57" s="5" t="s">
        <v>220</v>
      </c>
      <c r="LH57" s="5" t="s">
        <v>220</v>
      </c>
      <c r="LI57" s="5" t="s">
        <v>220</v>
      </c>
      <c r="LJ57" s="5" t="s">
        <v>220</v>
      </c>
      <c r="LK57" s="5" t="s">
        <v>220</v>
      </c>
      <c r="LL57" s="5" t="s">
        <v>220</v>
      </c>
      <c r="LM57" s="5" t="s">
        <v>220</v>
      </c>
      <c r="LN57" s="5" t="s">
        <v>220</v>
      </c>
      <c r="LO57" s="5">
        <v>7423</v>
      </c>
      <c r="LP57" s="5" t="s">
        <v>220</v>
      </c>
      <c r="LQ57" s="5" t="s">
        <v>220</v>
      </c>
      <c r="LR57" s="5" t="s">
        <v>220</v>
      </c>
      <c r="LS57" s="5" t="s">
        <v>220</v>
      </c>
      <c r="LT57" s="5" t="s">
        <v>220</v>
      </c>
      <c r="LU57" s="5" t="s">
        <v>220</v>
      </c>
      <c r="LV57" s="5" t="s">
        <v>220</v>
      </c>
      <c r="LW57" s="5" t="s">
        <v>220</v>
      </c>
      <c r="LX57" s="5" t="s">
        <v>220</v>
      </c>
      <c r="LY57" s="5" t="s">
        <v>220</v>
      </c>
      <c r="LZ57" s="5" t="s">
        <v>220</v>
      </c>
      <c r="MA57" s="5" t="s">
        <v>220</v>
      </c>
      <c r="MB57" s="5" t="s">
        <v>220</v>
      </c>
      <c r="MC57" s="5" t="s">
        <v>220</v>
      </c>
      <c r="MD57" s="5" t="s">
        <v>220</v>
      </c>
      <c r="ME57" s="5" t="s">
        <v>220</v>
      </c>
      <c r="MF57" s="5" t="s">
        <v>220</v>
      </c>
      <c r="MG57" s="5" t="s">
        <v>220</v>
      </c>
      <c r="MH57" s="5" t="s">
        <v>220</v>
      </c>
      <c r="MI57" s="5" t="s">
        <v>220</v>
      </c>
      <c r="MJ57" s="5" t="s">
        <v>220</v>
      </c>
      <c r="MK57" s="5" t="s">
        <v>220</v>
      </c>
      <c r="ML57" s="5" t="s">
        <v>220</v>
      </c>
      <c r="MM57" s="5" t="s">
        <v>220</v>
      </c>
      <c r="MN57" s="5" t="s">
        <v>220</v>
      </c>
      <c r="MO57" s="5" t="s">
        <v>220</v>
      </c>
      <c r="MP57" s="5" t="s">
        <v>220</v>
      </c>
      <c r="MQ57" s="5" t="s">
        <v>220</v>
      </c>
      <c r="MR57" s="5" t="s">
        <v>220</v>
      </c>
      <c r="MS57" s="5" t="s">
        <v>220</v>
      </c>
      <c r="MT57" s="5" t="s">
        <v>220</v>
      </c>
      <c r="MU57" s="5">
        <v>3789</v>
      </c>
      <c r="MV57" s="5" t="s">
        <v>220</v>
      </c>
      <c r="MW57" s="5" t="s">
        <v>220</v>
      </c>
      <c r="MX57" s="5" t="s">
        <v>220</v>
      </c>
      <c r="MY57" s="5" t="s">
        <v>220</v>
      </c>
      <c r="MZ57" s="5" t="s">
        <v>220</v>
      </c>
      <c r="NA57" s="5" t="s">
        <v>220</v>
      </c>
      <c r="NB57" s="5" t="s">
        <v>220</v>
      </c>
      <c r="NC57" s="5" t="s">
        <v>220</v>
      </c>
      <c r="ND57" s="5" t="s">
        <v>220</v>
      </c>
      <c r="NE57" s="5" t="s">
        <v>220</v>
      </c>
      <c r="NF57" s="5" t="s">
        <v>220</v>
      </c>
      <c r="NG57" s="5" t="s">
        <v>220</v>
      </c>
      <c r="NH57" s="5" t="s">
        <v>220</v>
      </c>
      <c r="NI57" s="5" t="s">
        <v>220</v>
      </c>
      <c r="NJ57" s="5" t="s">
        <v>220</v>
      </c>
      <c r="NK57" s="5" t="s">
        <v>220</v>
      </c>
      <c r="NL57" s="5" t="s">
        <v>220</v>
      </c>
      <c r="NM57" s="5" t="s">
        <v>220</v>
      </c>
      <c r="NN57" s="5" t="s">
        <v>220</v>
      </c>
      <c r="NO57" s="5" t="s">
        <v>220</v>
      </c>
      <c r="NP57" s="5" t="s">
        <v>220</v>
      </c>
      <c r="NQ57" s="5" t="s">
        <v>220</v>
      </c>
      <c r="NR57" s="5" t="s">
        <v>220</v>
      </c>
      <c r="NS57" s="5" t="s">
        <v>220</v>
      </c>
      <c r="NT57" s="5" t="s">
        <v>220</v>
      </c>
      <c r="NU57" s="5" t="s">
        <v>220</v>
      </c>
      <c r="NV57" s="5" t="s">
        <v>220</v>
      </c>
      <c r="NW57" s="5" t="s">
        <v>220</v>
      </c>
      <c r="NX57" s="5" t="s">
        <v>220</v>
      </c>
      <c r="NY57" s="5" t="s">
        <v>220</v>
      </c>
      <c r="NZ57" s="5" t="s">
        <v>220</v>
      </c>
      <c r="OA57" s="5">
        <v>0</v>
      </c>
      <c r="OB57" s="5" t="s">
        <v>220</v>
      </c>
      <c r="OC57" s="5" t="s">
        <v>220</v>
      </c>
      <c r="OD57" s="5" t="s">
        <v>220</v>
      </c>
      <c r="OE57" s="5" t="s">
        <v>220</v>
      </c>
      <c r="OF57" s="5" t="s">
        <v>220</v>
      </c>
      <c r="OG57" s="5" t="s">
        <v>220</v>
      </c>
      <c r="OH57" s="5" t="s">
        <v>220</v>
      </c>
      <c r="OI57" s="5" t="s">
        <v>220</v>
      </c>
      <c r="OJ57" s="5" t="s">
        <v>220</v>
      </c>
      <c r="OK57" s="5" t="s">
        <v>220</v>
      </c>
      <c r="OL57" s="5" t="s">
        <v>220</v>
      </c>
      <c r="OM57" s="5" t="s">
        <v>220</v>
      </c>
      <c r="ON57" s="5" t="s">
        <v>220</v>
      </c>
      <c r="OO57" s="5" t="s">
        <v>220</v>
      </c>
      <c r="OP57" s="5" t="s">
        <v>220</v>
      </c>
      <c r="OQ57" s="5" t="s">
        <v>220</v>
      </c>
      <c r="OR57" s="5" t="s">
        <v>220</v>
      </c>
      <c r="OS57" s="5" t="s">
        <v>220</v>
      </c>
      <c r="OT57" s="5" t="s">
        <v>220</v>
      </c>
      <c r="OU57" s="5" t="s">
        <v>220</v>
      </c>
      <c r="OV57" s="5" t="s">
        <v>220</v>
      </c>
      <c r="OW57" s="5" t="s">
        <v>220</v>
      </c>
      <c r="OX57" s="5" t="s">
        <v>220</v>
      </c>
      <c r="OY57" s="5" t="s">
        <v>220</v>
      </c>
      <c r="OZ57" s="5" t="s">
        <v>220</v>
      </c>
      <c r="PA57" s="5" t="s">
        <v>220</v>
      </c>
      <c r="PB57" s="5" t="s">
        <v>220</v>
      </c>
      <c r="PC57" s="5" t="s">
        <v>220</v>
      </c>
      <c r="PD57" s="5" t="s">
        <v>220</v>
      </c>
      <c r="PE57" s="5" t="s">
        <v>220</v>
      </c>
      <c r="PF57" s="5" t="s">
        <v>220</v>
      </c>
      <c r="PG57" s="5">
        <v>16892</v>
      </c>
      <c r="PH57" s="5" t="s">
        <v>220</v>
      </c>
      <c r="PI57" s="5" t="s">
        <v>220</v>
      </c>
      <c r="PJ57" s="5" t="s">
        <v>220</v>
      </c>
      <c r="PK57" s="5" t="s">
        <v>220</v>
      </c>
      <c r="PL57" s="5" t="s">
        <v>220</v>
      </c>
      <c r="PM57" s="5" t="s">
        <v>220</v>
      </c>
      <c r="PN57" s="5" t="s">
        <v>220</v>
      </c>
      <c r="PO57" s="5" t="s">
        <v>220</v>
      </c>
      <c r="PP57" s="5" t="s">
        <v>220</v>
      </c>
      <c r="PQ57" s="5" t="s">
        <v>220</v>
      </c>
      <c r="PR57" s="5" t="s">
        <v>220</v>
      </c>
      <c r="PS57" s="5" t="s">
        <v>220</v>
      </c>
      <c r="PT57" s="5" t="s">
        <v>220</v>
      </c>
      <c r="PU57" s="5" t="s">
        <v>220</v>
      </c>
      <c r="PV57" s="5" t="s">
        <v>220</v>
      </c>
      <c r="PW57" s="5" t="s">
        <v>220</v>
      </c>
      <c r="PX57" s="5" t="s">
        <v>220</v>
      </c>
      <c r="PY57" s="5" t="s">
        <v>220</v>
      </c>
      <c r="PZ57" s="5" t="s">
        <v>220</v>
      </c>
      <c r="QA57" s="5" t="s">
        <v>220</v>
      </c>
      <c r="QB57" s="5" t="s">
        <v>220</v>
      </c>
      <c r="QC57" s="5" t="s">
        <v>220</v>
      </c>
      <c r="QD57" s="5" t="s">
        <v>220</v>
      </c>
      <c r="QE57" s="5" t="s">
        <v>220</v>
      </c>
      <c r="QF57" s="5" t="s">
        <v>220</v>
      </c>
      <c r="QG57" s="5" t="s">
        <v>220</v>
      </c>
      <c r="QH57" s="5" t="s">
        <v>220</v>
      </c>
      <c r="QI57" s="5" t="s">
        <v>220</v>
      </c>
      <c r="QJ57" s="5" t="s">
        <v>220</v>
      </c>
      <c r="QK57" s="5" t="s">
        <v>220</v>
      </c>
      <c r="QL57" s="5" t="s">
        <v>220</v>
      </c>
      <c r="QM57" s="5">
        <v>24169</v>
      </c>
      <c r="QN57" s="5" t="s">
        <v>220</v>
      </c>
      <c r="QO57" s="5" t="s">
        <v>220</v>
      </c>
      <c r="QP57" s="5" t="s">
        <v>220</v>
      </c>
      <c r="QQ57" s="5" t="s">
        <v>220</v>
      </c>
      <c r="QR57" s="5" t="s">
        <v>220</v>
      </c>
      <c r="QS57" s="5" t="s">
        <v>220</v>
      </c>
      <c r="QT57" s="5" t="s">
        <v>220</v>
      </c>
      <c r="QU57" s="5" t="s">
        <v>220</v>
      </c>
      <c r="QV57" s="5" t="s">
        <v>220</v>
      </c>
      <c r="QW57" s="5" t="s">
        <v>220</v>
      </c>
      <c r="QX57" s="5" t="s">
        <v>220</v>
      </c>
      <c r="QY57" s="5" t="s">
        <v>220</v>
      </c>
      <c r="QZ57" s="5" t="s">
        <v>220</v>
      </c>
      <c r="RA57" s="5" t="s">
        <v>220</v>
      </c>
      <c r="RB57" s="5" t="s">
        <v>220</v>
      </c>
      <c r="RC57" s="5" t="s">
        <v>220</v>
      </c>
      <c r="RD57" s="5" t="s">
        <v>220</v>
      </c>
      <c r="RE57" s="5" t="s">
        <v>220</v>
      </c>
      <c r="RF57" s="5" t="s">
        <v>220</v>
      </c>
      <c r="RG57" s="5" t="s">
        <v>220</v>
      </c>
      <c r="RH57" s="5" t="s">
        <v>220</v>
      </c>
      <c r="RI57" s="5" t="s">
        <v>220</v>
      </c>
      <c r="RJ57" s="5" t="s">
        <v>220</v>
      </c>
      <c r="RK57" s="5" t="s">
        <v>220</v>
      </c>
      <c r="RL57" s="5" t="s">
        <v>220</v>
      </c>
      <c r="RM57" s="5" t="s">
        <v>220</v>
      </c>
      <c r="RN57" s="5" t="s">
        <v>220</v>
      </c>
      <c r="RO57" s="5" t="s">
        <v>220</v>
      </c>
      <c r="RP57" s="5" t="s">
        <v>220</v>
      </c>
      <c r="RQ57" s="5" t="s">
        <v>220</v>
      </c>
      <c r="RR57" s="5" t="s">
        <v>220</v>
      </c>
      <c r="RS57" s="5">
        <v>24090</v>
      </c>
      <c r="RT57" s="5" t="s">
        <v>220</v>
      </c>
      <c r="RU57" s="5" t="s">
        <v>220</v>
      </c>
      <c r="RV57" s="5" t="s">
        <v>220</v>
      </c>
      <c r="RW57" s="5" t="s">
        <v>220</v>
      </c>
      <c r="RX57" s="5" t="s">
        <v>220</v>
      </c>
      <c r="RY57" s="5" t="s">
        <v>220</v>
      </c>
      <c r="RZ57" s="5" t="s">
        <v>220</v>
      </c>
      <c r="SA57" s="5" t="s">
        <v>220</v>
      </c>
      <c r="SB57" s="5" t="s">
        <v>220</v>
      </c>
      <c r="SC57" s="5" t="s">
        <v>220</v>
      </c>
      <c r="SD57" s="5" t="s">
        <v>220</v>
      </c>
      <c r="SE57" s="5" t="s">
        <v>220</v>
      </c>
      <c r="SF57" s="5" t="s">
        <v>220</v>
      </c>
      <c r="SG57" s="5" t="s">
        <v>220</v>
      </c>
      <c r="SH57" s="5" t="s">
        <v>220</v>
      </c>
      <c r="SI57" s="5" t="s">
        <v>220</v>
      </c>
      <c r="SJ57" s="5" t="s">
        <v>220</v>
      </c>
      <c r="SK57" s="5" t="s">
        <v>220</v>
      </c>
      <c r="SL57" s="5" t="s">
        <v>220</v>
      </c>
      <c r="SM57" s="5" t="s">
        <v>220</v>
      </c>
      <c r="SN57" s="5" t="s">
        <v>220</v>
      </c>
      <c r="SO57" s="5" t="s">
        <v>220</v>
      </c>
      <c r="SP57" s="5" t="s">
        <v>220</v>
      </c>
      <c r="SQ57" s="5" t="s">
        <v>220</v>
      </c>
      <c r="SR57" s="5" t="s">
        <v>220</v>
      </c>
      <c r="SS57" s="5" t="s">
        <v>220</v>
      </c>
      <c r="ST57" s="5" t="s">
        <v>220</v>
      </c>
      <c r="SU57" s="5" t="s">
        <v>220</v>
      </c>
      <c r="SV57" s="5" t="s">
        <v>220</v>
      </c>
      <c r="SW57" s="5" t="s">
        <v>220</v>
      </c>
      <c r="SX57" s="5" t="s">
        <v>220</v>
      </c>
      <c r="SY57" s="5">
        <v>6034</v>
      </c>
      <c r="SZ57" s="5" t="s">
        <v>220</v>
      </c>
      <c r="TA57" s="5" t="s">
        <v>220</v>
      </c>
      <c r="TB57" s="5" t="s">
        <v>220</v>
      </c>
      <c r="TC57" s="5" t="s">
        <v>220</v>
      </c>
      <c r="TD57" s="5" t="s">
        <v>220</v>
      </c>
      <c r="TE57" s="5" t="s">
        <v>220</v>
      </c>
      <c r="TF57" s="5" t="s">
        <v>220</v>
      </c>
      <c r="TG57" s="5" t="s">
        <v>220</v>
      </c>
      <c r="TH57" s="5" t="s">
        <v>220</v>
      </c>
      <c r="TI57" s="5" t="s">
        <v>220</v>
      </c>
      <c r="TJ57" s="5" t="s">
        <v>220</v>
      </c>
      <c r="TK57" s="5" t="s">
        <v>220</v>
      </c>
      <c r="TL57" s="5" t="s">
        <v>220</v>
      </c>
      <c r="TM57" s="5" t="s">
        <v>220</v>
      </c>
      <c r="TN57" s="5" t="s">
        <v>220</v>
      </c>
      <c r="TO57" s="5" t="s">
        <v>220</v>
      </c>
      <c r="TP57" s="5" t="s">
        <v>220</v>
      </c>
      <c r="TQ57" s="5" t="s">
        <v>220</v>
      </c>
      <c r="TR57" s="5" t="s">
        <v>220</v>
      </c>
      <c r="TS57" s="5" t="s">
        <v>220</v>
      </c>
      <c r="TT57" s="5" t="s">
        <v>220</v>
      </c>
      <c r="TU57" s="5" t="s">
        <v>220</v>
      </c>
      <c r="TV57" s="5" t="s">
        <v>220</v>
      </c>
      <c r="TW57" s="5" t="s">
        <v>220</v>
      </c>
      <c r="TX57" s="5" t="s">
        <v>220</v>
      </c>
      <c r="TY57" s="5" t="s">
        <v>220</v>
      </c>
      <c r="TZ57" s="5" t="s">
        <v>220</v>
      </c>
      <c r="UA57" s="5" t="s">
        <v>220</v>
      </c>
      <c r="UB57" s="5" t="s">
        <v>220</v>
      </c>
      <c r="UC57" s="5" t="s">
        <v>220</v>
      </c>
      <c r="UD57" s="5" t="s">
        <v>220</v>
      </c>
      <c r="UE57" s="5">
        <v>1295</v>
      </c>
      <c r="UF57" s="5" t="s">
        <v>220</v>
      </c>
      <c r="UG57" s="5" t="s">
        <v>220</v>
      </c>
      <c r="UH57" s="5" t="s">
        <v>220</v>
      </c>
      <c r="UI57" s="5" t="s">
        <v>220</v>
      </c>
      <c r="UJ57" s="5" t="s">
        <v>220</v>
      </c>
      <c r="UK57" s="5" t="s">
        <v>220</v>
      </c>
      <c r="UL57" s="5" t="s">
        <v>220</v>
      </c>
      <c r="UM57" s="5" t="s">
        <v>220</v>
      </c>
      <c r="UN57" s="5" t="s">
        <v>220</v>
      </c>
      <c r="UO57" s="5" t="s">
        <v>220</v>
      </c>
      <c r="UP57" s="5" t="s">
        <v>220</v>
      </c>
      <c r="UQ57" s="5" t="s">
        <v>220</v>
      </c>
      <c r="UR57" s="5" t="s">
        <v>220</v>
      </c>
      <c r="US57" s="5" t="s">
        <v>220</v>
      </c>
      <c r="UT57" s="5" t="s">
        <v>220</v>
      </c>
      <c r="UU57" s="5" t="s">
        <v>220</v>
      </c>
      <c r="UV57" s="5" t="s">
        <v>220</v>
      </c>
      <c r="UW57" s="5" t="s">
        <v>220</v>
      </c>
      <c r="UX57" s="5" t="s">
        <v>220</v>
      </c>
      <c r="UY57" s="5" t="s">
        <v>220</v>
      </c>
      <c r="UZ57" s="5" t="s">
        <v>220</v>
      </c>
      <c r="VA57" s="5" t="s">
        <v>220</v>
      </c>
      <c r="VB57" s="5" t="s">
        <v>220</v>
      </c>
      <c r="VC57" s="5" t="s">
        <v>220</v>
      </c>
      <c r="VD57" s="5" t="s">
        <v>220</v>
      </c>
      <c r="VE57" s="5" t="s">
        <v>220</v>
      </c>
      <c r="VF57" s="5" t="s">
        <v>220</v>
      </c>
      <c r="VG57" s="5" t="s">
        <v>220</v>
      </c>
      <c r="VH57" s="5" t="s">
        <v>220</v>
      </c>
      <c r="VI57" s="5" t="s">
        <v>220</v>
      </c>
      <c r="VJ57" s="5" t="s">
        <v>220</v>
      </c>
      <c r="VK57" s="5">
        <v>117421</v>
      </c>
      <c r="VL57" s="5" t="s">
        <v>220</v>
      </c>
      <c r="VM57" s="5" t="s">
        <v>220</v>
      </c>
      <c r="VN57" s="5" t="s">
        <v>220</v>
      </c>
      <c r="VO57" s="5" t="s">
        <v>220</v>
      </c>
      <c r="VP57" s="5" t="s">
        <v>220</v>
      </c>
      <c r="VQ57" s="5" t="s">
        <v>220</v>
      </c>
      <c r="VR57" s="5" t="s">
        <v>220</v>
      </c>
      <c r="VS57" s="5" t="s">
        <v>220</v>
      </c>
      <c r="VT57" s="5" t="s">
        <v>220</v>
      </c>
      <c r="VU57" s="5" t="s">
        <v>220</v>
      </c>
      <c r="VV57" s="5" t="s">
        <v>220</v>
      </c>
      <c r="VW57" s="5" t="s">
        <v>220</v>
      </c>
      <c r="VX57" s="5" t="s">
        <v>220</v>
      </c>
      <c r="VY57" s="5" t="s">
        <v>220</v>
      </c>
      <c r="VZ57" s="5" t="s">
        <v>220</v>
      </c>
      <c r="WA57" s="5" t="s">
        <v>220</v>
      </c>
      <c r="WB57" s="5" t="s">
        <v>220</v>
      </c>
      <c r="WC57" s="5" t="s">
        <v>220</v>
      </c>
      <c r="WD57" s="5" t="s">
        <v>220</v>
      </c>
      <c r="WE57" s="5" t="s">
        <v>220</v>
      </c>
      <c r="WF57" s="5" t="s">
        <v>220</v>
      </c>
      <c r="WG57" s="5" t="s">
        <v>220</v>
      </c>
      <c r="WH57" s="5" t="s">
        <v>220</v>
      </c>
      <c r="WI57" s="5" t="s">
        <v>220</v>
      </c>
      <c r="WJ57" s="5" t="s">
        <v>220</v>
      </c>
      <c r="WK57" s="5" t="s">
        <v>220</v>
      </c>
      <c r="WL57" s="5" t="s">
        <v>220</v>
      </c>
      <c r="WM57" s="5" t="s">
        <v>220</v>
      </c>
      <c r="WN57" s="5" t="s">
        <v>220</v>
      </c>
      <c r="WO57" s="5" t="s">
        <v>220</v>
      </c>
      <c r="WP57" s="5" t="s">
        <v>220</v>
      </c>
      <c r="WQ57" s="5">
        <v>2369</v>
      </c>
      <c r="WR57" s="5" t="s">
        <v>220</v>
      </c>
      <c r="WS57" s="5" t="s">
        <v>220</v>
      </c>
      <c r="WT57" s="5" t="s">
        <v>220</v>
      </c>
      <c r="WU57" s="5" t="s">
        <v>220</v>
      </c>
      <c r="WV57" s="5" t="s">
        <v>220</v>
      </c>
      <c r="WW57" s="5" t="s">
        <v>220</v>
      </c>
      <c r="WX57" s="5" t="s">
        <v>220</v>
      </c>
      <c r="WY57" s="5" t="s">
        <v>220</v>
      </c>
      <c r="WZ57" s="5" t="s">
        <v>220</v>
      </c>
      <c r="XA57" s="5" t="s">
        <v>220</v>
      </c>
      <c r="XB57" s="5" t="s">
        <v>220</v>
      </c>
      <c r="XC57" s="5" t="s">
        <v>220</v>
      </c>
      <c r="XD57" s="5" t="s">
        <v>220</v>
      </c>
      <c r="XE57" s="5" t="s">
        <v>220</v>
      </c>
      <c r="XF57" s="5" t="s">
        <v>220</v>
      </c>
      <c r="XG57" s="5" t="s">
        <v>220</v>
      </c>
      <c r="XH57" s="5" t="s">
        <v>220</v>
      </c>
      <c r="XI57" s="5" t="s">
        <v>220</v>
      </c>
      <c r="XJ57" s="5" t="s">
        <v>220</v>
      </c>
      <c r="XK57" s="5" t="s">
        <v>220</v>
      </c>
      <c r="XL57" s="5" t="s">
        <v>220</v>
      </c>
      <c r="XM57" s="5" t="s">
        <v>220</v>
      </c>
      <c r="XN57" s="5" t="s">
        <v>220</v>
      </c>
      <c r="XO57" s="5" t="s">
        <v>220</v>
      </c>
      <c r="XP57" s="5" t="s">
        <v>220</v>
      </c>
      <c r="XQ57" s="5" t="s">
        <v>220</v>
      </c>
      <c r="XR57" s="5" t="s">
        <v>220</v>
      </c>
      <c r="XS57" s="2" t="s">
        <v>220</v>
      </c>
      <c r="XT57" s="3" t="s">
        <v>220</v>
      </c>
      <c r="XU57" s="3" t="s">
        <v>220</v>
      </c>
      <c r="XV57" s="3" t="s">
        <v>220</v>
      </c>
      <c r="XW57" s="3" t="s">
        <v>220</v>
      </c>
      <c r="XX57" s="3" t="s">
        <v>220</v>
      </c>
      <c r="XY57" s="3" t="s">
        <v>220</v>
      </c>
      <c r="XZ57" s="3"/>
    </row>
    <row r="58" spans="1:650" x14ac:dyDescent="0.3">
      <c r="A58" s="1" t="s">
        <v>52</v>
      </c>
      <c r="B58" s="2">
        <v>4056994</v>
      </c>
      <c r="C58" s="5">
        <v>14635</v>
      </c>
      <c r="D58" s="5">
        <v>6355</v>
      </c>
      <c r="E58" s="5">
        <v>22171</v>
      </c>
      <c r="F58" s="5">
        <v>5574</v>
      </c>
      <c r="G58" s="5">
        <v>5654</v>
      </c>
      <c r="H58" s="5">
        <v>6471</v>
      </c>
      <c r="I58" s="5">
        <v>15314</v>
      </c>
      <c r="J58" s="5">
        <v>2320</v>
      </c>
      <c r="K58" s="5">
        <v>7674</v>
      </c>
      <c r="L58" s="5">
        <v>27737</v>
      </c>
      <c r="M58" s="5">
        <v>2886</v>
      </c>
      <c r="N58" s="5">
        <v>6522</v>
      </c>
      <c r="O58" s="5">
        <v>4047</v>
      </c>
      <c r="P58" s="5">
        <v>7133</v>
      </c>
      <c r="Q58" s="5">
        <v>5795</v>
      </c>
      <c r="R58" s="5">
        <v>7727</v>
      </c>
      <c r="S58" s="5">
        <v>575</v>
      </c>
      <c r="T58" s="5">
        <v>277</v>
      </c>
      <c r="U58" s="5">
        <v>2448</v>
      </c>
      <c r="V58" s="5">
        <v>1795</v>
      </c>
      <c r="W58" s="5">
        <v>65</v>
      </c>
      <c r="X58" s="5">
        <v>1719</v>
      </c>
      <c r="Y58" s="5">
        <v>1168</v>
      </c>
      <c r="Z58" s="5">
        <v>1501</v>
      </c>
      <c r="AA58" s="5">
        <v>1546</v>
      </c>
      <c r="AB58" s="5">
        <v>2357</v>
      </c>
      <c r="AC58" s="5">
        <v>1767</v>
      </c>
      <c r="AD58" s="5">
        <v>2538</v>
      </c>
      <c r="AE58" s="5">
        <v>548</v>
      </c>
      <c r="AF58" s="5">
        <v>1785</v>
      </c>
      <c r="AG58" s="5">
        <v>21424</v>
      </c>
      <c r="AH58" s="5">
        <v>0</v>
      </c>
      <c r="AI58" s="5">
        <v>75363</v>
      </c>
      <c r="AJ58" s="5">
        <v>88520</v>
      </c>
      <c r="AK58" s="5">
        <v>83716</v>
      </c>
      <c r="AL58" s="5">
        <v>228290</v>
      </c>
      <c r="AM58" s="5">
        <v>268333</v>
      </c>
      <c r="AN58" s="5">
        <v>73952</v>
      </c>
      <c r="AO58" s="5">
        <v>136874</v>
      </c>
      <c r="AP58" s="5">
        <v>29453</v>
      </c>
      <c r="AQ58" s="5">
        <v>213818</v>
      </c>
      <c r="AR58" s="5">
        <v>59094</v>
      </c>
      <c r="AS58" s="5">
        <v>96998</v>
      </c>
      <c r="AT58" s="5">
        <v>80341</v>
      </c>
      <c r="AU58" s="5">
        <v>18265</v>
      </c>
      <c r="AV58" s="5">
        <v>27844</v>
      </c>
      <c r="AW58" s="5">
        <v>41927</v>
      </c>
      <c r="AX58" s="5">
        <v>22505</v>
      </c>
      <c r="AY58" s="5">
        <v>77173</v>
      </c>
      <c r="AZ58" s="5">
        <v>7191</v>
      </c>
      <c r="BA58" s="5">
        <v>19814</v>
      </c>
      <c r="BB58" s="5">
        <v>24096</v>
      </c>
      <c r="BC58" s="5">
        <v>12618</v>
      </c>
      <c r="BD58" s="5">
        <v>6467</v>
      </c>
      <c r="BE58" s="5">
        <v>7593</v>
      </c>
      <c r="BF58" s="5">
        <v>26011</v>
      </c>
      <c r="BG58" s="5">
        <v>20834</v>
      </c>
      <c r="BH58" s="5">
        <v>19310</v>
      </c>
      <c r="BI58" s="5">
        <v>10690</v>
      </c>
      <c r="BJ58" s="5">
        <v>32741</v>
      </c>
      <c r="BK58" s="5">
        <v>5442</v>
      </c>
      <c r="BL58" s="5">
        <v>147700</v>
      </c>
      <c r="BM58" s="5">
        <v>58</v>
      </c>
      <c r="BN58" s="5">
        <v>4723</v>
      </c>
      <c r="BO58" s="5">
        <v>20642</v>
      </c>
      <c r="BP58" s="5">
        <v>39216</v>
      </c>
      <c r="BQ58" s="5">
        <v>23975</v>
      </c>
      <c r="BR58" s="5">
        <v>45814</v>
      </c>
      <c r="BS58" s="5">
        <v>27893</v>
      </c>
      <c r="BT58" s="5">
        <v>9079</v>
      </c>
      <c r="BU58" s="5">
        <v>32990</v>
      </c>
      <c r="BV58" s="5">
        <v>14596</v>
      </c>
      <c r="BW58" s="5">
        <v>20245</v>
      </c>
      <c r="BX58" s="5">
        <v>1398</v>
      </c>
      <c r="BY58" s="5">
        <v>11958</v>
      </c>
      <c r="BZ58" s="5">
        <v>21541</v>
      </c>
      <c r="CA58" s="5">
        <v>2690</v>
      </c>
      <c r="CB58" s="5">
        <v>985</v>
      </c>
      <c r="CC58" s="5">
        <v>899</v>
      </c>
      <c r="CD58" s="5">
        <v>3490</v>
      </c>
      <c r="CE58" s="5">
        <v>15806</v>
      </c>
      <c r="CF58" s="5">
        <v>2049</v>
      </c>
      <c r="CG58" s="5">
        <v>1108</v>
      </c>
      <c r="CH58" s="5">
        <v>5829</v>
      </c>
      <c r="CI58" s="5">
        <v>4895</v>
      </c>
      <c r="CJ58" s="5">
        <v>3092</v>
      </c>
      <c r="CK58" s="5">
        <v>3973</v>
      </c>
      <c r="CL58" s="5">
        <v>7121</v>
      </c>
      <c r="CM58" s="5">
        <v>1855</v>
      </c>
      <c r="CN58" s="5">
        <v>3839</v>
      </c>
      <c r="CO58" s="5">
        <v>4524</v>
      </c>
      <c r="CP58" s="5">
        <v>557</v>
      </c>
      <c r="CQ58" s="5">
        <v>5192</v>
      </c>
      <c r="CR58" s="5">
        <v>99083</v>
      </c>
      <c r="CS58" s="5">
        <v>6224</v>
      </c>
      <c r="CT58" s="5">
        <v>923</v>
      </c>
      <c r="CU58" s="5">
        <v>113318</v>
      </c>
      <c r="CV58" s="5">
        <v>79198</v>
      </c>
      <c r="CW58" s="5">
        <v>65506</v>
      </c>
      <c r="CX58" s="5">
        <v>65908</v>
      </c>
      <c r="CY58" s="5">
        <v>56155</v>
      </c>
      <c r="CZ58" s="5">
        <v>69379</v>
      </c>
      <c r="DA58" s="5">
        <v>54441</v>
      </c>
      <c r="DB58" s="5">
        <v>54914</v>
      </c>
      <c r="DC58" s="5">
        <v>55384</v>
      </c>
      <c r="DD58" s="5">
        <v>49044</v>
      </c>
      <c r="DE58" s="5">
        <v>60056</v>
      </c>
      <c r="DF58" s="5">
        <v>63122</v>
      </c>
      <c r="DG58" s="5">
        <v>65543</v>
      </c>
      <c r="DH58" s="5">
        <v>15982</v>
      </c>
      <c r="DI58" s="5">
        <v>28745</v>
      </c>
      <c r="DJ58" s="5">
        <v>27371</v>
      </c>
      <c r="DK58" s="5">
        <v>35217</v>
      </c>
      <c r="DL58" s="5">
        <v>25784</v>
      </c>
      <c r="DM58" s="5">
        <v>26771</v>
      </c>
      <c r="DN58" s="5">
        <v>25111</v>
      </c>
      <c r="DO58" s="5">
        <v>25817</v>
      </c>
      <c r="DP58" s="5">
        <v>25343</v>
      </c>
      <c r="DQ58" s="5">
        <v>25448</v>
      </c>
      <c r="DR58" s="5">
        <v>20321</v>
      </c>
      <c r="DS58" s="5">
        <v>24032</v>
      </c>
      <c r="DT58" s="5">
        <v>21183</v>
      </c>
      <c r="DU58" s="5">
        <v>8838</v>
      </c>
      <c r="DV58" s="5">
        <v>12684</v>
      </c>
      <c r="DW58" s="5">
        <v>12810</v>
      </c>
      <c r="DX58" s="5">
        <v>13843</v>
      </c>
      <c r="DY58" s="5">
        <v>13312</v>
      </c>
      <c r="DZ58" s="5">
        <v>10644</v>
      </c>
      <c r="EA58" s="5">
        <v>17876</v>
      </c>
      <c r="EB58" s="5">
        <v>13240</v>
      </c>
      <c r="EC58" s="5">
        <v>23018</v>
      </c>
      <c r="ED58" s="5">
        <v>27182</v>
      </c>
      <c r="EE58" s="5">
        <v>57182</v>
      </c>
      <c r="EF58" s="5">
        <v>26570</v>
      </c>
      <c r="EG58" s="5">
        <v>10824</v>
      </c>
      <c r="EH58" s="5">
        <v>6222</v>
      </c>
      <c r="EI58" s="5">
        <v>17520</v>
      </c>
      <c r="EJ58" s="5">
        <v>7322</v>
      </c>
      <c r="EK58" s="5">
        <v>10136</v>
      </c>
      <c r="EL58" s="5">
        <v>28034</v>
      </c>
      <c r="EM58" s="5">
        <v>18027</v>
      </c>
      <c r="EN58" s="5">
        <v>3975</v>
      </c>
      <c r="EO58" s="5">
        <v>7273</v>
      </c>
      <c r="EP58" s="5">
        <v>10107</v>
      </c>
      <c r="EQ58" s="5">
        <v>4094</v>
      </c>
      <c r="ER58" s="5">
        <v>5828</v>
      </c>
      <c r="ES58" s="5">
        <v>5502</v>
      </c>
      <c r="ET58" s="5">
        <v>3509</v>
      </c>
      <c r="EU58" s="5">
        <v>6459</v>
      </c>
      <c r="EV58" s="5">
        <v>6914</v>
      </c>
      <c r="EW58" s="5">
        <v>11793</v>
      </c>
      <c r="EX58" s="5">
        <v>3596</v>
      </c>
      <c r="EY58" s="5">
        <v>4924</v>
      </c>
      <c r="EZ58" s="5">
        <v>7547</v>
      </c>
      <c r="FA58" s="5">
        <v>4503</v>
      </c>
      <c r="FB58" s="5">
        <v>5608</v>
      </c>
      <c r="FC58" s="5">
        <v>15396</v>
      </c>
      <c r="FD58" s="5">
        <v>18</v>
      </c>
      <c r="FE58" s="5">
        <v>4827</v>
      </c>
      <c r="FF58" s="5">
        <v>1897</v>
      </c>
      <c r="FG58" s="5">
        <v>0</v>
      </c>
      <c r="FH58" s="5">
        <v>0</v>
      </c>
      <c r="FI58" s="5">
        <v>0</v>
      </c>
      <c r="FJ58" s="5">
        <v>0</v>
      </c>
      <c r="FK58" s="5">
        <v>0</v>
      </c>
      <c r="FL58" s="5">
        <v>0</v>
      </c>
      <c r="FM58" s="5">
        <v>0</v>
      </c>
      <c r="FN58" s="5">
        <v>0</v>
      </c>
      <c r="FO58" s="5">
        <v>0</v>
      </c>
      <c r="FP58" s="5">
        <v>0</v>
      </c>
      <c r="FQ58" s="5">
        <v>0</v>
      </c>
      <c r="FR58" s="5">
        <v>0</v>
      </c>
      <c r="FS58" s="5">
        <v>0</v>
      </c>
      <c r="FT58" s="5">
        <v>0</v>
      </c>
      <c r="FU58" s="5" t="s">
        <v>220</v>
      </c>
      <c r="FV58" s="5" t="s">
        <v>220</v>
      </c>
      <c r="FW58" s="5" t="s">
        <v>220</v>
      </c>
      <c r="FX58" s="5" t="s">
        <v>220</v>
      </c>
      <c r="FY58" s="5" t="s">
        <v>220</v>
      </c>
      <c r="FZ58" s="5" t="s">
        <v>220</v>
      </c>
      <c r="GA58" s="5" t="s">
        <v>220</v>
      </c>
      <c r="GB58" s="5" t="s">
        <v>220</v>
      </c>
      <c r="GC58" s="5" t="s">
        <v>220</v>
      </c>
      <c r="GD58" s="5" t="s">
        <v>220</v>
      </c>
      <c r="GE58" s="5" t="s">
        <v>220</v>
      </c>
      <c r="GF58" s="5" t="s">
        <v>220</v>
      </c>
      <c r="GG58" s="5" t="s">
        <v>220</v>
      </c>
      <c r="GH58" s="5" t="s">
        <v>220</v>
      </c>
      <c r="GI58" s="5" t="s">
        <v>220</v>
      </c>
      <c r="GJ58" s="5" t="s">
        <v>220</v>
      </c>
      <c r="GK58" s="5" t="s">
        <v>220</v>
      </c>
      <c r="GL58" s="5" t="s">
        <v>220</v>
      </c>
      <c r="GM58" s="5">
        <v>241834</v>
      </c>
      <c r="GN58" s="5">
        <v>226528</v>
      </c>
      <c r="GO58" s="5">
        <v>218385</v>
      </c>
      <c r="GP58" s="5">
        <v>372768</v>
      </c>
      <c r="GQ58" s="5">
        <v>415217</v>
      </c>
      <c r="GR58" s="5">
        <v>185451</v>
      </c>
      <c r="GS58" s="5">
        <v>250444</v>
      </c>
      <c r="GT58" s="5">
        <v>107505</v>
      </c>
      <c r="GU58" s="5">
        <v>314641</v>
      </c>
      <c r="GV58" s="5">
        <v>144594</v>
      </c>
      <c r="GW58" s="5">
        <v>182034</v>
      </c>
      <c r="GX58" s="5">
        <v>199560</v>
      </c>
      <c r="GY58" s="5">
        <v>108572</v>
      </c>
      <c r="GZ58" s="5">
        <v>55918</v>
      </c>
      <c r="HA58" s="5">
        <v>84640</v>
      </c>
      <c r="HB58" s="5">
        <v>71201</v>
      </c>
      <c r="HC58" s="5">
        <v>132864</v>
      </c>
      <c r="HD58" s="5">
        <v>41129</v>
      </c>
      <c r="HE58" s="5">
        <v>55643</v>
      </c>
      <c r="HF58" s="5">
        <v>60339</v>
      </c>
      <c r="HG58" s="5">
        <v>49854</v>
      </c>
      <c r="HH58" s="5">
        <v>43534</v>
      </c>
      <c r="HI58" s="5">
        <v>49975</v>
      </c>
      <c r="HJ58" s="5">
        <v>58549</v>
      </c>
      <c r="HK58" s="5">
        <v>53192</v>
      </c>
      <c r="HL58" s="5">
        <v>54237</v>
      </c>
      <c r="HM58" s="5">
        <v>30323</v>
      </c>
      <c r="HN58" s="5">
        <v>54128</v>
      </c>
      <c r="HO58" s="5">
        <v>39389</v>
      </c>
      <c r="HP58" s="5">
        <v>262429</v>
      </c>
      <c r="HQ58" s="5">
        <v>45908</v>
      </c>
      <c r="HR58" s="5">
        <v>18187</v>
      </c>
      <c r="HS58" s="5">
        <v>247866</v>
      </c>
      <c r="HT58" s="5">
        <v>299539</v>
      </c>
      <c r="HU58" s="5">
        <v>317204</v>
      </c>
      <c r="HV58" s="5">
        <v>306247</v>
      </c>
      <c r="HW58" s="5">
        <v>315905</v>
      </c>
      <c r="HX58" s="5">
        <v>382829</v>
      </c>
      <c r="HY58" s="5">
        <v>353532</v>
      </c>
      <c r="HZ58" s="5">
        <v>317282</v>
      </c>
      <c r="IA58" s="5">
        <v>363138</v>
      </c>
      <c r="IB58" s="5">
        <v>358667</v>
      </c>
      <c r="IC58" s="5">
        <v>359468</v>
      </c>
      <c r="ID58" s="5">
        <v>562070</v>
      </c>
      <c r="IE58" s="5">
        <v>429854</v>
      </c>
      <c r="IF58" s="5">
        <v>377007</v>
      </c>
      <c r="IG58" s="5">
        <v>386128</v>
      </c>
      <c r="IH58" s="5">
        <v>300809</v>
      </c>
      <c r="II58" s="5">
        <v>259389</v>
      </c>
      <c r="IJ58" s="5">
        <v>269913</v>
      </c>
      <c r="IK58" s="5">
        <v>309837</v>
      </c>
      <c r="IL58" s="5">
        <v>258040</v>
      </c>
      <c r="IM58" s="5">
        <v>146481</v>
      </c>
      <c r="IN58" s="5">
        <v>164273</v>
      </c>
      <c r="IO58" s="5">
        <v>164230</v>
      </c>
      <c r="IP58" s="5">
        <v>164450</v>
      </c>
      <c r="IQ58" s="5">
        <v>206723</v>
      </c>
      <c r="IR58" s="5">
        <v>234869</v>
      </c>
      <c r="IS58" s="5">
        <v>247480</v>
      </c>
      <c r="IT58" s="5">
        <v>226560</v>
      </c>
      <c r="IU58" s="5">
        <v>223927</v>
      </c>
      <c r="IV58" s="5">
        <v>224720</v>
      </c>
      <c r="IW58" s="5">
        <v>208188</v>
      </c>
      <c r="IX58" s="5">
        <v>161386</v>
      </c>
      <c r="IY58" s="5">
        <v>48761</v>
      </c>
      <c r="IZ58" s="5">
        <v>56153</v>
      </c>
      <c r="JA58" s="5">
        <v>52259</v>
      </c>
      <c r="JB58" s="5">
        <v>50428</v>
      </c>
      <c r="JC58" s="5">
        <v>49327</v>
      </c>
      <c r="JD58" s="5">
        <v>50720</v>
      </c>
      <c r="JE58" s="5">
        <v>46499</v>
      </c>
      <c r="JF58" s="5">
        <v>47564</v>
      </c>
      <c r="JG58" s="5">
        <v>49489</v>
      </c>
      <c r="JH58" s="5">
        <v>44833</v>
      </c>
      <c r="JI58" s="5">
        <v>47774</v>
      </c>
      <c r="JJ58" s="5">
        <v>53169</v>
      </c>
      <c r="JK58" s="5">
        <v>43555</v>
      </c>
      <c r="JL58" s="5">
        <v>46843</v>
      </c>
      <c r="JM58" s="5">
        <v>35046</v>
      </c>
      <c r="JN58" s="5">
        <v>34874</v>
      </c>
      <c r="JO58" s="5">
        <v>37828</v>
      </c>
      <c r="JP58" s="5">
        <v>37365</v>
      </c>
      <c r="JQ58" s="5">
        <v>35160</v>
      </c>
      <c r="JR58" s="5">
        <v>31377</v>
      </c>
      <c r="JS58" s="5">
        <v>27501</v>
      </c>
      <c r="JT58" s="5">
        <v>26962</v>
      </c>
      <c r="JU58" s="5">
        <v>26633</v>
      </c>
      <c r="JV58" s="5">
        <v>31549</v>
      </c>
      <c r="JW58" s="5">
        <v>35781</v>
      </c>
      <c r="JX58" s="5">
        <v>35595</v>
      </c>
      <c r="JY58" s="5">
        <v>32417</v>
      </c>
      <c r="JZ58" s="5">
        <v>32815</v>
      </c>
      <c r="KA58" s="5">
        <v>25421</v>
      </c>
      <c r="KB58" s="5">
        <v>24622</v>
      </c>
      <c r="KC58" s="5">
        <v>20576</v>
      </c>
      <c r="KD58" s="5">
        <v>14716</v>
      </c>
      <c r="KE58" s="5">
        <v>19829</v>
      </c>
      <c r="KF58" s="5">
        <v>19498</v>
      </c>
      <c r="KG58" s="5">
        <v>18939</v>
      </c>
      <c r="KH58" s="5">
        <v>18333</v>
      </c>
      <c r="KI58" s="5">
        <v>16961</v>
      </c>
      <c r="KJ58" s="5">
        <v>15827</v>
      </c>
      <c r="KK58" s="5">
        <v>14694</v>
      </c>
      <c r="KL58" s="5">
        <v>13550</v>
      </c>
      <c r="KM58" s="5">
        <v>15404</v>
      </c>
      <c r="KN58" s="5">
        <v>13524</v>
      </c>
      <c r="KO58" s="5">
        <v>14465</v>
      </c>
      <c r="KP58" s="5">
        <v>14350</v>
      </c>
      <c r="KQ58" s="5">
        <v>13956</v>
      </c>
      <c r="KR58" s="5">
        <v>13094</v>
      </c>
      <c r="KS58" s="5">
        <v>8775</v>
      </c>
      <c r="KT58" s="5">
        <v>5330</v>
      </c>
      <c r="KU58" s="5">
        <v>5049</v>
      </c>
      <c r="KV58" s="5">
        <v>20833</v>
      </c>
      <c r="KW58" s="5">
        <v>4946</v>
      </c>
      <c r="KX58" s="5">
        <v>4356</v>
      </c>
      <c r="KY58" s="5">
        <v>3671</v>
      </c>
      <c r="KZ58" s="5">
        <v>2959</v>
      </c>
      <c r="LA58" s="5">
        <v>3822</v>
      </c>
      <c r="LB58" s="5">
        <v>4093</v>
      </c>
      <c r="LC58" s="5">
        <v>5377</v>
      </c>
      <c r="LD58" s="5">
        <v>6076</v>
      </c>
      <c r="LE58" s="5">
        <v>7155</v>
      </c>
      <c r="LF58" s="5">
        <v>4680</v>
      </c>
      <c r="LG58" s="5">
        <v>5116</v>
      </c>
      <c r="LH58" s="5">
        <v>5200</v>
      </c>
      <c r="LI58" s="5">
        <v>5167</v>
      </c>
      <c r="LJ58" s="5">
        <v>4674</v>
      </c>
      <c r="LK58" s="5">
        <v>2341</v>
      </c>
      <c r="LL58" s="5">
        <v>2866</v>
      </c>
      <c r="LM58" s="5">
        <v>2139</v>
      </c>
      <c r="LN58" s="5">
        <v>2011</v>
      </c>
      <c r="LO58" s="5">
        <v>2159</v>
      </c>
      <c r="LP58" s="5">
        <v>2029</v>
      </c>
      <c r="LQ58" s="5">
        <v>2071</v>
      </c>
      <c r="LR58" s="5">
        <v>2071</v>
      </c>
      <c r="LS58" s="5">
        <v>2035</v>
      </c>
      <c r="LT58" s="5">
        <v>2313</v>
      </c>
      <c r="LU58" s="5">
        <v>2749</v>
      </c>
      <c r="LV58" s="5">
        <v>2718</v>
      </c>
      <c r="LW58" s="5">
        <v>2427</v>
      </c>
      <c r="LX58" s="5">
        <v>2518</v>
      </c>
      <c r="LY58" s="5">
        <v>1724</v>
      </c>
      <c r="LZ58" s="5">
        <v>1410</v>
      </c>
      <c r="MA58" s="5">
        <v>1392</v>
      </c>
      <c r="MB58" s="5">
        <v>1368</v>
      </c>
      <c r="MC58" s="5">
        <v>1359</v>
      </c>
      <c r="MD58" s="5">
        <v>1098</v>
      </c>
      <c r="ME58" s="5">
        <v>812</v>
      </c>
      <c r="MF58" s="5">
        <v>939</v>
      </c>
      <c r="MG58" s="5">
        <v>874</v>
      </c>
      <c r="MH58" s="5">
        <v>782</v>
      </c>
      <c r="MI58" s="5">
        <v>679</v>
      </c>
      <c r="MJ58" s="5">
        <v>903</v>
      </c>
      <c r="MK58" s="5">
        <v>931</v>
      </c>
      <c r="ML58" s="5">
        <v>744</v>
      </c>
      <c r="MM58" s="5">
        <v>846</v>
      </c>
      <c r="MN58" s="5">
        <v>1036</v>
      </c>
      <c r="MO58" s="5">
        <v>624</v>
      </c>
      <c r="MP58" s="5">
        <v>597</v>
      </c>
      <c r="MQ58" s="5">
        <v>0</v>
      </c>
      <c r="MR58" s="5">
        <v>0</v>
      </c>
      <c r="MS58" s="5">
        <v>0</v>
      </c>
      <c r="MT58" s="5">
        <v>0</v>
      </c>
      <c r="MU58" s="5">
        <v>0</v>
      </c>
      <c r="MV58" s="5">
        <v>0</v>
      </c>
      <c r="MW58" s="5">
        <v>0</v>
      </c>
      <c r="MX58" s="5">
        <v>0</v>
      </c>
      <c r="MY58" s="5">
        <v>0</v>
      </c>
      <c r="MZ58" s="5">
        <v>0</v>
      </c>
      <c r="NA58" s="5">
        <v>0</v>
      </c>
      <c r="NB58" s="5">
        <v>0</v>
      </c>
      <c r="NC58" s="5">
        <v>0</v>
      </c>
      <c r="ND58" s="5">
        <v>0</v>
      </c>
      <c r="NE58" s="5" t="s">
        <v>220</v>
      </c>
      <c r="NF58" s="5" t="s">
        <v>220</v>
      </c>
      <c r="NG58" s="5" t="s">
        <v>220</v>
      </c>
      <c r="NH58" s="5" t="s">
        <v>220</v>
      </c>
      <c r="NI58" s="5" t="s">
        <v>220</v>
      </c>
      <c r="NJ58" s="5" t="s">
        <v>220</v>
      </c>
      <c r="NK58" s="5" t="s">
        <v>220</v>
      </c>
      <c r="NL58" s="5" t="s">
        <v>220</v>
      </c>
      <c r="NM58" s="5" t="s">
        <v>220</v>
      </c>
      <c r="NN58" s="5" t="s">
        <v>220</v>
      </c>
      <c r="NO58" s="5" t="s">
        <v>220</v>
      </c>
      <c r="NP58" s="5" t="s">
        <v>220</v>
      </c>
      <c r="NQ58" s="5" t="s">
        <v>220</v>
      </c>
      <c r="NR58" s="5" t="s">
        <v>220</v>
      </c>
      <c r="NS58" s="5" t="s">
        <v>220</v>
      </c>
      <c r="NT58" s="5" t="s">
        <v>220</v>
      </c>
      <c r="NU58" s="5" t="s">
        <v>220</v>
      </c>
      <c r="NV58" s="5" t="s">
        <v>220</v>
      </c>
      <c r="NW58" s="5">
        <v>0</v>
      </c>
      <c r="NX58" s="5">
        <v>0</v>
      </c>
      <c r="NY58" s="5">
        <v>0</v>
      </c>
      <c r="NZ58" s="5">
        <v>0</v>
      </c>
      <c r="OA58" s="5">
        <v>0</v>
      </c>
      <c r="OB58" s="5">
        <v>0</v>
      </c>
      <c r="OC58" s="5">
        <v>0</v>
      </c>
      <c r="OD58" s="5">
        <v>0</v>
      </c>
      <c r="OE58" s="5">
        <v>0</v>
      </c>
      <c r="OF58" s="5">
        <v>0</v>
      </c>
      <c r="OG58" s="5">
        <v>0</v>
      </c>
      <c r="OH58" s="5">
        <v>0</v>
      </c>
      <c r="OI58" s="5">
        <v>0</v>
      </c>
      <c r="OJ58" s="5">
        <v>0</v>
      </c>
      <c r="OK58" s="5" t="s">
        <v>220</v>
      </c>
      <c r="OL58" s="5" t="s">
        <v>220</v>
      </c>
      <c r="OM58" s="5" t="s">
        <v>220</v>
      </c>
      <c r="ON58" s="5" t="s">
        <v>220</v>
      </c>
      <c r="OO58" s="5" t="s">
        <v>220</v>
      </c>
      <c r="OP58" s="5" t="s">
        <v>220</v>
      </c>
      <c r="OQ58" s="5" t="s">
        <v>220</v>
      </c>
      <c r="OR58" s="5" t="s">
        <v>220</v>
      </c>
      <c r="OS58" s="5" t="s">
        <v>220</v>
      </c>
      <c r="OT58" s="5" t="s">
        <v>220</v>
      </c>
      <c r="OU58" s="5" t="s">
        <v>220</v>
      </c>
      <c r="OV58" s="5" t="s">
        <v>220</v>
      </c>
      <c r="OW58" s="5" t="s">
        <v>220</v>
      </c>
      <c r="OX58" s="5" t="s">
        <v>220</v>
      </c>
      <c r="OY58" s="5" t="s">
        <v>220</v>
      </c>
      <c r="OZ58" s="5" t="s">
        <v>220</v>
      </c>
      <c r="PA58" s="5" t="s">
        <v>220</v>
      </c>
      <c r="PB58" s="5" t="s">
        <v>220</v>
      </c>
      <c r="PC58" s="5">
        <v>16148</v>
      </c>
      <c r="PD58" s="5">
        <v>14998</v>
      </c>
      <c r="PE58" s="5">
        <v>14095</v>
      </c>
      <c r="PF58" s="5">
        <v>14794</v>
      </c>
      <c r="PG58" s="5">
        <v>15329</v>
      </c>
      <c r="PH58" s="5">
        <v>14999</v>
      </c>
      <c r="PI58" s="5">
        <v>14320</v>
      </c>
      <c r="PJ58" s="5">
        <v>15208</v>
      </c>
      <c r="PK58" s="5">
        <v>13852</v>
      </c>
      <c r="PL58" s="5">
        <v>14073</v>
      </c>
      <c r="PM58" s="5">
        <v>14051</v>
      </c>
      <c r="PN58" s="5">
        <v>13773</v>
      </c>
      <c r="PO58" s="5">
        <v>11662</v>
      </c>
      <c r="PP58" s="5">
        <v>13803</v>
      </c>
      <c r="PQ58" s="5">
        <v>11472</v>
      </c>
      <c r="PR58" s="5">
        <v>9673</v>
      </c>
      <c r="PS58" s="5">
        <v>9234</v>
      </c>
      <c r="PT58" s="5">
        <v>9246</v>
      </c>
      <c r="PU58" s="5">
        <v>9212</v>
      </c>
      <c r="PV58" s="5">
        <v>9134</v>
      </c>
      <c r="PW58" s="5">
        <v>8284</v>
      </c>
      <c r="PX58" s="5">
        <v>8059</v>
      </c>
      <c r="PY58" s="5">
        <v>7880</v>
      </c>
      <c r="PZ58" s="5">
        <v>8370</v>
      </c>
      <c r="QA58" s="5">
        <v>8068</v>
      </c>
      <c r="QB58" s="5">
        <v>7884</v>
      </c>
      <c r="QC58" s="5">
        <v>7713</v>
      </c>
      <c r="QD58" s="5">
        <v>7385</v>
      </c>
      <c r="QE58" s="5">
        <v>6480</v>
      </c>
      <c r="QF58" s="5">
        <v>5747</v>
      </c>
      <c r="QG58" s="5">
        <v>5734</v>
      </c>
      <c r="QH58" s="5">
        <v>5656</v>
      </c>
      <c r="QI58" s="5">
        <v>9548</v>
      </c>
      <c r="QJ58" s="5">
        <v>8315</v>
      </c>
      <c r="QK58" s="5">
        <v>8130</v>
      </c>
      <c r="QL58" s="5">
        <v>7874</v>
      </c>
      <c r="QM58" s="5">
        <v>7553</v>
      </c>
      <c r="QN58" s="5">
        <v>7322</v>
      </c>
      <c r="QO58" s="5">
        <v>7420</v>
      </c>
      <c r="QP58" s="5">
        <v>5796</v>
      </c>
      <c r="QQ58" s="5">
        <v>5990</v>
      </c>
      <c r="QR58" s="5">
        <v>5297</v>
      </c>
      <c r="QS58" s="5">
        <v>5016</v>
      </c>
      <c r="QT58" s="5">
        <v>6039</v>
      </c>
      <c r="QU58" s="5">
        <v>7200</v>
      </c>
      <c r="QV58" s="5">
        <v>6954</v>
      </c>
      <c r="QW58" s="5">
        <v>6331</v>
      </c>
      <c r="QX58" s="5">
        <v>6025</v>
      </c>
      <c r="QY58" s="5">
        <v>5870</v>
      </c>
      <c r="QZ58" s="5">
        <v>6168</v>
      </c>
      <c r="RA58" s="5">
        <v>6400</v>
      </c>
      <c r="RB58" s="5">
        <v>5627</v>
      </c>
      <c r="RC58" s="5">
        <v>5391</v>
      </c>
      <c r="RD58" s="5">
        <v>5006</v>
      </c>
      <c r="RE58" s="5">
        <v>5142</v>
      </c>
      <c r="RF58" s="5">
        <v>5080</v>
      </c>
      <c r="RG58" s="5">
        <v>4971</v>
      </c>
      <c r="RH58" s="5">
        <v>5758</v>
      </c>
      <c r="RI58" s="5">
        <v>4396</v>
      </c>
      <c r="RJ58" s="5">
        <v>4382</v>
      </c>
      <c r="RK58" s="5">
        <v>4191</v>
      </c>
      <c r="RL58" s="5">
        <v>4402</v>
      </c>
      <c r="RM58" s="5">
        <v>3790</v>
      </c>
      <c r="RN58" s="5">
        <v>4215</v>
      </c>
      <c r="RO58" s="5">
        <v>18886</v>
      </c>
      <c r="RP58" s="5">
        <v>19896</v>
      </c>
      <c r="RQ58" s="5">
        <v>19432</v>
      </c>
      <c r="RR58" s="5">
        <v>18853</v>
      </c>
      <c r="RS58" s="5">
        <v>19148</v>
      </c>
      <c r="RT58" s="5">
        <v>19737</v>
      </c>
      <c r="RU58" s="5">
        <v>17602</v>
      </c>
      <c r="RV58" s="5">
        <v>19271</v>
      </c>
      <c r="RW58" s="5">
        <v>21965</v>
      </c>
      <c r="RX58" s="5">
        <v>19569</v>
      </c>
      <c r="RY58" s="5">
        <v>14693</v>
      </c>
      <c r="RZ58" s="5">
        <v>14334</v>
      </c>
      <c r="SA58" s="5">
        <v>14874</v>
      </c>
      <c r="SB58" s="5">
        <v>13493</v>
      </c>
      <c r="SC58" s="5">
        <v>10969</v>
      </c>
      <c r="SD58" s="5">
        <v>9670</v>
      </c>
      <c r="SE58" s="5">
        <v>10956</v>
      </c>
      <c r="SF58" s="5">
        <v>10632</v>
      </c>
      <c r="SG58" s="5">
        <v>11310</v>
      </c>
      <c r="SH58" s="5">
        <v>10715</v>
      </c>
      <c r="SI58" s="5">
        <v>10134</v>
      </c>
      <c r="SJ58" s="5">
        <v>8113</v>
      </c>
      <c r="SK58" s="5">
        <v>8077</v>
      </c>
      <c r="SL58" s="5">
        <v>9330</v>
      </c>
      <c r="SM58" s="5">
        <v>9108</v>
      </c>
      <c r="SN58" s="5">
        <v>7993</v>
      </c>
      <c r="SO58" s="5">
        <v>9175</v>
      </c>
      <c r="SP58" s="5">
        <v>10780</v>
      </c>
      <c r="SQ58" s="5">
        <v>8492</v>
      </c>
      <c r="SR58" s="5">
        <v>7051</v>
      </c>
      <c r="SS58" s="5">
        <v>6412</v>
      </c>
      <c r="ST58" s="5">
        <v>6320</v>
      </c>
      <c r="SU58" s="5">
        <v>128</v>
      </c>
      <c r="SV58" s="5">
        <v>126</v>
      </c>
      <c r="SW58" s="5">
        <v>205</v>
      </c>
      <c r="SX58" s="5">
        <v>205</v>
      </c>
      <c r="SY58" s="5">
        <v>222</v>
      </c>
      <c r="SZ58" s="5">
        <v>208</v>
      </c>
      <c r="TA58" s="5">
        <v>200</v>
      </c>
      <c r="TB58" s="5">
        <v>203</v>
      </c>
      <c r="TC58" s="5">
        <v>830</v>
      </c>
      <c r="TD58" s="5">
        <v>456</v>
      </c>
      <c r="TE58" s="5">
        <v>879</v>
      </c>
      <c r="TF58" s="5">
        <v>472</v>
      </c>
      <c r="TG58" s="5">
        <v>1034</v>
      </c>
      <c r="TH58" s="5">
        <v>45</v>
      </c>
      <c r="TI58" s="5">
        <v>462</v>
      </c>
      <c r="TJ58" s="5">
        <v>707</v>
      </c>
      <c r="TK58" s="5">
        <v>936</v>
      </c>
      <c r="TL58" s="5">
        <v>1184</v>
      </c>
      <c r="TM58" s="5">
        <v>1438</v>
      </c>
      <c r="TN58" s="5">
        <v>1795</v>
      </c>
      <c r="TO58" s="5">
        <v>2409</v>
      </c>
      <c r="TP58" s="5">
        <v>2122</v>
      </c>
      <c r="TQ58" s="5">
        <v>2543</v>
      </c>
      <c r="TR58" s="5">
        <v>2350</v>
      </c>
      <c r="TS58" s="5">
        <v>2822</v>
      </c>
      <c r="TT58" s="5">
        <v>2422</v>
      </c>
      <c r="TU58" s="5">
        <v>2426</v>
      </c>
      <c r="TV58" s="5">
        <v>1822</v>
      </c>
      <c r="TW58" s="5">
        <v>1716</v>
      </c>
      <c r="TX58" s="5">
        <v>1229</v>
      </c>
      <c r="TY58" s="5">
        <v>1806</v>
      </c>
      <c r="TZ58" s="5">
        <v>2474</v>
      </c>
      <c r="UA58" s="5">
        <v>0</v>
      </c>
      <c r="UB58" s="5">
        <v>0</v>
      </c>
      <c r="UC58" s="5">
        <v>0</v>
      </c>
      <c r="UD58" s="5">
        <v>0</v>
      </c>
      <c r="UE58" s="5">
        <v>0</v>
      </c>
      <c r="UF58" s="5">
        <v>0</v>
      </c>
      <c r="UG58" s="5">
        <v>0</v>
      </c>
      <c r="UH58" s="5">
        <v>0</v>
      </c>
      <c r="UI58" s="5">
        <v>0</v>
      </c>
      <c r="UJ58" s="5">
        <v>0</v>
      </c>
      <c r="UK58" s="5">
        <v>0</v>
      </c>
      <c r="UL58" s="5">
        <v>0</v>
      </c>
      <c r="UM58" s="5">
        <v>0</v>
      </c>
      <c r="UN58" s="5">
        <v>0</v>
      </c>
      <c r="UO58" s="5">
        <v>42</v>
      </c>
      <c r="UP58" s="5">
        <v>82</v>
      </c>
      <c r="UQ58" s="5">
        <v>80</v>
      </c>
      <c r="UR58" s="5">
        <v>77</v>
      </c>
      <c r="US58" s="5">
        <v>75</v>
      </c>
      <c r="UT58" s="5">
        <v>70</v>
      </c>
      <c r="UU58" s="5">
        <v>64</v>
      </c>
      <c r="UV58" s="5">
        <v>106</v>
      </c>
      <c r="UW58" s="5">
        <v>0</v>
      </c>
      <c r="UX58" s="5">
        <v>0</v>
      </c>
      <c r="UY58" s="5">
        <v>0</v>
      </c>
      <c r="UZ58" s="5">
        <v>0</v>
      </c>
      <c r="VA58" s="5">
        <v>0</v>
      </c>
      <c r="VB58" s="5">
        <v>0</v>
      </c>
      <c r="VC58" s="5">
        <v>0</v>
      </c>
      <c r="VD58" s="5">
        <v>0</v>
      </c>
      <c r="VE58" s="5">
        <v>61</v>
      </c>
      <c r="VF58" s="5">
        <v>334</v>
      </c>
      <c r="VG58" s="5">
        <v>115701</v>
      </c>
      <c r="VH58" s="5">
        <v>115411</v>
      </c>
      <c r="VI58" s="5">
        <v>110931</v>
      </c>
      <c r="VJ58" s="5">
        <v>109632</v>
      </c>
      <c r="VK58" s="5">
        <v>110694</v>
      </c>
      <c r="VL58" s="5">
        <v>115503</v>
      </c>
      <c r="VM58" s="5">
        <v>120270</v>
      </c>
      <c r="VN58" s="5">
        <v>119395</v>
      </c>
      <c r="VO58" s="5">
        <v>109560</v>
      </c>
      <c r="VP58" s="5">
        <v>102732</v>
      </c>
      <c r="VQ58" s="5">
        <v>101481</v>
      </c>
      <c r="VR58" s="5">
        <v>91274</v>
      </c>
      <c r="VS58" s="5">
        <v>97660</v>
      </c>
      <c r="VT58" s="5">
        <v>101103</v>
      </c>
      <c r="VU58" s="5">
        <v>100875</v>
      </c>
      <c r="VV58" s="5">
        <v>104831</v>
      </c>
      <c r="VW58" s="5">
        <v>101163</v>
      </c>
      <c r="VX58" s="5">
        <v>83313</v>
      </c>
      <c r="VY58" s="5">
        <v>75664</v>
      </c>
      <c r="VZ58" s="5">
        <v>74782</v>
      </c>
      <c r="WA58" s="5">
        <v>77318</v>
      </c>
      <c r="WB58" s="5">
        <v>91934</v>
      </c>
      <c r="WC58" s="5">
        <v>91587</v>
      </c>
      <c r="WD58" s="5">
        <v>102389</v>
      </c>
      <c r="WE58" s="5">
        <v>65306</v>
      </c>
      <c r="WF58" s="5">
        <v>62956</v>
      </c>
      <c r="WG58" s="5">
        <v>63737</v>
      </c>
      <c r="WH58" s="5">
        <v>63504</v>
      </c>
      <c r="WI58" s="5">
        <v>63155</v>
      </c>
      <c r="WJ58" s="5">
        <v>54607</v>
      </c>
      <c r="WK58" s="5">
        <v>48416</v>
      </c>
      <c r="WL58" s="5">
        <v>44404</v>
      </c>
      <c r="WM58" s="5">
        <v>8283</v>
      </c>
      <c r="WN58" s="5">
        <v>7372</v>
      </c>
      <c r="WO58" s="5">
        <v>6932</v>
      </c>
      <c r="WP58" s="5">
        <v>6433</v>
      </c>
      <c r="WQ58" s="5">
        <v>6184</v>
      </c>
      <c r="WR58" s="5">
        <v>5558</v>
      </c>
      <c r="WS58" s="5">
        <v>5079</v>
      </c>
      <c r="WT58" s="5">
        <v>4908</v>
      </c>
      <c r="WU58" s="5">
        <v>4577</v>
      </c>
      <c r="WV58" s="5">
        <v>4380</v>
      </c>
      <c r="WW58" s="5">
        <v>4068</v>
      </c>
      <c r="WX58" s="5">
        <v>5184</v>
      </c>
      <c r="WY58" s="5">
        <v>3792</v>
      </c>
      <c r="WZ58" s="5">
        <v>3730</v>
      </c>
      <c r="XA58" s="5">
        <v>4236</v>
      </c>
      <c r="XB58" s="5">
        <v>2879</v>
      </c>
      <c r="XC58" s="5">
        <v>3155</v>
      </c>
      <c r="XD58" s="5">
        <v>3120</v>
      </c>
      <c r="XE58" s="5">
        <v>3091</v>
      </c>
      <c r="XF58" s="5">
        <v>3698</v>
      </c>
      <c r="XG58" s="5">
        <v>2603</v>
      </c>
      <c r="XH58" s="5">
        <v>2049</v>
      </c>
      <c r="XI58" s="5">
        <v>2133</v>
      </c>
      <c r="XJ58" s="5">
        <v>2035</v>
      </c>
      <c r="XK58" s="5">
        <v>1981</v>
      </c>
      <c r="XL58" s="5">
        <v>1767</v>
      </c>
      <c r="XM58" s="5">
        <v>1706</v>
      </c>
      <c r="XN58" s="5">
        <v>1410</v>
      </c>
      <c r="XO58" s="5">
        <v>1008</v>
      </c>
      <c r="XP58" s="5">
        <v>776</v>
      </c>
      <c r="XQ58" s="5">
        <v>630</v>
      </c>
      <c r="XR58" s="5">
        <v>670</v>
      </c>
      <c r="XS58" s="2">
        <v>5701</v>
      </c>
      <c r="XT58" s="3" t="s">
        <v>222</v>
      </c>
      <c r="XU58" s="3" t="s">
        <v>222</v>
      </c>
      <c r="XV58" s="3" t="s">
        <v>222</v>
      </c>
      <c r="XW58" s="3" t="s">
        <v>221</v>
      </c>
      <c r="XX58" s="3" t="s">
        <v>222</v>
      </c>
      <c r="XY58" s="3" t="s">
        <v>222</v>
      </c>
      <c r="XZ58" s="3" t="s">
        <v>252</v>
      </c>
    </row>
    <row r="59" spans="1:650" x14ac:dyDescent="0.3">
      <c r="A59" s="1" t="s">
        <v>53</v>
      </c>
      <c r="B59" s="2">
        <v>3005475</v>
      </c>
      <c r="C59" s="5">
        <v>5084</v>
      </c>
      <c r="D59" s="5">
        <v>2213</v>
      </c>
      <c r="E59" s="5">
        <v>2220</v>
      </c>
      <c r="F59" s="5">
        <v>2705</v>
      </c>
      <c r="G59" s="5">
        <v>1573</v>
      </c>
      <c r="H59" s="5">
        <v>3034</v>
      </c>
      <c r="I59" s="5">
        <v>1666</v>
      </c>
      <c r="J59" s="5">
        <v>14473</v>
      </c>
      <c r="K59" s="5">
        <v>2018</v>
      </c>
      <c r="L59" s="5">
        <v>8046</v>
      </c>
      <c r="M59" s="5">
        <v>314</v>
      </c>
      <c r="N59" s="5">
        <v>213</v>
      </c>
      <c r="O59" s="5">
        <v>1649</v>
      </c>
      <c r="P59" s="5">
        <v>1108</v>
      </c>
      <c r="Q59" s="5">
        <v>0</v>
      </c>
      <c r="R59" s="5">
        <v>1217</v>
      </c>
      <c r="S59" s="5">
        <v>0</v>
      </c>
      <c r="T59" s="5">
        <v>175</v>
      </c>
      <c r="U59" s="5">
        <v>-590</v>
      </c>
      <c r="V59" s="5">
        <v>356</v>
      </c>
      <c r="W59" s="5">
        <v>5716</v>
      </c>
      <c r="X59" s="5">
        <v>87</v>
      </c>
      <c r="Y59" s="5">
        <v>66</v>
      </c>
      <c r="Z59" s="5">
        <v>0</v>
      </c>
      <c r="AA59" s="5">
        <v>140</v>
      </c>
      <c r="AB59" s="5">
        <v>190</v>
      </c>
      <c r="AC59" s="5">
        <v>285</v>
      </c>
      <c r="AD59" s="5">
        <v>1044</v>
      </c>
      <c r="AE59" s="5">
        <v>0</v>
      </c>
      <c r="AF59" s="5">
        <v>0</v>
      </c>
      <c r="AG59" s="5">
        <v>0</v>
      </c>
      <c r="AH59" s="5">
        <v>0</v>
      </c>
      <c r="AI59" s="5">
        <v>39953</v>
      </c>
      <c r="AJ59" s="5">
        <v>23338</v>
      </c>
      <c r="AK59" s="5">
        <v>22209</v>
      </c>
      <c r="AL59" s="5">
        <v>196562</v>
      </c>
      <c r="AM59" s="5">
        <v>27077</v>
      </c>
      <c r="AN59" s="5">
        <v>156605</v>
      </c>
      <c r="AO59" s="5">
        <v>11535</v>
      </c>
      <c r="AP59" s="5">
        <v>12420</v>
      </c>
      <c r="AQ59" s="5">
        <v>14309</v>
      </c>
      <c r="AR59" s="5">
        <v>334210</v>
      </c>
      <c r="AS59" s="5">
        <v>111683</v>
      </c>
      <c r="AT59" s="5">
        <v>41825</v>
      </c>
      <c r="AU59" s="5">
        <v>50624</v>
      </c>
      <c r="AV59" s="5">
        <v>6524</v>
      </c>
      <c r="AW59" s="5">
        <v>7967</v>
      </c>
      <c r="AX59" s="5">
        <v>3647</v>
      </c>
      <c r="AY59" s="5">
        <v>58205</v>
      </c>
      <c r="AZ59" s="5">
        <v>15526</v>
      </c>
      <c r="BA59" s="5">
        <v>143572</v>
      </c>
      <c r="BB59" s="5">
        <v>13294</v>
      </c>
      <c r="BC59" s="5">
        <v>10285</v>
      </c>
      <c r="BD59" s="5">
        <v>10446</v>
      </c>
      <c r="BE59" s="5">
        <v>42850</v>
      </c>
      <c r="BF59" s="5">
        <v>7410</v>
      </c>
      <c r="BG59" s="5">
        <v>45732</v>
      </c>
      <c r="BH59" s="5">
        <v>2958</v>
      </c>
      <c r="BI59" s="5">
        <v>2158</v>
      </c>
      <c r="BJ59" s="5">
        <v>2562</v>
      </c>
      <c r="BK59" s="5">
        <v>2848</v>
      </c>
      <c r="BL59" s="5">
        <v>27667</v>
      </c>
      <c r="BM59" s="5">
        <v>9364</v>
      </c>
      <c r="BN59" s="5">
        <v>10604</v>
      </c>
      <c r="BO59" s="5">
        <v>29609</v>
      </c>
      <c r="BP59" s="5">
        <v>28420</v>
      </c>
      <c r="BQ59" s="5">
        <v>23424</v>
      </c>
      <c r="BR59" s="5">
        <v>23996</v>
      </c>
      <c r="BS59" s="5">
        <v>33097</v>
      </c>
      <c r="BT59" s="5">
        <v>26146</v>
      </c>
      <c r="BU59" s="5">
        <v>12298</v>
      </c>
      <c r="BV59" s="5">
        <v>19811</v>
      </c>
      <c r="BW59" s="5">
        <v>12126</v>
      </c>
      <c r="BX59" s="5">
        <v>17788</v>
      </c>
      <c r="BY59" s="5">
        <v>6321</v>
      </c>
      <c r="BZ59" s="5">
        <v>6344</v>
      </c>
      <c r="CA59" s="5">
        <v>15204</v>
      </c>
      <c r="CB59" s="5">
        <v>2732</v>
      </c>
      <c r="CC59" s="5">
        <v>1874</v>
      </c>
      <c r="CD59" s="5">
        <v>4048</v>
      </c>
      <c r="CE59" s="5">
        <v>9287</v>
      </c>
      <c r="CF59" s="5">
        <v>10512</v>
      </c>
      <c r="CG59" s="5">
        <v>7285</v>
      </c>
      <c r="CH59" s="5">
        <v>14947</v>
      </c>
      <c r="CI59" s="5">
        <v>4375</v>
      </c>
      <c r="CJ59" s="5">
        <v>3685</v>
      </c>
      <c r="CK59" s="5">
        <v>14185</v>
      </c>
      <c r="CL59" s="5">
        <v>4376</v>
      </c>
      <c r="CM59" s="5">
        <v>4942</v>
      </c>
      <c r="CN59" s="5">
        <v>3889</v>
      </c>
      <c r="CO59" s="5">
        <v>5609</v>
      </c>
      <c r="CP59" s="5">
        <v>3377</v>
      </c>
      <c r="CQ59" s="5">
        <v>1953</v>
      </c>
      <c r="CR59" s="5">
        <v>7970</v>
      </c>
      <c r="CS59" s="5">
        <v>4963</v>
      </c>
      <c r="CT59" s="5">
        <v>11832</v>
      </c>
      <c r="CU59" s="5">
        <v>69871</v>
      </c>
      <c r="CV59" s="5">
        <v>46229</v>
      </c>
      <c r="CW59" s="5">
        <v>51716</v>
      </c>
      <c r="CX59" s="5">
        <v>38100</v>
      </c>
      <c r="CY59" s="5">
        <v>32341</v>
      </c>
      <c r="CZ59" s="5">
        <v>54676</v>
      </c>
      <c r="DA59" s="5">
        <v>28798</v>
      </c>
      <c r="DB59" s="5">
        <v>46602</v>
      </c>
      <c r="DC59" s="5">
        <v>44271</v>
      </c>
      <c r="DD59" s="5">
        <v>32678</v>
      </c>
      <c r="DE59" s="5">
        <v>29942</v>
      </c>
      <c r="DF59" s="5">
        <v>33164</v>
      </c>
      <c r="DG59" s="5">
        <v>61950</v>
      </c>
      <c r="DH59" s="5">
        <v>29616</v>
      </c>
      <c r="DI59" s="5">
        <v>29645</v>
      </c>
      <c r="DJ59" s="5">
        <v>23611</v>
      </c>
      <c r="DK59" s="5">
        <v>24811</v>
      </c>
      <c r="DL59" s="5">
        <v>20457</v>
      </c>
      <c r="DM59" s="5">
        <v>23158</v>
      </c>
      <c r="DN59" s="5">
        <v>19402</v>
      </c>
      <c r="DO59" s="5">
        <v>21749</v>
      </c>
      <c r="DP59" s="5">
        <v>21427</v>
      </c>
      <c r="DQ59" s="5">
        <v>21031</v>
      </c>
      <c r="DR59" s="5">
        <v>24158</v>
      </c>
      <c r="DS59" s="5">
        <v>23750</v>
      </c>
      <c r="DT59" s="5">
        <v>27541</v>
      </c>
      <c r="DU59" s="5">
        <v>24243</v>
      </c>
      <c r="DV59" s="5">
        <v>21161</v>
      </c>
      <c r="DW59" s="5">
        <v>14993</v>
      </c>
      <c r="DX59" s="5">
        <v>15732</v>
      </c>
      <c r="DY59" s="5">
        <v>16169</v>
      </c>
      <c r="DZ59" s="5">
        <v>11857</v>
      </c>
      <c r="EA59" s="5">
        <v>25742</v>
      </c>
      <c r="EB59" s="5">
        <v>2548</v>
      </c>
      <c r="EC59" s="5">
        <v>2896</v>
      </c>
      <c r="ED59" s="5">
        <v>7558</v>
      </c>
      <c r="EE59" s="5">
        <v>8151</v>
      </c>
      <c r="EF59" s="5">
        <v>8840</v>
      </c>
      <c r="EG59" s="5">
        <v>5420</v>
      </c>
      <c r="EH59" s="5">
        <v>12009</v>
      </c>
      <c r="EI59" s="5">
        <v>5308</v>
      </c>
      <c r="EJ59" s="5">
        <v>2851</v>
      </c>
      <c r="EK59" s="5">
        <v>2669</v>
      </c>
      <c r="EL59" s="5">
        <v>2464</v>
      </c>
      <c r="EM59" s="5">
        <v>2474</v>
      </c>
      <c r="EN59" s="5">
        <v>2661</v>
      </c>
      <c r="EO59" s="5">
        <v>3993</v>
      </c>
      <c r="EP59" s="5">
        <v>3433</v>
      </c>
      <c r="EQ59" s="5">
        <v>3869</v>
      </c>
      <c r="ER59" s="5">
        <v>2237</v>
      </c>
      <c r="ES59" s="5">
        <v>2558</v>
      </c>
      <c r="ET59" s="5">
        <v>2603</v>
      </c>
      <c r="EU59" s="5">
        <v>1788</v>
      </c>
      <c r="EV59" s="5">
        <v>2559</v>
      </c>
      <c r="EW59" s="5">
        <v>3818</v>
      </c>
      <c r="EX59" s="5">
        <v>2871</v>
      </c>
      <c r="EY59" s="5">
        <v>3437</v>
      </c>
      <c r="EZ59" s="5">
        <v>2414</v>
      </c>
      <c r="FA59" s="5">
        <v>2492</v>
      </c>
      <c r="FB59" s="5">
        <v>1954</v>
      </c>
      <c r="FC59" s="5">
        <v>4156</v>
      </c>
      <c r="FD59" s="5">
        <v>1818</v>
      </c>
      <c r="FE59" s="5">
        <v>1646</v>
      </c>
      <c r="FF59" s="5">
        <v>2537</v>
      </c>
      <c r="FG59" s="5">
        <v>0</v>
      </c>
      <c r="FH59" s="5">
        <v>0</v>
      </c>
      <c r="FI59" s="5">
        <v>0</v>
      </c>
      <c r="FJ59" s="5">
        <v>0</v>
      </c>
      <c r="FK59" s="5">
        <v>0</v>
      </c>
      <c r="FL59" s="5">
        <v>0</v>
      </c>
      <c r="FM59" s="5">
        <v>0</v>
      </c>
      <c r="FN59" s="5">
        <v>0</v>
      </c>
      <c r="FO59" s="5">
        <v>0</v>
      </c>
      <c r="FP59" s="5">
        <v>0</v>
      </c>
      <c r="FQ59" s="5">
        <v>0</v>
      </c>
      <c r="FR59" s="5">
        <v>0</v>
      </c>
      <c r="FS59" s="5">
        <v>0</v>
      </c>
      <c r="FT59" s="5">
        <v>0</v>
      </c>
      <c r="FU59" s="5" t="s">
        <v>220</v>
      </c>
      <c r="FV59" s="5" t="s">
        <v>220</v>
      </c>
      <c r="FW59" s="5" t="s">
        <v>220</v>
      </c>
      <c r="FX59" s="5" t="s">
        <v>220</v>
      </c>
      <c r="FY59" s="5" t="s">
        <v>220</v>
      </c>
      <c r="FZ59" s="5" t="s">
        <v>220</v>
      </c>
      <c r="GA59" s="5" t="s">
        <v>220</v>
      </c>
      <c r="GB59" s="5" t="s">
        <v>220</v>
      </c>
      <c r="GC59" s="5" t="s">
        <v>220</v>
      </c>
      <c r="GD59" s="5" t="s">
        <v>220</v>
      </c>
      <c r="GE59" s="5" t="s">
        <v>220</v>
      </c>
      <c r="GF59" s="5" t="s">
        <v>220</v>
      </c>
      <c r="GG59" s="5" t="s">
        <v>220</v>
      </c>
      <c r="GH59" s="5" t="s">
        <v>220</v>
      </c>
      <c r="GI59" s="5" t="s">
        <v>220</v>
      </c>
      <c r="GJ59" s="5" t="s">
        <v>220</v>
      </c>
      <c r="GK59" s="5" t="s">
        <v>220</v>
      </c>
      <c r="GL59" s="5" t="s">
        <v>220</v>
      </c>
      <c r="GM59" s="5">
        <v>170259</v>
      </c>
      <c r="GN59" s="5">
        <v>102747</v>
      </c>
      <c r="GO59" s="5">
        <v>102465</v>
      </c>
      <c r="GP59" s="5">
        <v>268920</v>
      </c>
      <c r="GQ59" s="5">
        <v>102239</v>
      </c>
      <c r="GR59" s="5">
        <v>249301</v>
      </c>
      <c r="GS59" s="5">
        <v>59717</v>
      </c>
      <c r="GT59" s="5">
        <v>105315</v>
      </c>
      <c r="GU59" s="5">
        <v>78032</v>
      </c>
      <c r="GV59" s="5">
        <v>395573</v>
      </c>
      <c r="GW59" s="5">
        <v>150929</v>
      </c>
      <c r="GX59" s="5">
        <v>84009</v>
      </c>
      <c r="GY59" s="5">
        <v>131901</v>
      </c>
      <c r="GZ59" s="5">
        <v>42642</v>
      </c>
      <c r="HA59" s="5">
        <v>43480</v>
      </c>
      <c r="HB59" s="5">
        <v>35955</v>
      </c>
      <c r="HC59" s="5">
        <v>96172</v>
      </c>
      <c r="HD59" s="5">
        <v>48907</v>
      </c>
      <c r="HE59" s="5">
        <v>175983</v>
      </c>
      <c r="HF59" s="5">
        <v>50602</v>
      </c>
      <c r="HG59" s="5">
        <v>43913</v>
      </c>
      <c r="HH59" s="5">
        <v>38204</v>
      </c>
      <c r="HI59" s="5">
        <v>81950</v>
      </c>
      <c r="HJ59" s="5">
        <v>38815</v>
      </c>
      <c r="HK59" s="5">
        <v>78001</v>
      </c>
      <c r="HL59" s="5">
        <v>36992</v>
      </c>
      <c r="HM59" s="5">
        <v>34787</v>
      </c>
      <c r="HN59" s="5">
        <v>30098</v>
      </c>
      <c r="HO59" s="5">
        <v>23950</v>
      </c>
      <c r="HP59" s="5">
        <v>53187</v>
      </c>
      <c r="HQ59" s="5">
        <v>32141</v>
      </c>
      <c r="HR59" s="5">
        <v>36831</v>
      </c>
      <c r="HS59" s="5">
        <v>179163</v>
      </c>
      <c r="HT59" s="5">
        <v>198404</v>
      </c>
      <c r="HU59" s="5">
        <v>153463</v>
      </c>
      <c r="HV59" s="5">
        <v>172804</v>
      </c>
      <c r="HW59" s="5">
        <v>189300</v>
      </c>
      <c r="HX59" s="5">
        <v>232276</v>
      </c>
      <c r="HY59" s="5">
        <v>192121</v>
      </c>
      <c r="HZ59" s="5">
        <v>194350</v>
      </c>
      <c r="IA59" s="5">
        <v>216283</v>
      </c>
      <c r="IB59" s="5">
        <v>213181</v>
      </c>
      <c r="IC59" s="5">
        <v>194944</v>
      </c>
      <c r="ID59" s="5">
        <v>215729</v>
      </c>
      <c r="IE59" s="5">
        <v>201647</v>
      </c>
      <c r="IF59" s="5">
        <v>169895</v>
      </c>
      <c r="IG59" s="5">
        <v>175028</v>
      </c>
      <c r="IH59" s="5">
        <v>127270</v>
      </c>
      <c r="II59" s="5">
        <v>121727</v>
      </c>
      <c r="IJ59" s="5">
        <v>122591</v>
      </c>
      <c r="IK59" s="5">
        <v>125823</v>
      </c>
      <c r="IL59" s="5">
        <v>119420</v>
      </c>
      <c r="IM59" s="5">
        <v>95461</v>
      </c>
      <c r="IN59" s="5">
        <v>95074</v>
      </c>
      <c r="IO59" s="5">
        <v>88989</v>
      </c>
      <c r="IP59" s="5">
        <v>86102</v>
      </c>
      <c r="IQ59" s="5">
        <v>73310</v>
      </c>
      <c r="IR59" s="5">
        <v>70359</v>
      </c>
      <c r="IS59" s="5">
        <v>68402</v>
      </c>
      <c r="IT59" s="5">
        <v>53840</v>
      </c>
      <c r="IU59" s="5">
        <v>54284</v>
      </c>
      <c r="IV59" s="5">
        <v>54950</v>
      </c>
      <c r="IW59" s="5">
        <v>50555</v>
      </c>
      <c r="IX59" s="5">
        <v>72463</v>
      </c>
      <c r="IY59" s="5">
        <v>25204</v>
      </c>
      <c r="IZ59" s="5">
        <v>27605</v>
      </c>
      <c r="JA59" s="5">
        <v>25262</v>
      </c>
      <c r="JB59" s="5">
        <v>23036</v>
      </c>
      <c r="JC59" s="5">
        <v>22737</v>
      </c>
      <c r="JD59" s="5">
        <v>19192</v>
      </c>
      <c r="JE59" s="5">
        <v>16798</v>
      </c>
      <c r="JF59" s="5">
        <v>17774</v>
      </c>
      <c r="JG59" s="5">
        <v>16866</v>
      </c>
      <c r="JH59" s="5">
        <v>14580</v>
      </c>
      <c r="JI59" s="5">
        <v>12853</v>
      </c>
      <c r="JJ59" s="5">
        <v>11979</v>
      </c>
      <c r="JK59" s="5">
        <v>11301</v>
      </c>
      <c r="JL59" s="5">
        <v>11208</v>
      </c>
      <c r="JM59" s="5">
        <v>11268</v>
      </c>
      <c r="JN59" s="5">
        <v>11603</v>
      </c>
      <c r="JO59" s="5">
        <v>11527</v>
      </c>
      <c r="JP59" s="5">
        <v>16442</v>
      </c>
      <c r="JQ59" s="5">
        <v>10610</v>
      </c>
      <c r="JR59" s="5">
        <v>7576</v>
      </c>
      <c r="JS59" s="5">
        <v>7631</v>
      </c>
      <c r="JT59" s="5">
        <v>9390</v>
      </c>
      <c r="JU59" s="5">
        <v>5515</v>
      </c>
      <c r="JV59" s="5">
        <v>4965</v>
      </c>
      <c r="JW59" s="5">
        <v>5746</v>
      </c>
      <c r="JX59" s="5">
        <v>4523</v>
      </c>
      <c r="JY59" s="5">
        <v>4372</v>
      </c>
      <c r="JZ59" s="5">
        <v>4396</v>
      </c>
      <c r="KA59" s="5">
        <v>3862</v>
      </c>
      <c r="KB59" s="5">
        <v>3893</v>
      </c>
      <c r="KC59" s="5">
        <v>3665</v>
      </c>
      <c r="KD59" s="5">
        <v>4008</v>
      </c>
      <c r="KE59" s="5">
        <v>20410</v>
      </c>
      <c r="KF59" s="5">
        <v>20781</v>
      </c>
      <c r="KG59" s="5">
        <v>20849</v>
      </c>
      <c r="KH59" s="5">
        <v>18552</v>
      </c>
      <c r="KI59" s="5">
        <v>19804</v>
      </c>
      <c r="KJ59" s="5">
        <v>18583</v>
      </c>
      <c r="KK59" s="5">
        <v>13544</v>
      </c>
      <c r="KL59" s="5">
        <v>9124</v>
      </c>
      <c r="KM59" s="5">
        <v>7588</v>
      </c>
      <c r="KN59" s="5">
        <v>5359</v>
      </c>
      <c r="KO59" s="5">
        <v>3799</v>
      </c>
      <c r="KP59" s="5">
        <v>3538</v>
      </c>
      <c r="KQ59" s="5">
        <v>3125</v>
      </c>
      <c r="KR59" s="5">
        <v>2751</v>
      </c>
      <c r="KS59" s="5">
        <v>2649</v>
      </c>
      <c r="KT59" s="5">
        <v>1973</v>
      </c>
      <c r="KU59" s="5">
        <v>2772</v>
      </c>
      <c r="KV59" s="5">
        <v>3267</v>
      </c>
      <c r="KW59" s="5">
        <v>1874</v>
      </c>
      <c r="KX59" s="5">
        <v>1972</v>
      </c>
      <c r="KY59" s="5">
        <v>2237</v>
      </c>
      <c r="KZ59" s="5">
        <v>2207</v>
      </c>
      <c r="LA59" s="5">
        <v>2137</v>
      </c>
      <c r="LB59" s="5">
        <v>2023</v>
      </c>
      <c r="LC59" s="5">
        <v>2192</v>
      </c>
      <c r="LD59" s="5">
        <v>2256</v>
      </c>
      <c r="LE59" s="5">
        <v>2243</v>
      </c>
      <c r="LF59" s="5">
        <v>2286</v>
      </c>
      <c r="LG59" s="5">
        <v>2236</v>
      </c>
      <c r="LH59" s="5">
        <v>2126</v>
      </c>
      <c r="LI59" s="5">
        <v>2147</v>
      </c>
      <c r="LJ59" s="5">
        <v>2133</v>
      </c>
      <c r="LK59" s="5">
        <v>4016</v>
      </c>
      <c r="LL59" s="5">
        <v>4682</v>
      </c>
      <c r="LM59" s="5">
        <v>4177</v>
      </c>
      <c r="LN59" s="5">
        <v>3537</v>
      </c>
      <c r="LO59" s="5">
        <v>3863</v>
      </c>
      <c r="LP59" s="5">
        <v>4098</v>
      </c>
      <c r="LQ59" s="5">
        <v>3790</v>
      </c>
      <c r="LR59" s="5">
        <v>3088</v>
      </c>
      <c r="LS59" s="5">
        <v>3375</v>
      </c>
      <c r="LT59" s="5">
        <v>3471</v>
      </c>
      <c r="LU59" s="5">
        <v>2766</v>
      </c>
      <c r="LV59" s="5">
        <v>2675</v>
      </c>
      <c r="LW59" s="5">
        <v>2170</v>
      </c>
      <c r="LX59" s="5">
        <v>1397</v>
      </c>
      <c r="LY59" s="5">
        <v>1590</v>
      </c>
      <c r="LZ59" s="5">
        <v>1234</v>
      </c>
      <c r="MA59" s="5">
        <v>1111</v>
      </c>
      <c r="MB59" s="5">
        <v>1344</v>
      </c>
      <c r="MC59" s="5">
        <v>1708</v>
      </c>
      <c r="MD59" s="5">
        <v>1071</v>
      </c>
      <c r="ME59" s="5">
        <v>1232</v>
      </c>
      <c r="MF59" s="5">
        <v>1730</v>
      </c>
      <c r="MG59" s="5">
        <v>1206</v>
      </c>
      <c r="MH59" s="5">
        <v>1373</v>
      </c>
      <c r="MI59" s="5">
        <v>1109</v>
      </c>
      <c r="MJ59" s="5">
        <v>1244</v>
      </c>
      <c r="MK59" s="5">
        <v>1051</v>
      </c>
      <c r="ML59" s="5">
        <v>840</v>
      </c>
      <c r="MM59" s="5">
        <v>888</v>
      </c>
      <c r="MN59" s="5">
        <v>815</v>
      </c>
      <c r="MO59" s="5">
        <v>854</v>
      </c>
      <c r="MP59" s="5">
        <v>834</v>
      </c>
      <c r="MQ59" s="5">
        <v>0</v>
      </c>
      <c r="MR59" s="5">
        <v>0</v>
      </c>
      <c r="MS59" s="5">
        <v>0</v>
      </c>
      <c r="MT59" s="5">
        <v>0</v>
      </c>
      <c r="MU59" s="5">
        <v>0</v>
      </c>
      <c r="MV59" s="5">
        <v>0</v>
      </c>
      <c r="MW59" s="5">
        <v>0</v>
      </c>
      <c r="MX59" s="5">
        <v>0</v>
      </c>
      <c r="MY59" s="5">
        <v>0</v>
      </c>
      <c r="MZ59" s="5">
        <v>0</v>
      </c>
      <c r="NA59" s="5">
        <v>0</v>
      </c>
      <c r="NB59" s="5">
        <v>0</v>
      </c>
      <c r="NC59" s="5">
        <v>0</v>
      </c>
      <c r="ND59" s="5">
        <v>0</v>
      </c>
      <c r="NE59" s="5" t="s">
        <v>220</v>
      </c>
      <c r="NF59" s="5" t="s">
        <v>220</v>
      </c>
      <c r="NG59" s="5" t="s">
        <v>220</v>
      </c>
      <c r="NH59" s="5" t="s">
        <v>220</v>
      </c>
      <c r="NI59" s="5" t="s">
        <v>220</v>
      </c>
      <c r="NJ59" s="5" t="s">
        <v>220</v>
      </c>
      <c r="NK59" s="5" t="s">
        <v>220</v>
      </c>
      <c r="NL59" s="5" t="s">
        <v>220</v>
      </c>
      <c r="NM59" s="5" t="s">
        <v>220</v>
      </c>
      <c r="NN59" s="5" t="s">
        <v>220</v>
      </c>
      <c r="NO59" s="5" t="s">
        <v>220</v>
      </c>
      <c r="NP59" s="5" t="s">
        <v>220</v>
      </c>
      <c r="NQ59" s="5" t="s">
        <v>220</v>
      </c>
      <c r="NR59" s="5" t="s">
        <v>220</v>
      </c>
      <c r="NS59" s="5" t="s">
        <v>220</v>
      </c>
      <c r="NT59" s="5" t="s">
        <v>220</v>
      </c>
      <c r="NU59" s="5" t="s">
        <v>220</v>
      </c>
      <c r="NV59" s="5" t="s">
        <v>220</v>
      </c>
      <c r="NW59" s="5">
        <v>0</v>
      </c>
      <c r="NX59" s="5">
        <v>0</v>
      </c>
      <c r="NY59" s="5">
        <v>0</v>
      </c>
      <c r="NZ59" s="5">
        <v>0</v>
      </c>
      <c r="OA59" s="5">
        <v>0</v>
      </c>
      <c r="OB59" s="5">
        <v>0</v>
      </c>
      <c r="OC59" s="5">
        <v>0</v>
      </c>
      <c r="OD59" s="5">
        <v>0</v>
      </c>
      <c r="OE59" s="5">
        <v>0</v>
      </c>
      <c r="OF59" s="5">
        <v>0</v>
      </c>
      <c r="OG59" s="5">
        <v>0</v>
      </c>
      <c r="OH59" s="5">
        <v>0</v>
      </c>
      <c r="OI59" s="5">
        <v>0</v>
      </c>
      <c r="OJ59" s="5">
        <v>0</v>
      </c>
      <c r="OK59" s="5" t="s">
        <v>220</v>
      </c>
      <c r="OL59" s="5" t="s">
        <v>220</v>
      </c>
      <c r="OM59" s="5" t="s">
        <v>220</v>
      </c>
      <c r="ON59" s="5" t="s">
        <v>220</v>
      </c>
      <c r="OO59" s="5" t="s">
        <v>220</v>
      </c>
      <c r="OP59" s="5" t="s">
        <v>220</v>
      </c>
      <c r="OQ59" s="5" t="s">
        <v>220</v>
      </c>
      <c r="OR59" s="5" t="s">
        <v>220</v>
      </c>
      <c r="OS59" s="5" t="s">
        <v>220</v>
      </c>
      <c r="OT59" s="5" t="s">
        <v>220</v>
      </c>
      <c r="OU59" s="5" t="s">
        <v>220</v>
      </c>
      <c r="OV59" s="5" t="s">
        <v>220</v>
      </c>
      <c r="OW59" s="5" t="s">
        <v>220</v>
      </c>
      <c r="OX59" s="5" t="s">
        <v>220</v>
      </c>
      <c r="OY59" s="5" t="s">
        <v>220</v>
      </c>
      <c r="OZ59" s="5" t="s">
        <v>220</v>
      </c>
      <c r="PA59" s="5" t="s">
        <v>220</v>
      </c>
      <c r="PB59" s="5" t="s">
        <v>220</v>
      </c>
      <c r="PC59" s="5">
        <v>8499</v>
      </c>
      <c r="PD59" s="5">
        <v>8336</v>
      </c>
      <c r="PE59" s="5">
        <v>8488</v>
      </c>
      <c r="PF59" s="5">
        <v>9063</v>
      </c>
      <c r="PG59" s="5">
        <v>8953</v>
      </c>
      <c r="PH59" s="5">
        <v>9245</v>
      </c>
      <c r="PI59" s="5">
        <v>8205</v>
      </c>
      <c r="PJ59" s="5">
        <v>7862</v>
      </c>
      <c r="PK59" s="5">
        <v>7676</v>
      </c>
      <c r="PL59" s="5">
        <v>7538</v>
      </c>
      <c r="PM59" s="5">
        <v>7176</v>
      </c>
      <c r="PN59" s="5">
        <v>7264</v>
      </c>
      <c r="PO59" s="5">
        <v>6259</v>
      </c>
      <c r="PP59" s="5">
        <v>5537</v>
      </c>
      <c r="PQ59" s="5">
        <v>5406</v>
      </c>
      <c r="PR59" s="5">
        <v>5385</v>
      </c>
      <c r="PS59" s="5">
        <v>5242</v>
      </c>
      <c r="PT59" s="5">
        <v>5326</v>
      </c>
      <c r="PU59" s="5">
        <v>5880</v>
      </c>
      <c r="PV59" s="5">
        <v>5259</v>
      </c>
      <c r="PW59" s="5">
        <v>5097</v>
      </c>
      <c r="PX59" s="5">
        <v>4710</v>
      </c>
      <c r="PY59" s="5">
        <v>4453</v>
      </c>
      <c r="PZ59" s="5">
        <v>4347</v>
      </c>
      <c r="QA59" s="5">
        <v>4265</v>
      </c>
      <c r="QB59" s="5">
        <v>3937</v>
      </c>
      <c r="QC59" s="5">
        <v>4035</v>
      </c>
      <c r="QD59" s="5">
        <v>3693</v>
      </c>
      <c r="QE59" s="5">
        <v>3232</v>
      </c>
      <c r="QF59" s="5">
        <v>3253</v>
      </c>
      <c r="QG59" s="5">
        <v>3086</v>
      </c>
      <c r="QH59" s="5">
        <v>2954</v>
      </c>
      <c r="QI59" s="5">
        <v>16313</v>
      </c>
      <c r="QJ59" s="5">
        <v>18274</v>
      </c>
      <c r="QK59" s="5">
        <v>16402</v>
      </c>
      <c r="QL59" s="5">
        <v>17930</v>
      </c>
      <c r="QM59" s="5">
        <v>20070</v>
      </c>
      <c r="QN59" s="5">
        <v>21358</v>
      </c>
      <c r="QO59" s="5">
        <v>18579</v>
      </c>
      <c r="QP59" s="5">
        <v>18178</v>
      </c>
      <c r="QQ59" s="5">
        <v>19277</v>
      </c>
      <c r="QR59" s="5">
        <v>17259</v>
      </c>
      <c r="QS59" s="5">
        <v>15941</v>
      </c>
      <c r="QT59" s="5">
        <v>12191</v>
      </c>
      <c r="QU59" s="5">
        <v>16398</v>
      </c>
      <c r="QV59" s="5">
        <v>8701</v>
      </c>
      <c r="QW59" s="5">
        <v>7195</v>
      </c>
      <c r="QX59" s="5">
        <v>7256</v>
      </c>
      <c r="QY59" s="5">
        <v>6605</v>
      </c>
      <c r="QZ59" s="5">
        <v>5912</v>
      </c>
      <c r="RA59" s="5">
        <v>6118</v>
      </c>
      <c r="RB59" s="5">
        <v>5480</v>
      </c>
      <c r="RC59" s="5">
        <v>6753</v>
      </c>
      <c r="RD59" s="5">
        <v>5791</v>
      </c>
      <c r="RE59" s="5">
        <v>5563</v>
      </c>
      <c r="RF59" s="5">
        <v>6834</v>
      </c>
      <c r="RG59" s="5">
        <v>5348</v>
      </c>
      <c r="RH59" s="5">
        <v>4587</v>
      </c>
      <c r="RI59" s="5">
        <v>4773</v>
      </c>
      <c r="RJ59" s="5">
        <v>4623</v>
      </c>
      <c r="RK59" s="5">
        <v>4189</v>
      </c>
      <c r="RL59" s="5">
        <v>4217</v>
      </c>
      <c r="RM59" s="5">
        <v>3931</v>
      </c>
      <c r="RN59" s="5">
        <v>4312</v>
      </c>
      <c r="RO59" s="5">
        <v>9100</v>
      </c>
      <c r="RP59" s="5">
        <v>9495</v>
      </c>
      <c r="RQ59" s="5">
        <v>8354</v>
      </c>
      <c r="RR59" s="5">
        <v>8062</v>
      </c>
      <c r="RS59" s="5">
        <v>8624</v>
      </c>
      <c r="RT59" s="5">
        <v>9770</v>
      </c>
      <c r="RU59" s="5">
        <v>10067</v>
      </c>
      <c r="RV59" s="5">
        <v>9202</v>
      </c>
      <c r="RW59" s="5">
        <v>9705</v>
      </c>
      <c r="RX59" s="5">
        <v>11050</v>
      </c>
      <c r="RY59" s="5">
        <v>9534</v>
      </c>
      <c r="RZ59" s="5">
        <v>8920</v>
      </c>
      <c r="SA59" s="5">
        <v>9750</v>
      </c>
      <c r="SB59" s="5">
        <v>7871</v>
      </c>
      <c r="SC59" s="5">
        <v>7620</v>
      </c>
      <c r="SD59" s="5">
        <v>7475</v>
      </c>
      <c r="SE59" s="5">
        <v>6610</v>
      </c>
      <c r="SF59" s="5">
        <v>6877</v>
      </c>
      <c r="SG59" s="5">
        <v>7173</v>
      </c>
      <c r="SH59" s="5">
        <v>6287</v>
      </c>
      <c r="SI59" s="5">
        <v>4798</v>
      </c>
      <c r="SJ59" s="5">
        <v>5758</v>
      </c>
      <c r="SK59" s="5">
        <v>5047</v>
      </c>
      <c r="SL59" s="5">
        <v>4946</v>
      </c>
      <c r="SM59" s="5">
        <v>4546</v>
      </c>
      <c r="SN59" s="5">
        <v>4326</v>
      </c>
      <c r="SO59" s="5">
        <v>4170</v>
      </c>
      <c r="SP59" s="5">
        <v>4031</v>
      </c>
      <c r="SQ59" s="5">
        <v>4153</v>
      </c>
      <c r="SR59" s="5">
        <v>3762</v>
      </c>
      <c r="SS59" s="5">
        <v>3614</v>
      </c>
      <c r="ST59" s="5">
        <v>3478</v>
      </c>
      <c r="SU59" s="5">
        <v>4177</v>
      </c>
      <c r="SV59" s="5">
        <v>4696</v>
      </c>
      <c r="SW59" s="5">
        <v>4036</v>
      </c>
      <c r="SX59" s="5">
        <v>3371</v>
      </c>
      <c r="SY59" s="5">
        <v>2986</v>
      </c>
      <c r="SZ59" s="5">
        <v>2910</v>
      </c>
      <c r="TA59" s="5">
        <v>2209</v>
      </c>
      <c r="TB59" s="5">
        <v>1857</v>
      </c>
      <c r="TC59" s="5">
        <v>1831</v>
      </c>
      <c r="TD59" s="5">
        <v>1598</v>
      </c>
      <c r="TE59" s="5">
        <v>1324</v>
      </c>
      <c r="TF59" s="5">
        <v>1349</v>
      </c>
      <c r="TG59" s="5">
        <v>1353</v>
      </c>
      <c r="TH59" s="5">
        <v>1545</v>
      </c>
      <c r="TI59" s="5">
        <v>1082</v>
      </c>
      <c r="TJ59" s="5">
        <v>1025</v>
      </c>
      <c r="TK59" s="5">
        <v>1031</v>
      </c>
      <c r="TL59" s="5">
        <v>1022</v>
      </c>
      <c r="TM59" s="5">
        <v>869</v>
      </c>
      <c r="TN59" s="5">
        <v>787</v>
      </c>
      <c r="TO59" s="5">
        <v>853</v>
      </c>
      <c r="TP59" s="5">
        <v>756</v>
      </c>
      <c r="TQ59" s="5">
        <v>842</v>
      </c>
      <c r="TR59" s="5">
        <v>900</v>
      </c>
      <c r="TS59" s="5">
        <v>993</v>
      </c>
      <c r="TT59" s="5">
        <v>969</v>
      </c>
      <c r="TU59" s="5">
        <v>1052</v>
      </c>
      <c r="TV59" s="5">
        <v>1055</v>
      </c>
      <c r="TW59" s="5">
        <v>1010</v>
      </c>
      <c r="TX59" s="5">
        <v>1003</v>
      </c>
      <c r="TY59" s="5">
        <v>1057</v>
      </c>
      <c r="TZ59" s="5">
        <v>1145</v>
      </c>
      <c r="UA59" s="5">
        <v>120</v>
      </c>
      <c r="UB59" s="5">
        <v>158</v>
      </c>
      <c r="UC59" s="5">
        <v>158</v>
      </c>
      <c r="UD59" s="5">
        <v>154</v>
      </c>
      <c r="UE59" s="5">
        <v>195</v>
      </c>
      <c r="UF59" s="5">
        <v>180</v>
      </c>
      <c r="UG59" s="5">
        <v>349</v>
      </c>
      <c r="UH59" s="5">
        <v>325</v>
      </c>
      <c r="UI59" s="5">
        <v>329</v>
      </c>
      <c r="UJ59" s="5">
        <v>369</v>
      </c>
      <c r="UK59" s="5">
        <v>353</v>
      </c>
      <c r="UL59" s="5">
        <v>357</v>
      </c>
      <c r="UM59" s="5">
        <v>423</v>
      </c>
      <c r="UN59" s="5">
        <v>319</v>
      </c>
      <c r="UO59" s="5">
        <v>313</v>
      </c>
      <c r="UP59" s="5">
        <v>303</v>
      </c>
      <c r="UQ59" s="5">
        <v>326</v>
      </c>
      <c r="UR59" s="5">
        <v>333</v>
      </c>
      <c r="US59" s="5">
        <v>464</v>
      </c>
      <c r="UT59" s="5">
        <v>709</v>
      </c>
      <c r="UU59" s="5">
        <v>697</v>
      </c>
      <c r="UV59" s="5">
        <v>806</v>
      </c>
      <c r="UW59" s="5">
        <v>798</v>
      </c>
      <c r="UX59" s="5">
        <v>770</v>
      </c>
      <c r="UY59" s="5">
        <v>725</v>
      </c>
      <c r="UZ59" s="5">
        <v>809</v>
      </c>
      <c r="VA59" s="5">
        <v>724</v>
      </c>
      <c r="VB59" s="5">
        <v>649</v>
      </c>
      <c r="VC59" s="5">
        <v>621</v>
      </c>
      <c r="VD59" s="5">
        <v>602</v>
      </c>
      <c r="VE59" s="5">
        <v>571</v>
      </c>
      <c r="VF59" s="5">
        <v>498</v>
      </c>
      <c r="VG59" s="5">
        <v>58229</v>
      </c>
      <c r="VH59" s="5">
        <v>53633</v>
      </c>
      <c r="VI59" s="5">
        <v>52571</v>
      </c>
      <c r="VJ59" s="5">
        <v>48472</v>
      </c>
      <c r="VK59" s="5">
        <v>45729</v>
      </c>
      <c r="VL59" s="5">
        <v>45025</v>
      </c>
      <c r="VM59" s="5">
        <v>44334</v>
      </c>
      <c r="VN59" s="5">
        <v>41782</v>
      </c>
      <c r="VO59" s="5">
        <v>36661</v>
      </c>
      <c r="VP59" s="5">
        <v>32464</v>
      </c>
      <c r="VQ59" s="5">
        <v>28315</v>
      </c>
      <c r="VR59" s="5">
        <v>28785</v>
      </c>
      <c r="VS59" s="5">
        <v>29740</v>
      </c>
      <c r="VT59" s="5">
        <v>26470</v>
      </c>
      <c r="VU59" s="5">
        <v>27417</v>
      </c>
      <c r="VV59" s="5">
        <v>26712</v>
      </c>
      <c r="VW59" s="5">
        <v>24560</v>
      </c>
      <c r="VX59" s="5">
        <v>18587</v>
      </c>
      <c r="VY59" s="5">
        <v>14641</v>
      </c>
      <c r="VZ59" s="5">
        <v>12349</v>
      </c>
      <c r="WA59" s="5">
        <v>18151</v>
      </c>
      <c r="WB59" s="5">
        <v>11819</v>
      </c>
      <c r="WC59" s="5">
        <v>11333</v>
      </c>
      <c r="WD59" s="5">
        <v>11632</v>
      </c>
      <c r="WE59" s="5">
        <v>19536</v>
      </c>
      <c r="WF59" s="5">
        <v>12792</v>
      </c>
      <c r="WG59" s="5">
        <v>12855</v>
      </c>
      <c r="WH59" s="5">
        <v>10318</v>
      </c>
      <c r="WI59" s="5">
        <v>9811</v>
      </c>
      <c r="WJ59" s="5">
        <v>9798</v>
      </c>
      <c r="WK59" s="5">
        <v>8579</v>
      </c>
      <c r="WL59" s="5">
        <v>7970</v>
      </c>
      <c r="WM59" s="5">
        <v>593</v>
      </c>
      <c r="WN59" s="5">
        <v>633</v>
      </c>
      <c r="WO59" s="5">
        <v>592</v>
      </c>
      <c r="WP59" s="5">
        <v>608</v>
      </c>
      <c r="WQ59" s="5">
        <v>480</v>
      </c>
      <c r="WR59" s="5">
        <v>615</v>
      </c>
      <c r="WS59" s="5">
        <v>366</v>
      </c>
      <c r="WT59" s="5">
        <v>195</v>
      </c>
      <c r="WU59" s="5">
        <v>252</v>
      </c>
      <c r="WV59" s="5">
        <v>275</v>
      </c>
      <c r="WW59" s="5">
        <v>265</v>
      </c>
      <c r="WX59" s="5">
        <v>273</v>
      </c>
      <c r="WY59" s="5">
        <v>302</v>
      </c>
      <c r="WZ59" s="5">
        <v>368</v>
      </c>
      <c r="XA59" s="5">
        <v>371</v>
      </c>
      <c r="XB59" s="5">
        <v>310</v>
      </c>
      <c r="XC59" s="5">
        <v>299</v>
      </c>
      <c r="XD59" s="5">
        <v>284</v>
      </c>
      <c r="XE59" s="5">
        <v>318</v>
      </c>
      <c r="XF59" s="5">
        <v>356</v>
      </c>
      <c r="XG59" s="5">
        <v>399</v>
      </c>
      <c r="XH59" s="5">
        <v>313</v>
      </c>
      <c r="XI59" s="5">
        <v>324</v>
      </c>
      <c r="XJ59" s="5">
        <v>266</v>
      </c>
      <c r="XK59" s="5">
        <v>347</v>
      </c>
      <c r="XL59" s="5">
        <v>230</v>
      </c>
      <c r="XM59" s="5">
        <v>264</v>
      </c>
      <c r="XN59" s="5">
        <v>278</v>
      </c>
      <c r="XO59" s="5">
        <v>238</v>
      </c>
      <c r="XP59" s="5">
        <v>251</v>
      </c>
      <c r="XQ59" s="5">
        <v>249</v>
      </c>
      <c r="XR59" s="5">
        <v>288</v>
      </c>
      <c r="XS59" s="2">
        <v>5860</v>
      </c>
      <c r="XT59" s="3" t="s">
        <v>222</v>
      </c>
      <c r="XU59" s="3" t="s">
        <v>222</v>
      </c>
      <c r="XV59" s="3" t="s">
        <v>222</v>
      </c>
      <c r="XW59" s="3" t="s">
        <v>221</v>
      </c>
      <c r="XX59" s="3" t="s">
        <v>222</v>
      </c>
      <c r="XY59" s="3" t="s">
        <v>222</v>
      </c>
      <c r="XZ59" s="3" t="s">
        <v>253</v>
      </c>
    </row>
    <row r="60" spans="1:650" x14ac:dyDescent="0.3">
      <c r="A60" s="1" t="s">
        <v>54</v>
      </c>
      <c r="B60" s="2">
        <v>4057031</v>
      </c>
      <c r="C60" s="5" t="s">
        <v>220</v>
      </c>
      <c r="D60" s="5" t="s">
        <v>220</v>
      </c>
      <c r="E60" s="5" t="s">
        <v>220</v>
      </c>
      <c r="F60" s="5" t="s">
        <v>220</v>
      </c>
      <c r="G60" s="5" t="s">
        <v>220</v>
      </c>
      <c r="H60" s="5" t="s">
        <v>220</v>
      </c>
      <c r="I60" s="5" t="s">
        <v>220</v>
      </c>
      <c r="J60" s="5" t="s">
        <v>220</v>
      </c>
      <c r="K60" s="5" t="s">
        <v>220</v>
      </c>
      <c r="L60" s="5" t="s">
        <v>220</v>
      </c>
      <c r="M60" s="5" t="s">
        <v>220</v>
      </c>
      <c r="N60" s="5" t="s">
        <v>220</v>
      </c>
      <c r="O60" s="5" t="s">
        <v>220</v>
      </c>
      <c r="P60" s="5" t="s">
        <v>220</v>
      </c>
      <c r="Q60" s="5" t="s">
        <v>220</v>
      </c>
      <c r="R60" s="5" t="s">
        <v>220</v>
      </c>
      <c r="S60" s="5" t="s">
        <v>220</v>
      </c>
      <c r="T60" s="5" t="s">
        <v>220</v>
      </c>
      <c r="U60" s="5">
        <v>55992</v>
      </c>
      <c r="V60" s="5">
        <v>8043</v>
      </c>
      <c r="W60" s="5">
        <v>0</v>
      </c>
      <c r="X60" s="5">
        <v>38</v>
      </c>
      <c r="Y60" s="5">
        <v>5509</v>
      </c>
      <c r="Z60" s="5">
        <v>20540</v>
      </c>
      <c r="AA60" s="5">
        <v>0</v>
      </c>
      <c r="AB60" s="5">
        <v>310</v>
      </c>
      <c r="AC60" s="5">
        <v>14975</v>
      </c>
      <c r="AD60" s="5">
        <v>16625</v>
      </c>
      <c r="AE60" s="5">
        <v>0</v>
      </c>
      <c r="AF60" s="5">
        <v>0</v>
      </c>
      <c r="AG60" s="5">
        <v>0</v>
      </c>
      <c r="AH60" s="5">
        <v>0</v>
      </c>
      <c r="AI60" s="5" t="s">
        <v>220</v>
      </c>
      <c r="AJ60" s="5" t="s">
        <v>220</v>
      </c>
      <c r="AK60" s="5" t="s">
        <v>220</v>
      </c>
      <c r="AL60" s="5" t="s">
        <v>220</v>
      </c>
      <c r="AM60" s="5" t="s">
        <v>220</v>
      </c>
      <c r="AN60" s="5" t="s">
        <v>220</v>
      </c>
      <c r="AO60" s="5" t="s">
        <v>220</v>
      </c>
      <c r="AP60" s="5" t="s">
        <v>220</v>
      </c>
      <c r="AQ60" s="5" t="s">
        <v>220</v>
      </c>
      <c r="AR60" s="5" t="s">
        <v>220</v>
      </c>
      <c r="AS60" s="5" t="s">
        <v>220</v>
      </c>
      <c r="AT60" s="5" t="s">
        <v>220</v>
      </c>
      <c r="AU60" s="5" t="s">
        <v>220</v>
      </c>
      <c r="AV60" s="5" t="s">
        <v>220</v>
      </c>
      <c r="AW60" s="5" t="s">
        <v>220</v>
      </c>
      <c r="AX60" s="5" t="s">
        <v>220</v>
      </c>
      <c r="AY60" s="5" t="s">
        <v>220</v>
      </c>
      <c r="AZ60" s="5" t="s">
        <v>220</v>
      </c>
      <c r="BA60" s="5">
        <v>78046</v>
      </c>
      <c r="BB60" s="5">
        <v>125163</v>
      </c>
      <c r="BC60" s="5">
        <v>76019</v>
      </c>
      <c r="BD60" s="5">
        <v>51691</v>
      </c>
      <c r="BE60" s="5">
        <v>50599</v>
      </c>
      <c r="BF60" s="5">
        <v>112906</v>
      </c>
      <c r="BG60" s="5">
        <v>213651</v>
      </c>
      <c r="BH60" s="5">
        <v>65462</v>
      </c>
      <c r="BI60" s="5">
        <v>5020955</v>
      </c>
      <c r="BJ60" s="5">
        <v>82665</v>
      </c>
      <c r="BK60" s="5">
        <v>90714</v>
      </c>
      <c r="BL60" s="5">
        <v>7237459</v>
      </c>
      <c r="BM60" s="5">
        <v>54186</v>
      </c>
      <c r="BN60" s="5">
        <v>34971</v>
      </c>
      <c r="BO60" s="5" t="s">
        <v>220</v>
      </c>
      <c r="BP60" s="5" t="s">
        <v>220</v>
      </c>
      <c r="BQ60" s="5" t="s">
        <v>220</v>
      </c>
      <c r="BR60" s="5" t="s">
        <v>220</v>
      </c>
      <c r="BS60" s="5" t="s">
        <v>220</v>
      </c>
      <c r="BT60" s="5" t="s">
        <v>220</v>
      </c>
      <c r="BU60" s="5" t="s">
        <v>220</v>
      </c>
      <c r="BV60" s="5" t="s">
        <v>220</v>
      </c>
      <c r="BW60" s="5" t="s">
        <v>220</v>
      </c>
      <c r="BX60" s="5" t="s">
        <v>220</v>
      </c>
      <c r="BY60" s="5" t="s">
        <v>220</v>
      </c>
      <c r="BZ60" s="5" t="s">
        <v>220</v>
      </c>
      <c r="CA60" s="5" t="s">
        <v>220</v>
      </c>
      <c r="CB60" s="5" t="s">
        <v>220</v>
      </c>
      <c r="CC60" s="5" t="s">
        <v>220</v>
      </c>
      <c r="CD60" s="5" t="s">
        <v>220</v>
      </c>
      <c r="CE60" s="5" t="s">
        <v>220</v>
      </c>
      <c r="CF60" s="5" t="s">
        <v>220</v>
      </c>
      <c r="CG60" s="5">
        <v>219214</v>
      </c>
      <c r="CH60" s="5">
        <v>84641</v>
      </c>
      <c r="CI60" s="5">
        <v>57448</v>
      </c>
      <c r="CJ60" s="5">
        <v>43555</v>
      </c>
      <c r="CK60" s="5">
        <v>70545</v>
      </c>
      <c r="CL60" s="5">
        <v>19555</v>
      </c>
      <c r="CM60" s="5">
        <v>23859</v>
      </c>
      <c r="CN60" s="5">
        <v>32981</v>
      </c>
      <c r="CO60" s="5">
        <v>54594</v>
      </c>
      <c r="CP60" s="5">
        <v>54759</v>
      </c>
      <c r="CQ60" s="5">
        <v>58099</v>
      </c>
      <c r="CR60" s="5">
        <v>71001</v>
      </c>
      <c r="CS60" s="5">
        <v>48570</v>
      </c>
      <c r="CT60" s="5">
        <v>66922</v>
      </c>
      <c r="CU60" s="5" t="s">
        <v>220</v>
      </c>
      <c r="CV60" s="5" t="s">
        <v>220</v>
      </c>
      <c r="CW60" s="5" t="s">
        <v>220</v>
      </c>
      <c r="CX60" s="5" t="s">
        <v>220</v>
      </c>
      <c r="CY60" s="5" t="s">
        <v>220</v>
      </c>
      <c r="CZ60" s="5" t="s">
        <v>220</v>
      </c>
      <c r="DA60" s="5" t="s">
        <v>220</v>
      </c>
      <c r="DB60" s="5" t="s">
        <v>220</v>
      </c>
      <c r="DC60" s="5" t="s">
        <v>220</v>
      </c>
      <c r="DD60" s="5" t="s">
        <v>220</v>
      </c>
      <c r="DE60" s="5" t="s">
        <v>220</v>
      </c>
      <c r="DF60" s="5" t="s">
        <v>220</v>
      </c>
      <c r="DG60" s="5" t="s">
        <v>220</v>
      </c>
      <c r="DH60" s="5" t="s">
        <v>220</v>
      </c>
      <c r="DI60" s="5" t="s">
        <v>220</v>
      </c>
      <c r="DJ60" s="5" t="s">
        <v>220</v>
      </c>
      <c r="DK60" s="5" t="s">
        <v>220</v>
      </c>
      <c r="DL60" s="5" t="s">
        <v>220</v>
      </c>
      <c r="DM60" s="5">
        <v>354187</v>
      </c>
      <c r="DN60" s="5">
        <v>385459</v>
      </c>
      <c r="DO60" s="5">
        <v>395362</v>
      </c>
      <c r="DP60" s="5">
        <v>342513</v>
      </c>
      <c r="DQ60" s="5">
        <v>333816</v>
      </c>
      <c r="DR60" s="5">
        <v>241798</v>
      </c>
      <c r="DS60" s="5">
        <v>259384</v>
      </c>
      <c r="DT60" s="5">
        <v>259519</v>
      </c>
      <c r="DU60" s="5">
        <v>234904</v>
      </c>
      <c r="DV60" s="5">
        <v>216853</v>
      </c>
      <c r="DW60" s="5">
        <v>220579</v>
      </c>
      <c r="DX60" s="5">
        <v>186898</v>
      </c>
      <c r="DY60" s="5">
        <v>186589</v>
      </c>
      <c r="DZ60" s="5">
        <v>215165</v>
      </c>
      <c r="EA60" s="5" t="s">
        <v>220</v>
      </c>
      <c r="EB60" s="5" t="s">
        <v>220</v>
      </c>
      <c r="EC60" s="5" t="s">
        <v>220</v>
      </c>
      <c r="ED60" s="5" t="s">
        <v>220</v>
      </c>
      <c r="EE60" s="5" t="s">
        <v>220</v>
      </c>
      <c r="EF60" s="5" t="s">
        <v>220</v>
      </c>
      <c r="EG60" s="5" t="s">
        <v>220</v>
      </c>
      <c r="EH60" s="5" t="s">
        <v>220</v>
      </c>
      <c r="EI60" s="5" t="s">
        <v>220</v>
      </c>
      <c r="EJ60" s="5" t="s">
        <v>220</v>
      </c>
      <c r="EK60" s="5" t="s">
        <v>220</v>
      </c>
      <c r="EL60" s="5" t="s">
        <v>220</v>
      </c>
      <c r="EM60" s="5" t="s">
        <v>220</v>
      </c>
      <c r="EN60" s="5" t="s">
        <v>220</v>
      </c>
      <c r="EO60" s="5" t="s">
        <v>220</v>
      </c>
      <c r="EP60" s="5" t="s">
        <v>220</v>
      </c>
      <c r="EQ60" s="5" t="s">
        <v>220</v>
      </c>
      <c r="ER60" s="5" t="s">
        <v>220</v>
      </c>
      <c r="ES60" s="5">
        <v>17605</v>
      </c>
      <c r="ET60" s="5">
        <v>6504</v>
      </c>
      <c r="EU60" s="5">
        <v>61179</v>
      </c>
      <c r="EV60" s="5">
        <v>13991</v>
      </c>
      <c r="EW60" s="5">
        <v>4547</v>
      </c>
      <c r="EX60" s="5">
        <v>18283</v>
      </c>
      <c r="EY60" s="5">
        <v>13215</v>
      </c>
      <c r="EZ60" s="5">
        <v>22546</v>
      </c>
      <c r="FA60" s="5">
        <v>4038</v>
      </c>
      <c r="FB60" s="5">
        <v>7103</v>
      </c>
      <c r="FC60" s="5">
        <v>26139</v>
      </c>
      <c r="FD60" s="5">
        <v>23979</v>
      </c>
      <c r="FE60" s="5">
        <v>16034</v>
      </c>
      <c r="FF60" s="5">
        <v>22476</v>
      </c>
      <c r="FG60" s="5" t="s">
        <v>220</v>
      </c>
      <c r="FH60" s="5" t="s">
        <v>220</v>
      </c>
      <c r="FI60" s="5" t="s">
        <v>220</v>
      </c>
      <c r="FJ60" s="5" t="s">
        <v>220</v>
      </c>
      <c r="FK60" s="5" t="s">
        <v>220</v>
      </c>
      <c r="FL60" s="5" t="s">
        <v>220</v>
      </c>
      <c r="FM60" s="5" t="s">
        <v>220</v>
      </c>
      <c r="FN60" s="5" t="s">
        <v>220</v>
      </c>
      <c r="FO60" s="5" t="s">
        <v>220</v>
      </c>
      <c r="FP60" s="5" t="s">
        <v>220</v>
      </c>
      <c r="FQ60" s="5" t="s">
        <v>220</v>
      </c>
      <c r="FR60" s="5" t="s">
        <v>220</v>
      </c>
      <c r="FS60" s="5" t="s">
        <v>220</v>
      </c>
      <c r="FT60" s="5" t="s">
        <v>220</v>
      </c>
      <c r="FU60" s="5" t="s">
        <v>220</v>
      </c>
      <c r="FV60" s="5" t="s">
        <v>220</v>
      </c>
      <c r="FW60" s="5" t="s">
        <v>220</v>
      </c>
      <c r="FX60" s="5" t="s">
        <v>220</v>
      </c>
      <c r="FY60" s="5" t="s">
        <v>220</v>
      </c>
      <c r="FZ60" s="5" t="s">
        <v>220</v>
      </c>
      <c r="GA60" s="5" t="s">
        <v>220</v>
      </c>
      <c r="GB60" s="5" t="s">
        <v>220</v>
      </c>
      <c r="GC60" s="5" t="s">
        <v>220</v>
      </c>
      <c r="GD60" s="5" t="s">
        <v>220</v>
      </c>
      <c r="GE60" s="5" t="s">
        <v>220</v>
      </c>
      <c r="GF60" s="5" t="s">
        <v>220</v>
      </c>
      <c r="GG60" s="5" t="s">
        <v>220</v>
      </c>
      <c r="GH60" s="5" t="s">
        <v>220</v>
      </c>
      <c r="GI60" s="5" t="s">
        <v>220</v>
      </c>
      <c r="GJ60" s="5" t="s">
        <v>220</v>
      </c>
      <c r="GK60" s="5" t="s">
        <v>220</v>
      </c>
      <c r="GL60" s="5" t="s">
        <v>220</v>
      </c>
      <c r="GM60" s="5" t="s">
        <v>220</v>
      </c>
      <c r="GN60" s="5" t="s">
        <v>220</v>
      </c>
      <c r="GO60" s="5" t="s">
        <v>220</v>
      </c>
      <c r="GP60" s="5" t="s">
        <v>220</v>
      </c>
      <c r="GQ60" s="5" t="s">
        <v>220</v>
      </c>
      <c r="GR60" s="5" t="s">
        <v>220</v>
      </c>
      <c r="GS60" s="5" t="s">
        <v>220</v>
      </c>
      <c r="GT60" s="5" t="s">
        <v>220</v>
      </c>
      <c r="GU60" s="5" t="s">
        <v>220</v>
      </c>
      <c r="GV60" s="5" t="s">
        <v>220</v>
      </c>
      <c r="GW60" s="5" t="s">
        <v>220</v>
      </c>
      <c r="GX60" s="5" t="s">
        <v>220</v>
      </c>
      <c r="GY60" s="5" t="s">
        <v>220</v>
      </c>
      <c r="GZ60" s="5" t="s">
        <v>220</v>
      </c>
      <c r="HA60" s="5" t="s">
        <v>220</v>
      </c>
      <c r="HB60" s="5" t="s">
        <v>220</v>
      </c>
      <c r="HC60" s="5" t="s">
        <v>220</v>
      </c>
      <c r="HD60" s="5" t="s">
        <v>220</v>
      </c>
      <c r="HE60" s="5">
        <v>725044</v>
      </c>
      <c r="HF60" s="5">
        <v>609811</v>
      </c>
      <c r="HG60" s="5">
        <v>590009</v>
      </c>
      <c r="HH60" s="5">
        <v>451789</v>
      </c>
      <c r="HI60" s="5">
        <v>465016</v>
      </c>
      <c r="HJ60" s="5">
        <v>413083</v>
      </c>
      <c r="HK60" s="5">
        <v>510109</v>
      </c>
      <c r="HL60" s="5">
        <v>380818</v>
      </c>
      <c r="HM60" s="5">
        <v>5329466</v>
      </c>
      <c r="HN60" s="5">
        <v>378004</v>
      </c>
      <c r="HO60" s="5">
        <v>395531</v>
      </c>
      <c r="HP60" s="5">
        <v>7519338</v>
      </c>
      <c r="HQ60" s="5">
        <v>305379</v>
      </c>
      <c r="HR60" s="5">
        <v>339533</v>
      </c>
      <c r="HS60" s="5" t="s">
        <v>220</v>
      </c>
      <c r="HT60" s="5" t="s">
        <v>220</v>
      </c>
      <c r="HU60" s="5" t="s">
        <v>220</v>
      </c>
      <c r="HV60" s="5" t="s">
        <v>220</v>
      </c>
      <c r="HW60" s="5" t="s">
        <v>220</v>
      </c>
      <c r="HX60" s="5" t="s">
        <v>220</v>
      </c>
      <c r="HY60" s="5" t="s">
        <v>220</v>
      </c>
      <c r="HZ60" s="5" t="s">
        <v>220</v>
      </c>
      <c r="IA60" s="5" t="s">
        <v>220</v>
      </c>
      <c r="IB60" s="5" t="s">
        <v>220</v>
      </c>
      <c r="IC60" s="5" t="s">
        <v>220</v>
      </c>
      <c r="ID60" s="5" t="s">
        <v>220</v>
      </c>
      <c r="IE60" s="5" t="s">
        <v>220</v>
      </c>
      <c r="IF60" s="5" t="s">
        <v>220</v>
      </c>
      <c r="IG60" s="5" t="s">
        <v>220</v>
      </c>
      <c r="IH60" s="5" t="s">
        <v>220</v>
      </c>
      <c r="II60" s="5" t="s">
        <v>220</v>
      </c>
      <c r="IJ60" s="5" t="s">
        <v>220</v>
      </c>
      <c r="IK60" s="5">
        <v>3253842</v>
      </c>
      <c r="IL60" s="5">
        <v>3323689</v>
      </c>
      <c r="IM60" s="5">
        <v>2301913</v>
      </c>
      <c r="IN60" s="5">
        <v>2309968</v>
      </c>
      <c r="IO60" s="5">
        <v>2268672</v>
      </c>
      <c r="IP60" s="5">
        <v>2177058</v>
      </c>
      <c r="IQ60" s="5">
        <v>1921742</v>
      </c>
      <c r="IR60" s="5">
        <v>2030985</v>
      </c>
      <c r="IS60" s="5">
        <v>2174486</v>
      </c>
      <c r="IT60" s="5">
        <v>1991787</v>
      </c>
      <c r="IU60" s="5">
        <v>1985641</v>
      </c>
      <c r="IV60" s="5">
        <v>1957085</v>
      </c>
      <c r="IW60" s="5">
        <v>1965414</v>
      </c>
      <c r="IX60" s="5">
        <v>1835984</v>
      </c>
      <c r="IY60" s="5" t="s">
        <v>220</v>
      </c>
      <c r="IZ60" s="5" t="s">
        <v>220</v>
      </c>
      <c r="JA60" s="5" t="s">
        <v>220</v>
      </c>
      <c r="JB60" s="5" t="s">
        <v>220</v>
      </c>
      <c r="JC60" s="5" t="s">
        <v>220</v>
      </c>
      <c r="JD60" s="5" t="s">
        <v>220</v>
      </c>
      <c r="JE60" s="5" t="s">
        <v>220</v>
      </c>
      <c r="JF60" s="5" t="s">
        <v>220</v>
      </c>
      <c r="JG60" s="5" t="s">
        <v>220</v>
      </c>
      <c r="JH60" s="5" t="s">
        <v>220</v>
      </c>
      <c r="JI60" s="5" t="s">
        <v>220</v>
      </c>
      <c r="JJ60" s="5" t="s">
        <v>220</v>
      </c>
      <c r="JK60" s="5" t="s">
        <v>220</v>
      </c>
      <c r="JL60" s="5" t="s">
        <v>220</v>
      </c>
      <c r="JM60" s="5" t="s">
        <v>220</v>
      </c>
      <c r="JN60" s="5" t="s">
        <v>220</v>
      </c>
      <c r="JO60" s="5" t="s">
        <v>220</v>
      </c>
      <c r="JP60" s="5" t="s">
        <v>220</v>
      </c>
      <c r="JQ60" s="5">
        <v>235913</v>
      </c>
      <c r="JR60" s="5">
        <v>239006</v>
      </c>
      <c r="JS60" s="5">
        <v>270960</v>
      </c>
      <c r="JT60" s="5">
        <v>258831</v>
      </c>
      <c r="JU60" s="5">
        <v>242156</v>
      </c>
      <c r="JV60" s="5">
        <v>237759</v>
      </c>
      <c r="JW60" s="5">
        <v>198497</v>
      </c>
      <c r="JX60" s="5">
        <v>215809</v>
      </c>
      <c r="JY60" s="5">
        <v>244486</v>
      </c>
      <c r="JZ60" s="5">
        <v>212279</v>
      </c>
      <c r="KA60" s="5">
        <v>213982</v>
      </c>
      <c r="KB60" s="5">
        <v>197423</v>
      </c>
      <c r="KC60" s="5">
        <v>176015</v>
      </c>
      <c r="KD60" s="5">
        <v>200134</v>
      </c>
      <c r="KE60" s="5" t="s">
        <v>220</v>
      </c>
      <c r="KF60" s="5" t="s">
        <v>220</v>
      </c>
      <c r="KG60" s="5" t="s">
        <v>220</v>
      </c>
      <c r="KH60" s="5" t="s">
        <v>220</v>
      </c>
      <c r="KI60" s="5" t="s">
        <v>220</v>
      </c>
      <c r="KJ60" s="5" t="s">
        <v>220</v>
      </c>
      <c r="KK60" s="5" t="s">
        <v>220</v>
      </c>
      <c r="KL60" s="5" t="s">
        <v>220</v>
      </c>
      <c r="KM60" s="5" t="s">
        <v>220</v>
      </c>
      <c r="KN60" s="5" t="s">
        <v>220</v>
      </c>
      <c r="KO60" s="5" t="s">
        <v>220</v>
      </c>
      <c r="KP60" s="5" t="s">
        <v>220</v>
      </c>
      <c r="KQ60" s="5" t="s">
        <v>220</v>
      </c>
      <c r="KR60" s="5" t="s">
        <v>220</v>
      </c>
      <c r="KS60" s="5" t="s">
        <v>220</v>
      </c>
      <c r="KT60" s="5" t="s">
        <v>220</v>
      </c>
      <c r="KU60" s="5" t="s">
        <v>220</v>
      </c>
      <c r="KV60" s="5" t="s">
        <v>220</v>
      </c>
      <c r="KW60" s="5">
        <v>275487</v>
      </c>
      <c r="KX60" s="5">
        <v>258921</v>
      </c>
      <c r="KY60" s="5">
        <v>181824</v>
      </c>
      <c r="KZ60" s="5">
        <v>142971</v>
      </c>
      <c r="LA60" s="5">
        <v>145165</v>
      </c>
      <c r="LB60" s="5">
        <v>21572</v>
      </c>
      <c r="LC60" s="5">
        <v>19703</v>
      </c>
      <c r="LD60" s="5">
        <v>18841</v>
      </c>
      <c r="LE60" s="5">
        <v>21795</v>
      </c>
      <c r="LF60" s="5">
        <v>20929</v>
      </c>
      <c r="LG60" s="5">
        <v>21875</v>
      </c>
      <c r="LH60" s="5">
        <v>21281</v>
      </c>
      <c r="LI60" s="5">
        <v>19884</v>
      </c>
      <c r="LJ60" s="5">
        <v>19812</v>
      </c>
      <c r="LK60" s="5" t="s">
        <v>220</v>
      </c>
      <c r="LL60" s="5" t="s">
        <v>220</v>
      </c>
      <c r="LM60" s="5" t="s">
        <v>220</v>
      </c>
      <c r="LN60" s="5" t="s">
        <v>220</v>
      </c>
      <c r="LO60" s="5" t="s">
        <v>220</v>
      </c>
      <c r="LP60" s="5" t="s">
        <v>220</v>
      </c>
      <c r="LQ60" s="5" t="s">
        <v>220</v>
      </c>
      <c r="LR60" s="5" t="s">
        <v>220</v>
      </c>
      <c r="LS60" s="5" t="s">
        <v>220</v>
      </c>
      <c r="LT60" s="5" t="s">
        <v>220</v>
      </c>
      <c r="LU60" s="5" t="s">
        <v>220</v>
      </c>
      <c r="LV60" s="5" t="s">
        <v>220</v>
      </c>
      <c r="LW60" s="5" t="s">
        <v>220</v>
      </c>
      <c r="LX60" s="5" t="s">
        <v>220</v>
      </c>
      <c r="LY60" s="5" t="s">
        <v>220</v>
      </c>
      <c r="LZ60" s="5" t="s">
        <v>220</v>
      </c>
      <c r="MA60" s="5" t="s">
        <v>220</v>
      </c>
      <c r="MB60" s="5" t="s">
        <v>220</v>
      </c>
      <c r="MC60" s="5">
        <v>14489</v>
      </c>
      <c r="MD60" s="5">
        <v>16580</v>
      </c>
      <c r="ME60" s="5">
        <v>18245</v>
      </c>
      <c r="MF60" s="5">
        <v>22011</v>
      </c>
      <c r="MG60" s="5">
        <v>24259</v>
      </c>
      <c r="MH60" s="5">
        <v>24000</v>
      </c>
      <c r="MI60" s="5">
        <v>20733</v>
      </c>
      <c r="MJ60" s="5">
        <v>19255</v>
      </c>
      <c r="MK60" s="5">
        <v>19743</v>
      </c>
      <c r="ML60" s="5">
        <v>16868</v>
      </c>
      <c r="MM60" s="5">
        <v>16285</v>
      </c>
      <c r="MN60" s="5">
        <v>17018</v>
      </c>
      <c r="MO60" s="5">
        <v>15638</v>
      </c>
      <c r="MP60" s="5">
        <v>14875</v>
      </c>
      <c r="MQ60" s="5" t="s">
        <v>220</v>
      </c>
      <c r="MR60" s="5" t="s">
        <v>220</v>
      </c>
      <c r="MS60" s="5" t="s">
        <v>220</v>
      </c>
      <c r="MT60" s="5" t="s">
        <v>220</v>
      </c>
      <c r="MU60" s="5" t="s">
        <v>220</v>
      </c>
      <c r="MV60" s="5" t="s">
        <v>220</v>
      </c>
      <c r="MW60" s="5" t="s">
        <v>220</v>
      </c>
      <c r="MX60" s="5" t="s">
        <v>220</v>
      </c>
      <c r="MY60" s="5" t="s">
        <v>220</v>
      </c>
      <c r="MZ60" s="5" t="s">
        <v>220</v>
      </c>
      <c r="NA60" s="5" t="s">
        <v>220</v>
      </c>
      <c r="NB60" s="5" t="s">
        <v>220</v>
      </c>
      <c r="NC60" s="5" t="s">
        <v>220</v>
      </c>
      <c r="ND60" s="5" t="s">
        <v>220</v>
      </c>
      <c r="NE60" s="5" t="s">
        <v>220</v>
      </c>
      <c r="NF60" s="5" t="s">
        <v>220</v>
      </c>
      <c r="NG60" s="5" t="s">
        <v>220</v>
      </c>
      <c r="NH60" s="5" t="s">
        <v>220</v>
      </c>
      <c r="NI60" s="5" t="s">
        <v>220</v>
      </c>
      <c r="NJ60" s="5" t="s">
        <v>220</v>
      </c>
      <c r="NK60" s="5" t="s">
        <v>220</v>
      </c>
      <c r="NL60" s="5" t="s">
        <v>220</v>
      </c>
      <c r="NM60" s="5" t="s">
        <v>220</v>
      </c>
      <c r="NN60" s="5" t="s">
        <v>220</v>
      </c>
      <c r="NO60" s="5" t="s">
        <v>220</v>
      </c>
      <c r="NP60" s="5" t="s">
        <v>220</v>
      </c>
      <c r="NQ60" s="5" t="s">
        <v>220</v>
      </c>
      <c r="NR60" s="5" t="s">
        <v>220</v>
      </c>
      <c r="NS60" s="5" t="s">
        <v>220</v>
      </c>
      <c r="NT60" s="5" t="s">
        <v>220</v>
      </c>
      <c r="NU60" s="5" t="s">
        <v>220</v>
      </c>
      <c r="NV60" s="5" t="s">
        <v>220</v>
      </c>
      <c r="NW60" s="5" t="s">
        <v>220</v>
      </c>
      <c r="NX60" s="5" t="s">
        <v>220</v>
      </c>
      <c r="NY60" s="5" t="s">
        <v>220</v>
      </c>
      <c r="NZ60" s="5" t="s">
        <v>220</v>
      </c>
      <c r="OA60" s="5" t="s">
        <v>220</v>
      </c>
      <c r="OB60" s="5" t="s">
        <v>220</v>
      </c>
      <c r="OC60" s="5" t="s">
        <v>220</v>
      </c>
      <c r="OD60" s="5" t="s">
        <v>220</v>
      </c>
      <c r="OE60" s="5" t="s">
        <v>220</v>
      </c>
      <c r="OF60" s="5" t="s">
        <v>220</v>
      </c>
      <c r="OG60" s="5" t="s">
        <v>220</v>
      </c>
      <c r="OH60" s="5" t="s">
        <v>220</v>
      </c>
      <c r="OI60" s="5" t="s">
        <v>220</v>
      </c>
      <c r="OJ60" s="5" t="s">
        <v>220</v>
      </c>
      <c r="OK60" s="5" t="s">
        <v>220</v>
      </c>
      <c r="OL60" s="5" t="s">
        <v>220</v>
      </c>
      <c r="OM60" s="5" t="s">
        <v>220</v>
      </c>
      <c r="ON60" s="5" t="s">
        <v>220</v>
      </c>
      <c r="OO60" s="5" t="s">
        <v>220</v>
      </c>
      <c r="OP60" s="5" t="s">
        <v>220</v>
      </c>
      <c r="OQ60" s="5" t="s">
        <v>220</v>
      </c>
      <c r="OR60" s="5" t="s">
        <v>220</v>
      </c>
      <c r="OS60" s="5" t="s">
        <v>220</v>
      </c>
      <c r="OT60" s="5" t="s">
        <v>220</v>
      </c>
      <c r="OU60" s="5" t="s">
        <v>220</v>
      </c>
      <c r="OV60" s="5" t="s">
        <v>220</v>
      </c>
      <c r="OW60" s="5" t="s">
        <v>220</v>
      </c>
      <c r="OX60" s="5" t="s">
        <v>220</v>
      </c>
      <c r="OY60" s="5" t="s">
        <v>220</v>
      </c>
      <c r="OZ60" s="5" t="s">
        <v>220</v>
      </c>
      <c r="PA60" s="5" t="s">
        <v>220</v>
      </c>
      <c r="PB60" s="5" t="s">
        <v>220</v>
      </c>
      <c r="PC60" s="5" t="s">
        <v>220</v>
      </c>
      <c r="PD60" s="5" t="s">
        <v>220</v>
      </c>
      <c r="PE60" s="5" t="s">
        <v>220</v>
      </c>
      <c r="PF60" s="5" t="s">
        <v>220</v>
      </c>
      <c r="PG60" s="5" t="s">
        <v>220</v>
      </c>
      <c r="PH60" s="5" t="s">
        <v>220</v>
      </c>
      <c r="PI60" s="5" t="s">
        <v>220</v>
      </c>
      <c r="PJ60" s="5" t="s">
        <v>220</v>
      </c>
      <c r="PK60" s="5" t="s">
        <v>220</v>
      </c>
      <c r="PL60" s="5" t="s">
        <v>220</v>
      </c>
      <c r="PM60" s="5" t="s">
        <v>220</v>
      </c>
      <c r="PN60" s="5" t="s">
        <v>220</v>
      </c>
      <c r="PO60" s="5" t="s">
        <v>220</v>
      </c>
      <c r="PP60" s="5" t="s">
        <v>220</v>
      </c>
      <c r="PQ60" s="5" t="s">
        <v>220</v>
      </c>
      <c r="PR60" s="5" t="s">
        <v>220</v>
      </c>
      <c r="PS60" s="5" t="s">
        <v>220</v>
      </c>
      <c r="PT60" s="5" t="s">
        <v>220</v>
      </c>
      <c r="PU60" s="5">
        <v>79128</v>
      </c>
      <c r="PV60" s="5">
        <v>65916</v>
      </c>
      <c r="PW60" s="5">
        <v>64298</v>
      </c>
      <c r="PX60" s="5">
        <v>64971</v>
      </c>
      <c r="PY60" s="5">
        <v>54039</v>
      </c>
      <c r="PZ60" s="5">
        <v>52687</v>
      </c>
      <c r="QA60" s="5">
        <v>52102</v>
      </c>
      <c r="QB60" s="5">
        <v>58928</v>
      </c>
      <c r="QC60" s="5">
        <v>55693</v>
      </c>
      <c r="QD60" s="5">
        <v>52661</v>
      </c>
      <c r="QE60" s="5">
        <v>53436</v>
      </c>
      <c r="QF60" s="5">
        <v>53924</v>
      </c>
      <c r="QG60" s="5">
        <v>50391</v>
      </c>
      <c r="QH60" s="5">
        <v>53467</v>
      </c>
      <c r="QI60" s="5" t="s">
        <v>220</v>
      </c>
      <c r="QJ60" s="5" t="s">
        <v>220</v>
      </c>
      <c r="QK60" s="5" t="s">
        <v>220</v>
      </c>
      <c r="QL60" s="5" t="s">
        <v>220</v>
      </c>
      <c r="QM60" s="5" t="s">
        <v>220</v>
      </c>
      <c r="QN60" s="5" t="s">
        <v>220</v>
      </c>
      <c r="QO60" s="5" t="s">
        <v>220</v>
      </c>
      <c r="QP60" s="5" t="s">
        <v>220</v>
      </c>
      <c r="QQ60" s="5" t="s">
        <v>220</v>
      </c>
      <c r="QR60" s="5" t="s">
        <v>220</v>
      </c>
      <c r="QS60" s="5" t="s">
        <v>220</v>
      </c>
      <c r="QT60" s="5" t="s">
        <v>220</v>
      </c>
      <c r="QU60" s="5" t="s">
        <v>220</v>
      </c>
      <c r="QV60" s="5" t="s">
        <v>220</v>
      </c>
      <c r="QW60" s="5" t="s">
        <v>220</v>
      </c>
      <c r="QX60" s="5" t="s">
        <v>220</v>
      </c>
      <c r="QY60" s="5" t="s">
        <v>220</v>
      </c>
      <c r="QZ60" s="5" t="s">
        <v>220</v>
      </c>
      <c r="RA60" s="5">
        <v>80983</v>
      </c>
      <c r="RB60" s="5">
        <v>80079</v>
      </c>
      <c r="RC60" s="5">
        <v>77288</v>
      </c>
      <c r="RD60" s="5">
        <v>78350</v>
      </c>
      <c r="RE60" s="5">
        <v>74559</v>
      </c>
      <c r="RF60" s="5">
        <v>74495</v>
      </c>
      <c r="RG60" s="5">
        <v>60045</v>
      </c>
      <c r="RH60" s="5">
        <v>58253</v>
      </c>
      <c r="RI60" s="5">
        <v>72947</v>
      </c>
      <c r="RJ60" s="5">
        <v>63471</v>
      </c>
      <c r="RK60" s="5">
        <v>69211</v>
      </c>
      <c r="RL60" s="5">
        <v>69006</v>
      </c>
      <c r="RM60" s="5">
        <v>63561</v>
      </c>
      <c r="RN60" s="5">
        <v>68018</v>
      </c>
      <c r="RO60" s="5" t="s">
        <v>220</v>
      </c>
      <c r="RP60" s="5" t="s">
        <v>220</v>
      </c>
      <c r="RQ60" s="5" t="s">
        <v>220</v>
      </c>
      <c r="RR60" s="5" t="s">
        <v>220</v>
      </c>
      <c r="RS60" s="5" t="s">
        <v>220</v>
      </c>
      <c r="RT60" s="5" t="s">
        <v>220</v>
      </c>
      <c r="RU60" s="5" t="s">
        <v>220</v>
      </c>
      <c r="RV60" s="5" t="s">
        <v>220</v>
      </c>
      <c r="RW60" s="5" t="s">
        <v>220</v>
      </c>
      <c r="RX60" s="5" t="s">
        <v>220</v>
      </c>
      <c r="RY60" s="5" t="s">
        <v>220</v>
      </c>
      <c r="RZ60" s="5" t="s">
        <v>220</v>
      </c>
      <c r="SA60" s="5" t="s">
        <v>220</v>
      </c>
      <c r="SB60" s="5" t="s">
        <v>220</v>
      </c>
      <c r="SC60" s="5" t="s">
        <v>220</v>
      </c>
      <c r="SD60" s="5" t="s">
        <v>220</v>
      </c>
      <c r="SE60" s="5" t="s">
        <v>220</v>
      </c>
      <c r="SF60" s="5" t="s">
        <v>220</v>
      </c>
      <c r="SG60" s="5">
        <v>162594</v>
      </c>
      <c r="SH60" s="5">
        <v>130963</v>
      </c>
      <c r="SI60" s="5">
        <v>129751</v>
      </c>
      <c r="SJ60" s="5">
        <v>152396</v>
      </c>
      <c r="SK60" s="5">
        <v>133391</v>
      </c>
      <c r="SL60" s="5">
        <v>136679</v>
      </c>
      <c r="SM60" s="5">
        <v>120329</v>
      </c>
      <c r="SN60" s="5">
        <v>137664</v>
      </c>
      <c r="SO60" s="5">
        <v>112982</v>
      </c>
      <c r="SP60" s="5">
        <v>100616</v>
      </c>
      <c r="SQ60" s="5">
        <v>105317</v>
      </c>
      <c r="SR60" s="5">
        <v>107028</v>
      </c>
      <c r="SS60" s="5">
        <v>98747</v>
      </c>
      <c r="ST60" s="5">
        <v>92417</v>
      </c>
      <c r="SU60" s="5" t="s">
        <v>220</v>
      </c>
      <c r="SV60" s="5" t="s">
        <v>220</v>
      </c>
      <c r="SW60" s="5" t="s">
        <v>220</v>
      </c>
      <c r="SX60" s="5" t="s">
        <v>220</v>
      </c>
      <c r="SY60" s="5" t="s">
        <v>220</v>
      </c>
      <c r="SZ60" s="5" t="s">
        <v>220</v>
      </c>
      <c r="TA60" s="5" t="s">
        <v>220</v>
      </c>
      <c r="TB60" s="5" t="s">
        <v>220</v>
      </c>
      <c r="TC60" s="5" t="s">
        <v>220</v>
      </c>
      <c r="TD60" s="5" t="s">
        <v>220</v>
      </c>
      <c r="TE60" s="5" t="s">
        <v>220</v>
      </c>
      <c r="TF60" s="5" t="s">
        <v>220</v>
      </c>
      <c r="TG60" s="5" t="s">
        <v>220</v>
      </c>
      <c r="TH60" s="5" t="s">
        <v>220</v>
      </c>
      <c r="TI60" s="5" t="s">
        <v>220</v>
      </c>
      <c r="TJ60" s="5" t="s">
        <v>220</v>
      </c>
      <c r="TK60" s="5" t="s">
        <v>220</v>
      </c>
      <c r="TL60" s="5" t="s">
        <v>220</v>
      </c>
      <c r="TM60" s="5">
        <v>40903</v>
      </c>
      <c r="TN60" s="5">
        <v>58903</v>
      </c>
      <c r="TO60" s="5">
        <v>59237</v>
      </c>
      <c r="TP60" s="5">
        <v>62777</v>
      </c>
      <c r="TQ60" s="5">
        <v>51996</v>
      </c>
      <c r="TR60" s="5">
        <v>46012</v>
      </c>
      <c r="TS60" s="5">
        <v>47647</v>
      </c>
      <c r="TT60" s="5">
        <v>53535</v>
      </c>
      <c r="TU60" s="5">
        <v>42461</v>
      </c>
      <c r="TV60" s="5">
        <v>27608</v>
      </c>
      <c r="TW60" s="5">
        <v>31559</v>
      </c>
      <c r="TX60" s="5">
        <v>28820</v>
      </c>
      <c r="TY60" s="5">
        <v>27284</v>
      </c>
      <c r="TZ60" s="5">
        <v>24195</v>
      </c>
      <c r="UA60" s="5" t="s">
        <v>220</v>
      </c>
      <c r="UB60" s="5" t="s">
        <v>220</v>
      </c>
      <c r="UC60" s="5" t="s">
        <v>220</v>
      </c>
      <c r="UD60" s="5" t="s">
        <v>220</v>
      </c>
      <c r="UE60" s="5" t="s">
        <v>220</v>
      </c>
      <c r="UF60" s="5" t="s">
        <v>220</v>
      </c>
      <c r="UG60" s="5" t="s">
        <v>220</v>
      </c>
      <c r="UH60" s="5" t="s">
        <v>220</v>
      </c>
      <c r="UI60" s="5" t="s">
        <v>220</v>
      </c>
      <c r="UJ60" s="5" t="s">
        <v>220</v>
      </c>
      <c r="UK60" s="5" t="s">
        <v>220</v>
      </c>
      <c r="UL60" s="5" t="s">
        <v>220</v>
      </c>
      <c r="UM60" s="5" t="s">
        <v>220</v>
      </c>
      <c r="UN60" s="5" t="s">
        <v>220</v>
      </c>
      <c r="UO60" s="5" t="s">
        <v>220</v>
      </c>
      <c r="UP60" s="5" t="s">
        <v>220</v>
      </c>
      <c r="UQ60" s="5" t="s">
        <v>220</v>
      </c>
      <c r="UR60" s="5" t="s">
        <v>220</v>
      </c>
      <c r="US60" s="5">
        <v>1697</v>
      </c>
      <c r="UT60" s="5">
        <v>6088</v>
      </c>
      <c r="UU60" s="5">
        <v>15115</v>
      </c>
      <c r="UV60" s="5">
        <v>20630</v>
      </c>
      <c r="UW60" s="5">
        <v>5497</v>
      </c>
      <c r="UX60" s="5">
        <v>929</v>
      </c>
      <c r="UY60" s="5">
        <v>1</v>
      </c>
      <c r="UZ60" s="5">
        <v>1</v>
      </c>
      <c r="VA60" s="5">
        <v>2</v>
      </c>
      <c r="VB60" s="5">
        <v>27</v>
      </c>
      <c r="VC60" s="5">
        <v>28</v>
      </c>
      <c r="VD60" s="5">
        <v>26</v>
      </c>
      <c r="VE60" s="5">
        <v>58</v>
      </c>
      <c r="VF60" s="5">
        <v>71</v>
      </c>
      <c r="VG60" s="5" t="s">
        <v>220</v>
      </c>
      <c r="VH60" s="5" t="s">
        <v>220</v>
      </c>
      <c r="VI60" s="5" t="s">
        <v>220</v>
      </c>
      <c r="VJ60" s="5" t="s">
        <v>220</v>
      </c>
      <c r="VK60" s="5" t="s">
        <v>220</v>
      </c>
      <c r="VL60" s="5" t="s">
        <v>220</v>
      </c>
      <c r="VM60" s="5" t="s">
        <v>220</v>
      </c>
      <c r="VN60" s="5" t="s">
        <v>220</v>
      </c>
      <c r="VO60" s="5" t="s">
        <v>220</v>
      </c>
      <c r="VP60" s="5" t="s">
        <v>220</v>
      </c>
      <c r="VQ60" s="5" t="s">
        <v>220</v>
      </c>
      <c r="VR60" s="5" t="s">
        <v>220</v>
      </c>
      <c r="VS60" s="5" t="s">
        <v>220</v>
      </c>
      <c r="VT60" s="5" t="s">
        <v>220</v>
      </c>
      <c r="VU60" s="5" t="s">
        <v>220</v>
      </c>
      <c r="VV60" s="5" t="s">
        <v>220</v>
      </c>
      <c r="VW60" s="5" t="s">
        <v>220</v>
      </c>
      <c r="VX60" s="5" t="s">
        <v>220</v>
      </c>
      <c r="VY60" s="5">
        <v>439437</v>
      </c>
      <c r="VZ60" s="5">
        <v>357368</v>
      </c>
      <c r="WA60" s="5">
        <v>294833</v>
      </c>
      <c r="WB60" s="5">
        <v>269120</v>
      </c>
      <c r="WC60" s="5">
        <v>288311</v>
      </c>
      <c r="WD60" s="5">
        <v>304907</v>
      </c>
      <c r="WE60" s="5">
        <v>303316</v>
      </c>
      <c r="WF60" s="5">
        <v>311599</v>
      </c>
      <c r="WG60" s="5">
        <v>295619</v>
      </c>
      <c r="WH60" s="5">
        <v>266353</v>
      </c>
      <c r="WI60" s="5">
        <v>288182</v>
      </c>
      <c r="WJ60" s="5">
        <v>257546</v>
      </c>
      <c r="WK60" s="5">
        <v>216898</v>
      </c>
      <c r="WL60" s="5">
        <v>261807</v>
      </c>
      <c r="WM60" s="5" t="s">
        <v>220</v>
      </c>
      <c r="WN60" s="5" t="s">
        <v>220</v>
      </c>
      <c r="WO60" s="5" t="s">
        <v>220</v>
      </c>
      <c r="WP60" s="5" t="s">
        <v>220</v>
      </c>
      <c r="WQ60" s="5" t="s">
        <v>220</v>
      </c>
      <c r="WR60" s="5" t="s">
        <v>220</v>
      </c>
      <c r="WS60" s="5" t="s">
        <v>220</v>
      </c>
      <c r="WT60" s="5" t="s">
        <v>220</v>
      </c>
      <c r="WU60" s="5" t="s">
        <v>220</v>
      </c>
      <c r="WV60" s="5" t="s">
        <v>220</v>
      </c>
      <c r="WW60" s="5" t="s">
        <v>220</v>
      </c>
      <c r="WX60" s="5" t="s">
        <v>220</v>
      </c>
      <c r="WY60" s="5" t="s">
        <v>220</v>
      </c>
      <c r="WZ60" s="5" t="s">
        <v>220</v>
      </c>
      <c r="XA60" s="5" t="s">
        <v>220</v>
      </c>
      <c r="XB60" s="5" t="s">
        <v>220</v>
      </c>
      <c r="XC60" s="5" t="s">
        <v>220</v>
      </c>
      <c r="XD60" s="5" t="s">
        <v>220</v>
      </c>
      <c r="XE60" s="5">
        <v>604</v>
      </c>
      <c r="XF60" s="5">
        <v>1236</v>
      </c>
      <c r="XG60" s="5">
        <v>701</v>
      </c>
      <c r="XH60" s="5">
        <v>912</v>
      </c>
      <c r="XI60" s="5">
        <v>1049</v>
      </c>
      <c r="XJ60" s="5">
        <v>1566</v>
      </c>
      <c r="XK60" s="5">
        <v>2009</v>
      </c>
      <c r="XL60" s="5">
        <v>2441</v>
      </c>
      <c r="XM60" s="5">
        <v>4665</v>
      </c>
      <c r="XN60" s="5">
        <v>4461</v>
      </c>
      <c r="XO60" s="5">
        <v>5205</v>
      </c>
      <c r="XP60" s="5">
        <v>6502</v>
      </c>
      <c r="XQ60" s="5">
        <v>4480</v>
      </c>
      <c r="XR60" s="5">
        <v>4971</v>
      </c>
      <c r="XS60" s="2" t="s">
        <v>220</v>
      </c>
      <c r="XT60" s="3" t="s">
        <v>220</v>
      </c>
      <c r="XU60" s="3" t="s">
        <v>221</v>
      </c>
      <c r="XV60" s="3" t="s">
        <v>221</v>
      </c>
      <c r="XW60" s="3" t="s">
        <v>221</v>
      </c>
      <c r="XX60" s="3" t="s">
        <v>221</v>
      </c>
      <c r="XY60" s="3" t="s">
        <v>221</v>
      </c>
      <c r="XZ60" s="3"/>
    </row>
    <row r="61" spans="1:650" x14ac:dyDescent="0.3">
      <c r="A61" s="1" t="s">
        <v>55</v>
      </c>
      <c r="B61" s="2">
        <v>4056995</v>
      </c>
      <c r="C61" s="5">
        <v>92498</v>
      </c>
      <c r="D61" s="5">
        <v>70935</v>
      </c>
      <c r="E61" s="5">
        <v>46792</v>
      </c>
      <c r="F61" s="5">
        <v>16533</v>
      </c>
      <c r="G61" s="5">
        <v>16277</v>
      </c>
      <c r="H61" s="5">
        <v>9914</v>
      </c>
      <c r="I61" s="5">
        <v>15656</v>
      </c>
      <c r="J61" s="5">
        <v>20832</v>
      </c>
      <c r="K61" s="5">
        <v>3921</v>
      </c>
      <c r="L61" s="5">
        <v>16223</v>
      </c>
      <c r="M61" s="5">
        <v>14094</v>
      </c>
      <c r="N61" s="5">
        <v>19147</v>
      </c>
      <c r="O61" s="5">
        <v>7660</v>
      </c>
      <c r="P61" s="5">
        <v>29490</v>
      </c>
      <c r="Q61" s="5">
        <v>6200</v>
      </c>
      <c r="R61" s="5">
        <v>31113</v>
      </c>
      <c r="S61" s="5">
        <v>31055</v>
      </c>
      <c r="T61" s="5">
        <v>59776</v>
      </c>
      <c r="U61" s="5">
        <v>14764</v>
      </c>
      <c r="V61" s="5">
        <v>52508</v>
      </c>
      <c r="W61" s="5">
        <v>7200</v>
      </c>
      <c r="X61" s="5">
        <v>3438</v>
      </c>
      <c r="Y61" s="5">
        <v>802</v>
      </c>
      <c r="Z61" s="5">
        <v>1022</v>
      </c>
      <c r="AA61" s="5">
        <v>4111</v>
      </c>
      <c r="AB61" s="5">
        <v>26068</v>
      </c>
      <c r="AC61" s="5">
        <v>14687</v>
      </c>
      <c r="AD61" s="5">
        <v>23291</v>
      </c>
      <c r="AE61" s="5">
        <v>17941</v>
      </c>
      <c r="AF61" s="5">
        <v>6496</v>
      </c>
      <c r="AG61" s="5">
        <v>-39</v>
      </c>
      <c r="AH61" s="5">
        <v>2732</v>
      </c>
      <c r="AI61" s="5">
        <v>194699</v>
      </c>
      <c r="AJ61" s="5">
        <v>196304</v>
      </c>
      <c r="AK61" s="5">
        <v>289397</v>
      </c>
      <c r="AL61" s="5">
        <v>407621</v>
      </c>
      <c r="AM61" s="5">
        <v>200037</v>
      </c>
      <c r="AN61" s="5">
        <v>134601</v>
      </c>
      <c r="AO61" s="5">
        <v>146375</v>
      </c>
      <c r="AP61" s="5">
        <v>361813</v>
      </c>
      <c r="AQ61" s="5">
        <v>78135</v>
      </c>
      <c r="AR61" s="5">
        <v>92665</v>
      </c>
      <c r="AS61" s="5">
        <v>271576</v>
      </c>
      <c r="AT61" s="5">
        <v>349403</v>
      </c>
      <c r="AU61" s="5">
        <v>66227</v>
      </c>
      <c r="AV61" s="5">
        <v>128275</v>
      </c>
      <c r="AW61" s="5">
        <v>50748</v>
      </c>
      <c r="AX61" s="5">
        <v>45618</v>
      </c>
      <c r="AY61" s="5">
        <v>132965</v>
      </c>
      <c r="AZ61" s="5">
        <v>34714</v>
      </c>
      <c r="BA61" s="5">
        <v>36970</v>
      </c>
      <c r="BB61" s="5">
        <v>220870</v>
      </c>
      <c r="BC61" s="5">
        <v>57531</v>
      </c>
      <c r="BD61" s="5">
        <v>35833</v>
      </c>
      <c r="BE61" s="5">
        <v>12285</v>
      </c>
      <c r="BF61" s="5">
        <v>56082</v>
      </c>
      <c r="BG61" s="5">
        <v>68287</v>
      </c>
      <c r="BH61" s="5">
        <v>56110</v>
      </c>
      <c r="BI61" s="5">
        <v>53266</v>
      </c>
      <c r="BJ61" s="5">
        <v>41573</v>
      </c>
      <c r="BK61" s="5">
        <v>48828</v>
      </c>
      <c r="BL61" s="5">
        <v>41241</v>
      </c>
      <c r="BM61" s="5">
        <v>48968</v>
      </c>
      <c r="BN61" s="5">
        <v>61777</v>
      </c>
      <c r="BO61" s="5">
        <v>195628</v>
      </c>
      <c r="BP61" s="5">
        <v>167598</v>
      </c>
      <c r="BQ61" s="5">
        <v>198063</v>
      </c>
      <c r="BR61" s="5">
        <v>302310</v>
      </c>
      <c r="BS61" s="5">
        <v>95506</v>
      </c>
      <c r="BT61" s="5">
        <v>106685</v>
      </c>
      <c r="BU61" s="5">
        <v>85555</v>
      </c>
      <c r="BV61" s="5">
        <v>124725</v>
      </c>
      <c r="BW61" s="5">
        <v>130443</v>
      </c>
      <c r="BX61" s="5">
        <v>38689</v>
      </c>
      <c r="BY61" s="5">
        <v>52095</v>
      </c>
      <c r="BZ61" s="5">
        <v>63519</v>
      </c>
      <c r="CA61" s="5">
        <v>38388</v>
      </c>
      <c r="CB61" s="5">
        <v>21902</v>
      </c>
      <c r="CC61" s="5">
        <v>51698</v>
      </c>
      <c r="CD61" s="5">
        <v>30175</v>
      </c>
      <c r="CE61" s="5">
        <v>69878</v>
      </c>
      <c r="CF61" s="5">
        <v>73590</v>
      </c>
      <c r="CG61" s="5">
        <v>40904</v>
      </c>
      <c r="CH61" s="5">
        <v>58671</v>
      </c>
      <c r="CI61" s="5">
        <v>13560</v>
      </c>
      <c r="CJ61" s="5">
        <v>14651</v>
      </c>
      <c r="CK61" s="5">
        <v>15401</v>
      </c>
      <c r="CL61" s="5">
        <v>25339</v>
      </c>
      <c r="CM61" s="5">
        <v>8559</v>
      </c>
      <c r="CN61" s="5">
        <v>17563</v>
      </c>
      <c r="CO61" s="5">
        <v>10032</v>
      </c>
      <c r="CP61" s="5">
        <v>15518</v>
      </c>
      <c r="CQ61" s="5">
        <v>12214</v>
      </c>
      <c r="CR61" s="5">
        <v>7109</v>
      </c>
      <c r="CS61" s="5">
        <v>11461</v>
      </c>
      <c r="CT61" s="5">
        <v>30940</v>
      </c>
      <c r="CU61" s="5">
        <v>254103</v>
      </c>
      <c r="CV61" s="5">
        <v>172728</v>
      </c>
      <c r="CW61" s="5">
        <v>170888</v>
      </c>
      <c r="CX61" s="5">
        <v>228616</v>
      </c>
      <c r="CY61" s="5">
        <v>142038</v>
      </c>
      <c r="CZ61" s="5">
        <v>166914</v>
      </c>
      <c r="DA61" s="5">
        <v>156217</v>
      </c>
      <c r="DB61" s="5">
        <v>123418</v>
      </c>
      <c r="DC61" s="5">
        <v>143194</v>
      </c>
      <c r="DD61" s="5">
        <v>80775</v>
      </c>
      <c r="DE61" s="5">
        <v>148950</v>
      </c>
      <c r="DF61" s="5">
        <v>131510</v>
      </c>
      <c r="DG61" s="5">
        <v>138611</v>
      </c>
      <c r="DH61" s="5">
        <v>117222</v>
      </c>
      <c r="DI61" s="5">
        <v>103129</v>
      </c>
      <c r="DJ61" s="5">
        <v>127725</v>
      </c>
      <c r="DK61" s="5">
        <v>93468</v>
      </c>
      <c r="DL61" s="5">
        <v>101535</v>
      </c>
      <c r="DM61" s="5">
        <v>101728</v>
      </c>
      <c r="DN61" s="5">
        <v>159713</v>
      </c>
      <c r="DO61" s="5">
        <v>80406</v>
      </c>
      <c r="DP61" s="5">
        <v>52716</v>
      </c>
      <c r="DQ61" s="5">
        <v>71021</v>
      </c>
      <c r="DR61" s="5">
        <v>89669</v>
      </c>
      <c r="DS61" s="5">
        <v>85784</v>
      </c>
      <c r="DT61" s="5">
        <v>121232</v>
      </c>
      <c r="DU61" s="5">
        <v>63222</v>
      </c>
      <c r="DV61" s="5">
        <v>56857</v>
      </c>
      <c r="DW61" s="5">
        <v>66419</v>
      </c>
      <c r="DX61" s="5">
        <v>62742</v>
      </c>
      <c r="DY61" s="5">
        <v>58969</v>
      </c>
      <c r="DZ61" s="5">
        <v>63617</v>
      </c>
      <c r="EA61" s="5">
        <v>20329</v>
      </c>
      <c r="EB61" s="5">
        <v>29728</v>
      </c>
      <c r="EC61" s="5">
        <v>21283</v>
      </c>
      <c r="ED61" s="5">
        <v>48925</v>
      </c>
      <c r="EE61" s="5">
        <v>23825</v>
      </c>
      <c r="EF61" s="5">
        <v>3223</v>
      </c>
      <c r="EG61" s="5">
        <v>23382</v>
      </c>
      <c r="EH61" s="5">
        <v>13643</v>
      </c>
      <c r="EI61" s="5">
        <v>6201</v>
      </c>
      <c r="EJ61" s="5">
        <v>15425</v>
      </c>
      <c r="EK61" s="5">
        <v>21203</v>
      </c>
      <c r="EL61" s="5">
        <v>29040</v>
      </c>
      <c r="EM61" s="5">
        <v>11908</v>
      </c>
      <c r="EN61" s="5">
        <v>6640</v>
      </c>
      <c r="EO61" s="5">
        <v>4929</v>
      </c>
      <c r="EP61" s="5">
        <v>7426</v>
      </c>
      <c r="EQ61" s="5">
        <v>5054</v>
      </c>
      <c r="ER61" s="5">
        <v>13356</v>
      </c>
      <c r="ES61" s="5">
        <v>11770</v>
      </c>
      <c r="ET61" s="5">
        <v>18004</v>
      </c>
      <c r="EU61" s="5">
        <v>10028</v>
      </c>
      <c r="EV61" s="5">
        <v>3368</v>
      </c>
      <c r="EW61" s="5">
        <v>4085</v>
      </c>
      <c r="EX61" s="5">
        <v>14768</v>
      </c>
      <c r="EY61" s="5">
        <v>12409</v>
      </c>
      <c r="EZ61" s="5">
        <v>14540</v>
      </c>
      <c r="FA61" s="5">
        <v>12519</v>
      </c>
      <c r="FB61" s="5">
        <v>9099</v>
      </c>
      <c r="FC61" s="5">
        <v>8050</v>
      </c>
      <c r="FD61" s="5">
        <v>10363</v>
      </c>
      <c r="FE61" s="5">
        <v>3769</v>
      </c>
      <c r="FF61" s="5">
        <v>2705</v>
      </c>
      <c r="FG61" s="5">
        <v>0</v>
      </c>
      <c r="FH61" s="5">
        <v>0</v>
      </c>
      <c r="FI61" s="5">
        <v>0</v>
      </c>
      <c r="FJ61" s="5">
        <v>0</v>
      </c>
      <c r="FK61" s="5">
        <v>0</v>
      </c>
      <c r="FL61" s="5">
        <v>0</v>
      </c>
      <c r="FM61" s="5">
        <v>0</v>
      </c>
      <c r="FN61" s="5">
        <v>0</v>
      </c>
      <c r="FO61" s="5">
        <v>0</v>
      </c>
      <c r="FP61" s="5">
        <v>0</v>
      </c>
      <c r="FQ61" s="5">
        <v>6046</v>
      </c>
      <c r="FR61" s="5">
        <v>0</v>
      </c>
      <c r="FS61" s="5">
        <v>0</v>
      </c>
      <c r="FT61" s="5">
        <v>0</v>
      </c>
      <c r="FU61" s="5" t="s">
        <v>220</v>
      </c>
      <c r="FV61" s="5" t="s">
        <v>220</v>
      </c>
      <c r="FW61" s="5" t="s">
        <v>220</v>
      </c>
      <c r="FX61" s="5" t="s">
        <v>220</v>
      </c>
      <c r="FY61" s="5" t="s">
        <v>220</v>
      </c>
      <c r="FZ61" s="5" t="s">
        <v>220</v>
      </c>
      <c r="GA61" s="5" t="s">
        <v>220</v>
      </c>
      <c r="GB61" s="5" t="s">
        <v>220</v>
      </c>
      <c r="GC61" s="5" t="s">
        <v>220</v>
      </c>
      <c r="GD61" s="5" t="s">
        <v>220</v>
      </c>
      <c r="GE61" s="5" t="s">
        <v>220</v>
      </c>
      <c r="GF61" s="5" t="s">
        <v>220</v>
      </c>
      <c r="GG61" s="5" t="s">
        <v>220</v>
      </c>
      <c r="GH61" s="5" t="s">
        <v>220</v>
      </c>
      <c r="GI61" s="5" t="s">
        <v>220</v>
      </c>
      <c r="GJ61" s="5" t="s">
        <v>220</v>
      </c>
      <c r="GK61" s="5" t="s">
        <v>220</v>
      </c>
      <c r="GL61" s="5" t="s">
        <v>220</v>
      </c>
      <c r="GM61" s="5">
        <v>757257</v>
      </c>
      <c r="GN61" s="5">
        <v>637292</v>
      </c>
      <c r="GO61" s="5">
        <v>726422</v>
      </c>
      <c r="GP61" s="5">
        <v>1004005</v>
      </c>
      <c r="GQ61" s="5">
        <v>477683</v>
      </c>
      <c r="GR61" s="5">
        <v>421336</v>
      </c>
      <c r="GS61" s="5">
        <v>427185</v>
      </c>
      <c r="GT61" s="5">
        <v>644430</v>
      </c>
      <c r="GU61" s="5">
        <v>361894</v>
      </c>
      <c r="GV61" s="5">
        <v>243776</v>
      </c>
      <c r="GW61" s="5">
        <v>513966</v>
      </c>
      <c r="GX61" s="5">
        <v>592619</v>
      </c>
      <c r="GY61" s="5">
        <v>262794</v>
      </c>
      <c r="GZ61" s="5">
        <v>303529</v>
      </c>
      <c r="HA61" s="5">
        <v>216703</v>
      </c>
      <c r="HB61" s="5">
        <v>242056</v>
      </c>
      <c r="HC61" s="5">
        <v>332420</v>
      </c>
      <c r="HD61" s="5">
        <v>282971</v>
      </c>
      <c r="HE61" s="5">
        <v>206136</v>
      </c>
      <c r="HF61" s="5">
        <v>509767</v>
      </c>
      <c r="HG61" s="5">
        <v>168724</v>
      </c>
      <c r="HH61" s="5">
        <v>110005</v>
      </c>
      <c r="HI61" s="5">
        <v>103595</v>
      </c>
      <c r="HJ61" s="5">
        <v>186881</v>
      </c>
      <c r="HK61" s="5">
        <v>179150</v>
      </c>
      <c r="HL61" s="5">
        <v>235513</v>
      </c>
      <c r="HM61" s="5">
        <v>153726</v>
      </c>
      <c r="HN61" s="5">
        <v>146338</v>
      </c>
      <c r="HO61" s="5">
        <v>153452</v>
      </c>
      <c r="HP61" s="5">
        <v>127951</v>
      </c>
      <c r="HQ61" s="5">
        <v>123128</v>
      </c>
      <c r="HR61" s="5">
        <v>161770</v>
      </c>
      <c r="HS61" s="5">
        <v>812814</v>
      </c>
      <c r="HT61" s="5">
        <v>936371</v>
      </c>
      <c r="HU61" s="5">
        <v>791291</v>
      </c>
      <c r="HV61" s="5">
        <v>713608</v>
      </c>
      <c r="HW61" s="5">
        <v>1081246</v>
      </c>
      <c r="HX61" s="5">
        <v>987012</v>
      </c>
      <c r="HY61" s="5">
        <v>1024917</v>
      </c>
      <c r="HZ61" s="5">
        <v>1033709</v>
      </c>
      <c r="IA61" s="5">
        <v>963936</v>
      </c>
      <c r="IB61" s="5">
        <v>982005</v>
      </c>
      <c r="IC61" s="5">
        <v>1209843</v>
      </c>
      <c r="ID61" s="5">
        <v>1343932</v>
      </c>
      <c r="IE61" s="5">
        <v>1063342</v>
      </c>
      <c r="IF61" s="5">
        <v>1148683</v>
      </c>
      <c r="IG61" s="5">
        <v>874480</v>
      </c>
      <c r="IH61" s="5">
        <v>793136</v>
      </c>
      <c r="II61" s="5">
        <v>725016</v>
      </c>
      <c r="IJ61" s="5">
        <v>750087</v>
      </c>
      <c r="IK61" s="5">
        <v>883318</v>
      </c>
      <c r="IL61" s="5">
        <v>906849</v>
      </c>
      <c r="IM61" s="5">
        <v>799169</v>
      </c>
      <c r="IN61" s="5">
        <v>711317</v>
      </c>
      <c r="IO61" s="5">
        <v>754895</v>
      </c>
      <c r="IP61" s="5">
        <v>812972</v>
      </c>
      <c r="IQ61" s="5">
        <v>705159</v>
      </c>
      <c r="IR61" s="5">
        <v>710679</v>
      </c>
      <c r="IS61" s="5">
        <v>730479</v>
      </c>
      <c r="IT61" s="5">
        <v>888937</v>
      </c>
      <c r="IU61" s="5">
        <v>846200</v>
      </c>
      <c r="IV61" s="5">
        <v>834192</v>
      </c>
      <c r="IW61" s="5">
        <v>759391</v>
      </c>
      <c r="IX61" s="5">
        <v>743199</v>
      </c>
      <c r="IY61" s="5">
        <v>189598</v>
      </c>
      <c r="IZ61" s="5">
        <v>218439</v>
      </c>
      <c r="JA61" s="5">
        <v>217989</v>
      </c>
      <c r="JB61" s="5">
        <v>192733</v>
      </c>
      <c r="JC61" s="5">
        <v>176381</v>
      </c>
      <c r="JD61" s="5">
        <v>152784</v>
      </c>
      <c r="JE61" s="5">
        <v>142585</v>
      </c>
      <c r="JF61" s="5">
        <v>130084</v>
      </c>
      <c r="JG61" s="5">
        <v>128467</v>
      </c>
      <c r="JH61" s="5">
        <v>123085</v>
      </c>
      <c r="JI61" s="5">
        <v>126042</v>
      </c>
      <c r="JJ61" s="5">
        <v>114454</v>
      </c>
      <c r="JK61" s="5">
        <v>101417</v>
      </c>
      <c r="JL61" s="5">
        <v>94667</v>
      </c>
      <c r="JM61" s="5">
        <v>92609</v>
      </c>
      <c r="JN61" s="5">
        <v>88650</v>
      </c>
      <c r="JO61" s="5">
        <v>92910</v>
      </c>
      <c r="JP61" s="5">
        <v>73930</v>
      </c>
      <c r="JQ61" s="5">
        <v>115500</v>
      </c>
      <c r="JR61" s="5">
        <v>109755</v>
      </c>
      <c r="JS61" s="5">
        <v>101741</v>
      </c>
      <c r="JT61" s="5">
        <v>95595</v>
      </c>
      <c r="JU61" s="5">
        <v>96762</v>
      </c>
      <c r="JV61" s="5">
        <v>57131</v>
      </c>
      <c r="JW61" s="5">
        <v>20482</v>
      </c>
      <c r="JX61" s="5">
        <v>77442</v>
      </c>
      <c r="JY61" s="5">
        <v>77558</v>
      </c>
      <c r="JZ61" s="5">
        <v>88689</v>
      </c>
      <c r="KA61" s="5">
        <v>83064</v>
      </c>
      <c r="KB61" s="5">
        <v>74024</v>
      </c>
      <c r="KC61" s="5">
        <v>69771</v>
      </c>
      <c r="KD61" s="5">
        <v>74123</v>
      </c>
      <c r="KE61" s="5">
        <v>32444</v>
      </c>
      <c r="KF61" s="5">
        <v>33356</v>
      </c>
      <c r="KG61" s="5">
        <v>29714</v>
      </c>
      <c r="KH61" s="5">
        <v>29591</v>
      </c>
      <c r="KI61" s="5">
        <v>31313</v>
      </c>
      <c r="KJ61" s="5">
        <v>29885</v>
      </c>
      <c r="KK61" s="5">
        <v>18903</v>
      </c>
      <c r="KL61" s="5">
        <v>18624</v>
      </c>
      <c r="KM61" s="5">
        <v>19487</v>
      </c>
      <c r="KN61" s="5">
        <v>19905</v>
      </c>
      <c r="KO61" s="5">
        <v>18140</v>
      </c>
      <c r="KP61" s="5">
        <v>18520</v>
      </c>
      <c r="KQ61" s="5">
        <v>18867</v>
      </c>
      <c r="KR61" s="5">
        <v>19357</v>
      </c>
      <c r="KS61" s="5">
        <v>10877</v>
      </c>
      <c r="KT61" s="5">
        <v>11012</v>
      </c>
      <c r="KU61" s="5">
        <v>10250</v>
      </c>
      <c r="KV61" s="5">
        <v>9952</v>
      </c>
      <c r="KW61" s="5">
        <v>9398</v>
      </c>
      <c r="KX61" s="5">
        <v>6034</v>
      </c>
      <c r="KY61" s="5">
        <v>4807</v>
      </c>
      <c r="KZ61" s="5">
        <v>4731</v>
      </c>
      <c r="LA61" s="5">
        <v>4737</v>
      </c>
      <c r="LB61" s="5">
        <v>5543</v>
      </c>
      <c r="LC61" s="5">
        <v>6022</v>
      </c>
      <c r="LD61" s="5">
        <v>5690</v>
      </c>
      <c r="LE61" s="5">
        <v>6348</v>
      </c>
      <c r="LF61" s="5">
        <v>5471</v>
      </c>
      <c r="LG61" s="5">
        <v>3169</v>
      </c>
      <c r="LH61" s="5">
        <v>2528</v>
      </c>
      <c r="LI61" s="5">
        <v>2283</v>
      </c>
      <c r="LJ61" s="5">
        <v>1883</v>
      </c>
      <c r="LK61" s="5">
        <v>12640</v>
      </c>
      <c r="LL61" s="5">
        <v>12448</v>
      </c>
      <c r="LM61" s="5">
        <v>12304</v>
      </c>
      <c r="LN61" s="5">
        <v>10757</v>
      </c>
      <c r="LO61" s="5">
        <v>12422</v>
      </c>
      <c r="LP61" s="5">
        <v>13424</v>
      </c>
      <c r="LQ61" s="5">
        <v>11313</v>
      </c>
      <c r="LR61" s="5">
        <v>9996</v>
      </c>
      <c r="LS61" s="5">
        <v>13199</v>
      </c>
      <c r="LT61" s="5">
        <v>11881</v>
      </c>
      <c r="LU61" s="5">
        <v>12337</v>
      </c>
      <c r="LV61" s="5">
        <v>15696</v>
      </c>
      <c r="LW61" s="5">
        <v>11212</v>
      </c>
      <c r="LX61" s="5">
        <v>9442</v>
      </c>
      <c r="LY61" s="5">
        <v>8771</v>
      </c>
      <c r="LZ61" s="5">
        <v>8842</v>
      </c>
      <c r="MA61" s="5">
        <v>7188</v>
      </c>
      <c r="MB61" s="5">
        <v>6440</v>
      </c>
      <c r="MC61" s="5">
        <v>9559</v>
      </c>
      <c r="MD61" s="5">
        <v>10871</v>
      </c>
      <c r="ME61" s="5">
        <v>8344</v>
      </c>
      <c r="MF61" s="5">
        <v>8450</v>
      </c>
      <c r="MG61" s="5">
        <v>8158</v>
      </c>
      <c r="MH61" s="5">
        <v>5422</v>
      </c>
      <c r="MI61" s="5">
        <v>4482</v>
      </c>
      <c r="MJ61" s="5">
        <v>3277</v>
      </c>
      <c r="MK61" s="5">
        <v>4165</v>
      </c>
      <c r="ML61" s="5">
        <v>3945</v>
      </c>
      <c r="MM61" s="5">
        <v>3421</v>
      </c>
      <c r="MN61" s="5">
        <v>3440</v>
      </c>
      <c r="MO61" s="5">
        <v>3551</v>
      </c>
      <c r="MP61" s="5">
        <v>3706</v>
      </c>
      <c r="MQ61" s="5">
        <v>4739</v>
      </c>
      <c r="MR61" s="5">
        <v>5004</v>
      </c>
      <c r="MS61" s="5">
        <v>4231</v>
      </c>
      <c r="MT61" s="5">
        <v>4049</v>
      </c>
      <c r="MU61" s="5">
        <v>4067</v>
      </c>
      <c r="MV61" s="5">
        <v>3769</v>
      </c>
      <c r="MW61" s="5">
        <v>302</v>
      </c>
      <c r="MX61" s="5">
        <v>179</v>
      </c>
      <c r="MY61" s="5">
        <v>233</v>
      </c>
      <c r="MZ61" s="5">
        <v>0</v>
      </c>
      <c r="NA61" s="5">
        <v>0</v>
      </c>
      <c r="NB61" s="5">
        <v>0</v>
      </c>
      <c r="NC61" s="5">
        <v>0</v>
      </c>
      <c r="ND61" s="5">
        <v>0</v>
      </c>
      <c r="NE61" s="5" t="s">
        <v>220</v>
      </c>
      <c r="NF61" s="5" t="s">
        <v>220</v>
      </c>
      <c r="NG61" s="5" t="s">
        <v>220</v>
      </c>
      <c r="NH61" s="5" t="s">
        <v>220</v>
      </c>
      <c r="NI61" s="5" t="s">
        <v>220</v>
      </c>
      <c r="NJ61" s="5" t="s">
        <v>220</v>
      </c>
      <c r="NK61" s="5" t="s">
        <v>220</v>
      </c>
      <c r="NL61" s="5" t="s">
        <v>220</v>
      </c>
      <c r="NM61" s="5" t="s">
        <v>220</v>
      </c>
      <c r="NN61" s="5" t="s">
        <v>220</v>
      </c>
      <c r="NO61" s="5" t="s">
        <v>220</v>
      </c>
      <c r="NP61" s="5" t="s">
        <v>220</v>
      </c>
      <c r="NQ61" s="5" t="s">
        <v>220</v>
      </c>
      <c r="NR61" s="5" t="s">
        <v>220</v>
      </c>
      <c r="NS61" s="5" t="s">
        <v>220</v>
      </c>
      <c r="NT61" s="5" t="s">
        <v>220</v>
      </c>
      <c r="NU61" s="5" t="s">
        <v>220</v>
      </c>
      <c r="NV61" s="5" t="s">
        <v>220</v>
      </c>
      <c r="NW61" s="5">
        <v>0</v>
      </c>
      <c r="NX61" s="5">
        <v>0</v>
      </c>
      <c r="NY61" s="5">
        <v>0</v>
      </c>
      <c r="NZ61" s="5">
        <v>0</v>
      </c>
      <c r="OA61" s="5">
        <v>0</v>
      </c>
      <c r="OB61" s="5">
        <v>0</v>
      </c>
      <c r="OC61" s="5">
        <v>0</v>
      </c>
      <c r="OD61" s="5">
        <v>100</v>
      </c>
      <c r="OE61" s="5">
        <v>108</v>
      </c>
      <c r="OF61" s="5">
        <v>0</v>
      </c>
      <c r="OG61" s="5">
        <v>0</v>
      </c>
      <c r="OH61" s="5">
        <v>0</v>
      </c>
      <c r="OI61" s="5">
        <v>0</v>
      </c>
      <c r="OJ61" s="5">
        <v>0</v>
      </c>
      <c r="OK61" s="5" t="s">
        <v>220</v>
      </c>
      <c r="OL61" s="5" t="s">
        <v>220</v>
      </c>
      <c r="OM61" s="5" t="s">
        <v>220</v>
      </c>
      <c r="ON61" s="5" t="s">
        <v>220</v>
      </c>
      <c r="OO61" s="5" t="s">
        <v>220</v>
      </c>
      <c r="OP61" s="5" t="s">
        <v>220</v>
      </c>
      <c r="OQ61" s="5" t="s">
        <v>220</v>
      </c>
      <c r="OR61" s="5" t="s">
        <v>220</v>
      </c>
      <c r="OS61" s="5" t="s">
        <v>220</v>
      </c>
      <c r="OT61" s="5" t="s">
        <v>220</v>
      </c>
      <c r="OU61" s="5" t="s">
        <v>220</v>
      </c>
      <c r="OV61" s="5" t="s">
        <v>220</v>
      </c>
      <c r="OW61" s="5" t="s">
        <v>220</v>
      </c>
      <c r="OX61" s="5" t="s">
        <v>220</v>
      </c>
      <c r="OY61" s="5" t="s">
        <v>220</v>
      </c>
      <c r="OZ61" s="5" t="s">
        <v>220</v>
      </c>
      <c r="PA61" s="5" t="s">
        <v>220</v>
      </c>
      <c r="PB61" s="5" t="s">
        <v>220</v>
      </c>
      <c r="PC61" s="5">
        <v>35029</v>
      </c>
      <c r="PD61" s="5">
        <v>29299</v>
      </c>
      <c r="PE61" s="5">
        <v>28305</v>
      </c>
      <c r="PF61" s="5">
        <v>27199</v>
      </c>
      <c r="PG61" s="5">
        <v>27807</v>
      </c>
      <c r="PH61" s="5">
        <v>25330</v>
      </c>
      <c r="PI61" s="5">
        <v>25518</v>
      </c>
      <c r="PJ61" s="5">
        <v>24622</v>
      </c>
      <c r="PK61" s="5">
        <v>24180</v>
      </c>
      <c r="PL61" s="5">
        <v>22737</v>
      </c>
      <c r="PM61" s="5">
        <v>22316</v>
      </c>
      <c r="PN61" s="5">
        <v>21309</v>
      </c>
      <c r="PO61" s="5">
        <v>20475</v>
      </c>
      <c r="PP61" s="5">
        <v>18139</v>
      </c>
      <c r="PQ61" s="5">
        <v>18052</v>
      </c>
      <c r="PR61" s="5">
        <v>19610</v>
      </c>
      <c r="PS61" s="5">
        <v>20458</v>
      </c>
      <c r="PT61" s="5">
        <v>18743</v>
      </c>
      <c r="PU61" s="5">
        <v>16213</v>
      </c>
      <c r="PV61" s="5">
        <v>14239</v>
      </c>
      <c r="PW61" s="5">
        <v>12957</v>
      </c>
      <c r="PX61" s="5">
        <v>13179</v>
      </c>
      <c r="PY61" s="5">
        <v>16968</v>
      </c>
      <c r="PZ61" s="5">
        <v>18881</v>
      </c>
      <c r="QA61" s="5">
        <v>18324</v>
      </c>
      <c r="QB61" s="5">
        <v>17994</v>
      </c>
      <c r="QC61" s="5">
        <v>18682</v>
      </c>
      <c r="QD61" s="5">
        <v>16132</v>
      </c>
      <c r="QE61" s="5">
        <v>15862</v>
      </c>
      <c r="QF61" s="5">
        <v>15388</v>
      </c>
      <c r="QG61" s="5">
        <v>14747</v>
      </c>
      <c r="QH61" s="5">
        <v>14760</v>
      </c>
      <c r="QI61" s="5">
        <v>46961</v>
      </c>
      <c r="QJ61" s="5">
        <v>54712</v>
      </c>
      <c r="QK61" s="5">
        <v>56876</v>
      </c>
      <c r="QL61" s="5">
        <v>50323</v>
      </c>
      <c r="QM61" s="5">
        <v>56212</v>
      </c>
      <c r="QN61" s="5">
        <v>43475</v>
      </c>
      <c r="QO61" s="5">
        <v>33549</v>
      </c>
      <c r="QP61" s="5">
        <v>31393</v>
      </c>
      <c r="QQ61" s="5">
        <v>36502</v>
      </c>
      <c r="QR61" s="5">
        <v>33976</v>
      </c>
      <c r="QS61" s="5">
        <v>44657</v>
      </c>
      <c r="QT61" s="5">
        <v>92272</v>
      </c>
      <c r="QU61" s="5">
        <v>29732</v>
      </c>
      <c r="QV61" s="5">
        <v>26983</v>
      </c>
      <c r="QW61" s="5">
        <v>29740</v>
      </c>
      <c r="QX61" s="5">
        <v>29995</v>
      </c>
      <c r="QY61" s="5">
        <v>32677</v>
      </c>
      <c r="QZ61" s="5">
        <v>31819</v>
      </c>
      <c r="RA61" s="5">
        <v>41866</v>
      </c>
      <c r="RB61" s="5">
        <v>47650</v>
      </c>
      <c r="RC61" s="5">
        <v>37360</v>
      </c>
      <c r="RD61" s="5">
        <v>24219</v>
      </c>
      <c r="RE61" s="5">
        <v>26290</v>
      </c>
      <c r="RF61" s="5">
        <v>20686</v>
      </c>
      <c r="RG61" s="5">
        <v>21678</v>
      </c>
      <c r="RH61" s="5">
        <v>26979</v>
      </c>
      <c r="RI61" s="5">
        <v>25584</v>
      </c>
      <c r="RJ61" s="5">
        <v>23626</v>
      </c>
      <c r="RK61" s="5">
        <v>19623</v>
      </c>
      <c r="RL61" s="5">
        <v>19258</v>
      </c>
      <c r="RM61" s="5">
        <v>19368</v>
      </c>
      <c r="RN61" s="5">
        <v>19046</v>
      </c>
      <c r="RO61" s="5">
        <v>39255</v>
      </c>
      <c r="RP61" s="5">
        <v>38194</v>
      </c>
      <c r="RQ61" s="5">
        <v>36215</v>
      </c>
      <c r="RR61" s="5">
        <v>34220</v>
      </c>
      <c r="RS61" s="5">
        <v>35843</v>
      </c>
      <c r="RT61" s="5">
        <v>36880</v>
      </c>
      <c r="RU61" s="5">
        <v>38461</v>
      </c>
      <c r="RV61" s="5">
        <v>37264</v>
      </c>
      <c r="RW61" s="5">
        <v>35562</v>
      </c>
      <c r="RX61" s="5">
        <v>35991</v>
      </c>
      <c r="RY61" s="5">
        <v>47325</v>
      </c>
      <c r="RZ61" s="5">
        <v>39496</v>
      </c>
      <c r="SA61" s="5">
        <v>43380</v>
      </c>
      <c r="SB61" s="5">
        <v>44457</v>
      </c>
      <c r="SC61" s="5">
        <v>34728</v>
      </c>
      <c r="SD61" s="5">
        <v>43591</v>
      </c>
      <c r="SE61" s="5">
        <v>39074</v>
      </c>
      <c r="SF61" s="5">
        <v>35695</v>
      </c>
      <c r="SG61" s="5">
        <v>33680</v>
      </c>
      <c r="SH61" s="5">
        <v>26037</v>
      </c>
      <c r="SI61" s="5">
        <v>23662</v>
      </c>
      <c r="SJ61" s="5">
        <v>22415</v>
      </c>
      <c r="SK61" s="5">
        <v>22677</v>
      </c>
      <c r="SL61" s="5">
        <v>28923</v>
      </c>
      <c r="SM61" s="5">
        <v>34665</v>
      </c>
      <c r="SN61" s="5">
        <v>38717</v>
      </c>
      <c r="SO61" s="5">
        <v>28670</v>
      </c>
      <c r="SP61" s="5">
        <v>20528</v>
      </c>
      <c r="SQ61" s="5">
        <v>24210</v>
      </c>
      <c r="SR61" s="5">
        <v>25306</v>
      </c>
      <c r="SS61" s="5">
        <v>27710</v>
      </c>
      <c r="ST61" s="5">
        <v>27606</v>
      </c>
      <c r="SU61" s="5">
        <v>67315</v>
      </c>
      <c r="SV61" s="5">
        <v>69371</v>
      </c>
      <c r="SW61" s="5">
        <v>53392</v>
      </c>
      <c r="SX61" s="5">
        <v>66675</v>
      </c>
      <c r="SY61" s="5">
        <v>74662</v>
      </c>
      <c r="SZ61" s="5">
        <v>68221</v>
      </c>
      <c r="TA61" s="5">
        <v>41853</v>
      </c>
      <c r="TB61" s="5">
        <v>27324</v>
      </c>
      <c r="TC61" s="5">
        <v>12179</v>
      </c>
      <c r="TD61" s="5">
        <v>12252</v>
      </c>
      <c r="TE61" s="5">
        <v>9152</v>
      </c>
      <c r="TF61" s="5">
        <v>4960</v>
      </c>
      <c r="TG61" s="5">
        <v>6238</v>
      </c>
      <c r="TH61" s="5">
        <v>6665</v>
      </c>
      <c r="TI61" s="5">
        <v>5793</v>
      </c>
      <c r="TJ61" s="5">
        <v>5907</v>
      </c>
      <c r="TK61" s="5">
        <v>6730</v>
      </c>
      <c r="TL61" s="5">
        <v>5979</v>
      </c>
      <c r="TM61" s="5">
        <v>5356</v>
      </c>
      <c r="TN61" s="5">
        <v>8984</v>
      </c>
      <c r="TO61" s="5">
        <v>8477</v>
      </c>
      <c r="TP61" s="5">
        <v>6634</v>
      </c>
      <c r="TQ61" s="5">
        <v>7924</v>
      </c>
      <c r="TR61" s="5">
        <v>10534</v>
      </c>
      <c r="TS61" s="5">
        <v>8948</v>
      </c>
      <c r="TT61" s="5">
        <v>9509</v>
      </c>
      <c r="TU61" s="5">
        <v>9189</v>
      </c>
      <c r="TV61" s="5">
        <v>4923</v>
      </c>
      <c r="TW61" s="5">
        <v>3192</v>
      </c>
      <c r="TX61" s="5">
        <v>3273</v>
      </c>
      <c r="TY61" s="5">
        <v>3166</v>
      </c>
      <c r="TZ61" s="5">
        <v>3153</v>
      </c>
      <c r="UA61" s="5">
        <v>857</v>
      </c>
      <c r="UB61" s="5">
        <v>496</v>
      </c>
      <c r="UC61" s="5">
        <v>357</v>
      </c>
      <c r="UD61" s="5">
        <v>611</v>
      </c>
      <c r="UE61" s="5">
        <v>737</v>
      </c>
      <c r="UF61" s="5">
        <v>774</v>
      </c>
      <c r="UG61" s="5">
        <v>595</v>
      </c>
      <c r="UH61" s="5">
        <v>1070</v>
      </c>
      <c r="UI61" s="5">
        <v>1226</v>
      </c>
      <c r="UJ61" s="5">
        <v>1738</v>
      </c>
      <c r="UK61" s="5">
        <v>1509</v>
      </c>
      <c r="UL61" s="5">
        <v>1442</v>
      </c>
      <c r="UM61" s="5">
        <v>1464</v>
      </c>
      <c r="UN61" s="5">
        <v>1558</v>
      </c>
      <c r="UO61" s="5">
        <v>1905</v>
      </c>
      <c r="UP61" s="5">
        <v>2443</v>
      </c>
      <c r="UQ61" s="5">
        <v>666</v>
      </c>
      <c r="UR61" s="5">
        <v>1233</v>
      </c>
      <c r="US61" s="5">
        <v>1533</v>
      </c>
      <c r="UT61" s="5">
        <v>4217</v>
      </c>
      <c r="UU61" s="5">
        <v>5221</v>
      </c>
      <c r="UV61" s="5">
        <v>9000</v>
      </c>
      <c r="UW61" s="5">
        <v>9462</v>
      </c>
      <c r="UX61" s="5">
        <v>10837</v>
      </c>
      <c r="UY61" s="5">
        <v>10268</v>
      </c>
      <c r="UZ61" s="5">
        <v>8665</v>
      </c>
      <c r="VA61" s="5">
        <v>11090</v>
      </c>
      <c r="VB61" s="5">
        <v>6760</v>
      </c>
      <c r="VC61" s="5">
        <v>3806</v>
      </c>
      <c r="VD61" s="5">
        <v>4121</v>
      </c>
      <c r="VE61" s="5">
        <v>4801</v>
      </c>
      <c r="VF61" s="5">
        <v>3907</v>
      </c>
      <c r="VG61" s="5">
        <v>199780</v>
      </c>
      <c r="VH61" s="5">
        <v>175805</v>
      </c>
      <c r="VI61" s="5">
        <v>184596</v>
      </c>
      <c r="VJ61" s="5">
        <v>181954</v>
      </c>
      <c r="VK61" s="5">
        <v>193827</v>
      </c>
      <c r="VL61" s="5">
        <v>178636</v>
      </c>
      <c r="VM61" s="5">
        <v>187834</v>
      </c>
      <c r="VN61" s="5">
        <v>185177</v>
      </c>
      <c r="VO61" s="5">
        <v>159199</v>
      </c>
      <c r="VP61" s="5">
        <v>154486</v>
      </c>
      <c r="VQ61" s="5">
        <v>131457</v>
      </c>
      <c r="VR61" s="5">
        <v>124075</v>
      </c>
      <c r="VS61" s="5">
        <v>138810</v>
      </c>
      <c r="VT61" s="5">
        <v>138184</v>
      </c>
      <c r="VU61" s="5">
        <v>118397</v>
      </c>
      <c r="VV61" s="5">
        <v>98401</v>
      </c>
      <c r="VW61" s="5">
        <v>118269</v>
      </c>
      <c r="VX61" s="5">
        <v>278673</v>
      </c>
      <c r="VY61" s="5">
        <v>66654</v>
      </c>
      <c r="VZ61" s="5">
        <v>131096</v>
      </c>
      <c r="WA61" s="5">
        <v>123747</v>
      </c>
      <c r="WB61" s="5">
        <v>114916</v>
      </c>
      <c r="WC61" s="5">
        <v>113166</v>
      </c>
      <c r="WD61" s="5">
        <v>104574</v>
      </c>
      <c r="WE61" s="5">
        <v>111089</v>
      </c>
      <c r="WF61" s="5">
        <v>111974</v>
      </c>
      <c r="WG61" s="5">
        <v>97347</v>
      </c>
      <c r="WH61" s="5">
        <v>116839</v>
      </c>
      <c r="WI61" s="5">
        <v>129580</v>
      </c>
      <c r="WJ61" s="5">
        <v>107477</v>
      </c>
      <c r="WK61" s="5">
        <v>84172</v>
      </c>
      <c r="WL61" s="5">
        <v>91294</v>
      </c>
      <c r="WM61" s="5">
        <v>4633</v>
      </c>
      <c r="WN61" s="5">
        <v>3855</v>
      </c>
      <c r="WO61" s="5">
        <v>3518</v>
      </c>
      <c r="WP61" s="5">
        <v>3513</v>
      </c>
      <c r="WQ61" s="5">
        <v>3276</v>
      </c>
      <c r="WR61" s="5">
        <v>2546</v>
      </c>
      <c r="WS61" s="5">
        <v>2215</v>
      </c>
      <c r="WT61" s="5">
        <v>3641</v>
      </c>
      <c r="WU61" s="5">
        <v>2844</v>
      </c>
      <c r="WV61" s="5">
        <v>3405</v>
      </c>
      <c r="WW61" s="5">
        <v>3494</v>
      </c>
      <c r="WX61" s="5">
        <v>3336</v>
      </c>
      <c r="WY61" s="5">
        <v>3274</v>
      </c>
      <c r="WZ61" s="5">
        <v>3388</v>
      </c>
      <c r="XA61" s="5">
        <v>3185</v>
      </c>
      <c r="XB61" s="5">
        <v>2823</v>
      </c>
      <c r="XC61" s="5">
        <v>2753</v>
      </c>
      <c r="XD61" s="5">
        <v>5256</v>
      </c>
      <c r="XE61" s="5">
        <v>5119</v>
      </c>
      <c r="XF61" s="5">
        <v>6734</v>
      </c>
      <c r="XG61" s="5">
        <v>7332</v>
      </c>
      <c r="XH61" s="5">
        <v>3862</v>
      </c>
      <c r="XI61" s="5">
        <v>1676</v>
      </c>
      <c r="XJ61" s="5">
        <v>2512</v>
      </c>
      <c r="XK61" s="5">
        <v>2340</v>
      </c>
      <c r="XL61" s="5">
        <v>3029</v>
      </c>
      <c r="XM61" s="5">
        <v>2416</v>
      </c>
      <c r="XN61" s="5">
        <v>2279</v>
      </c>
      <c r="XO61" s="5">
        <v>2290</v>
      </c>
      <c r="XP61" s="5">
        <v>2196</v>
      </c>
      <c r="XQ61" s="5">
        <v>2313</v>
      </c>
      <c r="XR61" s="5">
        <v>2221</v>
      </c>
      <c r="XS61" s="2">
        <v>814</v>
      </c>
      <c r="XT61" s="3" t="s">
        <v>222</v>
      </c>
      <c r="XU61" s="3" t="s">
        <v>222</v>
      </c>
      <c r="XV61" s="3" t="s">
        <v>222</v>
      </c>
      <c r="XW61" s="3" t="s">
        <v>221</v>
      </c>
      <c r="XX61" s="3" t="s">
        <v>222</v>
      </c>
      <c r="XY61" s="3" t="s">
        <v>222</v>
      </c>
      <c r="XZ61" s="3" t="s">
        <v>254</v>
      </c>
    </row>
    <row r="62" spans="1:650" x14ac:dyDescent="0.3">
      <c r="A62" s="1" t="s">
        <v>56</v>
      </c>
      <c r="B62" s="2">
        <v>4057084</v>
      </c>
      <c r="C62" s="5" t="s">
        <v>220</v>
      </c>
      <c r="D62" s="5" t="s">
        <v>220</v>
      </c>
      <c r="E62" s="5" t="s">
        <v>220</v>
      </c>
      <c r="F62" s="5" t="s">
        <v>220</v>
      </c>
      <c r="G62" s="5">
        <v>5975</v>
      </c>
      <c r="H62" s="5">
        <v>6208</v>
      </c>
      <c r="I62" s="5">
        <v>9565</v>
      </c>
      <c r="J62" s="5">
        <v>7171</v>
      </c>
      <c r="K62" s="5">
        <v>1069</v>
      </c>
      <c r="L62" s="5">
        <v>10305</v>
      </c>
      <c r="M62" s="5">
        <v>8173</v>
      </c>
      <c r="N62" s="5">
        <v>15139</v>
      </c>
      <c r="O62" s="5">
        <v>6796</v>
      </c>
      <c r="P62" s="5">
        <v>26387</v>
      </c>
      <c r="Q62" s="5">
        <v>9429</v>
      </c>
      <c r="R62" s="5">
        <v>36172</v>
      </c>
      <c r="S62" s="5">
        <v>42645</v>
      </c>
      <c r="T62" s="5">
        <v>43097</v>
      </c>
      <c r="U62" s="5">
        <v>12038</v>
      </c>
      <c r="V62" s="5">
        <v>34954</v>
      </c>
      <c r="W62" s="5">
        <v>6581</v>
      </c>
      <c r="X62" s="5">
        <v>3495</v>
      </c>
      <c r="Y62" s="5">
        <v>682</v>
      </c>
      <c r="Z62" s="5">
        <v>0</v>
      </c>
      <c r="AA62" s="5">
        <v>0</v>
      </c>
      <c r="AB62" s="5">
        <v>0</v>
      </c>
      <c r="AC62" s="5">
        <v>0</v>
      </c>
      <c r="AD62" s="5">
        <v>0</v>
      </c>
      <c r="AE62" s="5">
        <v>-138</v>
      </c>
      <c r="AF62" s="5">
        <v>0</v>
      </c>
      <c r="AG62" s="5">
        <v>0</v>
      </c>
      <c r="AH62" s="5">
        <v>0</v>
      </c>
      <c r="AI62" s="5" t="s">
        <v>220</v>
      </c>
      <c r="AJ62" s="5" t="s">
        <v>220</v>
      </c>
      <c r="AK62" s="5" t="s">
        <v>220</v>
      </c>
      <c r="AL62" s="5" t="s">
        <v>220</v>
      </c>
      <c r="AM62" s="5">
        <v>68834</v>
      </c>
      <c r="AN62" s="5">
        <v>62450</v>
      </c>
      <c r="AO62" s="5">
        <v>45775</v>
      </c>
      <c r="AP62" s="5">
        <v>44098</v>
      </c>
      <c r="AQ62" s="5">
        <v>58168</v>
      </c>
      <c r="AR62" s="5">
        <v>29000</v>
      </c>
      <c r="AS62" s="5">
        <v>270881</v>
      </c>
      <c r="AT62" s="5">
        <v>191595</v>
      </c>
      <c r="AU62" s="5">
        <v>16954</v>
      </c>
      <c r="AV62" s="5">
        <v>31755</v>
      </c>
      <c r="AW62" s="5">
        <v>30932</v>
      </c>
      <c r="AX62" s="5">
        <v>-51301</v>
      </c>
      <c r="AY62" s="5">
        <v>107418</v>
      </c>
      <c r="AZ62" s="5">
        <v>20697</v>
      </c>
      <c r="BA62" s="5">
        <v>37763</v>
      </c>
      <c r="BB62" s="5">
        <v>75746</v>
      </c>
      <c r="BC62" s="5">
        <v>11938</v>
      </c>
      <c r="BD62" s="5">
        <v>15672</v>
      </c>
      <c r="BE62" s="5">
        <v>46119</v>
      </c>
      <c r="BF62" s="5">
        <v>45383</v>
      </c>
      <c r="BG62" s="5">
        <v>18703</v>
      </c>
      <c r="BH62" s="5">
        <v>33573</v>
      </c>
      <c r="BI62" s="5">
        <v>7354</v>
      </c>
      <c r="BJ62" s="5">
        <v>33232</v>
      </c>
      <c r="BK62" s="5">
        <v>11095</v>
      </c>
      <c r="BL62" s="5">
        <v>13413</v>
      </c>
      <c r="BM62" s="5">
        <v>9405</v>
      </c>
      <c r="BN62" s="5">
        <v>3504</v>
      </c>
      <c r="BO62" s="5" t="s">
        <v>220</v>
      </c>
      <c r="BP62" s="5" t="s">
        <v>220</v>
      </c>
      <c r="BQ62" s="5" t="s">
        <v>220</v>
      </c>
      <c r="BR62" s="5" t="s">
        <v>220</v>
      </c>
      <c r="BS62" s="5">
        <v>56431</v>
      </c>
      <c r="BT62" s="5">
        <v>82375</v>
      </c>
      <c r="BU62" s="5">
        <v>96753</v>
      </c>
      <c r="BV62" s="5">
        <v>80471</v>
      </c>
      <c r="BW62" s="5">
        <v>57461</v>
      </c>
      <c r="BX62" s="5">
        <v>51327</v>
      </c>
      <c r="BY62" s="5">
        <v>40832</v>
      </c>
      <c r="BZ62" s="5">
        <v>40776</v>
      </c>
      <c r="CA62" s="5">
        <v>29767</v>
      </c>
      <c r="CB62" s="5">
        <v>72394</v>
      </c>
      <c r="CC62" s="5">
        <v>141864</v>
      </c>
      <c r="CD62" s="5">
        <v>85315</v>
      </c>
      <c r="CE62" s="5">
        <v>100834</v>
      </c>
      <c r="CF62" s="5">
        <v>44801</v>
      </c>
      <c r="CG62" s="5">
        <v>61925</v>
      </c>
      <c r="CH62" s="5">
        <v>45321</v>
      </c>
      <c r="CI62" s="5">
        <v>30207</v>
      </c>
      <c r="CJ62" s="5">
        <v>27299</v>
      </c>
      <c r="CK62" s="5">
        <v>49502</v>
      </c>
      <c r="CL62" s="5">
        <v>25077</v>
      </c>
      <c r="CM62" s="5">
        <v>11199</v>
      </c>
      <c r="CN62" s="5">
        <v>4761</v>
      </c>
      <c r="CO62" s="5">
        <v>13214</v>
      </c>
      <c r="CP62" s="5">
        <v>12260</v>
      </c>
      <c r="CQ62" s="5">
        <v>13673</v>
      </c>
      <c r="CR62" s="5">
        <v>6328</v>
      </c>
      <c r="CS62" s="5">
        <v>3401</v>
      </c>
      <c r="CT62" s="5">
        <v>3936</v>
      </c>
      <c r="CU62" s="5" t="s">
        <v>220</v>
      </c>
      <c r="CV62" s="5" t="s">
        <v>220</v>
      </c>
      <c r="CW62" s="5" t="s">
        <v>220</v>
      </c>
      <c r="CX62" s="5" t="s">
        <v>220</v>
      </c>
      <c r="CY62" s="5">
        <v>41746</v>
      </c>
      <c r="CZ62" s="5">
        <v>80050</v>
      </c>
      <c r="DA62" s="5">
        <v>29597</v>
      </c>
      <c r="DB62" s="5">
        <v>108853</v>
      </c>
      <c r="DC62" s="5">
        <v>62564</v>
      </c>
      <c r="DD62" s="5">
        <v>-27531</v>
      </c>
      <c r="DE62" s="5">
        <v>156636</v>
      </c>
      <c r="DF62" s="5">
        <v>62175</v>
      </c>
      <c r="DG62" s="5">
        <v>106297</v>
      </c>
      <c r="DH62" s="5">
        <v>163066</v>
      </c>
      <c r="DI62" s="5">
        <v>117983</v>
      </c>
      <c r="DJ62" s="5">
        <v>130530</v>
      </c>
      <c r="DK62" s="5">
        <v>91403</v>
      </c>
      <c r="DL62" s="5">
        <v>120169</v>
      </c>
      <c r="DM62" s="5">
        <v>108522</v>
      </c>
      <c r="DN62" s="5">
        <v>103262</v>
      </c>
      <c r="DO62" s="5">
        <v>91992</v>
      </c>
      <c r="DP62" s="5">
        <v>54830</v>
      </c>
      <c r="DQ62" s="5">
        <v>63135</v>
      </c>
      <c r="DR62" s="5">
        <v>74121</v>
      </c>
      <c r="DS62" s="5">
        <v>72257</v>
      </c>
      <c r="DT62" s="5">
        <v>66303</v>
      </c>
      <c r="DU62" s="5">
        <v>64318</v>
      </c>
      <c r="DV62" s="5">
        <v>47281</v>
      </c>
      <c r="DW62" s="5">
        <v>46099</v>
      </c>
      <c r="DX62" s="5">
        <v>41879</v>
      </c>
      <c r="DY62" s="5">
        <v>30705</v>
      </c>
      <c r="DZ62" s="5">
        <v>28794</v>
      </c>
      <c r="EA62" s="5" t="s">
        <v>220</v>
      </c>
      <c r="EB62" s="5" t="s">
        <v>220</v>
      </c>
      <c r="EC62" s="5" t="s">
        <v>220</v>
      </c>
      <c r="ED62" s="5" t="s">
        <v>220</v>
      </c>
      <c r="EE62" s="5">
        <v>16138</v>
      </c>
      <c r="EF62" s="5">
        <v>2477</v>
      </c>
      <c r="EG62" s="5">
        <v>3912</v>
      </c>
      <c r="EH62" s="5">
        <v>3548</v>
      </c>
      <c r="EI62" s="5">
        <v>15343</v>
      </c>
      <c r="EJ62" s="5">
        <v>11957</v>
      </c>
      <c r="EK62" s="5">
        <v>12393</v>
      </c>
      <c r="EL62" s="5">
        <v>13426</v>
      </c>
      <c r="EM62" s="5">
        <v>12905</v>
      </c>
      <c r="EN62" s="5">
        <v>8058</v>
      </c>
      <c r="EO62" s="5">
        <v>6239</v>
      </c>
      <c r="EP62" s="5">
        <v>6368</v>
      </c>
      <c r="EQ62" s="5">
        <v>13220</v>
      </c>
      <c r="ER62" s="5">
        <v>14297</v>
      </c>
      <c r="ES62" s="5">
        <v>9348</v>
      </c>
      <c r="ET62" s="5">
        <v>12343</v>
      </c>
      <c r="EU62" s="5">
        <v>6086</v>
      </c>
      <c r="EV62" s="5">
        <v>7136</v>
      </c>
      <c r="EW62" s="5">
        <v>4459</v>
      </c>
      <c r="EX62" s="5">
        <v>44103</v>
      </c>
      <c r="EY62" s="5">
        <v>26244</v>
      </c>
      <c r="EZ62" s="5">
        <v>3167</v>
      </c>
      <c r="FA62" s="5">
        <v>5866</v>
      </c>
      <c r="FB62" s="5">
        <v>5624</v>
      </c>
      <c r="FC62" s="5">
        <v>4987</v>
      </c>
      <c r="FD62" s="5">
        <v>-9759</v>
      </c>
      <c r="FE62" s="5">
        <v>1807</v>
      </c>
      <c r="FF62" s="5">
        <v>1034</v>
      </c>
      <c r="FG62" s="5" t="s">
        <v>220</v>
      </c>
      <c r="FH62" s="5" t="s">
        <v>220</v>
      </c>
      <c r="FI62" s="5" t="s">
        <v>220</v>
      </c>
      <c r="FJ62" s="5" t="s">
        <v>220</v>
      </c>
      <c r="FK62" s="5">
        <v>0</v>
      </c>
      <c r="FL62" s="5">
        <v>0</v>
      </c>
      <c r="FM62" s="5">
        <v>0</v>
      </c>
      <c r="FN62" s="5">
        <v>0</v>
      </c>
      <c r="FO62" s="5">
        <v>0</v>
      </c>
      <c r="FP62" s="5">
        <v>0</v>
      </c>
      <c r="FQ62" s="5">
        <v>4803</v>
      </c>
      <c r="FR62" s="5">
        <v>0</v>
      </c>
      <c r="FS62" s="5">
        <v>0</v>
      </c>
      <c r="FT62" s="5">
        <v>0</v>
      </c>
      <c r="FU62" s="5" t="s">
        <v>220</v>
      </c>
      <c r="FV62" s="5" t="s">
        <v>220</v>
      </c>
      <c r="FW62" s="5" t="s">
        <v>220</v>
      </c>
      <c r="FX62" s="5" t="s">
        <v>220</v>
      </c>
      <c r="FY62" s="5" t="s">
        <v>220</v>
      </c>
      <c r="FZ62" s="5" t="s">
        <v>220</v>
      </c>
      <c r="GA62" s="5" t="s">
        <v>220</v>
      </c>
      <c r="GB62" s="5" t="s">
        <v>220</v>
      </c>
      <c r="GC62" s="5" t="s">
        <v>220</v>
      </c>
      <c r="GD62" s="5" t="s">
        <v>220</v>
      </c>
      <c r="GE62" s="5" t="s">
        <v>220</v>
      </c>
      <c r="GF62" s="5" t="s">
        <v>220</v>
      </c>
      <c r="GG62" s="5" t="s">
        <v>220</v>
      </c>
      <c r="GH62" s="5" t="s">
        <v>220</v>
      </c>
      <c r="GI62" s="5" t="s">
        <v>220</v>
      </c>
      <c r="GJ62" s="5" t="s">
        <v>220</v>
      </c>
      <c r="GK62" s="5" t="s">
        <v>220</v>
      </c>
      <c r="GL62" s="5" t="s">
        <v>220</v>
      </c>
      <c r="GM62" s="5" t="s">
        <v>220</v>
      </c>
      <c r="GN62" s="5" t="s">
        <v>220</v>
      </c>
      <c r="GO62" s="5" t="s">
        <v>220</v>
      </c>
      <c r="GP62" s="5" t="s">
        <v>220</v>
      </c>
      <c r="GQ62" s="5">
        <v>189126</v>
      </c>
      <c r="GR62" s="5">
        <v>233560</v>
      </c>
      <c r="GS62" s="5">
        <v>185602</v>
      </c>
      <c r="GT62" s="5">
        <v>244140</v>
      </c>
      <c r="GU62" s="5">
        <v>194605</v>
      </c>
      <c r="GV62" s="5">
        <v>75057</v>
      </c>
      <c r="GW62" s="5">
        <v>493717</v>
      </c>
      <c r="GX62" s="5">
        <v>323111</v>
      </c>
      <c r="GY62" s="5">
        <v>172720</v>
      </c>
      <c r="GZ62" s="5">
        <v>301660</v>
      </c>
      <c r="HA62" s="5">
        <v>306447</v>
      </c>
      <c r="HB62" s="5">
        <v>207085</v>
      </c>
      <c r="HC62" s="5">
        <v>355520</v>
      </c>
      <c r="HD62" s="5">
        <v>243061</v>
      </c>
      <c r="HE62" s="5">
        <v>229596</v>
      </c>
      <c r="HF62" s="5">
        <v>271625</v>
      </c>
      <c r="HG62" s="5">
        <v>146804</v>
      </c>
      <c r="HH62" s="5">
        <v>108431</v>
      </c>
      <c r="HI62" s="5">
        <v>163898</v>
      </c>
      <c r="HJ62" s="5">
        <v>188685</v>
      </c>
      <c r="HK62" s="5">
        <v>128403</v>
      </c>
      <c r="HL62" s="5">
        <v>107803</v>
      </c>
      <c r="HM62" s="5">
        <v>90753</v>
      </c>
      <c r="HN62" s="5">
        <v>98396</v>
      </c>
      <c r="HO62" s="5">
        <v>94729</v>
      </c>
      <c r="HP62" s="5">
        <v>51860</v>
      </c>
      <c r="HQ62" s="5">
        <v>45318</v>
      </c>
      <c r="HR62" s="5">
        <v>37264</v>
      </c>
      <c r="HS62" s="5" t="s">
        <v>220</v>
      </c>
      <c r="HT62" s="5" t="s">
        <v>220</v>
      </c>
      <c r="HU62" s="5" t="s">
        <v>220</v>
      </c>
      <c r="HV62" s="5" t="s">
        <v>220</v>
      </c>
      <c r="HW62" s="5">
        <v>798325</v>
      </c>
      <c r="HX62" s="5">
        <v>1259620</v>
      </c>
      <c r="HY62" s="5">
        <v>1085825</v>
      </c>
      <c r="HZ62" s="5">
        <v>827867</v>
      </c>
      <c r="IA62" s="5">
        <v>1273062</v>
      </c>
      <c r="IB62" s="5">
        <v>1207793</v>
      </c>
      <c r="IC62" s="5">
        <v>1030576</v>
      </c>
      <c r="ID62" s="5">
        <v>1895399</v>
      </c>
      <c r="IE62" s="5">
        <v>2254772</v>
      </c>
      <c r="IF62" s="5">
        <v>2437748</v>
      </c>
      <c r="IG62" s="5">
        <v>2208292</v>
      </c>
      <c r="IH62" s="5">
        <v>1784185</v>
      </c>
      <c r="II62" s="5">
        <v>1575894</v>
      </c>
      <c r="IJ62" s="5">
        <v>1121337</v>
      </c>
      <c r="IK62" s="5">
        <v>1566412</v>
      </c>
      <c r="IL62" s="5">
        <v>1408021</v>
      </c>
      <c r="IM62" s="5">
        <v>1062647</v>
      </c>
      <c r="IN62" s="5">
        <v>916543</v>
      </c>
      <c r="IO62" s="5">
        <v>931973</v>
      </c>
      <c r="IP62" s="5">
        <v>623818</v>
      </c>
      <c r="IQ62" s="5">
        <v>756919</v>
      </c>
      <c r="IR62" s="5">
        <v>782495</v>
      </c>
      <c r="IS62" s="5">
        <v>750007</v>
      </c>
      <c r="IT62" s="5">
        <v>680837</v>
      </c>
      <c r="IU62" s="5">
        <v>675265</v>
      </c>
      <c r="IV62" s="5">
        <v>714129</v>
      </c>
      <c r="IW62" s="5">
        <v>704078</v>
      </c>
      <c r="IX62" s="5">
        <v>712837</v>
      </c>
      <c r="IY62" s="5" t="s">
        <v>220</v>
      </c>
      <c r="IZ62" s="5" t="s">
        <v>220</v>
      </c>
      <c r="JA62" s="5" t="s">
        <v>220</v>
      </c>
      <c r="JB62" s="5" t="s">
        <v>220</v>
      </c>
      <c r="JC62" s="5">
        <v>64015</v>
      </c>
      <c r="JD62" s="5">
        <v>86695</v>
      </c>
      <c r="JE62" s="5">
        <v>85654</v>
      </c>
      <c r="JF62" s="5">
        <v>80358</v>
      </c>
      <c r="JG62" s="5">
        <v>71396</v>
      </c>
      <c r="JH62" s="5">
        <v>89077</v>
      </c>
      <c r="JI62" s="5">
        <v>74375</v>
      </c>
      <c r="JJ62" s="5">
        <v>70370</v>
      </c>
      <c r="JK62" s="5">
        <v>98549</v>
      </c>
      <c r="JL62" s="5">
        <v>87921</v>
      </c>
      <c r="JM62" s="5">
        <v>88132</v>
      </c>
      <c r="JN62" s="5">
        <v>79385</v>
      </c>
      <c r="JO62" s="5">
        <v>78271</v>
      </c>
      <c r="JP62" s="5">
        <v>77343</v>
      </c>
      <c r="JQ62" s="5">
        <v>70860</v>
      </c>
      <c r="JR62" s="5">
        <v>79953</v>
      </c>
      <c r="JS62" s="5">
        <v>79374</v>
      </c>
      <c r="JT62" s="5">
        <v>73709</v>
      </c>
      <c r="JU62" s="5">
        <v>62272</v>
      </c>
      <c r="JV62" s="5">
        <v>64717</v>
      </c>
      <c r="JW62" s="5">
        <v>66335</v>
      </c>
      <c r="JX62" s="5">
        <v>78768</v>
      </c>
      <c r="JY62" s="5">
        <v>85158</v>
      </c>
      <c r="JZ62" s="5">
        <v>109098</v>
      </c>
      <c r="KA62" s="5">
        <v>89906</v>
      </c>
      <c r="KB62" s="5">
        <v>80375</v>
      </c>
      <c r="KC62" s="5">
        <v>77446</v>
      </c>
      <c r="KD62" s="5">
        <v>58829</v>
      </c>
      <c r="KE62" s="5" t="s">
        <v>220</v>
      </c>
      <c r="KF62" s="5" t="s">
        <v>220</v>
      </c>
      <c r="KG62" s="5" t="s">
        <v>220</v>
      </c>
      <c r="KH62" s="5" t="s">
        <v>220</v>
      </c>
      <c r="KI62" s="5">
        <v>21053</v>
      </c>
      <c r="KJ62" s="5">
        <v>25833</v>
      </c>
      <c r="KK62" s="5">
        <v>19112</v>
      </c>
      <c r="KL62" s="5">
        <v>18836</v>
      </c>
      <c r="KM62" s="5">
        <v>27625</v>
      </c>
      <c r="KN62" s="5">
        <v>27279</v>
      </c>
      <c r="KO62" s="5">
        <v>28527</v>
      </c>
      <c r="KP62" s="5">
        <v>29909</v>
      </c>
      <c r="KQ62" s="5">
        <v>30929</v>
      </c>
      <c r="KR62" s="5">
        <v>19815</v>
      </c>
      <c r="KS62" s="5">
        <v>28373</v>
      </c>
      <c r="KT62" s="5">
        <v>28958</v>
      </c>
      <c r="KU62" s="5">
        <v>30358</v>
      </c>
      <c r="KV62" s="5">
        <v>29412</v>
      </c>
      <c r="KW62" s="5">
        <v>33618</v>
      </c>
      <c r="KX62" s="5">
        <v>30085</v>
      </c>
      <c r="KY62" s="5">
        <v>29347</v>
      </c>
      <c r="KZ62" s="5">
        <v>29967</v>
      </c>
      <c r="LA62" s="5">
        <v>30536</v>
      </c>
      <c r="LB62" s="5">
        <v>0</v>
      </c>
      <c r="LC62" s="5">
        <v>28622</v>
      </c>
      <c r="LD62" s="5">
        <v>17236</v>
      </c>
      <c r="LE62" s="5">
        <v>8923</v>
      </c>
      <c r="LF62" s="5">
        <v>8830</v>
      </c>
      <c r="LG62" s="5">
        <v>8065</v>
      </c>
      <c r="LH62" s="5">
        <v>7551</v>
      </c>
      <c r="LI62" s="5">
        <v>6868</v>
      </c>
      <c r="LJ62" s="5">
        <v>6589</v>
      </c>
      <c r="LK62" s="5" t="s">
        <v>220</v>
      </c>
      <c r="LL62" s="5" t="s">
        <v>220</v>
      </c>
      <c r="LM62" s="5" t="s">
        <v>220</v>
      </c>
      <c r="LN62" s="5" t="s">
        <v>220</v>
      </c>
      <c r="LO62" s="5">
        <v>7775</v>
      </c>
      <c r="LP62" s="5">
        <v>9569</v>
      </c>
      <c r="LQ62" s="5">
        <v>8940</v>
      </c>
      <c r="LR62" s="5">
        <v>8184</v>
      </c>
      <c r="LS62" s="5">
        <v>8887</v>
      </c>
      <c r="LT62" s="5">
        <v>9254</v>
      </c>
      <c r="LU62" s="5">
        <v>8346</v>
      </c>
      <c r="LV62" s="5">
        <v>8059</v>
      </c>
      <c r="LW62" s="5">
        <v>13484</v>
      </c>
      <c r="LX62" s="5">
        <v>14029</v>
      </c>
      <c r="LY62" s="5">
        <v>12546</v>
      </c>
      <c r="LZ62" s="5">
        <v>11919</v>
      </c>
      <c r="MA62" s="5">
        <v>9988</v>
      </c>
      <c r="MB62" s="5">
        <v>10004</v>
      </c>
      <c r="MC62" s="5">
        <v>10041</v>
      </c>
      <c r="MD62" s="5">
        <v>12677</v>
      </c>
      <c r="ME62" s="5">
        <v>11420</v>
      </c>
      <c r="MF62" s="5">
        <v>11870</v>
      </c>
      <c r="MG62" s="5">
        <v>11522</v>
      </c>
      <c r="MH62" s="5">
        <v>0</v>
      </c>
      <c r="MI62" s="5">
        <v>7283</v>
      </c>
      <c r="MJ62" s="5">
        <v>8447</v>
      </c>
      <c r="MK62" s="5">
        <v>14320</v>
      </c>
      <c r="ML62" s="5">
        <v>14363</v>
      </c>
      <c r="MM62" s="5">
        <v>12251</v>
      </c>
      <c r="MN62" s="5">
        <v>15497</v>
      </c>
      <c r="MO62" s="5">
        <v>9853</v>
      </c>
      <c r="MP62" s="5">
        <v>9400</v>
      </c>
      <c r="MQ62" s="5" t="s">
        <v>220</v>
      </c>
      <c r="MR62" s="5" t="s">
        <v>220</v>
      </c>
      <c r="MS62" s="5" t="s">
        <v>220</v>
      </c>
      <c r="MT62" s="5" t="s">
        <v>220</v>
      </c>
      <c r="MU62" s="5">
        <v>2563</v>
      </c>
      <c r="MV62" s="5">
        <v>2915</v>
      </c>
      <c r="MW62" s="5">
        <v>224</v>
      </c>
      <c r="MX62" s="5">
        <v>62</v>
      </c>
      <c r="MY62" s="5">
        <v>81</v>
      </c>
      <c r="MZ62" s="5">
        <v>0</v>
      </c>
      <c r="NA62" s="5">
        <v>0</v>
      </c>
      <c r="NB62" s="5">
        <v>0</v>
      </c>
      <c r="NC62" s="5">
        <v>0</v>
      </c>
      <c r="ND62" s="5">
        <v>0</v>
      </c>
      <c r="NE62" s="5" t="s">
        <v>220</v>
      </c>
      <c r="NF62" s="5" t="s">
        <v>220</v>
      </c>
      <c r="NG62" s="5" t="s">
        <v>220</v>
      </c>
      <c r="NH62" s="5" t="s">
        <v>220</v>
      </c>
      <c r="NI62" s="5" t="s">
        <v>220</v>
      </c>
      <c r="NJ62" s="5" t="s">
        <v>220</v>
      </c>
      <c r="NK62" s="5" t="s">
        <v>220</v>
      </c>
      <c r="NL62" s="5" t="s">
        <v>220</v>
      </c>
      <c r="NM62" s="5" t="s">
        <v>220</v>
      </c>
      <c r="NN62" s="5" t="s">
        <v>220</v>
      </c>
      <c r="NO62" s="5" t="s">
        <v>220</v>
      </c>
      <c r="NP62" s="5" t="s">
        <v>220</v>
      </c>
      <c r="NQ62" s="5" t="s">
        <v>220</v>
      </c>
      <c r="NR62" s="5" t="s">
        <v>220</v>
      </c>
      <c r="NS62" s="5" t="s">
        <v>220</v>
      </c>
      <c r="NT62" s="5" t="s">
        <v>220</v>
      </c>
      <c r="NU62" s="5" t="s">
        <v>220</v>
      </c>
      <c r="NV62" s="5" t="s">
        <v>220</v>
      </c>
      <c r="NW62" s="5" t="s">
        <v>220</v>
      </c>
      <c r="NX62" s="5" t="s">
        <v>220</v>
      </c>
      <c r="NY62" s="5" t="s">
        <v>220</v>
      </c>
      <c r="NZ62" s="5" t="s">
        <v>220</v>
      </c>
      <c r="OA62" s="5">
        <v>0</v>
      </c>
      <c r="OB62" s="5">
        <v>0</v>
      </c>
      <c r="OC62" s="5">
        <v>0</v>
      </c>
      <c r="OD62" s="5">
        <v>35</v>
      </c>
      <c r="OE62" s="5">
        <v>37</v>
      </c>
      <c r="OF62" s="5">
        <v>0</v>
      </c>
      <c r="OG62" s="5">
        <v>0</v>
      </c>
      <c r="OH62" s="5">
        <v>0</v>
      </c>
      <c r="OI62" s="5">
        <v>0</v>
      </c>
      <c r="OJ62" s="5">
        <v>0</v>
      </c>
      <c r="OK62" s="5" t="s">
        <v>220</v>
      </c>
      <c r="OL62" s="5" t="s">
        <v>220</v>
      </c>
      <c r="OM62" s="5" t="s">
        <v>220</v>
      </c>
      <c r="ON62" s="5" t="s">
        <v>220</v>
      </c>
      <c r="OO62" s="5" t="s">
        <v>220</v>
      </c>
      <c r="OP62" s="5" t="s">
        <v>220</v>
      </c>
      <c r="OQ62" s="5" t="s">
        <v>220</v>
      </c>
      <c r="OR62" s="5" t="s">
        <v>220</v>
      </c>
      <c r="OS62" s="5" t="s">
        <v>220</v>
      </c>
      <c r="OT62" s="5" t="s">
        <v>220</v>
      </c>
      <c r="OU62" s="5" t="s">
        <v>220</v>
      </c>
      <c r="OV62" s="5" t="s">
        <v>220</v>
      </c>
      <c r="OW62" s="5" t="s">
        <v>220</v>
      </c>
      <c r="OX62" s="5" t="s">
        <v>220</v>
      </c>
      <c r="OY62" s="5" t="s">
        <v>220</v>
      </c>
      <c r="OZ62" s="5" t="s">
        <v>220</v>
      </c>
      <c r="PA62" s="5" t="s">
        <v>220</v>
      </c>
      <c r="PB62" s="5" t="s">
        <v>220</v>
      </c>
      <c r="PC62" s="5" t="s">
        <v>220</v>
      </c>
      <c r="PD62" s="5" t="s">
        <v>220</v>
      </c>
      <c r="PE62" s="5" t="s">
        <v>220</v>
      </c>
      <c r="PF62" s="5" t="s">
        <v>220</v>
      </c>
      <c r="PG62" s="5">
        <v>8772</v>
      </c>
      <c r="PH62" s="5">
        <v>10814</v>
      </c>
      <c r="PI62" s="5">
        <v>11236</v>
      </c>
      <c r="PJ62" s="5">
        <v>10859</v>
      </c>
      <c r="PK62" s="5">
        <v>11152</v>
      </c>
      <c r="PL62" s="5">
        <v>11452</v>
      </c>
      <c r="PM62" s="5">
        <v>11046</v>
      </c>
      <c r="PN62" s="5">
        <v>11293</v>
      </c>
      <c r="PO62" s="5">
        <v>30188</v>
      </c>
      <c r="PP62" s="5">
        <v>26019</v>
      </c>
      <c r="PQ62" s="5">
        <v>23735</v>
      </c>
      <c r="PR62" s="5">
        <v>25437</v>
      </c>
      <c r="PS62" s="5">
        <v>29481</v>
      </c>
      <c r="PT62" s="5">
        <v>25324</v>
      </c>
      <c r="PU62" s="5">
        <v>23725</v>
      </c>
      <c r="PV62" s="5">
        <v>18337</v>
      </c>
      <c r="PW62" s="5">
        <v>13066</v>
      </c>
      <c r="PX62" s="5">
        <v>12030</v>
      </c>
      <c r="PY62" s="5">
        <v>18197</v>
      </c>
      <c r="PZ62" s="5">
        <v>0</v>
      </c>
      <c r="QA62" s="5">
        <v>17161</v>
      </c>
      <c r="QB62" s="5">
        <v>12886</v>
      </c>
      <c r="QC62" s="5">
        <v>20187</v>
      </c>
      <c r="QD62" s="5">
        <v>18801</v>
      </c>
      <c r="QE62" s="5">
        <v>20474</v>
      </c>
      <c r="QF62" s="5">
        <v>20779</v>
      </c>
      <c r="QG62" s="5">
        <v>21748</v>
      </c>
      <c r="QH62" s="5">
        <v>18315</v>
      </c>
      <c r="QI62" s="5" t="s">
        <v>220</v>
      </c>
      <c r="QJ62" s="5" t="s">
        <v>220</v>
      </c>
      <c r="QK62" s="5" t="s">
        <v>220</v>
      </c>
      <c r="QL62" s="5" t="s">
        <v>220</v>
      </c>
      <c r="QM62" s="5">
        <v>12895</v>
      </c>
      <c r="QN62" s="5">
        <v>14583</v>
      </c>
      <c r="QO62" s="5">
        <v>15017</v>
      </c>
      <c r="QP62" s="5">
        <v>13355</v>
      </c>
      <c r="QQ62" s="5">
        <v>14909</v>
      </c>
      <c r="QR62" s="5">
        <v>14136</v>
      </c>
      <c r="QS62" s="5">
        <v>12686</v>
      </c>
      <c r="QT62" s="5">
        <v>12232</v>
      </c>
      <c r="QU62" s="5">
        <v>27567</v>
      </c>
      <c r="QV62" s="5">
        <v>33796</v>
      </c>
      <c r="QW62" s="5">
        <v>27279</v>
      </c>
      <c r="QX62" s="5">
        <v>31175</v>
      </c>
      <c r="QY62" s="5">
        <v>32804</v>
      </c>
      <c r="QZ62" s="5">
        <v>33513</v>
      </c>
      <c r="RA62" s="5">
        <v>35508</v>
      </c>
      <c r="RB62" s="5">
        <v>33127</v>
      </c>
      <c r="RC62" s="5">
        <v>31619</v>
      </c>
      <c r="RD62" s="5">
        <v>21141</v>
      </c>
      <c r="RE62" s="5">
        <v>26929</v>
      </c>
      <c r="RF62" s="5">
        <v>0</v>
      </c>
      <c r="RG62" s="5">
        <v>23330</v>
      </c>
      <c r="RH62" s="5">
        <v>27904</v>
      </c>
      <c r="RI62" s="5">
        <v>28764</v>
      </c>
      <c r="RJ62" s="5">
        <v>26571</v>
      </c>
      <c r="RK62" s="5">
        <v>26965</v>
      </c>
      <c r="RL62" s="5">
        <v>24326</v>
      </c>
      <c r="RM62" s="5">
        <v>22319</v>
      </c>
      <c r="RN62" s="5">
        <v>20932</v>
      </c>
      <c r="RO62" s="5" t="s">
        <v>220</v>
      </c>
      <c r="RP62" s="5" t="s">
        <v>220</v>
      </c>
      <c r="RQ62" s="5" t="s">
        <v>220</v>
      </c>
      <c r="RR62" s="5" t="s">
        <v>220</v>
      </c>
      <c r="RS62" s="5">
        <v>12662</v>
      </c>
      <c r="RT62" s="5">
        <v>18917</v>
      </c>
      <c r="RU62" s="5">
        <v>17739</v>
      </c>
      <c r="RV62" s="5">
        <v>17444</v>
      </c>
      <c r="RW62" s="5">
        <v>19093</v>
      </c>
      <c r="RX62" s="5">
        <v>18608</v>
      </c>
      <c r="RY62" s="5">
        <v>24528</v>
      </c>
      <c r="RZ62" s="5">
        <v>22752</v>
      </c>
      <c r="SA62" s="5">
        <v>44848</v>
      </c>
      <c r="SB62" s="5">
        <v>43822</v>
      </c>
      <c r="SC62" s="5">
        <v>40963</v>
      </c>
      <c r="SD62" s="5">
        <v>41278</v>
      </c>
      <c r="SE62" s="5">
        <v>35875</v>
      </c>
      <c r="SF62" s="5">
        <v>34475</v>
      </c>
      <c r="SG62" s="5">
        <v>33804</v>
      </c>
      <c r="SH62" s="5">
        <v>27027</v>
      </c>
      <c r="SI62" s="5">
        <v>22165</v>
      </c>
      <c r="SJ62" s="5">
        <v>19465</v>
      </c>
      <c r="SK62" s="5">
        <v>-56861</v>
      </c>
      <c r="SL62" s="5">
        <v>0</v>
      </c>
      <c r="SM62" s="5">
        <v>54032</v>
      </c>
      <c r="SN62" s="5">
        <v>29124</v>
      </c>
      <c r="SO62" s="5">
        <v>17611</v>
      </c>
      <c r="SP62" s="5">
        <v>19751</v>
      </c>
      <c r="SQ62" s="5">
        <v>17262</v>
      </c>
      <c r="SR62" s="5">
        <v>17679</v>
      </c>
      <c r="SS62" s="5">
        <v>16679</v>
      </c>
      <c r="ST62" s="5">
        <v>16717</v>
      </c>
      <c r="SU62" s="5" t="s">
        <v>220</v>
      </c>
      <c r="SV62" s="5" t="s">
        <v>220</v>
      </c>
      <c r="SW62" s="5" t="s">
        <v>220</v>
      </c>
      <c r="SX62" s="5" t="s">
        <v>220</v>
      </c>
      <c r="SY62" s="5">
        <v>3683</v>
      </c>
      <c r="SZ62" s="5">
        <v>3075</v>
      </c>
      <c r="TA62" s="5">
        <v>2468</v>
      </c>
      <c r="TB62" s="5">
        <v>2329</v>
      </c>
      <c r="TC62" s="5">
        <v>2472</v>
      </c>
      <c r="TD62" s="5">
        <v>2524</v>
      </c>
      <c r="TE62" s="5">
        <v>2126</v>
      </c>
      <c r="TF62" s="5">
        <v>2553</v>
      </c>
      <c r="TG62" s="5">
        <v>9162</v>
      </c>
      <c r="TH62" s="5">
        <v>10094</v>
      </c>
      <c r="TI62" s="5">
        <v>9035</v>
      </c>
      <c r="TJ62" s="5">
        <v>8532</v>
      </c>
      <c r="TK62" s="5">
        <v>8935</v>
      </c>
      <c r="TL62" s="5">
        <v>7640</v>
      </c>
      <c r="TM62" s="5">
        <v>7448</v>
      </c>
      <c r="TN62" s="5">
        <v>12273</v>
      </c>
      <c r="TO62" s="5">
        <v>11888</v>
      </c>
      <c r="TP62" s="5">
        <v>7915</v>
      </c>
      <c r="TQ62" s="5">
        <v>8525</v>
      </c>
      <c r="TR62" s="5">
        <v>0</v>
      </c>
      <c r="TS62" s="5">
        <v>10672</v>
      </c>
      <c r="TT62" s="5">
        <v>13216</v>
      </c>
      <c r="TU62" s="5">
        <v>6415</v>
      </c>
      <c r="TV62" s="5">
        <v>6061</v>
      </c>
      <c r="TW62" s="5">
        <v>5425</v>
      </c>
      <c r="TX62" s="5">
        <v>5262</v>
      </c>
      <c r="TY62" s="5">
        <v>4658</v>
      </c>
      <c r="TZ62" s="5">
        <v>6879</v>
      </c>
      <c r="UA62" s="5" t="s">
        <v>220</v>
      </c>
      <c r="UB62" s="5" t="s">
        <v>220</v>
      </c>
      <c r="UC62" s="5" t="s">
        <v>220</v>
      </c>
      <c r="UD62" s="5" t="s">
        <v>220</v>
      </c>
      <c r="UE62" s="5">
        <v>1218</v>
      </c>
      <c r="UF62" s="5">
        <v>1851</v>
      </c>
      <c r="UG62" s="5">
        <v>2409</v>
      </c>
      <c r="UH62" s="5">
        <v>2266</v>
      </c>
      <c r="UI62" s="5">
        <v>2527</v>
      </c>
      <c r="UJ62" s="5">
        <v>2687</v>
      </c>
      <c r="UK62" s="5">
        <v>2531</v>
      </c>
      <c r="UL62" s="5">
        <v>2755</v>
      </c>
      <c r="UM62" s="5">
        <v>3572</v>
      </c>
      <c r="UN62" s="5">
        <v>2960</v>
      </c>
      <c r="UO62" s="5">
        <v>3344</v>
      </c>
      <c r="UP62" s="5">
        <v>3008</v>
      </c>
      <c r="UQ62" s="5">
        <v>1651</v>
      </c>
      <c r="UR62" s="5">
        <v>2975</v>
      </c>
      <c r="US62" s="5">
        <v>2770</v>
      </c>
      <c r="UT62" s="5">
        <v>3790</v>
      </c>
      <c r="UU62" s="5">
        <v>5498</v>
      </c>
      <c r="UV62" s="5">
        <v>10495</v>
      </c>
      <c r="UW62" s="5">
        <v>10259</v>
      </c>
      <c r="UX62" s="5">
        <v>0</v>
      </c>
      <c r="UY62" s="5">
        <v>10284</v>
      </c>
      <c r="UZ62" s="5">
        <v>7215</v>
      </c>
      <c r="VA62" s="5">
        <v>3125</v>
      </c>
      <c r="VB62" s="5">
        <v>3846</v>
      </c>
      <c r="VC62" s="5">
        <v>4296</v>
      </c>
      <c r="VD62" s="5">
        <v>5114</v>
      </c>
      <c r="VE62" s="5">
        <v>3930</v>
      </c>
      <c r="VF62" s="5">
        <v>1086</v>
      </c>
      <c r="VG62" s="5" t="s">
        <v>220</v>
      </c>
      <c r="VH62" s="5" t="s">
        <v>220</v>
      </c>
      <c r="VI62" s="5" t="s">
        <v>220</v>
      </c>
      <c r="VJ62" s="5" t="s">
        <v>220</v>
      </c>
      <c r="VK62" s="5">
        <v>93049</v>
      </c>
      <c r="VL62" s="5">
        <v>123863</v>
      </c>
      <c r="VM62" s="5">
        <v>136814</v>
      </c>
      <c r="VN62" s="5">
        <v>113888</v>
      </c>
      <c r="VO62" s="5">
        <v>103554</v>
      </c>
      <c r="VP62" s="5">
        <v>98198</v>
      </c>
      <c r="VQ62" s="5">
        <v>87034</v>
      </c>
      <c r="VR62" s="5">
        <v>100653</v>
      </c>
      <c r="VS62" s="5">
        <v>176137</v>
      </c>
      <c r="VT62" s="5">
        <v>174970</v>
      </c>
      <c r="VU62" s="5">
        <v>124859</v>
      </c>
      <c r="VV62" s="5">
        <v>126817</v>
      </c>
      <c r="VW62" s="5">
        <v>141143</v>
      </c>
      <c r="VX62" s="5">
        <v>125674</v>
      </c>
      <c r="VY62" s="5">
        <v>119071</v>
      </c>
      <c r="VZ62" s="5">
        <v>120463</v>
      </c>
      <c r="WA62" s="5">
        <v>127920</v>
      </c>
      <c r="WB62" s="5">
        <v>127223</v>
      </c>
      <c r="WC62" s="5">
        <v>123531</v>
      </c>
      <c r="WD62" s="5">
        <v>0</v>
      </c>
      <c r="WE62" s="5">
        <v>119511</v>
      </c>
      <c r="WF62" s="5">
        <v>253917</v>
      </c>
      <c r="WG62" s="5">
        <v>175287</v>
      </c>
      <c r="WH62" s="5">
        <v>133836</v>
      </c>
      <c r="WI62" s="5">
        <v>111722</v>
      </c>
      <c r="WJ62" s="5">
        <v>106734</v>
      </c>
      <c r="WK62" s="5">
        <v>115545</v>
      </c>
      <c r="WL62" s="5">
        <v>83968</v>
      </c>
      <c r="WM62" s="5" t="s">
        <v>220</v>
      </c>
      <c r="WN62" s="5" t="s">
        <v>220</v>
      </c>
      <c r="WO62" s="5" t="s">
        <v>220</v>
      </c>
      <c r="WP62" s="5" t="s">
        <v>220</v>
      </c>
      <c r="WQ62" s="5">
        <v>1503</v>
      </c>
      <c r="WR62" s="5">
        <v>1503</v>
      </c>
      <c r="WS62" s="5">
        <v>1182</v>
      </c>
      <c r="WT62" s="5">
        <v>1622</v>
      </c>
      <c r="WU62" s="5">
        <v>1172</v>
      </c>
      <c r="WV62" s="5">
        <v>1739</v>
      </c>
      <c r="WW62" s="5">
        <v>1673</v>
      </c>
      <c r="WX62" s="5">
        <v>1824</v>
      </c>
      <c r="WY62" s="5">
        <v>3787</v>
      </c>
      <c r="WZ62" s="5">
        <v>3631</v>
      </c>
      <c r="XA62" s="5">
        <v>3503</v>
      </c>
      <c r="XB62" s="5">
        <v>2707</v>
      </c>
      <c r="XC62" s="5">
        <v>2129</v>
      </c>
      <c r="XD62" s="5">
        <v>5199</v>
      </c>
      <c r="XE62" s="5">
        <v>5113</v>
      </c>
      <c r="XF62" s="5">
        <v>7559</v>
      </c>
      <c r="XG62" s="5">
        <v>7355</v>
      </c>
      <c r="XH62" s="5">
        <v>4523</v>
      </c>
      <c r="XI62" s="5">
        <v>1485</v>
      </c>
      <c r="XJ62" s="5">
        <v>0</v>
      </c>
      <c r="XK62" s="5">
        <v>3059</v>
      </c>
      <c r="XL62" s="5">
        <v>6040</v>
      </c>
      <c r="XM62" s="5">
        <v>6010</v>
      </c>
      <c r="XN62" s="5">
        <v>5544</v>
      </c>
      <c r="XO62" s="5">
        <v>5546</v>
      </c>
      <c r="XP62" s="5">
        <v>4696</v>
      </c>
      <c r="XQ62" s="5">
        <v>3683</v>
      </c>
      <c r="XR62" s="5">
        <v>3389</v>
      </c>
      <c r="XS62" s="2">
        <v>55936</v>
      </c>
      <c r="XT62" s="3" t="s">
        <v>222</v>
      </c>
      <c r="XU62" s="3" t="s">
        <v>222</v>
      </c>
      <c r="XV62" s="3" t="s">
        <v>222</v>
      </c>
      <c r="XW62" s="3" t="s">
        <v>221</v>
      </c>
      <c r="XX62" s="3" t="s">
        <v>221</v>
      </c>
      <c r="XY62" s="3" t="s">
        <v>222</v>
      </c>
      <c r="XZ62" s="3" t="s">
        <v>240</v>
      </c>
    </row>
    <row r="63" spans="1:650" x14ac:dyDescent="0.3">
      <c r="A63" s="1" t="s">
        <v>57</v>
      </c>
      <c r="B63" s="2">
        <v>4056996</v>
      </c>
      <c r="C63" s="5" t="s">
        <v>220</v>
      </c>
      <c r="D63" s="5" t="s">
        <v>220</v>
      </c>
      <c r="E63" s="5" t="s">
        <v>220</v>
      </c>
      <c r="F63" s="5" t="s">
        <v>220</v>
      </c>
      <c r="G63" s="5" t="s">
        <v>220</v>
      </c>
      <c r="H63" s="5" t="s">
        <v>220</v>
      </c>
      <c r="I63" s="5" t="s">
        <v>220</v>
      </c>
      <c r="J63" s="5" t="s">
        <v>220</v>
      </c>
      <c r="K63" s="5" t="s">
        <v>220</v>
      </c>
      <c r="L63" s="5" t="s">
        <v>220</v>
      </c>
      <c r="M63" s="5" t="s">
        <v>220</v>
      </c>
      <c r="N63" s="5" t="s">
        <v>220</v>
      </c>
      <c r="O63" s="5" t="s">
        <v>220</v>
      </c>
      <c r="P63" s="5" t="s">
        <v>220</v>
      </c>
      <c r="Q63" s="5">
        <v>48233</v>
      </c>
      <c r="R63" s="5">
        <v>26904</v>
      </c>
      <c r="S63" s="5">
        <v>58807</v>
      </c>
      <c r="T63" s="5">
        <v>22005</v>
      </c>
      <c r="U63" s="5">
        <v>14003</v>
      </c>
      <c r="V63" s="5">
        <v>45280</v>
      </c>
      <c r="W63" s="5">
        <v>12749</v>
      </c>
      <c r="X63" s="5">
        <v>72</v>
      </c>
      <c r="Y63" s="5">
        <v>879</v>
      </c>
      <c r="Z63" s="5">
        <v>1</v>
      </c>
      <c r="AA63" s="5">
        <v>4295</v>
      </c>
      <c r="AB63" s="5">
        <v>1541</v>
      </c>
      <c r="AC63" s="5">
        <v>968</v>
      </c>
      <c r="AD63" s="5">
        <v>1050</v>
      </c>
      <c r="AE63" s="5">
        <v>16</v>
      </c>
      <c r="AF63" s="5">
        <v>971</v>
      </c>
      <c r="AG63" s="5">
        <v>0</v>
      </c>
      <c r="AH63" s="5">
        <v>0</v>
      </c>
      <c r="AI63" s="5" t="s">
        <v>220</v>
      </c>
      <c r="AJ63" s="5" t="s">
        <v>220</v>
      </c>
      <c r="AK63" s="5" t="s">
        <v>220</v>
      </c>
      <c r="AL63" s="5" t="s">
        <v>220</v>
      </c>
      <c r="AM63" s="5" t="s">
        <v>220</v>
      </c>
      <c r="AN63" s="5" t="s">
        <v>220</v>
      </c>
      <c r="AO63" s="5" t="s">
        <v>220</v>
      </c>
      <c r="AP63" s="5" t="s">
        <v>220</v>
      </c>
      <c r="AQ63" s="5" t="s">
        <v>220</v>
      </c>
      <c r="AR63" s="5" t="s">
        <v>220</v>
      </c>
      <c r="AS63" s="5" t="s">
        <v>220</v>
      </c>
      <c r="AT63" s="5" t="s">
        <v>220</v>
      </c>
      <c r="AU63" s="5" t="s">
        <v>220</v>
      </c>
      <c r="AV63" s="5" t="s">
        <v>220</v>
      </c>
      <c r="AW63" s="5">
        <v>189036</v>
      </c>
      <c r="AX63" s="5">
        <v>32925</v>
      </c>
      <c r="AY63" s="5">
        <v>116789</v>
      </c>
      <c r="AZ63" s="5">
        <v>26531</v>
      </c>
      <c r="BA63" s="5">
        <v>33929</v>
      </c>
      <c r="BB63" s="5">
        <v>35437</v>
      </c>
      <c r="BC63" s="5">
        <v>40458</v>
      </c>
      <c r="BD63" s="5">
        <v>14175</v>
      </c>
      <c r="BE63" s="5">
        <v>13531</v>
      </c>
      <c r="BF63" s="5">
        <v>32539</v>
      </c>
      <c r="BG63" s="5">
        <v>40131</v>
      </c>
      <c r="BH63" s="5">
        <v>68813</v>
      </c>
      <c r="BI63" s="5">
        <v>20533</v>
      </c>
      <c r="BJ63" s="5">
        <v>58843</v>
      </c>
      <c r="BK63" s="5">
        <v>34278</v>
      </c>
      <c r="BL63" s="5">
        <v>40899</v>
      </c>
      <c r="BM63" s="5">
        <v>9939</v>
      </c>
      <c r="BN63" s="5">
        <v>71586</v>
      </c>
      <c r="BO63" s="5" t="s">
        <v>220</v>
      </c>
      <c r="BP63" s="5" t="s">
        <v>220</v>
      </c>
      <c r="BQ63" s="5" t="s">
        <v>220</v>
      </c>
      <c r="BR63" s="5" t="s">
        <v>220</v>
      </c>
      <c r="BS63" s="5" t="s">
        <v>220</v>
      </c>
      <c r="BT63" s="5" t="s">
        <v>220</v>
      </c>
      <c r="BU63" s="5" t="s">
        <v>220</v>
      </c>
      <c r="BV63" s="5" t="s">
        <v>220</v>
      </c>
      <c r="BW63" s="5" t="s">
        <v>220</v>
      </c>
      <c r="BX63" s="5" t="s">
        <v>220</v>
      </c>
      <c r="BY63" s="5" t="s">
        <v>220</v>
      </c>
      <c r="BZ63" s="5" t="s">
        <v>220</v>
      </c>
      <c r="CA63" s="5" t="s">
        <v>220</v>
      </c>
      <c r="CB63" s="5" t="s">
        <v>220</v>
      </c>
      <c r="CC63" s="5">
        <v>91718</v>
      </c>
      <c r="CD63" s="5">
        <v>45389</v>
      </c>
      <c r="CE63" s="5">
        <v>40581</v>
      </c>
      <c r="CF63" s="5">
        <v>17059</v>
      </c>
      <c r="CG63" s="5">
        <v>29466</v>
      </c>
      <c r="CH63" s="5">
        <v>24702</v>
      </c>
      <c r="CI63" s="5">
        <v>7763</v>
      </c>
      <c r="CJ63" s="5">
        <v>5817</v>
      </c>
      <c r="CK63" s="5">
        <v>14607</v>
      </c>
      <c r="CL63" s="5">
        <v>30283</v>
      </c>
      <c r="CM63" s="5">
        <v>10500</v>
      </c>
      <c r="CN63" s="5">
        <v>14379</v>
      </c>
      <c r="CO63" s="5">
        <v>8994</v>
      </c>
      <c r="CP63" s="5">
        <v>19233</v>
      </c>
      <c r="CQ63" s="5">
        <v>26740</v>
      </c>
      <c r="CR63" s="5">
        <v>27463</v>
      </c>
      <c r="CS63" s="5">
        <v>2706</v>
      </c>
      <c r="CT63" s="5">
        <v>11023</v>
      </c>
      <c r="CU63" s="5" t="s">
        <v>220</v>
      </c>
      <c r="CV63" s="5" t="s">
        <v>220</v>
      </c>
      <c r="CW63" s="5" t="s">
        <v>220</v>
      </c>
      <c r="CX63" s="5" t="s">
        <v>220</v>
      </c>
      <c r="CY63" s="5" t="s">
        <v>220</v>
      </c>
      <c r="CZ63" s="5" t="s">
        <v>220</v>
      </c>
      <c r="DA63" s="5" t="s">
        <v>220</v>
      </c>
      <c r="DB63" s="5" t="s">
        <v>220</v>
      </c>
      <c r="DC63" s="5" t="s">
        <v>220</v>
      </c>
      <c r="DD63" s="5" t="s">
        <v>220</v>
      </c>
      <c r="DE63" s="5" t="s">
        <v>220</v>
      </c>
      <c r="DF63" s="5" t="s">
        <v>220</v>
      </c>
      <c r="DG63" s="5" t="s">
        <v>220</v>
      </c>
      <c r="DH63" s="5" t="s">
        <v>220</v>
      </c>
      <c r="DI63" s="5">
        <v>79177</v>
      </c>
      <c r="DJ63" s="5">
        <v>104567</v>
      </c>
      <c r="DK63" s="5">
        <v>86719</v>
      </c>
      <c r="DL63" s="5">
        <v>82088</v>
      </c>
      <c r="DM63" s="5">
        <v>81291</v>
      </c>
      <c r="DN63" s="5">
        <v>94403</v>
      </c>
      <c r="DO63" s="5">
        <v>48023</v>
      </c>
      <c r="DP63" s="5">
        <v>39840</v>
      </c>
      <c r="DQ63" s="5">
        <v>54990</v>
      </c>
      <c r="DR63" s="5">
        <v>58710</v>
      </c>
      <c r="DS63" s="5">
        <v>64602</v>
      </c>
      <c r="DT63" s="5">
        <v>72627</v>
      </c>
      <c r="DU63" s="5">
        <v>56546</v>
      </c>
      <c r="DV63" s="5">
        <v>70204</v>
      </c>
      <c r="DW63" s="5">
        <v>66072</v>
      </c>
      <c r="DX63" s="5">
        <v>51659</v>
      </c>
      <c r="DY63" s="5">
        <v>42285</v>
      </c>
      <c r="DZ63" s="5">
        <v>55592</v>
      </c>
      <c r="EA63" s="5" t="s">
        <v>220</v>
      </c>
      <c r="EB63" s="5" t="s">
        <v>220</v>
      </c>
      <c r="EC63" s="5" t="s">
        <v>220</v>
      </c>
      <c r="ED63" s="5" t="s">
        <v>220</v>
      </c>
      <c r="EE63" s="5" t="s">
        <v>220</v>
      </c>
      <c r="EF63" s="5" t="s">
        <v>220</v>
      </c>
      <c r="EG63" s="5" t="s">
        <v>220</v>
      </c>
      <c r="EH63" s="5" t="s">
        <v>220</v>
      </c>
      <c r="EI63" s="5" t="s">
        <v>220</v>
      </c>
      <c r="EJ63" s="5" t="s">
        <v>220</v>
      </c>
      <c r="EK63" s="5" t="s">
        <v>220</v>
      </c>
      <c r="EL63" s="5" t="s">
        <v>220</v>
      </c>
      <c r="EM63" s="5" t="s">
        <v>220</v>
      </c>
      <c r="EN63" s="5" t="s">
        <v>220</v>
      </c>
      <c r="EO63" s="5">
        <v>5324</v>
      </c>
      <c r="EP63" s="5">
        <v>4027</v>
      </c>
      <c r="EQ63" s="5">
        <v>12581</v>
      </c>
      <c r="ER63" s="5">
        <v>15399</v>
      </c>
      <c r="ES63" s="5">
        <v>11092</v>
      </c>
      <c r="ET63" s="5">
        <v>18422</v>
      </c>
      <c r="EU63" s="5">
        <v>3382</v>
      </c>
      <c r="EV63" s="5">
        <v>4133</v>
      </c>
      <c r="EW63" s="5">
        <v>4152</v>
      </c>
      <c r="EX63" s="5">
        <v>16194</v>
      </c>
      <c r="EY63" s="5">
        <v>6412</v>
      </c>
      <c r="EZ63" s="5">
        <v>20017</v>
      </c>
      <c r="FA63" s="5">
        <v>6615</v>
      </c>
      <c r="FB63" s="5">
        <v>26153</v>
      </c>
      <c r="FC63" s="5">
        <v>13058</v>
      </c>
      <c r="FD63" s="5">
        <v>18118</v>
      </c>
      <c r="FE63" s="5">
        <v>4405</v>
      </c>
      <c r="FF63" s="5">
        <v>9604</v>
      </c>
      <c r="FG63" s="5" t="s">
        <v>220</v>
      </c>
      <c r="FH63" s="5" t="s">
        <v>220</v>
      </c>
      <c r="FI63" s="5" t="s">
        <v>220</v>
      </c>
      <c r="FJ63" s="5" t="s">
        <v>220</v>
      </c>
      <c r="FK63" s="5" t="s">
        <v>220</v>
      </c>
      <c r="FL63" s="5" t="s">
        <v>220</v>
      </c>
      <c r="FM63" s="5" t="s">
        <v>220</v>
      </c>
      <c r="FN63" s="5" t="s">
        <v>220</v>
      </c>
      <c r="FO63" s="5" t="s">
        <v>220</v>
      </c>
      <c r="FP63" s="5" t="s">
        <v>220</v>
      </c>
      <c r="FQ63" s="5" t="s">
        <v>220</v>
      </c>
      <c r="FR63" s="5" t="s">
        <v>220</v>
      </c>
      <c r="FS63" s="5" t="s">
        <v>220</v>
      </c>
      <c r="FT63" s="5" t="s">
        <v>220</v>
      </c>
      <c r="FU63" s="5" t="s">
        <v>220</v>
      </c>
      <c r="FV63" s="5" t="s">
        <v>220</v>
      </c>
      <c r="FW63" s="5" t="s">
        <v>220</v>
      </c>
      <c r="FX63" s="5" t="s">
        <v>220</v>
      </c>
      <c r="FY63" s="5" t="s">
        <v>220</v>
      </c>
      <c r="FZ63" s="5" t="s">
        <v>220</v>
      </c>
      <c r="GA63" s="5" t="s">
        <v>220</v>
      </c>
      <c r="GB63" s="5" t="s">
        <v>220</v>
      </c>
      <c r="GC63" s="5" t="s">
        <v>220</v>
      </c>
      <c r="GD63" s="5" t="s">
        <v>220</v>
      </c>
      <c r="GE63" s="5" t="s">
        <v>220</v>
      </c>
      <c r="GF63" s="5" t="s">
        <v>220</v>
      </c>
      <c r="GG63" s="5" t="s">
        <v>220</v>
      </c>
      <c r="GH63" s="5" t="s">
        <v>220</v>
      </c>
      <c r="GI63" s="5" t="s">
        <v>220</v>
      </c>
      <c r="GJ63" s="5" t="s">
        <v>220</v>
      </c>
      <c r="GK63" s="5" t="s">
        <v>220</v>
      </c>
      <c r="GL63" s="5" t="s">
        <v>220</v>
      </c>
      <c r="GM63" s="5" t="s">
        <v>220</v>
      </c>
      <c r="GN63" s="5" t="s">
        <v>220</v>
      </c>
      <c r="GO63" s="5" t="s">
        <v>220</v>
      </c>
      <c r="GP63" s="5" t="s">
        <v>220</v>
      </c>
      <c r="GQ63" s="5" t="s">
        <v>220</v>
      </c>
      <c r="GR63" s="5" t="s">
        <v>220</v>
      </c>
      <c r="GS63" s="5" t="s">
        <v>220</v>
      </c>
      <c r="GT63" s="5" t="s">
        <v>220</v>
      </c>
      <c r="GU63" s="5" t="s">
        <v>220</v>
      </c>
      <c r="GV63" s="5" t="s">
        <v>220</v>
      </c>
      <c r="GW63" s="5" t="s">
        <v>220</v>
      </c>
      <c r="GX63" s="5" t="s">
        <v>220</v>
      </c>
      <c r="GY63" s="5" t="s">
        <v>220</v>
      </c>
      <c r="GZ63" s="5" t="s">
        <v>220</v>
      </c>
      <c r="HA63" s="5">
        <v>413489</v>
      </c>
      <c r="HB63" s="5">
        <v>213812</v>
      </c>
      <c r="HC63" s="5">
        <v>315477</v>
      </c>
      <c r="HD63" s="5">
        <v>163083</v>
      </c>
      <c r="HE63" s="5">
        <v>169780</v>
      </c>
      <c r="HF63" s="5">
        <v>218244</v>
      </c>
      <c r="HG63" s="5">
        <v>112375</v>
      </c>
      <c r="HH63" s="5">
        <v>64036</v>
      </c>
      <c r="HI63" s="5">
        <v>88159</v>
      </c>
      <c r="HJ63" s="5">
        <v>137725</v>
      </c>
      <c r="HK63" s="5">
        <v>125941</v>
      </c>
      <c r="HL63" s="5">
        <v>177379</v>
      </c>
      <c r="HM63" s="5">
        <v>93656</v>
      </c>
      <c r="HN63" s="5">
        <v>175483</v>
      </c>
      <c r="HO63" s="5">
        <v>140165</v>
      </c>
      <c r="HP63" s="5">
        <v>139111</v>
      </c>
      <c r="HQ63" s="5">
        <v>59335</v>
      </c>
      <c r="HR63" s="5">
        <v>147804</v>
      </c>
      <c r="HS63" s="5" t="s">
        <v>220</v>
      </c>
      <c r="HT63" s="5" t="s">
        <v>220</v>
      </c>
      <c r="HU63" s="5" t="s">
        <v>220</v>
      </c>
      <c r="HV63" s="5" t="s">
        <v>220</v>
      </c>
      <c r="HW63" s="5" t="s">
        <v>220</v>
      </c>
      <c r="HX63" s="5" t="s">
        <v>220</v>
      </c>
      <c r="HY63" s="5" t="s">
        <v>220</v>
      </c>
      <c r="HZ63" s="5" t="s">
        <v>220</v>
      </c>
      <c r="IA63" s="5" t="s">
        <v>220</v>
      </c>
      <c r="IB63" s="5" t="s">
        <v>220</v>
      </c>
      <c r="IC63" s="5" t="s">
        <v>220</v>
      </c>
      <c r="ID63" s="5" t="s">
        <v>220</v>
      </c>
      <c r="IE63" s="5" t="s">
        <v>220</v>
      </c>
      <c r="IF63" s="5" t="s">
        <v>220</v>
      </c>
      <c r="IG63" s="5">
        <v>1868412</v>
      </c>
      <c r="IH63" s="5">
        <v>1418448</v>
      </c>
      <c r="II63" s="5">
        <v>1272889</v>
      </c>
      <c r="IJ63" s="5">
        <v>950365</v>
      </c>
      <c r="IK63" s="5">
        <v>1102722</v>
      </c>
      <c r="IL63" s="5">
        <v>1171747</v>
      </c>
      <c r="IM63" s="5">
        <v>911970</v>
      </c>
      <c r="IN63" s="5">
        <v>834114</v>
      </c>
      <c r="IO63" s="5">
        <v>924762</v>
      </c>
      <c r="IP63" s="5">
        <v>890680</v>
      </c>
      <c r="IQ63" s="5">
        <v>729619</v>
      </c>
      <c r="IR63" s="5">
        <v>770990</v>
      </c>
      <c r="IS63" s="5">
        <v>803616</v>
      </c>
      <c r="IT63" s="5">
        <v>666060</v>
      </c>
      <c r="IU63" s="5">
        <v>648288</v>
      </c>
      <c r="IV63" s="5">
        <v>632871</v>
      </c>
      <c r="IW63" s="5">
        <v>642277</v>
      </c>
      <c r="IX63" s="5">
        <v>622172</v>
      </c>
      <c r="IY63" s="5" t="s">
        <v>220</v>
      </c>
      <c r="IZ63" s="5" t="s">
        <v>220</v>
      </c>
      <c r="JA63" s="5" t="s">
        <v>220</v>
      </c>
      <c r="JB63" s="5" t="s">
        <v>220</v>
      </c>
      <c r="JC63" s="5" t="s">
        <v>220</v>
      </c>
      <c r="JD63" s="5" t="s">
        <v>220</v>
      </c>
      <c r="JE63" s="5" t="s">
        <v>220</v>
      </c>
      <c r="JF63" s="5" t="s">
        <v>220</v>
      </c>
      <c r="JG63" s="5" t="s">
        <v>220</v>
      </c>
      <c r="JH63" s="5" t="s">
        <v>220</v>
      </c>
      <c r="JI63" s="5" t="s">
        <v>220</v>
      </c>
      <c r="JJ63" s="5" t="s">
        <v>220</v>
      </c>
      <c r="JK63" s="5" t="s">
        <v>220</v>
      </c>
      <c r="JL63" s="5" t="s">
        <v>220</v>
      </c>
      <c r="JM63" s="5">
        <v>68356</v>
      </c>
      <c r="JN63" s="5">
        <v>72791</v>
      </c>
      <c r="JO63" s="5">
        <v>78137</v>
      </c>
      <c r="JP63" s="5">
        <v>73604</v>
      </c>
      <c r="JQ63" s="5">
        <v>59711</v>
      </c>
      <c r="JR63" s="5">
        <v>69981</v>
      </c>
      <c r="JS63" s="5">
        <v>55211</v>
      </c>
      <c r="JT63" s="5">
        <v>64017</v>
      </c>
      <c r="JU63" s="5">
        <v>72421</v>
      </c>
      <c r="JV63" s="5">
        <v>58443</v>
      </c>
      <c r="JW63" s="5">
        <v>55156</v>
      </c>
      <c r="JX63" s="5">
        <v>63931</v>
      </c>
      <c r="JY63" s="5">
        <v>64588</v>
      </c>
      <c r="JZ63" s="5">
        <v>64851</v>
      </c>
      <c r="KA63" s="5">
        <v>69872</v>
      </c>
      <c r="KB63" s="5">
        <v>69734</v>
      </c>
      <c r="KC63" s="5">
        <v>68957</v>
      </c>
      <c r="KD63" s="5">
        <v>45409</v>
      </c>
      <c r="KE63" s="5" t="s">
        <v>220</v>
      </c>
      <c r="KF63" s="5" t="s">
        <v>220</v>
      </c>
      <c r="KG63" s="5" t="s">
        <v>220</v>
      </c>
      <c r="KH63" s="5" t="s">
        <v>220</v>
      </c>
      <c r="KI63" s="5" t="s">
        <v>220</v>
      </c>
      <c r="KJ63" s="5" t="s">
        <v>220</v>
      </c>
      <c r="KK63" s="5" t="s">
        <v>220</v>
      </c>
      <c r="KL63" s="5" t="s">
        <v>220</v>
      </c>
      <c r="KM63" s="5" t="s">
        <v>220</v>
      </c>
      <c r="KN63" s="5" t="s">
        <v>220</v>
      </c>
      <c r="KO63" s="5" t="s">
        <v>220</v>
      </c>
      <c r="KP63" s="5" t="s">
        <v>220</v>
      </c>
      <c r="KQ63" s="5" t="s">
        <v>220</v>
      </c>
      <c r="KR63" s="5" t="s">
        <v>220</v>
      </c>
      <c r="KS63" s="5">
        <v>12255</v>
      </c>
      <c r="KT63" s="5">
        <v>12265</v>
      </c>
      <c r="KU63" s="5">
        <v>10390</v>
      </c>
      <c r="KV63" s="5">
        <v>10391</v>
      </c>
      <c r="KW63" s="5">
        <v>8058</v>
      </c>
      <c r="KX63" s="5">
        <v>4804</v>
      </c>
      <c r="KY63" s="5">
        <v>2940</v>
      </c>
      <c r="KZ63" s="5">
        <v>5386</v>
      </c>
      <c r="LA63" s="5">
        <v>7464</v>
      </c>
      <c r="LB63" s="5">
        <v>8834</v>
      </c>
      <c r="LC63" s="5">
        <v>10886</v>
      </c>
      <c r="LD63" s="5">
        <v>10643</v>
      </c>
      <c r="LE63" s="5">
        <v>16007</v>
      </c>
      <c r="LF63" s="5">
        <v>16934</v>
      </c>
      <c r="LG63" s="5">
        <v>15226</v>
      </c>
      <c r="LH63" s="5">
        <v>19061</v>
      </c>
      <c r="LI63" s="5">
        <v>21008</v>
      </c>
      <c r="LJ63" s="5">
        <v>19118</v>
      </c>
      <c r="LK63" s="5" t="s">
        <v>220</v>
      </c>
      <c r="LL63" s="5" t="s">
        <v>220</v>
      </c>
      <c r="LM63" s="5" t="s">
        <v>220</v>
      </c>
      <c r="LN63" s="5" t="s">
        <v>220</v>
      </c>
      <c r="LO63" s="5" t="s">
        <v>220</v>
      </c>
      <c r="LP63" s="5" t="s">
        <v>220</v>
      </c>
      <c r="LQ63" s="5" t="s">
        <v>220</v>
      </c>
      <c r="LR63" s="5" t="s">
        <v>220</v>
      </c>
      <c r="LS63" s="5" t="s">
        <v>220</v>
      </c>
      <c r="LT63" s="5" t="s">
        <v>220</v>
      </c>
      <c r="LU63" s="5" t="s">
        <v>220</v>
      </c>
      <c r="LV63" s="5" t="s">
        <v>220</v>
      </c>
      <c r="LW63" s="5" t="s">
        <v>220</v>
      </c>
      <c r="LX63" s="5" t="s">
        <v>220</v>
      </c>
      <c r="LY63" s="5">
        <v>8427</v>
      </c>
      <c r="LZ63" s="5">
        <v>5699</v>
      </c>
      <c r="MA63" s="5">
        <v>5391</v>
      </c>
      <c r="MB63" s="5">
        <v>4570</v>
      </c>
      <c r="MC63" s="5">
        <v>4778</v>
      </c>
      <c r="MD63" s="5">
        <v>6141</v>
      </c>
      <c r="ME63" s="5">
        <v>5272</v>
      </c>
      <c r="MF63" s="5">
        <v>6200</v>
      </c>
      <c r="MG63" s="5">
        <v>4916</v>
      </c>
      <c r="MH63" s="5">
        <v>2287</v>
      </c>
      <c r="MI63" s="5">
        <v>2767</v>
      </c>
      <c r="MJ63" s="5">
        <v>3717</v>
      </c>
      <c r="MK63" s="5">
        <v>4736</v>
      </c>
      <c r="ML63" s="5">
        <v>2968</v>
      </c>
      <c r="MM63" s="5">
        <v>3233</v>
      </c>
      <c r="MN63" s="5">
        <v>2453</v>
      </c>
      <c r="MO63" s="5">
        <v>2578</v>
      </c>
      <c r="MP63" s="5">
        <v>3852</v>
      </c>
      <c r="MQ63" s="5" t="s">
        <v>220</v>
      </c>
      <c r="MR63" s="5" t="s">
        <v>220</v>
      </c>
      <c r="MS63" s="5" t="s">
        <v>220</v>
      </c>
      <c r="MT63" s="5" t="s">
        <v>220</v>
      </c>
      <c r="MU63" s="5" t="s">
        <v>220</v>
      </c>
      <c r="MV63" s="5" t="s">
        <v>220</v>
      </c>
      <c r="MW63" s="5" t="s">
        <v>220</v>
      </c>
      <c r="MX63" s="5" t="s">
        <v>220</v>
      </c>
      <c r="MY63" s="5" t="s">
        <v>220</v>
      </c>
      <c r="MZ63" s="5" t="s">
        <v>220</v>
      </c>
      <c r="NA63" s="5" t="s">
        <v>220</v>
      </c>
      <c r="NB63" s="5" t="s">
        <v>220</v>
      </c>
      <c r="NC63" s="5" t="s">
        <v>220</v>
      </c>
      <c r="ND63" s="5" t="s">
        <v>220</v>
      </c>
      <c r="NE63" s="5" t="s">
        <v>220</v>
      </c>
      <c r="NF63" s="5" t="s">
        <v>220</v>
      </c>
      <c r="NG63" s="5" t="s">
        <v>220</v>
      </c>
      <c r="NH63" s="5" t="s">
        <v>220</v>
      </c>
      <c r="NI63" s="5" t="s">
        <v>220</v>
      </c>
      <c r="NJ63" s="5" t="s">
        <v>220</v>
      </c>
      <c r="NK63" s="5" t="s">
        <v>220</v>
      </c>
      <c r="NL63" s="5" t="s">
        <v>220</v>
      </c>
      <c r="NM63" s="5" t="s">
        <v>220</v>
      </c>
      <c r="NN63" s="5" t="s">
        <v>220</v>
      </c>
      <c r="NO63" s="5" t="s">
        <v>220</v>
      </c>
      <c r="NP63" s="5" t="s">
        <v>220</v>
      </c>
      <c r="NQ63" s="5" t="s">
        <v>220</v>
      </c>
      <c r="NR63" s="5" t="s">
        <v>220</v>
      </c>
      <c r="NS63" s="5" t="s">
        <v>220</v>
      </c>
      <c r="NT63" s="5" t="s">
        <v>220</v>
      </c>
      <c r="NU63" s="5" t="s">
        <v>220</v>
      </c>
      <c r="NV63" s="5" t="s">
        <v>220</v>
      </c>
      <c r="NW63" s="5" t="s">
        <v>220</v>
      </c>
      <c r="NX63" s="5" t="s">
        <v>220</v>
      </c>
      <c r="NY63" s="5" t="s">
        <v>220</v>
      </c>
      <c r="NZ63" s="5" t="s">
        <v>220</v>
      </c>
      <c r="OA63" s="5" t="s">
        <v>220</v>
      </c>
      <c r="OB63" s="5" t="s">
        <v>220</v>
      </c>
      <c r="OC63" s="5" t="s">
        <v>220</v>
      </c>
      <c r="OD63" s="5" t="s">
        <v>220</v>
      </c>
      <c r="OE63" s="5" t="s">
        <v>220</v>
      </c>
      <c r="OF63" s="5" t="s">
        <v>220</v>
      </c>
      <c r="OG63" s="5" t="s">
        <v>220</v>
      </c>
      <c r="OH63" s="5" t="s">
        <v>220</v>
      </c>
      <c r="OI63" s="5" t="s">
        <v>220</v>
      </c>
      <c r="OJ63" s="5" t="s">
        <v>220</v>
      </c>
      <c r="OK63" s="5" t="s">
        <v>220</v>
      </c>
      <c r="OL63" s="5" t="s">
        <v>220</v>
      </c>
      <c r="OM63" s="5" t="s">
        <v>220</v>
      </c>
      <c r="ON63" s="5" t="s">
        <v>220</v>
      </c>
      <c r="OO63" s="5" t="s">
        <v>220</v>
      </c>
      <c r="OP63" s="5" t="s">
        <v>220</v>
      </c>
      <c r="OQ63" s="5" t="s">
        <v>220</v>
      </c>
      <c r="OR63" s="5" t="s">
        <v>220</v>
      </c>
      <c r="OS63" s="5" t="s">
        <v>220</v>
      </c>
      <c r="OT63" s="5" t="s">
        <v>220</v>
      </c>
      <c r="OU63" s="5" t="s">
        <v>220</v>
      </c>
      <c r="OV63" s="5" t="s">
        <v>220</v>
      </c>
      <c r="OW63" s="5" t="s">
        <v>220</v>
      </c>
      <c r="OX63" s="5" t="s">
        <v>220</v>
      </c>
      <c r="OY63" s="5" t="s">
        <v>220</v>
      </c>
      <c r="OZ63" s="5" t="s">
        <v>220</v>
      </c>
      <c r="PA63" s="5" t="s">
        <v>220</v>
      </c>
      <c r="PB63" s="5" t="s">
        <v>220</v>
      </c>
      <c r="PC63" s="5" t="s">
        <v>220</v>
      </c>
      <c r="PD63" s="5" t="s">
        <v>220</v>
      </c>
      <c r="PE63" s="5" t="s">
        <v>220</v>
      </c>
      <c r="PF63" s="5" t="s">
        <v>220</v>
      </c>
      <c r="PG63" s="5" t="s">
        <v>220</v>
      </c>
      <c r="PH63" s="5" t="s">
        <v>220</v>
      </c>
      <c r="PI63" s="5" t="s">
        <v>220</v>
      </c>
      <c r="PJ63" s="5" t="s">
        <v>220</v>
      </c>
      <c r="PK63" s="5" t="s">
        <v>220</v>
      </c>
      <c r="PL63" s="5" t="s">
        <v>220</v>
      </c>
      <c r="PM63" s="5" t="s">
        <v>220</v>
      </c>
      <c r="PN63" s="5" t="s">
        <v>220</v>
      </c>
      <c r="PO63" s="5" t="s">
        <v>220</v>
      </c>
      <c r="PP63" s="5" t="s">
        <v>220</v>
      </c>
      <c r="PQ63" s="5">
        <v>16768</v>
      </c>
      <c r="PR63" s="5">
        <v>19839</v>
      </c>
      <c r="PS63" s="5">
        <v>22733</v>
      </c>
      <c r="PT63" s="5">
        <v>18564</v>
      </c>
      <c r="PU63" s="5">
        <v>17275</v>
      </c>
      <c r="PV63" s="5">
        <v>14088</v>
      </c>
      <c r="PW63" s="5">
        <v>12940</v>
      </c>
      <c r="PX63" s="5">
        <v>11651</v>
      </c>
      <c r="PY63" s="5">
        <v>15578</v>
      </c>
      <c r="PZ63" s="5">
        <v>13638</v>
      </c>
      <c r="QA63" s="5">
        <v>14855</v>
      </c>
      <c r="QB63" s="5">
        <v>10403</v>
      </c>
      <c r="QC63" s="5">
        <v>12409</v>
      </c>
      <c r="QD63" s="5">
        <v>11878</v>
      </c>
      <c r="QE63" s="5">
        <v>10236</v>
      </c>
      <c r="QF63" s="5">
        <v>11182</v>
      </c>
      <c r="QG63" s="5">
        <v>10448</v>
      </c>
      <c r="QH63" s="5">
        <v>10582</v>
      </c>
      <c r="QI63" s="5" t="s">
        <v>220</v>
      </c>
      <c r="QJ63" s="5" t="s">
        <v>220</v>
      </c>
      <c r="QK63" s="5" t="s">
        <v>220</v>
      </c>
      <c r="QL63" s="5" t="s">
        <v>220</v>
      </c>
      <c r="QM63" s="5" t="s">
        <v>220</v>
      </c>
      <c r="QN63" s="5" t="s">
        <v>220</v>
      </c>
      <c r="QO63" s="5" t="s">
        <v>220</v>
      </c>
      <c r="QP63" s="5" t="s">
        <v>220</v>
      </c>
      <c r="QQ63" s="5" t="s">
        <v>220</v>
      </c>
      <c r="QR63" s="5" t="s">
        <v>220</v>
      </c>
      <c r="QS63" s="5" t="s">
        <v>220</v>
      </c>
      <c r="QT63" s="5" t="s">
        <v>220</v>
      </c>
      <c r="QU63" s="5" t="s">
        <v>220</v>
      </c>
      <c r="QV63" s="5" t="s">
        <v>220</v>
      </c>
      <c r="QW63" s="5">
        <v>21239</v>
      </c>
      <c r="QX63" s="5">
        <v>28107</v>
      </c>
      <c r="QY63" s="5">
        <v>31438</v>
      </c>
      <c r="QZ63" s="5">
        <v>31877</v>
      </c>
      <c r="RA63" s="5">
        <v>30266</v>
      </c>
      <c r="RB63" s="5">
        <v>30262</v>
      </c>
      <c r="RC63" s="5">
        <v>26041</v>
      </c>
      <c r="RD63" s="5">
        <v>21006</v>
      </c>
      <c r="RE63" s="5">
        <v>21214</v>
      </c>
      <c r="RF63" s="5">
        <v>18736</v>
      </c>
      <c r="RG63" s="5">
        <v>23535</v>
      </c>
      <c r="RH63" s="5">
        <v>22740</v>
      </c>
      <c r="RI63" s="5">
        <v>27173</v>
      </c>
      <c r="RJ63" s="5">
        <v>21458</v>
      </c>
      <c r="RK63" s="5">
        <v>24427</v>
      </c>
      <c r="RL63" s="5">
        <v>21023</v>
      </c>
      <c r="RM63" s="5">
        <v>23307</v>
      </c>
      <c r="RN63" s="5">
        <v>20968</v>
      </c>
      <c r="RO63" s="5" t="s">
        <v>220</v>
      </c>
      <c r="RP63" s="5" t="s">
        <v>220</v>
      </c>
      <c r="RQ63" s="5" t="s">
        <v>220</v>
      </c>
      <c r="RR63" s="5" t="s">
        <v>220</v>
      </c>
      <c r="RS63" s="5" t="s">
        <v>220</v>
      </c>
      <c r="RT63" s="5" t="s">
        <v>220</v>
      </c>
      <c r="RU63" s="5" t="s">
        <v>220</v>
      </c>
      <c r="RV63" s="5" t="s">
        <v>220</v>
      </c>
      <c r="RW63" s="5" t="s">
        <v>220</v>
      </c>
      <c r="RX63" s="5" t="s">
        <v>220</v>
      </c>
      <c r="RY63" s="5" t="s">
        <v>220</v>
      </c>
      <c r="RZ63" s="5" t="s">
        <v>220</v>
      </c>
      <c r="SA63" s="5" t="s">
        <v>220</v>
      </c>
      <c r="SB63" s="5" t="s">
        <v>220</v>
      </c>
      <c r="SC63" s="5">
        <v>37790</v>
      </c>
      <c r="SD63" s="5">
        <v>41720</v>
      </c>
      <c r="SE63" s="5">
        <v>31594</v>
      </c>
      <c r="SF63" s="5">
        <v>26816</v>
      </c>
      <c r="SG63" s="5">
        <v>26911</v>
      </c>
      <c r="SH63" s="5">
        <v>19963</v>
      </c>
      <c r="SI63" s="5">
        <v>20037</v>
      </c>
      <c r="SJ63" s="5">
        <v>15420</v>
      </c>
      <c r="SK63" s="5">
        <v>19125</v>
      </c>
      <c r="SL63" s="5">
        <v>23967</v>
      </c>
      <c r="SM63" s="5">
        <v>26039</v>
      </c>
      <c r="SN63" s="5">
        <v>34255</v>
      </c>
      <c r="SO63" s="5">
        <v>19698</v>
      </c>
      <c r="SP63" s="5">
        <v>19008</v>
      </c>
      <c r="SQ63" s="5">
        <v>21496</v>
      </c>
      <c r="SR63" s="5">
        <v>22035</v>
      </c>
      <c r="SS63" s="5">
        <v>21232</v>
      </c>
      <c r="ST63" s="5">
        <v>28354</v>
      </c>
      <c r="SU63" s="5" t="s">
        <v>220</v>
      </c>
      <c r="SV63" s="5" t="s">
        <v>220</v>
      </c>
      <c r="SW63" s="5" t="s">
        <v>220</v>
      </c>
      <c r="SX63" s="5" t="s">
        <v>220</v>
      </c>
      <c r="SY63" s="5" t="s">
        <v>220</v>
      </c>
      <c r="SZ63" s="5" t="s">
        <v>220</v>
      </c>
      <c r="TA63" s="5" t="s">
        <v>220</v>
      </c>
      <c r="TB63" s="5" t="s">
        <v>220</v>
      </c>
      <c r="TC63" s="5" t="s">
        <v>220</v>
      </c>
      <c r="TD63" s="5" t="s">
        <v>220</v>
      </c>
      <c r="TE63" s="5" t="s">
        <v>220</v>
      </c>
      <c r="TF63" s="5" t="s">
        <v>220</v>
      </c>
      <c r="TG63" s="5" t="s">
        <v>220</v>
      </c>
      <c r="TH63" s="5" t="s">
        <v>220</v>
      </c>
      <c r="TI63" s="5">
        <v>3108</v>
      </c>
      <c r="TJ63" s="5">
        <v>2870</v>
      </c>
      <c r="TK63" s="5">
        <v>2996</v>
      </c>
      <c r="TL63" s="5">
        <v>2611</v>
      </c>
      <c r="TM63" s="5">
        <v>3006</v>
      </c>
      <c r="TN63" s="5">
        <v>5779</v>
      </c>
      <c r="TO63" s="5">
        <v>7385</v>
      </c>
      <c r="TP63" s="5">
        <v>5477</v>
      </c>
      <c r="TQ63" s="5">
        <v>6591</v>
      </c>
      <c r="TR63" s="5">
        <v>11392</v>
      </c>
      <c r="TS63" s="5">
        <v>9735</v>
      </c>
      <c r="TT63" s="5">
        <v>11698</v>
      </c>
      <c r="TU63" s="5">
        <v>15000</v>
      </c>
      <c r="TV63" s="5">
        <v>8992</v>
      </c>
      <c r="TW63" s="5">
        <v>8549</v>
      </c>
      <c r="TX63" s="5">
        <v>9016</v>
      </c>
      <c r="TY63" s="5">
        <v>7989</v>
      </c>
      <c r="TZ63" s="5">
        <v>5387</v>
      </c>
      <c r="UA63" s="5" t="s">
        <v>220</v>
      </c>
      <c r="UB63" s="5" t="s">
        <v>220</v>
      </c>
      <c r="UC63" s="5" t="s">
        <v>220</v>
      </c>
      <c r="UD63" s="5" t="s">
        <v>220</v>
      </c>
      <c r="UE63" s="5" t="s">
        <v>220</v>
      </c>
      <c r="UF63" s="5" t="s">
        <v>220</v>
      </c>
      <c r="UG63" s="5" t="s">
        <v>220</v>
      </c>
      <c r="UH63" s="5" t="s">
        <v>220</v>
      </c>
      <c r="UI63" s="5" t="s">
        <v>220</v>
      </c>
      <c r="UJ63" s="5" t="s">
        <v>220</v>
      </c>
      <c r="UK63" s="5" t="s">
        <v>220</v>
      </c>
      <c r="UL63" s="5" t="s">
        <v>220</v>
      </c>
      <c r="UM63" s="5" t="s">
        <v>220</v>
      </c>
      <c r="UN63" s="5" t="s">
        <v>220</v>
      </c>
      <c r="UO63" s="5">
        <v>3451</v>
      </c>
      <c r="UP63" s="5">
        <v>4144</v>
      </c>
      <c r="UQ63" s="5">
        <v>2142</v>
      </c>
      <c r="UR63" s="5">
        <v>3209</v>
      </c>
      <c r="US63" s="5">
        <v>2825</v>
      </c>
      <c r="UT63" s="5">
        <v>3144</v>
      </c>
      <c r="UU63" s="5">
        <v>4374</v>
      </c>
      <c r="UV63" s="5">
        <v>8588</v>
      </c>
      <c r="UW63" s="5">
        <v>9192</v>
      </c>
      <c r="UX63" s="5">
        <v>10386</v>
      </c>
      <c r="UY63" s="5">
        <v>9412</v>
      </c>
      <c r="UZ63" s="5">
        <v>8111</v>
      </c>
      <c r="VA63" s="5">
        <v>7843</v>
      </c>
      <c r="VB63" s="5">
        <v>3895</v>
      </c>
      <c r="VC63" s="5">
        <v>1940</v>
      </c>
      <c r="VD63" s="5">
        <v>1908</v>
      </c>
      <c r="VE63" s="5">
        <v>2039</v>
      </c>
      <c r="VF63" s="5">
        <v>1663</v>
      </c>
      <c r="VG63" s="5" t="s">
        <v>220</v>
      </c>
      <c r="VH63" s="5" t="s">
        <v>220</v>
      </c>
      <c r="VI63" s="5" t="s">
        <v>220</v>
      </c>
      <c r="VJ63" s="5" t="s">
        <v>220</v>
      </c>
      <c r="VK63" s="5" t="s">
        <v>220</v>
      </c>
      <c r="VL63" s="5" t="s">
        <v>220</v>
      </c>
      <c r="VM63" s="5" t="s">
        <v>220</v>
      </c>
      <c r="VN63" s="5" t="s">
        <v>220</v>
      </c>
      <c r="VO63" s="5" t="s">
        <v>220</v>
      </c>
      <c r="VP63" s="5" t="s">
        <v>220</v>
      </c>
      <c r="VQ63" s="5" t="s">
        <v>220</v>
      </c>
      <c r="VR63" s="5" t="s">
        <v>220</v>
      </c>
      <c r="VS63" s="5" t="s">
        <v>220</v>
      </c>
      <c r="VT63" s="5" t="s">
        <v>220</v>
      </c>
      <c r="VU63" s="5">
        <v>118091</v>
      </c>
      <c r="VV63" s="5">
        <v>113274</v>
      </c>
      <c r="VW63" s="5">
        <v>121961</v>
      </c>
      <c r="VX63" s="5">
        <v>101539</v>
      </c>
      <c r="VY63" s="5">
        <v>83169</v>
      </c>
      <c r="VZ63" s="5">
        <v>97906</v>
      </c>
      <c r="WA63" s="5">
        <v>92119</v>
      </c>
      <c r="WB63" s="5">
        <v>89842</v>
      </c>
      <c r="WC63" s="5">
        <v>97898</v>
      </c>
      <c r="WD63" s="5">
        <v>95360</v>
      </c>
      <c r="WE63" s="5">
        <v>96424</v>
      </c>
      <c r="WF63" s="5">
        <v>126178</v>
      </c>
      <c r="WG63" s="5">
        <v>105781</v>
      </c>
      <c r="WH63" s="5">
        <v>116132</v>
      </c>
      <c r="WI63" s="5">
        <v>133377</v>
      </c>
      <c r="WJ63" s="5">
        <v>125864</v>
      </c>
      <c r="WK63" s="5">
        <v>109490</v>
      </c>
      <c r="WL63" s="5">
        <v>93954</v>
      </c>
      <c r="WM63" s="5" t="s">
        <v>220</v>
      </c>
      <c r="WN63" s="5" t="s">
        <v>220</v>
      </c>
      <c r="WO63" s="5" t="s">
        <v>220</v>
      </c>
      <c r="WP63" s="5" t="s">
        <v>220</v>
      </c>
      <c r="WQ63" s="5" t="s">
        <v>220</v>
      </c>
      <c r="WR63" s="5" t="s">
        <v>220</v>
      </c>
      <c r="WS63" s="5" t="s">
        <v>220</v>
      </c>
      <c r="WT63" s="5" t="s">
        <v>220</v>
      </c>
      <c r="WU63" s="5" t="s">
        <v>220</v>
      </c>
      <c r="WV63" s="5" t="s">
        <v>220</v>
      </c>
      <c r="WW63" s="5" t="s">
        <v>220</v>
      </c>
      <c r="WX63" s="5" t="s">
        <v>220</v>
      </c>
      <c r="WY63" s="5" t="s">
        <v>220</v>
      </c>
      <c r="WZ63" s="5" t="s">
        <v>220</v>
      </c>
      <c r="XA63" s="5">
        <v>2471</v>
      </c>
      <c r="XB63" s="5">
        <v>1796</v>
      </c>
      <c r="XC63" s="5">
        <v>2245</v>
      </c>
      <c r="XD63" s="5">
        <v>3983</v>
      </c>
      <c r="XE63" s="5">
        <v>4319</v>
      </c>
      <c r="XF63" s="5">
        <v>6509</v>
      </c>
      <c r="XG63" s="5">
        <v>7491</v>
      </c>
      <c r="XH63" s="5">
        <v>5738</v>
      </c>
      <c r="XI63" s="5">
        <v>1700</v>
      </c>
      <c r="XJ63" s="5">
        <v>2489</v>
      </c>
      <c r="XK63" s="5">
        <v>2397</v>
      </c>
      <c r="XL63" s="5">
        <v>2508</v>
      </c>
      <c r="XM63" s="5">
        <v>1783</v>
      </c>
      <c r="XN63" s="5">
        <v>3085</v>
      </c>
      <c r="XO63" s="5">
        <v>4363</v>
      </c>
      <c r="XP63" s="5">
        <v>3570</v>
      </c>
      <c r="XQ63" s="5">
        <v>3769</v>
      </c>
      <c r="XR63" s="5">
        <v>3330</v>
      </c>
      <c r="XS63" s="2" t="s">
        <v>220</v>
      </c>
      <c r="XT63" s="3" t="s">
        <v>220</v>
      </c>
      <c r="XU63" s="3" t="s">
        <v>221</v>
      </c>
      <c r="XV63" s="3" t="s">
        <v>221</v>
      </c>
      <c r="XW63" s="3" t="s">
        <v>221</v>
      </c>
      <c r="XX63" s="3" t="s">
        <v>221</v>
      </c>
      <c r="XY63" s="3" t="s">
        <v>221</v>
      </c>
      <c r="XZ63" s="3"/>
    </row>
    <row r="64" spans="1:650" x14ac:dyDescent="0.3">
      <c r="A64" s="1" t="s">
        <v>58</v>
      </c>
      <c r="B64" s="2">
        <v>4112564</v>
      </c>
      <c r="C64" s="5">
        <v>147163</v>
      </c>
      <c r="D64" s="5">
        <v>92871</v>
      </c>
      <c r="E64" s="5">
        <v>65238</v>
      </c>
      <c r="F64" s="5">
        <v>41219</v>
      </c>
      <c r="G64" s="5">
        <v>641</v>
      </c>
      <c r="H64" s="5">
        <v>9415</v>
      </c>
      <c r="I64" s="5">
        <v>14559</v>
      </c>
      <c r="J64" s="5">
        <v>8965</v>
      </c>
      <c r="K64" s="5">
        <v>1324</v>
      </c>
      <c r="L64" s="5">
        <v>10560</v>
      </c>
      <c r="M64" s="5">
        <v>12381</v>
      </c>
      <c r="N64" s="5">
        <v>16290</v>
      </c>
      <c r="O64" s="5">
        <v>4459</v>
      </c>
      <c r="P64" s="5">
        <v>24463</v>
      </c>
      <c r="Q64" s="5" t="s">
        <v>220</v>
      </c>
      <c r="R64" s="5" t="s">
        <v>220</v>
      </c>
      <c r="S64" s="5" t="s">
        <v>220</v>
      </c>
      <c r="T64" s="5" t="s">
        <v>220</v>
      </c>
      <c r="U64" s="5" t="s">
        <v>220</v>
      </c>
      <c r="V64" s="5" t="s">
        <v>220</v>
      </c>
      <c r="W64" s="5" t="s">
        <v>220</v>
      </c>
      <c r="X64" s="5" t="s">
        <v>220</v>
      </c>
      <c r="Y64" s="5" t="s">
        <v>220</v>
      </c>
      <c r="Z64" s="5" t="s">
        <v>220</v>
      </c>
      <c r="AA64" s="5" t="s">
        <v>220</v>
      </c>
      <c r="AB64" s="5" t="s">
        <v>220</v>
      </c>
      <c r="AC64" s="5" t="s">
        <v>220</v>
      </c>
      <c r="AD64" s="5" t="s">
        <v>220</v>
      </c>
      <c r="AE64" s="5" t="s">
        <v>220</v>
      </c>
      <c r="AF64" s="5" t="s">
        <v>220</v>
      </c>
      <c r="AG64" s="5" t="s">
        <v>220</v>
      </c>
      <c r="AH64" s="5" t="s">
        <v>220</v>
      </c>
      <c r="AI64" s="5">
        <v>1316748</v>
      </c>
      <c r="AJ64" s="5">
        <v>268310</v>
      </c>
      <c r="AK64" s="5">
        <v>384872</v>
      </c>
      <c r="AL64" s="5">
        <v>1018307</v>
      </c>
      <c r="AM64" s="5">
        <v>114134</v>
      </c>
      <c r="AN64" s="5">
        <v>645710</v>
      </c>
      <c r="AO64" s="5">
        <v>120901</v>
      </c>
      <c r="AP64" s="5">
        <v>652079</v>
      </c>
      <c r="AQ64" s="5">
        <v>402253</v>
      </c>
      <c r="AR64" s="5">
        <v>73892</v>
      </c>
      <c r="AS64" s="5">
        <v>117767</v>
      </c>
      <c r="AT64" s="5">
        <v>55021</v>
      </c>
      <c r="AU64" s="5">
        <v>161707</v>
      </c>
      <c r="AV64" s="5">
        <v>44172</v>
      </c>
      <c r="AW64" s="5" t="s">
        <v>220</v>
      </c>
      <c r="AX64" s="5" t="s">
        <v>220</v>
      </c>
      <c r="AY64" s="5" t="s">
        <v>220</v>
      </c>
      <c r="AZ64" s="5" t="s">
        <v>220</v>
      </c>
      <c r="BA64" s="5" t="s">
        <v>220</v>
      </c>
      <c r="BB64" s="5" t="s">
        <v>220</v>
      </c>
      <c r="BC64" s="5" t="s">
        <v>220</v>
      </c>
      <c r="BD64" s="5" t="s">
        <v>220</v>
      </c>
      <c r="BE64" s="5" t="s">
        <v>220</v>
      </c>
      <c r="BF64" s="5" t="s">
        <v>220</v>
      </c>
      <c r="BG64" s="5" t="s">
        <v>220</v>
      </c>
      <c r="BH64" s="5" t="s">
        <v>220</v>
      </c>
      <c r="BI64" s="5" t="s">
        <v>220</v>
      </c>
      <c r="BJ64" s="5" t="s">
        <v>220</v>
      </c>
      <c r="BK64" s="5" t="s">
        <v>220</v>
      </c>
      <c r="BL64" s="5" t="s">
        <v>220</v>
      </c>
      <c r="BM64" s="5" t="s">
        <v>220</v>
      </c>
      <c r="BN64" s="5" t="s">
        <v>220</v>
      </c>
      <c r="BO64" s="5">
        <v>449441</v>
      </c>
      <c r="BP64" s="5">
        <v>491524</v>
      </c>
      <c r="BQ64" s="5">
        <v>292805</v>
      </c>
      <c r="BR64" s="5">
        <v>289071</v>
      </c>
      <c r="BS64" s="5">
        <v>24209</v>
      </c>
      <c r="BT64" s="5">
        <v>119022</v>
      </c>
      <c r="BU64" s="5">
        <v>72156</v>
      </c>
      <c r="BV64" s="5">
        <v>71491</v>
      </c>
      <c r="BW64" s="5">
        <v>132562</v>
      </c>
      <c r="BX64" s="5">
        <v>1708</v>
      </c>
      <c r="BY64" s="5">
        <v>125353</v>
      </c>
      <c r="BZ64" s="5">
        <v>36242</v>
      </c>
      <c r="CA64" s="5">
        <v>-8630</v>
      </c>
      <c r="CB64" s="5">
        <v>69091</v>
      </c>
      <c r="CC64" s="5" t="s">
        <v>220</v>
      </c>
      <c r="CD64" s="5" t="s">
        <v>220</v>
      </c>
      <c r="CE64" s="5" t="s">
        <v>220</v>
      </c>
      <c r="CF64" s="5" t="s">
        <v>220</v>
      </c>
      <c r="CG64" s="5" t="s">
        <v>220</v>
      </c>
      <c r="CH64" s="5" t="s">
        <v>220</v>
      </c>
      <c r="CI64" s="5" t="s">
        <v>220</v>
      </c>
      <c r="CJ64" s="5" t="s">
        <v>220</v>
      </c>
      <c r="CK64" s="5" t="s">
        <v>220</v>
      </c>
      <c r="CL64" s="5" t="s">
        <v>220</v>
      </c>
      <c r="CM64" s="5" t="s">
        <v>220</v>
      </c>
      <c r="CN64" s="5" t="s">
        <v>220</v>
      </c>
      <c r="CO64" s="5" t="s">
        <v>220</v>
      </c>
      <c r="CP64" s="5" t="s">
        <v>220</v>
      </c>
      <c r="CQ64" s="5" t="s">
        <v>220</v>
      </c>
      <c r="CR64" s="5" t="s">
        <v>220</v>
      </c>
      <c r="CS64" s="5" t="s">
        <v>220</v>
      </c>
      <c r="CT64" s="5" t="s">
        <v>220</v>
      </c>
      <c r="CU64" s="5">
        <v>413619</v>
      </c>
      <c r="CV64" s="5">
        <v>241242</v>
      </c>
      <c r="CW64" s="5">
        <v>222180</v>
      </c>
      <c r="CX64" s="5">
        <v>247871</v>
      </c>
      <c r="CY64" s="5">
        <v>57759</v>
      </c>
      <c r="CZ64" s="5">
        <v>91251</v>
      </c>
      <c r="DA64" s="5">
        <v>30529</v>
      </c>
      <c r="DB64" s="5">
        <v>212424</v>
      </c>
      <c r="DC64" s="5">
        <v>109957</v>
      </c>
      <c r="DD64" s="5">
        <v>-15402</v>
      </c>
      <c r="DE64" s="5">
        <v>218787</v>
      </c>
      <c r="DF64" s="5">
        <v>101859</v>
      </c>
      <c r="DG64" s="5">
        <v>-120777</v>
      </c>
      <c r="DH64" s="5">
        <v>339961</v>
      </c>
      <c r="DI64" s="5" t="s">
        <v>220</v>
      </c>
      <c r="DJ64" s="5" t="s">
        <v>220</v>
      </c>
      <c r="DK64" s="5" t="s">
        <v>220</v>
      </c>
      <c r="DL64" s="5" t="s">
        <v>220</v>
      </c>
      <c r="DM64" s="5" t="s">
        <v>220</v>
      </c>
      <c r="DN64" s="5" t="s">
        <v>220</v>
      </c>
      <c r="DO64" s="5" t="s">
        <v>220</v>
      </c>
      <c r="DP64" s="5" t="s">
        <v>220</v>
      </c>
      <c r="DQ64" s="5" t="s">
        <v>220</v>
      </c>
      <c r="DR64" s="5" t="s">
        <v>220</v>
      </c>
      <c r="DS64" s="5" t="s">
        <v>220</v>
      </c>
      <c r="DT64" s="5" t="s">
        <v>220</v>
      </c>
      <c r="DU64" s="5" t="s">
        <v>220</v>
      </c>
      <c r="DV64" s="5" t="s">
        <v>220</v>
      </c>
      <c r="DW64" s="5" t="s">
        <v>220</v>
      </c>
      <c r="DX64" s="5" t="s">
        <v>220</v>
      </c>
      <c r="DY64" s="5" t="s">
        <v>220</v>
      </c>
      <c r="DZ64" s="5" t="s">
        <v>220</v>
      </c>
      <c r="EA64" s="5">
        <v>22518</v>
      </c>
      <c r="EB64" s="5">
        <v>51298</v>
      </c>
      <c r="EC64" s="5">
        <v>34197</v>
      </c>
      <c r="ED64" s="5">
        <v>19392</v>
      </c>
      <c r="EE64" s="5">
        <v>7674</v>
      </c>
      <c r="EF64" s="5">
        <v>6182</v>
      </c>
      <c r="EG64" s="5">
        <v>8829</v>
      </c>
      <c r="EH64" s="5">
        <v>8930</v>
      </c>
      <c r="EI64" s="5">
        <v>7386</v>
      </c>
      <c r="EJ64" s="5">
        <v>11311</v>
      </c>
      <c r="EK64" s="5">
        <v>25575</v>
      </c>
      <c r="EL64" s="5">
        <v>19303</v>
      </c>
      <c r="EM64" s="5">
        <v>2194</v>
      </c>
      <c r="EN64" s="5">
        <v>7392</v>
      </c>
      <c r="EO64" s="5" t="s">
        <v>220</v>
      </c>
      <c r="EP64" s="5" t="s">
        <v>220</v>
      </c>
      <c r="EQ64" s="5" t="s">
        <v>220</v>
      </c>
      <c r="ER64" s="5" t="s">
        <v>220</v>
      </c>
      <c r="ES64" s="5" t="s">
        <v>220</v>
      </c>
      <c r="ET64" s="5" t="s">
        <v>220</v>
      </c>
      <c r="EU64" s="5" t="s">
        <v>220</v>
      </c>
      <c r="EV64" s="5" t="s">
        <v>220</v>
      </c>
      <c r="EW64" s="5" t="s">
        <v>220</v>
      </c>
      <c r="EX64" s="5" t="s">
        <v>220</v>
      </c>
      <c r="EY64" s="5" t="s">
        <v>220</v>
      </c>
      <c r="EZ64" s="5" t="s">
        <v>220</v>
      </c>
      <c r="FA64" s="5" t="s">
        <v>220</v>
      </c>
      <c r="FB64" s="5" t="s">
        <v>220</v>
      </c>
      <c r="FC64" s="5" t="s">
        <v>220</v>
      </c>
      <c r="FD64" s="5" t="s">
        <v>220</v>
      </c>
      <c r="FE64" s="5" t="s">
        <v>220</v>
      </c>
      <c r="FF64" s="5" t="s">
        <v>220</v>
      </c>
      <c r="FG64" s="5">
        <v>0</v>
      </c>
      <c r="FH64" s="5">
        <v>0</v>
      </c>
      <c r="FI64" s="5">
        <v>0</v>
      </c>
      <c r="FJ64" s="5">
        <v>0</v>
      </c>
      <c r="FK64" s="5">
        <v>0</v>
      </c>
      <c r="FL64" s="5">
        <v>0</v>
      </c>
      <c r="FM64" s="5">
        <v>0</v>
      </c>
      <c r="FN64" s="5">
        <v>0</v>
      </c>
      <c r="FO64" s="5">
        <v>0</v>
      </c>
      <c r="FP64" s="5">
        <v>0</v>
      </c>
      <c r="FQ64" s="5">
        <v>5779</v>
      </c>
      <c r="FR64" s="5">
        <v>0</v>
      </c>
      <c r="FS64" s="5">
        <v>0</v>
      </c>
      <c r="FT64" s="5">
        <v>0</v>
      </c>
      <c r="FU64" s="5" t="s">
        <v>220</v>
      </c>
      <c r="FV64" s="5" t="s">
        <v>220</v>
      </c>
      <c r="FW64" s="5" t="s">
        <v>220</v>
      </c>
      <c r="FX64" s="5" t="s">
        <v>220</v>
      </c>
      <c r="FY64" s="5" t="s">
        <v>220</v>
      </c>
      <c r="FZ64" s="5" t="s">
        <v>220</v>
      </c>
      <c r="GA64" s="5" t="s">
        <v>220</v>
      </c>
      <c r="GB64" s="5" t="s">
        <v>220</v>
      </c>
      <c r="GC64" s="5" t="s">
        <v>220</v>
      </c>
      <c r="GD64" s="5" t="s">
        <v>220</v>
      </c>
      <c r="GE64" s="5" t="s">
        <v>220</v>
      </c>
      <c r="GF64" s="5" t="s">
        <v>220</v>
      </c>
      <c r="GG64" s="5" t="s">
        <v>220</v>
      </c>
      <c r="GH64" s="5" t="s">
        <v>220</v>
      </c>
      <c r="GI64" s="5" t="s">
        <v>220</v>
      </c>
      <c r="GJ64" s="5" t="s">
        <v>220</v>
      </c>
      <c r="GK64" s="5" t="s">
        <v>220</v>
      </c>
      <c r="GL64" s="5" t="s">
        <v>220</v>
      </c>
      <c r="GM64" s="5">
        <v>2349489</v>
      </c>
      <c r="GN64" s="5">
        <v>1145245</v>
      </c>
      <c r="GO64" s="5">
        <v>999292</v>
      </c>
      <c r="GP64" s="5">
        <v>1615859</v>
      </c>
      <c r="GQ64" s="5">
        <v>204417</v>
      </c>
      <c r="GR64" s="5">
        <v>871579</v>
      </c>
      <c r="GS64" s="5">
        <v>246974</v>
      </c>
      <c r="GT64" s="5">
        <v>953889</v>
      </c>
      <c r="GU64" s="5">
        <v>653481</v>
      </c>
      <c r="GV64" s="5">
        <v>82068</v>
      </c>
      <c r="GW64" s="5">
        <v>505642</v>
      </c>
      <c r="GX64" s="5">
        <v>228715</v>
      </c>
      <c r="GY64" s="5">
        <v>38954</v>
      </c>
      <c r="GZ64" s="5">
        <v>485079</v>
      </c>
      <c r="HA64" s="5" t="s">
        <v>220</v>
      </c>
      <c r="HB64" s="5" t="s">
        <v>220</v>
      </c>
      <c r="HC64" s="5" t="s">
        <v>220</v>
      </c>
      <c r="HD64" s="5" t="s">
        <v>220</v>
      </c>
      <c r="HE64" s="5" t="s">
        <v>220</v>
      </c>
      <c r="HF64" s="5" t="s">
        <v>220</v>
      </c>
      <c r="HG64" s="5" t="s">
        <v>220</v>
      </c>
      <c r="HH64" s="5" t="s">
        <v>220</v>
      </c>
      <c r="HI64" s="5" t="s">
        <v>220</v>
      </c>
      <c r="HJ64" s="5" t="s">
        <v>220</v>
      </c>
      <c r="HK64" s="5" t="s">
        <v>220</v>
      </c>
      <c r="HL64" s="5" t="s">
        <v>220</v>
      </c>
      <c r="HM64" s="5" t="s">
        <v>220</v>
      </c>
      <c r="HN64" s="5" t="s">
        <v>220</v>
      </c>
      <c r="HO64" s="5" t="s">
        <v>220</v>
      </c>
      <c r="HP64" s="5" t="s">
        <v>220</v>
      </c>
      <c r="HQ64" s="5" t="s">
        <v>220</v>
      </c>
      <c r="HR64" s="5" t="s">
        <v>220</v>
      </c>
      <c r="HS64" s="5">
        <v>1888342</v>
      </c>
      <c r="HT64" s="5">
        <v>2107503</v>
      </c>
      <c r="HU64" s="5">
        <v>2124398</v>
      </c>
      <c r="HV64" s="5">
        <v>1910359</v>
      </c>
      <c r="HW64" s="5">
        <v>485542</v>
      </c>
      <c r="HX64" s="5">
        <v>1700279</v>
      </c>
      <c r="HY64" s="5">
        <v>1549803</v>
      </c>
      <c r="HZ64" s="5">
        <v>1197500</v>
      </c>
      <c r="IA64" s="5">
        <v>1547066</v>
      </c>
      <c r="IB64" s="5">
        <v>1622177</v>
      </c>
      <c r="IC64" s="5">
        <v>1309684</v>
      </c>
      <c r="ID64" s="5">
        <v>2149755</v>
      </c>
      <c r="IE64" s="5">
        <v>1797555</v>
      </c>
      <c r="IF64" s="5">
        <v>1624011</v>
      </c>
      <c r="IG64" s="5" t="s">
        <v>220</v>
      </c>
      <c r="IH64" s="5" t="s">
        <v>220</v>
      </c>
      <c r="II64" s="5" t="s">
        <v>220</v>
      </c>
      <c r="IJ64" s="5" t="s">
        <v>220</v>
      </c>
      <c r="IK64" s="5" t="s">
        <v>220</v>
      </c>
      <c r="IL64" s="5" t="s">
        <v>220</v>
      </c>
      <c r="IM64" s="5" t="s">
        <v>220</v>
      </c>
      <c r="IN64" s="5" t="s">
        <v>220</v>
      </c>
      <c r="IO64" s="5" t="s">
        <v>220</v>
      </c>
      <c r="IP64" s="5" t="s">
        <v>220</v>
      </c>
      <c r="IQ64" s="5" t="s">
        <v>220</v>
      </c>
      <c r="IR64" s="5" t="s">
        <v>220</v>
      </c>
      <c r="IS64" s="5" t="s">
        <v>220</v>
      </c>
      <c r="IT64" s="5" t="s">
        <v>220</v>
      </c>
      <c r="IU64" s="5" t="s">
        <v>220</v>
      </c>
      <c r="IV64" s="5" t="s">
        <v>220</v>
      </c>
      <c r="IW64" s="5" t="s">
        <v>220</v>
      </c>
      <c r="IX64" s="5" t="s">
        <v>220</v>
      </c>
      <c r="IY64" s="5">
        <v>214932</v>
      </c>
      <c r="IZ64" s="5">
        <v>222947</v>
      </c>
      <c r="JA64" s="5">
        <v>203579</v>
      </c>
      <c r="JB64" s="5">
        <v>203086</v>
      </c>
      <c r="JC64" s="5">
        <v>48685</v>
      </c>
      <c r="JD64" s="5">
        <v>103079</v>
      </c>
      <c r="JE64" s="5">
        <v>91394</v>
      </c>
      <c r="JF64" s="5">
        <v>102142</v>
      </c>
      <c r="JG64" s="5">
        <v>112702</v>
      </c>
      <c r="JH64" s="5">
        <v>91297</v>
      </c>
      <c r="JI64" s="5">
        <v>84979</v>
      </c>
      <c r="JJ64" s="5">
        <v>82537</v>
      </c>
      <c r="JK64" s="5">
        <v>81157</v>
      </c>
      <c r="JL64" s="5">
        <v>75599</v>
      </c>
      <c r="JM64" s="5" t="s">
        <v>220</v>
      </c>
      <c r="JN64" s="5" t="s">
        <v>220</v>
      </c>
      <c r="JO64" s="5" t="s">
        <v>220</v>
      </c>
      <c r="JP64" s="5" t="s">
        <v>220</v>
      </c>
      <c r="JQ64" s="5" t="s">
        <v>220</v>
      </c>
      <c r="JR64" s="5" t="s">
        <v>220</v>
      </c>
      <c r="JS64" s="5" t="s">
        <v>220</v>
      </c>
      <c r="JT64" s="5" t="s">
        <v>220</v>
      </c>
      <c r="JU64" s="5" t="s">
        <v>220</v>
      </c>
      <c r="JV64" s="5" t="s">
        <v>220</v>
      </c>
      <c r="JW64" s="5" t="s">
        <v>220</v>
      </c>
      <c r="JX64" s="5" t="s">
        <v>220</v>
      </c>
      <c r="JY64" s="5" t="s">
        <v>220</v>
      </c>
      <c r="JZ64" s="5" t="s">
        <v>220</v>
      </c>
      <c r="KA64" s="5" t="s">
        <v>220</v>
      </c>
      <c r="KB64" s="5" t="s">
        <v>220</v>
      </c>
      <c r="KC64" s="5" t="s">
        <v>220</v>
      </c>
      <c r="KD64" s="5" t="s">
        <v>220</v>
      </c>
      <c r="KE64" s="5">
        <v>74539</v>
      </c>
      <c r="KF64" s="5">
        <v>74069</v>
      </c>
      <c r="KG64" s="5">
        <v>72216</v>
      </c>
      <c r="KH64" s="5">
        <v>66776</v>
      </c>
      <c r="KI64" s="5">
        <v>17017</v>
      </c>
      <c r="KJ64" s="5">
        <v>41007</v>
      </c>
      <c r="KK64" s="5">
        <v>27690</v>
      </c>
      <c r="KL64" s="5">
        <v>21628</v>
      </c>
      <c r="KM64" s="5">
        <v>40078</v>
      </c>
      <c r="KN64" s="5">
        <v>20710</v>
      </c>
      <c r="KO64" s="5">
        <v>19694</v>
      </c>
      <c r="KP64" s="5">
        <v>18028</v>
      </c>
      <c r="KQ64" s="5">
        <v>15911</v>
      </c>
      <c r="KR64" s="5">
        <v>13057</v>
      </c>
      <c r="KS64" s="5" t="s">
        <v>220</v>
      </c>
      <c r="KT64" s="5" t="s">
        <v>220</v>
      </c>
      <c r="KU64" s="5" t="s">
        <v>220</v>
      </c>
      <c r="KV64" s="5" t="s">
        <v>220</v>
      </c>
      <c r="KW64" s="5" t="s">
        <v>220</v>
      </c>
      <c r="KX64" s="5" t="s">
        <v>220</v>
      </c>
      <c r="KY64" s="5" t="s">
        <v>220</v>
      </c>
      <c r="KZ64" s="5" t="s">
        <v>220</v>
      </c>
      <c r="LA64" s="5" t="s">
        <v>220</v>
      </c>
      <c r="LB64" s="5" t="s">
        <v>220</v>
      </c>
      <c r="LC64" s="5" t="s">
        <v>220</v>
      </c>
      <c r="LD64" s="5" t="s">
        <v>220</v>
      </c>
      <c r="LE64" s="5" t="s">
        <v>220</v>
      </c>
      <c r="LF64" s="5" t="s">
        <v>220</v>
      </c>
      <c r="LG64" s="5" t="s">
        <v>220</v>
      </c>
      <c r="LH64" s="5" t="s">
        <v>220</v>
      </c>
      <c r="LI64" s="5" t="s">
        <v>220</v>
      </c>
      <c r="LJ64" s="5" t="s">
        <v>220</v>
      </c>
      <c r="LK64" s="5">
        <v>22965</v>
      </c>
      <c r="LL64" s="5">
        <v>25429</v>
      </c>
      <c r="LM64" s="5">
        <v>21403</v>
      </c>
      <c r="LN64" s="5">
        <v>17075</v>
      </c>
      <c r="LO64" s="5">
        <v>6679</v>
      </c>
      <c r="LP64" s="5">
        <v>9677</v>
      </c>
      <c r="LQ64" s="5">
        <v>8539</v>
      </c>
      <c r="LR64" s="5">
        <v>10007</v>
      </c>
      <c r="LS64" s="5">
        <v>10866</v>
      </c>
      <c r="LT64" s="5">
        <v>12969</v>
      </c>
      <c r="LU64" s="5">
        <v>8326</v>
      </c>
      <c r="LV64" s="5">
        <v>9241</v>
      </c>
      <c r="LW64" s="5">
        <v>7670</v>
      </c>
      <c r="LX64" s="5">
        <v>7805</v>
      </c>
      <c r="LY64" s="5" t="s">
        <v>220</v>
      </c>
      <c r="LZ64" s="5" t="s">
        <v>220</v>
      </c>
      <c r="MA64" s="5" t="s">
        <v>220</v>
      </c>
      <c r="MB64" s="5" t="s">
        <v>220</v>
      </c>
      <c r="MC64" s="5" t="s">
        <v>220</v>
      </c>
      <c r="MD64" s="5" t="s">
        <v>220</v>
      </c>
      <c r="ME64" s="5" t="s">
        <v>220</v>
      </c>
      <c r="MF64" s="5" t="s">
        <v>220</v>
      </c>
      <c r="MG64" s="5" t="s">
        <v>220</v>
      </c>
      <c r="MH64" s="5" t="s">
        <v>220</v>
      </c>
      <c r="MI64" s="5" t="s">
        <v>220</v>
      </c>
      <c r="MJ64" s="5" t="s">
        <v>220</v>
      </c>
      <c r="MK64" s="5" t="s">
        <v>220</v>
      </c>
      <c r="ML64" s="5" t="s">
        <v>220</v>
      </c>
      <c r="MM64" s="5" t="s">
        <v>220</v>
      </c>
      <c r="MN64" s="5" t="s">
        <v>220</v>
      </c>
      <c r="MO64" s="5" t="s">
        <v>220</v>
      </c>
      <c r="MP64" s="5" t="s">
        <v>220</v>
      </c>
      <c r="MQ64" s="5">
        <v>9445</v>
      </c>
      <c r="MR64" s="5">
        <v>9787</v>
      </c>
      <c r="MS64" s="5">
        <v>8586</v>
      </c>
      <c r="MT64" s="5">
        <v>8245</v>
      </c>
      <c r="MU64" s="5">
        <v>1870</v>
      </c>
      <c r="MV64" s="5">
        <v>4420</v>
      </c>
      <c r="MW64" s="5">
        <v>246</v>
      </c>
      <c r="MX64" s="5">
        <v>90</v>
      </c>
      <c r="MY64" s="5">
        <v>117</v>
      </c>
      <c r="MZ64" s="5">
        <v>0</v>
      </c>
      <c r="NA64" s="5">
        <v>0</v>
      </c>
      <c r="NB64" s="5">
        <v>0</v>
      </c>
      <c r="NC64" s="5">
        <v>0</v>
      </c>
      <c r="ND64" s="5">
        <v>0</v>
      </c>
      <c r="NE64" s="5" t="s">
        <v>220</v>
      </c>
      <c r="NF64" s="5" t="s">
        <v>220</v>
      </c>
      <c r="NG64" s="5" t="s">
        <v>220</v>
      </c>
      <c r="NH64" s="5" t="s">
        <v>220</v>
      </c>
      <c r="NI64" s="5" t="s">
        <v>220</v>
      </c>
      <c r="NJ64" s="5" t="s">
        <v>220</v>
      </c>
      <c r="NK64" s="5" t="s">
        <v>220</v>
      </c>
      <c r="NL64" s="5" t="s">
        <v>220</v>
      </c>
      <c r="NM64" s="5" t="s">
        <v>220</v>
      </c>
      <c r="NN64" s="5" t="s">
        <v>220</v>
      </c>
      <c r="NO64" s="5" t="s">
        <v>220</v>
      </c>
      <c r="NP64" s="5" t="s">
        <v>220</v>
      </c>
      <c r="NQ64" s="5" t="s">
        <v>220</v>
      </c>
      <c r="NR64" s="5" t="s">
        <v>220</v>
      </c>
      <c r="NS64" s="5" t="s">
        <v>220</v>
      </c>
      <c r="NT64" s="5" t="s">
        <v>220</v>
      </c>
      <c r="NU64" s="5" t="s">
        <v>220</v>
      </c>
      <c r="NV64" s="5" t="s">
        <v>220</v>
      </c>
      <c r="NW64" s="5">
        <v>0</v>
      </c>
      <c r="NX64" s="5">
        <v>0</v>
      </c>
      <c r="NY64" s="5">
        <v>0</v>
      </c>
      <c r="NZ64" s="5">
        <v>0</v>
      </c>
      <c r="OA64" s="5">
        <v>0</v>
      </c>
      <c r="OB64" s="5">
        <v>0</v>
      </c>
      <c r="OC64" s="5">
        <v>0</v>
      </c>
      <c r="OD64" s="5">
        <v>50</v>
      </c>
      <c r="OE64" s="5">
        <v>54</v>
      </c>
      <c r="OF64" s="5">
        <v>0</v>
      </c>
      <c r="OG64" s="5">
        <v>0</v>
      </c>
      <c r="OH64" s="5">
        <v>0</v>
      </c>
      <c r="OI64" s="5">
        <v>0</v>
      </c>
      <c r="OJ64" s="5">
        <v>0</v>
      </c>
      <c r="OK64" s="5" t="s">
        <v>220</v>
      </c>
      <c r="OL64" s="5" t="s">
        <v>220</v>
      </c>
      <c r="OM64" s="5" t="s">
        <v>220</v>
      </c>
      <c r="ON64" s="5" t="s">
        <v>220</v>
      </c>
      <c r="OO64" s="5" t="s">
        <v>220</v>
      </c>
      <c r="OP64" s="5" t="s">
        <v>220</v>
      </c>
      <c r="OQ64" s="5" t="s">
        <v>220</v>
      </c>
      <c r="OR64" s="5" t="s">
        <v>220</v>
      </c>
      <c r="OS64" s="5" t="s">
        <v>220</v>
      </c>
      <c r="OT64" s="5" t="s">
        <v>220</v>
      </c>
      <c r="OU64" s="5" t="s">
        <v>220</v>
      </c>
      <c r="OV64" s="5" t="s">
        <v>220</v>
      </c>
      <c r="OW64" s="5" t="s">
        <v>220</v>
      </c>
      <c r="OX64" s="5" t="s">
        <v>220</v>
      </c>
      <c r="OY64" s="5" t="s">
        <v>220</v>
      </c>
      <c r="OZ64" s="5" t="s">
        <v>220</v>
      </c>
      <c r="PA64" s="5" t="s">
        <v>220</v>
      </c>
      <c r="PB64" s="5" t="s">
        <v>220</v>
      </c>
      <c r="PC64" s="5">
        <v>45014</v>
      </c>
      <c r="PD64" s="5">
        <v>40839</v>
      </c>
      <c r="PE64" s="5">
        <v>40838</v>
      </c>
      <c r="PF64" s="5">
        <v>35487</v>
      </c>
      <c r="PG64" s="5">
        <v>9267</v>
      </c>
      <c r="PH64" s="5">
        <v>20224</v>
      </c>
      <c r="PI64" s="5">
        <v>20295</v>
      </c>
      <c r="PJ64" s="5">
        <v>19732</v>
      </c>
      <c r="PK64" s="5">
        <v>19560</v>
      </c>
      <c r="PL64" s="5">
        <v>19718</v>
      </c>
      <c r="PM64" s="5">
        <v>19043</v>
      </c>
      <c r="PN64" s="5">
        <v>19036</v>
      </c>
      <c r="PO64" s="5">
        <v>20502</v>
      </c>
      <c r="PP64" s="5">
        <v>17567</v>
      </c>
      <c r="PQ64" s="5" t="s">
        <v>220</v>
      </c>
      <c r="PR64" s="5" t="s">
        <v>220</v>
      </c>
      <c r="PS64" s="5" t="s">
        <v>220</v>
      </c>
      <c r="PT64" s="5" t="s">
        <v>220</v>
      </c>
      <c r="PU64" s="5" t="s">
        <v>220</v>
      </c>
      <c r="PV64" s="5" t="s">
        <v>220</v>
      </c>
      <c r="PW64" s="5" t="s">
        <v>220</v>
      </c>
      <c r="PX64" s="5" t="s">
        <v>220</v>
      </c>
      <c r="PY64" s="5" t="s">
        <v>220</v>
      </c>
      <c r="PZ64" s="5" t="s">
        <v>220</v>
      </c>
      <c r="QA64" s="5" t="s">
        <v>220</v>
      </c>
      <c r="QB64" s="5" t="s">
        <v>220</v>
      </c>
      <c r="QC64" s="5" t="s">
        <v>220</v>
      </c>
      <c r="QD64" s="5" t="s">
        <v>220</v>
      </c>
      <c r="QE64" s="5" t="s">
        <v>220</v>
      </c>
      <c r="QF64" s="5" t="s">
        <v>220</v>
      </c>
      <c r="QG64" s="5" t="s">
        <v>220</v>
      </c>
      <c r="QH64" s="5" t="s">
        <v>220</v>
      </c>
      <c r="QI64" s="5">
        <v>48112</v>
      </c>
      <c r="QJ64" s="5">
        <v>49202</v>
      </c>
      <c r="QK64" s="5">
        <v>46732</v>
      </c>
      <c r="QL64" s="5">
        <v>45258</v>
      </c>
      <c r="QM64" s="5">
        <v>12447</v>
      </c>
      <c r="QN64" s="5">
        <v>31136</v>
      </c>
      <c r="QO64" s="5">
        <v>29513</v>
      </c>
      <c r="QP64" s="5">
        <v>27127</v>
      </c>
      <c r="QQ64" s="5">
        <v>27798</v>
      </c>
      <c r="QR64" s="5">
        <v>26529</v>
      </c>
      <c r="QS64" s="5">
        <v>24187</v>
      </c>
      <c r="QT64" s="5">
        <v>24794</v>
      </c>
      <c r="QU64" s="5">
        <v>23904</v>
      </c>
      <c r="QV64" s="5">
        <v>27502</v>
      </c>
      <c r="QW64" s="5" t="s">
        <v>220</v>
      </c>
      <c r="QX64" s="5" t="s">
        <v>220</v>
      </c>
      <c r="QY64" s="5" t="s">
        <v>220</v>
      </c>
      <c r="QZ64" s="5" t="s">
        <v>220</v>
      </c>
      <c r="RA64" s="5" t="s">
        <v>220</v>
      </c>
      <c r="RB64" s="5" t="s">
        <v>220</v>
      </c>
      <c r="RC64" s="5" t="s">
        <v>220</v>
      </c>
      <c r="RD64" s="5" t="s">
        <v>220</v>
      </c>
      <c r="RE64" s="5" t="s">
        <v>220</v>
      </c>
      <c r="RF64" s="5" t="s">
        <v>220</v>
      </c>
      <c r="RG64" s="5" t="s">
        <v>220</v>
      </c>
      <c r="RH64" s="5" t="s">
        <v>220</v>
      </c>
      <c r="RI64" s="5" t="s">
        <v>220</v>
      </c>
      <c r="RJ64" s="5" t="s">
        <v>220</v>
      </c>
      <c r="RK64" s="5" t="s">
        <v>220</v>
      </c>
      <c r="RL64" s="5" t="s">
        <v>220</v>
      </c>
      <c r="RM64" s="5" t="s">
        <v>220</v>
      </c>
      <c r="RN64" s="5" t="s">
        <v>220</v>
      </c>
      <c r="RO64" s="5">
        <v>47635</v>
      </c>
      <c r="RP64" s="5">
        <v>50347</v>
      </c>
      <c r="RQ64" s="5">
        <v>51910</v>
      </c>
      <c r="RR64" s="5">
        <v>46151</v>
      </c>
      <c r="RS64" s="5">
        <v>11956</v>
      </c>
      <c r="RT64" s="5">
        <v>34157</v>
      </c>
      <c r="RU64" s="5">
        <v>31816</v>
      </c>
      <c r="RV64" s="5">
        <v>30023</v>
      </c>
      <c r="RW64" s="5">
        <v>32605</v>
      </c>
      <c r="RX64" s="5">
        <v>31260</v>
      </c>
      <c r="RY64" s="5">
        <v>36203</v>
      </c>
      <c r="RZ64" s="5">
        <v>35786</v>
      </c>
      <c r="SA64" s="5">
        <v>43448</v>
      </c>
      <c r="SB64" s="5">
        <v>37985</v>
      </c>
      <c r="SC64" s="5" t="s">
        <v>220</v>
      </c>
      <c r="SD64" s="5" t="s">
        <v>220</v>
      </c>
      <c r="SE64" s="5" t="s">
        <v>220</v>
      </c>
      <c r="SF64" s="5" t="s">
        <v>220</v>
      </c>
      <c r="SG64" s="5" t="s">
        <v>220</v>
      </c>
      <c r="SH64" s="5" t="s">
        <v>220</v>
      </c>
      <c r="SI64" s="5" t="s">
        <v>220</v>
      </c>
      <c r="SJ64" s="5" t="s">
        <v>220</v>
      </c>
      <c r="SK64" s="5" t="s">
        <v>220</v>
      </c>
      <c r="SL64" s="5" t="s">
        <v>220</v>
      </c>
      <c r="SM64" s="5" t="s">
        <v>220</v>
      </c>
      <c r="SN64" s="5" t="s">
        <v>220</v>
      </c>
      <c r="SO64" s="5" t="s">
        <v>220</v>
      </c>
      <c r="SP64" s="5" t="s">
        <v>220</v>
      </c>
      <c r="SQ64" s="5" t="s">
        <v>220</v>
      </c>
      <c r="SR64" s="5" t="s">
        <v>220</v>
      </c>
      <c r="SS64" s="5" t="s">
        <v>220</v>
      </c>
      <c r="ST64" s="5" t="s">
        <v>220</v>
      </c>
      <c r="SU64" s="5">
        <v>19285</v>
      </c>
      <c r="SV64" s="5">
        <v>25741</v>
      </c>
      <c r="SW64" s="5">
        <v>14704</v>
      </c>
      <c r="SX64" s="5">
        <v>12876</v>
      </c>
      <c r="SY64" s="5">
        <v>2770</v>
      </c>
      <c r="SZ64" s="5">
        <v>4986</v>
      </c>
      <c r="TA64" s="5">
        <v>3353</v>
      </c>
      <c r="TB64" s="5">
        <v>3212</v>
      </c>
      <c r="TC64" s="5">
        <v>3415</v>
      </c>
      <c r="TD64" s="5">
        <v>3855</v>
      </c>
      <c r="TE64" s="5">
        <v>2926</v>
      </c>
      <c r="TF64" s="5">
        <v>3741</v>
      </c>
      <c r="TG64" s="5">
        <v>3116</v>
      </c>
      <c r="TH64" s="5">
        <v>3945</v>
      </c>
      <c r="TI64" s="5" t="s">
        <v>220</v>
      </c>
      <c r="TJ64" s="5" t="s">
        <v>220</v>
      </c>
      <c r="TK64" s="5" t="s">
        <v>220</v>
      </c>
      <c r="TL64" s="5" t="s">
        <v>220</v>
      </c>
      <c r="TM64" s="5" t="s">
        <v>220</v>
      </c>
      <c r="TN64" s="5" t="s">
        <v>220</v>
      </c>
      <c r="TO64" s="5" t="s">
        <v>220</v>
      </c>
      <c r="TP64" s="5" t="s">
        <v>220</v>
      </c>
      <c r="TQ64" s="5" t="s">
        <v>220</v>
      </c>
      <c r="TR64" s="5" t="s">
        <v>220</v>
      </c>
      <c r="TS64" s="5" t="s">
        <v>220</v>
      </c>
      <c r="TT64" s="5" t="s">
        <v>220</v>
      </c>
      <c r="TU64" s="5" t="s">
        <v>220</v>
      </c>
      <c r="TV64" s="5" t="s">
        <v>220</v>
      </c>
      <c r="TW64" s="5" t="s">
        <v>220</v>
      </c>
      <c r="TX64" s="5" t="s">
        <v>220</v>
      </c>
      <c r="TY64" s="5" t="s">
        <v>220</v>
      </c>
      <c r="TZ64" s="5" t="s">
        <v>220</v>
      </c>
      <c r="UA64" s="5">
        <v>4205</v>
      </c>
      <c r="UB64" s="5">
        <v>3781</v>
      </c>
      <c r="UC64" s="5">
        <v>3406</v>
      </c>
      <c r="UD64" s="5">
        <v>3396</v>
      </c>
      <c r="UE64" s="5">
        <v>1302</v>
      </c>
      <c r="UF64" s="5">
        <v>2047</v>
      </c>
      <c r="UG64" s="5">
        <v>2147</v>
      </c>
      <c r="UH64" s="5">
        <v>2672</v>
      </c>
      <c r="UI64" s="5">
        <v>3029</v>
      </c>
      <c r="UJ64" s="5">
        <v>3373</v>
      </c>
      <c r="UK64" s="5">
        <v>3252</v>
      </c>
      <c r="UL64" s="5">
        <v>3201</v>
      </c>
      <c r="UM64" s="5">
        <v>3416</v>
      </c>
      <c r="UN64" s="5">
        <v>3451</v>
      </c>
      <c r="UO64" s="5" t="s">
        <v>220</v>
      </c>
      <c r="UP64" s="5" t="s">
        <v>220</v>
      </c>
      <c r="UQ64" s="5" t="s">
        <v>220</v>
      </c>
      <c r="UR64" s="5" t="s">
        <v>220</v>
      </c>
      <c r="US64" s="5" t="s">
        <v>220</v>
      </c>
      <c r="UT64" s="5" t="s">
        <v>220</v>
      </c>
      <c r="UU64" s="5" t="s">
        <v>220</v>
      </c>
      <c r="UV64" s="5" t="s">
        <v>220</v>
      </c>
      <c r="UW64" s="5" t="s">
        <v>220</v>
      </c>
      <c r="UX64" s="5" t="s">
        <v>220</v>
      </c>
      <c r="UY64" s="5" t="s">
        <v>220</v>
      </c>
      <c r="UZ64" s="5" t="s">
        <v>220</v>
      </c>
      <c r="VA64" s="5" t="s">
        <v>220</v>
      </c>
      <c r="VB64" s="5" t="s">
        <v>220</v>
      </c>
      <c r="VC64" s="5" t="s">
        <v>220</v>
      </c>
      <c r="VD64" s="5" t="s">
        <v>220</v>
      </c>
      <c r="VE64" s="5" t="s">
        <v>220</v>
      </c>
      <c r="VF64" s="5" t="s">
        <v>220</v>
      </c>
      <c r="VG64" s="5">
        <v>301789</v>
      </c>
      <c r="VH64" s="5">
        <v>263701</v>
      </c>
      <c r="VI64" s="5">
        <v>280498</v>
      </c>
      <c r="VJ64" s="5">
        <v>279241</v>
      </c>
      <c r="VK64" s="5">
        <v>85185</v>
      </c>
      <c r="VL64" s="5">
        <v>155988</v>
      </c>
      <c r="VM64" s="5">
        <v>167551</v>
      </c>
      <c r="VN64" s="5">
        <v>145309</v>
      </c>
      <c r="VO64" s="5">
        <v>141849</v>
      </c>
      <c r="VP64" s="5">
        <v>135329</v>
      </c>
      <c r="VQ64" s="5">
        <v>118646</v>
      </c>
      <c r="VR64" s="5">
        <v>137185</v>
      </c>
      <c r="VS64" s="5">
        <v>147985</v>
      </c>
      <c r="VT64" s="5">
        <v>145650</v>
      </c>
      <c r="VU64" s="5" t="s">
        <v>220</v>
      </c>
      <c r="VV64" s="5" t="s">
        <v>220</v>
      </c>
      <c r="VW64" s="5" t="s">
        <v>220</v>
      </c>
      <c r="VX64" s="5" t="s">
        <v>220</v>
      </c>
      <c r="VY64" s="5" t="s">
        <v>220</v>
      </c>
      <c r="VZ64" s="5" t="s">
        <v>220</v>
      </c>
      <c r="WA64" s="5" t="s">
        <v>220</v>
      </c>
      <c r="WB64" s="5" t="s">
        <v>220</v>
      </c>
      <c r="WC64" s="5" t="s">
        <v>220</v>
      </c>
      <c r="WD64" s="5" t="s">
        <v>220</v>
      </c>
      <c r="WE64" s="5" t="s">
        <v>220</v>
      </c>
      <c r="WF64" s="5" t="s">
        <v>220</v>
      </c>
      <c r="WG64" s="5" t="s">
        <v>220</v>
      </c>
      <c r="WH64" s="5" t="s">
        <v>220</v>
      </c>
      <c r="WI64" s="5" t="s">
        <v>220</v>
      </c>
      <c r="WJ64" s="5" t="s">
        <v>220</v>
      </c>
      <c r="WK64" s="5" t="s">
        <v>220</v>
      </c>
      <c r="WL64" s="5" t="s">
        <v>220</v>
      </c>
      <c r="WM64" s="5">
        <v>6459</v>
      </c>
      <c r="WN64" s="5">
        <v>5591</v>
      </c>
      <c r="WO64" s="5">
        <v>4914</v>
      </c>
      <c r="WP64" s="5">
        <v>5166</v>
      </c>
      <c r="WQ64" s="5">
        <v>1116</v>
      </c>
      <c r="WR64" s="5">
        <v>2495</v>
      </c>
      <c r="WS64" s="5">
        <v>2233</v>
      </c>
      <c r="WT64" s="5">
        <v>3072</v>
      </c>
      <c r="WU64" s="5">
        <v>2467</v>
      </c>
      <c r="WV64" s="5">
        <v>2950</v>
      </c>
      <c r="WW64" s="5">
        <v>2922</v>
      </c>
      <c r="WX64" s="5">
        <v>2861</v>
      </c>
      <c r="WY64" s="5">
        <v>2851</v>
      </c>
      <c r="WZ64" s="5">
        <v>2583</v>
      </c>
      <c r="XA64" s="5" t="s">
        <v>220</v>
      </c>
      <c r="XB64" s="5" t="s">
        <v>220</v>
      </c>
      <c r="XC64" s="5" t="s">
        <v>220</v>
      </c>
      <c r="XD64" s="5" t="s">
        <v>220</v>
      </c>
      <c r="XE64" s="5" t="s">
        <v>220</v>
      </c>
      <c r="XF64" s="5" t="s">
        <v>220</v>
      </c>
      <c r="XG64" s="5" t="s">
        <v>220</v>
      </c>
      <c r="XH64" s="5" t="s">
        <v>220</v>
      </c>
      <c r="XI64" s="5" t="s">
        <v>220</v>
      </c>
      <c r="XJ64" s="5" t="s">
        <v>220</v>
      </c>
      <c r="XK64" s="5" t="s">
        <v>220</v>
      </c>
      <c r="XL64" s="5" t="s">
        <v>220</v>
      </c>
      <c r="XM64" s="5" t="s">
        <v>220</v>
      </c>
      <c r="XN64" s="5" t="s">
        <v>220</v>
      </c>
      <c r="XO64" s="5" t="s">
        <v>220</v>
      </c>
      <c r="XP64" s="5" t="s">
        <v>220</v>
      </c>
      <c r="XQ64" s="5" t="s">
        <v>220</v>
      </c>
      <c r="XR64" s="5" t="s">
        <v>220</v>
      </c>
      <c r="XS64" s="2">
        <v>11241</v>
      </c>
      <c r="XT64" s="3" t="s">
        <v>222</v>
      </c>
      <c r="XU64" s="3" t="s">
        <v>222</v>
      </c>
      <c r="XV64" s="3" t="s">
        <v>222</v>
      </c>
      <c r="XW64" s="3" t="s">
        <v>221</v>
      </c>
      <c r="XX64" s="3" t="s">
        <v>222</v>
      </c>
      <c r="XY64" s="3" t="s">
        <v>222</v>
      </c>
      <c r="XZ64" s="3" t="s">
        <v>255</v>
      </c>
    </row>
    <row r="65" spans="1:650" x14ac:dyDescent="0.3">
      <c r="A65" s="1" t="s">
        <v>59</v>
      </c>
      <c r="B65" s="2">
        <v>4008616</v>
      </c>
      <c r="C65" s="5">
        <v>59897</v>
      </c>
      <c r="D65" s="5">
        <v>34729</v>
      </c>
      <c r="E65" s="5">
        <v>15045</v>
      </c>
      <c r="F65" s="5">
        <v>11068</v>
      </c>
      <c r="G65" s="5">
        <v>6675</v>
      </c>
      <c r="H65" s="5">
        <v>5413</v>
      </c>
      <c r="I65" s="5">
        <v>8796</v>
      </c>
      <c r="J65" s="5">
        <v>6809</v>
      </c>
      <c r="K65" s="5">
        <v>280</v>
      </c>
      <c r="L65" s="5">
        <v>8384</v>
      </c>
      <c r="M65" s="5">
        <v>7301</v>
      </c>
      <c r="N65" s="5">
        <v>6952</v>
      </c>
      <c r="O65" s="5">
        <v>2330</v>
      </c>
      <c r="P65" s="5">
        <v>15937</v>
      </c>
      <c r="Q65" s="5">
        <v>5165</v>
      </c>
      <c r="R65" s="5">
        <v>17577</v>
      </c>
      <c r="S65" s="5">
        <v>34198</v>
      </c>
      <c r="T65" s="5">
        <v>12969</v>
      </c>
      <c r="U65" s="5">
        <v>5519</v>
      </c>
      <c r="V65" s="5">
        <v>17677</v>
      </c>
      <c r="W65" s="5">
        <v>3492</v>
      </c>
      <c r="X65" s="5">
        <v>2231</v>
      </c>
      <c r="Y65" s="5">
        <v>393</v>
      </c>
      <c r="Z65" s="5">
        <v>14</v>
      </c>
      <c r="AA65" s="5">
        <v>0</v>
      </c>
      <c r="AB65" s="5">
        <v>838</v>
      </c>
      <c r="AC65" s="5">
        <v>475</v>
      </c>
      <c r="AD65" s="5">
        <v>0</v>
      </c>
      <c r="AE65" s="5">
        <v>0</v>
      </c>
      <c r="AF65" s="5">
        <v>0</v>
      </c>
      <c r="AG65" s="5">
        <v>0</v>
      </c>
      <c r="AH65" s="5">
        <v>0</v>
      </c>
      <c r="AI65" s="5">
        <v>524891</v>
      </c>
      <c r="AJ65" s="5">
        <v>14723</v>
      </c>
      <c r="AK65" s="5">
        <v>51541</v>
      </c>
      <c r="AL65" s="5">
        <v>35992</v>
      </c>
      <c r="AM65" s="5">
        <v>31056</v>
      </c>
      <c r="AN65" s="5">
        <v>28849</v>
      </c>
      <c r="AO65" s="5">
        <v>9468</v>
      </c>
      <c r="AP65" s="5">
        <v>238879</v>
      </c>
      <c r="AQ65" s="5">
        <v>10087</v>
      </c>
      <c r="AR65" s="5">
        <v>21546</v>
      </c>
      <c r="AS65" s="5">
        <v>15237</v>
      </c>
      <c r="AT65" s="5">
        <v>29936</v>
      </c>
      <c r="AU65" s="5">
        <v>15332</v>
      </c>
      <c r="AV65" s="5">
        <v>103933</v>
      </c>
      <c r="AW65" s="5">
        <v>10182</v>
      </c>
      <c r="AX65" s="5">
        <v>17230</v>
      </c>
      <c r="AY65" s="5">
        <v>11752</v>
      </c>
      <c r="AZ65" s="5">
        <v>21346</v>
      </c>
      <c r="BA65" s="5">
        <v>11310</v>
      </c>
      <c r="BB65" s="5">
        <v>14991</v>
      </c>
      <c r="BC65" s="5">
        <v>4022</v>
      </c>
      <c r="BD65" s="5">
        <v>1006</v>
      </c>
      <c r="BE65" s="5">
        <v>2509</v>
      </c>
      <c r="BF65" s="5">
        <v>2177</v>
      </c>
      <c r="BG65" s="5">
        <v>19081</v>
      </c>
      <c r="BH65" s="5">
        <v>5114</v>
      </c>
      <c r="BI65" s="5">
        <v>114</v>
      </c>
      <c r="BJ65" s="5">
        <v>3442</v>
      </c>
      <c r="BK65" s="5">
        <v>3279</v>
      </c>
      <c r="BL65" s="5">
        <v>3640</v>
      </c>
      <c r="BM65" s="5">
        <v>2311</v>
      </c>
      <c r="BN65" s="5">
        <v>3042</v>
      </c>
      <c r="BO65" s="5">
        <v>115320</v>
      </c>
      <c r="BP65" s="5">
        <v>170200</v>
      </c>
      <c r="BQ65" s="5">
        <v>190528</v>
      </c>
      <c r="BR65" s="5">
        <v>103376</v>
      </c>
      <c r="BS65" s="5">
        <v>34188</v>
      </c>
      <c r="BT65" s="5">
        <v>23681</v>
      </c>
      <c r="BU65" s="5">
        <v>72446</v>
      </c>
      <c r="BV65" s="5">
        <v>92507</v>
      </c>
      <c r="BW65" s="5">
        <v>57753</v>
      </c>
      <c r="BX65" s="5">
        <v>18062</v>
      </c>
      <c r="BY65" s="5">
        <v>11255</v>
      </c>
      <c r="BZ65" s="5">
        <v>24590</v>
      </c>
      <c r="CA65" s="5">
        <v>38162</v>
      </c>
      <c r="CB65" s="5">
        <v>20165</v>
      </c>
      <c r="CC65" s="5">
        <v>33411</v>
      </c>
      <c r="CD65" s="5">
        <v>40165</v>
      </c>
      <c r="CE65" s="5">
        <v>57910</v>
      </c>
      <c r="CF65" s="5">
        <v>36192</v>
      </c>
      <c r="CG65" s="5">
        <v>12201</v>
      </c>
      <c r="CH65" s="5">
        <v>25335</v>
      </c>
      <c r="CI65" s="5">
        <v>6965</v>
      </c>
      <c r="CJ65" s="5">
        <v>7184</v>
      </c>
      <c r="CK65" s="5">
        <v>24629</v>
      </c>
      <c r="CL65" s="5">
        <v>23603</v>
      </c>
      <c r="CM65" s="5">
        <v>17212</v>
      </c>
      <c r="CN65" s="5">
        <v>15497</v>
      </c>
      <c r="CO65" s="5">
        <v>2874</v>
      </c>
      <c r="CP65" s="5">
        <v>11132</v>
      </c>
      <c r="CQ65" s="5">
        <v>32771</v>
      </c>
      <c r="CR65" s="5">
        <v>6221</v>
      </c>
      <c r="CS65" s="5">
        <v>19468</v>
      </c>
      <c r="CT65" s="5">
        <v>16583</v>
      </c>
      <c r="CU65" s="5">
        <v>204869</v>
      </c>
      <c r="CV65" s="5">
        <v>132373</v>
      </c>
      <c r="CW65" s="5">
        <v>125919</v>
      </c>
      <c r="CX65" s="5">
        <v>126882</v>
      </c>
      <c r="CY65" s="5">
        <v>89475</v>
      </c>
      <c r="CZ65" s="5">
        <v>78897</v>
      </c>
      <c r="DA65" s="5">
        <v>85913</v>
      </c>
      <c r="DB65" s="5">
        <v>104929</v>
      </c>
      <c r="DC65" s="5">
        <v>76480</v>
      </c>
      <c r="DD65" s="5">
        <v>79376</v>
      </c>
      <c r="DE65" s="5">
        <v>93039</v>
      </c>
      <c r="DF65" s="5">
        <v>66094</v>
      </c>
      <c r="DG65" s="5">
        <v>92468</v>
      </c>
      <c r="DH65" s="5">
        <v>93944</v>
      </c>
      <c r="DI65" s="5">
        <v>81356</v>
      </c>
      <c r="DJ65" s="5">
        <v>91259</v>
      </c>
      <c r="DK65" s="5">
        <v>69615</v>
      </c>
      <c r="DL65" s="5">
        <v>76176</v>
      </c>
      <c r="DM65" s="5">
        <v>51411</v>
      </c>
      <c r="DN65" s="5">
        <v>71755</v>
      </c>
      <c r="DO65" s="5">
        <v>41461</v>
      </c>
      <c r="DP65" s="5">
        <v>29432</v>
      </c>
      <c r="DQ65" s="5">
        <v>33953</v>
      </c>
      <c r="DR65" s="5">
        <v>45601</v>
      </c>
      <c r="DS65" s="5">
        <v>47910</v>
      </c>
      <c r="DT65" s="5">
        <v>72450</v>
      </c>
      <c r="DU65" s="5">
        <v>25006</v>
      </c>
      <c r="DV65" s="5">
        <v>28188</v>
      </c>
      <c r="DW65" s="5">
        <v>20408</v>
      </c>
      <c r="DX65" s="5">
        <v>25298</v>
      </c>
      <c r="DY65" s="5">
        <v>22240</v>
      </c>
      <c r="DZ65" s="5">
        <v>17702</v>
      </c>
      <c r="EA65" s="5">
        <v>11981</v>
      </c>
      <c r="EB65" s="5">
        <v>29892</v>
      </c>
      <c r="EC65" s="5">
        <v>11589</v>
      </c>
      <c r="ED65" s="5">
        <v>12541</v>
      </c>
      <c r="EE65" s="5">
        <v>18059</v>
      </c>
      <c r="EF65" s="5">
        <v>3304</v>
      </c>
      <c r="EG65" s="5">
        <v>5639</v>
      </c>
      <c r="EH65" s="5">
        <v>4243</v>
      </c>
      <c r="EI65" s="5">
        <v>3542</v>
      </c>
      <c r="EJ65" s="5">
        <v>12882</v>
      </c>
      <c r="EK65" s="5">
        <v>14119</v>
      </c>
      <c r="EL65" s="5">
        <v>20667</v>
      </c>
      <c r="EM65" s="5">
        <v>11745</v>
      </c>
      <c r="EN65" s="5">
        <v>3423</v>
      </c>
      <c r="EO65" s="5">
        <v>11399</v>
      </c>
      <c r="EP65" s="5">
        <v>6123</v>
      </c>
      <c r="EQ65" s="5">
        <v>6760</v>
      </c>
      <c r="ER65" s="5">
        <v>11424</v>
      </c>
      <c r="ES65" s="5">
        <v>7760</v>
      </c>
      <c r="ET65" s="5">
        <v>10565</v>
      </c>
      <c r="EU65" s="5">
        <v>1936</v>
      </c>
      <c r="EV65" s="5">
        <v>3631</v>
      </c>
      <c r="EW65" s="5">
        <v>11837</v>
      </c>
      <c r="EX65" s="5">
        <v>19834</v>
      </c>
      <c r="EY65" s="5">
        <v>6401</v>
      </c>
      <c r="EZ65" s="5">
        <v>8543</v>
      </c>
      <c r="FA65" s="5">
        <v>2472</v>
      </c>
      <c r="FB65" s="5">
        <v>6649</v>
      </c>
      <c r="FC65" s="5">
        <v>5700</v>
      </c>
      <c r="FD65" s="5">
        <v>10023</v>
      </c>
      <c r="FE65" s="5">
        <v>8931</v>
      </c>
      <c r="FF65" s="5">
        <v>5129</v>
      </c>
      <c r="FG65" s="5">
        <v>0</v>
      </c>
      <c r="FH65" s="5">
        <v>0</v>
      </c>
      <c r="FI65" s="5">
        <v>0</v>
      </c>
      <c r="FJ65" s="5">
        <v>0</v>
      </c>
      <c r="FK65" s="5">
        <v>0</v>
      </c>
      <c r="FL65" s="5">
        <v>0</v>
      </c>
      <c r="FM65" s="5">
        <v>0</v>
      </c>
      <c r="FN65" s="5">
        <v>0</v>
      </c>
      <c r="FO65" s="5">
        <v>0</v>
      </c>
      <c r="FP65" s="5">
        <v>0</v>
      </c>
      <c r="FQ65" s="5">
        <v>3718</v>
      </c>
      <c r="FR65" s="5">
        <v>0</v>
      </c>
      <c r="FS65" s="5">
        <v>0</v>
      </c>
      <c r="FT65" s="5">
        <v>0</v>
      </c>
      <c r="FU65" s="5" t="s">
        <v>220</v>
      </c>
      <c r="FV65" s="5" t="s">
        <v>220</v>
      </c>
      <c r="FW65" s="5" t="s">
        <v>220</v>
      </c>
      <c r="FX65" s="5" t="s">
        <v>220</v>
      </c>
      <c r="FY65" s="5" t="s">
        <v>220</v>
      </c>
      <c r="FZ65" s="5" t="s">
        <v>220</v>
      </c>
      <c r="GA65" s="5" t="s">
        <v>220</v>
      </c>
      <c r="GB65" s="5" t="s">
        <v>220</v>
      </c>
      <c r="GC65" s="5" t="s">
        <v>220</v>
      </c>
      <c r="GD65" s="5" t="s">
        <v>220</v>
      </c>
      <c r="GE65" s="5" t="s">
        <v>220</v>
      </c>
      <c r="GF65" s="5" t="s">
        <v>220</v>
      </c>
      <c r="GG65" s="5" t="s">
        <v>220</v>
      </c>
      <c r="GH65" s="5" t="s">
        <v>220</v>
      </c>
      <c r="GI65" s="5" t="s">
        <v>220</v>
      </c>
      <c r="GJ65" s="5" t="s">
        <v>220</v>
      </c>
      <c r="GK65" s="5" t="s">
        <v>220</v>
      </c>
      <c r="GL65" s="5" t="s">
        <v>220</v>
      </c>
      <c r="GM65" s="5">
        <v>916958</v>
      </c>
      <c r="GN65" s="5">
        <v>381917</v>
      </c>
      <c r="GO65" s="5">
        <v>394622</v>
      </c>
      <c r="GP65" s="5">
        <v>289859</v>
      </c>
      <c r="GQ65" s="5">
        <v>179453</v>
      </c>
      <c r="GR65" s="5">
        <v>140144</v>
      </c>
      <c r="GS65" s="5">
        <v>182262</v>
      </c>
      <c r="GT65" s="5">
        <v>447368</v>
      </c>
      <c r="GU65" s="5">
        <v>148142</v>
      </c>
      <c r="GV65" s="5">
        <v>140250</v>
      </c>
      <c r="GW65" s="5">
        <v>144668</v>
      </c>
      <c r="GX65" s="5">
        <v>148239</v>
      </c>
      <c r="GY65" s="5">
        <v>160036</v>
      </c>
      <c r="GZ65" s="5">
        <v>237405</v>
      </c>
      <c r="HA65" s="5">
        <v>141513</v>
      </c>
      <c r="HB65" s="5">
        <v>172354</v>
      </c>
      <c r="HC65" s="5">
        <v>180234</v>
      </c>
      <c r="HD65" s="5">
        <v>158107</v>
      </c>
      <c r="HE65" s="5">
        <v>88201</v>
      </c>
      <c r="HF65" s="5">
        <v>140323</v>
      </c>
      <c r="HG65" s="5">
        <v>57876</v>
      </c>
      <c r="HH65" s="5">
        <v>43484</v>
      </c>
      <c r="HI65" s="5">
        <v>73321</v>
      </c>
      <c r="HJ65" s="5">
        <v>91229</v>
      </c>
      <c r="HK65" s="5">
        <v>90604</v>
      </c>
      <c r="HL65" s="5">
        <v>102442</v>
      </c>
      <c r="HM65" s="5">
        <v>30941</v>
      </c>
      <c r="HN65" s="5">
        <v>49411</v>
      </c>
      <c r="HO65" s="5">
        <v>62159</v>
      </c>
      <c r="HP65" s="5">
        <v>45182</v>
      </c>
      <c r="HQ65" s="5">
        <v>52950</v>
      </c>
      <c r="HR65" s="5">
        <v>42456</v>
      </c>
      <c r="HS65" s="5">
        <v>590119</v>
      </c>
      <c r="HT65" s="5">
        <v>655184</v>
      </c>
      <c r="HU65" s="5">
        <v>541456</v>
      </c>
      <c r="HV65" s="5">
        <v>419985</v>
      </c>
      <c r="HW65" s="5">
        <v>714257</v>
      </c>
      <c r="HX65" s="5">
        <v>855444</v>
      </c>
      <c r="HY65" s="5">
        <v>738160</v>
      </c>
      <c r="HZ65" s="5">
        <v>571653</v>
      </c>
      <c r="IA65" s="5">
        <v>726589</v>
      </c>
      <c r="IB65" s="5">
        <v>686607</v>
      </c>
      <c r="IC65" s="5">
        <v>725152</v>
      </c>
      <c r="ID65" s="5">
        <v>953195</v>
      </c>
      <c r="IE65" s="5">
        <v>895737</v>
      </c>
      <c r="IF65" s="5">
        <v>1071877</v>
      </c>
      <c r="IG65" s="5">
        <v>842669</v>
      </c>
      <c r="IH65" s="5">
        <v>789894</v>
      </c>
      <c r="II65" s="5">
        <v>624940</v>
      </c>
      <c r="IJ65" s="5">
        <v>652220</v>
      </c>
      <c r="IK65" s="5">
        <v>800887</v>
      </c>
      <c r="IL65" s="5">
        <v>603350</v>
      </c>
      <c r="IM65" s="5">
        <v>531918</v>
      </c>
      <c r="IN65" s="5">
        <v>542388</v>
      </c>
      <c r="IO65" s="5">
        <v>499797</v>
      </c>
      <c r="IP65" s="5">
        <v>492113</v>
      </c>
      <c r="IQ65" s="5">
        <v>420851</v>
      </c>
      <c r="IR65" s="5">
        <v>412176</v>
      </c>
      <c r="IS65" s="5">
        <v>445587</v>
      </c>
      <c r="IT65" s="5">
        <v>467676</v>
      </c>
      <c r="IU65" s="5">
        <v>404755</v>
      </c>
      <c r="IV65" s="5">
        <v>405366</v>
      </c>
      <c r="IW65" s="5">
        <v>400288</v>
      </c>
      <c r="IX65" s="5">
        <v>379650</v>
      </c>
      <c r="IY65" s="5">
        <v>34956</v>
      </c>
      <c r="IZ65" s="5">
        <v>36297</v>
      </c>
      <c r="JA65" s="5">
        <v>33601</v>
      </c>
      <c r="JB65" s="5">
        <v>44885</v>
      </c>
      <c r="JC65" s="5">
        <v>48928</v>
      </c>
      <c r="JD65" s="5">
        <v>38337</v>
      </c>
      <c r="JE65" s="5">
        <v>52334</v>
      </c>
      <c r="JF65" s="5">
        <v>30781</v>
      </c>
      <c r="JG65" s="5">
        <v>29305</v>
      </c>
      <c r="JH65" s="5">
        <v>31904</v>
      </c>
      <c r="JI65" s="5">
        <v>33951</v>
      </c>
      <c r="JJ65" s="5">
        <v>25337</v>
      </c>
      <c r="JK65" s="5">
        <v>26607</v>
      </c>
      <c r="JL65" s="5">
        <v>27958</v>
      </c>
      <c r="JM65" s="5">
        <v>23094</v>
      </c>
      <c r="JN65" s="5">
        <v>19742</v>
      </c>
      <c r="JO65" s="5">
        <v>16113</v>
      </c>
      <c r="JP65" s="5">
        <v>21690</v>
      </c>
      <c r="JQ65" s="5">
        <v>16194</v>
      </c>
      <c r="JR65" s="5">
        <v>29754</v>
      </c>
      <c r="JS65" s="5">
        <v>20986</v>
      </c>
      <c r="JT65" s="5">
        <v>12990</v>
      </c>
      <c r="JU65" s="5">
        <v>12958</v>
      </c>
      <c r="JV65" s="5">
        <v>9469</v>
      </c>
      <c r="JW65" s="5">
        <v>21757</v>
      </c>
      <c r="JX65" s="5">
        <v>25025</v>
      </c>
      <c r="JY65" s="5">
        <v>19383</v>
      </c>
      <c r="JZ65" s="5">
        <v>15295</v>
      </c>
      <c r="KA65" s="5">
        <v>10252</v>
      </c>
      <c r="KB65" s="5">
        <v>4317</v>
      </c>
      <c r="KC65" s="5">
        <v>10364</v>
      </c>
      <c r="KD65" s="5">
        <v>10358</v>
      </c>
      <c r="KE65" s="5">
        <v>15329</v>
      </c>
      <c r="KF65" s="5">
        <v>12372</v>
      </c>
      <c r="KG65" s="5">
        <v>12691</v>
      </c>
      <c r="KH65" s="5">
        <v>13531</v>
      </c>
      <c r="KI65" s="5">
        <v>12587</v>
      </c>
      <c r="KJ65" s="5">
        <v>13053</v>
      </c>
      <c r="KK65" s="5">
        <v>12914</v>
      </c>
      <c r="KL65" s="5">
        <v>14081</v>
      </c>
      <c r="KM65" s="5">
        <v>12736</v>
      </c>
      <c r="KN65" s="5">
        <v>11976</v>
      </c>
      <c r="KO65" s="5">
        <v>11155</v>
      </c>
      <c r="KP65" s="5">
        <v>10423</v>
      </c>
      <c r="KQ65" s="5">
        <v>9040</v>
      </c>
      <c r="KR65" s="5">
        <v>6538</v>
      </c>
      <c r="KS65" s="5">
        <v>6002</v>
      </c>
      <c r="KT65" s="5">
        <v>5697</v>
      </c>
      <c r="KU65" s="5">
        <v>5369</v>
      </c>
      <c r="KV65" s="5">
        <v>5516</v>
      </c>
      <c r="KW65" s="5">
        <v>4876</v>
      </c>
      <c r="KX65" s="5">
        <v>3007</v>
      </c>
      <c r="KY65" s="5">
        <v>2580</v>
      </c>
      <c r="KZ65" s="5">
        <v>2535</v>
      </c>
      <c r="LA65" s="5">
        <v>3261</v>
      </c>
      <c r="LB65" s="5">
        <v>3161</v>
      </c>
      <c r="LC65" s="5">
        <v>3075</v>
      </c>
      <c r="LD65" s="5">
        <v>3215</v>
      </c>
      <c r="LE65" s="5">
        <v>3896</v>
      </c>
      <c r="LF65" s="5">
        <v>2909</v>
      </c>
      <c r="LG65" s="5">
        <v>1506</v>
      </c>
      <c r="LH65" s="5">
        <v>2493</v>
      </c>
      <c r="LI65" s="5">
        <v>2531</v>
      </c>
      <c r="LJ65" s="5">
        <v>2375</v>
      </c>
      <c r="LK65" s="5">
        <v>7839</v>
      </c>
      <c r="LL65" s="5">
        <v>8710</v>
      </c>
      <c r="LM65" s="5">
        <v>7152</v>
      </c>
      <c r="LN65" s="5">
        <v>7981</v>
      </c>
      <c r="LO65" s="5">
        <v>9181</v>
      </c>
      <c r="LP65" s="5">
        <v>8927</v>
      </c>
      <c r="LQ65" s="5">
        <v>7673</v>
      </c>
      <c r="LR65" s="5">
        <v>7617</v>
      </c>
      <c r="LS65" s="5">
        <v>8220</v>
      </c>
      <c r="LT65" s="5">
        <v>6954</v>
      </c>
      <c r="LU65" s="5">
        <v>6578</v>
      </c>
      <c r="LV65" s="5">
        <v>6583</v>
      </c>
      <c r="LW65" s="5">
        <v>7277</v>
      </c>
      <c r="LX65" s="5">
        <v>6494</v>
      </c>
      <c r="LY65" s="5">
        <v>5066</v>
      </c>
      <c r="LZ65" s="5">
        <v>5512</v>
      </c>
      <c r="MA65" s="5">
        <v>5415</v>
      </c>
      <c r="MB65" s="5">
        <v>4443</v>
      </c>
      <c r="MC65" s="5">
        <v>4463</v>
      </c>
      <c r="MD65" s="5">
        <v>7036</v>
      </c>
      <c r="ME65" s="5">
        <v>6144</v>
      </c>
      <c r="MF65" s="5">
        <v>5704</v>
      </c>
      <c r="MG65" s="5">
        <v>5687</v>
      </c>
      <c r="MH65" s="5">
        <v>3106</v>
      </c>
      <c r="MI65" s="5">
        <v>3354</v>
      </c>
      <c r="MJ65" s="5">
        <v>2608</v>
      </c>
      <c r="MK65" s="5">
        <v>3528</v>
      </c>
      <c r="ML65" s="5">
        <v>2804</v>
      </c>
      <c r="MM65" s="5">
        <v>3249</v>
      </c>
      <c r="MN65" s="5">
        <v>3707</v>
      </c>
      <c r="MO65" s="5">
        <v>3952</v>
      </c>
      <c r="MP65" s="5">
        <v>3007</v>
      </c>
      <c r="MQ65" s="5">
        <v>2518</v>
      </c>
      <c r="MR65" s="5">
        <v>2546</v>
      </c>
      <c r="MS65" s="5">
        <v>2210</v>
      </c>
      <c r="MT65" s="5">
        <v>2190</v>
      </c>
      <c r="MU65" s="5">
        <v>2286</v>
      </c>
      <c r="MV65" s="5">
        <v>2243</v>
      </c>
      <c r="MW65" s="5">
        <v>94</v>
      </c>
      <c r="MX65" s="5">
        <v>103</v>
      </c>
      <c r="MY65" s="5">
        <v>134</v>
      </c>
      <c r="MZ65" s="5">
        <v>0</v>
      </c>
      <c r="NA65" s="5">
        <v>0</v>
      </c>
      <c r="NB65" s="5">
        <v>0</v>
      </c>
      <c r="NC65" s="5">
        <v>0</v>
      </c>
      <c r="ND65" s="5">
        <v>0</v>
      </c>
      <c r="NE65" s="5" t="s">
        <v>220</v>
      </c>
      <c r="NF65" s="5" t="s">
        <v>220</v>
      </c>
      <c r="NG65" s="5" t="s">
        <v>220</v>
      </c>
      <c r="NH65" s="5" t="s">
        <v>220</v>
      </c>
      <c r="NI65" s="5" t="s">
        <v>220</v>
      </c>
      <c r="NJ65" s="5" t="s">
        <v>220</v>
      </c>
      <c r="NK65" s="5" t="s">
        <v>220</v>
      </c>
      <c r="NL65" s="5" t="s">
        <v>220</v>
      </c>
      <c r="NM65" s="5" t="s">
        <v>220</v>
      </c>
      <c r="NN65" s="5" t="s">
        <v>220</v>
      </c>
      <c r="NO65" s="5" t="s">
        <v>220</v>
      </c>
      <c r="NP65" s="5" t="s">
        <v>220</v>
      </c>
      <c r="NQ65" s="5" t="s">
        <v>220</v>
      </c>
      <c r="NR65" s="5" t="s">
        <v>220</v>
      </c>
      <c r="NS65" s="5" t="s">
        <v>220</v>
      </c>
      <c r="NT65" s="5" t="s">
        <v>220</v>
      </c>
      <c r="NU65" s="5" t="s">
        <v>220</v>
      </c>
      <c r="NV65" s="5" t="s">
        <v>220</v>
      </c>
      <c r="NW65" s="5">
        <v>0</v>
      </c>
      <c r="NX65" s="5">
        <v>0</v>
      </c>
      <c r="NY65" s="5">
        <v>0</v>
      </c>
      <c r="NZ65" s="5">
        <v>0</v>
      </c>
      <c r="OA65" s="5">
        <v>0</v>
      </c>
      <c r="OB65" s="5">
        <v>0</v>
      </c>
      <c r="OC65" s="5">
        <v>0</v>
      </c>
      <c r="OD65" s="5">
        <v>57</v>
      </c>
      <c r="OE65" s="5">
        <v>62</v>
      </c>
      <c r="OF65" s="5">
        <v>0</v>
      </c>
      <c r="OG65" s="5">
        <v>0</v>
      </c>
      <c r="OH65" s="5">
        <v>0</v>
      </c>
      <c r="OI65" s="5">
        <v>0</v>
      </c>
      <c r="OJ65" s="5">
        <v>0</v>
      </c>
      <c r="OK65" s="5" t="s">
        <v>220</v>
      </c>
      <c r="OL65" s="5" t="s">
        <v>220</v>
      </c>
      <c r="OM65" s="5" t="s">
        <v>220</v>
      </c>
      <c r="ON65" s="5" t="s">
        <v>220</v>
      </c>
      <c r="OO65" s="5" t="s">
        <v>220</v>
      </c>
      <c r="OP65" s="5" t="s">
        <v>220</v>
      </c>
      <c r="OQ65" s="5" t="s">
        <v>220</v>
      </c>
      <c r="OR65" s="5" t="s">
        <v>220</v>
      </c>
      <c r="OS65" s="5" t="s">
        <v>220</v>
      </c>
      <c r="OT65" s="5" t="s">
        <v>220</v>
      </c>
      <c r="OU65" s="5" t="s">
        <v>220</v>
      </c>
      <c r="OV65" s="5" t="s">
        <v>220</v>
      </c>
      <c r="OW65" s="5" t="s">
        <v>220</v>
      </c>
      <c r="OX65" s="5" t="s">
        <v>220</v>
      </c>
      <c r="OY65" s="5" t="s">
        <v>220</v>
      </c>
      <c r="OZ65" s="5" t="s">
        <v>220</v>
      </c>
      <c r="PA65" s="5" t="s">
        <v>220</v>
      </c>
      <c r="PB65" s="5" t="s">
        <v>220</v>
      </c>
      <c r="PC65" s="5">
        <v>18801</v>
      </c>
      <c r="PD65" s="5">
        <v>16691</v>
      </c>
      <c r="PE65" s="5">
        <v>16019</v>
      </c>
      <c r="PF65" s="5">
        <v>14798</v>
      </c>
      <c r="PG65" s="5">
        <v>15561</v>
      </c>
      <c r="PH65" s="5">
        <v>12962</v>
      </c>
      <c r="PI65" s="5">
        <v>22591</v>
      </c>
      <c r="PJ65" s="5">
        <v>32647</v>
      </c>
      <c r="PK65" s="5">
        <v>12311</v>
      </c>
      <c r="PL65" s="5">
        <v>12436</v>
      </c>
      <c r="PM65" s="5">
        <v>12369</v>
      </c>
      <c r="PN65" s="5">
        <v>13736</v>
      </c>
      <c r="PO65" s="5">
        <v>13262</v>
      </c>
      <c r="PP65" s="5">
        <v>14864</v>
      </c>
      <c r="PQ65" s="5">
        <v>11256</v>
      </c>
      <c r="PR65" s="5">
        <v>12771</v>
      </c>
      <c r="PS65" s="5">
        <v>15719</v>
      </c>
      <c r="PT65" s="5">
        <v>12616</v>
      </c>
      <c r="PU65" s="5">
        <v>11738</v>
      </c>
      <c r="PV65" s="5">
        <v>9668</v>
      </c>
      <c r="PW65" s="5">
        <v>7812</v>
      </c>
      <c r="PX65" s="5">
        <v>8640</v>
      </c>
      <c r="PY65" s="5">
        <v>12424</v>
      </c>
      <c r="PZ65" s="5">
        <v>12272</v>
      </c>
      <c r="QA65" s="5">
        <v>15115</v>
      </c>
      <c r="QB65" s="5">
        <v>12928</v>
      </c>
      <c r="QC65" s="5">
        <v>12848</v>
      </c>
      <c r="QD65" s="5">
        <v>11188</v>
      </c>
      <c r="QE65" s="5">
        <v>9510</v>
      </c>
      <c r="QF65" s="5">
        <v>9478</v>
      </c>
      <c r="QG65" s="5">
        <v>8682</v>
      </c>
      <c r="QH65" s="5">
        <v>8587</v>
      </c>
      <c r="QI65" s="5">
        <v>31342</v>
      </c>
      <c r="QJ65" s="5">
        <v>32546</v>
      </c>
      <c r="QK65" s="5">
        <v>31277</v>
      </c>
      <c r="QL65" s="5">
        <v>29780</v>
      </c>
      <c r="QM65" s="5">
        <v>24771</v>
      </c>
      <c r="QN65" s="5">
        <v>20713</v>
      </c>
      <c r="QO65" s="5">
        <v>19841</v>
      </c>
      <c r="QP65" s="5">
        <v>19894</v>
      </c>
      <c r="QQ65" s="5">
        <v>20242</v>
      </c>
      <c r="QR65" s="5">
        <v>20021</v>
      </c>
      <c r="QS65" s="5">
        <v>15696</v>
      </c>
      <c r="QT65" s="5">
        <v>18998</v>
      </c>
      <c r="QU65" s="5">
        <v>17611</v>
      </c>
      <c r="QV65" s="5">
        <v>14383</v>
      </c>
      <c r="QW65" s="5">
        <v>16315</v>
      </c>
      <c r="QX65" s="5">
        <v>19249</v>
      </c>
      <c r="QY65" s="5">
        <v>20415</v>
      </c>
      <c r="QZ65" s="5">
        <v>19843</v>
      </c>
      <c r="RA65" s="5">
        <v>20052</v>
      </c>
      <c r="RB65" s="5">
        <v>23904</v>
      </c>
      <c r="RC65" s="5">
        <v>23128</v>
      </c>
      <c r="RD65" s="5">
        <v>18669</v>
      </c>
      <c r="RE65" s="5">
        <v>20041</v>
      </c>
      <c r="RF65" s="5">
        <v>17917</v>
      </c>
      <c r="RG65" s="5">
        <v>17779</v>
      </c>
      <c r="RH65" s="5">
        <v>18405</v>
      </c>
      <c r="RI65" s="5">
        <v>22779</v>
      </c>
      <c r="RJ65" s="5">
        <v>23427</v>
      </c>
      <c r="RK65" s="5">
        <v>23381</v>
      </c>
      <c r="RL65" s="5">
        <v>22273</v>
      </c>
      <c r="RM65" s="5">
        <v>20238</v>
      </c>
      <c r="RN65" s="5">
        <v>17237</v>
      </c>
      <c r="RO65" s="5">
        <v>22923</v>
      </c>
      <c r="RP65" s="5">
        <v>24346</v>
      </c>
      <c r="RQ65" s="5">
        <v>21572</v>
      </c>
      <c r="RR65" s="5">
        <v>21021</v>
      </c>
      <c r="RS65" s="5">
        <v>23580</v>
      </c>
      <c r="RT65" s="5">
        <v>24275</v>
      </c>
      <c r="RU65" s="5">
        <v>24263</v>
      </c>
      <c r="RV65" s="5">
        <v>23873</v>
      </c>
      <c r="RW65" s="5">
        <v>24081</v>
      </c>
      <c r="RX65" s="5">
        <v>24146</v>
      </c>
      <c r="RY65" s="5">
        <v>28058</v>
      </c>
      <c r="RZ65" s="5">
        <v>29457</v>
      </c>
      <c r="SA65" s="5">
        <v>29460</v>
      </c>
      <c r="SB65" s="5">
        <v>33938</v>
      </c>
      <c r="SC65" s="5">
        <v>30553</v>
      </c>
      <c r="SD65" s="5">
        <v>32211</v>
      </c>
      <c r="SE65" s="5">
        <v>26335</v>
      </c>
      <c r="SF65" s="5">
        <v>24182</v>
      </c>
      <c r="SG65" s="5">
        <v>20746</v>
      </c>
      <c r="SH65" s="5">
        <v>15941</v>
      </c>
      <c r="SI65" s="5">
        <v>12574</v>
      </c>
      <c r="SJ65" s="5">
        <v>13871</v>
      </c>
      <c r="SK65" s="5">
        <v>12377</v>
      </c>
      <c r="SL65" s="5">
        <v>17035</v>
      </c>
      <c r="SM65" s="5">
        <v>16843</v>
      </c>
      <c r="SN65" s="5">
        <v>23229</v>
      </c>
      <c r="SO65" s="5">
        <v>17913</v>
      </c>
      <c r="SP65" s="5">
        <v>14360</v>
      </c>
      <c r="SQ65" s="5">
        <v>15373</v>
      </c>
      <c r="SR65" s="5">
        <v>17432</v>
      </c>
      <c r="SS65" s="5">
        <v>15412</v>
      </c>
      <c r="ST65" s="5">
        <v>16225</v>
      </c>
      <c r="SU65" s="5">
        <v>10386</v>
      </c>
      <c r="SV65" s="5">
        <v>10794</v>
      </c>
      <c r="SW65" s="5">
        <v>11730</v>
      </c>
      <c r="SX65" s="5">
        <v>6801</v>
      </c>
      <c r="SY65" s="5">
        <v>8835</v>
      </c>
      <c r="SZ65" s="5">
        <v>4873</v>
      </c>
      <c r="TA65" s="5">
        <v>4036</v>
      </c>
      <c r="TB65" s="5">
        <v>3229</v>
      </c>
      <c r="TC65" s="5">
        <v>3557</v>
      </c>
      <c r="TD65" s="5">
        <v>3648</v>
      </c>
      <c r="TE65" s="5">
        <v>3552</v>
      </c>
      <c r="TF65" s="5">
        <v>3678</v>
      </c>
      <c r="TG65" s="5">
        <v>3400</v>
      </c>
      <c r="TH65" s="5">
        <v>3703</v>
      </c>
      <c r="TI65" s="5">
        <v>3233</v>
      </c>
      <c r="TJ65" s="5">
        <v>3580</v>
      </c>
      <c r="TK65" s="5">
        <v>3303</v>
      </c>
      <c r="TL65" s="5">
        <v>3106</v>
      </c>
      <c r="TM65" s="5">
        <v>3459</v>
      </c>
      <c r="TN65" s="5">
        <v>5987</v>
      </c>
      <c r="TO65" s="5">
        <v>6540</v>
      </c>
      <c r="TP65" s="5">
        <v>4281</v>
      </c>
      <c r="TQ65" s="5">
        <v>4663</v>
      </c>
      <c r="TR65" s="5">
        <v>4765</v>
      </c>
      <c r="TS65" s="5">
        <v>4704</v>
      </c>
      <c r="TT65" s="5">
        <v>4241</v>
      </c>
      <c r="TU65" s="5">
        <v>4573</v>
      </c>
      <c r="TV65" s="5">
        <v>2771</v>
      </c>
      <c r="TW65" s="5">
        <v>2301</v>
      </c>
      <c r="TX65" s="5">
        <v>2374</v>
      </c>
      <c r="TY65" s="5">
        <v>2340</v>
      </c>
      <c r="TZ65" s="5">
        <v>2002</v>
      </c>
      <c r="UA65" s="5">
        <v>1160</v>
      </c>
      <c r="UB65" s="5">
        <v>928</v>
      </c>
      <c r="UC65" s="5">
        <v>862</v>
      </c>
      <c r="UD65" s="5">
        <v>587</v>
      </c>
      <c r="UE65" s="5">
        <v>944</v>
      </c>
      <c r="UF65" s="5">
        <v>1339</v>
      </c>
      <c r="UG65" s="5">
        <v>422</v>
      </c>
      <c r="UH65" s="5">
        <v>897</v>
      </c>
      <c r="UI65" s="5">
        <v>785</v>
      </c>
      <c r="UJ65" s="5">
        <v>1087</v>
      </c>
      <c r="UK65" s="5">
        <v>947</v>
      </c>
      <c r="UL65" s="5">
        <v>977</v>
      </c>
      <c r="UM65" s="5">
        <v>806</v>
      </c>
      <c r="UN65" s="5">
        <v>1115</v>
      </c>
      <c r="UO65" s="5">
        <v>1329</v>
      </c>
      <c r="UP65" s="5">
        <v>1739</v>
      </c>
      <c r="UQ65" s="5">
        <v>928</v>
      </c>
      <c r="UR65" s="5">
        <v>1151</v>
      </c>
      <c r="US65" s="5">
        <v>1309</v>
      </c>
      <c r="UT65" s="5">
        <v>2298</v>
      </c>
      <c r="UU65" s="5">
        <v>2907</v>
      </c>
      <c r="UV65" s="5">
        <v>9040</v>
      </c>
      <c r="UW65" s="5">
        <v>5984</v>
      </c>
      <c r="UX65" s="5">
        <v>7017</v>
      </c>
      <c r="UY65" s="5">
        <v>6008</v>
      </c>
      <c r="UZ65" s="5">
        <v>5402</v>
      </c>
      <c r="VA65" s="5">
        <v>5650</v>
      </c>
      <c r="VB65" s="5">
        <v>3877</v>
      </c>
      <c r="VC65" s="5">
        <v>2882</v>
      </c>
      <c r="VD65" s="5">
        <v>3748</v>
      </c>
      <c r="VE65" s="5">
        <v>3450</v>
      </c>
      <c r="VF65" s="5">
        <v>2721</v>
      </c>
      <c r="VG65" s="5">
        <v>93297</v>
      </c>
      <c r="VH65" s="5">
        <v>81743</v>
      </c>
      <c r="VI65" s="5">
        <v>76800</v>
      </c>
      <c r="VJ65" s="5">
        <v>78133</v>
      </c>
      <c r="VK65" s="5">
        <v>77336</v>
      </c>
      <c r="VL65" s="5">
        <v>91503</v>
      </c>
      <c r="VM65" s="5">
        <v>80911</v>
      </c>
      <c r="VN65" s="5">
        <v>84928</v>
      </c>
      <c r="VO65" s="5">
        <v>78144</v>
      </c>
      <c r="VP65" s="5">
        <v>77645</v>
      </c>
      <c r="VQ65" s="5">
        <v>78162</v>
      </c>
      <c r="VR65" s="5">
        <v>76873</v>
      </c>
      <c r="VS65" s="5">
        <v>68731</v>
      </c>
      <c r="VT65" s="5">
        <v>73054</v>
      </c>
      <c r="VU65" s="5">
        <v>60158</v>
      </c>
      <c r="VV65" s="5">
        <v>57312</v>
      </c>
      <c r="VW65" s="5">
        <v>58928</v>
      </c>
      <c r="VX65" s="5">
        <v>56551</v>
      </c>
      <c r="VY65" s="5">
        <v>49904</v>
      </c>
      <c r="VZ65" s="5">
        <v>51638</v>
      </c>
      <c r="WA65" s="5">
        <v>51324</v>
      </c>
      <c r="WB65" s="5">
        <v>39601</v>
      </c>
      <c r="WC65" s="5">
        <v>37263</v>
      </c>
      <c r="WD65" s="5">
        <v>34237</v>
      </c>
      <c r="WE65" s="5">
        <v>37235</v>
      </c>
      <c r="WF65" s="5">
        <v>44264</v>
      </c>
      <c r="WG65" s="5">
        <v>49252</v>
      </c>
      <c r="WH65" s="5">
        <v>54029</v>
      </c>
      <c r="WI65" s="5">
        <v>57123</v>
      </c>
      <c r="WJ65" s="5">
        <v>47074</v>
      </c>
      <c r="WK65" s="5">
        <v>43860</v>
      </c>
      <c r="WL65" s="5">
        <v>36164</v>
      </c>
      <c r="WM65" s="5">
        <v>3203</v>
      </c>
      <c r="WN65" s="5">
        <v>2309</v>
      </c>
      <c r="WO65" s="5">
        <v>2508</v>
      </c>
      <c r="WP65" s="5">
        <v>2377</v>
      </c>
      <c r="WQ65" s="5">
        <v>2019</v>
      </c>
      <c r="WR65" s="5">
        <v>1845</v>
      </c>
      <c r="WS65" s="5">
        <v>1519</v>
      </c>
      <c r="WT65" s="5">
        <v>2553</v>
      </c>
      <c r="WU65" s="5">
        <v>1507</v>
      </c>
      <c r="WV65" s="5">
        <v>2508</v>
      </c>
      <c r="WW65" s="5">
        <v>2317</v>
      </c>
      <c r="WX65" s="5">
        <v>2366</v>
      </c>
      <c r="WY65" s="5">
        <v>2274</v>
      </c>
      <c r="WZ65" s="5">
        <v>2008</v>
      </c>
      <c r="XA65" s="5">
        <v>2350</v>
      </c>
      <c r="XB65" s="5">
        <v>1658</v>
      </c>
      <c r="XC65" s="5">
        <v>1924</v>
      </c>
      <c r="XD65" s="5">
        <v>3107</v>
      </c>
      <c r="XE65" s="5">
        <v>2957</v>
      </c>
      <c r="XF65" s="5">
        <v>3471</v>
      </c>
      <c r="XG65" s="5">
        <v>4014</v>
      </c>
      <c r="XH65" s="5">
        <v>2217</v>
      </c>
      <c r="XI65" s="5">
        <v>716</v>
      </c>
      <c r="XJ65" s="5">
        <v>1469</v>
      </c>
      <c r="XK65" s="5">
        <v>1207</v>
      </c>
      <c r="XL65" s="5">
        <v>754</v>
      </c>
      <c r="XM65" s="5">
        <v>415</v>
      </c>
      <c r="XN65" s="5">
        <v>628</v>
      </c>
      <c r="XO65" s="5">
        <v>778</v>
      </c>
      <c r="XP65" s="5">
        <v>835</v>
      </c>
      <c r="XQ65" s="5">
        <v>979</v>
      </c>
      <c r="XR65" s="5">
        <v>541</v>
      </c>
      <c r="XS65" s="2">
        <v>12685</v>
      </c>
      <c r="XT65" s="3" t="s">
        <v>222</v>
      </c>
      <c r="XU65" s="3" t="s">
        <v>222</v>
      </c>
      <c r="XV65" s="3" t="s">
        <v>222</v>
      </c>
      <c r="XW65" s="3" t="s">
        <v>221</v>
      </c>
      <c r="XX65" s="3" t="s">
        <v>222</v>
      </c>
      <c r="XY65" s="3" t="s">
        <v>222</v>
      </c>
      <c r="XZ65" s="3" t="s">
        <v>256</v>
      </c>
    </row>
    <row r="66" spans="1:650" x14ac:dyDescent="0.3">
      <c r="A66" s="1" t="s">
        <v>60</v>
      </c>
      <c r="B66" s="2">
        <v>4057085</v>
      </c>
      <c r="C66" s="5">
        <v>25121</v>
      </c>
      <c r="D66" s="5">
        <v>14695</v>
      </c>
      <c r="E66" s="5">
        <v>5408</v>
      </c>
      <c r="F66" s="5">
        <v>3619</v>
      </c>
      <c r="G66" s="5">
        <v>2078</v>
      </c>
      <c r="H66" s="5">
        <v>2641</v>
      </c>
      <c r="I66" s="5">
        <v>1877</v>
      </c>
      <c r="J66" s="5">
        <v>1692</v>
      </c>
      <c r="K66" s="5">
        <v>3817</v>
      </c>
      <c r="L66" s="5">
        <v>1814</v>
      </c>
      <c r="M66" s="5">
        <v>1903</v>
      </c>
      <c r="N66" s="5">
        <v>2578</v>
      </c>
      <c r="O66" s="5">
        <v>33105</v>
      </c>
      <c r="P66" s="5">
        <v>6521</v>
      </c>
      <c r="Q66" s="5">
        <v>7466</v>
      </c>
      <c r="R66" s="5">
        <v>9911</v>
      </c>
      <c r="S66" s="5">
        <v>16581</v>
      </c>
      <c r="T66" s="5">
        <v>6723</v>
      </c>
      <c r="U66" s="5">
        <v>2172</v>
      </c>
      <c r="V66" s="5">
        <v>9712</v>
      </c>
      <c r="W66" s="5">
        <v>1520</v>
      </c>
      <c r="X66" s="5">
        <v>270</v>
      </c>
      <c r="Y66" s="5">
        <v>116</v>
      </c>
      <c r="Z66" s="5">
        <v>140</v>
      </c>
      <c r="AA66" s="5">
        <v>0</v>
      </c>
      <c r="AB66" s="5">
        <v>367</v>
      </c>
      <c r="AC66" s="5">
        <v>548</v>
      </c>
      <c r="AD66" s="5">
        <v>0</v>
      </c>
      <c r="AE66" s="5">
        <v>0</v>
      </c>
      <c r="AF66" s="5">
        <v>0</v>
      </c>
      <c r="AG66" s="5">
        <v>0</v>
      </c>
      <c r="AH66" s="5">
        <v>0</v>
      </c>
      <c r="AI66" s="5">
        <v>7987</v>
      </c>
      <c r="AJ66" s="5">
        <v>2339</v>
      </c>
      <c r="AK66" s="5">
        <v>7722</v>
      </c>
      <c r="AL66" s="5">
        <v>302857</v>
      </c>
      <c r="AM66" s="5">
        <v>2722</v>
      </c>
      <c r="AN66" s="5">
        <v>745</v>
      </c>
      <c r="AO66" s="5">
        <v>9109</v>
      </c>
      <c r="AP66" s="5">
        <v>3535</v>
      </c>
      <c r="AQ66" s="5">
        <v>10172</v>
      </c>
      <c r="AR66" s="5">
        <v>10268</v>
      </c>
      <c r="AS66" s="5">
        <v>1759</v>
      </c>
      <c r="AT66" s="5">
        <v>1928</v>
      </c>
      <c r="AU66" s="5">
        <v>5679</v>
      </c>
      <c r="AV66" s="5">
        <v>702</v>
      </c>
      <c r="AW66" s="5">
        <v>747</v>
      </c>
      <c r="AX66" s="5">
        <v>1728</v>
      </c>
      <c r="AY66" s="5">
        <v>6492</v>
      </c>
      <c r="AZ66" s="5">
        <v>5269</v>
      </c>
      <c r="BA66" s="5">
        <v>4811</v>
      </c>
      <c r="BB66" s="5">
        <v>2845</v>
      </c>
      <c r="BC66" s="5">
        <v>10223</v>
      </c>
      <c r="BD66" s="5">
        <v>1177</v>
      </c>
      <c r="BE66" s="5">
        <v>1581</v>
      </c>
      <c r="BF66" s="5">
        <v>308</v>
      </c>
      <c r="BG66" s="5">
        <v>1174</v>
      </c>
      <c r="BH66" s="5">
        <v>8029</v>
      </c>
      <c r="BI66" s="5">
        <v>481</v>
      </c>
      <c r="BJ66" s="5">
        <v>2650</v>
      </c>
      <c r="BK66" s="5">
        <v>2519</v>
      </c>
      <c r="BL66" s="5">
        <v>203</v>
      </c>
      <c r="BM66" s="5">
        <v>632</v>
      </c>
      <c r="BN66" s="5">
        <v>1176</v>
      </c>
      <c r="BO66" s="5">
        <v>21757</v>
      </c>
      <c r="BP66" s="5">
        <v>1437</v>
      </c>
      <c r="BQ66" s="5">
        <v>5956</v>
      </c>
      <c r="BR66" s="5">
        <v>18924</v>
      </c>
      <c r="BS66" s="5">
        <v>12547</v>
      </c>
      <c r="BT66" s="5">
        <v>15544</v>
      </c>
      <c r="BU66" s="5">
        <v>5716</v>
      </c>
      <c r="BV66" s="5">
        <v>8028</v>
      </c>
      <c r="BW66" s="5">
        <v>1937</v>
      </c>
      <c r="BX66" s="5">
        <v>-1975</v>
      </c>
      <c r="BY66" s="5">
        <v>9003</v>
      </c>
      <c r="BZ66" s="5">
        <v>1849</v>
      </c>
      <c r="CA66" s="5">
        <v>258</v>
      </c>
      <c r="CB66" s="5">
        <v>266</v>
      </c>
      <c r="CC66" s="5">
        <v>2017</v>
      </c>
      <c r="CD66" s="5">
        <v>4270</v>
      </c>
      <c r="CE66" s="5">
        <v>1478</v>
      </c>
      <c r="CF66" s="5">
        <v>1318</v>
      </c>
      <c r="CG66" s="5">
        <v>4124</v>
      </c>
      <c r="CH66" s="5">
        <v>631</v>
      </c>
      <c r="CI66" s="5">
        <v>310</v>
      </c>
      <c r="CJ66" s="5">
        <v>1234</v>
      </c>
      <c r="CK66" s="5">
        <v>3465</v>
      </c>
      <c r="CL66" s="5">
        <v>449</v>
      </c>
      <c r="CM66" s="5">
        <v>558</v>
      </c>
      <c r="CN66" s="5">
        <v>1883</v>
      </c>
      <c r="CO66" s="5">
        <v>404</v>
      </c>
      <c r="CP66" s="5">
        <v>739</v>
      </c>
      <c r="CQ66" s="5">
        <v>3387</v>
      </c>
      <c r="CR66" s="5">
        <v>135</v>
      </c>
      <c r="CS66" s="5">
        <v>1097</v>
      </c>
      <c r="CT66" s="5">
        <v>5954</v>
      </c>
      <c r="CU66" s="5">
        <v>75219</v>
      </c>
      <c r="CV66" s="5">
        <v>51417</v>
      </c>
      <c r="CW66" s="5">
        <v>45497</v>
      </c>
      <c r="CX66" s="5">
        <v>31681</v>
      </c>
      <c r="CY66" s="5">
        <v>11079</v>
      </c>
      <c r="CZ66" s="5">
        <v>32651</v>
      </c>
      <c r="DA66" s="5">
        <v>26176</v>
      </c>
      <c r="DB66" s="5">
        <v>46953</v>
      </c>
      <c r="DC66" s="5">
        <v>15850</v>
      </c>
      <c r="DD66" s="5">
        <v>29492</v>
      </c>
      <c r="DE66" s="5">
        <v>38506</v>
      </c>
      <c r="DF66" s="5">
        <v>23696</v>
      </c>
      <c r="DG66" s="5">
        <v>19411</v>
      </c>
      <c r="DH66" s="5">
        <v>8890</v>
      </c>
      <c r="DI66" s="5">
        <v>19372</v>
      </c>
      <c r="DJ66" s="5">
        <v>28093</v>
      </c>
      <c r="DK66" s="5">
        <v>21291</v>
      </c>
      <c r="DL66" s="5">
        <v>25405</v>
      </c>
      <c r="DM66" s="5">
        <v>26032</v>
      </c>
      <c r="DN66" s="5">
        <v>21342</v>
      </c>
      <c r="DO66" s="5">
        <v>19328</v>
      </c>
      <c r="DP66" s="5">
        <v>6680</v>
      </c>
      <c r="DQ66" s="5">
        <v>9137</v>
      </c>
      <c r="DR66" s="5">
        <v>22379</v>
      </c>
      <c r="DS66" s="5">
        <v>12940</v>
      </c>
      <c r="DT66" s="5">
        <v>12958</v>
      </c>
      <c r="DU66" s="5">
        <v>10178</v>
      </c>
      <c r="DV66" s="5">
        <v>10538</v>
      </c>
      <c r="DW66" s="5">
        <v>7758</v>
      </c>
      <c r="DX66" s="5">
        <v>5514</v>
      </c>
      <c r="DY66" s="5">
        <v>4925</v>
      </c>
      <c r="DZ66" s="5">
        <v>8916</v>
      </c>
      <c r="EA66" s="5">
        <v>2043</v>
      </c>
      <c r="EB66" s="5">
        <v>2092</v>
      </c>
      <c r="EC66" s="5">
        <v>1576</v>
      </c>
      <c r="ED66" s="5">
        <v>2695</v>
      </c>
      <c r="EE66" s="5">
        <v>4487</v>
      </c>
      <c r="EF66" s="5">
        <v>998</v>
      </c>
      <c r="EG66" s="5">
        <v>1840</v>
      </c>
      <c r="EH66" s="5">
        <v>502</v>
      </c>
      <c r="EI66" s="5">
        <v>6906</v>
      </c>
      <c r="EJ66" s="5">
        <v>6672</v>
      </c>
      <c r="EK66" s="5">
        <v>17857</v>
      </c>
      <c r="EL66" s="5">
        <v>3395</v>
      </c>
      <c r="EM66" s="5">
        <v>860</v>
      </c>
      <c r="EN66" s="5">
        <v>908</v>
      </c>
      <c r="EO66" s="5">
        <v>2777</v>
      </c>
      <c r="EP66" s="5">
        <v>1712</v>
      </c>
      <c r="EQ66" s="5">
        <v>2217</v>
      </c>
      <c r="ER66" s="5">
        <v>3924</v>
      </c>
      <c r="ES66" s="5">
        <v>3485</v>
      </c>
      <c r="ET66" s="5">
        <v>2852</v>
      </c>
      <c r="EU66" s="5">
        <v>181</v>
      </c>
      <c r="EV66" s="5">
        <v>476</v>
      </c>
      <c r="EW66" s="5">
        <v>13</v>
      </c>
      <c r="EX66" s="5">
        <v>2550</v>
      </c>
      <c r="EY66" s="5">
        <v>848</v>
      </c>
      <c r="EZ66" s="5">
        <v>902</v>
      </c>
      <c r="FA66" s="5">
        <v>285</v>
      </c>
      <c r="FB66" s="5">
        <v>8284</v>
      </c>
      <c r="FC66" s="5">
        <v>1670</v>
      </c>
      <c r="FD66" s="5">
        <v>219</v>
      </c>
      <c r="FE66" s="5">
        <v>340</v>
      </c>
      <c r="FF66" s="5">
        <v>1343</v>
      </c>
      <c r="FG66" s="5">
        <v>0</v>
      </c>
      <c r="FH66" s="5">
        <v>0</v>
      </c>
      <c r="FI66" s="5">
        <v>0</v>
      </c>
      <c r="FJ66" s="5">
        <v>0</v>
      </c>
      <c r="FK66" s="5">
        <v>0</v>
      </c>
      <c r="FL66" s="5">
        <v>0</v>
      </c>
      <c r="FM66" s="5">
        <v>0</v>
      </c>
      <c r="FN66" s="5">
        <v>0</v>
      </c>
      <c r="FO66" s="5">
        <v>0</v>
      </c>
      <c r="FP66" s="5">
        <v>0</v>
      </c>
      <c r="FQ66" s="5">
        <v>1024</v>
      </c>
      <c r="FR66" s="5">
        <v>0</v>
      </c>
      <c r="FS66" s="5">
        <v>0</v>
      </c>
      <c r="FT66" s="5">
        <v>0</v>
      </c>
      <c r="FU66" s="5" t="s">
        <v>220</v>
      </c>
      <c r="FV66" s="5" t="s">
        <v>220</v>
      </c>
      <c r="FW66" s="5" t="s">
        <v>220</v>
      </c>
      <c r="FX66" s="5" t="s">
        <v>220</v>
      </c>
      <c r="FY66" s="5" t="s">
        <v>220</v>
      </c>
      <c r="FZ66" s="5" t="s">
        <v>220</v>
      </c>
      <c r="GA66" s="5" t="s">
        <v>220</v>
      </c>
      <c r="GB66" s="5" t="s">
        <v>220</v>
      </c>
      <c r="GC66" s="5" t="s">
        <v>220</v>
      </c>
      <c r="GD66" s="5" t="s">
        <v>220</v>
      </c>
      <c r="GE66" s="5" t="s">
        <v>220</v>
      </c>
      <c r="GF66" s="5" t="s">
        <v>220</v>
      </c>
      <c r="GG66" s="5" t="s">
        <v>220</v>
      </c>
      <c r="GH66" s="5" t="s">
        <v>220</v>
      </c>
      <c r="GI66" s="5" t="s">
        <v>220</v>
      </c>
      <c r="GJ66" s="5" t="s">
        <v>220</v>
      </c>
      <c r="GK66" s="5" t="s">
        <v>220</v>
      </c>
      <c r="GL66" s="5" t="s">
        <v>220</v>
      </c>
      <c r="GM66" s="5">
        <v>132127</v>
      </c>
      <c r="GN66" s="5">
        <v>71980</v>
      </c>
      <c r="GO66" s="5">
        <v>66159</v>
      </c>
      <c r="GP66" s="5">
        <v>359775</v>
      </c>
      <c r="GQ66" s="5">
        <v>32914</v>
      </c>
      <c r="GR66" s="5">
        <v>52579</v>
      </c>
      <c r="GS66" s="5">
        <v>44718</v>
      </c>
      <c r="GT66" s="5">
        <v>60710</v>
      </c>
      <c r="GU66" s="5">
        <v>38684</v>
      </c>
      <c r="GV66" s="5">
        <v>46271</v>
      </c>
      <c r="GW66" s="5">
        <v>70052</v>
      </c>
      <c r="GX66" s="5">
        <v>33447</v>
      </c>
      <c r="GY66" s="5">
        <v>59314</v>
      </c>
      <c r="GZ66" s="5">
        <v>17287</v>
      </c>
      <c r="HA66" s="5">
        <v>32379</v>
      </c>
      <c r="HB66" s="5">
        <v>45715</v>
      </c>
      <c r="HC66" s="5">
        <v>48059</v>
      </c>
      <c r="HD66" s="5">
        <v>42638</v>
      </c>
      <c r="HE66" s="5">
        <v>40624</v>
      </c>
      <c r="HF66" s="5">
        <v>37382</v>
      </c>
      <c r="HG66" s="5">
        <v>31563</v>
      </c>
      <c r="HH66" s="5">
        <v>9837</v>
      </c>
      <c r="HI66" s="5">
        <v>14313</v>
      </c>
      <c r="HJ66" s="5">
        <v>25827</v>
      </c>
      <c r="HK66" s="5">
        <v>15520</v>
      </c>
      <c r="HL66" s="5">
        <v>24140</v>
      </c>
      <c r="HM66" s="5">
        <v>11896</v>
      </c>
      <c r="HN66" s="5">
        <v>22210</v>
      </c>
      <c r="HO66" s="5">
        <v>15334</v>
      </c>
      <c r="HP66" s="5">
        <v>6071</v>
      </c>
      <c r="HQ66" s="5">
        <v>6995</v>
      </c>
      <c r="HR66" s="5">
        <v>17390</v>
      </c>
      <c r="HS66" s="5">
        <v>327030</v>
      </c>
      <c r="HT66" s="5">
        <v>346930</v>
      </c>
      <c r="HU66" s="5">
        <v>360158</v>
      </c>
      <c r="HV66" s="5">
        <v>314779</v>
      </c>
      <c r="HW66" s="5">
        <v>329877</v>
      </c>
      <c r="HX66" s="5">
        <v>376938</v>
      </c>
      <c r="HY66" s="5">
        <v>329537</v>
      </c>
      <c r="HZ66" s="5">
        <v>298832</v>
      </c>
      <c r="IA66" s="5">
        <v>330969</v>
      </c>
      <c r="IB66" s="5">
        <v>331270</v>
      </c>
      <c r="IC66" s="5">
        <v>338669</v>
      </c>
      <c r="ID66" s="5">
        <v>463383</v>
      </c>
      <c r="IE66" s="5">
        <v>362883</v>
      </c>
      <c r="IF66" s="5">
        <v>310786</v>
      </c>
      <c r="IG66" s="5">
        <v>387641</v>
      </c>
      <c r="IH66" s="5">
        <v>405147</v>
      </c>
      <c r="II66" s="5">
        <v>355298</v>
      </c>
      <c r="IJ66" s="5">
        <v>272382</v>
      </c>
      <c r="IK66" s="5">
        <v>373001</v>
      </c>
      <c r="IL66" s="5">
        <v>323944</v>
      </c>
      <c r="IM66" s="5">
        <v>253249</v>
      </c>
      <c r="IN66" s="5">
        <v>255133</v>
      </c>
      <c r="IO66" s="5">
        <v>241163</v>
      </c>
      <c r="IP66" s="5">
        <v>239456</v>
      </c>
      <c r="IQ66" s="5">
        <v>207999</v>
      </c>
      <c r="IR66" s="5">
        <v>213353</v>
      </c>
      <c r="IS66" s="5">
        <v>231806</v>
      </c>
      <c r="IT66" s="5">
        <v>223544</v>
      </c>
      <c r="IU66" s="5">
        <v>153950</v>
      </c>
      <c r="IV66" s="5">
        <v>230236</v>
      </c>
      <c r="IW66" s="5">
        <v>244715</v>
      </c>
      <c r="IX66" s="5">
        <v>201578</v>
      </c>
      <c r="IY66" s="5">
        <v>3686</v>
      </c>
      <c r="IZ66" s="5">
        <v>5332</v>
      </c>
      <c r="JA66" s="5">
        <v>5544</v>
      </c>
      <c r="JB66" s="5">
        <v>10333</v>
      </c>
      <c r="JC66" s="5">
        <v>9462</v>
      </c>
      <c r="JD66" s="5">
        <v>14041</v>
      </c>
      <c r="JE66" s="5">
        <v>22930</v>
      </c>
      <c r="JF66" s="5">
        <v>14740</v>
      </c>
      <c r="JG66" s="5">
        <v>-953</v>
      </c>
      <c r="JH66" s="5">
        <v>20017</v>
      </c>
      <c r="JI66" s="5">
        <v>4906</v>
      </c>
      <c r="JJ66" s="5">
        <v>5685</v>
      </c>
      <c r="JK66" s="5">
        <v>6779</v>
      </c>
      <c r="JL66" s="5">
        <v>2967</v>
      </c>
      <c r="JM66" s="5">
        <v>4937</v>
      </c>
      <c r="JN66" s="5">
        <v>11896</v>
      </c>
      <c r="JO66" s="5">
        <v>10748</v>
      </c>
      <c r="JP66" s="5">
        <v>7876</v>
      </c>
      <c r="JQ66" s="5">
        <v>8126</v>
      </c>
      <c r="JR66" s="5">
        <v>5118</v>
      </c>
      <c r="JS66" s="5">
        <v>3577</v>
      </c>
      <c r="JT66" s="5">
        <v>3131</v>
      </c>
      <c r="JU66" s="5">
        <v>4663</v>
      </c>
      <c r="JV66" s="5">
        <v>5406</v>
      </c>
      <c r="JW66" s="5">
        <v>3036</v>
      </c>
      <c r="JX66" s="5">
        <v>4969</v>
      </c>
      <c r="JY66" s="5">
        <v>6331</v>
      </c>
      <c r="JZ66" s="5">
        <v>5726</v>
      </c>
      <c r="KA66" s="5">
        <v>6178</v>
      </c>
      <c r="KB66" s="5">
        <v>6050</v>
      </c>
      <c r="KC66" s="5">
        <v>6669</v>
      </c>
      <c r="KD66" s="5">
        <v>4966</v>
      </c>
      <c r="KE66" s="5">
        <v>7646</v>
      </c>
      <c r="KF66" s="5">
        <v>7244</v>
      </c>
      <c r="KG66" s="5">
        <v>7350</v>
      </c>
      <c r="KH66" s="5">
        <v>8274</v>
      </c>
      <c r="KI66" s="5">
        <v>13396</v>
      </c>
      <c r="KJ66" s="5">
        <v>13567</v>
      </c>
      <c r="KK66" s="5">
        <v>12411</v>
      </c>
      <c r="KL66" s="5">
        <v>12384</v>
      </c>
      <c r="KM66" s="5">
        <v>19158</v>
      </c>
      <c r="KN66" s="5">
        <v>11355</v>
      </c>
      <c r="KO66" s="5">
        <v>9621</v>
      </c>
      <c r="KP66" s="5">
        <v>8242</v>
      </c>
      <c r="KQ66" s="5">
        <v>6858</v>
      </c>
      <c r="KR66" s="5">
        <v>7723</v>
      </c>
      <c r="KS66" s="5">
        <v>6399</v>
      </c>
      <c r="KT66" s="5">
        <v>7267</v>
      </c>
      <c r="KU66" s="5">
        <v>6705</v>
      </c>
      <c r="KV66" s="5">
        <v>5875</v>
      </c>
      <c r="KW66" s="5">
        <v>6036</v>
      </c>
      <c r="KX66" s="5">
        <v>5904</v>
      </c>
      <c r="KY66" s="5">
        <v>5294</v>
      </c>
      <c r="KZ66" s="5">
        <v>5854</v>
      </c>
      <c r="LA66" s="5">
        <v>5672</v>
      </c>
      <c r="LB66" s="5">
        <v>5584</v>
      </c>
      <c r="LC66" s="5">
        <v>6053</v>
      </c>
      <c r="LD66" s="5">
        <v>6515</v>
      </c>
      <c r="LE66" s="5">
        <v>7137</v>
      </c>
      <c r="LF66" s="5">
        <v>7321</v>
      </c>
      <c r="LG66" s="5">
        <v>7440</v>
      </c>
      <c r="LH66" s="5">
        <v>7616</v>
      </c>
      <c r="LI66" s="5">
        <v>7827</v>
      </c>
      <c r="LJ66" s="5">
        <v>9649</v>
      </c>
      <c r="LK66" s="5">
        <v>989</v>
      </c>
      <c r="LL66" s="5">
        <v>1219</v>
      </c>
      <c r="LM66" s="5">
        <v>1088</v>
      </c>
      <c r="LN66" s="5">
        <v>981</v>
      </c>
      <c r="LO66" s="5">
        <v>931</v>
      </c>
      <c r="LP66" s="5">
        <v>822</v>
      </c>
      <c r="LQ66" s="5">
        <v>947</v>
      </c>
      <c r="LR66" s="5">
        <v>864</v>
      </c>
      <c r="LS66" s="5">
        <v>967</v>
      </c>
      <c r="LT66" s="5">
        <v>1215</v>
      </c>
      <c r="LU66" s="5">
        <v>655</v>
      </c>
      <c r="LV66" s="5">
        <v>769</v>
      </c>
      <c r="LW66" s="5">
        <v>815</v>
      </c>
      <c r="LX66" s="5">
        <v>736</v>
      </c>
      <c r="LY66" s="5">
        <v>554</v>
      </c>
      <c r="LZ66" s="5">
        <v>680</v>
      </c>
      <c r="MA66" s="5">
        <v>757</v>
      </c>
      <c r="MB66" s="5">
        <v>650</v>
      </c>
      <c r="MC66" s="5">
        <v>451</v>
      </c>
      <c r="MD66" s="5">
        <v>606</v>
      </c>
      <c r="ME66" s="5">
        <v>562</v>
      </c>
      <c r="MF66" s="5">
        <v>863</v>
      </c>
      <c r="MG66" s="5">
        <v>591</v>
      </c>
      <c r="MH66" s="5">
        <v>-65</v>
      </c>
      <c r="MI66" s="5">
        <v>1333</v>
      </c>
      <c r="MJ66" s="5">
        <v>188</v>
      </c>
      <c r="MK66" s="5">
        <v>646</v>
      </c>
      <c r="ML66" s="5">
        <v>417</v>
      </c>
      <c r="MM66" s="5">
        <v>530</v>
      </c>
      <c r="MN66" s="5">
        <v>449</v>
      </c>
      <c r="MO66" s="5">
        <v>630</v>
      </c>
      <c r="MP66" s="5">
        <v>502</v>
      </c>
      <c r="MQ66" s="5">
        <v>1200</v>
      </c>
      <c r="MR66" s="5">
        <v>1187</v>
      </c>
      <c r="MS66" s="5">
        <v>1056</v>
      </c>
      <c r="MT66" s="5">
        <v>873</v>
      </c>
      <c r="MU66" s="5">
        <v>866</v>
      </c>
      <c r="MV66" s="5">
        <v>754</v>
      </c>
      <c r="MW66" s="5">
        <v>39</v>
      </c>
      <c r="MX66" s="5">
        <v>10</v>
      </c>
      <c r="MY66" s="5">
        <v>13</v>
      </c>
      <c r="MZ66" s="5">
        <v>0</v>
      </c>
      <c r="NA66" s="5">
        <v>0</v>
      </c>
      <c r="NB66" s="5">
        <v>0</v>
      </c>
      <c r="NC66" s="5">
        <v>0</v>
      </c>
      <c r="ND66" s="5">
        <v>0</v>
      </c>
      <c r="NE66" s="5" t="s">
        <v>220</v>
      </c>
      <c r="NF66" s="5" t="s">
        <v>220</v>
      </c>
      <c r="NG66" s="5" t="s">
        <v>220</v>
      </c>
      <c r="NH66" s="5" t="s">
        <v>220</v>
      </c>
      <c r="NI66" s="5" t="s">
        <v>220</v>
      </c>
      <c r="NJ66" s="5" t="s">
        <v>220</v>
      </c>
      <c r="NK66" s="5" t="s">
        <v>220</v>
      </c>
      <c r="NL66" s="5" t="s">
        <v>220</v>
      </c>
      <c r="NM66" s="5" t="s">
        <v>220</v>
      </c>
      <c r="NN66" s="5" t="s">
        <v>220</v>
      </c>
      <c r="NO66" s="5" t="s">
        <v>220</v>
      </c>
      <c r="NP66" s="5" t="s">
        <v>220</v>
      </c>
      <c r="NQ66" s="5" t="s">
        <v>220</v>
      </c>
      <c r="NR66" s="5" t="s">
        <v>220</v>
      </c>
      <c r="NS66" s="5" t="s">
        <v>220</v>
      </c>
      <c r="NT66" s="5" t="s">
        <v>220</v>
      </c>
      <c r="NU66" s="5" t="s">
        <v>220</v>
      </c>
      <c r="NV66" s="5" t="s">
        <v>220</v>
      </c>
      <c r="NW66" s="5">
        <v>0</v>
      </c>
      <c r="NX66" s="5">
        <v>0</v>
      </c>
      <c r="NY66" s="5">
        <v>0</v>
      </c>
      <c r="NZ66" s="5">
        <v>0</v>
      </c>
      <c r="OA66" s="5">
        <v>0</v>
      </c>
      <c r="OB66" s="5">
        <v>0</v>
      </c>
      <c r="OC66" s="5">
        <v>0</v>
      </c>
      <c r="OD66" s="5">
        <v>5</v>
      </c>
      <c r="OE66" s="5">
        <v>6</v>
      </c>
      <c r="OF66" s="5">
        <v>0</v>
      </c>
      <c r="OG66" s="5">
        <v>0</v>
      </c>
      <c r="OH66" s="5">
        <v>0</v>
      </c>
      <c r="OI66" s="5">
        <v>0</v>
      </c>
      <c r="OJ66" s="5">
        <v>0</v>
      </c>
      <c r="OK66" s="5" t="s">
        <v>220</v>
      </c>
      <c r="OL66" s="5" t="s">
        <v>220</v>
      </c>
      <c r="OM66" s="5" t="s">
        <v>220</v>
      </c>
      <c r="ON66" s="5" t="s">
        <v>220</v>
      </c>
      <c r="OO66" s="5" t="s">
        <v>220</v>
      </c>
      <c r="OP66" s="5" t="s">
        <v>220</v>
      </c>
      <c r="OQ66" s="5" t="s">
        <v>220</v>
      </c>
      <c r="OR66" s="5" t="s">
        <v>220</v>
      </c>
      <c r="OS66" s="5" t="s">
        <v>220</v>
      </c>
      <c r="OT66" s="5" t="s">
        <v>220</v>
      </c>
      <c r="OU66" s="5" t="s">
        <v>220</v>
      </c>
      <c r="OV66" s="5" t="s">
        <v>220</v>
      </c>
      <c r="OW66" s="5" t="s">
        <v>220</v>
      </c>
      <c r="OX66" s="5" t="s">
        <v>220</v>
      </c>
      <c r="OY66" s="5" t="s">
        <v>220</v>
      </c>
      <c r="OZ66" s="5" t="s">
        <v>220</v>
      </c>
      <c r="PA66" s="5" t="s">
        <v>220</v>
      </c>
      <c r="PB66" s="5" t="s">
        <v>220</v>
      </c>
      <c r="PC66" s="5">
        <v>9500</v>
      </c>
      <c r="PD66" s="5">
        <v>8818</v>
      </c>
      <c r="PE66" s="5">
        <v>7413</v>
      </c>
      <c r="PF66" s="5">
        <v>5329</v>
      </c>
      <c r="PG66" s="5">
        <v>5303</v>
      </c>
      <c r="PH66" s="5">
        <v>4885</v>
      </c>
      <c r="PI66" s="5">
        <v>4908</v>
      </c>
      <c r="PJ66" s="5">
        <v>4875</v>
      </c>
      <c r="PK66" s="5">
        <v>5094</v>
      </c>
      <c r="PL66" s="5">
        <v>5410</v>
      </c>
      <c r="PM66" s="5">
        <v>4649</v>
      </c>
      <c r="PN66" s="5">
        <v>4857</v>
      </c>
      <c r="PO66" s="5">
        <v>4987</v>
      </c>
      <c r="PP66" s="5">
        <v>2817</v>
      </c>
      <c r="PQ66" s="5">
        <v>4110</v>
      </c>
      <c r="PR66" s="5">
        <v>5140</v>
      </c>
      <c r="PS66" s="5">
        <v>5779</v>
      </c>
      <c r="PT66" s="5">
        <v>5742</v>
      </c>
      <c r="PU66" s="5">
        <v>5501</v>
      </c>
      <c r="PV66" s="5">
        <v>5260</v>
      </c>
      <c r="PW66" s="5">
        <v>3704</v>
      </c>
      <c r="PX66" s="5">
        <v>3805</v>
      </c>
      <c r="PY66" s="5">
        <v>5123</v>
      </c>
      <c r="PZ66" s="5">
        <v>4801</v>
      </c>
      <c r="QA66" s="5">
        <v>4592</v>
      </c>
      <c r="QB66" s="5">
        <v>4037</v>
      </c>
      <c r="QC66" s="5">
        <v>5274</v>
      </c>
      <c r="QD66" s="5">
        <v>3809</v>
      </c>
      <c r="QE66" s="5">
        <v>3211</v>
      </c>
      <c r="QF66" s="5">
        <v>4057</v>
      </c>
      <c r="QG66" s="5">
        <v>3612</v>
      </c>
      <c r="QH66" s="5">
        <v>4656</v>
      </c>
      <c r="QI66" s="5">
        <v>8948</v>
      </c>
      <c r="QJ66" s="5">
        <v>11949</v>
      </c>
      <c r="QK66" s="5">
        <v>9441</v>
      </c>
      <c r="QL66" s="5">
        <v>7297</v>
      </c>
      <c r="QM66" s="5">
        <v>5218</v>
      </c>
      <c r="QN66" s="5">
        <v>6788</v>
      </c>
      <c r="QO66" s="5">
        <v>4856</v>
      </c>
      <c r="QP66" s="5">
        <v>4724</v>
      </c>
      <c r="QQ66" s="5">
        <v>5409</v>
      </c>
      <c r="QR66" s="5">
        <v>6504</v>
      </c>
      <c r="QS66" s="5">
        <v>4204</v>
      </c>
      <c r="QT66" s="5">
        <v>3847</v>
      </c>
      <c r="QU66" s="5">
        <v>5086</v>
      </c>
      <c r="QV66" s="5">
        <v>2008</v>
      </c>
      <c r="QW66" s="5">
        <v>3755</v>
      </c>
      <c r="QX66" s="5">
        <v>5302</v>
      </c>
      <c r="QY66" s="5">
        <v>6340</v>
      </c>
      <c r="QZ66" s="5">
        <v>6039</v>
      </c>
      <c r="RA66" s="5">
        <v>6973</v>
      </c>
      <c r="RB66" s="5">
        <v>7143</v>
      </c>
      <c r="RC66" s="5">
        <v>5642</v>
      </c>
      <c r="RD66" s="5">
        <v>3602</v>
      </c>
      <c r="RE66" s="5">
        <v>4604</v>
      </c>
      <c r="RF66" s="5">
        <v>4751</v>
      </c>
      <c r="RG66" s="5">
        <v>5349</v>
      </c>
      <c r="RH66" s="5">
        <v>6193</v>
      </c>
      <c r="RI66" s="5">
        <v>6640</v>
      </c>
      <c r="RJ66" s="5">
        <v>5991</v>
      </c>
      <c r="RK66" s="5">
        <v>6087</v>
      </c>
      <c r="RL66" s="5">
        <v>6057</v>
      </c>
      <c r="RM66" s="5">
        <v>7218</v>
      </c>
      <c r="RN66" s="5">
        <v>7376</v>
      </c>
      <c r="RO66" s="5">
        <v>12723</v>
      </c>
      <c r="RP66" s="5">
        <v>11593</v>
      </c>
      <c r="RQ66" s="5">
        <v>9829</v>
      </c>
      <c r="RR66" s="5">
        <v>11180</v>
      </c>
      <c r="RS66" s="5">
        <v>8252</v>
      </c>
      <c r="RT66" s="5">
        <v>8432</v>
      </c>
      <c r="RU66" s="5">
        <v>9508</v>
      </c>
      <c r="RV66" s="5">
        <v>8314</v>
      </c>
      <c r="RW66" s="5">
        <v>8847</v>
      </c>
      <c r="RX66" s="5">
        <v>8328</v>
      </c>
      <c r="RY66" s="5">
        <v>10380</v>
      </c>
      <c r="RZ66" s="5">
        <v>9841</v>
      </c>
      <c r="SA66" s="5">
        <v>18785</v>
      </c>
      <c r="SB66" s="5">
        <v>8691</v>
      </c>
      <c r="SC66" s="5">
        <v>12369</v>
      </c>
      <c r="SD66" s="5">
        <v>15378</v>
      </c>
      <c r="SE66" s="5">
        <v>11879</v>
      </c>
      <c r="SF66" s="5">
        <v>8662</v>
      </c>
      <c r="SG66" s="5">
        <v>11042</v>
      </c>
      <c r="SH66" s="5">
        <v>6392</v>
      </c>
      <c r="SI66" s="5">
        <v>5547</v>
      </c>
      <c r="SJ66" s="5">
        <v>4812</v>
      </c>
      <c r="SK66" s="5">
        <v>5056</v>
      </c>
      <c r="SL66" s="5">
        <v>5359</v>
      </c>
      <c r="SM66" s="5">
        <v>4308</v>
      </c>
      <c r="SN66" s="5">
        <v>7944</v>
      </c>
      <c r="SO66" s="5">
        <v>5965</v>
      </c>
      <c r="SP66" s="5">
        <v>7534</v>
      </c>
      <c r="SQ66" s="5">
        <v>8370</v>
      </c>
      <c r="SR66" s="5">
        <v>7536</v>
      </c>
      <c r="SS66" s="5">
        <v>7492</v>
      </c>
      <c r="ST66" s="5">
        <v>7460</v>
      </c>
      <c r="SU66" s="5">
        <v>13273</v>
      </c>
      <c r="SV66" s="5">
        <v>11309</v>
      </c>
      <c r="SW66" s="5">
        <v>8384</v>
      </c>
      <c r="SX66" s="5">
        <v>6855</v>
      </c>
      <c r="SY66" s="5">
        <v>5303</v>
      </c>
      <c r="SZ66" s="5">
        <v>1229</v>
      </c>
      <c r="TA66" s="5">
        <v>1938</v>
      </c>
      <c r="TB66" s="5">
        <v>2619</v>
      </c>
      <c r="TC66" s="5">
        <v>4079</v>
      </c>
      <c r="TD66" s="5">
        <v>4346</v>
      </c>
      <c r="TE66" s="5">
        <v>1019</v>
      </c>
      <c r="TF66" s="5">
        <v>976</v>
      </c>
      <c r="TG66" s="5">
        <v>863</v>
      </c>
      <c r="TH66" s="5">
        <v>747</v>
      </c>
      <c r="TI66" s="5">
        <v>739</v>
      </c>
      <c r="TJ66" s="5">
        <v>945</v>
      </c>
      <c r="TK66" s="5">
        <v>1017</v>
      </c>
      <c r="TL66" s="5">
        <v>892</v>
      </c>
      <c r="TM66" s="5">
        <v>1212</v>
      </c>
      <c r="TN66" s="5">
        <v>1944</v>
      </c>
      <c r="TO66" s="5">
        <v>1678</v>
      </c>
      <c r="TP66" s="5">
        <v>1411</v>
      </c>
      <c r="TQ66" s="5">
        <v>1540</v>
      </c>
      <c r="TR66" s="5">
        <v>4370</v>
      </c>
      <c r="TS66" s="5">
        <v>4305</v>
      </c>
      <c r="TT66" s="5">
        <v>2495</v>
      </c>
      <c r="TU66" s="5">
        <v>3108</v>
      </c>
      <c r="TV66" s="5">
        <v>3251</v>
      </c>
      <c r="TW66" s="5">
        <v>2463</v>
      </c>
      <c r="TX66" s="5">
        <v>2943</v>
      </c>
      <c r="TY66" s="5">
        <v>2960</v>
      </c>
      <c r="TZ66" s="5">
        <v>1780</v>
      </c>
      <c r="UA66" s="5">
        <v>249</v>
      </c>
      <c r="UB66" s="5">
        <v>185</v>
      </c>
      <c r="UC66" s="5">
        <v>206</v>
      </c>
      <c r="UD66" s="5">
        <v>293</v>
      </c>
      <c r="UE66" s="5">
        <v>519</v>
      </c>
      <c r="UF66" s="5">
        <v>489</v>
      </c>
      <c r="UG66" s="5">
        <v>530</v>
      </c>
      <c r="UH66" s="5">
        <v>659</v>
      </c>
      <c r="UI66" s="5">
        <v>734</v>
      </c>
      <c r="UJ66" s="5">
        <v>721</v>
      </c>
      <c r="UK66" s="5">
        <v>624</v>
      </c>
      <c r="UL66" s="5">
        <v>669</v>
      </c>
      <c r="UM66" s="5">
        <v>642</v>
      </c>
      <c r="UN66" s="5">
        <v>648</v>
      </c>
      <c r="UO66" s="5">
        <v>722</v>
      </c>
      <c r="UP66" s="5">
        <v>991</v>
      </c>
      <c r="UQ66" s="5">
        <v>552</v>
      </c>
      <c r="UR66" s="5">
        <v>813</v>
      </c>
      <c r="US66" s="5">
        <v>787</v>
      </c>
      <c r="UT66" s="5">
        <v>615</v>
      </c>
      <c r="UU66" s="5">
        <v>1510</v>
      </c>
      <c r="UV66" s="5">
        <v>3626</v>
      </c>
      <c r="UW66" s="5">
        <v>3182</v>
      </c>
      <c r="UX66" s="5">
        <v>1753</v>
      </c>
      <c r="UY66" s="5">
        <v>1672</v>
      </c>
      <c r="UZ66" s="5">
        <v>1237</v>
      </c>
      <c r="VA66" s="5">
        <v>1911</v>
      </c>
      <c r="VB66" s="5">
        <v>1062</v>
      </c>
      <c r="VC66" s="5">
        <v>355</v>
      </c>
      <c r="VD66" s="5">
        <v>444</v>
      </c>
      <c r="VE66" s="5">
        <v>262</v>
      </c>
      <c r="VF66" s="5">
        <v>286</v>
      </c>
      <c r="VG66" s="5">
        <v>36485</v>
      </c>
      <c r="VH66" s="5">
        <v>41417</v>
      </c>
      <c r="VI66" s="5">
        <v>36599</v>
      </c>
      <c r="VJ66" s="5">
        <v>38380</v>
      </c>
      <c r="VK66" s="5">
        <v>36095</v>
      </c>
      <c r="VL66" s="5">
        <v>42215</v>
      </c>
      <c r="VM66" s="5">
        <v>48316</v>
      </c>
      <c r="VN66" s="5">
        <v>44454</v>
      </c>
      <c r="VO66" s="5">
        <v>45210</v>
      </c>
      <c r="VP66" s="5">
        <v>43342</v>
      </c>
      <c r="VQ66" s="5">
        <v>44678</v>
      </c>
      <c r="VR66" s="5">
        <v>45947</v>
      </c>
      <c r="VS66" s="5">
        <v>38738</v>
      </c>
      <c r="VT66" s="5">
        <v>56104</v>
      </c>
      <c r="VU66" s="5">
        <v>34068</v>
      </c>
      <c r="VV66" s="5">
        <v>33497</v>
      </c>
      <c r="VW66" s="5">
        <v>38913</v>
      </c>
      <c r="VX66" s="5">
        <v>34481</v>
      </c>
      <c r="VY66" s="5">
        <v>26269</v>
      </c>
      <c r="VZ66" s="5">
        <v>28909</v>
      </c>
      <c r="WA66" s="5">
        <v>30292</v>
      </c>
      <c r="WB66" s="5">
        <v>29778</v>
      </c>
      <c r="WC66" s="5">
        <v>20102</v>
      </c>
      <c r="WD66" s="5">
        <v>19454</v>
      </c>
      <c r="WE66" s="5">
        <v>24417</v>
      </c>
      <c r="WF66" s="5">
        <v>24390</v>
      </c>
      <c r="WG66" s="5">
        <v>24122</v>
      </c>
      <c r="WH66" s="5">
        <v>29217</v>
      </c>
      <c r="WI66" s="5">
        <v>32483</v>
      </c>
      <c r="WJ66" s="5">
        <v>31295</v>
      </c>
      <c r="WK66" s="5">
        <v>17597</v>
      </c>
      <c r="WL66" s="5">
        <v>35145</v>
      </c>
      <c r="WM66" s="5">
        <v>486</v>
      </c>
      <c r="WN66" s="5">
        <v>318</v>
      </c>
      <c r="WO66" s="5">
        <v>291</v>
      </c>
      <c r="WP66" s="5">
        <v>310</v>
      </c>
      <c r="WQ66" s="5">
        <v>319</v>
      </c>
      <c r="WR66" s="5">
        <v>250</v>
      </c>
      <c r="WS66" s="5">
        <v>258</v>
      </c>
      <c r="WT66" s="5">
        <v>472</v>
      </c>
      <c r="WU66" s="5">
        <v>173</v>
      </c>
      <c r="WV66" s="5">
        <v>509</v>
      </c>
      <c r="WW66" s="5">
        <v>510</v>
      </c>
      <c r="WX66" s="5">
        <v>593</v>
      </c>
      <c r="WY66" s="5">
        <v>449</v>
      </c>
      <c r="WZ66" s="5">
        <v>339</v>
      </c>
      <c r="XA66" s="5">
        <v>372</v>
      </c>
      <c r="XB66" s="5">
        <v>148</v>
      </c>
      <c r="XC66" s="5">
        <v>283</v>
      </c>
      <c r="XD66" s="5">
        <v>557</v>
      </c>
      <c r="XE66" s="5">
        <v>569</v>
      </c>
      <c r="XF66" s="5">
        <v>913</v>
      </c>
      <c r="XG66" s="5">
        <v>1257</v>
      </c>
      <c r="XH66" s="5">
        <v>617</v>
      </c>
      <c r="XI66" s="5">
        <v>353</v>
      </c>
      <c r="XJ66" s="5">
        <v>299</v>
      </c>
      <c r="XK66" s="5">
        <v>492</v>
      </c>
      <c r="XL66" s="5">
        <v>524</v>
      </c>
      <c r="XM66" s="5">
        <v>449</v>
      </c>
      <c r="XN66" s="5">
        <v>879</v>
      </c>
      <c r="XO66" s="5">
        <v>1022</v>
      </c>
      <c r="XP66" s="5">
        <v>559</v>
      </c>
      <c r="XQ66" s="5">
        <v>527</v>
      </c>
      <c r="XR66" s="5">
        <v>412</v>
      </c>
      <c r="XS66" s="2">
        <v>13478</v>
      </c>
      <c r="XT66" s="3" t="s">
        <v>222</v>
      </c>
      <c r="XU66" s="3" t="s">
        <v>222</v>
      </c>
      <c r="XV66" s="3" t="s">
        <v>221</v>
      </c>
      <c r="XW66" s="3" t="s">
        <v>221</v>
      </c>
      <c r="XX66" s="3" t="s">
        <v>222</v>
      </c>
      <c r="XY66" s="3" t="s">
        <v>222</v>
      </c>
      <c r="XZ66" s="3" t="s">
        <v>255</v>
      </c>
    </row>
    <row r="67" spans="1:650" x14ac:dyDescent="0.3">
      <c r="A67" s="1" t="s">
        <v>61</v>
      </c>
      <c r="B67" s="2">
        <v>4199135</v>
      </c>
      <c r="C67" s="5">
        <v>60437</v>
      </c>
      <c r="D67" s="5">
        <v>36477</v>
      </c>
      <c r="E67" s="5">
        <v>72906</v>
      </c>
      <c r="F67" s="5">
        <v>11623</v>
      </c>
      <c r="G67" s="5">
        <v>6248</v>
      </c>
      <c r="H67" s="5">
        <v>4115</v>
      </c>
      <c r="I67" s="5">
        <v>9454</v>
      </c>
      <c r="J67" s="5">
        <v>5175</v>
      </c>
      <c r="K67" s="5">
        <v>80</v>
      </c>
      <c r="L67" s="5">
        <v>9595</v>
      </c>
      <c r="M67" s="5">
        <v>5138</v>
      </c>
      <c r="N67" s="5">
        <v>6422</v>
      </c>
      <c r="O67" s="5" t="s">
        <v>220</v>
      </c>
      <c r="P67" s="5" t="s">
        <v>220</v>
      </c>
      <c r="Q67" s="5" t="s">
        <v>220</v>
      </c>
      <c r="R67" s="5" t="s">
        <v>220</v>
      </c>
      <c r="S67" s="5" t="s">
        <v>220</v>
      </c>
      <c r="T67" s="5" t="s">
        <v>220</v>
      </c>
      <c r="U67" s="5" t="s">
        <v>220</v>
      </c>
      <c r="V67" s="5" t="s">
        <v>220</v>
      </c>
      <c r="W67" s="5" t="s">
        <v>220</v>
      </c>
      <c r="X67" s="5" t="s">
        <v>220</v>
      </c>
      <c r="Y67" s="5" t="s">
        <v>220</v>
      </c>
      <c r="Z67" s="5" t="s">
        <v>220</v>
      </c>
      <c r="AA67" s="5" t="s">
        <v>220</v>
      </c>
      <c r="AB67" s="5" t="s">
        <v>220</v>
      </c>
      <c r="AC67" s="5" t="s">
        <v>220</v>
      </c>
      <c r="AD67" s="5" t="s">
        <v>220</v>
      </c>
      <c r="AE67" s="5" t="s">
        <v>220</v>
      </c>
      <c r="AF67" s="5" t="s">
        <v>220</v>
      </c>
      <c r="AG67" s="5" t="s">
        <v>220</v>
      </c>
      <c r="AH67" s="5" t="s">
        <v>220</v>
      </c>
      <c r="AI67" s="5">
        <v>48758</v>
      </c>
      <c r="AJ67" s="5">
        <v>25692</v>
      </c>
      <c r="AK67" s="5">
        <v>64099</v>
      </c>
      <c r="AL67" s="5">
        <v>36644</v>
      </c>
      <c r="AM67" s="5">
        <v>80940</v>
      </c>
      <c r="AN67" s="5">
        <v>43084</v>
      </c>
      <c r="AO67" s="5">
        <v>28694</v>
      </c>
      <c r="AP67" s="5">
        <v>61474</v>
      </c>
      <c r="AQ67" s="5">
        <v>22228</v>
      </c>
      <c r="AR67" s="5">
        <v>37985</v>
      </c>
      <c r="AS67" s="5">
        <v>80046</v>
      </c>
      <c r="AT67" s="5">
        <v>9352</v>
      </c>
      <c r="AU67" s="5" t="s">
        <v>220</v>
      </c>
      <c r="AV67" s="5" t="s">
        <v>220</v>
      </c>
      <c r="AW67" s="5" t="s">
        <v>220</v>
      </c>
      <c r="AX67" s="5" t="s">
        <v>220</v>
      </c>
      <c r="AY67" s="5" t="s">
        <v>220</v>
      </c>
      <c r="AZ67" s="5" t="s">
        <v>220</v>
      </c>
      <c r="BA67" s="5" t="s">
        <v>220</v>
      </c>
      <c r="BB67" s="5" t="s">
        <v>220</v>
      </c>
      <c r="BC67" s="5" t="s">
        <v>220</v>
      </c>
      <c r="BD67" s="5" t="s">
        <v>220</v>
      </c>
      <c r="BE67" s="5" t="s">
        <v>220</v>
      </c>
      <c r="BF67" s="5" t="s">
        <v>220</v>
      </c>
      <c r="BG67" s="5" t="s">
        <v>220</v>
      </c>
      <c r="BH67" s="5" t="s">
        <v>220</v>
      </c>
      <c r="BI67" s="5" t="s">
        <v>220</v>
      </c>
      <c r="BJ67" s="5" t="s">
        <v>220</v>
      </c>
      <c r="BK67" s="5" t="s">
        <v>220</v>
      </c>
      <c r="BL67" s="5" t="s">
        <v>220</v>
      </c>
      <c r="BM67" s="5" t="s">
        <v>220</v>
      </c>
      <c r="BN67" s="5" t="s">
        <v>220</v>
      </c>
      <c r="BO67" s="5">
        <v>162500</v>
      </c>
      <c r="BP67" s="5">
        <v>66981</v>
      </c>
      <c r="BQ67" s="5">
        <v>102086</v>
      </c>
      <c r="BR67" s="5">
        <v>242073</v>
      </c>
      <c r="BS67" s="5">
        <v>46643</v>
      </c>
      <c r="BT67" s="5">
        <v>38850</v>
      </c>
      <c r="BU67" s="5">
        <v>55343</v>
      </c>
      <c r="BV67" s="5">
        <v>32275</v>
      </c>
      <c r="BW67" s="5">
        <v>61531</v>
      </c>
      <c r="BX67" s="5">
        <v>36025</v>
      </c>
      <c r="BY67" s="5">
        <v>26536</v>
      </c>
      <c r="BZ67" s="5">
        <v>28790</v>
      </c>
      <c r="CA67" s="5" t="s">
        <v>220</v>
      </c>
      <c r="CB67" s="5" t="s">
        <v>220</v>
      </c>
      <c r="CC67" s="5" t="s">
        <v>220</v>
      </c>
      <c r="CD67" s="5" t="s">
        <v>220</v>
      </c>
      <c r="CE67" s="5" t="s">
        <v>220</v>
      </c>
      <c r="CF67" s="5" t="s">
        <v>220</v>
      </c>
      <c r="CG67" s="5" t="s">
        <v>220</v>
      </c>
      <c r="CH67" s="5" t="s">
        <v>220</v>
      </c>
      <c r="CI67" s="5" t="s">
        <v>220</v>
      </c>
      <c r="CJ67" s="5" t="s">
        <v>220</v>
      </c>
      <c r="CK67" s="5" t="s">
        <v>220</v>
      </c>
      <c r="CL67" s="5" t="s">
        <v>220</v>
      </c>
      <c r="CM67" s="5" t="s">
        <v>220</v>
      </c>
      <c r="CN67" s="5" t="s">
        <v>220</v>
      </c>
      <c r="CO67" s="5" t="s">
        <v>220</v>
      </c>
      <c r="CP67" s="5" t="s">
        <v>220</v>
      </c>
      <c r="CQ67" s="5" t="s">
        <v>220</v>
      </c>
      <c r="CR67" s="5" t="s">
        <v>220</v>
      </c>
      <c r="CS67" s="5" t="s">
        <v>220</v>
      </c>
      <c r="CT67" s="5" t="s">
        <v>220</v>
      </c>
      <c r="CU67" s="5">
        <v>197018</v>
      </c>
      <c r="CV67" s="5">
        <v>99693</v>
      </c>
      <c r="CW67" s="5">
        <v>104057</v>
      </c>
      <c r="CX67" s="5">
        <v>103503</v>
      </c>
      <c r="CY67" s="5">
        <v>84301</v>
      </c>
      <c r="CZ67" s="5">
        <v>78551</v>
      </c>
      <c r="DA67" s="5">
        <v>74664</v>
      </c>
      <c r="DB67" s="5">
        <v>68737</v>
      </c>
      <c r="DC67" s="5">
        <v>73923</v>
      </c>
      <c r="DD67" s="5">
        <v>65611</v>
      </c>
      <c r="DE67" s="5">
        <v>80933</v>
      </c>
      <c r="DF67" s="5">
        <v>61761</v>
      </c>
      <c r="DG67" s="5" t="s">
        <v>220</v>
      </c>
      <c r="DH67" s="5" t="s">
        <v>220</v>
      </c>
      <c r="DI67" s="5" t="s">
        <v>220</v>
      </c>
      <c r="DJ67" s="5" t="s">
        <v>220</v>
      </c>
      <c r="DK67" s="5" t="s">
        <v>220</v>
      </c>
      <c r="DL67" s="5" t="s">
        <v>220</v>
      </c>
      <c r="DM67" s="5" t="s">
        <v>220</v>
      </c>
      <c r="DN67" s="5" t="s">
        <v>220</v>
      </c>
      <c r="DO67" s="5" t="s">
        <v>220</v>
      </c>
      <c r="DP67" s="5" t="s">
        <v>220</v>
      </c>
      <c r="DQ67" s="5" t="s">
        <v>220</v>
      </c>
      <c r="DR67" s="5" t="s">
        <v>220</v>
      </c>
      <c r="DS67" s="5" t="s">
        <v>220</v>
      </c>
      <c r="DT67" s="5" t="s">
        <v>220</v>
      </c>
      <c r="DU67" s="5" t="s">
        <v>220</v>
      </c>
      <c r="DV67" s="5" t="s">
        <v>220</v>
      </c>
      <c r="DW67" s="5" t="s">
        <v>220</v>
      </c>
      <c r="DX67" s="5" t="s">
        <v>220</v>
      </c>
      <c r="DY67" s="5" t="s">
        <v>220</v>
      </c>
      <c r="DZ67" s="5" t="s">
        <v>220</v>
      </c>
      <c r="EA67" s="5">
        <v>9507</v>
      </c>
      <c r="EB67" s="5">
        <v>8000</v>
      </c>
      <c r="EC67" s="5">
        <v>9173</v>
      </c>
      <c r="ED67" s="5">
        <v>7414</v>
      </c>
      <c r="EE67" s="5">
        <v>13263</v>
      </c>
      <c r="EF67" s="5">
        <v>2729</v>
      </c>
      <c r="EG67" s="5">
        <v>5004</v>
      </c>
      <c r="EH67" s="5">
        <v>4628</v>
      </c>
      <c r="EI67" s="5">
        <v>3681</v>
      </c>
      <c r="EJ67" s="5">
        <v>10203</v>
      </c>
      <c r="EK67" s="5">
        <v>11834</v>
      </c>
      <c r="EL67" s="5">
        <v>16262</v>
      </c>
      <c r="EM67" s="5" t="s">
        <v>220</v>
      </c>
      <c r="EN67" s="5" t="s">
        <v>220</v>
      </c>
      <c r="EO67" s="5" t="s">
        <v>220</v>
      </c>
      <c r="EP67" s="5" t="s">
        <v>220</v>
      </c>
      <c r="EQ67" s="5" t="s">
        <v>220</v>
      </c>
      <c r="ER67" s="5" t="s">
        <v>220</v>
      </c>
      <c r="ES67" s="5" t="s">
        <v>220</v>
      </c>
      <c r="ET67" s="5" t="s">
        <v>220</v>
      </c>
      <c r="EU67" s="5" t="s">
        <v>220</v>
      </c>
      <c r="EV67" s="5" t="s">
        <v>220</v>
      </c>
      <c r="EW67" s="5" t="s">
        <v>220</v>
      </c>
      <c r="EX67" s="5" t="s">
        <v>220</v>
      </c>
      <c r="EY67" s="5" t="s">
        <v>220</v>
      </c>
      <c r="EZ67" s="5" t="s">
        <v>220</v>
      </c>
      <c r="FA67" s="5" t="s">
        <v>220</v>
      </c>
      <c r="FB67" s="5" t="s">
        <v>220</v>
      </c>
      <c r="FC67" s="5" t="s">
        <v>220</v>
      </c>
      <c r="FD67" s="5" t="s">
        <v>220</v>
      </c>
      <c r="FE67" s="5" t="s">
        <v>220</v>
      </c>
      <c r="FF67" s="5" t="s">
        <v>220</v>
      </c>
      <c r="FG67" s="5">
        <v>0</v>
      </c>
      <c r="FH67" s="5">
        <v>0</v>
      </c>
      <c r="FI67" s="5">
        <v>0</v>
      </c>
      <c r="FJ67" s="5">
        <v>0</v>
      </c>
      <c r="FK67" s="5">
        <v>0</v>
      </c>
      <c r="FL67" s="5">
        <v>0</v>
      </c>
      <c r="FM67" s="5">
        <v>0</v>
      </c>
      <c r="FN67" s="5">
        <v>0</v>
      </c>
      <c r="FO67" s="5">
        <v>0</v>
      </c>
      <c r="FP67" s="5">
        <v>0</v>
      </c>
      <c r="FQ67" s="5">
        <v>3425</v>
      </c>
      <c r="FR67" s="5">
        <v>0</v>
      </c>
      <c r="FS67" s="5" t="s">
        <v>220</v>
      </c>
      <c r="FT67" s="5" t="s">
        <v>220</v>
      </c>
      <c r="FU67" s="5" t="s">
        <v>220</v>
      </c>
      <c r="FV67" s="5" t="s">
        <v>220</v>
      </c>
      <c r="FW67" s="5" t="s">
        <v>220</v>
      </c>
      <c r="FX67" s="5" t="s">
        <v>220</v>
      </c>
      <c r="FY67" s="5" t="s">
        <v>220</v>
      </c>
      <c r="FZ67" s="5" t="s">
        <v>220</v>
      </c>
      <c r="GA67" s="5" t="s">
        <v>220</v>
      </c>
      <c r="GB67" s="5" t="s">
        <v>220</v>
      </c>
      <c r="GC67" s="5" t="s">
        <v>220</v>
      </c>
      <c r="GD67" s="5" t="s">
        <v>220</v>
      </c>
      <c r="GE67" s="5" t="s">
        <v>220</v>
      </c>
      <c r="GF67" s="5" t="s">
        <v>220</v>
      </c>
      <c r="GG67" s="5" t="s">
        <v>220</v>
      </c>
      <c r="GH67" s="5" t="s">
        <v>220</v>
      </c>
      <c r="GI67" s="5" t="s">
        <v>220</v>
      </c>
      <c r="GJ67" s="5" t="s">
        <v>220</v>
      </c>
      <c r="GK67" s="5" t="s">
        <v>220</v>
      </c>
      <c r="GL67" s="5" t="s">
        <v>220</v>
      </c>
      <c r="GM67" s="5">
        <v>478220</v>
      </c>
      <c r="GN67" s="5">
        <v>236842</v>
      </c>
      <c r="GO67" s="5">
        <v>352320</v>
      </c>
      <c r="GP67" s="5">
        <v>401258</v>
      </c>
      <c r="GQ67" s="5">
        <v>231396</v>
      </c>
      <c r="GR67" s="5">
        <v>167329</v>
      </c>
      <c r="GS67" s="5">
        <v>173160</v>
      </c>
      <c r="GT67" s="5">
        <v>172289</v>
      </c>
      <c r="GU67" s="5">
        <v>161444</v>
      </c>
      <c r="GV67" s="5">
        <v>159420</v>
      </c>
      <c r="GW67" s="5">
        <v>207913</v>
      </c>
      <c r="GX67" s="5">
        <v>122587</v>
      </c>
      <c r="GY67" s="5" t="s">
        <v>220</v>
      </c>
      <c r="GZ67" s="5" t="s">
        <v>220</v>
      </c>
      <c r="HA67" s="5" t="s">
        <v>220</v>
      </c>
      <c r="HB67" s="5" t="s">
        <v>220</v>
      </c>
      <c r="HC67" s="5" t="s">
        <v>220</v>
      </c>
      <c r="HD67" s="5" t="s">
        <v>220</v>
      </c>
      <c r="HE67" s="5" t="s">
        <v>220</v>
      </c>
      <c r="HF67" s="5" t="s">
        <v>220</v>
      </c>
      <c r="HG67" s="5" t="s">
        <v>220</v>
      </c>
      <c r="HH67" s="5" t="s">
        <v>220</v>
      </c>
      <c r="HI67" s="5" t="s">
        <v>220</v>
      </c>
      <c r="HJ67" s="5" t="s">
        <v>220</v>
      </c>
      <c r="HK67" s="5" t="s">
        <v>220</v>
      </c>
      <c r="HL67" s="5" t="s">
        <v>220</v>
      </c>
      <c r="HM67" s="5" t="s">
        <v>220</v>
      </c>
      <c r="HN67" s="5" t="s">
        <v>220</v>
      </c>
      <c r="HO67" s="5" t="s">
        <v>220</v>
      </c>
      <c r="HP67" s="5" t="s">
        <v>220</v>
      </c>
      <c r="HQ67" s="5" t="s">
        <v>220</v>
      </c>
      <c r="HR67" s="5" t="s">
        <v>220</v>
      </c>
      <c r="HS67" s="5">
        <v>793434</v>
      </c>
      <c r="HT67" s="5">
        <v>846482</v>
      </c>
      <c r="HU67" s="5">
        <v>859784</v>
      </c>
      <c r="HV67" s="5">
        <v>907307</v>
      </c>
      <c r="HW67" s="5">
        <v>1010790</v>
      </c>
      <c r="HX67" s="5">
        <v>1185038</v>
      </c>
      <c r="HY67" s="5">
        <v>1087805</v>
      </c>
      <c r="HZ67" s="5">
        <v>982467</v>
      </c>
      <c r="IA67" s="5">
        <v>1147820</v>
      </c>
      <c r="IB67" s="5">
        <v>1109271</v>
      </c>
      <c r="IC67" s="5">
        <v>1054109</v>
      </c>
      <c r="ID67" s="5">
        <v>1564916</v>
      </c>
      <c r="IE67" s="5" t="s">
        <v>220</v>
      </c>
      <c r="IF67" s="5" t="s">
        <v>220</v>
      </c>
      <c r="IG67" s="5" t="s">
        <v>220</v>
      </c>
      <c r="IH67" s="5" t="s">
        <v>220</v>
      </c>
      <c r="II67" s="5" t="s">
        <v>220</v>
      </c>
      <c r="IJ67" s="5" t="s">
        <v>220</v>
      </c>
      <c r="IK67" s="5" t="s">
        <v>220</v>
      </c>
      <c r="IL67" s="5" t="s">
        <v>220</v>
      </c>
      <c r="IM67" s="5" t="s">
        <v>220</v>
      </c>
      <c r="IN67" s="5" t="s">
        <v>220</v>
      </c>
      <c r="IO67" s="5" t="s">
        <v>220</v>
      </c>
      <c r="IP67" s="5" t="s">
        <v>220</v>
      </c>
      <c r="IQ67" s="5" t="s">
        <v>220</v>
      </c>
      <c r="IR67" s="5" t="s">
        <v>220</v>
      </c>
      <c r="IS67" s="5" t="s">
        <v>220</v>
      </c>
      <c r="IT67" s="5" t="s">
        <v>220</v>
      </c>
      <c r="IU67" s="5" t="s">
        <v>220</v>
      </c>
      <c r="IV67" s="5" t="s">
        <v>220</v>
      </c>
      <c r="IW67" s="5" t="s">
        <v>220</v>
      </c>
      <c r="IX67" s="5" t="s">
        <v>220</v>
      </c>
      <c r="IY67" s="5">
        <v>29868</v>
      </c>
      <c r="IZ67" s="5">
        <v>23780</v>
      </c>
      <c r="JA67" s="5">
        <v>29701</v>
      </c>
      <c r="JB67" s="5">
        <v>23346</v>
      </c>
      <c r="JC67" s="5">
        <v>36202</v>
      </c>
      <c r="JD67" s="5">
        <v>36622</v>
      </c>
      <c r="JE67" s="5">
        <v>34444</v>
      </c>
      <c r="JF67" s="5">
        <v>37110</v>
      </c>
      <c r="JG67" s="5">
        <v>29302</v>
      </c>
      <c r="JH67" s="5">
        <v>30368</v>
      </c>
      <c r="JI67" s="5">
        <v>28551</v>
      </c>
      <c r="JJ67" s="5">
        <v>21607</v>
      </c>
      <c r="JK67" s="5" t="s">
        <v>220</v>
      </c>
      <c r="JL67" s="5" t="s">
        <v>220</v>
      </c>
      <c r="JM67" s="5" t="s">
        <v>220</v>
      </c>
      <c r="JN67" s="5" t="s">
        <v>220</v>
      </c>
      <c r="JO67" s="5" t="s">
        <v>220</v>
      </c>
      <c r="JP67" s="5" t="s">
        <v>220</v>
      </c>
      <c r="JQ67" s="5" t="s">
        <v>220</v>
      </c>
      <c r="JR67" s="5" t="s">
        <v>220</v>
      </c>
      <c r="JS67" s="5" t="s">
        <v>220</v>
      </c>
      <c r="JT67" s="5" t="s">
        <v>220</v>
      </c>
      <c r="JU67" s="5" t="s">
        <v>220</v>
      </c>
      <c r="JV67" s="5" t="s">
        <v>220</v>
      </c>
      <c r="JW67" s="5" t="s">
        <v>220</v>
      </c>
      <c r="JX67" s="5" t="s">
        <v>220</v>
      </c>
      <c r="JY67" s="5" t="s">
        <v>220</v>
      </c>
      <c r="JZ67" s="5" t="s">
        <v>220</v>
      </c>
      <c r="KA67" s="5" t="s">
        <v>220</v>
      </c>
      <c r="KB67" s="5" t="s">
        <v>220</v>
      </c>
      <c r="KC67" s="5" t="s">
        <v>220</v>
      </c>
      <c r="KD67" s="5" t="s">
        <v>220</v>
      </c>
      <c r="KE67" s="5">
        <v>21386</v>
      </c>
      <c r="KF67" s="5">
        <v>22015</v>
      </c>
      <c r="KG67" s="5">
        <v>20147</v>
      </c>
      <c r="KH67" s="5">
        <v>22439</v>
      </c>
      <c r="KI67" s="5">
        <v>30108</v>
      </c>
      <c r="KJ67" s="5">
        <v>23426</v>
      </c>
      <c r="KK67" s="5">
        <v>22228</v>
      </c>
      <c r="KL67" s="5">
        <v>20391</v>
      </c>
      <c r="KM67" s="5">
        <v>20872</v>
      </c>
      <c r="KN67" s="5">
        <v>10966</v>
      </c>
      <c r="KO67" s="5">
        <v>10333</v>
      </c>
      <c r="KP67" s="5">
        <v>8872</v>
      </c>
      <c r="KQ67" s="5" t="s">
        <v>220</v>
      </c>
      <c r="KR67" s="5" t="s">
        <v>220</v>
      </c>
      <c r="KS67" s="5" t="s">
        <v>220</v>
      </c>
      <c r="KT67" s="5" t="s">
        <v>220</v>
      </c>
      <c r="KU67" s="5" t="s">
        <v>220</v>
      </c>
      <c r="KV67" s="5" t="s">
        <v>220</v>
      </c>
      <c r="KW67" s="5" t="s">
        <v>220</v>
      </c>
      <c r="KX67" s="5" t="s">
        <v>220</v>
      </c>
      <c r="KY67" s="5" t="s">
        <v>220</v>
      </c>
      <c r="KZ67" s="5" t="s">
        <v>220</v>
      </c>
      <c r="LA67" s="5" t="s">
        <v>220</v>
      </c>
      <c r="LB67" s="5" t="s">
        <v>220</v>
      </c>
      <c r="LC67" s="5" t="s">
        <v>220</v>
      </c>
      <c r="LD67" s="5" t="s">
        <v>220</v>
      </c>
      <c r="LE67" s="5" t="s">
        <v>220</v>
      </c>
      <c r="LF67" s="5" t="s">
        <v>220</v>
      </c>
      <c r="LG67" s="5" t="s">
        <v>220</v>
      </c>
      <c r="LH67" s="5" t="s">
        <v>220</v>
      </c>
      <c r="LI67" s="5" t="s">
        <v>220</v>
      </c>
      <c r="LJ67" s="5" t="s">
        <v>220</v>
      </c>
      <c r="LK67" s="5">
        <v>7860</v>
      </c>
      <c r="LL67" s="5">
        <v>9793</v>
      </c>
      <c r="LM67" s="5">
        <v>7445</v>
      </c>
      <c r="LN67" s="5">
        <v>6336</v>
      </c>
      <c r="LO67" s="5">
        <v>6988</v>
      </c>
      <c r="LP67" s="5">
        <v>7263</v>
      </c>
      <c r="LQ67" s="5">
        <v>5518</v>
      </c>
      <c r="LR67" s="5">
        <v>6165</v>
      </c>
      <c r="LS67" s="5">
        <v>5562</v>
      </c>
      <c r="LT67" s="5">
        <v>6631</v>
      </c>
      <c r="LU67" s="5">
        <v>5767</v>
      </c>
      <c r="LV67" s="5">
        <v>5405</v>
      </c>
      <c r="LW67" s="5" t="s">
        <v>220</v>
      </c>
      <c r="LX67" s="5" t="s">
        <v>220</v>
      </c>
      <c r="LY67" s="5" t="s">
        <v>220</v>
      </c>
      <c r="LZ67" s="5" t="s">
        <v>220</v>
      </c>
      <c r="MA67" s="5" t="s">
        <v>220</v>
      </c>
      <c r="MB67" s="5" t="s">
        <v>220</v>
      </c>
      <c r="MC67" s="5" t="s">
        <v>220</v>
      </c>
      <c r="MD67" s="5" t="s">
        <v>220</v>
      </c>
      <c r="ME67" s="5" t="s">
        <v>220</v>
      </c>
      <c r="MF67" s="5" t="s">
        <v>220</v>
      </c>
      <c r="MG67" s="5" t="s">
        <v>220</v>
      </c>
      <c r="MH67" s="5" t="s">
        <v>220</v>
      </c>
      <c r="MI67" s="5" t="s">
        <v>220</v>
      </c>
      <c r="MJ67" s="5" t="s">
        <v>220</v>
      </c>
      <c r="MK67" s="5" t="s">
        <v>220</v>
      </c>
      <c r="ML67" s="5" t="s">
        <v>220</v>
      </c>
      <c r="MM67" s="5" t="s">
        <v>220</v>
      </c>
      <c r="MN67" s="5" t="s">
        <v>220</v>
      </c>
      <c r="MO67" s="5" t="s">
        <v>220</v>
      </c>
      <c r="MP67" s="5" t="s">
        <v>220</v>
      </c>
      <c r="MQ67" s="5">
        <v>2870</v>
      </c>
      <c r="MR67" s="5">
        <v>3199</v>
      </c>
      <c r="MS67" s="5">
        <v>2749</v>
      </c>
      <c r="MT67" s="5">
        <v>2792</v>
      </c>
      <c r="MU67" s="5">
        <v>2823</v>
      </c>
      <c r="MV67" s="5">
        <v>2623</v>
      </c>
      <c r="MW67" s="5">
        <v>202</v>
      </c>
      <c r="MX67" s="5">
        <v>60</v>
      </c>
      <c r="MY67" s="5">
        <v>77</v>
      </c>
      <c r="MZ67" s="5">
        <v>0</v>
      </c>
      <c r="NA67" s="5">
        <v>0</v>
      </c>
      <c r="NB67" s="5">
        <v>0</v>
      </c>
      <c r="NC67" s="5" t="s">
        <v>220</v>
      </c>
      <c r="ND67" s="5" t="s">
        <v>220</v>
      </c>
      <c r="NE67" s="5" t="s">
        <v>220</v>
      </c>
      <c r="NF67" s="5" t="s">
        <v>220</v>
      </c>
      <c r="NG67" s="5" t="s">
        <v>220</v>
      </c>
      <c r="NH67" s="5" t="s">
        <v>220</v>
      </c>
      <c r="NI67" s="5" t="s">
        <v>220</v>
      </c>
      <c r="NJ67" s="5" t="s">
        <v>220</v>
      </c>
      <c r="NK67" s="5" t="s">
        <v>220</v>
      </c>
      <c r="NL67" s="5" t="s">
        <v>220</v>
      </c>
      <c r="NM67" s="5" t="s">
        <v>220</v>
      </c>
      <c r="NN67" s="5" t="s">
        <v>220</v>
      </c>
      <c r="NO67" s="5" t="s">
        <v>220</v>
      </c>
      <c r="NP67" s="5" t="s">
        <v>220</v>
      </c>
      <c r="NQ67" s="5" t="s">
        <v>220</v>
      </c>
      <c r="NR67" s="5" t="s">
        <v>220</v>
      </c>
      <c r="NS67" s="5" t="s">
        <v>220</v>
      </c>
      <c r="NT67" s="5" t="s">
        <v>220</v>
      </c>
      <c r="NU67" s="5" t="s">
        <v>220</v>
      </c>
      <c r="NV67" s="5" t="s">
        <v>220</v>
      </c>
      <c r="NW67" s="5">
        <v>0</v>
      </c>
      <c r="NX67" s="5">
        <v>0</v>
      </c>
      <c r="NY67" s="5">
        <v>0</v>
      </c>
      <c r="NZ67" s="5">
        <v>0</v>
      </c>
      <c r="OA67" s="5">
        <v>0</v>
      </c>
      <c r="OB67" s="5">
        <v>0</v>
      </c>
      <c r="OC67" s="5">
        <v>0</v>
      </c>
      <c r="OD67" s="5">
        <v>33</v>
      </c>
      <c r="OE67" s="5">
        <v>36</v>
      </c>
      <c r="OF67" s="5">
        <v>0</v>
      </c>
      <c r="OG67" s="5">
        <v>0</v>
      </c>
      <c r="OH67" s="5">
        <v>0</v>
      </c>
      <c r="OI67" s="5" t="s">
        <v>220</v>
      </c>
      <c r="OJ67" s="5" t="s">
        <v>220</v>
      </c>
      <c r="OK67" s="5" t="s">
        <v>220</v>
      </c>
      <c r="OL67" s="5" t="s">
        <v>220</v>
      </c>
      <c r="OM67" s="5" t="s">
        <v>220</v>
      </c>
      <c r="ON67" s="5" t="s">
        <v>220</v>
      </c>
      <c r="OO67" s="5" t="s">
        <v>220</v>
      </c>
      <c r="OP67" s="5" t="s">
        <v>220</v>
      </c>
      <c r="OQ67" s="5" t="s">
        <v>220</v>
      </c>
      <c r="OR67" s="5" t="s">
        <v>220</v>
      </c>
      <c r="OS67" s="5" t="s">
        <v>220</v>
      </c>
      <c r="OT67" s="5" t="s">
        <v>220</v>
      </c>
      <c r="OU67" s="5" t="s">
        <v>220</v>
      </c>
      <c r="OV67" s="5" t="s">
        <v>220</v>
      </c>
      <c r="OW67" s="5" t="s">
        <v>220</v>
      </c>
      <c r="OX67" s="5" t="s">
        <v>220</v>
      </c>
      <c r="OY67" s="5" t="s">
        <v>220</v>
      </c>
      <c r="OZ67" s="5" t="s">
        <v>220</v>
      </c>
      <c r="PA67" s="5" t="s">
        <v>220</v>
      </c>
      <c r="PB67" s="5" t="s">
        <v>220</v>
      </c>
      <c r="PC67" s="5">
        <v>21825</v>
      </c>
      <c r="PD67" s="5">
        <v>19761</v>
      </c>
      <c r="PE67" s="5">
        <v>17286</v>
      </c>
      <c r="PF67" s="5">
        <v>16749</v>
      </c>
      <c r="PG67" s="5">
        <v>16478</v>
      </c>
      <c r="PH67" s="5">
        <v>16500</v>
      </c>
      <c r="PI67" s="5">
        <v>18747</v>
      </c>
      <c r="PJ67" s="5">
        <v>16016</v>
      </c>
      <c r="PK67" s="5">
        <v>15904</v>
      </c>
      <c r="PL67" s="5">
        <v>14860</v>
      </c>
      <c r="PM67" s="5">
        <v>18114</v>
      </c>
      <c r="PN67" s="5">
        <v>14841</v>
      </c>
      <c r="PO67" s="5" t="s">
        <v>220</v>
      </c>
      <c r="PP67" s="5" t="s">
        <v>220</v>
      </c>
      <c r="PQ67" s="5" t="s">
        <v>220</v>
      </c>
      <c r="PR67" s="5" t="s">
        <v>220</v>
      </c>
      <c r="PS67" s="5" t="s">
        <v>220</v>
      </c>
      <c r="PT67" s="5" t="s">
        <v>220</v>
      </c>
      <c r="PU67" s="5" t="s">
        <v>220</v>
      </c>
      <c r="PV67" s="5" t="s">
        <v>220</v>
      </c>
      <c r="PW67" s="5" t="s">
        <v>220</v>
      </c>
      <c r="PX67" s="5" t="s">
        <v>220</v>
      </c>
      <c r="PY67" s="5" t="s">
        <v>220</v>
      </c>
      <c r="PZ67" s="5" t="s">
        <v>220</v>
      </c>
      <c r="QA67" s="5" t="s">
        <v>220</v>
      </c>
      <c r="QB67" s="5" t="s">
        <v>220</v>
      </c>
      <c r="QC67" s="5" t="s">
        <v>220</v>
      </c>
      <c r="QD67" s="5" t="s">
        <v>220</v>
      </c>
      <c r="QE67" s="5" t="s">
        <v>220</v>
      </c>
      <c r="QF67" s="5" t="s">
        <v>220</v>
      </c>
      <c r="QG67" s="5" t="s">
        <v>220</v>
      </c>
      <c r="QH67" s="5" t="s">
        <v>220</v>
      </c>
      <c r="QI67" s="5">
        <v>21566</v>
      </c>
      <c r="QJ67" s="5">
        <v>23690</v>
      </c>
      <c r="QK67" s="5">
        <v>20416</v>
      </c>
      <c r="QL67" s="5">
        <v>15850</v>
      </c>
      <c r="QM67" s="5">
        <v>17568</v>
      </c>
      <c r="QN67" s="5">
        <v>17181</v>
      </c>
      <c r="QO67" s="5">
        <v>15468</v>
      </c>
      <c r="QP67" s="5">
        <v>16139</v>
      </c>
      <c r="QQ67" s="5">
        <v>15742</v>
      </c>
      <c r="QR67" s="5">
        <v>14944</v>
      </c>
      <c r="QS67" s="5">
        <v>11473</v>
      </c>
      <c r="QT67" s="5">
        <v>14583</v>
      </c>
      <c r="QU67" s="5" t="s">
        <v>220</v>
      </c>
      <c r="QV67" s="5" t="s">
        <v>220</v>
      </c>
      <c r="QW67" s="5" t="s">
        <v>220</v>
      </c>
      <c r="QX67" s="5" t="s">
        <v>220</v>
      </c>
      <c r="QY67" s="5" t="s">
        <v>220</v>
      </c>
      <c r="QZ67" s="5" t="s">
        <v>220</v>
      </c>
      <c r="RA67" s="5" t="s">
        <v>220</v>
      </c>
      <c r="RB67" s="5" t="s">
        <v>220</v>
      </c>
      <c r="RC67" s="5" t="s">
        <v>220</v>
      </c>
      <c r="RD67" s="5" t="s">
        <v>220</v>
      </c>
      <c r="RE67" s="5" t="s">
        <v>220</v>
      </c>
      <c r="RF67" s="5" t="s">
        <v>220</v>
      </c>
      <c r="RG67" s="5" t="s">
        <v>220</v>
      </c>
      <c r="RH67" s="5" t="s">
        <v>220</v>
      </c>
      <c r="RI67" s="5" t="s">
        <v>220</v>
      </c>
      <c r="RJ67" s="5" t="s">
        <v>220</v>
      </c>
      <c r="RK67" s="5" t="s">
        <v>220</v>
      </c>
      <c r="RL67" s="5" t="s">
        <v>220</v>
      </c>
      <c r="RM67" s="5" t="s">
        <v>220</v>
      </c>
      <c r="RN67" s="5" t="s">
        <v>220</v>
      </c>
      <c r="RO67" s="5">
        <v>22539</v>
      </c>
      <c r="RP67" s="5">
        <v>20385</v>
      </c>
      <c r="RQ67" s="5">
        <v>18884</v>
      </c>
      <c r="RR67" s="5">
        <v>16632</v>
      </c>
      <c r="RS67" s="5">
        <v>17159</v>
      </c>
      <c r="RT67" s="5">
        <v>18046</v>
      </c>
      <c r="RU67" s="5">
        <v>17710</v>
      </c>
      <c r="RV67" s="5">
        <v>17283</v>
      </c>
      <c r="RW67" s="5">
        <v>17135</v>
      </c>
      <c r="RX67" s="5">
        <v>15036</v>
      </c>
      <c r="RY67" s="5">
        <v>20083</v>
      </c>
      <c r="RZ67" s="5">
        <v>18309</v>
      </c>
      <c r="SA67" s="5" t="s">
        <v>220</v>
      </c>
      <c r="SB67" s="5" t="s">
        <v>220</v>
      </c>
      <c r="SC67" s="5" t="s">
        <v>220</v>
      </c>
      <c r="SD67" s="5" t="s">
        <v>220</v>
      </c>
      <c r="SE67" s="5" t="s">
        <v>220</v>
      </c>
      <c r="SF67" s="5" t="s">
        <v>220</v>
      </c>
      <c r="SG67" s="5" t="s">
        <v>220</v>
      </c>
      <c r="SH67" s="5" t="s">
        <v>220</v>
      </c>
      <c r="SI67" s="5" t="s">
        <v>220</v>
      </c>
      <c r="SJ67" s="5" t="s">
        <v>220</v>
      </c>
      <c r="SK67" s="5" t="s">
        <v>220</v>
      </c>
      <c r="SL67" s="5" t="s">
        <v>220</v>
      </c>
      <c r="SM67" s="5" t="s">
        <v>220</v>
      </c>
      <c r="SN67" s="5" t="s">
        <v>220</v>
      </c>
      <c r="SO67" s="5" t="s">
        <v>220</v>
      </c>
      <c r="SP67" s="5" t="s">
        <v>220</v>
      </c>
      <c r="SQ67" s="5" t="s">
        <v>220</v>
      </c>
      <c r="SR67" s="5" t="s">
        <v>220</v>
      </c>
      <c r="SS67" s="5" t="s">
        <v>220</v>
      </c>
      <c r="ST67" s="5" t="s">
        <v>220</v>
      </c>
      <c r="SU67" s="5">
        <v>11735</v>
      </c>
      <c r="SV67" s="5">
        <v>13737</v>
      </c>
      <c r="SW67" s="5">
        <v>10426</v>
      </c>
      <c r="SX67" s="5">
        <v>9509</v>
      </c>
      <c r="SY67" s="5">
        <v>13672</v>
      </c>
      <c r="SZ67" s="5">
        <v>8046</v>
      </c>
      <c r="TA67" s="5">
        <v>12601</v>
      </c>
      <c r="TB67" s="5">
        <v>11679</v>
      </c>
      <c r="TC67" s="5">
        <v>13044</v>
      </c>
      <c r="TD67" s="5">
        <v>10956</v>
      </c>
      <c r="TE67" s="5">
        <v>11780</v>
      </c>
      <c r="TF67" s="5">
        <v>6847</v>
      </c>
      <c r="TG67" s="5" t="s">
        <v>220</v>
      </c>
      <c r="TH67" s="5" t="s">
        <v>220</v>
      </c>
      <c r="TI67" s="5" t="s">
        <v>220</v>
      </c>
      <c r="TJ67" s="5" t="s">
        <v>220</v>
      </c>
      <c r="TK67" s="5" t="s">
        <v>220</v>
      </c>
      <c r="TL67" s="5" t="s">
        <v>220</v>
      </c>
      <c r="TM67" s="5" t="s">
        <v>220</v>
      </c>
      <c r="TN67" s="5" t="s">
        <v>220</v>
      </c>
      <c r="TO67" s="5" t="s">
        <v>220</v>
      </c>
      <c r="TP67" s="5" t="s">
        <v>220</v>
      </c>
      <c r="TQ67" s="5" t="s">
        <v>220</v>
      </c>
      <c r="TR67" s="5" t="s">
        <v>220</v>
      </c>
      <c r="TS67" s="5" t="s">
        <v>220</v>
      </c>
      <c r="TT67" s="5" t="s">
        <v>220</v>
      </c>
      <c r="TU67" s="5" t="s">
        <v>220</v>
      </c>
      <c r="TV67" s="5" t="s">
        <v>220</v>
      </c>
      <c r="TW67" s="5" t="s">
        <v>220</v>
      </c>
      <c r="TX67" s="5" t="s">
        <v>220</v>
      </c>
      <c r="TY67" s="5" t="s">
        <v>220</v>
      </c>
      <c r="TZ67" s="5" t="s">
        <v>220</v>
      </c>
      <c r="UA67" s="5">
        <v>328</v>
      </c>
      <c r="UB67" s="5">
        <v>260</v>
      </c>
      <c r="UC67" s="5">
        <v>173</v>
      </c>
      <c r="UD67" s="5">
        <v>227</v>
      </c>
      <c r="UE67" s="5">
        <v>364</v>
      </c>
      <c r="UF67" s="5">
        <v>418</v>
      </c>
      <c r="UG67" s="5">
        <v>337</v>
      </c>
      <c r="UH67" s="5">
        <v>645</v>
      </c>
      <c r="UI67" s="5">
        <v>746</v>
      </c>
      <c r="UJ67" s="5">
        <v>1218</v>
      </c>
      <c r="UK67" s="5">
        <v>1058</v>
      </c>
      <c r="UL67" s="5">
        <v>1038</v>
      </c>
      <c r="UM67" s="5" t="s">
        <v>220</v>
      </c>
      <c r="UN67" s="5" t="s">
        <v>220</v>
      </c>
      <c r="UO67" s="5" t="s">
        <v>220</v>
      </c>
      <c r="UP67" s="5" t="s">
        <v>220</v>
      </c>
      <c r="UQ67" s="5" t="s">
        <v>220</v>
      </c>
      <c r="UR67" s="5" t="s">
        <v>220</v>
      </c>
      <c r="US67" s="5" t="s">
        <v>220</v>
      </c>
      <c r="UT67" s="5" t="s">
        <v>220</v>
      </c>
      <c r="UU67" s="5" t="s">
        <v>220</v>
      </c>
      <c r="UV67" s="5" t="s">
        <v>220</v>
      </c>
      <c r="UW67" s="5" t="s">
        <v>220</v>
      </c>
      <c r="UX67" s="5" t="s">
        <v>220</v>
      </c>
      <c r="UY67" s="5" t="s">
        <v>220</v>
      </c>
      <c r="UZ67" s="5" t="s">
        <v>220</v>
      </c>
      <c r="VA67" s="5" t="s">
        <v>220</v>
      </c>
      <c r="VB67" s="5" t="s">
        <v>220</v>
      </c>
      <c r="VC67" s="5" t="s">
        <v>220</v>
      </c>
      <c r="VD67" s="5" t="s">
        <v>220</v>
      </c>
      <c r="VE67" s="5" t="s">
        <v>220</v>
      </c>
      <c r="VF67" s="5" t="s">
        <v>220</v>
      </c>
      <c r="VG67" s="5">
        <v>85052</v>
      </c>
      <c r="VH67" s="5">
        <v>70447</v>
      </c>
      <c r="VI67" s="5">
        <v>75634</v>
      </c>
      <c r="VJ67" s="5">
        <v>78649</v>
      </c>
      <c r="VK67" s="5">
        <v>86477</v>
      </c>
      <c r="VL67" s="5">
        <v>78843</v>
      </c>
      <c r="VM67" s="5">
        <v>100760</v>
      </c>
      <c r="VN67" s="5">
        <v>84821</v>
      </c>
      <c r="VO67" s="5">
        <v>73294</v>
      </c>
      <c r="VP67" s="5">
        <v>79779</v>
      </c>
      <c r="VQ67" s="5">
        <v>67869</v>
      </c>
      <c r="VR67" s="5">
        <v>64150</v>
      </c>
      <c r="VS67" s="5" t="s">
        <v>220</v>
      </c>
      <c r="VT67" s="5" t="s">
        <v>220</v>
      </c>
      <c r="VU67" s="5" t="s">
        <v>220</v>
      </c>
      <c r="VV67" s="5" t="s">
        <v>220</v>
      </c>
      <c r="VW67" s="5" t="s">
        <v>220</v>
      </c>
      <c r="VX67" s="5" t="s">
        <v>220</v>
      </c>
      <c r="VY67" s="5" t="s">
        <v>220</v>
      </c>
      <c r="VZ67" s="5" t="s">
        <v>220</v>
      </c>
      <c r="WA67" s="5" t="s">
        <v>220</v>
      </c>
      <c r="WB67" s="5" t="s">
        <v>220</v>
      </c>
      <c r="WC67" s="5" t="s">
        <v>220</v>
      </c>
      <c r="WD67" s="5" t="s">
        <v>220</v>
      </c>
      <c r="WE67" s="5" t="s">
        <v>220</v>
      </c>
      <c r="WF67" s="5" t="s">
        <v>220</v>
      </c>
      <c r="WG67" s="5" t="s">
        <v>220</v>
      </c>
      <c r="WH67" s="5" t="s">
        <v>220</v>
      </c>
      <c r="WI67" s="5" t="s">
        <v>220</v>
      </c>
      <c r="WJ67" s="5" t="s">
        <v>220</v>
      </c>
      <c r="WK67" s="5" t="s">
        <v>220</v>
      </c>
      <c r="WL67" s="5" t="s">
        <v>220</v>
      </c>
      <c r="WM67" s="5">
        <v>2729</v>
      </c>
      <c r="WN67" s="5">
        <v>2512</v>
      </c>
      <c r="WO67" s="5">
        <v>2303</v>
      </c>
      <c r="WP67" s="5">
        <v>2085</v>
      </c>
      <c r="WQ67" s="5">
        <v>2380</v>
      </c>
      <c r="WR67" s="5">
        <v>1881</v>
      </c>
      <c r="WS67" s="5">
        <v>1504</v>
      </c>
      <c r="WT67" s="5">
        <v>2286</v>
      </c>
      <c r="WU67" s="5">
        <v>1502</v>
      </c>
      <c r="WV67" s="5">
        <v>1942</v>
      </c>
      <c r="WW67" s="5">
        <v>1845</v>
      </c>
      <c r="WX67" s="5">
        <v>1765</v>
      </c>
      <c r="WY67" s="5" t="s">
        <v>220</v>
      </c>
      <c r="WZ67" s="5" t="s">
        <v>220</v>
      </c>
      <c r="XA67" s="5" t="s">
        <v>220</v>
      </c>
      <c r="XB67" s="5" t="s">
        <v>220</v>
      </c>
      <c r="XC67" s="5" t="s">
        <v>220</v>
      </c>
      <c r="XD67" s="5" t="s">
        <v>220</v>
      </c>
      <c r="XE67" s="5" t="s">
        <v>220</v>
      </c>
      <c r="XF67" s="5" t="s">
        <v>220</v>
      </c>
      <c r="XG67" s="5" t="s">
        <v>220</v>
      </c>
      <c r="XH67" s="5" t="s">
        <v>220</v>
      </c>
      <c r="XI67" s="5" t="s">
        <v>220</v>
      </c>
      <c r="XJ67" s="5" t="s">
        <v>220</v>
      </c>
      <c r="XK67" s="5" t="s">
        <v>220</v>
      </c>
      <c r="XL67" s="5" t="s">
        <v>220</v>
      </c>
      <c r="XM67" s="5" t="s">
        <v>220</v>
      </c>
      <c r="XN67" s="5" t="s">
        <v>220</v>
      </c>
      <c r="XO67" s="5" t="s">
        <v>220</v>
      </c>
      <c r="XP67" s="5" t="s">
        <v>220</v>
      </c>
      <c r="XQ67" s="5" t="s">
        <v>220</v>
      </c>
      <c r="XR67" s="5" t="s">
        <v>220</v>
      </c>
      <c r="XS67" s="2">
        <v>55937</v>
      </c>
      <c r="XT67" s="3" t="s">
        <v>222</v>
      </c>
      <c r="XU67" s="3" t="s">
        <v>222</v>
      </c>
      <c r="XV67" s="3" t="s">
        <v>222</v>
      </c>
      <c r="XW67" s="3" t="s">
        <v>221</v>
      </c>
      <c r="XX67" s="3" t="s">
        <v>222</v>
      </c>
      <c r="XY67" s="3" t="s">
        <v>222</v>
      </c>
      <c r="XZ67" s="3" t="s">
        <v>257</v>
      </c>
    </row>
    <row r="68" spans="1:650" x14ac:dyDescent="0.3">
      <c r="A68" s="1" t="s">
        <v>62</v>
      </c>
      <c r="B68" s="2">
        <v>4057089</v>
      </c>
      <c r="C68" s="5">
        <v>435</v>
      </c>
      <c r="D68" s="5">
        <v>2931</v>
      </c>
      <c r="E68" s="5">
        <v>1279</v>
      </c>
      <c r="F68" s="5">
        <v>747</v>
      </c>
      <c r="G68" s="5">
        <v>899</v>
      </c>
      <c r="H68" s="5">
        <v>2428</v>
      </c>
      <c r="I68" s="5">
        <v>1207</v>
      </c>
      <c r="J68" s="5">
        <v>3765</v>
      </c>
      <c r="K68" s="5">
        <v>-930</v>
      </c>
      <c r="L68" s="5">
        <v>1542</v>
      </c>
      <c r="M68" s="5">
        <v>2856</v>
      </c>
      <c r="N68" s="5">
        <v>9786</v>
      </c>
      <c r="O68" s="5">
        <v>4047</v>
      </c>
      <c r="P68" s="5">
        <v>1106</v>
      </c>
      <c r="Q68" s="5">
        <v>20</v>
      </c>
      <c r="R68" s="5">
        <v>-55</v>
      </c>
      <c r="S68" s="5">
        <v>425</v>
      </c>
      <c r="T68" s="5">
        <v>464</v>
      </c>
      <c r="U68" s="5">
        <v>749</v>
      </c>
      <c r="V68" s="5">
        <v>113</v>
      </c>
      <c r="W68" s="5">
        <v>640</v>
      </c>
      <c r="X68" s="5">
        <v>6130</v>
      </c>
      <c r="Y68" s="5">
        <v>2599</v>
      </c>
      <c r="Z68" s="5">
        <v>777</v>
      </c>
      <c r="AA68" s="5">
        <v>0</v>
      </c>
      <c r="AB68" s="5">
        <v>0</v>
      </c>
      <c r="AC68" s="5">
        <v>0</v>
      </c>
      <c r="AD68" s="5">
        <v>0</v>
      </c>
      <c r="AE68" s="5">
        <v>0</v>
      </c>
      <c r="AF68" s="5">
        <v>0</v>
      </c>
      <c r="AG68" s="5">
        <v>0</v>
      </c>
      <c r="AH68" s="5">
        <v>0</v>
      </c>
      <c r="AI68" s="5">
        <v>62996</v>
      </c>
      <c r="AJ68" s="5">
        <v>48137</v>
      </c>
      <c r="AK68" s="5">
        <v>77406</v>
      </c>
      <c r="AL68" s="5">
        <v>105325</v>
      </c>
      <c r="AM68" s="5">
        <v>689985</v>
      </c>
      <c r="AN68" s="5">
        <v>327341</v>
      </c>
      <c r="AO68" s="5">
        <v>137958</v>
      </c>
      <c r="AP68" s="5">
        <v>42033</v>
      </c>
      <c r="AQ68" s="5">
        <v>165114</v>
      </c>
      <c r="AR68" s="5">
        <v>21165</v>
      </c>
      <c r="AS68" s="5">
        <v>88500</v>
      </c>
      <c r="AT68" s="5">
        <v>81089</v>
      </c>
      <c r="AU68" s="5">
        <v>74947</v>
      </c>
      <c r="AV68" s="5">
        <v>26185</v>
      </c>
      <c r="AW68" s="5">
        <v>37989</v>
      </c>
      <c r="AX68" s="5">
        <v>28305</v>
      </c>
      <c r="AY68" s="5">
        <v>13516</v>
      </c>
      <c r="AZ68" s="5">
        <v>28159</v>
      </c>
      <c r="BA68" s="5">
        <v>24111</v>
      </c>
      <c r="BB68" s="5">
        <v>24596</v>
      </c>
      <c r="BC68" s="5">
        <v>29500</v>
      </c>
      <c r="BD68" s="5">
        <v>14399</v>
      </c>
      <c r="BE68" s="5">
        <v>20763</v>
      </c>
      <c r="BF68" s="5">
        <v>26200</v>
      </c>
      <c r="BG68" s="5">
        <v>22388</v>
      </c>
      <c r="BH68" s="5">
        <v>25831</v>
      </c>
      <c r="BI68" s="5">
        <v>37972</v>
      </c>
      <c r="BJ68" s="5">
        <v>12703</v>
      </c>
      <c r="BK68" s="5">
        <v>24778</v>
      </c>
      <c r="BL68" s="5">
        <v>9740</v>
      </c>
      <c r="BM68" s="5">
        <v>13019</v>
      </c>
      <c r="BN68" s="5">
        <v>8034</v>
      </c>
      <c r="BO68" s="5">
        <v>66835</v>
      </c>
      <c r="BP68" s="5">
        <v>125843</v>
      </c>
      <c r="BQ68" s="5">
        <v>48982</v>
      </c>
      <c r="BR68" s="5">
        <v>60430</v>
      </c>
      <c r="BS68" s="5">
        <v>100247</v>
      </c>
      <c r="BT68" s="5">
        <v>94400</v>
      </c>
      <c r="BU68" s="5">
        <v>51781</v>
      </c>
      <c r="BV68" s="5">
        <v>143980</v>
      </c>
      <c r="BW68" s="5">
        <v>55063</v>
      </c>
      <c r="BX68" s="5">
        <v>50114</v>
      </c>
      <c r="BY68" s="5">
        <v>21216</v>
      </c>
      <c r="BZ68" s="5">
        <v>77647</v>
      </c>
      <c r="CA68" s="5">
        <v>10697</v>
      </c>
      <c r="CB68" s="5">
        <v>9837</v>
      </c>
      <c r="CC68" s="5">
        <v>5187</v>
      </c>
      <c r="CD68" s="5">
        <v>7865</v>
      </c>
      <c r="CE68" s="5">
        <v>5892</v>
      </c>
      <c r="CF68" s="5">
        <v>5895</v>
      </c>
      <c r="CG68" s="5">
        <v>6023</v>
      </c>
      <c r="CH68" s="5">
        <v>14066</v>
      </c>
      <c r="CI68" s="5">
        <v>3303</v>
      </c>
      <c r="CJ68" s="5">
        <v>6563</v>
      </c>
      <c r="CK68" s="5">
        <v>16268</v>
      </c>
      <c r="CL68" s="5">
        <v>16064</v>
      </c>
      <c r="CM68" s="5">
        <v>6078</v>
      </c>
      <c r="CN68" s="5">
        <v>5260</v>
      </c>
      <c r="CO68" s="5">
        <v>1422</v>
      </c>
      <c r="CP68" s="5">
        <v>2328</v>
      </c>
      <c r="CQ68" s="5">
        <v>6356</v>
      </c>
      <c r="CR68" s="5">
        <v>16308</v>
      </c>
      <c r="CS68" s="5">
        <v>1807</v>
      </c>
      <c r="CT68" s="5">
        <v>1194</v>
      </c>
      <c r="CU68" s="5">
        <v>60569</v>
      </c>
      <c r="CV68" s="5">
        <v>77615</v>
      </c>
      <c r="CW68" s="5">
        <v>104586</v>
      </c>
      <c r="CX68" s="5">
        <v>85473</v>
      </c>
      <c r="CY68" s="5">
        <v>58332</v>
      </c>
      <c r="CZ68" s="5">
        <v>56626</v>
      </c>
      <c r="DA68" s="5">
        <v>26896</v>
      </c>
      <c r="DB68" s="5">
        <v>43335</v>
      </c>
      <c r="DC68" s="5">
        <v>32977</v>
      </c>
      <c r="DD68" s="5">
        <v>25881</v>
      </c>
      <c r="DE68" s="5">
        <v>46421</v>
      </c>
      <c r="DF68" s="5">
        <v>34218</v>
      </c>
      <c r="DG68" s="5">
        <v>34706</v>
      </c>
      <c r="DH68" s="5">
        <v>36511</v>
      </c>
      <c r="DI68" s="5">
        <v>29518</v>
      </c>
      <c r="DJ68" s="5">
        <v>30893</v>
      </c>
      <c r="DK68" s="5">
        <v>24702</v>
      </c>
      <c r="DL68" s="5">
        <v>30138</v>
      </c>
      <c r="DM68" s="5">
        <v>33774</v>
      </c>
      <c r="DN68" s="5">
        <v>22521</v>
      </c>
      <c r="DO68" s="5">
        <v>21699</v>
      </c>
      <c r="DP68" s="5">
        <v>23652</v>
      </c>
      <c r="DQ68" s="5">
        <v>28778</v>
      </c>
      <c r="DR68" s="5">
        <v>21206</v>
      </c>
      <c r="DS68" s="5">
        <v>28359</v>
      </c>
      <c r="DT68" s="5">
        <v>22093</v>
      </c>
      <c r="DU68" s="5">
        <v>19630</v>
      </c>
      <c r="DV68" s="5">
        <v>15763</v>
      </c>
      <c r="DW68" s="5">
        <v>19206</v>
      </c>
      <c r="DX68" s="5">
        <v>18073</v>
      </c>
      <c r="DY68" s="5">
        <v>16512</v>
      </c>
      <c r="DZ68" s="5">
        <v>19251</v>
      </c>
      <c r="EA68" s="5">
        <v>12772</v>
      </c>
      <c r="EB68" s="5">
        <v>19180</v>
      </c>
      <c r="EC68" s="5">
        <v>26549</v>
      </c>
      <c r="ED68" s="5">
        <v>10283</v>
      </c>
      <c r="EE68" s="5">
        <v>5344</v>
      </c>
      <c r="EF68" s="5">
        <v>4786</v>
      </c>
      <c r="EG68" s="5">
        <v>5727</v>
      </c>
      <c r="EH68" s="5">
        <v>5093</v>
      </c>
      <c r="EI68" s="5">
        <v>7631</v>
      </c>
      <c r="EJ68" s="5">
        <v>4399</v>
      </c>
      <c r="EK68" s="5">
        <v>5100</v>
      </c>
      <c r="EL68" s="5">
        <v>12932</v>
      </c>
      <c r="EM68" s="5">
        <v>5595</v>
      </c>
      <c r="EN68" s="5">
        <v>4238</v>
      </c>
      <c r="EO68" s="5">
        <v>4185</v>
      </c>
      <c r="EP68" s="5">
        <v>7035</v>
      </c>
      <c r="EQ68" s="5">
        <v>3811</v>
      </c>
      <c r="ER68" s="5">
        <v>3509</v>
      </c>
      <c r="ES68" s="5">
        <v>5288</v>
      </c>
      <c r="ET68" s="5">
        <v>5557</v>
      </c>
      <c r="EU68" s="5">
        <v>2176</v>
      </c>
      <c r="EV68" s="5">
        <v>5740</v>
      </c>
      <c r="EW68" s="5">
        <v>7129</v>
      </c>
      <c r="EX68" s="5">
        <v>8361</v>
      </c>
      <c r="EY68" s="5">
        <v>435</v>
      </c>
      <c r="EZ68" s="5">
        <v>5786</v>
      </c>
      <c r="FA68" s="5">
        <v>4638</v>
      </c>
      <c r="FB68" s="5">
        <v>1931</v>
      </c>
      <c r="FC68" s="5">
        <v>5286</v>
      </c>
      <c r="FD68" s="5">
        <v>12222</v>
      </c>
      <c r="FE68" s="5">
        <v>5898</v>
      </c>
      <c r="FF68" s="5">
        <v>4141</v>
      </c>
      <c r="FG68" s="5">
        <v>0</v>
      </c>
      <c r="FH68" s="5">
        <v>0</v>
      </c>
      <c r="FI68" s="5">
        <v>0</v>
      </c>
      <c r="FJ68" s="5">
        <v>0</v>
      </c>
      <c r="FK68" s="5">
        <v>0</v>
      </c>
      <c r="FL68" s="5">
        <v>0</v>
      </c>
      <c r="FM68" s="5">
        <v>0</v>
      </c>
      <c r="FN68" s="5">
        <v>0</v>
      </c>
      <c r="FO68" s="5">
        <v>0</v>
      </c>
      <c r="FP68" s="5">
        <v>0</v>
      </c>
      <c r="FQ68" s="5">
        <v>0</v>
      </c>
      <c r="FR68" s="5">
        <v>0</v>
      </c>
      <c r="FS68" s="5">
        <v>0</v>
      </c>
      <c r="FT68" s="5">
        <v>0</v>
      </c>
      <c r="FU68" s="5" t="s">
        <v>220</v>
      </c>
      <c r="FV68" s="5" t="s">
        <v>220</v>
      </c>
      <c r="FW68" s="5" t="s">
        <v>220</v>
      </c>
      <c r="FX68" s="5" t="s">
        <v>220</v>
      </c>
      <c r="FY68" s="5" t="s">
        <v>220</v>
      </c>
      <c r="FZ68" s="5" t="s">
        <v>220</v>
      </c>
      <c r="GA68" s="5" t="s">
        <v>220</v>
      </c>
      <c r="GB68" s="5" t="s">
        <v>220</v>
      </c>
      <c r="GC68" s="5" t="s">
        <v>220</v>
      </c>
      <c r="GD68" s="5" t="s">
        <v>220</v>
      </c>
      <c r="GE68" s="5" t="s">
        <v>220</v>
      </c>
      <c r="GF68" s="5" t="s">
        <v>220</v>
      </c>
      <c r="GG68" s="5" t="s">
        <v>220</v>
      </c>
      <c r="GH68" s="5" t="s">
        <v>220</v>
      </c>
      <c r="GI68" s="5" t="s">
        <v>220</v>
      </c>
      <c r="GJ68" s="5" t="s">
        <v>220</v>
      </c>
      <c r="GK68" s="5" t="s">
        <v>220</v>
      </c>
      <c r="GL68" s="5" t="s">
        <v>220</v>
      </c>
      <c r="GM68" s="5">
        <v>203607</v>
      </c>
      <c r="GN68" s="5">
        <v>273708</v>
      </c>
      <c r="GO68" s="5">
        <v>258803</v>
      </c>
      <c r="GP68" s="5">
        <v>262258</v>
      </c>
      <c r="GQ68" s="5">
        <v>854807</v>
      </c>
      <c r="GR68" s="5">
        <v>485582</v>
      </c>
      <c r="GS68" s="5">
        <v>223568</v>
      </c>
      <c r="GT68" s="5">
        <v>238206</v>
      </c>
      <c r="GU68" s="5">
        <v>259855</v>
      </c>
      <c r="GV68" s="5">
        <v>103102</v>
      </c>
      <c r="GW68" s="5">
        <v>164093</v>
      </c>
      <c r="GX68" s="5">
        <v>215672</v>
      </c>
      <c r="GY68" s="5">
        <v>129991</v>
      </c>
      <c r="GZ68" s="5">
        <v>77878</v>
      </c>
      <c r="HA68" s="5">
        <v>76899</v>
      </c>
      <c r="HB68" s="5">
        <v>74044</v>
      </c>
      <c r="HC68" s="5">
        <v>48346</v>
      </c>
      <c r="HD68" s="5">
        <v>68164</v>
      </c>
      <c r="HE68" s="5">
        <v>69945</v>
      </c>
      <c r="HF68" s="5">
        <v>66853</v>
      </c>
      <c r="HG68" s="5">
        <v>57318</v>
      </c>
      <c r="HH68" s="5">
        <v>56483</v>
      </c>
      <c r="HI68" s="5">
        <v>75536</v>
      </c>
      <c r="HJ68" s="5">
        <v>72607</v>
      </c>
      <c r="HK68" s="5">
        <v>57260</v>
      </c>
      <c r="HL68" s="5">
        <v>58970</v>
      </c>
      <c r="HM68" s="5">
        <v>63662</v>
      </c>
      <c r="HN68" s="5">
        <v>32726</v>
      </c>
      <c r="HO68" s="5">
        <v>55627</v>
      </c>
      <c r="HP68" s="5">
        <v>56343</v>
      </c>
      <c r="HQ68" s="5">
        <v>37236</v>
      </c>
      <c r="HR68" s="5">
        <v>32620</v>
      </c>
      <c r="HS68" s="5">
        <v>244326</v>
      </c>
      <c r="HT68" s="5">
        <v>303115</v>
      </c>
      <c r="HU68" s="5">
        <v>266669</v>
      </c>
      <c r="HV68" s="5">
        <v>286336</v>
      </c>
      <c r="HW68" s="5">
        <v>293287</v>
      </c>
      <c r="HX68" s="5">
        <v>369909</v>
      </c>
      <c r="HY68" s="5">
        <v>335852</v>
      </c>
      <c r="HZ68" s="5">
        <v>304978</v>
      </c>
      <c r="IA68" s="5">
        <v>333236</v>
      </c>
      <c r="IB68" s="5">
        <v>277385</v>
      </c>
      <c r="IC68" s="5">
        <v>250693</v>
      </c>
      <c r="ID68" s="5">
        <v>324319</v>
      </c>
      <c r="IE68" s="5">
        <v>238401</v>
      </c>
      <c r="IF68" s="5">
        <v>258111</v>
      </c>
      <c r="IG68" s="5">
        <v>315204</v>
      </c>
      <c r="IH68" s="5">
        <v>252886</v>
      </c>
      <c r="II68" s="5">
        <v>250431</v>
      </c>
      <c r="IJ68" s="5">
        <v>245653</v>
      </c>
      <c r="IK68" s="5">
        <v>236448</v>
      </c>
      <c r="IL68" s="5">
        <v>246196</v>
      </c>
      <c r="IM68" s="5">
        <v>193421</v>
      </c>
      <c r="IN68" s="5">
        <v>195703</v>
      </c>
      <c r="IO68" s="5">
        <v>206270</v>
      </c>
      <c r="IP68" s="5">
        <v>194693</v>
      </c>
      <c r="IQ68" s="5">
        <v>155421</v>
      </c>
      <c r="IR68" s="5">
        <v>164396</v>
      </c>
      <c r="IS68" s="5">
        <v>175645</v>
      </c>
      <c r="IT68" s="5">
        <v>155289</v>
      </c>
      <c r="IU68" s="5">
        <v>181539</v>
      </c>
      <c r="IV68" s="5">
        <v>169628</v>
      </c>
      <c r="IW68" s="5">
        <v>157445</v>
      </c>
      <c r="IX68" s="5">
        <v>166160</v>
      </c>
      <c r="IY68" s="5">
        <v>42993</v>
      </c>
      <c r="IZ68" s="5">
        <v>43717</v>
      </c>
      <c r="JA68" s="5">
        <v>51102</v>
      </c>
      <c r="JB68" s="5">
        <v>52298</v>
      </c>
      <c r="JC68" s="5">
        <v>49955</v>
      </c>
      <c r="JD68" s="5">
        <v>63728</v>
      </c>
      <c r="JE68" s="5">
        <v>60796</v>
      </c>
      <c r="JF68" s="5">
        <v>59883</v>
      </c>
      <c r="JG68" s="5">
        <v>59902</v>
      </c>
      <c r="JH68" s="5">
        <v>53588</v>
      </c>
      <c r="JI68" s="5">
        <v>46351</v>
      </c>
      <c r="JJ68" s="5">
        <v>46214</v>
      </c>
      <c r="JK68" s="5">
        <v>43262</v>
      </c>
      <c r="JL68" s="5">
        <v>46777</v>
      </c>
      <c r="JM68" s="5">
        <v>41119</v>
      </c>
      <c r="JN68" s="5">
        <v>40631</v>
      </c>
      <c r="JO68" s="5">
        <v>39542</v>
      </c>
      <c r="JP68" s="5">
        <v>34766</v>
      </c>
      <c r="JQ68" s="5">
        <v>42328</v>
      </c>
      <c r="JR68" s="5">
        <v>38349</v>
      </c>
      <c r="JS68" s="5">
        <v>37124</v>
      </c>
      <c r="JT68" s="5">
        <v>39498</v>
      </c>
      <c r="JU68" s="5">
        <v>37118</v>
      </c>
      <c r="JV68" s="5">
        <v>34582</v>
      </c>
      <c r="JW68" s="5">
        <v>33350</v>
      </c>
      <c r="JX68" s="5">
        <v>34709</v>
      </c>
      <c r="JY68" s="5">
        <v>32318</v>
      </c>
      <c r="JZ68" s="5">
        <v>32761</v>
      </c>
      <c r="KA68" s="5">
        <v>37848</v>
      </c>
      <c r="KB68" s="5">
        <v>34162</v>
      </c>
      <c r="KC68" s="5">
        <v>27855</v>
      </c>
      <c r="KD68" s="5">
        <v>38086</v>
      </c>
      <c r="KE68" s="5">
        <v>125239</v>
      </c>
      <c r="KF68" s="5">
        <v>133496</v>
      </c>
      <c r="KG68" s="5">
        <v>127114</v>
      </c>
      <c r="KH68" s="5">
        <v>121767</v>
      </c>
      <c r="KI68" s="5">
        <v>121768</v>
      </c>
      <c r="KJ68" s="5">
        <v>116469</v>
      </c>
      <c r="KK68" s="5">
        <v>95826</v>
      </c>
      <c r="KL68" s="5">
        <v>91528</v>
      </c>
      <c r="KM68" s="5">
        <v>75123</v>
      </c>
      <c r="KN68" s="5">
        <v>65773</v>
      </c>
      <c r="KO68" s="5">
        <v>59130</v>
      </c>
      <c r="KP68" s="5">
        <v>46296</v>
      </c>
      <c r="KQ68" s="5">
        <v>53926</v>
      </c>
      <c r="KR68" s="5">
        <v>48156</v>
      </c>
      <c r="KS68" s="5">
        <v>43084</v>
      </c>
      <c r="KT68" s="5">
        <v>46702</v>
      </c>
      <c r="KU68" s="5">
        <v>43934</v>
      </c>
      <c r="KV68" s="5">
        <v>42906</v>
      </c>
      <c r="KW68" s="5">
        <v>12302</v>
      </c>
      <c r="KX68" s="5">
        <v>7241</v>
      </c>
      <c r="KY68" s="5">
        <v>3922</v>
      </c>
      <c r="KZ68" s="5">
        <v>2849</v>
      </c>
      <c r="LA68" s="5">
        <v>4060</v>
      </c>
      <c r="LB68" s="5">
        <v>2887</v>
      </c>
      <c r="LC68" s="5">
        <v>1201</v>
      </c>
      <c r="LD68" s="5">
        <v>1013</v>
      </c>
      <c r="LE68" s="5">
        <v>1745</v>
      </c>
      <c r="LF68" s="5">
        <v>2166</v>
      </c>
      <c r="LG68" s="5">
        <v>3070</v>
      </c>
      <c r="LH68" s="5">
        <v>3147</v>
      </c>
      <c r="LI68" s="5">
        <v>3111</v>
      </c>
      <c r="LJ68" s="5">
        <v>3936</v>
      </c>
      <c r="LK68" s="5">
        <v>5095</v>
      </c>
      <c r="LL68" s="5">
        <v>4725</v>
      </c>
      <c r="LM68" s="5">
        <v>4901</v>
      </c>
      <c r="LN68" s="5">
        <v>5561</v>
      </c>
      <c r="LO68" s="5">
        <v>3574</v>
      </c>
      <c r="LP68" s="5">
        <v>8137</v>
      </c>
      <c r="LQ68" s="5">
        <v>4689</v>
      </c>
      <c r="LR68" s="5">
        <v>4938</v>
      </c>
      <c r="LS68" s="5">
        <v>5444</v>
      </c>
      <c r="LT68" s="5">
        <v>4576</v>
      </c>
      <c r="LU68" s="5">
        <v>5954</v>
      </c>
      <c r="LV68" s="5">
        <v>5477</v>
      </c>
      <c r="LW68" s="5">
        <v>5762</v>
      </c>
      <c r="LX68" s="5">
        <v>5023</v>
      </c>
      <c r="LY68" s="5">
        <v>3974</v>
      </c>
      <c r="LZ68" s="5">
        <v>3327</v>
      </c>
      <c r="MA68" s="5">
        <v>2633</v>
      </c>
      <c r="MB68" s="5">
        <v>2453</v>
      </c>
      <c r="MC68" s="5">
        <v>3509</v>
      </c>
      <c r="MD68" s="5">
        <v>2798</v>
      </c>
      <c r="ME68" s="5">
        <v>2760</v>
      </c>
      <c r="MF68" s="5">
        <v>2469</v>
      </c>
      <c r="MG68" s="5">
        <v>2939</v>
      </c>
      <c r="MH68" s="5">
        <v>2396</v>
      </c>
      <c r="MI68" s="5">
        <v>2735</v>
      </c>
      <c r="MJ68" s="5">
        <v>3128</v>
      </c>
      <c r="MK68" s="5">
        <v>3076</v>
      </c>
      <c r="ML68" s="5">
        <v>2154</v>
      </c>
      <c r="MM68" s="5">
        <v>3266</v>
      </c>
      <c r="MN68" s="5">
        <v>2570</v>
      </c>
      <c r="MO68" s="5">
        <v>2296</v>
      </c>
      <c r="MP68" s="5">
        <v>2253</v>
      </c>
      <c r="MQ68" s="5">
        <v>3705</v>
      </c>
      <c r="MR68" s="5">
        <v>0</v>
      </c>
      <c r="MS68" s="5">
        <v>0</v>
      </c>
      <c r="MT68" s="5">
        <v>0</v>
      </c>
      <c r="MU68" s="5">
        <v>0</v>
      </c>
      <c r="MV68" s="5">
        <v>0</v>
      </c>
      <c r="MW68" s="5">
        <v>0</v>
      </c>
      <c r="MX68" s="5">
        <v>0</v>
      </c>
      <c r="MY68" s="5">
        <v>0</v>
      </c>
      <c r="MZ68" s="5">
        <v>0</v>
      </c>
      <c r="NA68" s="5">
        <v>0</v>
      </c>
      <c r="NB68" s="5">
        <v>0</v>
      </c>
      <c r="NC68" s="5">
        <v>0</v>
      </c>
      <c r="ND68" s="5">
        <v>0</v>
      </c>
      <c r="NE68" s="5" t="s">
        <v>220</v>
      </c>
      <c r="NF68" s="5" t="s">
        <v>220</v>
      </c>
      <c r="NG68" s="5" t="s">
        <v>220</v>
      </c>
      <c r="NH68" s="5" t="s">
        <v>220</v>
      </c>
      <c r="NI68" s="5" t="s">
        <v>220</v>
      </c>
      <c r="NJ68" s="5" t="s">
        <v>220</v>
      </c>
      <c r="NK68" s="5" t="s">
        <v>220</v>
      </c>
      <c r="NL68" s="5" t="s">
        <v>220</v>
      </c>
      <c r="NM68" s="5" t="s">
        <v>220</v>
      </c>
      <c r="NN68" s="5" t="s">
        <v>220</v>
      </c>
      <c r="NO68" s="5" t="s">
        <v>220</v>
      </c>
      <c r="NP68" s="5" t="s">
        <v>220</v>
      </c>
      <c r="NQ68" s="5" t="s">
        <v>220</v>
      </c>
      <c r="NR68" s="5" t="s">
        <v>220</v>
      </c>
      <c r="NS68" s="5" t="s">
        <v>220</v>
      </c>
      <c r="NT68" s="5" t="s">
        <v>220</v>
      </c>
      <c r="NU68" s="5" t="s">
        <v>220</v>
      </c>
      <c r="NV68" s="5" t="s">
        <v>220</v>
      </c>
      <c r="NW68" s="5">
        <v>0</v>
      </c>
      <c r="NX68" s="5">
        <v>0</v>
      </c>
      <c r="NY68" s="5">
        <v>0</v>
      </c>
      <c r="NZ68" s="5">
        <v>0</v>
      </c>
      <c r="OA68" s="5">
        <v>0</v>
      </c>
      <c r="OB68" s="5">
        <v>0</v>
      </c>
      <c r="OC68" s="5">
        <v>0</v>
      </c>
      <c r="OD68" s="5">
        <v>0</v>
      </c>
      <c r="OE68" s="5">
        <v>0</v>
      </c>
      <c r="OF68" s="5">
        <v>0</v>
      </c>
      <c r="OG68" s="5">
        <v>0</v>
      </c>
      <c r="OH68" s="5">
        <v>0</v>
      </c>
      <c r="OI68" s="5">
        <v>0</v>
      </c>
      <c r="OJ68" s="5">
        <v>0</v>
      </c>
      <c r="OK68" s="5" t="s">
        <v>220</v>
      </c>
      <c r="OL68" s="5" t="s">
        <v>220</v>
      </c>
      <c r="OM68" s="5" t="s">
        <v>220</v>
      </c>
      <c r="ON68" s="5" t="s">
        <v>220</v>
      </c>
      <c r="OO68" s="5" t="s">
        <v>220</v>
      </c>
      <c r="OP68" s="5" t="s">
        <v>220</v>
      </c>
      <c r="OQ68" s="5" t="s">
        <v>220</v>
      </c>
      <c r="OR68" s="5" t="s">
        <v>220</v>
      </c>
      <c r="OS68" s="5" t="s">
        <v>220</v>
      </c>
      <c r="OT68" s="5" t="s">
        <v>220</v>
      </c>
      <c r="OU68" s="5" t="s">
        <v>220</v>
      </c>
      <c r="OV68" s="5" t="s">
        <v>220</v>
      </c>
      <c r="OW68" s="5" t="s">
        <v>220</v>
      </c>
      <c r="OX68" s="5" t="s">
        <v>220</v>
      </c>
      <c r="OY68" s="5" t="s">
        <v>220</v>
      </c>
      <c r="OZ68" s="5" t="s">
        <v>220</v>
      </c>
      <c r="PA68" s="5" t="s">
        <v>220</v>
      </c>
      <c r="PB68" s="5" t="s">
        <v>220</v>
      </c>
      <c r="PC68" s="5">
        <v>8735</v>
      </c>
      <c r="PD68" s="5">
        <v>9171</v>
      </c>
      <c r="PE68" s="5">
        <v>11446</v>
      </c>
      <c r="PF68" s="5">
        <v>14359</v>
      </c>
      <c r="PG68" s="5">
        <v>13292</v>
      </c>
      <c r="PH68" s="5">
        <v>15113</v>
      </c>
      <c r="PI68" s="5">
        <v>13664</v>
      </c>
      <c r="PJ68" s="5">
        <v>13001</v>
      </c>
      <c r="PK68" s="5">
        <v>13373</v>
      </c>
      <c r="PL68" s="5">
        <v>12064</v>
      </c>
      <c r="PM68" s="5">
        <v>13839</v>
      </c>
      <c r="PN68" s="5">
        <v>12752</v>
      </c>
      <c r="PO68" s="5">
        <v>12385</v>
      </c>
      <c r="PP68" s="5">
        <v>13951</v>
      </c>
      <c r="PQ68" s="5">
        <v>13839</v>
      </c>
      <c r="PR68" s="5">
        <v>12287</v>
      </c>
      <c r="PS68" s="5">
        <v>10707</v>
      </c>
      <c r="PT68" s="5">
        <v>10173</v>
      </c>
      <c r="PU68" s="5">
        <v>10055</v>
      </c>
      <c r="PV68" s="5">
        <v>11233</v>
      </c>
      <c r="PW68" s="5">
        <v>8351</v>
      </c>
      <c r="PX68" s="5">
        <v>9560</v>
      </c>
      <c r="PY68" s="5">
        <v>7907</v>
      </c>
      <c r="PZ68" s="5">
        <v>6669</v>
      </c>
      <c r="QA68" s="5">
        <v>6008</v>
      </c>
      <c r="QB68" s="5">
        <v>5800</v>
      </c>
      <c r="QC68" s="5">
        <v>5255</v>
      </c>
      <c r="QD68" s="5">
        <v>5536</v>
      </c>
      <c r="QE68" s="5">
        <v>5638</v>
      </c>
      <c r="QF68" s="5">
        <v>6052</v>
      </c>
      <c r="QG68" s="5">
        <v>6345</v>
      </c>
      <c r="QH68" s="5">
        <v>5837</v>
      </c>
      <c r="QI68" s="5">
        <v>26834</v>
      </c>
      <c r="QJ68" s="5">
        <v>30125</v>
      </c>
      <c r="QK68" s="5">
        <v>28908</v>
      </c>
      <c r="QL68" s="5">
        <v>28252</v>
      </c>
      <c r="QM68" s="5">
        <v>23589</v>
      </c>
      <c r="QN68" s="5">
        <v>30249</v>
      </c>
      <c r="QO68" s="5">
        <v>28249</v>
      </c>
      <c r="QP68" s="5">
        <v>25967</v>
      </c>
      <c r="QQ68" s="5">
        <v>22745</v>
      </c>
      <c r="QR68" s="5">
        <v>26472</v>
      </c>
      <c r="QS68" s="5">
        <v>23654</v>
      </c>
      <c r="QT68" s="5">
        <v>24107</v>
      </c>
      <c r="QU68" s="5">
        <v>28126</v>
      </c>
      <c r="QV68" s="5">
        <v>26027</v>
      </c>
      <c r="QW68" s="5">
        <v>16018</v>
      </c>
      <c r="QX68" s="5">
        <v>14581</v>
      </c>
      <c r="QY68" s="5">
        <v>13413</v>
      </c>
      <c r="QZ68" s="5">
        <v>10420</v>
      </c>
      <c r="RA68" s="5">
        <v>13405</v>
      </c>
      <c r="RB68" s="5">
        <v>12826</v>
      </c>
      <c r="RC68" s="5">
        <v>11747</v>
      </c>
      <c r="RD68" s="5">
        <v>9476</v>
      </c>
      <c r="RE68" s="5">
        <v>8442</v>
      </c>
      <c r="RF68" s="5">
        <v>9552</v>
      </c>
      <c r="RG68" s="5">
        <v>10368</v>
      </c>
      <c r="RH68" s="5">
        <v>8557</v>
      </c>
      <c r="RI68" s="5">
        <v>10232</v>
      </c>
      <c r="RJ68" s="5">
        <v>9713</v>
      </c>
      <c r="RK68" s="5">
        <v>9605</v>
      </c>
      <c r="RL68" s="5">
        <v>10382</v>
      </c>
      <c r="RM68" s="5">
        <v>9809</v>
      </c>
      <c r="RN68" s="5">
        <v>7882</v>
      </c>
      <c r="RO68" s="5">
        <v>8456</v>
      </c>
      <c r="RP68" s="5">
        <v>12878</v>
      </c>
      <c r="RQ68" s="5">
        <v>14004</v>
      </c>
      <c r="RR68" s="5">
        <v>15625</v>
      </c>
      <c r="RS68" s="5">
        <v>13961</v>
      </c>
      <c r="RT68" s="5">
        <v>15741</v>
      </c>
      <c r="RU68" s="5">
        <v>12619</v>
      </c>
      <c r="RV68" s="5">
        <v>12457</v>
      </c>
      <c r="RW68" s="5">
        <v>13107</v>
      </c>
      <c r="RX68" s="5">
        <v>12217</v>
      </c>
      <c r="RY68" s="5">
        <v>11258</v>
      </c>
      <c r="RZ68" s="5">
        <v>10406</v>
      </c>
      <c r="SA68" s="5">
        <v>9666</v>
      </c>
      <c r="SB68" s="5">
        <v>9657</v>
      </c>
      <c r="SC68" s="5">
        <v>7467</v>
      </c>
      <c r="SD68" s="5">
        <v>6681</v>
      </c>
      <c r="SE68" s="5">
        <v>5572</v>
      </c>
      <c r="SF68" s="5">
        <v>8558</v>
      </c>
      <c r="SG68" s="5">
        <v>10670</v>
      </c>
      <c r="SH68" s="5">
        <v>8777</v>
      </c>
      <c r="SI68" s="5">
        <v>9529</v>
      </c>
      <c r="SJ68" s="5">
        <v>9983</v>
      </c>
      <c r="SK68" s="5">
        <v>9124</v>
      </c>
      <c r="SL68" s="5">
        <v>9884</v>
      </c>
      <c r="SM68" s="5">
        <v>10111</v>
      </c>
      <c r="SN68" s="5">
        <v>8832</v>
      </c>
      <c r="SO68" s="5">
        <v>9483</v>
      </c>
      <c r="SP68" s="5">
        <v>10986</v>
      </c>
      <c r="SQ68" s="5">
        <v>11226</v>
      </c>
      <c r="SR68" s="5">
        <v>10306</v>
      </c>
      <c r="SS68" s="5">
        <v>9014</v>
      </c>
      <c r="ST68" s="5">
        <v>8484</v>
      </c>
      <c r="SU68" s="5">
        <v>1404</v>
      </c>
      <c r="SV68" s="5">
        <v>1512</v>
      </c>
      <c r="SW68" s="5">
        <v>1559</v>
      </c>
      <c r="SX68" s="5">
        <v>1621</v>
      </c>
      <c r="SY68" s="5">
        <v>1713</v>
      </c>
      <c r="SZ68" s="5">
        <v>1765</v>
      </c>
      <c r="TA68" s="5">
        <v>1827</v>
      </c>
      <c r="TB68" s="5">
        <v>1893</v>
      </c>
      <c r="TC68" s="5">
        <v>1900</v>
      </c>
      <c r="TD68" s="5">
        <v>1727</v>
      </c>
      <c r="TE68" s="5">
        <v>1712</v>
      </c>
      <c r="TF68" s="5">
        <v>2109</v>
      </c>
      <c r="TG68" s="5">
        <v>838</v>
      </c>
      <c r="TH68" s="5">
        <v>743</v>
      </c>
      <c r="TI68" s="5">
        <v>638</v>
      </c>
      <c r="TJ68" s="5">
        <v>570</v>
      </c>
      <c r="TK68" s="5">
        <v>551</v>
      </c>
      <c r="TL68" s="5">
        <v>377</v>
      </c>
      <c r="TM68" s="5">
        <v>562</v>
      </c>
      <c r="TN68" s="5">
        <v>460</v>
      </c>
      <c r="TO68" s="5">
        <v>421</v>
      </c>
      <c r="TP68" s="5">
        <v>438</v>
      </c>
      <c r="TQ68" s="5">
        <v>380</v>
      </c>
      <c r="TR68" s="5">
        <v>330</v>
      </c>
      <c r="TS68" s="5">
        <v>415</v>
      </c>
      <c r="TT68" s="5">
        <v>535</v>
      </c>
      <c r="TU68" s="5">
        <v>585</v>
      </c>
      <c r="TV68" s="5">
        <v>1238</v>
      </c>
      <c r="TW68" s="5">
        <v>2001</v>
      </c>
      <c r="TX68" s="5">
        <v>2199</v>
      </c>
      <c r="TY68" s="5">
        <v>2537</v>
      </c>
      <c r="TZ68" s="5">
        <v>2109</v>
      </c>
      <c r="UA68" s="5">
        <v>52</v>
      </c>
      <c r="UB68" s="5">
        <v>27</v>
      </c>
      <c r="UC68" s="5">
        <v>0</v>
      </c>
      <c r="UD68" s="5">
        <v>0</v>
      </c>
      <c r="UE68" s="5">
        <v>1</v>
      </c>
      <c r="UF68" s="5">
        <v>0</v>
      </c>
      <c r="UG68" s="5">
        <v>0</v>
      </c>
      <c r="UH68" s="5">
        <v>0</v>
      </c>
      <c r="UI68" s="5">
        <v>1</v>
      </c>
      <c r="UJ68" s="5">
        <v>1</v>
      </c>
      <c r="UK68" s="5">
        <v>1</v>
      </c>
      <c r="UL68" s="5">
        <v>4</v>
      </c>
      <c r="UM68" s="5">
        <v>12</v>
      </c>
      <c r="UN68" s="5">
        <v>17</v>
      </c>
      <c r="UO68" s="5">
        <v>14</v>
      </c>
      <c r="UP68" s="5">
        <v>15</v>
      </c>
      <c r="UQ68" s="5">
        <v>16</v>
      </c>
      <c r="UR68" s="5">
        <v>156</v>
      </c>
      <c r="US68" s="5">
        <v>429</v>
      </c>
      <c r="UT68" s="5">
        <v>430</v>
      </c>
      <c r="UU68" s="5">
        <v>450</v>
      </c>
      <c r="UV68" s="5">
        <v>407</v>
      </c>
      <c r="UW68" s="5">
        <v>354</v>
      </c>
      <c r="UX68" s="5">
        <v>198</v>
      </c>
      <c r="UY68" s="5">
        <v>1183</v>
      </c>
      <c r="UZ68" s="5">
        <v>1258</v>
      </c>
      <c r="VA68" s="5">
        <v>656</v>
      </c>
      <c r="VB68" s="5">
        <v>1630</v>
      </c>
      <c r="VC68" s="5">
        <v>1897</v>
      </c>
      <c r="VD68" s="5">
        <v>1644</v>
      </c>
      <c r="VE68" s="5">
        <v>896</v>
      </c>
      <c r="VF68" s="5">
        <v>733</v>
      </c>
      <c r="VG68" s="5">
        <v>96804</v>
      </c>
      <c r="VH68" s="5">
        <v>108037</v>
      </c>
      <c r="VI68" s="5">
        <v>94097</v>
      </c>
      <c r="VJ68" s="5">
        <v>97575</v>
      </c>
      <c r="VK68" s="5">
        <v>100920</v>
      </c>
      <c r="VL68" s="5">
        <v>93509</v>
      </c>
      <c r="VM68" s="5">
        <v>98102</v>
      </c>
      <c r="VN68" s="5">
        <v>104849</v>
      </c>
      <c r="VO68" s="5">
        <v>98180</v>
      </c>
      <c r="VP68" s="5">
        <v>93458</v>
      </c>
      <c r="VQ68" s="5">
        <v>86645</v>
      </c>
      <c r="VR68" s="5">
        <v>76613</v>
      </c>
      <c r="VS68" s="5">
        <v>77159</v>
      </c>
      <c r="VT68" s="5">
        <v>71767</v>
      </c>
      <c r="VU68" s="5">
        <v>69327</v>
      </c>
      <c r="VV68" s="5">
        <v>63671</v>
      </c>
      <c r="VW68" s="5">
        <v>59164</v>
      </c>
      <c r="VX68" s="5">
        <v>70220</v>
      </c>
      <c r="VY68" s="5">
        <v>60652</v>
      </c>
      <c r="VZ68" s="5">
        <v>51513</v>
      </c>
      <c r="WA68" s="5">
        <v>54595</v>
      </c>
      <c r="WB68" s="5">
        <v>48544</v>
      </c>
      <c r="WC68" s="5">
        <v>45196</v>
      </c>
      <c r="WD68" s="5">
        <v>43327</v>
      </c>
      <c r="WE68" s="5">
        <v>48130</v>
      </c>
      <c r="WF68" s="5">
        <v>44315</v>
      </c>
      <c r="WG68" s="5">
        <v>42107</v>
      </c>
      <c r="WH68" s="5">
        <v>47326</v>
      </c>
      <c r="WI68" s="5">
        <v>56503</v>
      </c>
      <c r="WJ68" s="5">
        <v>55735</v>
      </c>
      <c r="WK68" s="5">
        <v>49221</v>
      </c>
      <c r="WL68" s="5">
        <v>45666</v>
      </c>
      <c r="WM68" s="5">
        <v>7436</v>
      </c>
      <c r="WN68" s="5">
        <v>6663</v>
      </c>
      <c r="WO68" s="5">
        <v>5046</v>
      </c>
      <c r="WP68" s="5">
        <v>5326</v>
      </c>
      <c r="WQ68" s="5">
        <v>5467</v>
      </c>
      <c r="WR68" s="5">
        <v>5843</v>
      </c>
      <c r="WS68" s="5">
        <v>5763</v>
      </c>
      <c r="WT68" s="5">
        <v>6122</v>
      </c>
      <c r="WU68" s="5">
        <v>6041</v>
      </c>
      <c r="WV68" s="5">
        <v>5820</v>
      </c>
      <c r="WW68" s="5">
        <v>6151</v>
      </c>
      <c r="WX68" s="5">
        <v>5735</v>
      </c>
      <c r="WY68" s="5">
        <v>5799</v>
      </c>
      <c r="WZ68" s="5">
        <v>5556</v>
      </c>
      <c r="XA68" s="5">
        <v>5169</v>
      </c>
      <c r="XB68" s="5">
        <v>4534</v>
      </c>
      <c r="XC68" s="5">
        <v>4437</v>
      </c>
      <c r="XD68" s="5">
        <v>2792</v>
      </c>
      <c r="XE68" s="5">
        <v>4057</v>
      </c>
      <c r="XF68" s="5">
        <v>3965</v>
      </c>
      <c r="XG68" s="5">
        <v>3014</v>
      </c>
      <c r="XH68" s="5">
        <v>2862</v>
      </c>
      <c r="XI68" s="5">
        <v>2610</v>
      </c>
      <c r="XJ68" s="5">
        <v>2413</v>
      </c>
      <c r="XK68" s="5">
        <v>1603</v>
      </c>
      <c r="XL68" s="5">
        <v>1594</v>
      </c>
      <c r="XM68" s="5">
        <v>1112</v>
      </c>
      <c r="XN68" s="5">
        <v>2074</v>
      </c>
      <c r="XO68" s="5">
        <v>2214</v>
      </c>
      <c r="XP68" s="5">
        <v>2129</v>
      </c>
      <c r="XQ68" s="5">
        <v>1807</v>
      </c>
      <c r="XR68" s="5">
        <v>1790</v>
      </c>
      <c r="XS68" s="2">
        <v>10005</v>
      </c>
      <c r="XT68" s="3" t="s">
        <v>222</v>
      </c>
      <c r="XU68" s="3" t="s">
        <v>222</v>
      </c>
      <c r="XV68" s="3" t="s">
        <v>222</v>
      </c>
      <c r="XW68" s="3" t="s">
        <v>221</v>
      </c>
      <c r="XX68" s="3" t="s">
        <v>222</v>
      </c>
      <c r="XY68" s="3" t="s">
        <v>222</v>
      </c>
      <c r="XZ68" s="3" t="s">
        <v>258</v>
      </c>
    </row>
    <row r="69" spans="1:650" x14ac:dyDescent="0.3">
      <c r="A69" s="1" t="s">
        <v>63</v>
      </c>
      <c r="B69" s="2">
        <v>4072456</v>
      </c>
      <c r="C69" s="5">
        <v>80280</v>
      </c>
      <c r="D69" s="5">
        <v>177739</v>
      </c>
      <c r="E69" s="5">
        <v>33761</v>
      </c>
      <c r="F69" s="5">
        <v>23310</v>
      </c>
      <c r="G69" s="5">
        <v>60709</v>
      </c>
      <c r="H69" s="5">
        <v>47806</v>
      </c>
      <c r="I69" s="5">
        <v>41832</v>
      </c>
      <c r="J69" s="5">
        <v>17758</v>
      </c>
      <c r="K69" s="5">
        <v>9390</v>
      </c>
      <c r="L69" s="5">
        <v>27595</v>
      </c>
      <c r="M69" s="5">
        <v>10617</v>
      </c>
      <c r="N69" s="5">
        <v>24291</v>
      </c>
      <c r="O69" s="5">
        <v>9437</v>
      </c>
      <c r="P69" s="5">
        <v>7563</v>
      </c>
      <c r="Q69" s="5">
        <v>4498</v>
      </c>
      <c r="R69" s="5">
        <v>2649</v>
      </c>
      <c r="S69" s="5">
        <v>3238</v>
      </c>
      <c r="T69" s="5">
        <v>4375</v>
      </c>
      <c r="U69" s="5">
        <v>8340</v>
      </c>
      <c r="V69" s="5">
        <v>9552</v>
      </c>
      <c r="W69" s="5">
        <v>35604</v>
      </c>
      <c r="X69" s="5">
        <v>12138</v>
      </c>
      <c r="Y69" s="5">
        <v>2142</v>
      </c>
      <c r="Z69" s="5">
        <v>2145</v>
      </c>
      <c r="AA69" s="5">
        <v>2405</v>
      </c>
      <c r="AB69" s="5">
        <v>9241</v>
      </c>
      <c r="AC69" s="5">
        <v>0</v>
      </c>
      <c r="AD69" s="5">
        <v>270</v>
      </c>
      <c r="AE69" s="5">
        <v>0</v>
      </c>
      <c r="AF69" s="5">
        <v>0</v>
      </c>
      <c r="AG69" s="5">
        <v>0</v>
      </c>
      <c r="AH69" s="5">
        <v>0</v>
      </c>
      <c r="AI69" s="5">
        <v>128216</v>
      </c>
      <c r="AJ69" s="5">
        <v>136227</v>
      </c>
      <c r="AK69" s="5">
        <v>145260</v>
      </c>
      <c r="AL69" s="5">
        <v>214004</v>
      </c>
      <c r="AM69" s="5">
        <v>785426</v>
      </c>
      <c r="AN69" s="5">
        <v>302797</v>
      </c>
      <c r="AO69" s="5">
        <v>174016</v>
      </c>
      <c r="AP69" s="5">
        <v>87204</v>
      </c>
      <c r="AQ69" s="5">
        <v>227108</v>
      </c>
      <c r="AR69" s="5">
        <v>1170139</v>
      </c>
      <c r="AS69" s="5">
        <v>501292</v>
      </c>
      <c r="AT69" s="5">
        <v>71890</v>
      </c>
      <c r="AU69" s="5">
        <v>84060</v>
      </c>
      <c r="AV69" s="5">
        <v>217461</v>
      </c>
      <c r="AW69" s="5">
        <v>201877</v>
      </c>
      <c r="AX69" s="5">
        <v>44633</v>
      </c>
      <c r="AY69" s="5">
        <v>62591</v>
      </c>
      <c r="AZ69" s="5">
        <v>56748</v>
      </c>
      <c r="BA69" s="5">
        <v>417482</v>
      </c>
      <c r="BB69" s="5">
        <v>155676</v>
      </c>
      <c r="BC69" s="5">
        <v>20519</v>
      </c>
      <c r="BD69" s="5">
        <v>14453</v>
      </c>
      <c r="BE69" s="5">
        <v>37428</v>
      </c>
      <c r="BF69" s="5">
        <v>33957</v>
      </c>
      <c r="BG69" s="5">
        <v>22954</v>
      </c>
      <c r="BH69" s="5">
        <v>34552</v>
      </c>
      <c r="BI69" s="5">
        <v>56182</v>
      </c>
      <c r="BJ69" s="5">
        <v>24633</v>
      </c>
      <c r="BK69" s="5">
        <v>35624</v>
      </c>
      <c r="BL69" s="5">
        <v>18921</v>
      </c>
      <c r="BM69" s="5">
        <v>17934</v>
      </c>
      <c r="BN69" s="5">
        <v>12254</v>
      </c>
      <c r="BO69" s="5">
        <v>24189</v>
      </c>
      <c r="BP69" s="5">
        <v>27683</v>
      </c>
      <c r="BQ69" s="5">
        <v>17125</v>
      </c>
      <c r="BR69" s="5">
        <v>21445</v>
      </c>
      <c r="BS69" s="5">
        <v>17091</v>
      </c>
      <c r="BT69" s="5">
        <v>13934</v>
      </c>
      <c r="BU69" s="5">
        <v>19788</v>
      </c>
      <c r="BV69" s="5">
        <v>4785</v>
      </c>
      <c r="BW69" s="5">
        <v>8084</v>
      </c>
      <c r="BX69" s="5">
        <v>38072</v>
      </c>
      <c r="BY69" s="5">
        <v>12590</v>
      </c>
      <c r="BZ69" s="5">
        <v>18921</v>
      </c>
      <c r="CA69" s="5">
        <v>20176</v>
      </c>
      <c r="CB69" s="5">
        <v>40333</v>
      </c>
      <c r="CC69" s="5">
        <v>17937</v>
      </c>
      <c r="CD69" s="5">
        <v>8356</v>
      </c>
      <c r="CE69" s="5">
        <v>28460</v>
      </c>
      <c r="CF69" s="5">
        <v>7107</v>
      </c>
      <c r="CG69" s="5">
        <v>12873</v>
      </c>
      <c r="CH69" s="5">
        <v>10540</v>
      </c>
      <c r="CI69" s="5">
        <v>3636</v>
      </c>
      <c r="CJ69" s="5">
        <v>4499</v>
      </c>
      <c r="CK69" s="5">
        <v>3007</v>
      </c>
      <c r="CL69" s="5">
        <v>9431</v>
      </c>
      <c r="CM69" s="5">
        <v>13356</v>
      </c>
      <c r="CN69" s="5">
        <v>8964</v>
      </c>
      <c r="CO69" s="5">
        <v>9645</v>
      </c>
      <c r="CP69" s="5">
        <v>10702</v>
      </c>
      <c r="CQ69" s="5">
        <v>8754</v>
      </c>
      <c r="CR69" s="5">
        <v>5394</v>
      </c>
      <c r="CS69" s="5">
        <v>12634</v>
      </c>
      <c r="CT69" s="5">
        <v>2921</v>
      </c>
      <c r="CU69" s="5">
        <v>140268</v>
      </c>
      <c r="CV69" s="5">
        <v>124036</v>
      </c>
      <c r="CW69" s="5">
        <v>111477</v>
      </c>
      <c r="CX69" s="5">
        <v>110062</v>
      </c>
      <c r="CY69" s="5">
        <v>159751</v>
      </c>
      <c r="CZ69" s="5">
        <v>137982</v>
      </c>
      <c r="DA69" s="5">
        <v>89550</v>
      </c>
      <c r="DB69" s="5">
        <v>62107</v>
      </c>
      <c r="DC69" s="5">
        <v>75699</v>
      </c>
      <c r="DD69" s="5">
        <v>76115</v>
      </c>
      <c r="DE69" s="5">
        <v>81641</v>
      </c>
      <c r="DF69" s="5">
        <v>105092</v>
      </c>
      <c r="DG69" s="5">
        <v>85087</v>
      </c>
      <c r="DH69" s="5">
        <v>94898</v>
      </c>
      <c r="DI69" s="5">
        <v>64945</v>
      </c>
      <c r="DJ69" s="5">
        <v>68476</v>
      </c>
      <c r="DK69" s="5">
        <v>54715</v>
      </c>
      <c r="DL69" s="5">
        <v>71893</v>
      </c>
      <c r="DM69" s="5">
        <v>69934</v>
      </c>
      <c r="DN69" s="5">
        <v>58017</v>
      </c>
      <c r="DO69" s="5">
        <v>64698</v>
      </c>
      <c r="DP69" s="5">
        <v>51374</v>
      </c>
      <c r="DQ69" s="5">
        <v>40909</v>
      </c>
      <c r="DR69" s="5">
        <v>52858</v>
      </c>
      <c r="DS69" s="5">
        <v>49004</v>
      </c>
      <c r="DT69" s="5">
        <v>44960</v>
      </c>
      <c r="DU69" s="5">
        <v>43963</v>
      </c>
      <c r="DV69" s="5">
        <v>46816</v>
      </c>
      <c r="DW69" s="5">
        <v>51975</v>
      </c>
      <c r="DX69" s="5">
        <v>51444</v>
      </c>
      <c r="DY69" s="5">
        <v>51938</v>
      </c>
      <c r="DZ69" s="5">
        <v>50473</v>
      </c>
      <c r="EA69" s="5">
        <v>21280</v>
      </c>
      <c r="EB69" s="5">
        <v>64279</v>
      </c>
      <c r="EC69" s="5">
        <v>36685</v>
      </c>
      <c r="ED69" s="5">
        <v>37941</v>
      </c>
      <c r="EE69" s="5">
        <v>60480</v>
      </c>
      <c r="EF69" s="5">
        <v>20323</v>
      </c>
      <c r="EG69" s="5">
        <v>25656</v>
      </c>
      <c r="EH69" s="5">
        <v>21428</v>
      </c>
      <c r="EI69" s="5">
        <v>17829</v>
      </c>
      <c r="EJ69" s="5">
        <v>25429</v>
      </c>
      <c r="EK69" s="5">
        <v>50406</v>
      </c>
      <c r="EL69" s="5">
        <v>30901</v>
      </c>
      <c r="EM69" s="5">
        <v>14656</v>
      </c>
      <c r="EN69" s="5">
        <v>16793</v>
      </c>
      <c r="EO69" s="5">
        <v>8876</v>
      </c>
      <c r="EP69" s="5">
        <v>48102</v>
      </c>
      <c r="EQ69" s="5">
        <v>2710</v>
      </c>
      <c r="ER69" s="5">
        <v>3698</v>
      </c>
      <c r="ES69" s="5">
        <v>4531</v>
      </c>
      <c r="ET69" s="5">
        <v>14659</v>
      </c>
      <c r="EU69" s="5">
        <v>10183</v>
      </c>
      <c r="EV69" s="5">
        <v>6759</v>
      </c>
      <c r="EW69" s="5">
        <v>3321</v>
      </c>
      <c r="EX69" s="5">
        <v>6539</v>
      </c>
      <c r="EY69" s="5">
        <v>6975</v>
      </c>
      <c r="EZ69" s="5">
        <v>20304</v>
      </c>
      <c r="FA69" s="5">
        <v>17045</v>
      </c>
      <c r="FB69" s="5">
        <v>22643</v>
      </c>
      <c r="FC69" s="5">
        <v>4303</v>
      </c>
      <c r="FD69" s="5">
        <v>3539</v>
      </c>
      <c r="FE69" s="5">
        <v>1385</v>
      </c>
      <c r="FF69" s="5">
        <v>1380</v>
      </c>
      <c r="FG69" s="5">
        <v>0</v>
      </c>
      <c r="FH69" s="5">
        <v>0</v>
      </c>
      <c r="FI69" s="5">
        <v>0</v>
      </c>
      <c r="FJ69" s="5">
        <v>0</v>
      </c>
      <c r="FK69" s="5">
        <v>0</v>
      </c>
      <c r="FL69" s="5">
        <v>0</v>
      </c>
      <c r="FM69" s="5">
        <v>0</v>
      </c>
      <c r="FN69" s="5">
        <v>0</v>
      </c>
      <c r="FO69" s="5">
        <v>0</v>
      </c>
      <c r="FP69" s="5">
        <v>0</v>
      </c>
      <c r="FQ69" s="5">
        <v>0</v>
      </c>
      <c r="FR69" s="5">
        <v>0</v>
      </c>
      <c r="FS69" s="5">
        <v>2236</v>
      </c>
      <c r="FT69" s="5">
        <v>0</v>
      </c>
      <c r="FU69" s="5" t="s">
        <v>220</v>
      </c>
      <c r="FV69" s="5" t="s">
        <v>220</v>
      </c>
      <c r="FW69" s="5" t="s">
        <v>220</v>
      </c>
      <c r="FX69" s="5" t="s">
        <v>220</v>
      </c>
      <c r="FY69" s="5" t="s">
        <v>220</v>
      </c>
      <c r="FZ69" s="5" t="s">
        <v>220</v>
      </c>
      <c r="GA69" s="5" t="s">
        <v>220</v>
      </c>
      <c r="GB69" s="5" t="s">
        <v>220</v>
      </c>
      <c r="GC69" s="5" t="s">
        <v>220</v>
      </c>
      <c r="GD69" s="5" t="s">
        <v>220</v>
      </c>
      <c r="GE69" s="5" t="s">
        <v>220</v>
      </c>
      <c r="GF69" s="5" t="s">
        <v>220</v>
      </c>
      <c r="GG69" s="5" t="s">
        <v>220</v>
      </c>
      <c r="GH69" s="5" t="s">
        <v>220</v>
      </c>
      <c r="GI69" s="5" t="s">
        <v>220</v>
      </c>
      <c r="GJ69" s="5" t="s">
        <v>220</v>
      </c>
      <c r="GK69" s="5" t="s">
        <v>220</v>
      </c>
      <c r="GL69" s="5" t="s">
        <v>220</v>
      </c>
      <c r="GM69" s="5">
        <v>394232</v>
      </c>
      <c r="GN69" s="5">
        <v>529964</v>
      </c>
      <c r="GO69" s="5">
        <v>344307</v>
      </c>
      <c r="GP69" s="5">
        <v>406762</v>
      </c>
      <c r="GQ69" s="5">
        <v>1083456</v>
      </c>
      <c r="GR69" s="5">
        <v>522841</v>
      </c>
      <c r="GS69" s="5">
        <v>350842</v>
      </c>
      <c r="GT69" s="5">
        <v>193282</v>
      </c>
      <c r="GU69" s="5">
        <v>338111</v>
      </c>
      <c r="GV69" s="5">
        <v>1337349</v>
      </c>
      <c r="GW69" s="5">
        <v>656546</v>
      </c>
      <c r="GX69" s="5">
        <v>251095</v>
      </c>
      <c r="GY69" s="5">
        <v>215651</v>
      </c>
      <c r="GZ69" s="5">
        <v>377047</v>
      </c>
      <c r="HA69" s="5">
        <v>298132</v>
      </c>
      <c r="HB69" s="5">
        <v>172215</v>
      </c>
      <c r="HC69" s="5">
        <v>151716</v>
      </c>
      <c r="HD69" s="5">
        <v>143821</v>
      </c>
      <c r="HE69" s="5">
        <v>513159</v>
      </c>
      <c r="HF69" s="5">
        <v>248444</v>
      </c>
      <c r="HG69" s="5">
        <v>134640</v>
      </c>
      <c r="HH69" s="5">
        <v>89224</v>
      </c>
      <c r="HI69" s="5">
        <v>86807</v>
      </c>
      <c r="HJ69" s="5">
        <v>104930</v>
      </c>
      <c r="HK69" s="5">
        <v>94694</v>
      </c>
      <c r="HL69" s="5">
        <v>118021</v>
      </c>
      <c r="HM69" s="5">
        <v>126835</v>
      </c>
      <c r="HN69" s="5">
        <v>105065</v>
      </c>
      <c r="HO69" s="5">
        <v>100655</v>
      </c>
      <c r="HP69" s="5">
        <v>79299</v>
      </c>
      <c r="HQ69" s="5">
        <v>83892</v>
      </c>
      <c r="HR69" s="5">
        <v>67028</v>
      </c>
      <c r="HS69" s="5">
        <v>529417</v>
      </c>
      <c r="HT69" s="5">
        <v>573630</v>
      </c>
      <c r="HU69" s="5">
        <v>524245</v>
      </c>
      <c r="HV69" s="5">
        <v>487912</v>
      </c>
      <c r="HW69" s="5">
        <v>512460</v>
      </c>
      <c r="HX69" s="5">
        <v>588322</v>
      </c>
      <c r="HY69" s="5">
        <v>563360</v>
      </c>
      <c r="HZ69" s="5">
        <v>526462</v>
      </c>
      <c r="IA69" s="5">
        <v>513867</v>
      </c>
      <c r="IB69" s="5">
        <v>458715</v>
      </c>
      <c r="IC69" s="5">
        <v>425232</v>
      </c>
      <c r="ID69" s="5">
        <v>461199</v>
      </c>
      <c r="IE69" s="5">
        <v>431104</v>
      </c>
      <c r="IF69" s="5">
        <v>338333</v>
      </c>
      <c r="IG69" s="5">
        <v>355361</v>
      </c>
      <c r="IH69" s="5">
        <v>310520</v>
      </c>
      <c r="II69" s="5">
        <v>288262</v>
      </c>
      <c r="IJ69" s="5">
        <v>280606</v>
      </c>
      <c r="IK69" s="5">
        <v>304072</v>
      </c>
      <c r="IL69" s="5">
        <v>335683</v>
      </c>
      <c r="IM69" s="5">
        <v>284780</v>
      </c>
      <c r="IN69" s="5">
        <v>268511</v>
      </c>
      <c r="IO69" s="5">
        <v>255512</v>
      </c>
      <c r="IP69" s="5">
        <v>247630</v>
      </c>
      <c r="IQ69" s="5">
        <v>234317</v>
      </c>
      <c r="IR69" s="5">
        <v>224291</v>
      </c>
      <c r="IS69" s="5">
        <v>218171</v>
      </c>
      <c r="IT69" s="5">
        <v>205379</v>
      </c>
      <c r="IU69" s="5">
        <v>203281</v>
      </c>
      <c r="IV69" s="5">
        <v>135963</v>
      </c>
      <c r="IW69" s="5">
        <v>121047</v>
      </c>
      <c r="IX69" s="5">
        <v>138147</v>
      </c>
      <c r="IY69" s="5">
        <v>66977</v>
      </c>
      <c r="IZ69" s="5">
        <v>76847</v>
      </c>
      <c r="JA69" s="5">
        <v>81250</v>
      </c>
      <c r="JB69" s="5">
        <v>85266</v>
      </c>
      <c r="JC69" s="5">
        <v>79089</v>
      </c>
      <c r="JD69" s="5">
        <v>92646</v>
      </c>
      <c r="JE69" s="5">
        <v>85814</v>
      </c>
      <c r="JF69" s="5">
        <v>88721</v>
      </c>
      <c r="JG69" s="5">
        <v>88015</v>
      </c>
      <c r="JH69" s="5">
        <v>79011</v>
      </c>
      <c r="JI69" s="5">
        <v>63208</v>
      </c>
      <c r="JJ69" s="5">
        <v>66382</v>
      </c>
      <c r="JK69" s="5">
        <v>60152</v>
      </c>
      <c r="JL69" s="5">
        <v>53708</v>
      </c>
      <c r="JM69" s="5">
        <v>57609</v>
      </c>
      <c r="JN69" s="5">
        <v>57232</v>
      </c>
      <c r="JO69" s="5">
        <v>58501</v>
      </c>
      <c r="JP69" s="5">
        <v>51781</v>
      </c>
      <c r="JQ69" s="5">
        <v>47499</v>
      </c>
      <c r="JR69" s="5">
        <v>48531</v>
      </c>
      <c r="JS69" s="5">
        <v>40647</v>
      </c>
      <c r="JT69" s="5">
        <v>49847</v>
      </c>
      <c r="JU69" s="5">
        <v>49112</v>
      </c>
      <c r="JV69" s="5">
        <v>51456</v>
      </c>
      <c r="JW69" s="5">
        <v>56713</v>
      </c>
      <c r="JX69" s="5">
        <v>50271</v>
      </c>
      <c r="JY69" s="5">
        <v>54526</v>
      </c>
      <c r="JZ69" s="5">
        <v>58052</v>
      </c>
      <c r="KA69" s="5">
        <v>56099</v>
      </c>
      <c r="KB69" s="5">
        <v>55102</v>
      </c>
      <c r="KC69" s="5">
        <v>43681</v>
      </c>
      <c r="KD69" s="5">
        <v>54874</v>
      </c>
      <c r="KE69" s="5">
        <v>64349</v>
      </c>
      <c r="KF69" s="5">
        <v>83451</v>
      </c>
      <c r="KG69" s="5">
        <v>82589</v>
      </c>
      <c r="KH69" s="5">
        <v>69471</v>
      </c>
      <c r="KI69" s="5">
        <v>72502</v>
      </c>
      <c r="KJ69" s="5">
        <v>61013</v>
      </c>
      <c r="KK69" s="5">
        <v>50082</v>
      </c>
      <c r="KL69" s="5">
        <v>36883</v>
      </c>
      <c r="KM69" s="5">
        <v>30258</v>
      </c>
      <c r="KN69" s="5">
        <v>26091</v>
      </c>
      <c r="KO69" s="5">
        <v>22597</v>
      </c>
      <c r="KP69" s="5">
        <v>22605</v>
      </c>
      <c r="KQ69" s="5">
        <v>22418</v>
      </c>
      <c r="KR69" s="5">
        <v>18303</v>
      </c>
      <c r="KS69" s="5">
        <v>13831</v>
      </c>
      <c r="KT69" s="5">
        <v>18708</v>
      </c>
      <c r="KU69" s="5">
        <v>13754</v>
      </c>
      <c r="KV69" s="5">
        <v>10490</v>
      </c>
      <c r="KW69" s="5">
        <v>9489</v>
      </c>
      <c r="KX69" s="5">
        <v>9216</v>
      </c>
      <c r="KY69" s="5">
        <v>8915</v>
      </c>
      <c r="KZ69" s="5">
        <v>8529</v>
      </c>
      <c r="LA69" s="5">
        <v>8101</v>
      </c>
      <c r="LB69" s="5">
        <v>6410</v>
      </c>
      <c r="LC69" s="5">
        <v>4847</v>
      </c>
      <c r="LD69" s="5">
        <v>4770</v>
      </c>
      <c r="LE69" s="5">
        <v>4444</v>
      </c>
      <c r="LF69" s="5">
        <v>4164</v>
      </c>
      <c r="LG69" s="5">
        <v>3948</v>
      </c>
      <c r="LH69" s="5">
        <v>3906</v>
      </c>
      <c r="LI69" s="5">
        <v>4167</v>
      </c>
      <c r="LJ69" s="5">
        <v>4167</v>
      </c>
      <c r="LK69" s="5">
        <v>6036</v>
      </c>
      <c r="LL69" s="5">
        <v>5041</v>
      </c>
      <c r="LM69" s="5">
        <v>3310</v>
      </c>
      <c r="LN69" s="5">
        <v>3056</v>
      </c>
      <c r="LO69" s="5">
        <v>3128</v>
      </c>
      <c r="LP69" s="5">
        <v>3355</v>
      </c>
      <c r="LQ69" s="5">
        <v>3904</v>
      </c>
      <c r="LR69" s="5">
        <v>4318</v>
      </c>
      <c r="LS69" s="5">
        <v>3779</v>
      </c>
      <c r="LT69" s="5">
        <v>4436</v>
      </c>
      <c r="LU69" s="5">
        <v>2586</v>
      </c>
      <c r="LV69" s="5">
        <v>2043</v>
      </c>
      <c r="LW69" s="5">
        <v>1946</v>
      </c>
      <c r="LX69" s="5">
        <v>1784</v>
      </c>
      <c r="LY69" s="5">
        <v>1942</v>
      </c>
      <c r="LZ69" s="5">
        <v>1926</v>
      </c>
      <c r="MA69" s="5">
        <v>1533</v>
      </c>
      <c r="MB69" s="5">
        <v>1392</v>
      </c>
      <c r="MC69" s="5">
        <v>1810</v>
      </c>
      <c r="MD69" s="5">
        <v>1500</v>
      </c>
      <c r="ME69" s="5">
        <v>1150</v>
      </c>
      <c r="MF69" s="5">
        <v>939</v>
      </c>
      <c r="MG69" s="5">
        <v>1347</v>
      </c>
      <c r="MH69" s="5">
        <v>1361</v>
      </c>
      <c r="MI69" s="5">
        <v>1643</v>
      </c>
      <c r="MJ69" s="5">
        <v>1670</v>
      </c>
      <c r="MK69" s="5">
        <v>2043</v>
      </c>
      <c r="ML69" s="5">
        <v>2258</v>
      </c>
      <c r="MM69" s="5">
        <v>3188</v>
      </c>
      <c r="MN69" s="5">
        <v>3333</v>
      </c>
      <c r="MO69" s="5">
        <v>2656</v>
      </c>
      <c r="MP69" s="5">
        <v>2556</v>
      </c>
      <c r="MQ69" s="5">
        <v>5556</v>
      </c>
      <c r="MR69" s="5">
        <v>6646</v>
      </c>
      <c r="MS69" s="5">
        <v>6720</v>
      </c>
      <c r="MT69" s="5">
        <v>5263</v>
      </c>
      <c r="MU69" s="5">
        <v>6932</v>
      </c>
      <c r="MV69" s="5">
        <v>5878</v>
      </c>
      <c r="MW69" s="5">
        <v>4602</v>
      </c>
      <c r="MX69" s="5">
        <v>3027</v>
      </c>
      <c r="MY69" s="5">
        <v>2517</v>
      </c>
      <c r="MZ69" s="5">
        <v>2463</v>
      </c>
      <c r="NA69" s="5">
        <v>2497</v>
      </c>
      <c r="NB69" s="5">
        <v>2584</v>
      </c>
      <c r="NC69" s="5">
        <v>2880</v>
      </c>
      <c r="ND69" s="5">
        <v>0</v>
      </c>
      <c r="NE69" s="5" t="s">
        <v>220</v>
      </c>
      <c r="NF69" s="5" t="s">
        <v>220</v>
      </c>
      <c r="NG69" s="5" t="s">
        <v>220</v>
      </c>
      <c r="NH69" s="5" t="s">
        <v>220</v>
      </c>
      <c r="NI69" s="5" t="s">
        <v>220</v>
      </c>
      <c r="NJ69" s="5" t="s">
        <v>220</v>
      </c>
      <c r="NK69" s="5" t="s">
        <v>220</v>
      </c>
      <c r="NL69" s="5" t="s">
        <v>220</v>
      </c>
      <c r="NM69" s="5" t="s">
        <v>220</v>
      </c>
      <c r="NN69" s="5" t="s">
        <v>220</v>
      </c>
      <c r="NO69" s="5" t="s">
        <v>220</v>
      </c>
      <c r="NP69" s="5" t="s">
        <v>220</v>
      </c>
      <c r="NQ69" s="5" t="s">
        <v>220</v>
      </c>
      <c r="NR69" s="5" t="s">
        <v>220</v>
      </c>
      <c r="NS69" s="5" t="s">
        <v>220</v>
      </c>
      <c r="NT69" s="5" t="s">
        <v>220</v>
      </c>
      <c r="NU69" s="5" t="s">
        <v>220</v>
      </c>
      <c r="NV69" s="5" t="s">
        <v>220</v>
      </c>
      <c r="NW69" s="5">
        <v>0</v>
      </c>
      <c r="NX69" s="5">
        <v>0</v>
      </c>
      <c r="NY69" s="5">
        <v>0</v>
      </c>
      <c r="NZ69" s="5">
        <v>0</v>
      </c>
      <c r="OA69" s="5">
        <v>0</v>
      </c>
      <c r="OB69" s="5">
        <v>0</v>
      </c>
      <c r="OC69" s="5">
        <v>0</v>
      </c>
      <c r="OD69" s="5">
        <v>0</v>
      </c>
      <c r="OE69" s="5">
        <v>0</v>
      </c>
      <c r="OF69" s="5">
        <v>0</v>
      </c>
      <c r="OG69" s="5">
        <v>0</v>
      </c>
      <c r="OH69" s="5">
        <v>200</v>
      </c>
      <c r="OI69" s="5">
        <v>206</v>
      </c>
      <c r="OJ69" s="5">
        <v>0</v>
      </c>
      <c r="OK69" s="5" t="s">
        <v>220</v>
      </c>
      <c r="OL69" s="5" t="s">
        <v>220</v>
      </c>
      <c r="OM69" s="5" t="s">
        <v>220</v>
      </c>
      <c r="ON69" s="5" t="s">
        <v>220</v>
      </c>
      <c r="OO69" s="5" t="s">
        <v>220</v>
      </c>
      <c r="OP69" s="5" t="s">
        <v>220</v>
      </c>
      <c r="OQ69" s="5" t="s">
        <v>220</v>
      </c>
      <c r="OR69" s="5" t="s">
        <v>220</v>
      </c>
      <c r="OS69" s="5" t="s">
        <v>220</v>
      </c>
      <c r="OT69" s="5" t="s">
        <v>220</v>
      </c>
      <c r="OU69" s="5" t="s">
        <v>220</v>
      </c>
      <c r="OV69" s="5" t="s">
        <v>220</v>
      </c>
      <c r="OW69" s="5" t="s">
        <v>220</v>
      </c>
      <c r="OX69" s="5" t="s">
        <v>220</v>
      </c>
      <c r="OY69" s="5" t="s">
        <v>220</v>
      </c>
      <c r="OZ69" s="5" t="s">
        <v>220</v>
      </c>
      <c r="PA69" s="5" t="s">
        <v>220</v>
      </c>
      <c r="PB69" s="5" t="s">
        <v>220</v>
      </c>
      <c r="PC69" s="5">
        <v>31474</v>
      </c>
      <c r="PD69" s="5">
        <v>30458</v>
      </c>
      <c r="PE69" s="5">
        <v>27350</v>
      </c>
      <c r="PF69" s="5">
        <v>28279</v>
      </c>
      <c r="PG69" s="5">
        <v>25045</v>
      </c>
      <c r="PH69" s="5">
        <v>24138</v>
      </c>
      <c r="PI69" s="5">
        <v>26106</v>
      </c>
      <c r="PJ69" s="5">
        <v>24508</v>
      </c>
      <c r="PK69" s="5">
        <v>22854</v>
      </c>
      <c r="PL69" s="5">
        <v>24124</v>
      </c>
      <c r="PM69" s="5">
        <v>22504</v>
      </c>
      <c r="PN69" s="5">
        <v>19897</v>
      </c>
      <c r="PO69" s="5">
        <v>19444</v>
      </c>
      <c r="PP69" s="5">
        <v>20542</v>
      </c>
      <c r="PQ69" s="5">
        <v>25663</v>
      </c>
      <c r="PR69" s="5">
        <v>25220</v>
      </c>
      <c r="PS69" s="5">
        <v>23679</v>
      </c>
      <c r="PT69" s="5">
        <v>23805</v>
      </c>
      <c r="PU69" s="5">
        <v>25773</v>
      </c>
      <c r="PV69" s="5">
        <v>25448</v>
      </c>
      <c r="PW69" s="5">
        <v>19371</v>
      </c>
      <c r="PX69" s="5">
        <v>18219</v>
      </c>
      <c r="PY69" s="5">
        <v>17276</v>
      </c>
      <c r="PZ69" s="5">
        <v>17806</v>
      </c>
      <c r="QA69" s="5">
        <v>17853</v>
      </c>
      <c r="QB69" s="5">
        <v>19450</v>
      </c>
      <c r="QC69" s="5">
        <v>21770</v>
      </c>
      <c r="QD69" s="5">
        <v>20543</v>
      </c>
      <c r="QE69" s="5">
        <v>21703</v>
      </c>
      <c r="QF69" s="5">
        <v>21504</v>
      </c>
      <c r="QG69" s="5">
        <v>18273</v>
      </c>
      <c r="QH69" s="5">
        <v>17011</v>
      </c>
      <c r="QI69" s="5">
        <v>38352</v>
      </c>
      <c r="QJ69" s="5">
        <v>30805</v>
      </c>
      <c r="QK69" s="5">
        <v>28721</v>
      </c>
      <c r="QL69" s="5">
        <v>27692</v>
      </c>
      <c r="QM69" s="5">
        <v>28378</v>
      </c>
      <c r="QN69" s="5">
        <v>27031</v>
      </c>
      <c r="QO69" s="5">
        <v>27509</v>
      </c>
      <c r="QP69" s="5">
        <v>24268</v>
      </c>
      <c r="QQ69" s="5">
        <v>25428</v>
      </c>
      <c r="QR69" s="5">
        <v>21806</v>
      </c>
      <c r="QS69" s="5">
        <v>24248</v>
      </c>
      <c r="QT69" s="5">
        <v>22885</v>
      </c>
      <c r="QU69" s="5">
        <v>22175</v>
      </c>
      <c r="QV69" s="5">
        <v>23548</v>
      </c>
      <c r="QW69" s="5">
        <v>28211</v>
      </c>
      <c r="QX69" s="5">
        <v>22319</v>
      </c>
      <c r="QY69" s="5">
        <v>23128</v>
      </c>
      <c r="QZ69" s="5">
        <v>35637</v>
      </c>
      <c r="RA69" s="5">
        <v>21898</v>
      </c>
      <c r="RB69" s="5">
        <v>21301</v>
      </c>
      <c r="RC69" s="5">
        <v>18027</v>
      </c>
      <c r="RD69" s="5">
        <v>17626</v>
      </c>
      <c r="RE69" s="5">
        <v>17683</v>
      </c>
      <c r="RF69" s="5">
        <v>15857</v>
      </c>
      <c r="RG69" s="5">
        <v>16825</v>
      </c>
      <c r="RH69" s="5">
        <v>17571</v>
      </c>
      <c r="RI69" s="5">
        <v>18601</v>
      </c>
      <c r="RJ69" s="5">
        <v>17755</v>
      </c>
      <c r="RK69" s="5">
        <v>18481</v>
      </c>
      <c r="RL69" s="5">
        <v>17925</v>
      </c>
      <c r="RM69" s="5">
        <v>18685</v>
      </c>
      <c r="RN69" s="5">
        <v>23287</v>
      </c>
      <c r="RO69" s="5">
        <v>22555</v>
      </c>
      <c r="RP69" s="5">
        <v>22357</v>
      </c>
      <c r="RQ69" s="5">
        <v>20531</v>
      </c>
      <c r="RR69" s="5">
        <v>19997</v>
      </c>
      <c r="RS69" s="5">
        <v>20274</v>
      </c>
      <c r="RT69" s="5">
        <v>19055</v>
      </c>
      <c r="RU69" s="5">
        <v>19211</v>
      </c>
      <c r="RV69" s="5">
        <v>18789</v>
      </c>
      <c r="RW69" s="5">
        <v>18655</v>
      </c>
      <c r="RX69" s="5">
        <v>18606</v>
      </c>
      <c r="RY69" s="5">
        <v>17555</v>
      </c>
      <c r="RZ69" s="5">
        <v>15780</v>
      </c>
      <c r="SA69" s="5">
        <v>14236</v>
      </c>
      <c r="SB69" s="5">
        <v>15162</v>
      </c>
      <c r="SC69" s="5">
        <v>19821</v>
      </c>
      <c r="SD69" s="5">
        <v>17837</v>
      </c>
      <c r="SE69" s="5">
        <v>17361</v>
      </c>
      <c r="SF69" s="5">
        <v>17380</v>
      </c>
      <c r="SG69" s="5">
        <v>18197</v>
      </c>
      <c r="SH69" s="5">
        <v>20627</v>
      </c>
      <c r="SI69" s="5">
        <v>21396</v>
      </c>
      <c r="SJ69" s="5">
        <v>18360</v>
      </c>
      <c r="SK69" s="5">
        <v>18823</v>
      </c>
      <c r="SL69" s="5">
        <v>16767</v>
      </c>
      <c r="SM69" s="5">
        <v>14835</v>
      </c>
      <c r="SN69" s="5">
        <v>15597</v>
      </c>
      <c r="SO69" s="5">
        <v>16318</v>
      </c>
      <c r="SP69" s="5">
        <v>16160</v>
      </c>
      <c r="SQ69" s="5">
        <v>20312</v>
      </c>
      <c r="SR69" s="5">
        <v>20118</v>
      </c>
      <c r="SS69" s="5">
        <v>16546</v>
      </c>
      <c r="ST69" s="5">
        <v>14579</v>
      </c>
      <c r="SU69" s="5">
        <v>28943</v>
      </c>
      <c r="SV69" s="5">
        <v>43283</v>
      </c>
      <c r="SW69" s="5">
        <v>43008</v>
      </c>
      <c r="SX69" s="5">
        <v>49104</v>
      </c>
      <c r="SY69" s="5">
        <v>32898</v>
      </c>
      <c r="SZ69" s="5">
        <v>17553</v>
      </c>
      <c r="TA69" s="5">
        <v>13659</v>
      </c>
      <c r="TB69" s="5">
        <v>11576</v>
      </c>
      <c r="TC69" s="5">
        <v>14911</v>
      </c>
      <c r="TD69" s="5">
        <v>11995</v>
      </c>
      <c r="TE69" s="5">
        <v>8504</v>
      </c>
      <c r="TF69" s="5">
        <v>4586</v>
      </c>
      <c r="TG69" s="5">
        <v>3419</v>
      </c>
      <c r="TH69" s="5">
        <v>2327</v>
      </c>
      <c r="TI69" s="5">
        <v>1463</v>
      </c>
      <c r="TJ69" s="5">
        <v>1160</v>
      </c>
      <c r="TK69" s="5">
        <v>1288</v>
      </c>
      <c r="TL69" s="5">
        <v>1169</v>
      </c>
      <c r="TM69" s="5">
        <v>1631</v>
      </c>
      <c r="TN69" s="5">
        <v>1757</v>
      </c>
      <c r="TO69" s="5">
        <v>2206</v>
      </c>
      <c r="TP69" s="5">
        <v>3130</v>
      </c>
      <c r="TQ69" s="5">
        <v>2730</v>
      </c>
      <c r="TR69" s="5">
        <v>2173</v>
      </c>
      <c r="TS69" s="5">
        <v>3721</v>
      </c>
      <c r="TT69" s="5">
        <v>4869</v>
      </c>
      <c r="TU69" s="5">
        <v>6039</v>
      </c>
      <c r="TV69" s="5">
        <v>5091</v>
      </c>
      <c r="TW69" s="5">
        <v>4818</v>
      </c>
      <c r="TX69" s="5">
        <v>4736</v>
      </c>
      <c r="TY69" s="5">
        <v>3448</v>
      </c>
      <c r="TZ69" s="5">
        <v>2314</v>
      </c>
      <c r="UA69" s="5">
        <v>773</v>
      </c>
      <c r="UB69" s="5">
        <v>693</v>
      </c>
      <c r="UC69" s="5">
        <v>574</v>
      </c>
      <c r="UD69" s="5">
        <v>487</v>
      </c>
      <c r="UE69" s="5">
        <v>470</v>
      </c>
      <c r="UF69" s="5">
        <v>403</v>
      </c>
      <c r="UG69" s="5">
        <v>423</v>
      </c>
      <c r="UH69" s="5">
        <v>497</v>
      </c>
      <c r="UI69" s="5">
        <v>527</v>
      </c>
      <c r="UJ69" s="5">
        <v>678</v>
      </c>
      <c r="UK69" s="5">
        <v>975</v>
      </c>
      <c r="UL69" s="5">
        <v>965</v>
      </c>
      <c r="UM69" s="5">
        <v>855</v>
      </c>
      <c r="UN69" s="5">
        <v>783</v>
      </c>
      <c r="UO69" s="5">
        <v>1012</v>
      </c>
      <c r="UP69" s="5">
        <v>1350</v>
      </c>
      <c r="UQ69" s="5">
        <v>1644</v>
      </c>
      <c r="UR69" s="5">
        <v>1791</v>
      </c>
      <c r="US69" s="5">
        <v>2402</v>
      </c>
      <c r="UT69" s="5">
        <v>5984</v>
      </c>
      <c r="UU69" s="5">
        <v>6666</v>
      </c>
      <c r="UV69" s="5">
        <v>4768</v>
      </c>
      <c r="UW69" s="5">
        <v>3502</v>
      </c>
      <c r="UX69" s="5">
        <v>3283</v>
      </c>
      <c r="UY69" s="5">
        <v>3300</v>
      </c>
      <c r="UZ69" s="5">
        <v>2194</v>
      </c>
      <c r="VA69" s="5">
        <v>1359</v>
      </c>
      <c r="VB69" s="5">
        <v>1664</v>
      </c>
      <c r="VC69" s="5">
        <v>1541</v>
      </c>
      <c r="VD69" s="5">
        <v>1018</v>
      </c>
      <c r="VE69" s="5">
        <v>409</v>
      </c>
      <c r="VF69" s="5">
        <v>477</v>
      </c>
      <c r="VG69" s="5">
        <v>120878</v>
      </c>
      <c r="VH69" s="5">
        <v>150176</v>
      </c>
      <c r="VI69" s="5">
        <v>147596</v>
      </c>
      <c r="VJ69" s="5">
        <v>160026</v>
      </c>
      <c r="VK69" s="5">
        <v>153851</v>
      </c>
      <c r="VL69" s="5">
        <v>155933</v>
      </c>
      <c r="VM69" s="5">
        <v>150082</v>
      </c>
      <c r="VN69" s="5">
        <v>147862</v>
      </c>
      <c r="VO69" s="5">
        <v>168829</v>
      </c>
      <c r="VP69" s="5">
        <v>148905</v>
      </c>
      <c r="VQ69" s="5">
        <v>137445</v>
      </c>
      <c r="VR69" s="5">
        <v>148685</v>
      </c>
      <c r="VS69" s="5">
        <v>134321</v>
      </c>
      <c r="VT69" s="5">
        <v>124885</v>
      </c>
      <c r="VU69" s="5">
        <v>119451</v>
      </c>
      <c r="VV69" s="5">
        <v>116341</v>
      </c>
      <c r="VW69" s="5">
        <v>106012</v>
      </c>
      <c r="VX69" s="5">
        <v>91821</v>
      </c>
      <c r="VY69" s="5">
        <v>65313</v>
      </c>
      <c r="VZ69" s="5">
        <v>75669</v>
      </c>
      <c r="WA69" s="5">
        <v>77589</v>
      </c>
      <c r="WB69" s="5">
        <v>74400</v>
      </c>
      <c r="WC69" s="5">
        <v>78203</v>
      </c>
      <c r="WD69" s="5">
        <v>77654</v>
      </c>
      <c r="WE69" s="5">
        <v>75022</v>
      </c>
      <c r="WF69" s="5">
        <v>99648</v>
      </c>
      <c r="WG69" s="5">
        <v>78591</v>
      </c>
      <c r="WH69" s="5">
        <v>74867</v>
      </c>
      <c r="WI69" s="5">
        <v>67196</v>
      </c>
      <c r="WJ69" s="5">
        <v>61118</v>
      </c>
      <c r="WK69" s="5">
        <v>55314</v>
      </c>
      <c r="WL69" s="5">
        <v>52291</v>
      </c>
      <c r="WM69" s="5">
        <v>10513</v>
      </c>
      <c r="WN69" s="5">
        <v>12114</v>
      </c>
      <c r="WO69" s="5">
        <v>9084</v>
      </c>
      <c r="WP69" s="5">
        <v>8071</v>
      </c>
      <c r="WQ69" s="5">
        <v>6955</v>
      </c>
      <c r="WR69" s="5">
        <v>5966</v>
      </c>
      <c r="WS69" s="5">
        <v>5675</v>
      </c>
      <c r="WT69" s="5">
        <v>5294</v>
      </c>
      <c r="WU69" s="5">
        <v>4875</v>
      </c>
      <c r="WV69" s="5">
        <v>3834</v>
      </c>
      <c r="WW69" s="5">
        <v>4648</v>
      </c>
      <c r="WX69" s="5">
        <v>7720</v>
      </c>
      <c r="WY69" s="5">
        <v>6395</v>
      </c>
      <c r="WZ69" s="5">
        <v>4793</v>
      </c>
      <c r="XA69" s="5">
        <v>2555</v>
      </c>
      <c r="XB69" s="5">
        <v>2051</v>
      </c>
      <c r="XC69" s="5">
        <v>2228</v>
      </c>
      <c r="XD69" s="5">
        <v>2525</v>
      </c>
      <c r="XE69" s="5">
        <v>3648</v>
      </c>
      <c r="XF69" s="5">
        <v>3133</v>
      </c>
      <c r="XG69" s="5">
        <v>2763</v>
      </c>
      <c r="XH69" s="5">
        <v>2586</v>
      </c>
      <c r="XI69" s="5">
        <v>2749</v>
      </c>
      <c r="XJ69" s="5">
        <v>2820</v>
      </c>
      <c r="XK69" s="5">
        <v>3258</v>
      </c>
      <c r="XL69" s="5">
        <v>2956</v>
      </c>
      <c r="XM69" s="5">
        <v>3379</v>
      </c>
      <c r="XN69" s="5">
        <v>3099</v>
      </c>
      <c r="XO69" s="5">
        <v>3154</v>
      </c>
      <c r="XP69" s="5">
        <v>2820</v>
      </c>
      <c r="XQ69" s="5">
        <v>2510</v>
      </c>
      <c r="XR69" s="5">
        <v>3236</v>
      </c>
      <c r="XS69" s="2">
        <v>10000</v>
      </c>
      <c r="XT69" s="3" t="s">
        <v>222</v>
      </c>
      <c r="XU69" s="3" t="s">
        <v>222</v>
      </c>
      <c r="XV69" s="3" t="s">
        <v>222</v>
      </c>
      <c r="XW69" s="3" t="s">
        <v>221</v>
      </c>
      <c r="XX69" s="3" t="s">
        <v>222</v>
      </c>
      <c r="XY69" s="3" t="s">
        <v>222</v>
      </c>
      <c r="XZ69" s="3" t="s">
        <v>259</v>
      </c>
    </row>
    <row r="70" spans="1:650" x14ac:dyDescent="0.3">
      <c r="A70" s="1" t="s">
        <v>64</v>
      </c>
      <c r="B70" s="2">
        <v>4000843</v>
      </c>
      <c r="C70" s="5">
        <v>967</v>
      </c>
      <c r="D70" s="5">
        <v>249</v>
      </c>
      <c r="E70" s="5">
        <v>1483</v>
      </c>
      <c r="F70" s="5">
        <v>514</v>
      </c>
      <c r="G70" s="5">
        <v>158</v>
      </c>
      <c r="H70" s="5">
        <v>-81</v>
      </c>
      <c r="I70" s="5">
        <v>3533</v>
      </c>
      <c r="J70" s="5">
        <v>1315</v>
      </c>
      <c r="K70" s="5">
        <v>9113</v>
      </c>
      <c r="L70" s="5">
        <v>1349</v>
      </c>
      <c r="M70" s="5">
        <v>48</v>
      </c>
      <c r="N70" s="5">
        <v>22118</v>
      </c>
      <c r="O70" s="5">
        <v>0</v>
      </c>
      <c r="P70" s="5">
        <v>24</v>
      </c>
      <c r="Q70" s="5">
        <v>0</v>
      </c>
      <c r="R70" s="5">
        <v>7</v>
      </c>
      <c r="S70" s="5">
        <v>38</v>
      </c>
      <c r="T70" s="5">
        <v>0</v>
      </c>
      <c r="U70" s="5">
        <v>36</v>
      </c>
      <c r="V70" s="5">
        <v>0</v>
      </c>
      <c r="W70" s="5">
        <v>0</v>
      </c>
      <c r="X70" s="5">
        <v>0</v>
      </c>
      <c r="Y70" s="5">
        <v>0</v>
      </c>
      <c r="Z70" s="5">
        <v>0</v>
      </c>
      <c r="AA70" s="5">
        <v>0</v>
      </c>
      <c r="AB70" s="5">
        <v>0</v>
      </c>
      <c r="AC70" s="5">
        <v>216</v>
      </c>
      <c r="AD70" s="5">
        <v>0</v>
      </c>
      <c r="AE70" s="5" t="s">
        <v>220</v>
      </c>
      <c r="AF70" s="5" t="s">
        <v>220</v>
      </c>
      <c r="AG70" s="5" t="s">
        <v>220</v>
      </c>
      <c r="AH70" s="5" t="s">
        <v>220</v>
      </c>
      <c r="AI70" s="5">
        <v>26800</v>
      </c>
      <c r="AJ70" s="5">
        <v>24497</v>
      </c>
      <c r="AK70" s="5">
        <v>28903</v>
      </c>
      <c r="AL70" s="5">
        <v>84589</v>
      </c>
      <c r="AM70" s="5">
        <v>103209</v>
      </c>
      <c r="AN70" s="5">
        <v>32223</v>
      </c>
      <c r="AO70" s="5">
        <v>35071</v>
      </c>
      <c r="AP70" s="5">
        <v>41850</v>
      </c>
      <c r="AQ70" s="5">
        <v>38914</v>
      </c>
      <c r="AR70" s="5">
        <v>338456</v>
      </c>
      <c r="AS70" s="5">
        <v>270332</v>
      </c>
      <c r="AT70" s="5">
        <v>161579</v>
      </c>
      <c r="AU70" s="5">
        <v>21446</v>
      </c>
      <c r="AV70" s="5">
        <v>32124</v>
      </c>
      <c r="AW70" s="5">
        <v>130046</v>
      </c>
      <c r="AX70" s="5">
        <v>19633</v>
      </c>
      <c r="AY70" s="5">
        <v>43090</v>
      </c>
      <c r="AZ70" s="5">
        <v>27837</v>
      </c>
      <c r="BA70" s="5">
        <v>38959</v>
      </c>
      <c r="BB70" s="5">
        <v>20349</v>
      </c>
      <c r="BC70" s="5">
        <v>11602</v>
      </c>
      <c r="BD70" s="5">
        <v>11528</v>
      </c>
      <c r="BE70" s="5">
        <v>9450</v>
      </c>
      <c r="BF70" s="5">
        <v>12895</v>
      </c>
      <c r="BG70" s="5">
        <v>8514</v>
      </c>
      <c r="BH70" s="5">
        <v>18694</v>
      </c>
      <c r="BI70" s="5">
        <v>46519</v>
      </c>
      <c r="BJ70" s="5">
        <v>17838</v>
      </c>
      <c r="BK70" s="5" t="s">
        <v>220</v>
      </c>
      <c r="BL70" s="5" t="s">
        <v>220</v>
      </c>
      <c r="BM70" s="5" t="s">
        <v>220</v>
      </c>
      <c r="BN70" s="5" t="s">
        <v>220</v>
      </c>
      <c r="BO70" s="5">
        <v>32331</v>
      </c>
      <c r="BP70" s="5">
        <v>28958</v>
      </c>
      <c r="BQ70" s="5">
        <v>10838</v>
      </c>
      <c r="BR70" s="5">
        <v>19357</v>
      </c>
      <c r="BS70" s="5">
        <v>10837</v>
      </c>
      <c r="BT70" s="5">
        <v>13853</v>
      </c>
      <c r="BU70" s="5">
        <v>22617</v>
      </c>
      <c r="BV70" s="5">
        <v>16685</v>
      </c>
      <c r="BW70" s="5">
        <v>14966</v>
      </c>
      <c r="BX70" s="5">
        <v>19977</v>
      </c>
      <c r="BY70" s="5">
        <v>15855</v>
      </c>
      <c r="BZ70" s="5">
        <v>5645</v>
      </c>
      <c r="CA70" s="5">
        <v>3217</v>
      </c>
      <c r="CB70" s="5">
        <v>19079</v>
      </c>
      <c r="CC70" s="5">
        <v>40981</v>
      </c>
      <c r="CD70" s="5">
        <v>17783</v>
      </c>
      <c r="CE70" s="5">
        <v>5333</v>
      </c>
      <c r="CF70" s="5">
        <v>36213</v>
      </c>
      <c r="CG70" s="5">
        <v>15406</v>
      </c>
      <c r="CH70" s="5">
        <v>28027</v>
      </c>
      <c r="CI70" s="5">
        <v>4940</v>
      </c>
      <c r="CJ70" s="5">
        <v>7476</v>
      </c>
      <c r="CK70" s="5">
        <v>10184</v>
      </c>
      <c r="CL70" s="5">
        <v>9792</v>
      </c>
      <c r="CM70" s="5">
        <v>2903</v>
      </c>
      <c r="CN70" s="5">
        <v>6675</v>
      </c>
      <c r="CO70" s="5">
        <v>8433</v>
      </c>
      <c r="CP70" s="5">
        <v>8988</v>
      </c>
      <c r="CQ70" s="5" t="s">
        <v>220</v>
      </c>
      <c r="CR70" s="5" t="s">
        <v>220</v>
      </c>
      <c r="CS70" s="5" t="s">
        <v>220</v>
      </c>
      <c r="CT70" s="5" t="s">
        <v>220</v>
      </c>
      <c r="CU70" s="5">
        <v>106062</v>
      </c>
      <c r="CV70" s="5">
        <v>78353</v>
      </c>
      <c r="CW70" s="5">
        <v>77273</v>
      </c>
      <c r="CX70" s="5">
        <v>70091</v>
      </c>
      <c r="CY70" s="5">
        <v>68176</v>
      </c>
      <c r="CZ70" s="5">
        <v>52029</v>
      </c>
      <c r="DA70" s="5">
        <v>59334</v>
      </c>
      <c r="DB70" s="5">
        <v>49313</v>
      </c>
      <c r="DC70" s="5">
        <v>48779</v>
      </c>
      <c r="DD70" s="5">
        <v>43019</v>
      </c>
      <c r="DE70" s="5">
        <v>52688</v>
      </c>
      <c r="DF70" s="5">
        <v>76434</v>
      </c>
      <c r="DG70" s="5">
        <v>53729</v>
      </c>
      <c r="DH70" s="5">
        <v>61666</v>
      </c>
      <c r="DI70" s="5">
        <v>76575</v>
      </c>
      <c r="DJ70" s="5">
        <v>49056</v>
      </c>
      <c r="DK70" s="5">
        <v>48485</v>
      </c>
      <c r="DL70" s="5">
        <v>64067</v>
      </c>
      <c r="DM70" s="5">
        <v>43909</v>
      </c>
      <c r="DN70" s="5">
        <v>50199</v>
      </c>
      <c r="DO70" s="5">
        <v>36941</v>
      </c>
      <c r="DP70" s="5">
        <v>38360</v>
      </c>
      <c r="DQ70" s="5">
        <v>50709</v>
      </c>
      <c r="DR70" s="5">
        <v>37267</v>
      </c>
      <c r="DS70" s="5">
        <v>26903</v>
      </c>
      <c r="DT70" s="5">
        <v>31198</v>
      </c>
      <c r="DU70" s="5">
        <v>41300</v>
      </c>
      <c r="DV70" s="5">
        <v>40744</v>
      </c>
      <c r="DW70" s="5" t="s">
        <v>220</v>
      </c>
      <c r="DX70" s="5" t="s">
        <v>220</v>
      </c>
      <c r="DY70" s="5" t="s">
        <v>220</v>
      </c>
      <c r="DZ70" s="5" t="s">
        <v>220</v>
      </c>
      <c r="EA70" s="5">
        <v>6996</v>
      </c>
      <c r="EB70" s="5">
        <v>5866</v>
      </c>
      <c r="EC70" s="5">
        <v>8710</v>
      </c>
      <c r="ED70" s="5">
        <v>8133</v>
      </c>
      <c r="EE70" s="5">
        <v>9977</v>
      </c>
      <c r="EF70" s="5">
        <v>14440</v>
      </c>
      <c r="EG70" s="5">
        <v>10731</v>
      </c>
      <c r="EH70" s="5">
        <v>8223</v>
      </c>
      <c r="EI70" s="5">
        <v>7537</v>
      </c>
      <c r="EJ70" s="5">
        <v>24503</v>
      </c>
      <c r="EK70" s="5">
        <v>14314</v>
      </c>
      <c r="EL70" s="5">
        <v>17883</v>
      </c>
      <c r="EM70" s="5">
        <v>3805</v>
      </c>
      <c r="EN70" s="5">
        <v>2974</v>
      </c>
      <c r="EO70" s="5">
        <v>3064</v>
      </c>
      <c r="EP70" s="5">
        <v>1267</v>
      </c>
      <c r="EQ70" s="5">
        <v>2571</v>
      </c>
      <c r="ER70" s="5">
        <v>3273</v>
      </c>
      <c r="ES70" s="5">
        <v>4330</v>
      </c>
      <c r="ET70" s="5">
        <v>4489</v>
      </c>
      <c r="EU70" s="5">
        <v>363</v>
      </c>
      <c r="EV70" s="5">
        <v>6014</v>
      </c>
      <c r="EW70" s="5">
        <v>3492</v>
      </c>
      <c r="EX70" s="5">
        <v>2894</v>
      </c>
      <c r="EY70" s="5">
        <v>2449</v>
      </c>
      <c r="EZ70" s="5">
        <v>3259</v>
      </c>
      <c r="FA70" s="5">
        <v>7061</v>
      </c>
      <c r="FB70" s="5">
        <v>4822</v>
      </c>
      <c r="FC70" s="5" t="s">
        <v>220</v>
      </c>
      <c r="FD70" s="5" t="s">
        <v>220</v>
      </c>
      <c r="FE70" s="5" t="s">
        <v>220</v>
      </c>
      <c r="FF70" s="5" t="s">
        <v>220</v>
      </c>
      <c r="FG70" s="5">
        <v>0</v>
      </c>
      <c r="FH70" s="5">
        <v>0</v>
      </c>
      <c r="FI70" s="5">
        <v>0</v>
      </c>
      <c r="FJ70" s="5">
        <v>0</v>
      </c>
      <c r="FK70" s="5">
        <v>0</v>
      </c>
      <c r="FL70" s="5">
        <v>0</v>
      </c>
      <c r="FM70" s="5">
        <v>0</v>
      </c>
      <c r="FN70" s="5">
        <v>0</v>
      </c>
      <c r="FO70" s="5">
        <v>0</v>
      </c>
      <c r="FP70" s="5">
        <v>0</v>
      </c>
      <c r="FQ70" s="5">
        <v>0</v>
      </c>
      <c r="FR70" s="5">
        <v>0</v>
      </c>
      <c r="FS70" s="5">
        <v>0</v>
      </c>
      <c r="FT70" s="5">
        <v>0</v>
      </c>
      <c r="FU70" s="5" t="s">
        <v>220</v>
      </c>
      <c r="FV70" s="5" t="s">
        <v>220</v>
      </c>
      <c r="FW70" s="5" t="s">
        <v>220</v>
      </c>
      <c r="FX70" s="5" t="s">
        <v>220</v>
      </c>
      <c r="FY70" s="5" t="s">
        <v>220</v>
      </c>
      <c r="FZ70" s="5" t="s">
        <v>220</v>
      </c>
      <c r="GA70" s="5" t="s">
        <v>220</v>
      </c>
      <c r="GB70" s="5" t="s">
        <v>220</v>
      </c>
      <c r="GC70" s="5" t="s">
        <v>220</v>
      </c>
      <c r="GD70" s="5" t="s">
        <v>220</v>
      </c>
      <c r="GE70" s="5" t="s">
        <v>220</v>
      </c>
      <c r="GF70" s="5" t="s">
        <v>220</v>
      </c>
      <c r="GG70" s="5" t="s">
        <v>220</v>
      </c>
      <c r="GH70" s="5" t="s">
        <v>220</v>
      </c>
      <c r="GI70" s="5" t="s">
        <v>220</v>
      </c>
      <c r="GJ70" s="5" t="s">
        <v>220</v>
      </c>
      <c r="GK70" s="5" t="s">
        <v>220</v>
      </c>
      <c r="GL70" s="5" t="s">
        <v>220</v>
      </c>
      <c r="GM70" s="5">
        <v>173155</v>
      </c>
      <c r="GN70" s="5">
        <v>137922</v>
      </c>
      <c r="GO70" s="5">
        <v>127206</v>
      </c>
      <c r="GP70" s="5">
        <v>182684</v>
      </c>
      <c r="GQ70" s="5">
        <v>192357</v>
      </c>
      <c r="GR70" s="5">
        <v>112464</v>
      </c>
      <c r="GS70" s="5">
        <v>131286</v>
      </c>
      <c r="GT70" s="5">
        <v>117386</v>
      </c>
      <c r="GU70" s="5">
        <v>119309</v>
      </c>
      <c r="GV70" s="5">
        <v>427304</v>
      </c>
      <c r="GW70" s="5">
        <v>353237</v>
      </c>
      <c r="GX70" s="5">
        <v>283659</v>
      </c>
      <c r="GY70" s="5">
        <v>82196</v>
      </c>
      <c r="GZ70" s="5">
        <v>115866</v>
      </c>
      <c r="HA70" s="5">
        <v>250665</v>
      </c>
      <c r="HB70" s="5">
        <v>87745</v>
      </c>
      <c r="HC70" s="5">
        <v>99518</v>
      </c>
      <c r="HD70" s="5">
        <v>131389</v>
      </c>
      <c r="HE70" s="5">
        <v>102640</v>
      </c>
      <c r="HF70" s="5">
        <v>103064</v>
      </c>
      <c r="HG70" s="5">
        <v>53846</v>
      </c>
      <c r="HH70" s="5">
        <v>63378</v>
      </c>
      <c r="HI70" s="5">
        <v>73836</v>
      </c>
      <c r="HJ70" s="5">
        <v>62849</v>
      </c>
      <c r="HK70" s="5">
        <v>40769</v>
      </c>
      <c r="HL70" s="5">
        <v>59825</v>
      </c>
      <c r="HM70" s="5">
        <v>103530</v>
      </c>
      <c r="HN70" s="5">
        <v>72391</v>
      </c>
      <c r="HO70" s="5" t="s">
        <v>220</v>
      </c>
      <c r="HP70" s="5" t="s">
        <v>220</v>
      </c>
      <c r="HQ70" s="5" t="s">
        <v>220</v>
      </c>
      <c r="HR70" s="5" t="s">
        <v>220</v>
      </c>
      <c r="HS70" s="5">
        <v>273622</v>
      </c>
      <c r="HT70" s="5">
        <v>263444</v>
      </c>
      <c r="HU70" s="5">
        <v>223937</v>
      </c>
      <c r="HV70" s="5">
        <v>242342</v>
      </c>
      <c r="HW70" s="5">
        <v>235911</v>
      </c>
      <c r="HX70" s="5">
        <v>306608</v>
      </c>
      <c r="HY70" s="5">
        <v>269248</v>
      </c>
      <c r="HZ70" s="5">
        <v>268981</v>
      </c>
      <c r="IA70" s="5">
        <v>310148</v>
      </c>
      <c r="IB70" s="5">
        <v>311696</v>
      </c>
      <c r="IC70" s="5">
        <v>289048</v>
      </c>
      <c r="ID70" s="5">
        <v>396960</v>
      </c>
      <c r="IE70" s="5">
        <v>468768</v>
      </c>
      <c r="IF70" s="5">
        <v>519192</v>
      </c>
      <c r="IG70" s="5">
        <v>475312</v>
      </c>
      <c r="IH70" s="5">
        <v>397449</v>
      </c>
      <c r="II70" s="5">
        <v>362619</v>
      </c>
      <c r="IJ70" s="5">
        <v>340958</v>
      </c>
      <c r="IK70" s="5">
        <v>350867</v>
      </c>
      <c r="IL70" s="5">
        <v>372766</v>
      </c>
      <c r="IM70" s="5">
        <v>318169</v>
      </c>
      <c r="IN70" s="5">
        <v>257715</v>
      </c>
      <c r="IO70" s="5">
        <v>222909</v>
      </c>
      <c r="IP70" s="5">
        <v>201672</v>
      </c>
      <c r="IQ70" s="5">
        <v>188934</v>
      </c>
      <c r="IR70" s="5">
        <v>187306</v>
      </c>
      <c r="IS70" s="5">
        <v>214148</v>
      </c>
      <c r="IT70" s="5">
        <v>210136</v>
      </c>
      <c r="IU70" s="5" t="s">
        <v>220</v>
      </c>
      <c r="IV70" s="5" t="s">
        <v>220</v>
      </c>
      <c r="IW70" s="5" t="s">
        <v>220</v>
      </c>
      <c r="IX70" s="5" t="s">
        <v>220</v>
      </c>
      <c r="IY70" s="5">
        <v>17884</v>
      </c>
      <c r="IZ70" s="5">
        <v>27151</v>
      </c>
      <c r="JA70" s="5">
        <v>30006</v>
      </c>
      <c r="JB70" s="5">
        <v>34821</v>
      </c>
      <c r="JC70" s="5">
        <v>31933</v>
      </c>
      <c r="JD70" s="5">
        <v>32563</v>
      </c>
      <c r="JE70" s="5">
        <v>30484</v>
      </c>
      <c r="JF70" s="5">
        <v>29089</v>
      </c>
      <c r="JG70" s="5">
        <v>33641</v>
      </c>
      <c r="JH70" s="5">
        <v>26920</v>
      </c>
      <c r="JI70" s="5">
        <v>25781</v>
      </c>
      <c r="JJ70" s="5">
        <v>29297</v>
      </c>
      <c r="JK70" s="5">
        <v>27250</v>
      </c>
      <c r="JL70" s="5">
        <v>28052</v>
      </c>
      <c r="JM70" s="5">
        <v>24984</v>
      </c>
      <c r="JN70" s="5">
        <v>25420</v>
      </c>
      <c r="JO70" s="5">
        <v>22869</v>
      </c>
      <c r="JP70" s="5">
        <v>21209</v>
      </c>
      <c r="JQ70" s="5">
        <v>20685</v>
      </c>
      <c r="JR70" s="5">
        <v>15205</v>
      </c>
      <c r="JS70" s="5">
        <v>14737</v>
      </c>
      <c r="JT70" s="5">
        <v>13810</v>
      </c>
      <c r="JU70" s="5">
        <v>16229</v>
      </c>
      <c r="JV70" s="5">
        <v>14298</v>
      </c>
      <c r="JW70" s="5">
        <v>12627</v>
      </c>
      <c r="JX70" s="5">
        <v>14335</v>
      </c>
      <c r="JY70" s="5">
        <v>18042</v>
      </c>
      <c r="JZ70" s="5">
        <v>15217</v>
      </c>
      <c r="KA70" s="5" t="s">
        <v>220</v>
      </c>
      <c r="KB70" s="5" t="s">
        <v>220</v>
      </c>
      <c r="KC70" s="5" t="s">
        <v>220</v>
      </c>
      <c r="KD70" s="5" t="s">
        <v>220</v>
      </c>
      <c r="KE70" s="5">
        <v>42811</v>
      </c>
      <c r="KF70" s="5">
        <v>43760</v>
      </c>
      <c r="KG70" s="5">
        <v>43809</v>
      </c>
      <c r="KH70" s="5">
        <v>34632</v>
      </c>
      <c r="KI70" s="5">
        <v>37080</v>
      </c>
      <c r="KJ70" s="5">
        <v>34144</v>
      </c>
      <c r="KK70" s="5">
        <v>21406</v>
      </c>
      <c r="KL70" s="5">
        <v>17166</v>
      </c>
      <c r="KM70" s="5">
        <v>17398</v>
      </c>
      <c r="KN70" s="5">
        <v>17769</v>
      </c>
      <c r="KO70" s="5">
        <v>18381</v>
      </c>
      <c r="KP70" s="5">
        <v>31749</v>
      </c>
      <c r="KQ70" s="5">
        <v>32027</v>
      </c>
      <c r="KR70" s="5">
        <v>35171</v>
      </c>
      <c r="KS70" s="5">
        <v>25735</v>
      </c>
      <c r="KT70" s="5">
        <v>18984</v>
      </c>
      <c r="KU70" s="5">
        <v>15763</v>
      </c>
      <c r="KV70" s="5">
        <v>20665</v>
      </c>
      <c r="KW70" s="5">
        <v>21841</v>
      </c>
      <c r="KX70" s="5">
        <v>15494</v>
      </c>
      <c r="KY70" s="5">
        <v>15244</v>
      </c>
      <c r="KZ70" s="5">
        <v>12853</v>
      </c>
      <c r="LA70" s="5">
        <v>6654</v>
      </c>
      <c r="LB70" s="5">
        <v>4556</v>
      </c>
      <c r="LC70" s="5">
        <v>3937</v>
      </c>
      <c r="LD70" s="5">
        <v>4071</v>
      </c>
      <c r="LE70" s="5">
        <v>4178</v>
      </c>
      <c r="LF70" s="5">
        <v>4006</v>
      </c>
      <c r="LG70" s="5" t="s">
        <v>220</v>
      </c>
      <c r="LH70" s="5" t="s">
        <v>220</v>
      </c>
      <c r="LI70" s="5" t="s">
        <v>220</v>
      </c>
      <c r="LJ70" s="5" t="s">
        <v>220</v>
      </c>
      <c r="LK70" s="5">
        <v>1943</v>
      </c>
      <c r="LL70" s="5">
        <v>2560</v>
      </c>
      <c r="LM70" s="5">
        <v>3536</v>
      </c>
      <c r="LN70" s="5">
        <v>2739</v>
      </c>
      <c r="LO70" s="5">
        <v>2490</v>
      </c>
      <c r="LP70" s="5">
        <v>3793</v>
      </c>
      <c r="LQ70" s="5">
        <v>-146</v>
      </c>
      <c r="LR70" s="5">
        <v>2775</v>
      </c>
      <c r="LS70" s="5">
        <v>2280</v>
      </c>
      <c r="LT70" s="5">
        <v>2726</v>
      </c>
      <c r="LU70" s="5">
        <v>2194</v>
      </c>
      <c r="LV70" s="5">
        <v>3114</v>
      </c>
      <c r="LW70" s="5">
        <v>2835</v>
      </c>
      <c r="LX70" s="5">
        <v>3942</v>
      </c>
      <c r="LY70" s="5">
        <v>2878</v>
      </c>
      <c r="LZ70" s="5">
        <v>3305</v>
      </c>
      <c r="MA70" s="5">
        <v>3432</v>
      </c>
      <c r="MB70" s="5">
        <v>3478</v>
      </c>
      <c r="MC70" s="5">
        <v>3645</v>
      </c>
      <c r="MD70" s="5">
        <v>3773</v>
      </c>
      <c r="ME70" s="5">
        <v>4118</v>
      </c>
      <c r="MF70" s="5">
        <v>3560</v>
      </c>
      <c r="MG70" s="5">
        <v>3461</v>
      </c>
      <c r="MH70" s="5">
        <v>2444</v>
      </c>
      <c r="MI70" s="5">
        <v>1716</v>
      </c>
      <c r="MJ70" s="5">
        <v>2184</v>
      </c>
      <c r="MK70" s="5">
        <v>2742</v>
      </c>
      <c r="ML70" s="5">
        <v>2670</v>
      </c>
      <c r="MM70" s="5" t="s">
        <v>220</v>
      </c>
      <c r="MN70" s="5" t="s">
        <v>220</v>
      </c>
      <c r="MO70" s="5" t="s">
        <v>220</v>
      </c>
      <c r="MP70" s="5" t="s">
        <v>220</v>
      </c>
      <c r="MQ70" s="5">
        <v>3124</v>
      </c>
      <c r="MR70" s="5">
        <v>3195</v>
      </c>
      <c r="MS70" s="5">
        <v>3144</v>
      </c>
      <c r="MT70" s="5">
        <v>2677</v>
      </c>
      <c r="MU70" s="5">
        <v>2973</v>
      </c>
      <c r="MV70" s="5">
        <v>2675</v>
      </c>
      <c r="MW70" s="5">
        <v>2091</v>
      </c>
      <c r="MX70" s="5">
        <v>1369</v>
      </c>
      <c r="MY70" s="5">
        <v>1186</v>
      </c>
      <c r="MZ70" s="5">
        <v>1030</v>
      </c>
      <c r="NA70" s="5">
        <v>1229</v>
      </c>
      <c r="NB70" s="5">
        <v>110</v>
      </c>
      <c r="NC70" s="5">
        <v>0</v>
      </c>
      <c r="ND70" s="5">
        <v>0</v>
      </c>
      <c r="NE70" s="5" t="s">
        <v>220</v>
      </c>
      <c r="NF70" s="5" t="s">
        <v>220</v>
      </c>
      <c r="NG70" s="5" t="s">
        <v>220</v>
      </c>
      <c r="NH70" s="5" t="s">
        <v>220</v>
      </c>
      <c r="NI70" s="5" t="s">
        <v>220</v>
      </c>
      <c r="NJ70" s="5" t="s">
        <v>220</v>
      </c>
      <c r="NK70" s="5" t="s">
        <v>220</v>
      </c>
      <c r="NL70" s="5" t="s">
        <v>220</v>
      </c>
      <c r="NM70" s="5" t="s">
        <v>220</v>
      </c>
      <c r="NN70" s="5" t="s">
        <v>220</v>
      </c>
      <c r="NO70" s="5" t="s">
        <v>220</v>
      </c>
      <c r="NP70" s="5" t="s">
        <v>220</v>
      </c>
      <c r="NQ70" s="5" t="s">
        <v>220</v>
      </c>
      <c r="NR70" s="5" t="s">
        <v>220</v>
      </c>
      <c r="NS70" s="5" t="s">
        <v>220</v>
      </c>
      <c r="NT70" s="5" t="s">
        <v>220</v>
      </c>
      <c r="NU70" s="5" t="s">
        <v>220</v>
      </c>
      <c r="NV70" s="5" t="s">
        <v>220</v>
      </c>
      <c r="NW70" s="5">
        <v>0</v>
      </c>
      <c r="NX70" s="5">
        <v>0</v>
      </c>
      <c r="NY70" s="5">
        <v>0</v>
      </c>
      <c r="NZ70" s="5">
        <v>0</v>
      </c>
      <c r="OA70" s="5">
        <v>0</v>
      </c>
      <c r="OB70" s="5">
        <v>0</v>
      </c>
      <c r="OC70" s="5">
        <v>0</v>
      </c>
      <c r="OD70" s="5">
        <v>0</v>
      </c>
      <c r="OE70" s="5">
        <v>0</v>
      </c>
      <c r="OF70" s="5">
        <v>0</v>
      </c>
      <c r="OG70" s="5">
        <v>0</v>
      </c>
      <c r="OH70" s="5">
        <v>0</v>
      </c>
      <c r="OI70" s="5">
        <v>0</v>
      </c>
      <c r="OJ70" s="5">
        <v>0</v>
      </c>
      <c r="OK70" s="5" t="s">
        <v>220</v>
      </c>
      <c r="OL70" s="5" t="s">
        <v>220</v>
      </c>
      <c r="OM70" s="5" t="s">
        <v>220</v>
      </c>
      <c r="ON70" s="5" t="s">
        <v>220</v>
      </c>
      <c r="OO70" s="5" t="s">
        <v>220</v>
      </c>
      <c r="OP70" s="5" t="s">
        <v>220</v>
      </c>
      <c r="OQ70" s="5" t="s">
        <v>220</v>
      </c>
      <c r="OR70" s="5" t="s">
        <v>220</v>
      </c>
      <c r="OS70" s="5" t="s">
        <v>220</v>
      </c>
      <c r="OT70" s="5" t="s">
        <v>220</v>
      </c>
      <c r="OU70" s="5" t="s">
        <v>220</v>
      </c>
      <c r="OV70" s="5" t="s">
        <v>220</v>
      </c>
      <c r="OW70" s="5" t="s">
        <v>220</v>
      </c>
      <c r="OX70" s="5" t="s">
        <v>220</v>
      </c>
      <c r="OY70" s="5" t="s">
        <v>220</v>
      </c>
      <c r="OZ70" s="5" t="s">
        <v>220</v>
      </c>
      <c r="PA70" s="5" t="s">
        <v>220</v>
      </c>
      <c r="PB70" s="5" t="s">
        <v>220</v>
      </c>
      <c r="PC70" s="5">
        <v>18249</v>
      </c>
      <c r="PD70" s="5">
        <v>19214</v>
      </c>
      <c r="PE70" s="5">
        <v>18918</v>
      </c>
      <c r="PF70" s="5">
        <v>18237</v>
      </c>
      <c r="PG70" s="5">
        <v>16041</v>
      </c>
      <c r="PH70" s="5">
        <v>16595</v>
      </c>
      <c r="PI70" s="5">
        <v>15047</v>
      </c>
      <c r="PJ70" s="5">
        <v>14390</v>
      </c>
      <c r="PK70" s="5">
        <v>15084</v>
      </c>
      <c r="PL70" s="5">
        <v>17214</v>
      </c>
      <c r="PM70" s="5">
        <v>15337</v>
      </c>
      <c r="PN70" s="5">
        <v>14804</v>
      </c>
      <c r="PO70" s="5">
        <v>17110</v>
      </c>
      <c r="PP70" s="5">
        <v>18179</v>
      </c>
      <c r="PQ70" s="5">
        <v>16428</v>
      </c>
      <c r="PR70" s="5">
        <v>16510</v>
      </c>
      <c r="PS70" s="5">
        <v>14357</v>
      </c>
      <c r="PT70" s="5">
        <v>17268</v>
      </c>
      <c r="PU70" s="5">
        <v>15075</v>
      </c>
      <c r="PV70" s="5">
        <v>11833</v>
      </c>
      <c r="PW70" s="5">
        <v>13744</v>
      </c>
      <c r="PX70" s="5">
        <v>13394</v>
      </c>
      <c r="PY70" s="5">
        <v>9737</v>
      </c>
      <c r="PZ70" s="5">
        <v>7640</v>
      </c>
      <c r="QA70" s="5">
        <v>8663</v>
      </c>
      <c r="QB70" s="5">
        <v>9289</v>
      </c>
      <c r="QC70" s="5">
        <v>10409</v>
      </c>
      <c r="QD70" s="5">
        <v>9394</v>
      </c>
      <c r="QE70" s="5" t="s">
        <v>220</v>
      </c>
      <c r="QF70" s="5" t="s">
        <v>220</v>
      </c>
      <c r="QG70" s="5" t="s">
        <v>220</v>
      </c>
      <c r="QH70" s="5" t="s">
        <v>220</v>
      </c>
      <c r="QI70" s="5">
        <v>16859</v>
      </c>
      <c r="QJ70" s="5">
        <v>17027</v>
      </c>
      <c r="QK70" s="5">
        <v>16154</v>
      </c>
      <c r="QL70" s="5">
        <v>16635</v>
      </c>
      <c r="QM70" s="5">
        <v>15803</v>
      </c>
      <c r="QN70" s="5">
        <v>15706</v>
      </c>
      <c r="QO70" s="5">
        <v>13957</v>
      </c>
      <c r="QP70" s="5">
        <v>13805</v>
      </c>
      <c r="QQ70" s="5">
        <v>13731</v>
      </c>
      <c r="QR70" s="5">
        <v>13030</v>
      </c>
      <c r="QS70" s="5">
        <v>15413</v>
      </c>
      <c r="QT70" s="5">
        <v>19102</v>
      </c>
      <c r="QU70" s="5">
        <v>19162</v>
      </c>
      <c r="QV70" s="5">
        <v>20554</v>
      </c>
      <c r="QW70" s="5">
        <v>22344</v>
      </c>
      <c r="QX70" s="5">
        <v>18778</v>
      </c>
      <c r="QY70" s="5">
        <v>17239</v>
      </c>
      <c r="QZ70" s="5">
        <v>18683</v>
      </c>
      <c r="RA70" s="5">
        <v>18215</v>
      </c>
      <c r="RB70" s="5">
        <v>13681</v>
      </c>
      <c r="RC70" s="5">
        <v>14104</v>
      </c>
      <c r="RD70" s="5">
        <v>15166</v>
      </c>
      <c r="RE70" s="5">
        <v>13254</v>
      </c>
      <c r="RF70" s="5">
        <v>12567</v>
      </c>
      <c r="RG70" s="5">
        <v>10645</v>
      </c>
      <c r="RH70" s="5">
        <v>12919</v>
      </c>
      <c r="RI70" s="5">
        <v>14180</v>
      </c>
      <c r="RJ70" s="5">
        <v>13085</v>
      </c>
      <c r="RK70" s="5" t="s">
        <v>220</v>
      </c>
      <c r="RL70" s="5" t="s">
        <v>220</v>
      </c>
      <c r="RM70" s="5" t="s">
        <v>220</v>
      </c>
      <c r="RN70" s="5" t="s">
        <v>220</v>
      </c>
      <c r="RO70" s="5">
        <v>13429</v>
      </c>
      <c r="RP70" s="5">
        <v>13096</v>
      </c>
      <c r="RQ70" s="5">
        <v>12350</v>
      </c>
      <c r="RR70" s="5">
        <v>12344</v>
      </c>
      <c r="RS70" s="5">
        <v>12314</v>
      </c>
      <c r="RT70" s="5">
        <v>12119</v>
      </c>
      <c r="RU70" s="5">
        <v>12307</v>
      </c>
      <c r="RV70" s="5">
        <v>15114</v>
      </c>
      <c r="RW70" s="5">
        <v>18840</v>
      </c>
      <c r="RX70" s="5">
        <v>16753</v>
      </c>
      <c r="RY70" s="5">
        <v>15199</v>
      </c>
      <c r="RZ70" s="5">
        <v>15241</v>
      </c>
      <c r="SA70" s="5">
        <v>16846</v>
      </c>
      <c r="SB70" s="5">
        <v>20181</v>
      </c>
      <c r="SC70" s="5">
        <v>18879</v>
      </c>
      <c r="SD70" s="5">
        <v>17292</v>
      </c>
      <c r="SE70" s="5">
        <v>16732</v>
      </c>
      <c r="SF70" s="5">
        <v>14197</v>
      </c>
      <c r="SG70" s="5">
        <v>16453</v>
      </c>
      <c r="SH70" s="5">
        <v>14026</v>
      </c>
      <c r="SI70" s="5">
        <v>11084</v>
      </c>
      <c r="SJ70" s="5">
        <v>11629</v>
      </c>
      <c r="SK70" s="5">
        <v>12739</v>
      </c>
      <c r="SL70" s="5">
        <v>12535</v>
      </c>
      <c r="SM70" s="5">
        <v>11558</v>
      </c>
      <c r="SN70" s="5">
        <v>11546</v>
      </c>
      <c r="SO70" s="5">
        <v>13021</v>
      </c>
      <c r="SP70" s="5">
        <v>13213</v>
      </c>
      <c r="SQ70" s="5" t="s">
        <v>220</v>
      </c>
      <c r="SR70" s="5" t="s">
        <v>220</v>
      </c>
      <c r="SS70" s="5" t="s">
        <v>220</v>
      </c>
      <c r="ST70" s="5" t="s">
        <v>220</v>
      </c>
      <c r="SU70" s="5">
        <v>26864</v>
      </c>
      <c r="SV70" s="5">
        <v>39618</v>
      </c>
      <c r="SW70" s="5">
        <v>41835</v>
      </c>
      <c r="SX70" s="5">
        <v>31427</v>
      </c>
      <c r="SY70" s="5">
        <v>36440</v>
      </c>
      <c r="SZ70" s="5">
        <v>21176</v>
      </c>
      <c r="TA70" s="5">
        <v>14906</v>
      </c>
      <c r="TB70" s="5">
        <v>1470</v>
      </c>
      <c r="TC70" s="5">
        <v>3164</v>
      </c>
      <c r="TD70" s="5">
        <v>1607</v>
      </c>
      <c r="TE70" s="5">
        <v>1389</v>
      </c>
      <c r="TF70" s="5">
        <v>585</v>
      </c>
      <c r="TG70" s="5">
        <v>438</v>
      </c>
      <c r="TH70" s="5">
        <v>590</v>
      </c>
      <c r="TI70" s="5">
        <v>681</v>
      </c>
      <c r="TJ70" s="5">
        <v>772</v>
      </c>
      <c r="TK70" s="5">
        <v>896</v>
      </c>
      <c r="TL70" s="5">
        <v>1285</v>
      </c>
      <c r="TM70" s="5">
        <v>991</v>
      </c>
      <c r="TN70" s="5">
        <v>682</v>
      </c>
      <c r="TO70" s="5">
        <v>581</v>
      </c>
      <c r="TP70" s="5">
        <v>371</v>
      </c>
      <c r="TQ70" s="5">
        <v>301</v>
      </c>
      <c r="TR70" s="5">
        <v>412</v>
      </c>
      <c r="TS70" s="5">
        <v>1504</v>
      </c>
      <c r="TT70" s="5">
        <v>1120</v>
      </c>
      <c r="TU70" s="5">
        <v>1624</v>
      </c>
      <c r="TV70" s="5">
        <v>1542</v>
      </c>
      <c r="TW70" s="5" t="s">
        <v>220</v>
      </c>
      <c r="TX70" s="5" t="s">
        <v>220</v>
      </c>
      <c r="TY70" s="5" t="s">
        <v>220</v>
      </c>
      <c r="TZ70" s="5" t="s">
        <v>220</v>
      </c>
      <c r="UA70" s="5">
        <v>395</v>
      </c>
      <c r="UB70" s="5">
        <v>355</v>
      </c>
      <c r="UC70" s="5">
        <v>309</v>
      </c>
      <c r="UD70" s="5">
        <v>274</v>
      </c>
      <c r="UE70" s="5">
        <v>263</v>
      </c>
      <c r="UF70" s="5">
        <v>219</v>
      </c>
      <c r="UG70" s="5">
        <v>224</v>
      </c>
      <c r="UH70" s="5">
        <v>262</v>
      </c>
      <c r="UI70" s="5">
        <v>276</v>
      </c>
      <c r="UJ70" s="5">
        <v>389</v>
      </c>
      <c r="UK70" s="5">
        <v>483</v>
      </c>
      <c r="UL70" s="5">
        <v>372</v>
      </c>
      <c r="UM70" s="5">
        <v>595</v>
      </c>
      <c r="UN70" s="5">
        <v>682</v>
      </c>
      <c r="UO70" s="5">
        <v>788</v>
      </c>
      <c r="UP70" s="5">
        <v>951</v>
      </c>
      <c r="UQ70" s="5">
        <v>857</v>
      </c>
      <c r="UR70" s="5">
        <v>1589</v>
      </c>
      <c r="US70" s="5">
        <v>2107</v>
      </c>
      <c r="UT70" s="5">
        <v>1502</v>
      </c>
      <c r="UU70" s="5">
        <v>1431</v>
      </c>
      <c r="UV70" s="5">
        <v>1805</v>
      </c>
      <c r="UW70" s="5">
        <v>2660</v>
      </c>
      <c r="UX70" s="5">
        <v>2002</v>
      </c>
      <c r="UY70" s="5">
        <v>9149</v>
      </c>
      <c r="UZ70" s="5">
        <v>2437</v>
      </c>
      <c r="VA70" s="5">
        <v>1054</v>
      </c>
      <c r="VB70" s="5">
        <v>851</v>
      </c>
      <c r="VC70" s="5" t="s">
        <v>220</v>
      </c>
      <c r="VD70" s="5" t="s">
        <v>220</v>
      </c>
      <c r="VE70" s="5" t="s">
        <v>220</v>
      </c>
      <c r="VF70" s="5" t="s">
        <v>220</v>
      </c>
      <c r="VG70" s="5">
        <v>92028</v>
      </c>
      <c r="VH70" s="5">
        <v>89831</v>
      </c>
      <c r="VI70" s="5">
        <v>81375</v>
      </c>
      <c r="VJ70" s="5">
        <v>78012</v>
      </c>
      <c r="VK70" s="5">
        <v>76614</v>
      </c>
      <c r="VL70" s="5">
        <v>71929</v>
      </c>
      <c r="VM70" s="5">
        <v>71967</v>
      </c>
      <c r="VN70" s="5">
        <v>72836</v>
      </c>
      <c r="VO70" s="5">
        <v>68133</v>
      </c>
      <c r="VP70" s="5">
        <v>59372</v>
      </c>
      <c r="VQ70" s="5">
        <v>63853</v>
      </c>
      <c r="VR70" s="5">
        <v>91318</v>
      </c>
      <c r="VS70" s="5">
        <v>94224</v>
      </c>
      <c r="VT70" s="5">
        <v>99407</v>
      </c>
      <c r="VU70" s="5">
        <v>83388</v>
      </c>
      <c r="VV70" s="5">
        <v>70346</v>
      </c>
      <c r="VW70" s="5">
        <v>62301</v>
      </c>
      <c r="VX70" s="5">
        <v>61360</v>
      </c>
      <c r="VY70" s="5">
        <v>59487</v>
      </c>
      <c r="VZ70" s="5">
        <v>54979</v>
      </c>
      <c r="WA70" s="5">
        <v>50960</v>
      </c>
      <c r="WB70" s="5">
        <v>49464</v>
      </c>
      <c r="WC70" s="5">
        <v>64346</v>
      </c>
      <c r="WD70" s="5">
        <v>70544</v>
      </c>
      <c r="WE70" s="5">
        <v>50420</v>
      </c>
      <c r="WF70" s="5">
        <v>39760</v>
      </c>
      <c r="WG70" s="5">
        <v>51555</v>
      </c>
      <c r="WH70" s="5">
        <v>39731</v>
      </c>
      <c r="WI70" s="5" t="s">
        <v>220</v>
      </c>
      <c r="WJ70" s="5" t="s">
        <v>220</v>
      </c>
      <c r="WK70" s="5" t="s">
        <v>220</v>
      </c>
      <c r="WL70" s="5" t="s">
        <v>220</v>
      </c>
      <c r="WM70" s="5">
        <v>4359</v>
      </c>
      <c r="WN70" s="5">
        <v>4147</v>
      </c>
      <c r="WO70" s="5">
        <v>3653</v>
      </c>
      <c r="WP70" s="5">
        <v>3434</v>
      </c>
      <c r="WQ70" s="5">
        <v>3065</v>
      </c>
      <c r="WR70" s="5">
        <v>2686</v>
      </c>
      <c r="WS70" s="5">
        <v>2570</v>
      </c>
      <c r="WT70" s="5">
        <v>2508</v>
      </c>
      <c r="WU70" s="5">
        <v>2372</v>
      </c>
      <c r="WV70" s="5">
        <v>2534</v>
      </c>
      <c r="WW70" s="5">
        <v>3123</v>
      </c>
      <c r="WX70" s="5">
        <v>3914</v>
      </c>
      <c r="WY70" s="5">
        <v>3271</v>
      </c>
      <c r="WZ70" s="5">
        <v>4113</v>
      </c>
      <c r="XA70" s="5">
        <v>3370</v>
      </c>
      <c r="XB70" s="5">
        <v>3558</v>
      </c>
      <c r="XC70" s="5">
        <v>3294</v>
      </c>
      <c r="XD70" s="5">
        <v>1016</v>
      </c>
      <c r="XE70" s="5">
        <v>489</v>
      </c>
      <c r="XF70" s="5">
        <v>809</v>
      </c>
      <c r="XG70" s="5">
        <v>413</v>
      </c>
      <c r="XH70" s="5">
        <v>138</v>
      </c>
      <c r="XI70" s="5">
        <v>2549</v>
      </c>
      <c r="XJ70" s="5">
        <v>1405</v>
      </c>
      <c r="XK70" s="5">
        <v>1452</v>
      </c>
      <c r="XL70" s="5">
        <v>1987</v>
      </c>
      <c r="XM70" s="5">
        <v>2412</v>
      </c>
      <c r="XN70" s="5">
        <v>2240</v>
      </c>
      <c r="XO70" s="5" t="s">
        <v>220</v>
      </c>
      <c r="XP70" s="5" t="s">
        <v>220</v>
      </c>
      <c r="XQ70" s="5" t="s">
        <v>220</v>
      </c>
      <c r="XR70" s="5" t="s">
        <v>220</v>
      </c>
      <c r="XS70" s="2">
        <v>12698</v>
      </c>
      <c r="XT70" s="3" t="s">
        <v>222</v>
      </c>
      <c r="XU70" s="3" t="s">
        <v>222</v>
      </c>
      <c r="XV70" s="3" t="s">
        <v>222</v>
      </c>
      <c r="XW70" s="3" t="s">
        <v>222</v>
      </c>
      <c r="XX70" s="3" t="s">
        <v>222</v>
      </c>
      <c r="XY70" s="3" t="s">
        <v>222</v>
      </c>
      <c r="XZ70" s="3" t="s">
        <v>260</v>
      </c>
    </row>
    <row r="71" spans="1:650" x14ac:dyDescent="0.3">
      <c r="A71" s="1" t="s">
        <v>65</v>
      </c>
      <c r="B71" s="2">
        <v>4059947</v>
      </c>
      <c r="C71" s="5" t="s">
        <v>220</v>
      </c>
      <c r="D71" s="5" t="s">
        <v>220</v>
      </c>
      <c r="E71" s="5" t="s">
        <v>220</v>
      </c>
      <c r="F71" s="5" t="s">
        <v>220</v>
      </c>
      <c r="G71" s="5" t="s">
        <v>220</v>
      </c>
      <c r="H71" s="5" t="s">
        <v>220</v>
      </c>
      <c r="I71" s="5" t="s">
        <v>220</v>
      </c>
      <c r="J71" s="5" t="s">
        <v>220</v>
      </c>
      <c r="K71" s="5" t="s">
        <v>220</v>
      </c>
      <c r="L71" s="5" t="s">
        <v>220</v>
      </c>
      <c r="M71" s="5" t="s">
        <v>220</v>
      </c>
      <c r="N71" s="5" t="s">
        <v>220</v>
      </c>
      <c r="O71" s="5" t="s">
        <v>220</v>
      </c>
      <c r="P71" s="5" t="s">
        <v>220</v>
      </c>
      <c r="Q71" s="5" t="s">
        <v>220</v>
      </c>
      <c r="R71" s="5" t="s">
        <v>220</v>
      </c>
      <c r="S71" s="5" t="s">
        <v>220</v>
      </c>
      <c r="T71" s="5">
        <v>0</v>
      </c>
      <c r="U71" s="5">
        <v>18</v>
      </c>
      <c r="V71" s="5">
        <v>30</v>
      </c>
      <c r="W71" s="5">
        <v>0</v>
      </c>
      <c r="X71" s="5">
        <v>0</v>
      </c>
      <c r="Y71" s="5">
        <v>0</v>
      </c>
      <c r="Z71" s="5">
        <v>0</v>
      </c>
      <c r="AA71" s="5">
        <v>46</v>
      </c>
      <c r="AB71" s="5">
        <v>0</v>
      </c>
      <c r="AC71" s="5" t="s">
        <v>220</v>
      </c>
      <c r="AD71" s="5" t="s">
        <v>220</v>
      </c>
      <c r="AE71" s="5" t="s">
        <v>220</v>
      </c>
      <c r="AF71" s="5" t="s">
        <v>220</v>
      </c>
      <c r="AG71" s="5" t="s">
        <v>220</v>
      </c>
      <c r="AH71" s="5" t="s">
        <v>220</v>
      </c>
      <c r="AI71" s="5" t="s">
        <v>220</v>
      </c>
      <c r="AJ71" s="5" t="s">
        <v>220</v>
      </c>
      <c r="AK71" s="5" t="s">
        <v>220</v>
      </c>
      <c r="AL71" s="5" t="s">
        <v>220</v>
      </c>
      <c r="AM71" s="5" t="s">
        <v>220</v>
      </c>
      <c r="AN71" s="5" t="s">
        <v>220</v>
      </c>
      <c r="AO71" s="5" t="s">
        <v>220</v>
      </c>
      <c r="AP71" s="5" t="s">
        <v>220</v>
      </c>
      <c r="AQ71" s="5" t="s">
        <v>220</v>
      </c>
      <c r="AR71" s="5" t="s">
        <v>220</v>
      </c>
      <c r="AS71" s="5" t="s">
        <v>220</v>
      </c>
      <c r="AT71" s="5" t="s">
        <v>220</v>
      </c>
      <c r="AU71" s="5" t="s">
        <v>220</v>
      </c>
      <c r="AV71" s="5" t="s">
        <v>220</v>
      </c>
      <c r="AW71" s="5" t="s">
        <v>220</v>
      </c>
      <c r="AX71" s="5" t="s">
        <v>220</v>
      </c>
      <c r="AY71" s="5" t="s">
        <v>220</v>
      </c>
      <c r="AZ71" s="5">
        <v>0</v>
      </c>
      <c r="BA71" s="5">
        <v>0</v>
      </c>
      <c r="BB71" s="5">
        <v>0</v>
      </c>
      <c r="BC71" s="5">
        <v>0</v>
      </c>
      <c r="BD71" s="5">
        <v>0</v>
      </c>
      <c r="BE71" s="5">
        <v>0</v>
      </c>
      <c r="BF71" s="5">
        <v>0</v>
      </c>
      <c r="BG71" s="5">
        <v>0</v>
      </c>
      <c r="BH71" s="5">
        <v>0</v>
      </c>
      <c r="BI71" s="5" t="s">
        <v>220</v>
      </c>
      <c r="BJ71" s="5" t="s">
        <v>220</v>
      </c>
      <c r="BK71" s="5" t="s">
        <v>220</v>
      </c>
      <c r="BL71" s="5" t="s">
        <v>220</v>
      </c>
      <c r="BM71" s="5" t="s">
        <v>220</v>
      </c>
      <c r="BN71" s="5" t="s">
        <v>220</v>
      </c>
      <c r="BO71" s="5" t="s">
        <v>220</v>
      </c>
      <c r="BP71" s="5" t="s">
        <v>220</v>
      </c>
      <c r="BQ71" s="5" t="s">
        <v>220</v>
      </c>
      <c r="BR71" s="5" t="s">
        <v>220</v>
      </c>
      <c r="BS71" s="5" t="s">
        <v>220</v>
      </c>
      <c r="BT71" s="5" t="s">
        <v>220</v>
      </c>
      <c r="BU71" s="5" t="s">
        <v>220</v>
      </c>
      <c r="BV71" s="5" t="s">
        <v>220</v>
      </c>
      <c r="BW71" s="5" t="s">
        <v>220</v>
      </c>
      <c r="BX71" s="5" t="s">
        <v>220</v>
      </c>
      <c r="BY71" s="5" t="s">
        <v>220</v>
      </c>
      <c r="BZ71" s="5" t="s">
        <v>220</v>
      </c>
      <c r="CA71" s="5" t="s">
        <v>220</v>
      </c>
      <c r="CB71" s="5" t="s">
        <v>220</v>
      </c>
      <c r="CC71" s="5" t="s">
        <v>220</v>
      </c>
      <c r="CD71" s="5" t="s">
        <v>220</v>
      </c>
      <c r="CE71" s="5" t="s">
        <v>220</v>
      </c>
      <c r="CF71" s="5">
        <v>0</v>
      </c>
      <c r="CG71" s="5">
        <v>459</v>
      </c>
      <c r="CH71" s="5">
        <v>193</v>
      </c>
      <c r="CI71" s="5">
        <v>83</v>
      </c>
      <c r="CJ71" s="5">
        <v>307</v>
      </c>
      <c r="CK71" s="5">
        <v>122</v>
      </c>
      <c r="CL71" s="5">
        <v>279</v>
      </c>
      <c r="CM71" s="5">
        <v>71</v>
      </c>
      <c r="CN71" s="5">
        <v>270</v>
      </c>
      <c r="CO71" s="5" t="s">
        <v>220</v>
      </c>
      <c r="CP71" s="5" t="s">
        <v>220</v>
      </c>
      <c r="CQ71" s="5" t="s">
        <v>220</v>
      </c>
      <c r="CR71" s="5" t="s">
        <v>220</v>
      </c>
      <c r="CS71" s="5" t="s">
        <v>220</v>
      </c>
      <c r="CT71" s="5" t="s">
        <v>220</v>
      </c>
      <c r="CU71" s="5" t="s">
        <v>220</v>
      </c>
      <c r="CV71" s="5" t="s">
        <v>220</v>
      </c>
      <c r="CW71" s="5" t="s">
        <v>220</v>
      </c>
      <c r="CX71" s="5" t="s">
        <v>220</v>
      </c>
      <c r="CY71" s="5" t="s">
        <v>220</v>
      </c>
      <c r="CZ71" s="5" t="s">
        <v>220</v>
      </c>
      <c r="DA71" s="5" t="s">
        <v>220</v>
      </c>
      <c r="DB71" s="5" t="s">
        <v>220</v>
      </c>
      <c r="DC71" s="5" t="s">
        <v>220</v>
      </c>
      <c r="DD71" s="5" t="s">
        <v>220</v>
      </c>
      <c r="DE71" s="5" t="s">
        <v>220</v>
      </c>
      <c r="DF71" s="5" t="s">
        <v>220</v>
      </c>
      <c r="DG71" s="5" t="s">
        <v>220</v>
      </c>
      <c r="DH71" s="5" t="s">
        <v>220</v>
      </c>
      <c r="DI71" s="5" t="s">
        <v>220</v>
      </c>
      <c r="DJ71" s="5" t="s">
        <v>220</v>
      </c>
      <c r="DK71" s="5" t="s">
        <v>220</v>
      </c>
      <c r="DL71" s="5">
        <v>3903</v>
      </c>
      <c r="DM71" s="5">
        <v>3306</v>
      </c>
      <c r="DN71" s="5">
        <v>3684</v>
      </c>
      <c r="DO71" s="5">
        <v>3162</v>
      </c>
      <c r="DP71" s="5">
        <v>2988</v>
      </c>
      <c r="DQ71" s="5">
        <v>3307</v>
      </c>
      <c r="DR71" s="5">
        <v>2247</v>
      </c>
      <c r="DS71" s="5">
        <v>2240</v>
      </c>
      <c r="DT71" s="5">
        <v>1899</v>
      </c>
      <c r="DU71" s="5" t="s">
        <v>220</v>
      </c>
      <c r="DV71" s="5" t="s">
        <v>220</v>
      </c>
      <c r="DW71" s="5" t="s">
        <v>220</v>
      </c>
      <c r="DX71" s="5" t="s">
        <v>220</v>
      </c>
      <c r="DY71" s="5" t="s">
        <v>220</v>
      </c>
      <c r="DZ71" s="5" t="s">
        <v>220</v>
      </c>
      <c r="EA71" s="5" t="s">
        <v>220</v>
      </c>
      <c r="EB71" s="5" t="s">
        <v>220</v>
      </c>
      <c r="EC71" s="5" t="s">
        <v>220</v>
      </c>
      <c r="ED71" s="5" t="s">
        <v>220</v>
      </c>
      <c r="EE71" s="5" t="s">
        <v>220</v>
      </c>
      <c r="EF71" s="5" t="s">
        <v>220</v>
      </c>
      <c r="EG71" s="5" t="s">
        <v>220</v>
      </c>
      <c r="EH71" s="5" t="s">
        <v>220</v>
      </c>
      <c r="EI71" s="5" t="s">
        <v>220</v>
      </c>
      <c r="EJ71" s="5" t="s">
        <v>220</v>
      </c>
      <c r="EK71" s="5" t="s">
        <v>220</v>
      </c>
      <c r="EL71" s="5" t="s">
        <v>220</v>
      </c>
      <c r="EM71" s="5" t="s">
        <v>220</v>
      </c>
      <c r="EN71" s="5" t="s">
        <v>220</v>
      </c>
      <c r="EO71" s="5" t="s">
        <v>220</v>
      </c>
      <c r="EP71" s="5" t="s">
        <v>220</v>
      </c>
      <c r="EQ71" s="5" t="s">
        <v>220</v>
      </c>
      <c r="ER71" s="5">
        <v>585</v>
      </c>
      <c r="ES71" s="5">
        <v>343</v>
      </c>
      <c r="ET71" s="5">
        <v>585</v>
      </c>
      <c r="EU71" s="5">
        <v>268</v>
      </c>
      <c r="EV71" s="5">
        <v>289</v>
      </c>
      <c r="EW71" s="5">
        <v>217</v>
      </c>
      <c r="EX71" s="5">
        <v>345</v>
      </c>
      <c r="EY71" s="5">
        <v>253</v>
      </c>
      <c r="EZ71" s="5">
        <v>381</v>
      </c>
      <c r="FA71" s="5" t="s">
        <v>220</v>
      </c>
      <c r="FB71" s="5" t="s">
        <v>220</v>
      </c>
      <c r="FC71" s="5" t="s">
        <v>220</v>
      </c>
      <c r="FD71" s="5" t="s">
        <v>220</v>
      </c>
      <c r="FE71" s="5" t="s">
        <v>220</v>
      </c>
      <c r="FF71" s="5" t="s">
        <v>220</v>
      </c>
      <c r="FG71" s="5" t="s">
        <v>220</v>
      </c>
      <c r="FH71" s="5" t="s">
        <v>220</v>
      </c>
      <c r="FI71" s="5" t="s">
        <v>220</v>
      </c>
      <c r="FJ71" s="5" t="s">
        <v>220</v>
      </c>
      <c r="FK71" s="5" t="s">
        <v>220</v>
      </c>
      <c r="FL71" s="5" t="s">
        <v>220</v>
      </c>
      <c r="FM71" s="5" t="s">
        <v>220</v>
      </c>
      <c r="FN71" s="5" t="s">
        <v>220</v>
      </c>
      <c r="FO71" s="5" t="s">
        <v>220</v>
      </c>
      <c r="FP71" s="5" t="s">
        <v>220</v>
      </c>
      <c r="FQ71" s="5" t="s">
        <v>220</v>
      </c>
      <c r="FR71" s="5" t="s">
        <v>220</v>
      </c>
      <c r="FS71" s="5" t="s">
        <v>220</v>
      </c>
      <c r="FT71" s="5" t="s">
        <v>220</v>
      </c>
      <c r="FU71" s="5" t="s">
        <v>220</v>
      </c>
      <c r="FV71" s="5" t="s">
        <v>220</v>
      </c>
      <c r="FW71" s="5" t="s">
        <v>220</v>
      </c>
      <c r="FX71" s="5" t="s">
        <v>220</v>
      </c>
      <c r="FY71" s="5" t="s">
        <v>220</v>
      </c>
      <c r="FZ71" s="5" t="s">
        <v>220</v>
      </c>
      <c r="GA71" s="5" t="s">
        <v>220</v>
      </c>
      <c r="GB71" s="5" t="s">
        <v>220</v>
      </c>
      <c r="GC71" s="5" t="s">
        <v>220</v>
      </c>
      <c r="GD71" s="5" t="s">
        <v>220</v>
      </c>
      <c r="GE71" s="5" t="s">
        <v>220</v>
      </c>
      <c r="GF71" s="5" t="s">
        <v>220</v>
      </c>
      <c r="GG71" s="5" t="s">
        <v>220</v>
      </c>
      <c r="GH71" s="5" t="s">
        <v>220</v>
      </c>
      <c r="GI71" s="5" t="s">
        <v>220</v>
      </c>
      <c r="GJ71" s="5" t="s">
        <v>220</v>
      </c>
      <c r="GK71" s="5" t="s">
        <v>220</v>
      </c>
      <c r="GL71" s="5" t="s">
        <v>220</v>
      </c>
      <c r="GM71" s="5" t="s">
        <v>220</v>
      </c>
      <c r="GN71" s="5" t="s">
        <v>220</v>
      </c>
      <c r="GO71" s="5" t="s">
        <v>220</v>
      </c>
      <c r="GP71" s="5" t="s">
        <v>220</v>
      </c>
      <c r="GQ71" s="5" t="s">
        <v>220</v>
      </c>
      <c r="GR71" s="5" t="s">
        <v>220</v>
      </c>
      <c r="GS71" s="5" t="s">
        <v>220</v>
      </c>
      <c r="GT71" s="5" t="s">
        <v>220</v>
      </c>
      <c r="GU71" s="5" t="s">
        <v>220</v>
      </c>
      <c r="GV71" s="5" t="s">
        <v>220</v>
      </c>
      <c r="GW71" s="5" t="s">
        <v>220</v>
      </c>
      <c r="GX71" s="5" t="s">
        <v>220</v>
      </c>
      <c r="GY71" s="5" t="s">
        <v>220</v>
      </c>
      <c r="GZ71" s="5" t="s">
        <v>220</v>
      </c>
      <c r="HA71" s="5" t="s">
        <v>220</v>
      </c>
      <c r="HB71" s="5" t="s">
        <v>220</v>
      </c>
      <c r="HC71" s="5" t="s">
        <v>220</v>
      </c>
      <c r="HD71" s="5">
        <v>4488</v>
      </c>
      <c r="HE71" s="5">
        <v>4125</v>
      </c>
      <c r="HF71" s="5">
        <v>4492</v>
      </c>
      <c r="HG71" s="5">
        <v>3513</v>
      </c>
      <c r="HH71" s="5">
        <v>3584</v>
      </c>
      <c r="HI71" s="5">
        <v>3646</v>
      </c>
      <c r="HJ71" s="5">
        <v>2871</v>
      </c>
      <c r="HK71" s="5">
        <v>2610</v>
      </c>
      <c r="HL71" s="5">
        <v>2550</v>
      </c>
      <c r="HM71" s="5" t="s">
        <v>220</v>
      </c>
      <c r="HN71" s="5" t="s">
        <v>220</v>
      </c>
      <c r="HO71" s="5" t="s">
        <v>220</v>
      </c>
      <c r="HP71" s="5" t="s">
        <v>220</v>
      </c>
      <c r="HQ71" s="5" t="s">
        <v>220</v>
      </c>
      <c r="HR71" s="5" t="s">
        <v>220</v>
      </c>
      <c r="HS71" s="5" t="s">
        <v>220</v>
      </c>
      <c r="HT71" s="5" t="s">
        <v>220</v>
      </c>
      <c r="HU71" s="5" t="s">
        <v>220</v>
      </c>
      <c r="HV71" s="5" t="s">
        <v>220</v>
      </c>
      <c r="HW71" s="5" t="s">
        <v>220</v>
      </c>
      <c r="HX71" s="5" t="s">
        <v>220</v>
      </c>
      <c r="HY71" s="5" t="s">
        <v>220</v>
      </c>
      <c r="HZ71" s="5" t="s">
        <v>220</v>
      </c>
      <c r="IA71" s="5" t="s">
        <v>220</v>
      </c>
      <c r="IB71" s="5" t="s">
        <v>220</v>
      </c>
      <c r="IC71" s="5" t="s">
        <v>220</v>
      </c>
      <c r="ID71" s="5" t="s">
        <v>220</v>
      </c>
      <c r="IE71" s="5" t="s">
        <v>220</v>
      </c>
      <c r="IF71" s="5" t="s">
        <v>220</v>
      </c>
      <c r="IG71" s="5" t="s">
        <v>220</v>
      </c>
      <c r="IH71" s="5" t="s">
        <v>220</v>
      </c>
      <c r="II71" s="5" t="s">
        <v>220</v>
      </c>
      <c r="IJ71" s="5">
        <v>47289</v>
      </c>
      <c r="IK71" s="5">
        <v>51967</v>
      </c>
      <c r="IL71" s="5">
        <v>41597</v>
      </c>
      <c r="IM71" s="5">
        <v>39708</v>
      </c>
      <c r="IN71" s="5">
        <v>41547</v>
      </c>
      <c r="IO71" s="5">
        <v>42681</v>
      </c>
      <c r="IP71" s="5">
        <v>37757</v>
      </c>
      <c r="IQ71" s="5">
        <v>36998</v>
      </c>
      <c r="IR71" s="5">
        <v>36042</v>
      </c>
      <c r="IS71" s="5" t="s">
        <v>220</v>
      </c>
      <c r="IT71" s="5" t="s">
        <v>220</v>
      </c>
      <c r="IU71" s="5" t="s">
        <v>220</v>
      </c>
      <c r="IV71" s="5" t="s">
        <v>220</v>
      </c>
      <c r="IW71" s="5" t="s">
        <v>220</v>
      </c>
      <c r="IX71" s="5" t="s">
        <v>220</v>
      </c>
      <c r="IY71" s="5" t="s">
        <v>220</v>
      </c>
      <c r="IZ71" s="5" t="s">
        <v>220</v>
      </c>
      <c r="JA71" s="5" t="s">
        <v>220</v>
      </c>
      <c r="JB71" s="5" t="s">
        <v>220</v>
      </c>
      <c r="JC71" s="5" t="s">
        <v>220</v>
      </c>
      <c r="JD71" s="5" t="s">
        <v>220</v>
      </c>
      <c r="JE71" s="5" t="s">
        <v>220</v>
      </c>
      <c r="JF71" s="5" t="s">
        <v>220</v>
      </c>
      <c r="JG71" s="5" t="s">
        <v>220</v>
      </c>
      <c r="JH71" s="5" t="s">
        <v>220</v>
      </c>
      <c r="JI71" s="5" t="s">
        <v>220</v>
      </c>
      <c r="JJ71" s="5" t="s">
        <v>220</v>
      </c>
      <c r="JK71" s="5" t="s">
        <v>220</v>
      </c>
      <c r="JL71" s="5" t="s">
        <v>220</v>
      </c>
      <c r="JM71" s="5" t="s">
        <v>220</v>
      </c>
      <c r="JN71" s="5" t="s">
        <v>220</v>
      </c>
      <c r="JO71" s="5" t="s">
        <v>220</v>
      </c>
      <c r="JP71" s="5">
        <v>0</v>
      </c>
      <c r="JQ71" s="5">
        <v>0</v>
      </c>
      <c r="JR71" s="5">
        <v>0</v>
      </c>
      <c r="JS71" s="5">
        <v>0</v>
      </c>
      <c r="JT71" s="5">
        <v>0</v>
      </c>
      <c r="JU71" s="5">
        <v>0</v>
      </c>
      <c r="JV71" s="5">
        <v>0</v>
      </c>
      <c r="JW71" s="5">
        <v>0</v>
      </c>
      <c r="JX71" s="5">
        <v>0</v>
      </c>
      <c r="JY71" s="5" t="s">
        <v>220</v>
      </c>
      <c r="JZ71" s="5" t="s">
        <v>220</v>
      </c>
      <c r="KA71" s="5" t="s">
        <v>220</v>
      </c>
      <c r="KB71" s="5" t="s">
        <v>220</v>
      </c>
      <c r="KC71" s="5" t="s">
        <v>220</v>
      </c>
      <c r="KD71" s="5" t="s">
        <v>220</v>
      </c>
      <c r="KE71" s="5" t="s">
        <v>220</v>
      </c>
      <c r="KF71" s="5" t="s">
        <v>220</v>
      </c>
      <c r="KG71" s="5" t="s">
        <v>220</v>
      </c>
      <c r="KH71" s="5" t="s">
        <v>220</v>
      </c>
      <c r="KI71" s="5" t="s">
        <v>220</v>
      </c>
      <c r="KJ71" s="5" t="s">
        <v>220</v>
      </c>
      <c r="KK71" s="5" t="s">
        <v>220</v>
      </c>
      <c r="KL71" s="5" t="s">
        <v>220</v>
      </c>
      <c r="KM71" s="5" t="s">
        <v>220</v>
      </c>
      <c r="KN71" s="5" t="s">
        <v>220</v>
      </c>
      <c r="KO71" s="5" t="s">
        <v>220</v>
      </c>
      <c r="KP71" s="5" t="s">
        <v>220</v>
      </c>
      <c r="KQ71" s="5" t="s">
        <v>220</v>
      </c>
      <c r="KR71" s="5" t="s">
        <v>220</v>
      </c>
      <c r="KS71" s="5" t="s">
        <v>220</v>
      </c>
      <c r="KT71" s="5" t="s">
        <v>220</v>
      </c>
      <c r="KU71" s="5" t="s">
        <v>220</v>
      </c>
      <c r="KV71" s="5">
        <v>0</v>
      </c>
      <c r="KW71" s="5">
        <v>13</v>
      </c>
      <c r="KX71" s="5">
        <v>13</v>
      </c>
      <c r="KY71" s="5">
        <v>15</v>
      </c>
      <c r="KZ71" s="5">
        <v>14</v>
      </c>
      <c r="LA71" s="5">
        <v>24</v>
      </c>
      <c r="LB71" s="5">
        <v>18</v>
      </c>
      <c r="LC71" s="5">
        <v>13</v>
      </c>
      <c r="LD71" s="5">
        <v>16</v>
      </c>
      <c r="LE71" s="5" t="s">
        <v>220</v>
      </c>
      <c r="LF71" s="5" t="s">
        <v>220</v>
      </c>
      <c r="LG71" s="5" t="s">
        <v>220</v>
      </c>
      <c r="LH71" s="5" t="s">
        <v>220</v>
      </c>
      <c r="LI71" s="5" t="s">
        <v>220</v>
      </c>
      <c r="LJ71" s="5" t="s">
        <v>220</v>
      </c>
      <c r="LK71" s="5" t="s">
        <v>220</v>
      </c>
      <c r="LL71" s="5" t="s">
        <v>220</v>
      </c>
      <c r="LM71" s="5" t="s">
        <v>220</v>
      </c>
      <c r="LN71" s="5" t="s">
        <v>220</v>
      </c>
      <c r="LO71" s="5" t="s">
        <v>220</v>
      </c>
      <c r="LP71" s="5" t="s">
        <v>220</v>
      </c>
      <c r="LQ71" s="5" t="s">
        <v>220</v>
      </c>
      <c r="LR71" s="5" t="s">
        <v>220</v>
      </c>
      <c r="LS71" s="5" t="s">
        <v>220</v>
      </c>
      <c r="LT71" s="5" t="s">
        <v>220</v>
      </c>
      <c r="LU71" s="5" t="s">
        <v>220</v>
      </c>
      <c r="LV71" s="5" t="s">
        <v>220</v>
      </c>
      <c r="LW71" s="5" t="s">
        <v>220</v>
      </c>
      <c r="LX71" s="5" t="s">
        <v>220</v>
      </c>
      <c r="LY71" s="5" t="s">
        <v>220</v>
      </c>
      <c r="LZ71" s="5" t="s">
        <v>220</v>
      </c>
      <c r="MA71" s="5" t="s">
        <v>220</v>
      </c>
      <c r="MB71" s="5">
        <v>0</v>
      </c>
      <c r="MC71" s="5">
        <v>76</v>
      </c>
      <c r="MD71" s="5">
        <v>67</v>
      </c>
      <c r="ME71" s="5">
        <v>67</v>
      </c>
      <c r="MF71" s="5">
        <v>47</v>
      </c>
      <c r="MG71" s="5">
        <v>68</v>
      </c>
      <c r="MH71" s="5">
        <v>26</v>
      </c>
      <c r="MI71" s="5">
        <v>54</v>
      </c>
      <c r="MJ71" s="5">
        <v>39</v>
      </c>
      <c r="MK71" s="5" t="s">
        <v>220</v>
      </c>
      <c r="ML71" s="5" t="s">
        <v>220</v>
      </c>
      <c r="MM71" s="5" t="s">
        <v>220</v>
      </c>
      <c r="MN71" s="5" t="s">
        <v>220</v>
      </c>
      <c r="MO71" s="5" t="s">
        <v>220</v>
      </c>
      <c r="MP71" s="5" t="s">
        <v>220</v>
      </c>
      <c r="MQ71" s="5" t="s">
        <v>220</v>
      </c>
      <c r="MR71" s="5" t="s">
        <v>220</v>
      </c>
      <c r="MS71" s="5" t="s">
        <v>220</v>
      </c>
      <c r="MT71" s="5" t="s">
        <v>220</v>
      </c>
      <c r="MU71" s="5" t="s">
        <v>220</v>
      </c>
      <c r="MV71" s="5" t="s">
        <v>220</v>
      </c>
      <c r="MW71" s="5" t="s">
        <v>220</v>
      </c>
      <c r="MX71" s="5" t="s">
        <v>220</v>
      </c>
      <c r="MY71" s="5" t="s">
        <v>220</v>
      </c>
      <c r="MZ71" s="5" t="s">
        <v>220</v>
      </c>
      <c r="NA71" s="5" t="s">
        <v>220</v>
      </c>
      <c r="NB71" s="5" t="s">
        <v>220</v>
      </c>
      <c r="NC71" s="5" t="s">
        <v>220</v>
      </c>
      <c r="ND71" s="5" t="s">
        <v>220</v>
      </c>
      <c r="NE71" s="5" t="s">
        <v>220</v>
      </c>
      <c r="NF71" s="5" t="s">
        <v>220</v>
      </c>
      <c r="NG71" s="5" t="s">
        <v>220</v>
      </c>
      <c r="NH71" s="5" t="s">
        <v>220</v>
      </c>
      <c r="NI71" s="5" t="s">
        <v>220</v>
      </c>
      <c r="NJ71" s="5" t="s">
        <v>220</v>
      </c>
      <c r="NK71" s="5" t="s">
        <v>220</v>
      </c>
      <c r="NL71" s="5" t="s">
        <v>220</v>
      </c>
      <c r="NM71" s="5" t="s">
        <v>220</v>
      </c>
      <c r="NN71" s="5" t="s">
        <v>220</v>
      </c>
      <c r="NO71" s="5" t="s">
        <v>220</v>
      </c>
      <c r="NP71" s="5" t="s">
        <v>220</v>
      </c>
      <c r="NQ71" s="5" t="s">
        <v>220</v>
      </c>
      <c r="NR71" s="5" t="s">
        <v>220</v>
      </c>
      <c r="NS71" s="5" t="s">
        <v>220</v>
      </c>
      <c r="NT71" s="5" t="s">
        <v>220</v>
      </c>
      <c r="NU71" s="5" t="s">
        <v>220</v>
      </c>
      <c r="NV71" s="5" t="s">
        <v>220</v>
      </c>
      <c r="NW71" s="5" t="s">
        <v>220</v>
      </c>
      <c r="NX71" s="5" t="s">
        <v>220</v>
      </c>
      <c r="NY71" s="5" t="s">
        <v>220</v>
      </c>
      <c r="NZ71" s="5" t="s">
        <v>220</v>
      </c>
      <c r="OA71" s="5" t="s">
        <v>220</v>
      </c>
      <c r="OB71" s="5" t="s">
        <v>220</v>
      </c>
      <c r="OC71" s="5" t="s">
        <v>220</v>
      </c>
      <c r="OD71" s="5" t="s">
        <v>220</v>
      </c>
      <c r="OE71" s="5" t="s">
        <v>220</v>
      </c>
      <c r="OF71" s="5" t="s">
        <v>220</v>
      </c>
      <c r="OG71" s="5" t="s">
        <v>220</v>
      </c>
      <c r="OH71" s="5" t="s">
        <v>220</v>
      </c>
      <c r="OI71" s="5" t="s">
        <v>220</v>
      </c>
      <c r="OJ71" s="5" t="s">
        <v>220</v>
      </c>
      <c r="OK71" s="5" t="s">
        <v>220</v>
      </c>
      <c r="OL71" s="5" t="s">
        <v>220</v>
      </c>
      <c r="OM71" s="5" t="s">
        <v>220</v>
      </c>
      <c r="ON71" s="5" t="s">
        <v>220</v>
      </c>
      <c r="OO71" s="5" t="s">
        <v>220</v>
      </c>
      <c r="OP71" s="5" t="s">
        <v>220</v>
      </c>
      <c r="OQ71" s="5" t="s">
        <v>220</v>
      </c>
      <c r="OR71" s="5" t="s">
        <v>220</v>
      </c>
      <c r="OS71" s="5" t="s">
        <v>220</v>
      </c>
      <c r="OT71" s="5" t="s">
        <v>220</v>
      </c>
      <c r="OU71" s="5" t="s">
        <v>220</v>
      </c>
      <c r="OV71" s="5" t="s">
        <v>220</v>
      </c>
      <c r="OW71" s="5" t="s">
        <v>220</v>
      </c>
      <c r="OX71" s="5" t="s">
        <v>220</v>
      </c>
      <c r="OY71" s="5" t="s">
        <v>220</v>
      </c>
      <c r="OZ71" s="5" t="s">
        <v>220</v>
      </c>
      <c r="PA71" s="5" t="s">
        <v>220</v>
      </c>
      <c r="PB71" s="5" t="s">
        <v>220</v>
      </c>
      <c r="PC71" s="5" t="s">
        <v>220</v>
      </c>
      <c r="PD71" s="5" t="s">
        <v>220</v>
      </c>
      <c r="PE71" s="5" t="s">
        <v>220</v>
      </c>
      <c r="PF71" s="5" t="s">
        <v>220</v>
      </c>
      <c r="PG71" s="5" t="s">
        <v>220</v>
      </c>
      <c r="PH71" s="5" t="s">
        <v>220</v>
      </c>
      <c r="PI71" s="5" t="s">
        <v>220</v>
      </c>
      <c r="PJ71" s="5" t="s">
        <v>220</v>
      </c>
      <c r="PK71" s="5" t="s">
        <v>220</v>
      </c>
      <c r="PL71" s="5" t="s">
        <v>220</v>
      </c>
      <c r="PM71" s="5" t="s">
        <v>220</v>
      </c>
      <c r="PN71" s="5" t="s">
        <v>220</v>
      </c>
      <c r="PO71" s="5" t="s">
        <v>220</v>
      </c>
      <c r="PP71" s="5" t="s">
        <v>220</v>
      </c>
      <c r="PQ71" s="5" t="s">
        <v>220</v>
      </c>
      <c r="PR71" s="5" t="s">
        <v>220</v>
      </c>
      <c r="PS71" s="5" t="s">
        <v>220</v>
      </c>
      <c r="PT71" s="5">
        <v>752</v>
      </c>
      <c r="PU71" s="5">
        <v>729</v>
      </c>
      <c r="PV71" s="5">
        <v>687</v>
      </c>
      <c r="PW71" s="5">
        <v>637</v>
      </c>
      <c r="PX71" s="5">
        <v>578</v>
      </c>
      <c r="PY71" s="5">
        <v>633</v>
      </c>
      <c r="PZ71" s="5">
        <v>611</v>
      </c>
      <c r="QA71" s="5">
        <v>596</v>
      </c>
      <c r="QB71" s="5">
        <v>589</v>
      </c>
      <c r="QC71" s="5" t="s">
        <v>220</v>
      </c>
      <c r="QD71" s="5" t="s">
        <v>220</v>
      </c>
      <c r="QE71" s="5" t="s">
        <v>220</v>
      </c>
      <c r="QF71" s="5" t="s">
        <v>220</v>
      </c>
      <c r="QG71" s="5" t="s">
        <v>220</v>
      </c>
      <c r="QH71" s="5" t="s">
        <v>220</v>
      </c>
      <c r="QI71" s="5" t="s">
        <v>220</v>
      </c>
      <c r="QJ71" s="5" t="s">
        <v>220</v>
      </c>
      <c r="QK71" s="5" t="s">
        <v>220</v>
      </c>
      <c r="QL71" s="5" t="s">
        <v>220</v>
      </c>
      <c r="QM71" s="5" t="s">
        <v>220</v>
      </c>
      <c r="QN71" s="5" t="s">
        <v>220</v>
      </c>
      <c r="QO71" s="5" t="s">
        <v>220</v>
      </c>
      <c r="QP71" s="5" t="s">
        <v>220</v>
      </c>
      <c r="QQ71" s="5" t="s">
        <v>220</v>
      </c>
      <c r="QR71" s="5" t="s">
        <v>220</v>
      </c>
      <c r="QS71" s="5" t="s">
        <v>220</v>
      </c>
      <c r="QT71" s="5" t="s">
        <v>220</v>
      </c>
      <c r="QU71" s="5" t="s">
        <v>220</v>
      </c>
      <c r="QV71" s="5" t="s">
        <v>220</v>
      </c>
      <c r="QW71" s="5" t="s">
        <v>220</v>
      </c>
      <c r="QX71" s="5" t="s">
        <v>220</v>
      </c>
      <c r="QY71" s="5" t="s">
        <v>220</v>
      </c>
      <c r="QZ71" s="5">
        <v>671</v>
      </c>
      <c r="RA71" s="5">
        <v>675</v>
      </c>
      <c r="RB71" s="5">
        <v>552</v>
      </c>
      <c r="RC71" s="5">
        <v>498</v>
      </c>
      <c r="RD71" s="5">
        <v>476</v>
      </c>
      <c r="RE71" s="5">
        <v>503</v>
      </c>
      <c r="RF71" s="5">
        <v>458</v>
      </c>
      <c r="RG71" s="5">
        <v>494</v>
      </c>
      <c r="RH71" s="5">
        <v>458</v>
      </c>
      <c r="RI71" s="5" t="s">
        <v>220</v>
      </c>
      <c r="RJ71" s="5" t="s">
        <v>220</v>
      </c>
      <c r="RK71" s="5" t="s">
        <v>220</v>
      </c>
      <c r="RL71" s="5" t="s">
        <v>220</v>
      </c>
      <c r="RM71" s="5" t="s">
        <v>220</v>
      </c>
      <c r="RN71" s="5" t="s">
        <v>220</v>
      </c>
      <c r="RO71" s="5" t="s">
        <v>220</v>
      </c>
      <c r="RP71" s="5" t="s">
        <v>220</v>
      </c>
      <c r="RQ71" s="5" t="s">
        <v>220</v>
      </c>
      <c r="RR71" s="5" t="s">
        <v>220</v>
      </c>
      <c r="RS71" s="5" t="s">
        <v>220</v>
      </c>
      <c r="RT71" s="5" t="s">
        <v>220</v>
      </c>
      <c r="RU71" s="5" t="s">
        <v>220</v>
      </c>
      <c r="RV71" s="5" t="s">
        <v>220</v>
      </c>
      <c r="RW71" s="5" t="s">
        <v>220</v>
      </c>
      <c r="RX71" s="5" t="s">
        <v>220</v>
      </c>
      <c r="RY71" s="5" t="s">
        <v>220</v>
      </c>
      <c r="RZ71" s="5" t="s">
        <v>220</v>
      </c>
      <c r="SA71" s="5" t="s">
        <v>220</v>
      </c>
      <c r="SB71" s="5" t="s">
        <v>220</v>
      </c>
      <c r="SC71" s="5" t="s">
        <v>220</v>
      </c>
      <c r="SD71" s="5" t="s">
        <v>220</v>
      </c>
      <c r="SE71" s="5" t="s">
        <v>220</v>
      </c>
      <c r="SF71" s="5">
        <v>565</v>
      </c>
      <c r="SG71" s="5">
        <v>773</v>
      </c>
      <c r="SH71" s="5">
        <v>691</v>
      </c>
      <c r="SI71" s="5">
        <v>882</v>
      </c>
      <c r="SJ71" s="5">
        <v>1047</v>
      </c>
      <c r="SK71" s="5">
        <v>978</v>
      </c>
      <c r="SL71" s="5">
        <v>835</v>
      </c>
      <c r="SM71" s="5">
        <v>970</v>
      </c>
      <c r="SN71" s="5">
        <v>932</v>
      </c>
      <c r="SO71" s="5" t="s">
        <v>220</v>
      </c>
      <c r="SP71" s="5" t="s">
        <v>220</v>
      </c>
      <c r="SQ71" s="5" t="s">
        <v>220</v>
      </c>
      <c r="SR71" s="5" t="s">
        <v>220</v>
      </c>
      <c r="SS71" s="5" t="s">
        <v>220</v>
      </c>
      <c r="ST71" s="5" t="s">
        <v>220</v>
      </c>
      <c r="SU71" s="5" t="s">
        <v>220</v>
      </c>
      <c r="SV71" s="5" t="s">
        <v>220</v>
      </c>
      <c r="SW71" s="5" t="s">
        <v>220</v>
      </c>
      <c r="SX71" s="5" t="s">
        <v>220</v>
      </c>
      <c r="SY71" s="5" t="s">
        <v>220</v>
      </c>
      <c r="SZ71" s="5" t="s">
        <v>220</v>
      </c>
      <c r="TA71" s="5" t="s">
        <v>220</v>
      </c>
      <c r="TB71" s="5" t="s">
        <v>220</v>
      </c>
      <c r="TC71" s="5" t="s">
        <v>220</v>
      </c>
      <c r="TD71" s="5" t="s">
        <v>220</v>
      </c>
      <c r="TE71" s="5" t="s">
        <v>220</v>
      </c>
      <c r="TF71" s="5" t="s">
        <v>220</v>
      </c>
      <c r="TG71" s="5" t="s">
        <v>220</v>
      </c>
      <c r="TH71" s="5" t="s">
        <v>220</v>
      </c>
      <c r="TI71" s="5" t="s">
        <v>220</v>
      </c>
      <c r="TJ71" s="5" t="s">
        <v>220</v>
      </c>
      <c r="TK71" s="5" t="s">
        <v>220</v>
      </c>
      <c r="TL71" s="5">
        <v>460</v>
      </c>
      <c r="TM71" s="5">
        <v>312</v>
      </c>
      <c r="TN71" s="5">
        <v>190</v>
      </c>
      <c r="TO71" s="5">
        <v>282</v>
      </c>
      <c r="TP71" s="5">
        <v>182</v>
      </c>
      <c r="TQ71" s="5">
        <v>696</v>
      </c>
      <c r="TR71" s="5">
        <v>739</v>
      </c>
      <c r="TS71" s="5">
        <v>1177</v>
      </c>
      <c r="TT71" s="5">
        <v>950</v>
      </c>
      <c r="TU71" s="5" t="s">
        <v>220</v>
      </c>
      <c r="TV71" s="5" t="s">
        <v>220</v>
      </c>
      <c r="TW71" s="5" t="s">
        <v>220</v>
      </c>
      <c r="TX71" s="5" t="s">
        <v>220</v>
      </c>
      <c r="TY71" s="5" t="s">
        <v>220</v>
      </c>
      <c r="TZ71" s="5" t="s">
        <v>220</v>
      </c>
      <c r="UA71" s="5" t="s">
        <v>220</v>
      </c>
      <c r="UB71" s="5" t="s">
        <v>220</v>
      </c>
      <c r="UC71" s="5" t="s">
        <v>220</v>
      </c>
      <c r="UD71" s="5" t="s">
        <v>220</v>
      </c>
      <c r="UE71" s="5" t="s">
        <v>220</v>
      </c>
      <c r="UF71" s="5" t="s">
        <v>220</v>
      </c>
      <c r="UG71" s="5" t="s">
        <v>220</v>
      </c>
      <c r="UH71" s="5" t="s">
        <v>220</v>
      </c>
      <c r="UI71" s="5" t="s">
        <v>220</v>
      </c>
      <c r="UJ71" s="5" t="s">
        <v>220</v>
      </c>
      <c r="UK71" s="5" t="s">
        <v>220</v>
      </c>
      <c r="UL71" s="5" t="s">
        <v>220</v>
      </c>
      <c r="UM71" s="5" t="s">
        <v>220</v>
      </c>
      <c r="UN71" s="5" t="s">
        <v>220</v>
      </c>
      <c r="UO71" s="5" t="s">
        <v>220</v>
      </c>
      <c r="UP71" s="5" t="s">
        <v>220</v>
      </c>
      <c r="UQ71" s="5" t="s">
        <v>220</v>
      </c>
      <c r="UR71" s="5">
        <v>0</v>
      </c>
      <c r="US71" s="5">
        <v>0</v>
      </c>
      <c r="UT71" s="5">
        <v>0</v>
      </c>
      <c r="UU71" s="5">
        <v>0</v>
      </c>
      <c r="UV71" s="5">
        <v>0</v>
      </c>
      <c r="UW71" s="5">
        <v>0</v>
      </c>
      <c r="UX71" s="5">
        <v>0</v>
      </c>
      <c r="UY71" s="5">
        <v>0</v>
      </c>
      <c r="UZ71" s="5">
        <v>0</v>
      </c>
      <c r="VA71" s="5" t="s">
        <v>220</v>
      </c>
      <c r="VB71" s="5" t="s">
        <v>220</v>
      </c>
      <c r="VC71" s="5" t="s">
        <v>220</v>
      </c>
      <c r="VD71" s="5" t="s">
        <v>220</v>
      </c>
      <c r="VE71" s="5" t="s">
        <v>220</v>
      </c>
      <c r="VF71" s="5" t="s">
        <v>220</v>
      </c>
      <c r="VG71" s="5" t="s">
        <v>220</v>
      </c>
      <c r="VH71" s="5" t="s">
        <v>220</v>
      </c>
      <c r="VI71" s="5" t="s">
        <v>220</v>
      </c>
      <c r="VJ71" s="5" t="s">
        <v>220</v>
      </c>
      <c r="VK71" s="5" t="s">
        <v>220</v>
      </c>
      <c r="VL71" s="5" t="s">
        <v>220</v>
      </c>
      <c r="VM71" s="5" t="s">
        <v>220</v>
      </c>
      <c r="VN71" s="5" t="s">
        <v>220</v>
      </c>
      <c r="VO71" s="5" t="s">
        <v>220</v>
      </c>
      <c r="VP71" s="5" t="s">
        <v>220</v>
      </c>
      <c r="VQ71" s="5" t="s">
        <v>220</v>
      </c>
      <c r="VR71" s="5" t="s">
        <v>220</v>
      </c>
      <c r="VS71" s="5" t="s">
        <v>220</v>
      </c>
      <c r="VT71" s="5" t="s">
        <v>220</v>
      </c>
      <c r="VU71" s="5" t="s">
        <v>220</v>
      </c>
      <c r="VV71" s="5" t="s">
        <v>220</v>
      </c>
      <c r="VW71" s="5" t="s">
        <v>220</v>
      </c>
      <c r="VX71" s="5">
        <v>2408</v>
      </c>
      <c r="VY71" s="5">
        <v>1627</v>
      </c>
      <c r="VZ71" s="5">
        <v>1604</v>
      </c>
      <c r="WA71" s="5">
        <v>1538</v>
      </c>
      <c r="WB71" s="5">
        <v>1683</v>
      </c>
      <c r="WC71" s="5">
        <v>1911</v>
      </c>
      <c r="WD71" s="5">
        <v>1959</v>
      </c>
      <c r="WE71" s="5">
        <v>1425</v>
      </c>
      <c r="WF71" s="5">
        <v>1421</v>
      </c>
      <c r="WG71" s="5" t="s">
        <v>220</v>
      </c>
      <c r="WH71" s="5" t="s">
        <v>220</v>
      </c>
      <c r="WI71" s="5" t="s">
        <v>220</v>
      </c>
      <c r="WJ71" s="5" t="s">
        <v>220</v>
      </c>
      <c r="WK71" s="5" t="s">
        <v>220</v>
      </c>
      <c r="WL71" s="5" t="s">
        <v>220</v>
      </c>
      <c r="WM71" s="5" t="s">
        <v>220</v>
      </c>
      <c r="WN71" s="5" t="s">
        <v>220</v>
      </c>
      <c r="WO71" s="5" t="s">
        <v>220</v>
      </c>
      <c r="WP71" s="5" t="s">
        <v>220</v>
      </c>
      <c r="WQ71" s="5" t="s">
        <v>220</v>
      </c>
      <c r="WR71" s="5" t="s">
        <v>220</v>
      </c>
      <c r="WS71" s="5" t="s">
        <v>220</v>
      </c>
      <c r="WT71" s="5" t="s">
        <v>220</v>
      </c>
      <c r="WU71" s="5" t="s">
        <v>220</v>
      </c>
      <c r="WV71" s="5" t="s">
        <v>220</v>
      </c>
      <c r="WW71" s="5" t="s">
        <v>220</v>
      </c>
      <c r="WX71" s="5" t="s">
        <v>220</v>
      </c>
      <c r="WY71" s="5" t="s">
        <v>220</v>
      </c>
      <c r="WZ71" s="5" t="s">
        <v>220</v>
      </c>
      <c r="XA71" s="5" t="s">
        <v>220</v>
      </c>
      <c r="XB71" s="5" t="s">
        <v>220</v>
      </c>
      <c r="XC71" s="5" t="s">
        <v>220</v>
      </c>
      <c r="XD71" s="5">
        <v>11</v>
      </c>
      <c r="XE71" s="5">
        <v>16</v>
      </c>
      <c r="XF71" s="5">
        <v>12</v>
      </c>
      <c r="XG71" s="5">
        <v>19</v>
      </c>
      <c r="XH71" s="5">
        <v>18</v>
      </c>
      <c r="XI71" s="5">
        <v>15</v>
      </c>
      <c r="XJ71" s="5">
        <v>29</v>
      </c>
      <c r="XK71" s="5">
        <v>32</v>
      </c>
      <c r="XL71" s="5">
        <v>34</v>
      </c>
      <c r="XM71" s="5" t="s">
        <v>220</v>
      </c>
      <c r="XN71" s="5" t="s">
        <v>220</v>
      </c>
      <c r="XO71" s="5" t="s">
        <v>220</v>
      </c>
      <c r="XP71" s="5" t="s">
        <v>220</v>
      </c>
      <c r="XQ71" s="5" t="s">
        <v>220</v>
      </c>
      <c r="XR71" s="5" t="s">
        <v>220</v>
      </c>
      <c r="XS71" s="2">
        <v>6077</v>
      </c>
      <c r="XT71" s="3" t="s">
        <v>220</v>
      </c>
      <c r="XU71" s="3" t="s">
        <v>220</v>
      </c>
      <c r="XV71" s="3" t="s">
        <v>220</v>
      </c>
      <c r="XW71" s="3" t="s">
        <v>220</v>
      </c>
      <c r="XX71" s="3" t="s">
        <v>220</v>
      </c>
      <c r="XY71" s="3" t="s">
        <v>220</v>
      </c>
      <c r="XZ71" s="3"/>
    </row>
    <row r="72" spans="1:650" x14ac:dyDescent="0.3">
      <c r="A72" s="1" t="s">
        <v>66</v>
      </c>
      <c r="B72" s="2">
        <v>4060026</v>
      </c>
      <c r="C72" s="5">
        <v>3</v>
      </c>
      <c r="D72" s="5">
        <v>13</v>
      </c>
      <c r="E72" s="5">
        <v>49</v>
      </c>
      <c r="F72" s="5">
        <v>33</v>
      </c>
      <c r="G72" s="5">
        <v>42</v>
      </c>
      <c r="H72" s="5">
        <v>23</v>
      </c>
      <c r="I72" s="5">
        <v>72</v>
      </c>
      <c r="J72" s="5">
        <v>730</v>
      </c>
      <c r="K72" s="5">
        <v>0</v>
      </c>
      <c r="L72" s="5">
        <v>0</v>
      </c>
      <c r="M72" s="5">
        <v>76</v>
      </c>
      <c r="N72" s="5">
        <v>55</v>
      </c>
      <c r="O72" s="5">
        <v>0</v>
      </c>
      <c r="P72" s="5">
        <v>0</v>
      </c>
      <c r="Q72" s="5">
        <v>23</v>
      </c>
      <c r="R72" s="5">
        <v>0</v>
      </c>
      <c r="S72" s="5">
        <v>33</v>
      </c>
      <c r="T72" s="5">
        <v>0</v>
      </c>
      <c r="U72" s="5">
        <v>0</v>
      </c>
      <c r="V72" s="5">
        <v>0</v>
      </c>
      <c r="W72" s="5">
        <v>0</v>
      </c>
      <c r="X72" s="5">
        <v>0</v>
      </c>
      <c r="Y72" s="5">
        <v>14</v>
      </c>
      <c r="Z72" s="5">
        <v>0</v>
      </c>
      <c r="AA72" s="5">
        <v>27</v>
      </c>
      <c r="AB72" s="5">
        <v>34</v>
      </c>
      <c r="AC72" s="5" t="s">
        <v>220</v>
      </c>
      <c r="AD72" s="5" t="s">
        <v>220</v>
      </c>
      <c r="AE72" s="5" t="s">
        <v>220</v>
      </c>
      <c r="AF72" s="5" t="s">
        <v>220</v>
      </c>
      <c r="AG72" s="5" t="s">
        <v>220</v>
      </c>
      <c r="AH72" s="5" t="s">
        <v>220</v>
      </c>
      <c r="AI72" s="5">
        <v>0</v>
      </c>
      <c r="AJ72" s="5">
        <v>604</v>
      </c>
      <c r="AK72" s="5">
        <v>2226</v>
      </c>
      <c r="AL72" s="5">
        <v>0</v>
      </c>
      <c r="AM72" s="5">
        <v>0</v>
      </c>
      <c r="AN72" s="5">
        <v>0</v>
      </c>
      <c r="AO72" s="5">
        <v>0</v>
      </c>
      <c r="AP72" s="5">
        <v>0</v>
      </c>
      <c r="AQ72" s="5">
        <v>0</v>
      </c>
      <c r="AR72" s="5">
        <v>0</v>
      </c>
      <c r="AS72" s="5">
        <v>0</v>
      </c>
      <c r="AT72" s="5">
        <v>0</v>
      </c>
      <c r="AU72" s="5">
        <v>10</v>
      </c>
      <c r="AV72" s="5">
        <v>0</v>
      </c>
      <c r="AW72" s="5">
        <v>0</v>
      </c>
      <c r="AX72" s="5">
        <v>0</v>
      </c>
      <c r="AY72" s="5">
        <v>0</v>
      </c>
      <c r="AZ72" s="5">
        <v>0</v>
      </c>
      <c r="BA72" s="5">
        <v>199</v>
      </c>
      <c r="BB72" s="5">
        <v>0</v>
      </c>
      <c r="BC72" s="5">
        <v>200</v>
      </c>
      <c r="BD72" s="5">
        <v>0</v>
      </c>
      <c r="BE72" s="5">
        <v>260</v>
      </c>
      <c r="BF72" s="5">
        <v>-159</v>
      </c>
      <c r="BG72" s="5">
        <v>-77</v>
      </c>
      <c r="BH72" s="5">
        <v>-30</v>
      </c>
      <c r="BI72" s="5" t="s">
        <v>220</v>
      </c>
      <c r="BJ72" s="5" t="s">
        <v>220</v>
      </c>
      <c r="BK72" s="5" t="s">
        <v>220</v>
      </c>
      <c r="BL72" s="5" t="s">
        <v>220</v>
      </c>
      <c r="BM72" s="5" t="s">
        <v>220</v>
      </c>
      <c r="BN72" s="5" t="s">
        <v>220</v>
      </c>
      <c r="BO72" s="5">
        <v>177</v>
      </c>
      <c r="BP72" s="5">
        <v>360</v>
      </c>
      <c r="BQ72" s="5">
        <v>130</v>
      </c>
      <c r="BR72" s="5">
        <v>782</v>
      </c>
      <c r="BS72" s="5">
        <v>275</v>
      </c>
      <c r="BT72" s="5">
        <v>1272</v>
      </c>
      <c r="BU72" s="5">
        <v>3376</v>
      </c>
      <c r="BV72" s="5">
        <v>88</v>
      </c>
      <c r="BW72" s="5">
        <v>69</v>
      </c>
      <c r="BX72" s="5">
        <v>55</v>
      </c>
      <c r="BY72" s="5">
        <v>44</v>
      </c>
      <c r="BZ72" s="5">
        <v>5</v>
      </c>
      <c r="CA72" s="5">
        <v>186</v>
      </c>
      <c r="CB72" s="5">
        <v>1446</v>
      </c>
      <c r="CC72" s="5">
        <v>8</v>
      </c>
      <c r="CD72" s="5">
        <v>1046</v>
      </c>
      <c r="CE72" s="5">
        <v>915</v>
      </c>
      <c r="CF72" s="5">
        <v>56</v>
      </c>
      <c r="CG72" s="5">
        <v>54</v>
      </c>
      <c r="CH72" s="5">
        <v>519</v>
      </c>
      <c r="CI72" s="5">
        <v>122</v>
      </c>
      <c r="CJ72" s="5">
        <v>141</v>
      </c>
      <c r="CK72" s="5">
        <v>215</v>
      </c>
      <c r="CL72" s="5">
        <v>722</v>
      </c>
      <c r="CM72" s="5">
        <v>208</v>
      </c>
      <c r="CN72" s="5">
        <v>174</v>
      </c>
      <c r="CO72" s="5" t="s">
        <v>220</v>
      </c>
      <c r="CP72" s="5" t="s">
        <v>220</v>
      </c>
      <c r="CQ72" s="5" t="s">
        <v>220</v>
      </c>
      <c r="CR72" s="5" t="s">
        <v>220</v>
      </c>
      <c r="CS72" s="5" t="s">
        <v>220</v>
      </c>
      <c r="CT72" s="5" t="s">
        <v>220</v>
      </c>
      <c r="CU72" s="5">
        <v>8003</v>
      </c>
      <c r="CV72" s="5">
        <v>6901</v>
      </c>
      <c r="CW72" s="5">
        <v>7327</v>
      </c>
      <c r="CX72" s="5">
        <v>7911</v>
      </c>
      <c r="CY72" s="5">
        <v>7246</v>
      </c>
      <c r="CZ72" s="5">
        <v>4903</v>
      </c>
      <c r="DA72" s="5">
        <v>4521</v>
      </c>
      <c r="DB72" s="5">
        <v>7484</v>
      </c>
      <c r="DC72" s="5">
        <v>2952</v>
      </c>
      <c r="DD72" s="5">
        <v>5839</v>
      </c>
      <c r="DE72" s="5">
        <v>10732</v>
      </c>
      <c r="DF72" s="5">
        <v>6672</v>
      </c>
      <c r="DG72" s="5">
        <v>5342</v>
      </c>
      <c r="DH72" s="5">
        <v>3122</v>
      </c>
      <c r="DI72" s="5">
        <v>4499</v>
      </c>
      <c r="DJ72" s="5">
        <v>4435</v>
      </c>
      <c r="DK72" s="5">
        <v>3260</v>
      </c>
      <c r="DL72" s="5">
        <v>3381</v>
      </c>
      <c r="DM72" s="5">
        <v>4506</v>
      </c>
      <c r="DN72" s="5">
        <v>5549</v>
      </c>
      <c r="DO72" s="5">
        <v>3324</v>
      </c>
      <c r="DP72" s="5">
        <v>3790</v>
      </c>
      <c r="DQ72" s="5">
        <v>3379</v>
      </c>
      <c r="DR72" s="5">
        <v>4325</v>
      </c>
      <c r="DS72" s="5">
        <v>2114</v>
      </c>
      <c r="DT72" s="5">
        <v>2013</v>
      </c>
      <c r="DU72" s="5" t="s">
        <v>220</v>
      </c>
      <c r="DV72" s="5" t="s">
        <v>220</v>
      </c>
      <c r="DW72" s="5" t="s">
        <v>220</v>
      </c>
      <c r="DX72" s="5" t="s">
        <v>220</v>
      </c>
      <c r="DY72" s="5" t="s">
        <v>220</v>
      </c>
      <c r="DZ72" s="5" t="s">
        <v>220</v>
      </c>
      <c r="EA72" s="5">
        <v>57</v>
      </c>
      <c r="EB72" s="5">
        <v>175</v>
      </c>
      <c r="EC72" s="5">
        <v>271</v>
      </c>
      <c r="ED72" s="5">
        <v>92</v>
      </c>
      <c r="EE72" s="5">
        <v>100</v>
      </c>
      <c r="EF72" s="5">
        <v>90</v>
      </c>
      <c r="EG72" s="5">
        <v>126</v>
      </c>
      <c r="EH72" s="5">
        <v>110</v>
      </c>
      <c r="EI72" s="5">
        <v>100</v>
      </c>
      <c r="EJ72" s="5">
        <v>148</v>
      </c>
      <c r="EK72" s="5">
        <v>27</v>
      </c>
      <c r="EL72" s="5">
        <v>26</v>
      </c>
      <c r="EM72" s="5">
        <v>92</v>
      </c>
      <c r="EN72" s="5">
        <v>27</v>
      </c>
      <c r="EO72" s="5">
        <v>22</v>
      </c>
      <c r="EP72" s="5">
        <v>6</v>
      </c>
      <c r="EQ72" s="5">
        <v>387</v>
      </c>
      <c r="ER72" s="5">
        <v>255</v>
      </c>
      <c r="ES72" s="5">
        <v>408</v>
      </c>
      <c r="ET72" s="5">
        <v>301</v>
      </c>
      <c r="EU72" s="5">
        <v>13</v>
      </c>
      <c r="EV72" s="5">
        <v>187</v>
      </c>
      <c r="EW72" s="5">
        <v>51</v>
      </c>
      <c r="EX72" s="5">
        <v>255</v>
      </c>
      <c r="EY72" s="5">
        <v>64</v>
      </c>
      <c r="EZ72" s="5">
        <v>152</v>
      </c>
      <c r="FA72" s="5" t="s">
        <v>220</v>
      </c>
      <c r="FB72" s="5" t="s">
        <v>220</v>
      </c>
      <c r="FC72" s="5" t="s">
        <v>220</v>
      </c>
      <c r="FD72" s="5" t="s">
        <v>220</v>
      </c>
      <c r="FE72" s="5" t="s">
        <v>220</v>
      </c>
      <c r="FF72" s="5" t="s">
        <v>220</v>
      </c>
      <c r="FG72" s="5">
        <v>0</v>
      </c>
      <c r="FH72" s="5">
        <v>0</v>
      </c>
      <c r="FI72" s="5">
        <v>0</v>
      </c>
      <c r="FJ72" s="5">
        <v>0</v>
      </c>
      <c r="FK72" s="5">
        <v>0</v>
      </c>
      <c r="FL72" s="5">
        <v>0</v>
      </c>
      <c r="FM72" s="5">
        <v>0</v>
      </c>
      <c r="FN72" s="5">
        <v>0</v>
      </c>
      <c r="FO72" s="5">
        <v>0</v>
      </c>
      <c r="FP72" s="5">
        <v>0</v>
      </c>
      <c r="FQ72" s="5">
        <v>0</v>
      </c>
      <c r="FR72" s="5">
        <v>0</v>
      </c>
      <c r="FS72" s="5">
        <v>0</v>
      </c>
      <c r="FT72" s="5">
        <v>0</v>
      </c>
      <c r="FU72" s="5" t="s">
        <v>220</v>
      </c>
      <c r="FV72" s="5" t="s">
        <v>220</v>
      </c>
      <c r="FW72" s="5" t="s">
        <v>220</v>
      </c>
      <c r="FX72" s="5" t="s">
        <v>220</v>
      </c>
      <c r="FY72" s="5" t="s">
        <v>220</v>
      </c>
      <c r="FZ72" s="5" t="s">
        <v>220</v>
      </c>
      <c r="GA72" s="5" t="s">
        <v>220</v>
      </c>
      <c r="GB72" s="5" t="s">
        <v>220</v>
      </c>
      <c r="GC72" s="5" t="s">
        <v>220</v>
      </c>
      <c r="GD72" s="5" t="s">
        <v>220</v>
      </c>
      <c r="GE72" s="5" t="s">
        <v>220</v>
      </c>
      <c r="GF72" s="5" t="s">
        <v>220</v>
      </c>
      <c r="GG72" s="5" t="s">
        <v>220</v>
      </c>
      <c r="GH72" s="5" t="s">
        <v>220</v>
      </c>
      <c r="GI72" s="5" t="s">
        <v>220</v>
      </c>
      <c r="GJ72" s="5" t="s">
        <v>220</v>
      </c>
      <c r="GK72" s="5" t="s">
        <v>220</v>
      </c>
      <c r="GL72" s="5" t="s">
        <v>220</v>
      </c>
      <c r="GM72" s="5">
        <v>8240</v>
      </c>
      <c r="GN72" s="5">
        <v>8053</v>
      </c>
      <c r="GO72" s="5">
        <v>10003</v>
      </c>
      <c r="GP72" s="5">
        <v>8817</v>
      </c>
      <c r="GQ72" s="5">
        <v>7663</v>
      </c>
      <c r="GR72" s="5">
        <v>6288</v>
      </c>
      <c r="GS72" s="5">
        <v>8096</v>
      </c>
      <c r="GT72" s="5">
        <v>8412</v>
      </c>
      <c r="GU72" s="5">
        <v>3121</v>
      </c>
      <c r="GV72" s="5">
        <v>6042</v>
      </c>
      <c r="GW72" s="5">
        <v>10879</v>
      </c>
      <c r="GX72" s="5">
        <v>6758</v>
      </c>
      <c r="GY72" s="5">
        <v>5631</v>
      </c>
      <c r="GZ72" s="5">
        <v>4595</v>
      </c>
      <c r="HA72" s="5">
        <v>4552</v>
      </c>
      <c r="HB72" s="5">
        <v>5486</v>
      </c>
      <c r="HC72" s="5">
        <v>4596</v>
      </c>
      <c r="HD72" s="5">
        <v>3692</v>
      </c>
      <c r="HE72" s="5">
        <v>5167</v>
      </c>
      <c r="HF72" s="5">
        <v>6369</v>
      </c>
      <c r="HG72" s="5">
        <v>3660</v>
      </c>
      <c r="HH72" s="5">
        <v>4117</v>
      </c>
      <c r="HI72" s="5">
        <v>3920</v>
      </c>
      <c r="HJ72" s="5">
        <v>5144</v>
      </c>
      <c r="HK72" s="5">
        <v>2336</v>
      </c>
      <c r="HL72" s="5">
        <v>2343</v>
      </c>
      <c r="HM72" s="5" t="s">
        <v>220</v>
      </c>
      <c r="HN72" s="5" t="s">
        <v>220</v>
      </c>
      <c r="HO72" s="5" t="s">
        <v>220</v>
      </c>
      <c r="HP72" s="5" t="s">
        <v>220</v>
      </c>
      <c r="HQ72" s="5" t="s">
        <v>220</v>
      </c>
      <c r="HR72" s="5" t="s">
        <v>220</v>
      </c>
      <c r="HS72" s="5">
        <v>23961</v>
      </c>
      <c r="HT72" s="5">
        <v>18783</v>
      </c>
      <c r="HU72" s="5">
        <v>17048</v>
      </c>
      <c r="HV72" s="5">
        <v>16882</v>
      </c>
      <c r="HW72" s="5">
        <v>19572</v>
      </c>
      <c r="HX72" s="5">
        <v>28077</v>
      </c>
      <c r="HY72" s="5">
        <v>18040</v>
      </c>
      <c r="HZ72" s="5">
        <v>24251</v>
      </c>
      <c r="IA72" s="5">
        <v>27362</v>
      </c>
      <c r="IB72" s="5">
        <v>32589</v>
      </c>
      <c r="IC72" s="5">
        <v>35148</v>
      </c>
      <c r="ID72" s="5">
        <v>40030</v>
      </c>
      <c r="IE72" s="5">
        <v>43726</v>
      </c>
      <c r="IF72" s="5">
        <v>45259</v>
      </c>
      <c r="IG72" s="5">
        <v>37174</v>
      </c>
      <c r="IH72" s="5">
        <v>35015</v>
      </c>
      <c r="II72" s="5">
        <v>36230</v>
      </c>
      <c r="IJ72" s="5">
        <v>31186</v>
      </c>
      <c r="IK72" s="5">
        <v>44709</v>
      </c>
      <c r="IL72" s="5">
        <v>30705</v>
      </c>
      <c r="IM72" s="5">
        <v>31512</v>
      </c>
      <c r="IN72" s="5">
        <v>25241</v>
      </c>
      <c r="IO72" s="5">
        <v>25366</v>
      </c>
      <c r="IP72" s="5">
        <v>26151</v>
      </c>
      <c r="IQ72" s="5">
        <v>23540</v>
      </c>
      <c r="IR72" s="5">
        <v>22268</v>
      </c>
      <c r="IS72" s="5" t="s">
        <v>220</v>
      </c>
      <c r="IT72" s="5" t="s">
        <v>220</v>
      </c>
      <c r="IU72" s="5" t="s">
        <v>220</v>
      </c>
      <c r="IV72" s="5" t="s">
        <v>220</v>
      </c>
      <c r="IW72" s="5" t="s">
        <v>220</v>
      </c>
      <c r="IX72" s="5" t="s">
        <v>220</v>
      </c>
      <c r="IY72" s="5">
        <v>0</v>
      </c>
      <c r="IZ72" s="5">
        <v>0</v>
      </c>
      <c r="JA72" s="5">
        <v>0</v>
      </c>
      <c r="JB72" s="5">
        <v>0</v>
      </c>
      <c r="JC72" s="5">
        <v>0</v>
      </c>
      <c r="JD72" s="5">
        <v>0</v>
      </c>
      <c r="JE72" s="5">
        <v>0</v>
      </c>
      <c r="JF72" s="5">
        <v>0</v>
      </c>
      <c r="JG72" s="5">
        <v>0</v>
      </c>
      <c r="JH72" s="5">
        <v>0</v>
      </c>
      <c r="JI72" s="5">
        <v>0</v>
      </c>
      <c r="JJ72" s="5">
        <v>0</v>
      </c>
      <c r="JK72" s="5">
        <v>2</v>
      </c>
      <c r="JL72" s="5">
        <v>4</v>
      </c>
      <c r="JM72" s="5">
        <v>2</v>
      </c>
      <c r="JN72" s="5">
        <v>3</v>
      </c>
      <c r="JO72" s="5">
        <v>0</v>
      </c>
      <c r="JP72" s="5">
        <v>3</v>
      </c>
      <c r="JQ72" s="5">
        <v>98</v>
      </c>
      <c r="JR72" s="5">
        <v>93</v>
      </c>
      <c r="JS72" s="5">
        <v>274</v>
      </c>
      <c r="JT72" s="5">
        <v>527</v>
      </c>
      <c r="JU72" s="5">
        <v>622</v>
      </c>
      <c r="JV72" s="5">
        <v>514</v>
      </c>
      <c r="JW72" s="5">
        <v>385</v>
      </c>
      <c r="JX72" s="5">
        <v>446</v>
      </c>
      <c r="JY72" s="5" t="s">
        <v>220</v>
      </c>
      <c r="JZ72" s="5" t="s">
        <v>220</v>
      </c>
      <c r="KA72" s="5" t="s">
        <v>220</v>
      </c>
      <c r="KB72" s="5" t="s">
        <v>220</v>
      </c>
      <c r="KC72" s="5" t="s">
        <v>220</v>
      </c>
      <c r="KD72" s="5" t="s">
        <v>220</v>
      </c>
      <c r="KE72" s="5">
        <v>8689</v>
      </c>
      <c r="KF72" s="5">
        <v>9023</v>
      </c>
      <c r="KG72" s="5">
        <v>8808</v>
      </c>
      <c r="KH72" s="5">
        <v>8126</v>
      </c>
      <c r="KI72" s="5">
        <v>7688</v>
      </c>
      <c r="KJ72" s="5">
        <v>7328</v>
      </c>
      <c r="KK72" s="5">
        <v>7132</v>
      </c>
      <c r="KL72" s="5">
        <v>6278</v>
      </c>
      <c r="KM72" s="5">
        <v>5226</v>
      </c>
      <c r="KN72" s="5">
        <v>5887</v>
      </c>
      <c r="KO72" s="5">
        <v>5407</v>
      </c>
      <c r="KP72" s="5">
        <v>4287</v>
      </c>
      <c r="KQ72" s="5">
        <v>2019</v>
      </c>
      <c r="KR72" s="5">
        <v>4269</v>
      </c>
      <c r="KS72" s="5">
        <v>2129</v>
      </c>
      <c r="KT72" s="5">
        <v>1912</v>
      </c>
      <c r="KU72" s="5">
        <v>1713</v>
      </c>
      <c r="KV72" s="5">
        <v>2052</v>
      </c>
      <c r="KW72" s="5">
        <v>1731</v>
      </c>
      <c r="KX72" s="5">
        <v>2106</v>
      </c>
      <c r="KY72" s="5">
        <v>1958</v>
      </c>
      <c r="KZ72" s="5">
        <v>1915</v>
      </c>
      <c r="LA72" s="5">
        <v>2036</v>
      </c>
      <c r="LB72" s="5">
        <v>1362</v>
      </c>
      <c r="LC72" s="5">
        <v>1146</v>
      </c>
      <c r="LD72" s="5">
        <v>1498</v>
      </c>
      <c r="LE72" s="5" t="s">
        <v>220</v>
      </c>
      <c r="LF72" s="5" t="s">
        <v>220</v>
      </c>
      <c r="LG72" s="5" t="s">
        <v>220</v>
      </c>
      <c r="LH72" s="5" t="s">
        <v>220</v>
      </c>
      <c r="LI72" s="5" t="s">
        <v>220</v>
      </c>
      <c r="LJ72" s="5" t="s">
        <v>220</v>
      </c>
      <c r="LK72" s="5">
        <v>51</v>
      </c>
      <c r="LL72" s="5">
        <v>141</v>
      </c>
      <c r="LM72" s="5">
        <v>172</v>
      </c>
      <c r="LN72" s="5">
        <v>118</v>
      </c>
      <c r="LO72" s="5">
        <v>338</v>
      </c>
      <c r="LP72" s="5">
        <v>60</v>
      </c>
      <c r="LQ72" s="5">
        <v>38</v>
      </c>
      <c r="LR72" s="5">
        <v>75</v>
      </c>
      <c r="LS72" s="5">
        <v>159</v>
      </c>
      <c r="LT72" s="5">
        <v>134</v>
      </c>
      <c r="LU72" s="5">
        <v>114</v>
      </c>
      <c r="LV72" s="5">
        <v>79</v>
      </c>
      <c r="LW72" s="5">
        <v>87</v>
      </c>
      <c r="LX72" s="5">
        <v>121</v>
      </c>
      <c r="LY72" s="5">
        <v>93</v>
      </c>
      <c r="LZ72" s="5">
        <v>94</v>
      </c>
      <c r="MA72" s="5">
        <v>120</v>
      </c>
      <c r="MB72" s="5">
        <v>80</v>
      </c>
      <c r="MC72" s="5">
        <v>101</v>
      </c>
      <c r="MD72" s="5">
        <v>123</v>
      </c>
      <c r="ME72" s="5">
        <v>158</v>
      </c>
      <c r="MF72" s="5">
        <v>34</v>
      </c>
      <c r="MG72" s="5">
        <v>157</v>
      </c>
      <c r="MH72" s="5">
        <v>83</v>
      </c>
      <c r="MI72" s="5">
        <v>72</v>
      </c>
      <c r="MJ72" s="5">
        <v>49</v>
      </c>
      <c r="MK72" s="5" t="s">
        <v>220</v>
      </c>
      <c r="ML72" s="5" t="s">
        <v>220</v>
      </c>
      <c r="MM72" s="5" t="s">
        <v>220</v>
      </c>
      <c r="MN72" s="5" t="s">
        <v>220</v>
      </c>
      <c r="MO72" s="5" t="s">
        <v>220</v>
      </c>
      <c r="MP72" s="5" t="s">
        <v>220</v>
      </c>
      <c r="MQ72" s="5">
        <v>34</v>
      </c>
      <c r="MR72" s="5">
        <v>27</v>
      </c>
      <c r="MS72" s="5">
        <v>25</v>
      </c>
      <c r="MT72" s="5">
        <v>20</v>
      </c>
      <c r="MU72" s="5">
        <v>17</v>
      </c>
      <c r="MV72" s="5">
        <v>48</v>
      </c>
      <c r="MW72" s="5">
        <v>24</v>
      </c>
      <c r="MX72" s="5">
        <v>21</v>
      </c>
      <c r="MY72" s="5">
        <v>18</v>
      </c>
      <c r="MZ72" s="5">
        <v>18</v>
      </c>
      <c r="NA72" s="5">
        <v>18</v>
      </c>
      <c r="NB72" s="5">
        <v>20</v>
      </c>
      <c r="NC72" s="5">
        <v>20</v>
      </c>
      <c r="ND72" s="5">
        <v>15</v>
      </c>
      <c r="NE72" s="5" t="s">
        <v>220</v>
      </c>
      <c r="NF72" s="5" t="s">
        <v>220</v>
      </c>
      <c r="NG72" s="5" t="s">
        <v>220</v>
      </c>
      <c r="NH72" s="5" t="s">
        <v>220</v>
      </c>
      <c r="NI72" s="5" t="s">
        <v>220</v>
      </c>
      <c r="NJ72" s="5" t="s">
        <v>220</v>
      </c>
      <c r="NK72" s="5" t="s">
        <v>220</v>
      </c>
      <c r="NL72" s="5" t="s">
        <v>220</v>
      </c>
      <c r="NM72" s="5" t="s">
        <v>220</v>
      </c>
      <c r="NN72" s="5" t="s">
        <v>220</v>
      </c>
      <c r="NO72" s="5" t="s">
        <v>220</v>
      </c>
      <c r="NP72" s="5" t="s">
        <v>220</v>
      </c>
      <c r="NQ72" s="5" t="s">
        <v>220</v>
      </c>
      <c r="NR72" s="5" t="s">
        <v>220</v>
      </c>
      <c r="NS72" s="5" t="s">
        <v>220</v>
      </c>
      <c r="NT72" s="5" t="s">
        <v>220</v>
      </c>
      <c r="NU72" s="5" t="s">
        <v>220</v>
      </c>
      <c r="NV72" s="5" t="s">
        <v>220</v>
      </c>
      <c r="NW72" s="5">
        <v>0</v>
      </c>
      <c r="NX72" s="5">
        <v>0</v>
      </c>
      <c r="NY72" s="5">
        <v>0</v>
      </c>
      <c r="NZ72" s="5">
        <v>0</v>
      </c>
      <c r="OA72" s="5">
        <v>0</v>
      </c>
      <c r="OB72" s="5">
        <v>0</v>
      </c>
      <c r="OC72" s="5">
        <v>0</v>
      </c>
      <c r="OD72" s="5">
        <v>0</v>
      </c>
      <c r="OE72" s="5">
        <v>0</v>
      </c>
      <c r="OF72" s="5">
        <v>0</v>
      </c>
      <c r="OG72" s="5">
        <v>0</v>
      </c>
      <c r="OH72" s="5">
        <v>0</v>
      </c>
      <c r="OI72" s="5">
        <v>0</v>
      </c>
      <c r="OJ72" s="5">
        <v>0</v>
      </c>
      <c r="OK72" s="5" t="s">
        <v>220</v>
      </c>
      <c r="OL72" s="5" t="s">
        <v>220</v>
      </c>
      <c r="OM72" s="5" t="s">
        <v>220</v>
      </c>
      <c r="ON72" s="5" t="s">
        <v>220</v>
      </c>
      <c r="OO72" s="5" t="s">
        <v>220</v>
      </c>
      <c r="OP72" s="5" t="s">
        <v>220</v>
      </c>
      <c r="OQ72" s="5" t="s">
        <v>220</v>
      </c>
      <c r="OR72" s="5" t="s">
        <v>220</v>
      </c>
      <c r="OS72" s="5" t="s">
        <v>220</v>
      </c>
      <c r="OT72" s="5" t="s">
        <v>220</v>
      </c>
      <c r="OU72" s="5" t="s">
        <v>220</v>
      </c>
      <c r="OV72" s="5" t="s">
        <v>220</v>
      </c>
      <c r="OW72" s="5" t="s">
        <v>220</v>
      </c>
      <c r="OX72" s="5" t="s">
        <v>220</v>
      </c>
      <c r="OY72" s="5" t="s">
        <v>220</v>
      </c>
      <c r="OZ72" s="5" t="s">
        <v>220</v>
      </c>
      <c r="PA72" s="5" t="s">
        <v>220</v>
      </c>
      <c r="PB72" s="5" t="s">
        <v>220</v>
      </c>
      <c r="PC72" s="5">
        <v>1434</v>
      </c>
      <c r="PD72" s="5">
        <v>1444</v>
      </c>
      <c r="PE72" s="5">
        <v>1342</v>
      </c>
      <c r="PF72" s="5">
        <v>1309</v>
      </c>
      <c r="PG72" s="5">
        <v>1482</v>
      </c>
      <c r="PH72" s="5">
        <v>1332</v>
      </c>
      <c r="PI72" s="5">
        <v>1210</v>
      </c>
      <c r="PJ72" s="5">
        <v>1155</v>
      </c>
      <c r="PK72" s="5">
        <v>928</v>
      </c>
      <c r="PL72" s="5">
        <v>1088</v>
      </c>
      <c r="PM72" s="5">
        <v>1047</v>
      </c>
      <c r="PN72" s="5">
        <v>1065</v>
      </c>
      <c r="PO72" s="5">
        <v>877</v>
      </c>
      <c r="PP72" s="5">
        <v>877</v>
      </c>
      <c r="PQ72" s="5">
        <v>935</v>
      </c>
      <c r="PR72" s="5">
        <v>920</v>
      </c>
      <c r="PS72" s="5">
        <v>1038</v>
      </c>
      <c r="PT72" s="5">
        <v>957</v>
      </c>
      <c r="PU72" s="5">
        <v>795</v>
      </c>
      <c r="PV72" s="5">
        <v>838</v>
      </c>
      <c r="PW72" s="5">
        <v>657</v>
      </c>
      <c r="PX72" s="5">
        <v>718</v>
      </c>
      <c r="PY72" s="5">
        <v>705</v>
      </c>
      <c r="PZ72" s="5">
        <v>677</v>
      </c>
      <c r="QA72" s="5">
        <v>669</v>
      </c>
      <c r="QB72" s="5">
        <v>616</v>
      </c>
      <c r="QC72" s="5" t="s">
        <v>220</v>
      </c>
      <c r="QD72" s="5" t="s">
        <v>220</v>
      </c>
      <c r="QE72" s="5" t="s">
        <v>220</v>
      </c>
      <c r="QF72" s="5" t="s">
        <v>220</v>
      </c>
      <c r="QG72" s="5" t="s">
        <v>220</v>
      </c>
      <c r="QH72" s="5" t="s">
        <v>220</v>
      </c>
      <c r="QI72" s="5">
        <v>3364</v>
      </c>
      <c r="QJ72" s="5">
        <v>3234</v>
      </c>
      <c r="QK72" s="5">
        <v>3021</v>
      </c>
      <c r="QL72" s="5">
        <v>2405</v>
      </c>
      <c r="QM72" s="5">
        <v>2198</v>
      </c>
      <c r="QN72" s="5">
        <v>2627</v>
      </c>
      <c r="QO72" s="5">
        <v>2108</v>
      </c>
      <c r="QP72" s="5">
        <v>2037</v>
      </c>
      <c r="QQ72" s="5">
        <v>1650</v>
      </c>
      <c r="QR72" s="5">
        <v>1001</v>
      </c>
      <c r="QS72" s="5">
        <v>810</v>
      </c>
      <c r="QT72" s="5">
        <v>876</v>
      </c>
      <c r="QU72" s="5">
        <v>930</v>
      </c>
      <c r="QV72" s="5">
        <v>848</v>
      </c>
      <c r="QW72" s="5">
        <v>803</v>
      </c>
      <c r="QX72" s="5">
        <v>672</v>
      </c>
      <c r="QY72" s="5">
        <v>704</v>
      </c>
      <c r="QZ72" s="5">
        <v>796</v>
      </c>
      <c r="RA72" s="5">
        <v>852</v>
      </c>
      <c r="RB72" s="5">
        <v>658</v>
      </c>
      <c r="RC72" s="5">
        <v>734</v>
      </c>
      <c r="RD72" s="5">
        <v>567</v>
      </c>
      <c r="RE72" s="5">
        <v>745</v>
      </c>
      <c r="RF72" s="5">
        <v>724</v>
      </c>
      <c r="RG72" s="5">
        <v>669</v>
      </c>
      <c r="RH72" s="5">
        <v>595</v>
      </c>
      <c r="RI72" s="5" t="s">
        <v>220</v>
      </c>
      <c r="RJ72" s="5" t="s">
        <v>220</v>
      </c>
      <c r="RK72" s="5" t="s">
        <v>220</v>
      </c>
      <c r="RL72" s="5" t="s">
        <v>220</v>
      </c>
      <c r="RM72" s="5" t="s">
        <v>220</v>
      </c>
      <c r="RN72" s="5" t="s">
        <v>220</v>
      </c>
      <c r="RO72" s="5">
        <v>4089</v>
      </c>
      <c r="RP72" s="5">
        <v>3651</v>
      </c>
      <c r="RQ72" s="5">
        <v>2810</v>
      </c>
      <c r="RR72" s="5">
        <v>3067</v>
      </c>
      <c r="RS72" s="5">
        <v>3619</v>
      </c>
      <c r="RT72" s="5">
        <v>3084</v>
      </c>
      <c r="RU72" s="5">
        <v>2895</v>
      </c>
      <c r="RV72" s="5">
        <v>2764</v>
      </c>
      <c r="RW72" s="5">
        <v>2552</v>
      </c>
      <c r="RX72" s="5">
        <v>2583</v>
      </c>
      <c r="RY72" s="5">
        <v>2448</v>
      </c>
      <c r="RZ72" s="5">
        <v>2617</v>
      </c>
      <c r="SA72" s="5">
        <v>2293</v>
      </c>
      <c r="SB72" s="5">
        <v>2593</v>
      </c>
      <c r="SC72" s="5">
        <v>2012</v>
      </c>
      <c r="SD72" s="5">
        <v>1552</v>
      </c>
      <c r="SE72" s="5">
        <v>1431</v>
      </c>
      <c r="SF72" s="5">
        <v>953</v>
      </c>
      <c r="SG72" s="5">
        <v>1293</v>
      </c>
      <c r="SH72" s="5">
        <v>979</v>
      </c>
      <c r="SI72" s="5">
        <v>929</v>
      </c>
      <c r="SJ72" s="5">
        <v>1117</v>
      </c>
      <c r="SK72" s="5">
        <v>1140</v>
      </c>
      <c r="SL72" s="5">
        <v>1242</v>
      </c>
      <c r="SM72" s="5">
        <v>1266</v>
      </c>
      <c r="SN72" s="5">
        <v>1206</v>
      </c>
      <c r="SO72" s="5" t="s">
        <v>220</v>
      </c>
      <c r="SP72" s="5" t="s">
        <v>220</v>
      </c>
      <c r="SQ72" s="5" t="s">
        <v>220</v>
      </c>
      <c r="SR72" s="5" t="s">
        <v>220</v>
      </c>
      <c r="SS72" s="5" t="s">
        <v>220</v>
      </c>
      <c r="ST72" s="5" t="s">
        <v>220</v>
      </c>
      <c r="SU72" s="5">
        <v>5963</v>
      </c>
      <c r="SV72" s="5">
        <v>5148</v>
      </c>
      <c r="SW72" s="5">
        <v>4203</v>
      </c>
      <c r="SX72" s="5">
        <v>3739</v>
      </c>
      <c r="SY72" s="5">
        <v>4772</v>
      </c>
      <c r="SZ72" s="5">
        <v>3733</v>
      </c>
      <c r="TA72" s="5">
        <v>3924</v>
      </c>
      <c r="TB72" s="5">
        <v>3521</v>
      </c>
      <c r="TC72" s="5">
        <v>3273</v>
      </c>
      <c r="TD72" s="5">
        <v>2142</v>
      </c>
      <c r="TE72" s="5">
        <v>1287</v>
      </c>
      <c r="TF72" s="5">
        <v>904</v>
      </c>
      <c r="TG72" s="5">
        <v>1063</v>
      </c>
      <c r="TH72" s="5">
        <v>1005</v>
      </c>
      <c r="TI72" s="5">
        <v>1522</v>
      </c>
      <c r="TJ72" s="5">
        <v>2038</v>
      </c>
      <c r="TK72" s="5">
        <v>1878</v>
      </c>
      <c r="TL72" s="5">
        <v>1644</v>
      </c>
      <c r="TM72" s="5">
        <v>2038</v>
      </c>
      <c r="TN72" s="5">
        <v>2167</v>
      </c>
      <c r="TO72" s="5">
        <v>1967</v>
      </c>
      <c r="TP72" s="5">
        <v>1126</v>
      </c>
      <c r="TQ72" s="5">
        <v>881</v>
      </c>
      <c r="TR72" s="5">
        <v>821</v>
      </c>
      <c r="TS72" s="5">
        <v>1168</v>
      </c>
      <c r="TT72" s="5">
        <v>740</v>
      </c>
      <c r="TU72" s="5" t="s">
        <v>220</v>
      </c>
      <c r="TV72" s="5" t="s">
        <v>220</v>
      </c>
      <c r="TW72" s="5" t="s">
        <v>220</v>
      </c>
      <c r="TX72" s="5" t="s">
        <v>220</v>
      </c>
      <c r="TY72" s="5" t="s">
        <v>220</v>
      </c>
      <c r="TZ72" s="5" t="s">
        <v>220</v>
      </c>
      <c r="UA72" s="5">
        <v>52</v>
      </c>
      <c r="UB72" s="5">
        <v>46</v>
      </c>
      <c r="UC72" s="5">
        <v>0</v>
      </c>
      <c r="UD72" s="5">
        <v>993</v>
      </c>
      <c r="UE72" s="5">
        <v>1201</v>
      </c>
      <c r="UF72" s="5">
        <v>1013</v>
      </c>
      <c r="UG72" s="5">
        <v>619</v>
      </c>
      <c r="UH72" s="5">
        <v>549</v>
      </c>
      <c r="UI72" s="5">
        <v>499</v>
      </c>
      <c r="UJ72" s="5">
        <v>358</v>
      </c>
      <c r="UK72" s="5">
        <v>242</v>
      </c>
      <c r="UL72" s="5">
        <v>80</v>
      </c>
      <c r="UM72" s="5">
        <v>57</v>
      </c>
      <c r="UN72" s="5">
        <v>83</v>
      </c>
      <c r="UO72" s="5">
        <v>138</v>
      </c>
      <c r="UP72" s="5">
        <v>128</v>
      </c>
      <c r="UQ72" s="5">
        <v>129</v>
      </c>
      <c r="UR72" s="5">
        <v>36</v>
      </c>
      <c r="US72" s="5">
        <v>36</v>
      </c>
      <c r="UT72" s="5">
        <v>39</v>
      </c>
      <c r="UU72" s="5">
        <v>66</v>
      </c>
      <c r="UV72" s="5">
        <v>32</v>
      </c>
      <c r="UW72" s="5">
        <v>51</v>
      </c>
      <c r="UX72" s="5">
        <v>55</v>
      </c>
      <c r="UY72" s="5">
        <v>50</v>
      </c>
      <c r="UZ72" s="5">
        <v>75</v>
      </c>
      <c r="VA72" s="5" t="s">
        <v>220</v>
      </c>
      <c r="VB72" s="5" t="s">
        <v>220</v>
      </c>
      <c r="VC72" s="5" t="s">
        <v>220</v>
      </c>
      <c r="VD72" s="5" t="s">
        <v>220</v>
      </c>
      <c r="VE72" s="5" t="s">
        <v>220</v>
      </c>
      <c r="VF72" s="5" t="s">
        <v>220</v>
      </c>
      <c r="VG72" s="5">
        <v>6467</v>
      </c>
      <c r="VH72" s="5">
        <v>6104</v>
      </c>
      <c r="VI72" s="5">
        <v>5852</v>
      </c>
      <c r="VJ72" s="5">
        <v>5464</v>
      </c>
      <c r="VK72" s="5">
        <v>5319</v>
      </c>
      <c r="VL72" s="5">
        <v>5385</v>
      </c>
      <c r="VM72" s="5">
        <v>4913</v>
      </c>
      <c r="VN72" s="5">
        <v>5424</v>
      </c>
      <c r="VO72" s="5">
        <v>5225</v>
      </c>
      <c r="VP72" s="5">
        <v>4766</v>
      </c>
      <c r="VQ72" s="5">
        <v>6500</v>
      </c>
      <c r="VR72" s="5">
        <v>5355</v>
      </c>
      <c r="VS72" s="5">
        <v>4251</v>
      </c>
      <c r="VT72" s="5">
        <v>4268</v>
      </c>
      <c r="VU72" s="5">
        <v>3979</v>
      </c>
      <c r="VV72" s="5">
        <v>3932</v>
      </c>
      <c r="VW72" s="5">
        <v>4040</v>
      </c>
      <c r="VX72" s="5">
        <v>3343</v>
      </c>
      <c r="VY72" s="5">
        <v>3566</v>
      </c>
      <c r="VZ72" s="5">
        <v>3943</v>
      </c>
      <c r="WA72" s="5">
        <v>4687</v>
      </c>
      <c r="WB72" s="5">
        <v>3947</v>
      </c>
      <c r="WC72" s="5">
        <v>2847</v>
      </c>
      <c r="WD72" s="5">
        <v>3161</v>
      </c>
      <c r="WE72" s="5">
        <v>2525</v>
      </c>
      <c r="WF72" s="5">
        <v>2753</v>
      </c>
      <c r="WG72" s="5" t="s">
        <v>220</v>
      </c>
      <c r="WH72" s="5" t="s">
        <v>220</v>
      </c>
      <c r="WI72" s="5" t="s">
        <v>220</v>
      </c>
      <c r="WJ72" s="5" t="s">
        <v>220</v>
      </c>
      <c r="WK72" s="5" t="s">
        <v>220</v>
      </c>
      <c r="WL72" s="5" t="s">
        <v>220</v>
      </c>
      <c r="WM72" s="5">
        <v>95</v>
      </c>
      <c r="WN72" s="5">
        <v>76</v>
      </c>
      <c r="WO72" s="5">
        <v>76</v>
      </c>
      <c r="WP72" s="5">
        <v>82</v>
      </c>
      <c r="WQ72" s="5">
        <v>79</v>
      </c>
      <c r="WR72" s="5">
        <v>71</v>
      </c>
      <c r="WS72" s="5">
        <v>47</v>
      </c>
      <c r="WT72" s="5">
        <v>42</v>
      </c>
      <c r="WU72" s="5">
        <v>11</v>
      </c>
      <c r="WV72" s="5">
        <v>11</v>
      </c>
      <c r="WW72" s="5">
        <v>11</v>
      </c>
      <c r="WX72" s="5">
        <v>10</v>
      </c>
      <c r="WY72" s="5">
        <v>21</v>
      </c>
      <c r="WZ72" s="5">
        <v>9</v>
      </c>
      <c r="XA72" s="5">
        <v>32</v>
      </c>
      <c r="XB72" s="5">
        <v>41</v>
      </c>
      <c r="XC72" s="5">
        <v>41</v>
      </c>
      <c r="XD72" s="5">
        <v>45</v>
      </c>
      <c r="XE72" s="5">
        <v>37</v>
      </c>
      <c r="XF72" s="5">
        <v>45</v>
      </c>
      <c r="XG72" s="5">
        <v>91</v>
      </c>
      <c r="XH72" s="5">
        <v>112</v>
      </c>
      <c r="XI72" s="5">
        <v>106</v>
      </c>
      <c r="XJ72" s="5">
        <v>119</v>
      </c>
      <c r="XK72" s="5">
        <v>111</v>
      </c>
      <c r="XL72" s="5">
        <v>93</v>
      </c>
      <c r="XM72" s="5" t="s">
        <v>220</v>
      </c>
      <c r="XN72" s="5" t="s">
        <v>220</v>
      </c>
      <c r="XO72" s="5" t="s">
        <v>220</v>
      </c>
      <c r="XP72" s="5" t="s">
        <v>220</v>
      </c>
      <c r="XQ72" s="5" t="s">
        <v>220</v>
      </c>
      <c r="XR72" s="5" t="s">
        <v>220</v>
      </c>
      <c r="XS72" s="2">
        <v>6374</v>
      </c>
      <c r="XT72" s="3" t="s">
        <v>222</v>
      </c>
      <c r="XU72" s="3" t="s">
        <v>222</v>
      </c>
      <c r="XV72" s="3" t="s">
        <v>221</v>
      </c>
      <c r="XW72" s="3" t="s">
        <v>221</v>
      </c>
      <c r="XX72" s="3" t="s">
        <v>222</v>
      </c>
      <c r="XY72" s="3" t="s">
        <v>222</v>
      </c>
      <c r="XZ72" s="3" t="s">
        <v>261</v>
      </c>
    </row>
    <row r="73" spans="1:650" x14ac:dyDescent="0.3">
      <c r="A73" s="1" t="s">
        <v>67</v>
      </c>
      <c r="B73" s="2">
        <v>4056997</v>
      </c>
      <c r="C73" s="5">
        <v>307201</v>
      </c>
      <c r="D73" s="5">
        <v>169047</v>
      </c>
      <c r="E73" s="5">
        <v>153997</v>
      </c>
      <c r="F73" s="5">
        <v>135282</v>
      </c>
      <c r="G73" s="5">
        <v>79924</v>
      </c>
      <c r="H73" s="5">
        <v>69028</v>
      </c>
      <c r="I73" s="5">
        <v>175984</v>
      </c>
      <c r="J73" s="5">
        <v>233442</v>
      </c>
      <c r="K73" s="5">
        <v>206912</v>
      </c>
      <c r="L73" s="5">
        <v>61960</v>
      </c>
      <c r="M73" s="5">
        <v>57830</v>
      </c>
      <c r="N73" s="5">
        <v>22019</v>
      </c>
      <c r="O73" s="5">
        <v>45325</v>
      </c>
      <c r="P73" s="5">
        <v>-53485</v>
      </c>
      <c r="Q73" s="5">
        <v>-190480</v>
      </c>
      <c r="R73" s="5">
        <v>8700</v>
      </c>
      <c r="S73" s="5">
        <v>478255</v>
      </c>
      <c r="T73" s="5">
        <v>132151</v>
      </c>
      <c r="U73" s="5">
        <v>21312</v>
      </c>
      <c r="V73" s="5">
        <v>67029</v>
      </c>
      <c r="W73" s="5">
        <v>26026</v>
      </c>
      <c r="X73" s="5">
        <v>58139</v>
      </c>
      <c r="Y73" s="5">
        <v>15808</v>
      </c>
      <c r="Z73" s="5">
        <v>25728</v>
      </c>
      <c r="AA73" s="5">
        <v>31323</v>
      </c>
      <c r="AB73" s="5">
        <v>17893</v>
      </c>
      <c r="AC73" s="5">
        <v>87143</v>
      </c>
      <c r="AD73" s="5">
        <v>14134</v>
      </c>
      <c r="AE73" s="5">
        <v>13466</v>
      </c>
      <c r="AF73" s="5">
        <v>13537</v>
      </c>
      <c r="AG73" s="5">
        <v>1006</v>
      </c>
      <c r="AH73" s="5">
        <v>733</v>
      </c>
      <c r="AI73" s="5">
        <v>2927765</v>
      </c>
      <c r="AJ73" s="5">
        <v>2349919</v>
      </c>
      <c r="AK73" s="5">
        <v>1213321</v>
      </c>
      <c r="AL73" s="5">
        <v>2757031</v>
      </c>
      <c r="AM73" s="5">
        <v>1382309</v>
      </c>
      <c r="AN73" s="5">
        <v>1928283</v>
      </c>
      <c r="AO73" s="5">
        <v>2325822</v>
      </c>
      <c r="AP73" s="5">
        <v>2865713</v>
      </c>
      <c r="AQ73" s="5">
        <v>1734360</v>
      </c>
      <c r="AR73" s="5">
        <v>227723</v>
      </c>
      <c r="AS73" s="5">
        <v>1758874</v>
      </c>
      <c r="AT73" s="5">
        <v>702139</v>
      </c>
      <c r="AU73" s="5">
        <v>1061588</v>
      </c>
      <c r="AV73" s="5">
        <v>348060</v>
      </c>
      <c r="AW73" s="5">
        <v>1379642</v>
      </c>
      <c r="AX73" s="5">
        <v>308879</v>
      </c>
      <c r="AY73" s="5">
        <v>721037</v>
      </c>
      <c r="AZ73" s="5">
        <v>624963</v>
      </c>
      <c r="BA73" s="5">
        <v>315107</v>
      </c>
      <c r="BB73" s="5">
        <v>209612</v>
      </c>
      <c r="BC73" s="5">
        <v>63257</v>
      </c>
      <c r="BD73" s="5">
        <v>41578</v>
      </c>
      <c r="BE73" s="5">
        <v>167091</v>
      </c>
      <c r="BF73" s="5">
        <v>80133</v>
      </c>
      <c r="BG73" s="5">
        <v>127937</v>
      </c>
      <c r="BH73" s="5">
        <v>612101</v>
      </c>
      <c r="BI73" s="5">
        <v>649919</v>
      </c>
      <c r="BJ73" s="5">
        <v>181979</v>
      </c>
      <c r="BK73" s="5">
        <v>399098</v>
      </c>
      <c r="BL73" s="5">
        <v>172652</v>
      </c>
      <c r="BM73" s="5">
        <v>210590</v>
      </c>
      <c r="BN73" s="5">
        <v>240076</v>
      </c>
      <c r="BO73" s="5">
        <v>943031</v>
      </c>
      <c r="BP73" s="5">
        <v>453975</v>
      </c>
      <c r="BQ73" s="5">
        <v>359278</v>
      </c>
      <c r="BR73" s="5">
        <v>450157</v>
      </c>
      <c r="BS73" s="5">
        <v>347636</v>
      </c>
      <c r="BT73" s="5">
        <v>290960</v>
      </c>
      <c r="BU73" s="5">
        <v>158259</v>
      </c>
      <c r="BV73" s="5">
        <v>193147</v>
      </c>
      <c r="BW73" s="5">
        <v>259370</v>
      </c>
      <c r="BX73" s="5">
        <v>122869</v>
      </c>
      <c r="BY73" s="5">
        <v>315751</v>
      </c>
      <c r="BZ73" s="5">
        <v>241165</v>
      </c>
      <c r="CA73" s="5">
        <v>158029</v>
      </c>
      <c r="CB73" s="5">
        <v>229028</v>
      </c>
      <c r="CC73" s="5">
        <v>149785</v>
      </c>
      <c r="CD73" s="5">
        <v>117250</v>
      </c>
      <c r="CE73" s="5">
        <v>123304</v>
      </c>
      <c r="CF73" s="5">
        <v>100910</v>
      </c>
      <c r="CG73" s="5">
        <v>122692</v>
      </c>
      <c r="CH73" s="5">
        <v>91421</v>
      </c>
      <c r="CI73" s="5">
        <v>70213</v>
      </c>
      <c r="CJ73" s="5">
        <v>33889</v>
      </c>
      <c r="CK73" s="5">
        <v>53526</v>
      </c>
      <c r="CL73" s="5">
        <v>127228</v>
      </c>
      <c r="CM73" s="5">
        <v>58398</v>
      </c>
      <c r="CN73" s="5">
        <v>141113</v>
      </c>
      <c r="CO73" s="5">
        <v>140091</v>
      </c>
      <c r="CP73" s="5">
        <v>75226</v>
      </c>
      <c r="CQ73" s="5">
        <v>60163</v>
      </c>
      <c r="CR73" s="5">
        <v>63392</v>
      </c>
      <c r="CS73" s="5">
        <v>53373</v>
      </c>
      <c r="CT73" s="5">
        <v>93716</v>
      </c>
      <c r="CU73" s="5">
        <v>1733466</v>
      </c>
      <c r="CV73" s="5">
        <v>1602529</v>
      </c>
      <c r="CW73" s="5">
        <v>1455591</v>
      </c>
      <c r="CX73" s="5">
        <v>1205032</v>
      </c>
      <c r="CY73" s="5">
        <v>1085860</v>
      </c>
      <c r="CZ73" s="5">
        <v>737597</v>
      </c>
      <c r="DA73" s="5">
        <v>581682</v>
      </c>
      <c r="DB73" s="5">
        <v>668540</v>
      </c>
      <c r="DC73" s="5">
        <v>585858</v>
      </c>
      <c r="DD73" s="5">
        <v>484257</v>
      </c>
      <c r="DE73" s="5">
        <v>461621</v>
      </c>
      <c r="DF73" s="5">
        <v>516337</v>
      </c>
      <c r="DG73" s="5">
        <v>586437</v>
      </c>
      <c r="DH73" s="5">
        <v>681743</v>
      </c>
      <c r="DI73" s="5">
        <v>581064</v>
      </c>
      <c r="DJ73" s="5">
        <v>471659</v>
      </c>
      <c r="DK73" s="5">
        <v>519718</v>
      </c>
      <c r="DL73" s="5">
        <v>493408</v>
      </c>
      <c r="DM73" s="5">
        <v>446966</v>
      </c>
      <c r="DN73" s="5">
        <v>465246</v>
      </c>
      <c r="DO73" s="5">
        <v>368449</v>
      </c>
      <c r="DP73" s="5">
        <v>344669</v>
      </c>
      <c r="DQ73" s="5">
        <v>288652</v>
      </c>
      <c r="DR73" s="5">
        <v>261517</v>
      </c>
      <c r="DS73" s="5">
        <v>254624</v>
      </c>
      <c r="DT73" s="5">
        <v>268311</v>
      </c>
      <c r="DU73" s="5">
        <v>295925</v>
      </c>
      <c r="DV73" s="5">
        <v>324065</v>
      </c>
      <c r="DW73" s="5">
        <v>351414</v>
      </c>
      <c r="DX73" s="5">
        <v>405914</v>
      </c>
      <c r="DY73" s="5">
        <v>355447</v>
      </c>
      <c r="DZ73" s="5">
        <v>266995</v>
      </c>
      <c r="EA73" s="5">
        <v>231045</v>
      </c>
      <c r="EB73" s="5">
        <v>227053</v>
      </c>
      <c r="EC73" s="5">
        <v>246931</v>
      </c>
      <c r="ED73" s="5">
        <v>210956</v>
      </c>
      <c r="EE73" s="5">
        <v>192772</v>
      </c>
      <c r="EF73" s="5">
        <v>128367</v>
      </c>
      <c r="EG73" s="5">
        <v>90804</v>
      </c>
      <c r="EH73" s="5">
        <v>153514</v>
      </c>
      <c r="EI73" s="5">
        <v>73907</v>
      </c>
      <c r="EJ73" s="5">
        <v>48357</v>
      </c>
      <c r="EK73" s="5">
        <v>57962</v>
      </c>
      <c r="EL73" s="5">
        <v>60082</v>
      </c>
      <c r="EM73" s="5">
        <v>59009</v>
      </c>
      <c r="EN73" s="5">
        <v>48904</v>
      </c>
      <c r="EO73" s="5">
        <v>88358</v>
      </c>
      <c r="EP73" s="5">
        <v>39835</v>
      </c>
      <c r="EQ73" s="5">
        <v>60090</v>
      </c>
      <c r="ER73" s="5">
        <v>75897</v>
      </c>
      <c r="ES73" s="5">
        <v>86310</v>
      </c>
      <c r="ET73" s="5">
        <v>80524</v>
      </c>
      <c r="EU73" s="5">
        <v>109554</v>
      </c>
      <c r="EV73" s="5">
        <v>81807</v>
      </c>
      <c r="EW73" s="5">
        <v>85369</v>
      </c>
      <c r="EX73" s="5">
        <v>71011</v>
      </c>
      <c r="EY73" s="5">
        <v>73863</v>
      </c>
      <c r="EZ73" s="5">
        <v>83686</v>
      </c>
      <c r="FA73" s="5">
        <v>87023</v>
      </c>
      <c r="FB73" s="5">
        <v>189249</v>
      </c>
      <c r="FC73" s="5">
        <v>72178</v>
      </c>
      <c r="FD73" s="5">
        <v>119004</v>
      </c>
      <c r="FE73" s="5">
        <v>128706</v>
      </c>
      <c r="FF73" s="5">
        <v>47679</v>
      </c>
      <c r="FG73" s="5">
        <v>0</v>
      </c>
      <c r="FH73" s="5">
        <v>0</v>
      </c>
      <c r="FI73" s="5">
        <v>0</v>
      </c>
      <c r="FJ73" s="5">
        <v>0</v>
      </c>
      <c r="FK73" s="5">
        <v>0</v>
      </c>
      <c r="FL73" s="5">
        <v>0</v>
      </c>
      <c r="FM73" s="5">
        <v>0</v>
      </c>
      <c r="FN73" s="5">
        <v>0</v>
      </c>
      <c r="FO73" s="5">
        <v>0</v>
      </c>
      <c r="FP73" s="5">
        <v>0</v>
      </c>
      <c r="FQ73" s="5">
        <v>0</v>
      </c>
      <c r="FR73" s="5">
        <v>0</v>
      </c>
      <c r="FS73" s="5">
        <v>0</v>
      </c>
      <c r="FT73" s="5">
        <v>0</v>
      </c>
      <c r="FU73" s="5" t="s">
        <v>220</v>
      </c>
      <c r="FV73" s="5" t="s">
        <v>220</v>
      </c>
      <c r="FW73" s="5" t="s">
        <v>220</v>
      </c>
      <c r="FX73" s="5" t="s">
        <v>220</v>
      </c>
      <c r="FY73" s="5" t="s">
        <v>220</v>
      </c>
      <c r="FZ73" s="5" t="s">
        <v>220</v>
      </c>
      <c r="GA73" s="5" t="s">
        <v>220</v>
      </c>
      <c r="GB73" s="5" t="s">
        <v>220</v>
      </c>
      <c r="GC73" s="5" t="s">
        <v>220</v>
      </c>
      <c r="GD73" s="5" t="s">
        <v>220</v>
      </c>
      <c r="GE73" s="5" t="s">
        <v>220</v>
      </c>
      <c r="GF73" s="5" t="s">
        <v>220</v>
      </c>
      <c r="GG73" s="5" t="s">
        <v>220</v>
      </c>
      <c r="GH73" s="5" t="s">
        <v>220</v>
      </c>
      <c r="GI73" s="5" t="s">
        <v>220</v>
      </c>
      <c r="GJ73" s="5" t="s">
        <v>220</v>
      </c>
      <c r="GK73" s="5" t="s">
        <v>220</v>
      </c>
      <c r="GL73" s="5" t="s">
        <v>220</v>
      </c>
      <c r="GM73" s="5">
        <v>5962881</v>
      </c>
      <c r="GN73" s="5">
        <v>4981208</v>
      </c>
      <c r="GO73" s="5">
        <v>3430062</v>
      </c>
      <c r="GP73" s="5">
        <v>4758459</v>
      </c>
      <c r="GQ73" s="5">
        <v>3050526</v>
      </c>
      <c r="GR73" s="5">
        <v>3192210</v>
      </c>
      <c r="GS73" s="5">
        <v>3332551</v>
      </c>
      <c r="GT73" s="5">
        <v>4114356</v>
      </c>
      <c r="GU73" s="5">
        <v>2860408</v>
      </c>
      <c r="GV73" s="5">
        <v>945166</v>
      </c>
      <c r="GW73" s="5">
        <v>2652039</v>
      </c>
      <c r="GX73" s="5">
        <v>1541742</v>
      </c>
      <c r="GY73" s="5">
        <v>1910388</v>
      </c>
      <c r="GZ73" s="5">
        <v>1254250</v>
      </c>
      <c r="HA73" s="5">
        <v>2008369</v>
      </c>
      <c r="HB73" s="5">
        <v>967183</v>
      </c>
      <c r="HC73" s="5">
        <v>1902404</v>
      </c>
      <c r="HD73" s="5">
        <v>1425330</v>
      </c>
      <c r="HE73" s="5">
        <v>992388</v>
      </c>
      <c r="HF73" s="5">
        <v>913831</v>
      </c>
      <c r="HG73" s="5">
        <v>637499</v>
      </c>
      <c r="HH73" s="5">
        <v>560081</v>
      </c>
      <c r="HI73" s="5">
        <v>610446</v>
      </c>
      <c r="HJ73" s="5">
        <v>565616</v>
      </c>
      <c r="HK73" s="5">
        <v>642545</v>
      </c>
      <c r="HL73" s="5">
        <v>1256002</v>
      </c>
      <c r="HM73" s="5">
        <v>1506691</v>
      </c>
      <c r="HN73" s="5">
        <v>784653</v>
      </c>
      <c r="HO73" s="5">
        <v>1038982</v>
      </c>
      <c r="HP73" s="5">
        <v>774499</v>
      </c>
      <c r="HQ73" s="5">
        <v>749121</v>
      </c>
      <c r="HR73" s="5">
        <v>649199</v>
      </c>
      <c r="HS73" s="5">
        <v>3733385</v>
      </c>
      <c r="HT73" s="5">
        <v>3723979</v>
      </c>
      <c r="HU73" s="5">
        <v>3946683</v>
      </c>
      <c r="HV73" s="5">
        <v>3681707</v>
      </c>
      <c r="HW73" s="5">
        <v>4568235</v>
      </c>
      <c r="HX73" s="5">
        <v>4558165</v>
      </c>
      <c r="HY73" s="5">
        <v>4121704</v>
      </c>
      <c r="HZ73" s="5">
        <v>4614022</v>
      </c>
      <c r="IA73" s="5">
        <v>5335619</v>
      </c>
      <c r="IB73" s="5">
        <v>5329775</v>
      </c>
      <c r="IC73" s="5">
        <v>6539195</v>
      </c>
      <c r="ID73" s="5">
        <v>7073848</v>
      </c>
      <c r="IE73" s="5">
        <v>7029207</v>
      </c>
      <c r="IF73" s="5">
        <v>7406435</v>
      </c>
      <c r="IG73" s="5">
        <v>5111765</v>
      </c>
      <c r="IH73" s="5">
        <v>4643167</v>
      </c>
      <c r="II73" s="5">
        <v>4226624</v>
      </c>
      <c r="IJ73" s="5">
        <v>3499427</v>
      </c>
      <c r="IK73" s="5">
        <v>3673753</v>
      </c>
      <c r="IL73" s="5">
        <v>2707808</v>
      </c>
      <c r="IM73" s="5">
        <v>2443665</v>
      </c>
      <c r="IN73" s="5">
        <v>2398788</v>
      </c>
      <c r="IO73" s="5">
        <v>2423336</v>
      </c>
      <c r="IP73" s="5">
        <v>2346920</v>
      </c>
      <c r="IQ73" s="5">
        <v>1953863</v>
      </c>
      <c r="IR73" s="5">
        <v>1986617</v>
      </c>
      <c r="IS73" s="5">
        <v>2029658</v>
      </c>
      <c r="IT73" s="5">
        <v>2094812</v>
      </c>
      <c r="IU73" s="5">
        <v>2225558</v>
      </c>
      <c r="IV73" s="5">
        <v>2205210</v>
      </c>
      <c r="IW73" s="5">
        <v>2025997</v>
      </c>
      <c r="IX73" s="5">
        <v>1908600</v>
      </c>
      <c r="IY73" s="5">
        <v>197355</v>
      </c>
      <c r="IZ73" s="5">
        <v>215491</v>
      </c>
      <c r="JA73" s="5">
        <v>271047</v>
      </c>
      <c r="JB73" s="5">
        <v>287211</v>
      </c>
      <c r="JC73" s="5">
        <v>296851</v>
      </c>
      <c r="JD73" s="5">
        <v>276229</v>
      </c>
      <c r="JE73" s="5">
        <v>283571</v>
      </c>
      <c r="JF73" s="5">
        <v>296762</v>
      </c>
      <c r="JG73" s="5">
        <v>296994</v>
      </c>
      <c r="JH73" s="5">
        <v>307228</v>
      </c>
      <c r="JI73" s="5">
        <v>273751</v>
      </c>
      <c r="JJ73" s="5">
        <v>291318</v>
      </c>
      <c r="JK73" s="5">
        <v>284966</v>
      </c>
      <c r="JL73" s="5">
        <v>260579</v>
      </c>
      <c r="JM73" s="5">
        <v>270516</v>
      </c>
      <c r="JN73" s="5">
        <v>265718</v>
      </c>
      <c r="JO73" s="5">
        <v>260679</v>
      </c>
      <c r="JP73" s="5">
        <v>241786</v>
      </c>
      <c r="JQ73" s="5">
        <v>205788</v>
      </c>
      <c r="JR73" s="5">
        <v>195262</v>
      </c>
      <c r="JS73" s="5">
        <v>206720</v>
      </c>
      <c r="JT73" s="5">
        <v>208293</v>
      </c>
      <c r="JU73" s="5">
        <v>249084</v>
      </c>
      <c r="JV73" s="5">
        <v>239989</v>
      </c>
      <c r="JW73" s="5">
        <v>191795</v>
      </c>
      <c r="JX73" s="5">
        <v>192098</v>
      </c>
      <c r="JY73" s="5">
        <v>189693</v>
      </c>
      <c r="JZ73" s="5">
        <v>206064</v>
      </c>
      <c r="KA73" s="5">
        <v>255696</v>
      </c>
      <c r="KB73" s="5">
        <v>265419</v>
      </c>
      <c r="KC73" s="5">
        <v>252677</v>
      </c>
      <c r="KD73" s="5">
        <v>253828</v>
      </c>
      <c r="KE73" s="5">
        <v>48335</v>
      </c>
      <c r="KF73" s="5">
        <v>46779</v>
      </c>
      <c r="KG73" s="5">
        <v>46639</v>
      </c>
      <c r="KH73" s="5">
        <v>51366</v>
      </c>
      <c r="KI73" s="5">
        <v>73837</v>
      </c>
      <c r="KJ73" s="5">
        <v>73735</v>
      </c>
      <c r="KK73" s="5">
        <v>63402</v>
      </c>
      <c r="KL73" s="5">
        <v>70783</v>
      </c>
      <c r="KM73" s="5">
        <v>59770</v>
      </c>
      <c r="KN73" s="5">
        <v>47146</v>
      </c>
      <c r="KO73" s="5">
        <v>31533</v>
      </c>
      <c r="KP73" s="5">
        <v>35974</v>
      </c>
      <c r="KQ73" s="5">
        <v>36063</v>
      </c>
      <c r="KR73" s="5">
        <v>41152</v>
      </c>
      <c r="KS73" s="5">
        <v>39092</v>
      </c>
      <c r="KT73" s="5">
        <v>37830</v>
      </c>
      <c r="KU73" s="5">
        <v>37721</v>
      </c>
      <c r="KV73" s="5">
        <v>31264</v>
      </c>
      <c r="KW73" s="5">
        <v>25858</v>
      </c>
      <c r="KX73" s="5">
        <v>27838</v>
      </c>
      <c r="KY73" s="5">
        <v>30750</v>
      </c>
      <c r="KZ73" s="5">
        <v>25593</v>
      </c>
      <c r="LA73" s="5">
        <v>24038</v>
      </c>
      <c r="LB73" s="5">
        <v>23260</v>
      </c>
      <c r="LC73" s="5">
        <v>26674</v>
      </c>
      <c r="LD73" s="5">
        <v>21487</v>
      </c>
      <c r="LE73" s="5">
        <v>28303</v>
      </c>
      <c r="LF73" s="5">
        <v>21983</v>
      </c>
      <c r="LG73" s="5">
        <v>20457</v>
      </c>
      <c r="LH73" s="5">
        <v>18672</v>
      </c>
      <c r="LI73" s="5">
        <v>18141</v>
      </c>
      <c r="LJ73" s="5">
        <v>17677</v>
      </c>
      <c r="LK73" s="5">
        <v>26402</v>
      </c>
      <c r="LL73" s="5">
        <v>27090</v>
      </c>
      <c r="LM73" s="5">
        <v>52030</v>
      </c>
      <c r="LN73" s="5">
        <v>27093</v>
      </c>
      <c r="LO73" s="5">
        <v>29673</v>
      </c>
      <c r="LP73" s="5">
        <v>24983</v>
      </c>
      <c r="LQ73" s="5">
        <v>27451</v>
      </c>
      <c r="LR73" s="5">
        <v>30656</v>
      </c>
      <c r="LS73" s="5">
        <v>30812</v>
      </c>
      <c r="LT73" s="5">
        <v>29664</v>
      </c>
      <c r="LU73" s="5">
        <v>26507</v>
      </c>
      <c r="LV73" s="5">
        <v>30733</v>
      </c>
      <c r="LW73" s="5">
        <v>24756</v>
      </c>
      <c r="LX73" s="5">
        <v>24186</v>
      </c>
      <c r="LY73" s="5">
        <v>17695</v>
      </c>
      <c r="LZ73" s="5">
        <v>17542</v>
      </c>
      <c r="MA73" s="5">
        <v>16355</v>
      </c>
      <c r="MB73" s="5">
        <v>18423</v>
      </c>
      <c r="MC73" s="5">
        <v>17614</v>
      </c>
      <c r="MD73" s="5">
        <v>16768</v>
      </c>
      <c r="ME73" s="5">
        <v>16700</v>
      </c>
      <c r="MF73" s="5">
        <v>20598</v>
      </c>
      <c r="MG73" s="5">
        <v>17756</v>
      </c>
      <c r="MH73" s="5">
        <v>15965</v>
      </c>
      <c r="MI73" s="5">
        <v>13456</v>
      </c>
      <c r="MJ73" s="5">
        <v>15092</v>
      </c>
      <c r="MK73" s="5">
        <v>20872</v>
      </c>
      <c r="ML73" s="5">
        <v>20305</v>
      </c>
      <c r="MM73" s="5">
        <v>25190</v>
      </c>
      <c r="MN73" s="5">
        <v>28269</v>
      </c>
      <c r="MO73" s="5">
        <v>27183</v>
      </c>
      <c r="MP73" s="5">
        <v>23059</v>
      </c>
      <c r="MQ73" s="5">
        <v>0</v>
      </c>
      <c r="MR73" s="5">
        <v>0</v>
      </c>
      <c r="MS73" s="5">
        <v>0</v>
      </c>
      <c r="MT73" s="5">
        <v>0</v>
      </c>
      <c r="MU73" s="5">
        <v>0</v>
      </c>
      <c r="MV73" s="5">
        <v>0</v>
      </c>
      <c r="MW73" s="5">
        <v>0</v>
      </c>
      <c r="MX73" s="5">
        <v>0</v>
      </c>
      <c r="MY73" s="5">
        <v>0</v>
      </c>
      <c r="MZ73" s="5">
        <v>0</v>
      </c>
      <c r="NA73" s="5">
        <v>0</v>
      </c>
      <c r="NB73" s="5">
        <v>0</v>
      </c>
      <c r="NC73" s="5">
        <v>0</v>
      </c>
      <c r="ND73" s="5">
        <v>0</v>
      </c>
      <c r="NE73" s="5" t="s">
        <v>220</v>
      </c>
      <c r="NF73" s="5" t="s">
        <v>220</v>
      </c>
      <c r="NG73" s="5" t="s">
        <v>220</v>
      </c>
      <c r="NH73" s="5" t="s">
        <v>220</v>
      </c>
      <c r="NI73" s="5" t="s">
        <v>220</v>
      </c>
      <c r="NJ73" s="5" t="s">
        <v>220</v>
      </c>
      <c r="NK73" s="5" t="s">
        <v>220</v>
      </c>
      <c r="NL73" s="5" t="s">
        <v>220</v>
      </c>
      <c r="NM73" s="5" t="s">
        <v>220</v>
      </c>
      <c r="NN73" s="5" t="s">
        <v>220</v>
      </c>
      <c r="NO73" s="5" t="s">
        <v>220</v>
      </c>
      <c r="NP73" s="5" t="s">
        <v>220</v>
      </c>
      <c r="NQ73" s="5" t="s">
        <v>220</v>
      </c>
      <c r="NR73" s="5" t="s">
        <v>220</v>
      </c>
      <c r="NS73" s="5" t="s">
        <v>220</v>
      </c>
      <c r="NT73" s="5" t="s">
        <v>220</v>
      </c>
      <c r="NU73" s="5" t="s">
        <v>220</v>
      </c>
      <c r="NV73" s="5" t="s">
        <v>220</v>
      </c>
      <c r="NW73" s="5">
        <v>0</v>
      </c>
      <c r="NX73" s="5">
        <v>0</v>
      </c>
      <c r="NY73" s="5">
        <v>0</v>
      </c>
      <c r="NZ73" s="5">
        <v>0</v>
      </c>
      <c r="OA73" s="5">
        <v>0</v>
      </c>
      <c r="OB73" s="5">
        <v>0</v>
      </c>
      <c r="OC73" s="5">
        <v>0</v>
      </c>
      <c r="OD73" s="5">
        <v>0</v>
      </c>
      <c r="OE73" s="5">
        <v>0</v>
      </c>
      <c r="OF73" s="5">
        <v>0</v>
      </c>
      <c r="OG73" s="5">
        <v>0</v>
      </c>
      <c r="OH73" s="5">
        <v>0</v>
      </c>
      <c r="OI73" s="5">
        <v>0</v>
      </c>
      <c r="OJ73" s="5">
        <v>0</v>
      </c>
      <c r="OK73" s="5" t="s">
        <v>220</v>
      </c>
      <c r="OL73" s="5" t="s">
        <v>220</v>
      </c>
      <c r="OM73" s="5" t="s">
        <v>220</v>
      </c>
      <c r="ON73" s="5" t="s">
        <v>220</v>
      </c>
      <c r="OO73" s="5" t="s">
        <v>220</v>
      </c>
      <c r="OP73" s="5" t="s">
        <v>220</v>
      </c>
      <c r="OQ73" s="5" t="s">
        <v>220</v>
      </c>
      <c r="OR73" s="5" t="s">
        <v>220</v>
      </c>
      <c r="OS73" s="5" t="s">
        <v>220</v>
      </c>
      <c r="OT73" s="5" t="s">
        <v>220</v>
      </c>
      <c r="OU73" s="5" t="s">
        <v>220</v>
      </c>
      <c r="OV73" s="5" t="s">
        <v>220</v>
      </c>
      <c r="OW73" s="5" t="s">
        <v>220</v>
      </c>
      <c r="OX73" s="5" t="s">
        <v>220</v>
      </c>
      <c r="OY73" s="5" t="s">
        <v>220</v>
      </c>
      <c r="OZ73" s="5" t="s">
        <v>220</v>
      </c>
      <c r="PA73" s="5" t="s">
        <v>220</v>
      </c>
      <c r="PB73" s="5" t="s">
        <v>220</v>
      </c>
      <c r="PC73" s="5">
        <v>87788</v>
      </c>
      <c r="PD73" s="5">
        <v>86024</v>
      </c>
      <c r="PE73" s="5">
        <v>85797</v>
      </c>
      <c r="PF73" s="5">
        <v>88156</v>
      </c>
      <c r="PG73" s="5">
        <v>90076</v>
      </c>
      <c r="PH73" s="5">
        <v>89138</v>
      </c>
      <c r="PI73" s="5">
        <v>60871</v>
      </c>
      <c r="PJ73" s="5">
        <v>81557</v>
      </c>
      <c r="PK73" s="5">
        <v>82516</v>
      </c>
      <c r="PL73" s="5">
        <v>85720</v>
      </c>
      <c r="PM73" s="5">
        <v>78132</v>
      </c>
      <c r="PN73" s="5">
        <v>92505</v>
      </c>
      <c r="PO73" s="5">
        <v>89190</v>
      </c>
      <c r="PP73" s="5">
        <v>98311</v>
      </c>
      <c r="PQ73" s="5">
        <v>87496</v>
      </c>
      <c r="PR73" s="5">
        <v>77447</v>
      </c>
      <c r="PS73" s="5">
        <v>81558</v>
      </c>
      <c r="PT73" s="5">
        <v>85143</v>
      </c>
      <c r="PU73" s="5">
        <v>90151</v>
      </c>
      <c r="PV73" s="5">
        <v>85009</v>
      </c>
      <c r="PW73" s="5">
        <v>88481</v>
      </c>
      <c r="PX73" s="5">
        <v>85867</v>
      </c>
      <c r="PY73" s="5">
        <v>70106</v>
      </c>
      <c r="PZ73" s="5">
        <v>65622</v>
      </c>
      <c r="QA73" s="5">
        <v>70839</v>
      </c>
      <c r="QB73" s="5">
        <v>85659</v>
      </c>
      <c r="QC73" s="5">
        <v>82916</v>
      </c>
      <c r="QD73" s="5">
        <v>83993</v>
      </c>
      <c r="QE73" s="5">
        <v>123204</v>
      </c>
      <c r="QF73" s="5">
        <v>127996</v>
      </c>
      <c r="QG73" s="5">
        <v>123232</v>
      </c>
      <c r="QH73" s="5">
        <v>125067</v>
      </c>
      <c r="QI73" s="5">
        <v>406182</v>
      </c>
      <c r="QJ73" s="5">
        <v>195030</v>
      </c>
      <c r="QK73" s="5">
        <v>1360998</v>
      </c>
      <c r="QL73" s="5">
        <v>183146</v>
      </c>
      <c r="QM73" s="5">
        <v>184694</v>
      </c>
      <c r="QN73" s="5">
        <v>179448</v>
      </c>
      <c r="QO73" s="5">
        <v>204941</v>
      </c>
      <c r="QP73" s="5">
        <v>204807</v>
      </c>
      <c r="QQ73" s="5">
        <v>201499</v>
      </c>
      <c r="QR73" s="5">
        <v>179358</v>
      </c>
      <c r="QS73" s="5">
        <v>166702</v>
      </c>
      <c r="QT73" s="5">
        <v>179648</v>
      </c>
      <c r="QU73" s="5">
        <v>189334</v>
      </c>
      <c r="QV73" s="5">
        <v>192089</v>
      </c>
      <c r="QW73" s="5">
        <v>132446</v>
      </c>
      <c r="QX73" s="5">
        <v>168887</v>
      </c>
      <c r="QY73" s="5">
        <v>155963</v>
      </c>
      <c r="QZ73" s="5">
        <v>155119</v>
      </c>
      <c r="RA73" s="5">
        <v>148291</v>
      </c>
      <c r="RB73" s="5">
        <v>155500</v>
      </c>
      <c r="RC73" s="5">
        <v>150278</v>
      </c>
      <c r="RD73" s="5">
        <v>163837</v>
      </c>
      <c r="RE73" s="5">
        <v>117673</v>
      </c>
      <c r="RF73" s="5">
        <v>102731</v>
      </c>
      <c r="RG73" s="5">
        <v>111562</v>
      </c>
      <c r="RH73" s="5">
        <v>117545</v>
      </c>
      <c r="RI73" s="5">
        <v>130995</v>
      </c>
      <c r="RJ73" s="5">
        <v>126874</v>
      </c>
      <c r="RK73" s="5">
        <v>119194</v>
      </c>
      <c r="RL73" s="5">
        <v>109862</v>
      </c>
      <c r="RM73" s="5">
        <v>100920</v>
      </c>
      <c r="RN73" s="5">
        <v>91809</v>
      </c>
      <c r="RO73" s="5">
        <v>87143</v>
      </c>
      <c r="RP73" s="5">
        <v>89531</v>
      </c>
      <c r="RQ73" s="5">
        <v>97736</v>
      </c>
      <c r="RR73" s="5">
        <v>103438</v>
      </c>
      <c r="RS73" s="5">
        <v>110574</v>
      </c>
      <c r="RT73" s="5">
        <v>118415</v>
      </c>
      <c r="RU73" s="5">
        <v>134779</v>
      </c>
      <c r="RV73" s="5">
        <v>144003</v>
      </c>
      <c r="RW73" s="5">
        <v>136794</v>
      </c>
      <c r="RX73" s="5">
        <v>134299</v>
      </c>
      <c r="RY73" s="5">
        <v>149320</v>
      </c>
      <c r="RZ73" s="5">
        <v>149421</v>
      </c>
      <c r="SA73" s="5">
        <v>131894</v>
      </c>
      <c r="SB73" s="5">
        <v>127096</v>
      </c>
      <c r="SC73" s="5">
        <v>112569</v>
      </c>
      <c r="SD73" s="5">
        <v>113883</v>
      </c>
      <c r="SE73" s="5">
        <v>109494</v>
      </c>
      <c r="SF73" s="5">
        <v>106926</v>
      </c>
      <c r="SG73" s="5">
        <v>101429</v>
      </c>
      <c r="SH73" s="5">
        <v>92635</v>
      </c>
      <c r="SI73" s="5">
        <v>101348</v>
      </c>
      <c r="SJ73" s="5">
        <v>103481</v>
      </c>
      <c r="SK73" s="5">
        <v>102505</v>
      </c>
      <c r="SL73" s="5">
        <v>108840</v>
      </c>
      <c r="SM73" s="5">
        <v>113578</v>
      </c>
      <c r="SN73" s="5">
        <v>110976</v>
      </c>
      <c r="SO73" s="5">
        <v>128772</v>
      </c>
      <c r="SP73" s="5">
        <v>119439</v>
      </c>
      <c r="SQ73" s="5">
        <v>133047</v>
      </c>
      <c r="SR73" s="5">
        <v>118147</v>
      </c>
      <c r="SS73" s="5">
        <v>108188</v>
      </c>
      <c r="ST73" s="5">
        <v>109630</v>
      </c>
      <c r="SU73" s="5">
        <v>51268</v>
      </c>
      <c r="SV73" s="5">
        <v>52744</v>
      </c>
      <c r="SW73" s="5">
        <v>57440</v>
      </c>
      <c r="SX73" s="5">
        <v>53636</v>
      </c>
      <c r="SY73" s="5">
        <v>102185</v>
      </c>
      <c r="SZ73" s="5">
        <v>149974</v>
      </c>
      <c r="TA73" s="5">
        <v>137369</v>
      </c>
      <c r="TB73" s="5">
        <v>135728</v>
      </c>
      <c r="TC73" s="5">
        <v>145032</v>
      </c>
      <c r="TD73" s="5">
        <v>133958</v>
      </c>
      <c r="TE73" s="5">
        <v>102721</v>
      </c>
      <c r="TF73" s="5">
        <v>102495</v>
      </c>
      <c r="TG73" s="5">
        <v>86939</v>
      </c>
      <c r="TH73" s="5">
        <v>77077</v>
      </c>
      <c r="TI73" s="5">
        <v>65681</v>
      </c>
      <c r="TJ73" s="5">
        <v>61561</v>
      </c>
      <c r="TK73" s="5">
        <v>62676</v>
      </c>
      <c r="TL73" s="5">
        <v>76599</v>
      </c>
      <c r="TM73" s="5">
        <v>75989</v>
      </c>
      <c r="TN73" s="5">
        <v>77125</v>
      </c>
      <c r="TO73" s="5">
        <v>77438</v>
      </c>
      <c r="TP73" s="5">
        <v>87148</v>
      </c>
      <c r="TQ73" s="5">
        <v>84495</v>
      </c>
      <c r="TR73" s="5">
        <v>95116</v>
      </c>
      <c r="TS73" s="5">
        <v>88230</v>
      </c>
      <c r="TT73" s="5">
        <v>85803</v>
      </c>
      <c r="TU73" s="5">
        <v>99207</v>
      </c>
      <c r="TV73" s="5">
        <v>72726</v>
      </c>
      <c r="TW73" s="5">
        <v>60894</v>
      </c>
      <c r="TX73" s="5">
        <v>47059</v>
      </c>
      <c r="TY73" s="5">
        <v>38787</v>
      </c>
      <c r="TZ73" s="5">
        <v>46101</v>
      </c>
      <c r="UA73" s="5">
        <v>2008</v>
      </c>
      <c r="UB73" s="5">
        <v>4065</v>
      </c>
      <c r="UC73" s="5">
        <v>8069</v>
      </c>
      <c r="UD73" s="5">
        <v>3730</v>
      </c>
      <c r="UE73" s="5">
        <v>4597</v>
      </c>
      <c r="UF73" s="5">
        <v>3287</v>
      </c>
      <c r="UG73" s="5">
        <v>4799</v>
      </c>
      <c r="UH73" s="5">
        <v>9286</v>
      </c>
      <c r="UI73" s="5">
        <v>14371</v>
      </c>
      <c r="UJ73" s="5">
        <v>9514</v>
      </c>
      <c r="UK73" s="5">
        <v>8949</v>
      </c>
      <c r="UL73" s="5">
        <v>16278</v>
      </c>
      <c r="UM73" s="5">
        <v>17525</v>
      </c>
      <c r="UN73" s="5">
        <v>27819</v>
      </c>
      <c r="UO73" s="5">
        <v>15</v>
      </c>
      <c r="UP73" s="5">
        <v>84</v>
      </c>
      <c r="UQ73" s="5">
        <v>163</v>
      </c>
      <c r="UR73" s="5">
        <v>403</v>
      </c>
      <c r="US73" s="5">
        <v>70</v>
      </c>
      <c r="UT73" s="5">
        <v>936</v>
      </c>
      <c r="UU73" s="5">
        <v>1414</v>
      </c>
      <c r="UV73" s="5">
        <v>161</v>
      </c>
      <c r="UW73" s="5">
        <v>53</v>
      </c>
      <c r="UX73" s="5">
        <v>78</v>
      </c>
      <c r="UY73" s="5">
        <v>237</v>
      </c>
      <c r="UZ73" s="5">
        <v>184</v>
      </c>
      <c r="VA73" s="5">
        <v>192</v>
      </c>
      <c r="VB73" s="5">
        <v>170</v>
      </c>
      <c r="VC73" s="5">
        <v>356</v>
      </c>
      <c r="VD73" s="5">
        <v>573</v>
      </c>
      <c r="VE73" s="5">
        <v>3864</v>
      </c>
      <c r="VF73" s="5">
        <v>344</v>
      </c>
      <c r="VG73" s="5">
        <v>303650</v>
      </c>
      <c r="VH73" s="5">
        <v>321621</v>
      </c>
      <c r="VI73" s="5">
        <v>430377</v>
      </c>
      <c r="VJ73" s="5">
        <v>321581</v>
      </c>
      <c r="VK73" s="5">
        <v>333103</v>
      </c>
      <c r="VL73" s="5">
        <v>342962</v>
      </c>
      <c r="VM73" s="5">
        <v>395842</v>
      </c>
      <c r="VN73" s="5">
        <v>410830</v>
      </c>
      <c r="VO73" s="5">
        <v>343251</v>
      </c>
      <c r="VP73" s="5">
        <v>312540</v>
      </c>
      <c r="VQ73" s="5">
        <v>322455</v>
      </c>
      <c r="VR73" s="5">
        <v>195997</v>
      </c>
      <c r="VS73" s="5">
        <v>328198</v>
      </c>
      <c r="VT73" s="5">
        <v>427662</v>
      </c>
      <c r="VU73" s="5">
        <v>461659</v>
      </c>
      <c r="VV73" s="5">
        <v>260618</v>
      </c>
      <c r="VW73" s="5">
        <v>309291</v>
      </c>
      <c r="VX73" s="5">
        <v>311508</v>
      </c>
      <c r="VY73" s="5">
        <v>258641</v>
      </c>
      <c r="VZ73" s="5">
        <v>267553</v>
      </c>
      <c r="WA73" s="5">
        <v>264571</v>
      </c>
      <c r="WB73" s="5">
        <v>237161</v>
      </c>
      <c r="WC73" s="5">
        <v>226253</v>
      </c>
      <c r="WD73" s="5">
        <v>247714</v>
      </c>
      <c r="WE73" s="5">
        <v>284745</v>
      </c>
      <c r="WF73" s="5">
        <v>326698</v>
      </c>
      <c r="WG73" s="5">
        <v>424054</v>
      </c>
      <c r="WH73" s="5">
        <v>281961</v>
      </c>
      <c r="WI73" s="5">
        <v>327232</v>
      </c>
      <c r="WJ73" s="5">
        <v>245301</v>
      </c>
      <c r="WK73" s="5">
        <v>289982</v>
      </c>
      <c r="WL73" s="5">
        <v>275426</v>
      </c>
      <c r="WM73" s="5">
        <v>11328</v>
      </c>
      <c r="WN73" s="5">
        <v>12055</v>
      </c>
      <c r="WO73" s="5">
        <v>13323</v>
      </c>
      <c r="WP73" s="5">
        <v>14051</v>
      </c>
      <c r="WQ73" s="5">
        <v>14207</v>
      </c>
      <c r="WR73" s="5">
        <v>11129</v>
      </c>
      <c r="WS73" s="5">
        <v>11220</v>
      </c>
      <c r="WT73" s="5">
        <v>12383</v>
      </c>
      <c r="WU73" s="5">
        <v>13593</v>
      </c>
      <c r="WV73" s="5">
        <v>15462</v>
      </c>
      <c r="WW73" s="5">
        <v>12753</v>
      </c>
      <c r="WX73" s="5">
        <v>12302</v>
      </c>
      <c r="WY73" s="5">
        <v>12413</v>
      </c>
      <c r="WZ73" s="5">
        <v>11692</v>
      </c>
      <c r="XA73" s="5">
        <v>4722</v>
      </c>
      <c r="XB73" s="5">
        <v>5845</v>
      </c>
      <c r="XC73" s="5">
        <v>4079</v>
      </c>
      <c r="XD73" s="5">
        <v>3994</v>
      </c>
      <c r="XE73" s="5">
        <v>5680</v>
      </c>
      <c r="XF73" s="5">
        <v>7996</v>
      </c>
      <c r="XG73" s="5">
        <v>8356</v>
      </c>
      <c r="XH73" s="5">
        <v>7643</v>
      </c>
      <c r="XI73" s="5">
        <v>13196</v>
      </c>
      <c r="XJ73" s="5">
        <v>11907</v>
      </c>
      <c r="XK73" s="5">
        <v>5345</v>
      </c>
      <c r="XL73" s="5">
        <v>3253</v>
      </c>
      <c r="XM73" s="5">
        <v>5176</v>
      </c>
      <c r="XN73" s="5">
        <v>5132</v>
      </c>
      <c r="XO73" s="5">
        <v>4937</v>
      </c>
      <c r="XP73" s="5">
        <v>4527</v>
      </c>
      <c r="XQ73" s="5">
        <v>4692</v>
      </c>
      <c r="XR73" s="5">
        <v>4063</v>
      </c>
      <c r="XS73" s="2">
        <v>6452</v>
      </c>
      <c r="XT73" s="3" t="s">
        <v>222</v>
      </c>
      <c r="XU73" s="3" t="s">
        <v>222</v>
      </c>
      <c r="XV73" s="3" t="s">
        <v>222</v>
      </c>
      <c r="XW73" s="3" t="s">
        <v>221</v>
      </c>
      <c r="XX73" s="3" t="s">
        <v>222</v>
      </c>
      <c r="XY73" s="3" t="s">
        <v>222</v>
      </c>
      <c r="XZ73" s="3" t="s">
        <v>262</v>
      </c>
    </row>
    <row r="74" spans="1:650" x14ac:dyDescent="0.3">
      <c r="A74" s="1" t="s">
        <v>68</v>
      </c>
      <c r="B74" s="2">
        <v>4057086</v>
      </c>
      <c r="C74" s="5" t="s">
        <v>220</v>
      </c>
      <c r="D74" s="5" t="s">
        <v>220</v>
      </c>
      <c r="E74" s="5">
        <v>0</v>
      </c>
      <c r="F74" s="5">
        <v>0</v>
      </c>
      <c r="G74" s="5">
        <v>0</v>
      </c>
      <c r="H74" s="5">
        <v>0</v>
      </c>
      <c r="I74" s="5">
        <v>0</v>
      </c>
      <c r="J74" s="5">
        <v>0</v>
      </c>
      <c r="K74" s="5">
        <v>0</v>
      </c>
      <c r="L74" s="5">
        <v>0</v>
      </c>
      <c r="M74" s="5">
        <v>0</v>
      </c>
      <c r="N74" s="5">
        <v>0</v>
      </c>
      <c r="O74" s="5">
        <v>0</v>
      </c>
      <c r="P74" s="5">
        <v>0</v>
      </c>
      <c r="Q74" s="5">
        <v>0</v>
      </c>
      <c r="R74" s="5">
        <v>0</v>
      </c>
      <c r="S74" s="5">
        <v>0</v>
      </c>
      <c r="T74" s="5">
        <v>0</v>
      </c>
      <c r="U74" s="5" t="s">
        <v>220</v>
      </c>
      <c r="V74" s="5" t="s">
        <v>220</v>
      </c>
      <c r="W74" s="5" t="s">
        <v>220</v>
      </c>
      <c r="X74" s="5" t="s">
        <v>220</v>
      </c>
      <c r="Y74" s="5" t="s">
        <v>220</v>
      </c>
      <c r="Z74" s="5" t="s">
        <v>220</v>
      </c>
      <c r="AA74" s="5" t="s">
        <v>220</v>
      </c>
      <c r="AB74" s="5" t="s">
        <v>220</v>
      </c>
      <c r="AC74" s="5" t="s">
        <v>220</v>
      </c>
      <c r="AD74" s="5" t="s">
        <v>220</v>
      </c>
      <c r="AE74" s="5" t="s">
        <v>220</v>
      </c>
      <c r="AF74" s="5" t="s">
        <v>220</v>
      </c>
      <c r="AG74" s="5" t="s">
        <v>220</v>
      </c>
      <c r="AH74" s="5" t="s">
        <v>220</v>
      </c>
      <c r="AI74" s="5" t="s">
        <v>220</v>
      </c>
      <c r="AJ74" s="5" t="s">
        <v>220</v>
      </c>
      <c r="AK74" s="5">
        <v>0</v>
      </c>
      <c r="AL74" s="5">
        <v>0</v>
      </c>
      <c r="AM74" s="5">
        <v>0</v>
      </c>
      <c r="AN74" s="5">
        <v>0</v>
      </c>
      <c r="AO74" s="5">
        <v>0</v>
      </c>
      <c r="AP74" s="5">
        <v>0</v>
      </c>
      <c r="AQ74" s="5">
        <v>0</v>
      </c>
      <c r="AR74" s="5">
        <v>0</v>
      </c>
      <c r="AS74" s="5">
        <v>0</v>
      </c>
      <c r="AT74" s="5">
        <v>0</v>
      </c>
      <c r="AU74" s="5">
        <v>0</v>
      </c>
      <c r="AV74" s="5">
        <v>0</v>
      </c>
      <c r="AW74" s="5">
        <v>0</v>
      </c>
      <c r="AX74" s="5">
        <v>0</v>
      </c>
      <c r="AY74" s="5">
        <v>0</v>
      </c>
      <c r="AZ74" s="5">
        <v>0</v>
      </c>
      <c r="BA74" s="5" t="s">
        <v>220</v>
      </c>
      <c r="BB74" s="5" t="s">
        <v>220</v>
      </c>
      <c r="BC74" s="5" t="s">
        <v>220</v>
      </c>
      <c r="BD74" s="5" t="s">
        <v>220</v>
      </c>
      <c r="BE74" s="5" t="s">
        <v>220</v>
      </c>
      <c r="BF74" s="5" t="s">
        <v>220</v>
      </c>
      <c r="BG74" s="5" t="s">
        <v>220</v>
      </c>
      <c r="BH74" s="5" t="s">
        <v>220</v>
      </c>
      <c r="BI74" s="5" t="s">
        <v>220</v>
      </c>
      <c r="BJ74" s="5" t="s">
        <v>220</v>
      </c>
      <c r="BK74" s="5" t="s">
        <v>220</v>
      </c>
      <c r="BL74" s="5" t="s">
        <v>220</v>
      </c>
      <c r="BM74" s="5" t="s">
        <v>220</v>
      </c>
      <c r="BN74" s="5" t="s">
        <v>220</v>
      </c>
      <c r="BO74" s="5" t="s">
        <v>220</v>
      </c>
      <c r="BP74" s="5" t="s">
        <v>220</v>
      </c>
      <c r="BQ74" s="5">
        <v>4207</v>
      </c>
      <c r="BR74" s="5">
        <v>3434</v>
      </c>
      <c r="BS74" s="5">
        <v>61</v>
      </c>
      <c r="BT74" s="5">
        <v>1655</v>
      </c>
      <c r="BU74" s="5">
        <v>908</v>
      </c>
      <c r="BV74" s="5">
        <v>689</v>
      </c>
      <c r="BW74" s="5">
        <v>111</v>
      </c>
      <c r="BX74" s="5">
        <v>773</v>
      </c>
      <c r="BY74" s="5">
        <v>2</v>
      </c>
      <c r="BZ74" s="5">
        <v>14</v>
      </c>
      <c r="CA74" s="5">
        <v>16</v>
      </c>
      <c r="CB74" s="5">
        <v>64</v>
      </c>
      <c r="CC74" s="5">
        <v>694</v>
      </c>
      <c r="CD74" s="5">
        <v>2</v>
      </c>
      <c r="CE74" s="5">
        <v>24</v>
      </c>
      <c r="CF74" s="5">
        <v>1718</v>
      </c>
      <c r="CG74" s="5" t="s">
        <v>220</v>
      </c>
      <c r="CH74" s="5" t="s">
        <v>220</v>
      </c>
      <c r="CI74" s="5" t="s">
        <v>220</v>
      </c>
      <c r="CJ74" s="5" t="s">
        <v>220</v>
      </c>
      <c r="CK74" s="5" t="s">
        <v>220</v>
      </c>
      <c r="CL74" s="5" t="s">
        <v>220</v>
      </c>
      <c r="CM74" s="5" t="s">
        <v>220</v>
      </c>
      <c r="CN74" s="5" t="s">
        <v>220</v>
      </c>
      <c r="CO74" s="5" t="s">
        <v>220</v>
      </c>
      <c r="CP74" s="5" t="s">
        <v>220</v>
      </c>
      <c r="CQ74" s="5" t="s">
        <v>220</v>
      </c>
      <c r="CR74" s="5" t="s">
        <v>220</v>
      </c>
      <c r="CS74" s="5" t="s">
        <v>220</v>
      </c>
      <c r="CT74" s="5" t="s">
        <v>220</v>
      </c>
      <c r="CU74" s="5" t="s">
        <v>220</v>
      </c>
      <c r="CV74" s="5" t="s">
        <v>220</v>
      </c>
      <c r="CW74" s="5">
        <v>4055</v>
      </c>
      <c r="CX74" s="5">
        <v>8440</v>
      </c>
      <c r="CY74" s="5">
        <v>2640</v>
      </c>
      <c r="CZ74" s="5">
        <v>5343</v>
      </c>
      <c r="DA74" s="5">
        <v>4285</v>
      </c>
      <c r="DB74" s="5">
        <v>4649</v>
      </c>
      <c r="DC74" s="5">
        <v>2396</v>
      </c>
      <c r="DD74" s="5">
        <v>2493</v>
      </c>
      <c r="DE74" s="5">
        <v>2429</v>
      </c>
      <c r="DF74" s="5">
        <v>3486</v>
      </c>
      <c r="DG74" s="5">
        <v>4116</v>
      </c>
      <c r="DH74" s="5">
        <v>3649</v>
      </c>
      <c r="DI74" s="5">
        <v>5171</v>
      </c>
      <c r="DJ74" s="5">
        <v>3052</v>
      </c>
      <c r="DK74" s="5">
        <v>2411</v>
      </c>
      <c r="DL74" s="5">
        <v>2853</v>
      </c>
      <c r="DM74" s="5" t="s">
        <v>220</v>
      </c>
      <c r="DN74" s="5" t="s">
        <v>220</v>
      </c>
      <c r="DO74" s="5" t="s">
        <v>220</v>
      </c>
      <c r="DP74" s="5" t="s">
        <v>220</v>
      </c>
      <c r="DQ74" s="5" t="s">
        <v>220</v>
      </c>
      <c r="DR74" s="5" t="s">
        <v>220</v>
      </c>
      <c r="DS74" s="5" t="s">
        <v>220</v>
      </c>
      <c r="DT74" s="5" t="s">
        <v>220</v>
      </c>
      <c r="DU74" s="5" t="s">
        <v>220</v>
      </c>
      <c r="DV74" s="5" t="s">
        <v>220</v>
      </c>
      <c r="DW74" s="5" t="s">
        <v>220</v>
      </c>
      <c r="DX74" s="5" t="s">
        <v>220</v>
      </c>
      <c r="DY74" s="5" t="s">
        <v>220</v>
      </c>
      <c r="DZ74" s="5" t="s">
        <v>220</v>
      </c>
      <c r="EA74" s="5" t="s">
        <v>220</v>
      </c>
      <c r="EB74" s="5" t="s">
        <v>220</v>
      </c>
      <c r="EC74" s="5">
        <v>552</v>
      </c>
      <c r="ED74" s="5">
        <v>1272</v>
      </c>
      <c r="EE74" s="5">
        <v>130</v>
      </c>
      <c r="EF74" s="5">
        <v>800</v>
      </c>
      <c r="EG74" s="5">
        <v>3794</v>
      </c>
      <c r="EH74" s="5">
        <v>1960</v>
      </c>
      <c r="EI74" s="5">
        <v>797</v>
      </c>
      <c r="EJ74" s="5">
        <v>667</v>
      </c>
      <c r="EK74" s="5">
        <v>90</v>
      </c>
      <c r="EL74" s="5">
        <v>489</v>
      </c>
      <c r="EM74" s="5">
        <v>472</v>
      </c>
      <c r="EN74" s="5">
        <v>829</v>
      </c>
      <c r="EO74" s="5">
        <v>103</v>
      </c>
      <c r="EP74" s="5">
        <v>237</v>
      </c>
      <c r="EQ74" s="5">
        <v>515</v>
      </c>
      <c r="ER74" s="5">
        <v>287</v>
      </c>
      <c r="ES74" s="5" t="s">
        <v>220</v>
      </c>
      <c r="ET74" s="5" t="s">
        <v>220</v>
      </c>
      <c r="EU74" s="5" t="s">
        <v>220</v>
      </c>
      <c r="EV74" s="5" t="s">
        <v>220</v>
      </c>
      <c r="EW74" s="5" t="s">
        <v>220</v>
      </c>
      <c r="EX74" s="5" t="s">
        <v>220</v>
      </c>
      <c r="EY74" s="5" t="s">
        <v>220</v>
      </c>
      <c r="EZ74" s="5" t="s">
        <v>220</v>
      </c>
      <c r="FA74" s="5" t="s">
        <v>220</v>
      </c>
      <c r="FB74" s="5" t="s">
        <v>220</v>
      </c>
      <c r="FC74" s="5" t="s">
        <v>220</v>
      </c>
      <c r="FD74" s="5" t="s">
        <v>220</v>
      </c>
      <c r="FE74" s="5" t="s">
        <v>220</v>
      </c>
      <c r="FF74" s="5" t="s">
        <v>220</v>
      </c>
      <c r="FG74" s="5" t="s">
        <v>220</v>
      </c>
      <c r="FH74" s="5" t="s">
        <v>220</v>
      </c>
      <c r="FI74" s="5" t="s">
        <v>220</v>
      </c>
      <c r="FJ74" s="5" t="s">
        <v>220</v>
      </c>
      <c r="FK74" s="5" t="s">
        <v>220</v>
      </c>
      <c r="FL74" s="5" t="s">
        <v>220</v>
      </c>
      <c r="FM74" s="5" t="s">
        <v>220</v>
      </c>
      <c r="FN74" s="5" t="s">
        <v>220</v>
      </c>
      <c r="FO74" s="5" t="s">
        <v>220</v>
      </c>
      <c r="FP74" s="5" t="s">
        <v>220</v>
      </c>
      <c r="FQ74" s="5" t="s">
        <v>220</v>
      </c>
      <c r="FR74" s="5" t="s">
        <v>220</v>
      </c>
      <c r="FS74" s="5" t="s">
        <v>220</v>
      </c>
      <c r="FT74" s="5" t="s">
        <v>220</v>
      </c>
      <c r="FU74" s="5" t="s">
        <v>220</v>
      </c>
      <c r="FV74" s="5" t="s">
        <v>220</v>
      </c>
      <c r="FW74" s="5" t="s">
        <v>220</v>
      </c>
      <c r="FX74" s="5" t="s">
        <v>220</v>
      </c>
      <c r="FY74" s="5" t="s">
        <v>220</v>
      </c>
      <c r="FZ74" s="5" t="s">
        <v>220</v>
      </c>
      <c r="GA74" s="5" t="s">
        <v>220</v>
      </c>
      <c r="GB74" s="5" t="s">
        <v>220</v>
      </c>
      <c r="GC74" s="5" t="s">
        <v>220</v>
      </c>
      <c r="GD74" s="5" t="s">
        <v>220</v>
      </c>
      <c r="GE74" s="5" t="s">
        <v>220</v>
      </c>
      <c r="GF74" s="5" t="s">
        <v>220</v>
      </c>
      <c r="GG74" s="5" t="s">
        <v>220</v>
      </c>
      <c r="GH74" s="5" t="s">
        <v>220</v>
      </c>
      <c r="GI74" s="5" t="s">
        <v>220</v>
      </c>
      <c r="GJ74" s="5" t="s">
        <v>220</v>
      </c>
      <c r="GK74" s="5" t="s">
        <v>220</v>
      </c>
      <c r="GL74" s="5" t="s">
        <v>220</v>
      </c>
      <c r="GM74" s="5" t="s">
        <v>220</v>
      </c>
      <c r="GN74" s="5" t="s">
        <v>220</v>
      </c>
      <c r="GO74" s="5">
        <v>8813</v>
      </c>
      <c r="GP74" s="5">
        <v>13146</v>
      </c>
      <c r="GQ74" s="5">
        <v>2832</v>
      </c>
      <c r="GR74" s="5">
        <v>7798</v>
      </c>
      <c r="GS74" s="5">
        <v>8987</v>
      </c>
      <c r="GT74" s="5">
        <v>7298</v>
      </c>
      <c r="GU74" s="5">
        <v>3303</v>
      </c>
      <c r="GV74" s="5">
        <v>3933</v>
      </c>
      <c r="GW74" s="5">
        <v>2520</v>
      </c>
      <c r="GX74" s="5">
        <v>3989</v>
      </c>
      <c r="GY74" s="5">
        <v>4604</v>
      </c>
      <c r="GZ74" s="5">
        <v>4542</v>
      </c>
      <c r="HA74" s="5">
        <v>5969</v>
      </c>
      <c r="HB74" s="5">
        <v>3291</v>
      </c>
      <c r="HC74" s="5">
        <v>2950</v>
      </c>
      <c r="HD74" s="5">
        <v>4858</v>
      </c>
      <c r="HE74" s="5" t="s">
        <v>220</v>
      </c>
      <c r="HF74" s="5" t="s">
        <v>220</v>
      </c>
      <c r="HG74" s="5" t="s">
        <v>220</v>
      </c>
      <c r="HH74" s="5" t="s">
        <v>220</v>
      </c>
      <c r="HI74" s="5" t="s">
        <v>220</v>
      </c>
      <c r="HJ74" s="5" t="s">
        <v>220</v>
      </c>
      <c r="HK74" s="5" t="s">
        <v>220</v>
      </c>
      <c r="HL74" s="5" t="s">
        <v>220</v>
      </c>
      <c r="HM74" s="5" t="s">
        <v>220</v>
      </c>
      <c r="HN74" s="5" t="s">
        <v>220</v>
      </c>
      <c r="HO74" s="5" t="s">
        <v>220</v>
      </c>
      <c r="HP74" s="5" t="s">
        <v>220</v>
      </c>
      <c r="HQ74" s="5" t="s">
        <v>220</v>
      </c>
      <c r="HR74" s="5" t="s">
        <v>220</v>
      </c>
      <c r="HS74" s="5" t="s">
        <v>220</v>
      </c>
      <c r="HT74" s="5" t="s">
        <v>220</v>
      </c>
      <c r="HU74" s="5">
        <v>61459</v>
      </c>
      <c r="HV74" s="5">
        <v>62378</v>
      </c>
      <c r="HW74" s="5">
        <v>57895</v>
      </c>
      <c r="HX74" s="5">
        <v>56107</v>
      </c>
      <c r="HY74" s="5">
        <v>57008</v>
      </c>
      <c r="HZ74" s="5">
        <v>64502</v>
      </c>
      <c r="IA74" s="5">
        <v>70579</v>
      </c>
      <c r="IB74" s="5">
        <v>75022</v>
      </c>
      <c r="IC74" s="5">
        <v>64377</v>
      </c>
      <c r="ID74" s="5">
        <v>56196</v>
      </c>
      <c r="IE74" s="5">
        <v>37141</v>
      </c>
      <c r="IF74" s="5">
        <v>30606</v>
      </c>
      <c r="IG74" s="5">
        <v>29720</v>
      </c>
      <c r="IH74" s="5">
        <v>26729</v>
      </c>
      <c r="II74" s="5">
        <v>25085</v>
      </c>
      <c r="IJ74" s="5">
        <v>26498</v>
      </c>
      <c r="IK74" s="5" t="s">
        <v>220</v>
      </c>
      <c r="IL74" s="5" t="s">
        <v>220</v>
      </c>
      <c r="IM74" s="5" t="s">
        <v>220</v>
      </c>
      <c r="IN74" s="5" t="s">
        <v>220</v>
      </c>
      <c r="IO74" s="5" t="s">
        <v>220</v>
      </c>
      <c r="IP74" s="5" t="s">
        <v>220</v>
      </c>
      <c r="IQ74" s="5" t="s">
        <v>220</v>
      </c>
      <c r="IR74" s="5" t="s">
        <v>220</v>
      </c>
      <c r="IS74" s="5" t="s">
        <v>220</v>
      </c>
      <c r="IT74" s="5" t="s">
        <v>220</v>
      </c>
      <c r="IU74" s="5" t="s">
        <v>220</v>
      </c>
      <c r="IV74" s="5" t="s">
        <v>220</v>
      </c>
      <c r="IW74" s="5" t="s">
        <v>220</v>
      </c>
      <c r="IX74" s="5" t="s">
        <v>220</v>
      </c>
      <c r="IY74" s="5" t="s">
        <v>220</v>
      </c>
      <c r="IZ74" s="5" t="s">
        <v>220</v>
      </c>
      <c r="JA74" s="5">
        <v>0</v>
      </c>
      <c r="JB74" s="5">
        <v>0</v>
      </c>
      <c r="JC74" s="5">
        <v>0</v>
      </c>
      <c r="JD74" s="5">
        <v>0</v>
      </c>
      <c r="JE74" s="5">
        <v>0</v>
      </c>
      <c r="JF74" s="5">
        <v>0</v>
      </c>
      <c r="JG74" s="5">
        <v>0</v>
      </c>
      <c r="JH74" s="5">
        <v>0</v>
      </c>
      <c r="JI74" s="5">
        <v>0</v>
      </c>
      <c r="JJ74" s="5">
        <v>0</v>
      </c>
      <c r="JK74" s="5">
        <v>0</v>
      </c>
      <c r="JL74" s="5">
        <v>0</v>
      </c>
      <c r="JM74" s="5">
        <v>0</v>
      </c>
      <c r="JN74" s="5">
        <v>0</v>
      </c>
      <c r="JO74" s="5">
        <v>0</v>
      </c>
      <c r="JP74" s="5">
        <v>0</v>
      </c>
      <c r="JQ74" s="5" t="s">
        <v>220</v>
      </c>
      <c r="JR74" s="5" t="s">
        <v>220</v>
      </c>
      <c r="JS74" s="5" t="s">
        <v>220</v>
      </c>
      <c r="JT74" s="5" t="s">
        <v>220</v>
      </c>
      <c r="JU74" s="5" t="s">
        <v>220</v>
      </c>
      <c r="JV74" s="5" t="s">
        <v>220</v>
      </c>
      <c r="JW74" s="5" t="s">
        <v>220</v>
      </c>
      <c r="JX74" s="5" t="s">
        <v>220</v>
      </c>
      <c r="JY74" s="5" t="s">
        <v>220</v>
      </c>
      <c r="JZ74" s="5" t="s">
        <v>220</v>
      </c>
      <c r="KA74" s="5" t="s">
        <v>220</v>
      </c>
      <c r="KB74" s="5" t="s">
        <v>220</v>
      </c>
      <c r="KC74" s="5" t="s">
        <v>220</v>
      </c>
      <c r="KD74" s="5" t="s">
        <v>220</v>
      </c>
      <c r="KE74" s="5" t="s">
        <v>220</v>
      </c>
      <c r="KF74" s="5" t="s">
        <v>220</v>
      </c>
      <c r="KG74" s="5">
        <v>57</v>
      </c>
      <c r="KH74" s="5">
        <v>59</v>
      </c>
      <c r="KI74" s="5">
        <v>43</v>
      </c>
      <c r="KJ74" s="5">
        <v>42</v>
      </c>
      <c r="KK74" s="5">
        <v>39</v>
      </c>
      <c r="KL74" s="5">
        <v>96</v>
      </c>
      <c r="KM74" s="5">
        <v>85</v>
      </c>
      <c r="KN74" s="5">
        <v>88</v>
      </c>
      <c r="KO74" s="5">
        <v>50</v>
      </c>
      <c r="KP74" s="5">
        <v>40</v>
      </c>
      <c r="KQ74" s="5">
        <v>22</v>
      </c>
      <c r="KR74" s="5">
        <v>17</v>
      </c>
      <c r="KS74" s="5">
        <v>16</v>
      </c>
      <c r="KT74" s="5">
        <v>13</v>
      </c>
      <c r="KU74" s="5">
        <v>18</v>
      </c>
      <c r="KV74" s="5">
        <v>20</v>
      </c>
      <c r="KW74" s="5" t="s">
        <v>220</v>
      </c>
      <c r="KX74" s="5" t="s">
        <v>220</v>
      </c>
      <c r="KY74" s="5" t="s">
        <v>220</v>
      </c>
      <c r="KZ74" s="5" t="s">
        <v>220</v>
      </c>
      <c r="LA74" s="5" t="s">
        <v>220</v>
      </c>
      <c r="LB74" s="5" t="s">
        <v>220</v>
      </c>
      <c r="LC74" s="5" t="s">
        <v>220</v>
      </c>
      <c r="LD74" s="5" t="s">
        <v>220</v>
      </c>
      <c r="LE74" s="5" t="s">
        <v>220</v>
      </c>
      <c r="LF74" s="5" t="s">
        <v>220</v>
      </c>
      <c r="LG74" s="5" t="s">
        <v>220</v>
      </c>
      <c r="LH74" s="5" t="s">
        <v>220</v>
      </c>
      <c r="LI74" s="5" t="s">
        <v>220</v>
      </c>
      <c r="LJ74" s="5" t="s">
        <v>220</v>
      </c>
      <c r="LK74" s="5" t="s">
        <v>220</v>
      </c>
      <c r="LL74" s="5" t="s">
        <v>220</v>
      </c>
      <c r="LM74" s="5">
        <v>27</v>
      </c>
      <c r="LN74" s="5">
        <v>31</v>
      </c>
      <c r="LO74" s="5">
        <v>40</v>
      </c>
      <c r="LP74" s="5">
        <v>101</v>
      </c>
      <c r="LQ74" s="5">
        <v>57</v>
      </c>
      <c r="LR74" s="5">
        <v>137</v>
      </c>
      <c r="LS74" s="5">
        <v>64</v>
      </c>
      <c r="LT74" s="5">
        <v>63</v>
      </c>
      <c r="LU74" s="5">
        <v>30</v>
      </c>
      <c r="LV74" s="5">
        <v>47</v>
      </c>
      <c r="LW74" s="5">
        <v>109</v>
      </c>
      <c r="LX74" s="5">
        <v>177</v>
      </c>
      <c r="LY74" s="5">
        <v>112</v>
      </c>
      <c r="LZ74" s="5">
        <v>19</v>
      </c>
      <c r="MA74" s="5">
        <v>41</v>
      </c>
      <c r="MB74" s="5">
        <v>44</v>
      </c>
      <c r="MC74" s="5" t="s">
        <v>220</v>
      </c>
      <c r="MD74" s="5" t="s">
        <v>220</v>
      </c>
      <c r="ME74" s="5" t="s">
        <v>220</v>
      </c>
      <c r="MF74" s="5" t="s">
        <v>220</v>
      </c>
      <c r="MG74" s="5" t="s">
        <v>220</v>
      </c>
      <c r="MH74" s="5" t="s">
        <v>220</v>
      </c>
      <c r="MI74" s="5" t="s">
        <v>220</v>
      </c>
      <c r="MJ74" s="5" t="s">
        <v>220</v>
      </c>
      <c r="MK74" s="5" t="s">
        <v>220</v>
      </c>
      <c r="ML74" s="5" t="s">
        <v>220</v>
      </c>
      <c r="MM74" s="5" t="s">
        <v>220</v>
      </c>
      <c r="MN74" s="5" t="s">
        <v>220</v>
      </c>
      <c r="MO74" s="5" t="s">
        <v>220</v>
      </c>
      <c r="MP74" s="5" t="s">
        <v>220</v>
      </c>
      <c r="MQ74" s="5" t="s">
        <v>220</v>
      </c>
      <c r="MR74" s="5" t="s">
        <v>220</v>
      </c>
      <c r="MS74" s="5" t="s">
        <v>220</v>
      </c>
      <c r="MT74" s="5" t="s">
        <v>220</v>
      </c>
      <c r="MU74" s="5" t="s">
        <v>220</v>
      </c>
      <c r="MV74" s="5" t="s">
        <v>220</v>
      </c>
      <c r="MW74" s="5" t="s">
        <v>220</v>
      </c>
      <c r="MX74" s="5" t="s">
        <v>220</v>
      </c>
      <c r="MY74" s="5" t="s">
        <v>220</v>
      </c>
      <c r="MZ74" s="5" t="s">
        <v>220</v>
      </c>
      <c r="NA74" s="5" t="s">
        <v>220</v>
      </c>
      <c r="NB74" s="5" t="s">
        <v>220</v>
      </c>
      <c r="NC74" s="5" t="s">
        <v>220</v>
      </c>
      <c r="ND74" s="5" t="s">
        <v>220</v>
      </c>
      <c r="NE74" s="5" t="s">
        <v>220</v>
      </c>
      <c r="NF74" s="5" t="s">
        <v>220</v>
      </c>
      <c r="NG74" s="5" t="s">
        <v>220</v>
      </c>
      <c r="NH74" s="5" t="s">
        <v>220</v>
      </c>
      <c r="NI74" s="5" t="s">
        <v>220</v>
      </c>
      <c r="NJ74" s="5" t="s">
        <v>220</v>
      </c>
      <c r="NK74" s="5" t="s">
        <v>220</v>
      </c>
      <c r="NL74" s="5" t="s">
        <v>220</v>
      </c>
      <c r="NM74" s="5" t="s">
        <v>220</v>
      </c>
      <c r="NN74" s="5" t="s">
        <v>220</v>
      </c>
      <c r="NO74" s="5" t="s">
        <v>220</v>
      </c>
      <c r="NP74" s="5" t="s">
        <v>220</v>
      </c>
      <c r="NQ74" s="5" t="s">
        <v>220</v>
      </c>
      <c r="NR74" s="5" t="s">
        <v>220</v>
      </c>
      <c r="NS74" s="5" t="s">
        <v>220</v>
      </c>
      <c r="NT74" s="5" t="s">
        <v>220</v>
      </c>
      <c r="NU74" s="5" t="s">
        <v>220</v>
      </c>
      <c r="NV74" s="5" t="s">
        <v>220</v>
      </c>
      <c r="NW74" s="5" t="s">
        <v>220</v>
      </c>
      <c r="NX74" s="5" t="s">
        <v>220</v>
      </c>
      <c r="NY74" s="5" t="s">
        <v>220</v>
      </c>
      <c r="NZ74" s="5" t="s">
        <v>220</v>
      </c>
      <c r="OA74" s="5" t="s">
        <v>220</v>
      </c>
      <c r="OB74" s="5" t="s">
        <v>220</v>
      </c>
      <c r="OC74" s="5" t="s">
        <v>220</v>
      </c>
      <c r="OD74" s="5" t="s">
        <v>220</v>
      </c>
      <c r="OE74" s="5" t="s">
        <v>220</v>
      </c>
      <c r="OF74" s="5" t="s">
        <v>220</v>
      </c>
      <c r="OG74" s="5" t="s">
        <v>220</v>
      </c>
      <c r="OH74" s="5" t="s">
        <v>220</v>
      </c>
      <c r="OI74" s="5" t="s">
        <v>220</v>
      </c>
      <c r="OJ74" s="5" t="s">
        <v>220</v>
      </c>
      <c r="OK74" s="5" t="s">
        <v>220</v>
      </c>
      <c r="OL74" s="5" t="s">
        <v>220</v>
      </c>
      <c r="OM74" s="5" t="s">
        <v>220</v>
      </c>
      <c r="ON74" s="5" t="s">
        <v>220</v>
      </c>
      <c r="OO74" s="5" t="s">
        <v>220</v>
      </c>
      <c r="OP74" s="5" t="s">
        <v>220</v>
      </c>
      <c r="OQ74" s="5" t="s">
        <v>220</v>
      </c>
      <c r="OR74" s="5" t="s">
        <v>220</v>
      </c>
      <c r="OS74" s="5" t="s">
        <v>220</v>
      </c>
      <c r="OT74" s="5" t="s">
        <v>220</v>
      </c>
      <c r="OU74" s="5" t="s">
        <v>220</v>
      </c>
      <c r="OV74" s="5" t="s">
        <v>220</v>
      </c>
      <c r="OW74" s="5" t="s">
        <v>220</v>
      </c>
      <c r="OX74" s="5" t="s">
        <v>220</v>
      </c>
      <c r="OY74" s="5" t="s">
        <v>220</v>
      </c>
      <c r="OZ74" s="5" t="s">
        <v>220</v>
      </c>
      <c r="PA74" s="5" t="s">
        <v>220</v>
      </c>
      <c r="PB74" s="5" t="s">
        <v>220</v>
      </c>
      <c r="PC74" s="5" t="s">
        <v>220</v>
      </c>
      <c r="PD74" s="5" t="s">
        <v>220</v>
      </c>
      <c r="PE74" s="5">
        <v>1045</v>
      </c>
      <c r="PF74" s="5">
        <v>1139</v>
      </c>
      <c r="PG74" s="5">
        <v>1299</v>
      </c>
      <c r="PH74" s="5">
        <v>1523</v>
      </c>
      <c r="PI74" s="5">
        <v>1242</v>
      </c>
      <c r="PJ74" s="5">
        <v>1104</v>
      </c>
      <c r="PK74" s="5">
        <v>1088</v>
      </c>
      <c r="PL74" s="5">
        <v>1255</v>
      </c>
      <c r="PM74" s="5">
        <v>1421</v>
      </c>
      <c r="PN74" s="5">
        <v>1371</v>
      </c>
      <c r="PO74" s="5">
        <v>1197</v>
      </c>
      <c r="PP74" s="5">
        <v>1066</v>
      </c>
      <c r="PQ74" s="5">
        <v>1075</v>
      </c>
      <c r="PR74" s="5">
        <v>966</v>
      </c>
      <c r="PS74" s="5">
        <v>908</v>
      </c>
      <c r="PT74" s="5">
        <v>910</v>
      </c>
      <c r="PU74" s="5" t="s">
        <v>220</v>
      </c>
      <c r="PV74" s="5" t="s">
        <v>220</v>
      </c>
      <c r="PW74" s="5" t="s">
        <v>220</v>
      </c>
      <c r="PX74" s="5" t="s">
        <v>220</v>
      </c>
      <c r="PY74" s="5" t="s">
        <v>220</v>
      </c>
      <c r="PZ74" s="5" t="s">
        <v>220</v>
      </c>
      <c r="QA74" s="5" t="s">
        <v>220</v>
      </c>
      <c r="QB74" s="5" t="s">
        <v>220</v>
      </c>
      <c r="QC74" s="5" t="s">
        <v>220</v>
      </c>
      <c r="QD74" s="5" t="s">
        <v>220</v>
      </c>
      <c r="QE74" s="5" t="s">
        <v>220</v>
      </c>
      <c r="QF74" s="5" t="s">
        <v>220</v>
      </c>
      <c r="QG74" s="5" t="s">
        <v>220</v>
      </c>
      <c r="QH74" s="5" t="s">
        <v>220</v>
      </c>
      <c r="QI74" s="5" t="s">
        <v>220</v>
      </c>
      <c r="QJ74" s="5" t="s">
        <v>220</v>
      </c>
      <c r="QK74" s="5">
        <v>2395</v>
      </c>
      <c r="QL74" s="5">
        <v>2684</v>
      </c>
      <c r="QM74" s="5">
        <v>2473</v>
      </c>
      <c r="QN74" s="5">
        <v>2347</v>
      </c>
      <c r="QO74" s="5">
        <v>2045</v>
      </c>
      <c r="QP74" s="5">
        <v>2346</v>
      </c>
      <c r="QQ74" s="5">
        <v>2408</v>
      </c>
      <c r="QR74" s="5">
        <v>2504</v>
      </c>
      <c r="QS74" s="5">
        <v>2264</v>
      </c>
      <c r="QT74" s="5">
        <v>2008</v>
      </c>
      <c r="QU74" s="5">
        <v>1709</v>
      </c>
      <c r="QV74" s="5">
        <v>1762</v>
      </c>
      <c r="QW74" s="5">
        <v>1853</v>
      </c>
      <c r="QX74" s="5">
        <v>1578</v>
      </c>
      <c r="QY74" s="5">
        <v>1336</v>
      </c>
      <c r="QZ74" s="5">
        <v>1281</v>
      </c>
      <c r="RA74" s="5" t="s">
        <v>220</v>
      </c>
      <c r="RB74" s="5" t="s">
        <v>220</v>
      </c>
      <c r="RC74" s="5" t="s">
        <v>220</v>
      </c>
      <c r="RD74" s="5" t="s">
        <v>220</v>
      </c>
      <c r="RE74" s="5" t="s">
        <v>220</v>
      </c>
      <c r="RF74" s="5" t="s">
        <v>220</v>
      </c>
      <c r="RG74" s="5" t="s">
        <v>220</v>
      </c>
      <c r="RH74" s="5" t="s">
        <v>220</v>
      </c>
      <c r="RI74" s="5" t="s">
        <v>220</v>
      </c>
      <c r="RJ74" s="5" t="s">
        <v>220</v>
      </c>
      <c r="RK74" s="5" t="s">
        <v>220</v>
      </c>
      <c r="RL74" s="5" t="s">
        <v>220</v>
      </c>
      <c r="RM74" s="5" t="s">
        <v>220</v>
      </c>
      <c r="RN74" s="5" t="s">
        <v>220</v>
      </c>
      <c r="RO74" s="5" t="s">
        <v>220</v>
      </c>
      <c r="RP74" s="5" t="s">
        <v>220</v>
      </c>
      <c r="RQ74" s="5">
        <v>1613</v>
      </c>
      <c r="RR74" s="5">
        <v>1583</v>
      </c>
      <c r="RS74" s="5">
        <v>1689</v>
      </c>
      <c r="RT74" s="5">
        <v>1683</v>
      </c>
      <c r="RU74" s="5">
        <v>1544</v>
      </c>
      <c r="RV74" s="5">
        <v>1585</v>
      </c>
      <c r="RW74" s="5">
        <v>1584</v>
      </c>
      <c r="RX74" s="5">
        <v>1556</v>
      </c>
      <c r="RY74" s="5">
        <v>1949</v>
      </c>
      <c r="RZ74" s="5">
        <v>1482</v>
      </c>
      <c r="SA74" s="5">
        <v>1374</v>
      </c>
      <c r="SB74" s="5">
        <v>1331</v>
      </c>
      <c r="SC74" s="5">
        <v>1226</v>
      </c>
      <c r="SD74" s="5">
        <v>1281</v>
      </c>
      <c r="SE74" s="5">
        <v>1247</v>
      </c>
      <c r="SF74" s="5">
        <v>1106</v>
      </c>
      <c r="SG74" s="5" t="s">
        <v>220</v>
      </c>
      <c r="SH74" s="5" t="s">
        <v>220</v>
      </c>
      <c r="SI74" s="5" t="s">
        <v>220</v>
      </c>
      <c r="SJ74" s="5" t="s">
        <v>220</v>
      </c>
      <c r="SK74" s="5" t="s">
        <v>220</v>
      </c>
      <c r="SL74" s="5" t="s">
        <v>220</v>
      </c>
      <c r="SM74" s="5" t="s">
        <v>220</v>
      </c>
      <c r="SN74" s="5" t="s">
        <v>220</v>
      </c>
      <c r="SO74" s="5" t="s">
        <v>220</v>
      </c>
      <c r="SP74" s="5" t="s">
        <v>220</v>
      </c>
      <c r="SQ74" s="5" t="s">
        <v>220</v>
      </c>
      <c r="SR74" s="5" t="s">
        <v>220</v>
      </c>
      <c r="SS74" s="5" t="s">
        <v>220</v>
      </c>
      <c r="ST74" s="5" t="s">
        <v>220</v>
      </c>
      <c r="SU74" s="5" t="s">
        <v>220</v>
      </c>
      <c r="SV74" s="5" t="s">
        <v>220</v>
      </c>
      <c r="SW74" s="5">
        <v>632</v>
      </c>
      <c r="SX74" s="5">
        <v>871</v>
      </c>
      <c r="SY74" s="5">
        <v>685</v>
      </c>
      <c r="SZ74" s="5">
        <v>647</v>
      </c>
      <c r="TA74" s="5">
        <v>976</v>
      </c>
      <c r="TB74" s="5">
        <v>764</v>
      </c>
      <c r="TC74" s="5">
        <v>800</v>
      </c>
      <c r="TD74" s="5">
        <v>599</v>
      </c>
      <c r="TE74" s="5">
        <v>543</v>
      </c>
      <c r="TF74" s="5">
        <v>510</v>
      </c>
      <c r="TG74" s="5">
        <v>515</v>
      </c>
      <c r="TH74" s="5">
        <v>456</v>
      </c>
      <c r="TI74" s="5">
        <v>474</v>
      </c>
      <c r="TJ74" s="5">
        <v>383</v>
      </c>
      <c r="TK74" s="5">
        <v>382</v>
      </c>
      <c r="TL74" s="5">
        <v>487</v>
      </c>
      <c r="TM74" s="5" t="s">
        <v>220</v>
      </c>
      <c r="TN74" s="5" t="s">
        <v>220</v>
      </c>
      <c r="TO74" s="5" t="s">
        <v>220</v>
      </c>
      <c r="TP74" s="5" t="s">
        <v>220</v>
      </c>
      <c r="TQ74" s="5" t="s">
        <v>220</v>
      </c>
      <c r="TR74" s="5" t="s">
        <v>220</v>
      </c>
      <c r="TS74" s="5" t="s">
        <v>220</v>
      </c>
      <c r="TT74" s="5" t="s">
        <v>220</v>
      </c>
      <c r="TU74" s="5" t="s">
        <v>220</v>
      </c>
      <c r="TV74" s="5" t="s">
        <v>220</v>
      </c>
      <c r="TW74" s="5" t="s">
        <v>220</v>
      </c>
      <c r="TX74" s="5" t="s">
        <v>220</v>
      </c>
      <c r="TY74" s="5" t="s">
        <v>220</v>
      </c>
      <c r="TZ74" s="5" t="s">
        <v>220</v>
      </c>
      <c r="UA74" s="5" t="s">
        <v>220</v>
      </c>
      <c r="UB74" s="5" t="s">
        <v>220</v>
      </c>
      <c r="UC74" s="5">
        <v>118</v>
      </c>
      <c r="UD74" s="5">
        <v>139</v>
      </c>
      <c r="UE74" s="5">
        <v>149</v>
      </c>
      <c r="UF74" s="5">
        <v>192</v>
      </c>
      <c r="UG74" s="5">
        <v>227</v>
      </c>
      <c r="UH74" s="5">
        <v>281</v>
      </c>
      <c r="UI74" s="5">
        <v>278</v>
      </c>
      <c r="UJ74" s="5">
        <v>60</v>
      </c>
      <c r="UK74" s="5">
        <v>73</v>
      </c>
      <c r="UL74" s="5">
        <v>39</v>
      </c>
      <c r="UM74" s="5">
        <v>114</v>
      </c>
      <c r="UN74" s="5">
        <v>144</v>
      </c>
      <c r="UO74" s="5">
        <v>24</v>
      </c>
      <c r="UP74" s="5">
        <v>22</v>
      </c>
      <c r="UQ74" s="5">
        <v>10</v>
      </c>
      <c r="UR74" s="5">
        <v>3</v>
      </c>
      <c r="US74" s="5" t="s">
        <v>220</v>
      </c>
      <c r="UT74" s="5" t="s">
        <v>220</v>
      </c>
      <c r="UU74" s="5" t="s">
        <v>220</v>
      </c>
      <c r="UV74" s="5" t="s">
        <v>220</v>
      </c>
      <c r="UW74" s="5" t="s">
        <v>220</v>
      </c>
      <c r="UX74" s="5" t="s">
        <v>220</v>
      </c>
      <c r="UY74" s="5" t="s">
        <v>220</v>
      </c>
      <c r="UZ74" s="5" t="s">
        <v>220</v>
      </c>
      <c r="VA74" s="5" t="s">
        <v>220</v>
      </c>
      <c r="VB74" s="5" t="s">
        <v>220</v>
      </c>
      <c r="VC74" s="5" t="s">
        <v>220</v>
      </c>
      <c r="VD74" s="5" t="s">
        <v>220</v>
      </c>
      <c r="VE74" s="5" t="s">
        <v>220</v>
      </c>
      <c r="VF74" s="5" t="s">
        <v>220</v>
      </c>
      <c r="VG74" s="5" t="s">
        <v>220</v>
      </c>
      <c r="VH74" s="5" t="s">
        <v>220</v>
      </c>
      <c r="VI74" s="5">
        <v>5964</v>
      </c>
      <c r="VJ74" s="5">
        <v>6144</v>
      </c>
      <c r="VK74" s="5">
        <v>5907</v>
      </c>
      <c r="VL74" s="5">
        <v>6545</v>
      </c>
      <c r="VM74" s="5">
        <v>5070</v>
      </c>
      <c r="VN74" s="5">
        <v>4264</v>
      </c>
      <c r="VO74" s="5">
        <v>5281</v>
      </c>
      <c r="VP74" s="5">
        <v>3871</v>
      </c>
      <c r="VQ74" s="5">
        <v>5788</v>
      </c>
      <c r="VR74" s="5">
        <v>3592</v>
      </c>
      <c r="VS74" s="5">
        <v>3486</v>
      </c>
      <c r="VT74" s="5">
        <v>3049</v>
      </c>
      <c r="VU74" s="5">
        <v>2892</v>
      </c>
      <c r="VV74" s="5">
        <v>2696</v>
      </c>
      <c r="VW74" s="5">
        <v>2462</v>
      </c>
      <c r="VX74" s="5">
        <v>2086</v>
      </c>
      <c r="VY74" s="5" t="s">
        <v>220</v>
      </c>
      <c r="VZ74" s="5" t="s">
        <v>220</v>
      </c>
      <c r="WA74" s="5" t="s">
        <v>220</v>
      </c>
      <c r="WB74" s="5" t="s">
        <v>220</v>
      </c>
      <c r="WC74" s="5" t="s">
        <v>220</v>
      </c>
      <c r="WD74" s="5" t="s">
        <v>220</v>
      </c>
      <c r="WE74" s="5" t="s">
        <v>220</v>
      </c>
      <c r="WF74" s="5" t="s">
        <v>220</v>
      </c>
      <c r="WG74" s="5" t="s">
        <v>220</v>
      </c>
      <c r="WH74" s="5" t="s">
        <v>220</v>
      </c>
      <c r="WI74" s="5" t="s">
        <v>220</v>
      </c>
      <c r="WJ74" s="5" t="s">
        <v>220</v>
      </c>
      <c r="WK74" s="5" t="s">
        <v>220</v>
      </c>
      <c r="WL74" s="5" t="s">
        <v>220</v>
      </c>
      <c r="WM74" s="5" t="s">
        <v>220</v>
      </c>
      <c r="WN74" s="5" t="s">
        <v>220</v>
      </c>
      <c r="WO74" s="5">
        <v>54</v>
      </c>
      <c r="WP74" s="5">
        <v>71</v>
      </c>
      <c r="WQ74" s="5">
        <v>101</v>
      </c>
      <c r="WR74" s="5">
        <v>105</v>
      </c>
      <c r="WS74" s="5">
        <v>78</v>
      </c>
      <c r="WT74" s="5">
        <v>70</v>
      </c>
      <c r="WU74" s="5">
        <v>73</v>
      </c>
      <c r="WV74" s="5">
        <v>154</v>
      </c>
      <c r="WW74" s="5">
        <v>107</v>
      </c>
      <c r="WX74" s="5">
        <v>92</v>
      </c>
      <c r="WY74" s="5">
        <v>98</v>
      </c>
      <c r="WZ74" s="5">
        <v>160</v>
      </c>
      <c r="XA74" s="5">
        <v>78</v>
      </c>
      <c r="XB74" s="5">
        <v>50</v>
      </c>
      <c r="XC74" s="5">
        <v>65</v>
      </c>
      <c r="XD74" s="5">
        <v>38</v>
      </c>
      <c r="XE74" s="5" t="s">
        <v>220</v>
      </c>
      <c r="XF74" s="5" t="s">
        <v>220</v>
      </c>
      <c r="XG74" s="5" t="s">
        <v>220</v>
      </c>
      <c r="XH74" s="5" t="s">
        <v>220</v>
      </c>
      <c r="XI74" s="5" t="s">
        <v>220</v>
      </c>
      <c r="XJ74" s="5" t="s">
        <v>220</v>
      </c>
      <c r="XK74" s="5" t="s">
        <v>220</v>
      </c>
      <c r="XL74" s="5" t="s">
        <v>220</v>
      </c>
      <c r="XM74" s="5" t="s">
        <v>220</v>
      </c>
      <c r="XN74" s="5" t="s">
        <v>220</v>
      </c>
      <c r="XO74" s="5" t="s">
        <v>220</v>
      </c>
      <c r="XP74" s="5" t="s">
        <v>220</v>
      </c>
      <c r="XQ74" s="5" t="s">
        <v>220</v>
      </c>
      <c r="XR74" s="5" t="s">
        <v>220</v>
      </c>
      <c r="XS74" s="2">
        <v>6457</v>
      </c>
      <c r="XT74" s="3" t="s">
        <v>222</v>
      </c>
      <c r="XU74" s="3" t="s">
        <v>221</v>
      </c>
      <c r="XV74" s="3" t="s">
        <v>221</v>
      </c>
      <c r="XW74" s="3" t="s">
        <v>221</v>
      </c>
      <c r="XX74" s="3" t="s">
        <v>222</v>
      </c>
      <c r="XY74" s="3" t="s">
        <v>222</v>
      </c>
      <c r="XZ74" s="3" t="s">
        <v>237</v>
      </c>
    </row>
    <row r="75" spans="1:650" x14ac:dyDescent="0.3">
      <c r="A75" s="1" t="s">
        <v>69</v>
      </c>
      <c r="B75" s="2">
        <v>4057107</v>
      </c>
      <c r="C75" s="5" t="s">
        <v>220</v>
      </c>
      <c r="D75" s="5" t="s">
        <v>220</v>
      </c>
      <c r="E75" s="5" t="s">
        <v>220</v>
      </c>
      <c r="F75" s="5" t="s">
        <v>220</v>
      </c>
      <c r="G75" s="5" t="s">
        <v>220</v>
      </c>
      <c r="H75" s="5" t="s">
        <v>220</v>
      </c>
      <c r="I75" s="5" t="s">
        <v>220</v>
      </c>
      <c r="J75" s="5" t="s">
        <v>220</v>
      </c>
      <c r="K75" s="5" t="s">
        <v>220</v>
      </c>
      <c r="L75" s="5" t="s">
        <v>220</v>
      </c>
      <c r="M75" s="5" t="s">
        <v>220</v>
      </c>
      <c r="N75" s="5" t="s">
        <v>220</v>
      </c>
      <c r="O75" s="5" t="s">
        <v>220</v>
      </c>
      <c r="P75" s="5" t="s">
        <v>220</v>
      </c>
      <c r="Q75" s="5" t="s">
        <v>220</v>
      </c>
      <c r="R75" s="5">
        <v>0</v>
      </c>
      <c r="S75" s="5">
        <v>0</v>
      </c>
      <c r="T75" s="5">
        <v>-20</v>
      </c>
      <c r="U75" s="5">
        <v>1765</v>
      </c>
      <c r="V75" s="5">
        <v>0</v>
      </c>
      <c r="W75" s="5">
        <v>2948</v>
      </c>
      <c r="X75" s="5">
        <v>39</v>
      </c>
      <c r="Y75" s="5">
        <v>428</v>
      </c>
      <c r="Z75" s="5">
        <v>32</v>
      </c>
      <c r="AA75" s="5">
        <v>86</v>
      </c>
      <c r="AB75" s="5">
        <v>1460</v>
      </c>
      <c r="AC75" s="5" t="s">
        <v>220</v>
      </c>
      <c r="AD75" s="5" t="s">
        <v>220</v>
      </c>
      <c r="AE75" s="5" t="s">
        <v>220</v>
      </c>
      <c r="AF75" s="5" t="s">
        <v>220</v>
      </c>
      <c r="AG75" s="5" t="s">
        <v>220</v>
      </c>
      <c r="AH75" s="5" t="s">
        <v>220</v>
      </c>
      <c r="AI75" s="5" t="s">
        <v>220</v>
      </c>
      <c r="AJ75" s="5" t="s">
        <v>220</v>
      </c>
      <c r="AK75" s="5" t="s">
        <v>220</v>
      </c>
      <c r="AL75" s="5" t="s">
        <v>220</v>
      </c>
      <c r="AM75" s="5" t="s">
        <v>220</v>
      </c>
      <c r="AN75" s="5" t="s">
        <v>220</v>
      </c>
      <c r="AO75" s="5" t="s">
        <v>220</v>
      </c>
      <c r="AP75" s="5" t="s">
        <v>220</v>
      </c>
      <c r="AQ75" s="5" t="s">
        <v>220</v>
      </c>
      <c r="AR75" s="5" t="s">
        <v>220</v>
      </c>
      <c r="AS75" s="5" t="s">
        <v>220</v>
      </c>
      <c r="AT75" s="5" t="s">
        <v>220</v>
      </c>
      <c r="AU75" s="5" t="s">
        <v>220</v>
      </c>
      <c r="AV75" s="5" t="s">
        <v>220</v>
      </c>
      <c r="AW75" s="5" t="s">
        <v>220</v>
      </c>
      <c r="AX75" s="5">
        <v>-2</v>
      </c>
      <c r="AY75" s="5">
        <v>191</v>
      </c>
      <c r="AZ75" s="5">
        <v>2354</v>
      </c>
      <c r="BA75" s="5">
        <v>6983</v>
      </c>
      <c r="BB75" s="5">
        <v>2304</v>
      </c>
      <c r="BC75" s="5">
        <v>608</v>
      </c>
      <c r="BD75" s="5">
        <v>2919</v>
      </c>
      <c r="BE75" s="5">
        <v>5661</v>
      </c>
      <c r="BF75" s="5">
        <v>1130</v>
      </c>
      <c r="BG75" s="5">
        <v>4896</v>
      </c>
      <c r="BH75" s="5">
        <v>2486</v>
      </c>
      <c r="BI75" s="5" t="s">
        <v>220</v>
      </c>
      <c r="BJ75" s="5" t="s">
        <v>220</v>
      </c>
      <c r="BK75" s="5" t="s">
        <v>220</v>
      </c>
      <c r="BL75" s="5" t="s">
        <v>220</v>
      </c>
      <c r="BM75" s="5" t="s">
        <v>220</v>
      </c>
      <c r="BN75" s="5" t="s">
        <v>220</v>
      </c>
      <c r="BO75" s="5" t="s">
        <v>220</v>
      </c>
      <c r="BP75" s="5" t="s">
        <v>220</v>
      </c>
      <c r="BQ75" s="5" t="s">
        <v>220</v>
      </c>
      <c r="BR75" s="5" t="s">
        <v>220</v>
      </c>
      <c r="BS75" s="5" t="s">
        <v>220</v>
      </c>
      <c r="BT75" s="5" t="s">
        <v>220</v>
      </c>
      <c r="BU75" s="5" t="s">
        <v>220</v>
      </c>
      <c r="BV75" s="5" t="s">
        <v>220</v>
      </c>
      <c r="BW75" s="5" t="s">
        <v>220</v>
      </c>
      <c r="BX75" s="5" t="s">
        <v>220</v>
      </c>
      <c r="BY75" s="5" t="s">
        <v>220</v>
      </c>
      <c r="BZ75" s="5" t="s">
        <v>220</v>
      </c>
      <c r="CA75" s="5" t="s">
        <v>220</v>
      </c>
      <c r="CB75" s="5" t="s">
        <v>220</v>
      </c>
      <c r="CC75" s="5" t="s">
        <v>220</v>
      </c>
      <c r="CD75" s="5">
        <v>43</v>
      </c>
      <c r="CE75" s="5">
        <v>2225</v>
      </c>
      <c r="CF75" s="5">
        <v>5969</v>
      </c>
      <c r="CG75" s="5">
        <v>8111</v>
      </c>
      <c r="CH75" s="5">
        <v>3443</v>
      </c>
      <c r="CI75" s="5">
        <v>4281</v>
      </c>
      <c r="CJ75" s="5">
        <v>2781</v>
      </c>
      <c r="CK75" s="5">
        <v>818</v>
      </c>
      <c r="CL75" s="5">
        <v>3055</v>
      </c>
      <c r="CM75" s="5">
        <v>9611</v>
      </c>
      <c r="CN75" s="5">
        <v>6262</v>
      </c>
      <c r="CO75" s="5" t="s">
        <v>220</v>
      </c>
      <c r="CP75" s="5" t="s">
        <v>220</v>
      </c>
      <c r="CQ75" s="5" t="s">
        <v>220</v>
      </c>
      <c r="CR75" s="5" t="s">
        <v>220</v>
      </c>
      <c r="CS75" s="5" t="s">
        <v>220</v>
      </c>
      <c r="CT75" s="5" t="s">
        <v>220</v>
      </c>
      <c r="CU75" s="5" t="s">
        <v>220</v>
      </c>
      <c r="CV75" s="5" t="s">
        <v>220</v>
      </c>
      <c r="CW75" s="5" t="s">
        <v>220</v>
      </c>
      <c r="CX75" s="5" t="s">
        <v>220</v>
      </c>
      <c r="CY75" s="5" t="s">
        <v>220</v>
      </c>
      <c r="CZ75" s="5" t="s">
        <v>220</v>
      </c>
      <c r="DA75" s="5" t="s">
        <v>220</v>
      </c>
      <c r="DB75" s="5" t="s">
        <v>220</v>
      </c>
      <c r="DC75" s="5" t="s">
        <v>220</v>
      </c>
      <c r="DD75" s="5" t="s">
        <v>220</v>
      </c>
      <c r="DE75" s="5" t="s">
        <v>220</v>
      </c>
      <c r="DF75" s="5" t="s">
        <v>220</v>
      </c>
      <c r="DG75" s="5" t="s">
        <v>220</v>
      </c>
      <c r="DH75" s="5" t="s">
        <v>220</v>
      </c>
      <c r="DI75" s="5" t="s">
        <v>220</v>
      </c>
      <c r="DJ75" s="5">
        <v>320</v>
      </c>
      <c r="DK75" s="5">
        <v>8030</v>
      </c>
      <c r="DL75" s="5">
        <v>15250</v>
      </c>
      <c r="DM75" s="5">
        <v>33147</v>
      </c>
      <c r="DN75" s="5">
        <v>15743</v>
      </c>
      <c r="DO75" s="5">
        <v>32791</v>
      </c>
      <c r="DP75" s="5">
        <v>13455</v>
      </c>
      <c r="DQ75" s="5">
        <v>9321</v>
      </c>
      <c r="DR75" s="5">
        <v>28217</v>
      </c>
      <c r="DS75" s="5">
        <v>12592</v>
      </c>
      <c r="DT75" s="5">
        <v>16811</v>
      </c>
      <c r="DU75" s="5" t="s">
        <v>220</v>
      </c>
      <c r="DV75" s="5" t="s">
        <v>220</v>
      </c>
      <c r="DW75" s="5" t="s">
        <v>220</v>
      </c>
      <c r="DX75" s="5" t="s">
        <v>220</v>
      </c>
      <c r="DY75" s="5" t="s">
        <v>220</v>
      </c>
      <c r="DZ75" s="5" t="s">
        <v>220</v>
      </c>
      <c r="EA75" s="5" t="s">
        <v>220</v>
      </c>
      <c r="EB75" s="5" t="s">
        <v>220</v>
      </c>
      <c r="EC75" s="5" t="s">
        <v>220</v>
      </c>
      <c r="ED75" s="5" t="s">
        <v>220</v>
      </c>
      <c r="EE75" s="5" t="s">
        <v>220</v>
      </c>
      <c r="EF75" s="5" t="s">
        <v>220</v>
      </c>
      <c r="EG75" s="5" t="s">
        <v>220</v>
      </c>
      <c r="EH75" s="5" t="s">
        <v>220</v>
      </c>
      <c r="EI75" s="5" t="s">
        <v>220</v>
      </c>
      <c r="EJ75" s="5" t="s">
        <v>220</v>
      </c>
      <c r="EK75" s="5" t="s">
        <v>220</v>
      </c>
      <c r="EL75" s="5" t="s">
        <v>220</v>
      </c>
      <c r="EM75" s="5" t="s">
        <v>220</v>
      </c>
      <c r="EN75" s="5" t="s">
        <v>220</v>
      </c>
      <c r="EO75" s="5" t="s">
        <v>220</v>
      </c>
      <c r="EP75" s="5">
        <v>24</v>
      </c>
      <c r="EQ75" s="5">
        <v>169</v>
      </c>
      <c r="ER75" s="5">
        <v>1239</v>
      </c>
      <c r="ES75" s="5">
        <v>5104</v>
      </c>
      <c r="ET75" s="5">
        <v>3213</v>
      </c>
      <c r="EU75" s="5">
        <v>48369</v>
      </c>
      <c r="EV75" s="5">
        <v>24343</v>
      </c>
      <c r="EW75" s="5">
        <v>33214</v>
      </c>
      <c r="EX75" s="5">
        <v>10937</v>
      </c>
      <c r="EY75" s="5">
        <v>9444</v>
      </c>
      <c r="EZ75" s="5">
        <v>5709</v>
      </c>
      <c r="FA75" s="5" t="s">
        <v>220</v>
      </c>
      <c r="FB75" s="5" t="s">
        <v>220</v>
      </c>
      <c r="FC75" s="5" t="s">
        <v>220</v>
      </c>
      <c r="FD75" s="5" t="s">
        <v>220</v>
      </c>
      <c r="FE75" s="5" t="s">
        <v>220</v>
      </c>
      <c r="FF75" s="5" t="s">
        <v>220</v>
      </c>
      <c r="FG75" s="5" t="s">
        <v>220</v>
      </c>
      <c r="FH75" s="5" t="s">
        <v>220</v>
      </c>
      <c r="FI75" s="5" t="s">
        <v>220</v>
      </c>
      <c r="FJ75" s="5" t="s">
        <v>220</v>
      </c>
      <c r="FK75" s="5" t="s">
        <v>220</v>
      </c>
      <c r="FL75" s="5" t="s">
        <v>220</v>
      </c>
      <c r="FM75" s="5" t="s">
        <v>220</v>
      </c>
      <c r="FN75" s="5" t="s">
        <v>220</v>
      </c>
      <c r="FO75" s="5" t="s">
        <v>220</v>
      </c>
      <c r="FP75" s="5" t="s">
        <v>220</v>
      </c>
      <c r="FQ75" s="5" t="s">
        <v>220</v>
      </c>
      <c r="FR75" s="5" t="s">
        <v>220</v>
      </c>
      <c r="FS75" s="5" t="s">
        <v>220</v>
      </c>
      <c r="FT75" s="5" t="s">
        <v>220</v>
      </c>
      <c r="FU75" s="5" t="s">
        <v>220</v>
      </c>
      <c r="FV75" s="5" t="s">
        <v>220</v>
      </c>
      <c r="FW75" s="5" t="s">
        <v>220</v>
      </c>
      <c r="FX75" s="5" t="s">
        <v>220</v>
      </c>
      <c r="FY75" s="5" t="s">
        <v>220</v>
      </c>
      <c r="FZ75" s="5" t="s">
        <v>220</v>
      </c>
      <c r="GA75" s="5" t="s">
        <v>220</v>
      </c>
      <c r="GB75" s="5" t="s">
        <v>220</v>
      </c>
      <c r="GC75" s="5" t="s">
        <v>220</v>
      </c>
      <c r="GD75" s="5" t="s">
        <v>220</v>
      </c>
      <c r="GE75" s="5" t="s">
        <v>220</v>
      </c>
      <c r="GF75" s="5" t="s">
        <v>220</v>
      </c>
      <c r="GG75" s="5" t="s">
        <v>220</v>
      </c>
      <c r="GH75" s="5" t="s">
        <v>220</v>
      </c>
      <c r="GI75" s="5" t="s">
        <v>220</v>
      </c>
      <c r="GJ75" s="5" t="s">
        <v>220</v>
      </c>
      <c r="GK75" s="5" t="s">
        <v>220</v>
      </c>
      <c r="GL75" s="5" t="s">
        <v>220</v>
      </c>
      <c r="GM75" s="5" t="s">
        <v>220</v>
      </c>
      <c r="GN75" s="5" t="s">
        <v>220</v>
      </c>
      <c r="GO75" s="5" t="s">
        <v>220</v>
      </c>
      <c r="GP75" s="5" t="s">
        <v>220</v>
      </c>
      <c r="GQ75" s="5" t="s">
        <v>220</v>
      </c>
      <c r="GR75" s="5" t="s">
        <v>220</v>
      </c>
      <c r="GS75" s="5" t="s">
        <v>220</v>
      </c>
      <c r="GT75" s="5" t="s">
        <v>220</v>
      </c>
      <c r="GU75" s="5" t="s">
        <v>220</v>
      </c>
      <c r="GV75" s="5" t="s">
        <v>220</v>
      </c>
      <c r="GW75" s="5" t="s">
        <v>220</v>
      </c>
      <c r="GX75" s="5" t="s">
        <v>220</v>
      </c>
      <c r="GY75" s="5" t="s">
        <v>220</v>
      </c>
      <c r="GZ75" s="5" t="s">
        <v>220</v>
      </c>
      <c r="HA75" s="5" t="s">
        <v>220</v>
      </c>
      <c r="HB75" s="5">
        <v>386</v>
      </c>
      <c r="HC75" s="5">
        <v>10616</v>
      </c>
      <c r="HD75" s="5">
        <v>24793</v>
      </c>
      <c r="HE75" s="5">
        <v>55109</v>
      </c>
      <c r="HF75" s="5">
        <v>24702</v>
      </c>
      <c r="HG75" s="5">
        <v>88997</v>
      </c>
      <c r="HH75" s="5">
        <v>43537</v>
      </c>
      <c r="HI75" s="5">
        <v>49367</v>
      </c>
      <c r="HJ75" s="5">
        <v>43371</v>
      </c>
      <c r="HK75" s="5">
        <v>38166</v>
      </c>
      <c r="HL75" s="5">
        <v>49452</v>
      </c>
      <c r="HM75" s="5" t="s">
        <v>220</v>
      </c>
      <c r="HN75" s="5" t="s">
        <v>220</v>
      </c>
      <c r="HO75" s="5" t="s">
        <v>220</v>
      </c>
      <c r="HP75" s="5" t="s">
        <v>220</v>
      </c>
      <c r="HQ75" s="5" t="s">
        <v>220</v>
      </c>
      <c r="HR75" s="5" t="s">
        <v>220</v>
      </c>
      <c r="HS75" s="5" t="s">
        <v>220</v>
      </c>
      <c r="HT75" s="5" t="s">
        <v>220</v>
      </c>
      <c r="HU75" s="5" t="s">
        <v>220</v>
      </c>
      <c r="HV75" s="5" t="s">
        <v>220</v>
      </c>
      <c r="HW75" s="5" t="s">
        <v>220</v>
      </c>
      <c r="HX75" s="5" t="s">
        <v>220</v>
      </c>
      <c r="HY75" s="5" t="s">
        <v>220</v>
      </c>
      <c r="HZ75" s="5" t="s">
        <v>220</v>
      </c>
      <c r="IA75" s="5" t="s">
        <v>220</v>
      </c>
      <c r="IB75" s="5" t="s">
        <v>220</v>
      </c>
      <c r="IC75" s="5" t="s">
        <v>220</v>
      </c>
      <c r="ID75" s="5" t="s">
        <v>220</v>
      </c>
      <c r="IE75" s="5" t="s">
        <v>220</v>
      </c>
      <c r="IF75" s="5" t="s">
        <v>220</v>
      </c>
      <c r="IG75" s="5" t="s">
        <v>220</v>
      </c>
      <c r="IH75" s="5">
        <v>5581</v>
      </c>
      <c r="II75" s="5">
        <v>64368</v>
      </c>
      <c r="IJ75" s="5">
        <v>121055</v>
      </c>
      <c r="IK75" s="5">
        <v>125992</v>
      </c>
      <c r="IL75" s="5">
        <v>114276</v>
      </c>
      <c r="IM75" s="5">
        <v>99420</v>
      </c>
      <c r="IN75" s="5">
        <v>87074</v>
      </c>
      <c r="IO75" s="5">
        <v>0</v>
      </c>
      <c r="IP75" s="5">
        <v>90748</v>
      </c>
      <c r="IQ75" s="5">
        <v>87516</v>
      </c>
      <c r="IR75" s="5">
        <v>88464</v>
      </c>
      <c r="IS75" s="5" t="s">
        <v>220</v>
      </c>
      <c r="IT75" s="5" t="s">
        <v>220</v>
      </c>
      <c r="IU75" s="5" t="s">
        <v>220</v>
      </c>
      <c r="IV75" s="5" t="s">
        <v>220</v>
      </c>
      <c r="IW75" s="5" t="s">
        <v>220</v>
      </c>
      <c r="IX75" s="5" t="s">
        <v>220</v>
      </c>
      <c r="IY75" s="5" t="s">
        <v>220</v>
      </c>
      <c r="IZ75" s="5" t="s">
        <v>220</v>
      </c>
      <c r="JA75" s="5" t="s">
        <v>220</v>
      </c>
      <c r="JB75" s="5" t="s">
        <v>220</v>
      </c>
      <c r="JC75" s="5" t="s">
        <v>220</v>
      </c>
      <c r="JD75" s="5" t="s">
        <v>220</v>
      </c>
      <c r="JE75" s="5" t="s">
        <v>220</v>
      </c>
      <c r="JF75" s="5" t="s">
        <v>220</v>
      </c>
      <c r="JG75" s="5" t="s">
        <v>220</v>
      </c>
      <c r="JH75" s="5" t="s">
        <v>220</v>
      </c>
      <c r="JI75" s="5" t="s">
        <v>220</v>
      </c>
      <c r="JJ75" s="5" t="s">
        <v>220</v>
      </c>
      <c r="JK75" s="5" t="s">
        <v>220</v>
      </c>
      <c r="JL75" s="5" t="s">
        <v>220</v>
      </c>
      <c r="JM75" s="5" t="s">
        <v>220</v>
      </c>
      <c r="JN75" s="5">
        <v>19</v>
      </c>
      <c r="JO75" s="5">
        <v>191</v>
      </c>
      <c r="JP75" s="5">
        <v>3009</v>
      </c>
      <c r="JQ75" s="5">
        <v>5665</v>
      </c>
      <c r="JR75" s="5">
        <v>5332</v>
      </c>
      <c r="JS75" s="5">
        <v>3294</v>
      </c>
      <c r="JT75" s="5">
        <v>2372</v>
      </c>
      <c r="JU75" s="5">
        <v>0</v>
      </c>
      <c r="JV75" s="5">
        <v>3095</v>
      </c>
      <c r="JW75" s="5">
        <v>2923</v>
      </c>
      <c r="JX75" s="5">
        <v>2907</v>
      </c>
      <c r="JY75" s="5" t="s">
        <v>220</v>
      </c>
      <c r="JZ75" s="5" t="s">
        <v>220</v>
      </c>
      <c r="KA75" s="5" t="s">
        <v>220</v>
      </c>
      <c r="KB75" s="5" t="s">
        <v>220</v>
      </c>
      <c r="KC75" s="5" t="s">
        <v>220</v>
      </c>
      <c r="KD75" s="5" t="s">
        <v>220</v>
      </c>
      <c r="KE75" s="5" t="s">
        <v>220</v>
      </c>
      <c r="KF75" s="5" t="s">
        <v>220</v>
      </c>
      <c r="KG75" s="5" t="s">
        <v>220</v>
      </c>
      <c r="KH75" s="5" t="s">
        <v>220</v>
      </c>
      <c r="KI75" s="5" t="s">
        <v>220</v>
      </c>
      <c r="KJ75" s="5" t="s">
        <v>220</v>
      </c>
      <c r="KK75" s="5" t="s">
        <v>220</v>
      </c>
      <c r="KL75" s="5" t="s">
        <v>220</v>
      </c>
      <c r="KM75" s="5" t="s">
        <v>220</v>
      </c>
      <c r="KN75" s="5" t="s">
        <v>220</v>
      </c>
      <c r="KO75" s="5" t="s">
        <v>220</v>
      </c>
      <c r="KP75" s="5" t="s">
        <v>220</v>
      </c>
      <c r="KQ75" s="5" t="s">
        <v>220</v>
      </c>
      <c r="KR75" s="5" t="s">
        <v>220</v>
      </c>
      <c r="KS75" s="5" t="s">
        <v>220</v>
      </c>
      <c r="KT75" s="5">
        <v>611</v>
      </c>
      <c r="KU75" s="5">
        <v>1968</v>
      </c>
      <c r="KV75" s="5">
        <v>2187</v>
      </c>
      <c r="KW75" s="5">
        <v>2315</v>
      </c>
      <c r="KX75" s="5">
        <v>2238</v>
      </c>
      <c r="KY75" s="5">
        <v>2137</v>
      </c>
      <c r="KZ75" s="5">
        <v>6028</v>
      </c>
      <c r="LA75" s="5">
        <v>0</v>
      </c>
      <c r="LB75" s="5">
        <v>5217</v>
      </c>
      <c r="LC75" s="5">
        <v>381</v>
      </c>
      <c r="LD75" s="5">
        <v>249</v>
      </c>
      <c r="LE75" s="5" t="s">
        <v>220</v>
      </c>
      <c r="LF75" s="5" t="s">
        <v>220</v>
      </c>
      <c r="LG75" s="5" t="s">
        <v>220</v>
      </c>
      <c r="LH75" s="5" t="s">
        <v>220</v>
      </c>
      <c r="LI75" s="5" t="s">
        <v>220</v>
      </c>
      <c r="LJ75" s="5" t="s">
        <v>220</v>
      </c>
      <c r="LK75" s="5" t="s">
        <v>220</v>
      </c>
      <c r="LL75" s="5" t="s">
        <v>220</v>
      </c>
      <c r="LM75" s="5" t="s">
        <v>220</v>
      </c>
      <c r="LN75" s="5" t="s">
        <v>220</v>
      </c>
      <c r="LO75" s="5" t="s">
        <v>220</v>
      </c>
      <c r="LP75" s="5" t="s">
        <v>220</v>
      </c>
      <c r="LQ75" s="5" t="s">
        <v>220</v>
      </c>
      <c r="LR75" s="5" t="s">
        <v>220</v>
      </c>
      <c r="LS75" s="5" t="s">
        <v>220</v>
      </c>
      <c r="LT75" s="5" t="s">
        <v>220</v>
      </c>
      <c r="LU75" s="5" t="s">
        <v>220</v>
      </c>
      <c r="LV75" s="5" t="s">
        <v>220</v>
      </c>
      <c r="LW75" s="5" t="s">
        <v>220</v>
      </c>
      <c r="LX75" s="5" t="s">
        <v>220</v>
      </c>
      <c r="LY75" s="5" t="s">
        <v>220</v>
      </c>
      <c r="LZ75" s="5">
        <v>82</v>
      </c>
      <c r="MA75" s="5">
        <v>40</v>
      </c>
      <c r="MB75" s="5">
        <v>365</v>
      </c>
      <c r="MC75" s="5">
        <v>548</v>
      </c>
      <c r="MD75" s="5">
        <v>549</v>
      </c>
      <c r="ME75" s="5">
        <v>467</v>
      </c>
      <c r="MF75" s="5">
        <v>716</v>
      </c>
      <c r="MG75" s="5">
        <v>0</v>
      </c>
      <c r="MH75" s="5">
        <v>699</v>
      </c>
      <c r="MI75" s="5">
        <v>842</v>
      </c>
      <c r="MJ75" s="5">
        <v>619</v>
      </c>
      <c r="MK75" s="5" t="s">
        <v>220</v>
      </c>
      <c r="ML75" s="5" t="s">
        <v>220</v>
      </c>
      <c r="MM75" s="5" t="s">
        <v>220</v>
      </c>
      <c r="MN75" s="5" t="s">
        <v>220</v>
      </c>
      <c r="MO75" s="5" t="s">
        <v>220</v>
      </c>
      <c r="MP75" s="5" t="s">
        <v>220</v>
      </c>
      <c r="MQ75" s="5" t="s">
        <v>220</v>
      </c>
      <c r="MR75" s="5" t="s">
        <v>220</v>
      </c>
      <c r="MS75" s="5" t="s">
        <v>220</v>
      </c>
      <c r="MT75" s="5" t="s">
        <v>220</v>
      </c>
      <c r="MU75" s="5" t="s">
        <v>220</v>
      </c>
      <c r="MV75" s="5" t="s">
        <v>220</v>
      </c>
      <c r="MW75" s="5" t="s">
        <v>220</v>
      </c>
      <c r="MX75" s="5" t="s">
        <v>220</v>
      </c>
      <c r="MY75" s="5" t="s">
        <v>220</v>
      </c>
      <c r="MZ75" s="5" t="s">
        <v>220</v>
      </c>
      <c r="NA75" s="5" t="s">
        <v>220</v>
      </c>
      <c r="NB75" s="5" t="s">
        <v>220</v>
      </c>
      <c r="NC75" s="5" t="s">
        <v>220</v>
      </c>
      <c r="ND75" s="5" t="s">
        <v>220</v>
      </c>
      <c r="NE75" s="5" t="s">
        <v>220</v>
      </c>
      <c r="NF75" s="5" t="s">
        <v>220</v>
      </c>
      <c r="NG75" s="5" t="s">
        <v>220</v>
      </c>
      <c r="NH75" s="5" t="s">
        <v>220</v>
      </c>
      <c r="NI75" s="5" t="s">
        <v>220</v>
      </c>
      <c r="NJ75" s="5" t="s">
        <v>220</v>
      </c>
      <c r="NK75" s="5" t="s">
        <v>220</v>
      </c>
      <c r="NL75" s="5" t="s">
        <v>220</v>
      </c>
      <c r="NM75" s="5" t="s">
        <v>220</v>
      </c>
      <c r="NN75" s="5" t="s">
        <v>220</v>
      </c>
      <c r="NO75" s="5" t="s">
        <v>220</v>
      </c>
      <c r="NP75" s="5" t="s">
        <v>220</v>
      </c>
      <c r="NQ75" s="5" t="s">
        <v>220</v>
      </c>
      <c r="NR75" s="5" t="s">
        <v>220</v>
      </c>
      <c r="NS75" s="5" t="s">
        <v>220</v>
      </c>
      <c r="NT75" s="5" t="s">
        <v>220</v>
      </c>
      <c r="NU75" s="5" t="s">
        <v>220</v>
      </c>
      <c r="NV75" s="5" t="s">
        <v>220</v>
      </c>
      <c r="NW75" s="5" t="s">
        <v>220</v>
      </c>
      <c r="NX75" s="5" t="s">
        <v>220</v>
      </c>
      <c r="NY75" s="5" t="s">
        <v>220</v>
      </c>
      <c r="NZ75" s="5" t="s">
        <v>220</v>
      </c>
      <c r="OA75" s="5" t="s">
        <v>220</v>
      </c>
      <c r="OB75" s="5" t="s">
        <v>220</v>
      </c>
      <c r="OC75" s="5" t="s">
        <v>220</v>
      </c>
      <c r="OD75" s="5" t="s">
        <v>220</v>
      </c>
      <c r="OE75" s="5" t="s">
        <v>220</v>
      </c>
      <c r="OF75" s="5" t="s">
        <v>220</v>
      </c>
      <c r="OG75" s="5" t="s">
        <v>220</v>
      </c>
      <c r="OH75" s="5" t="s">
        <v>220</v>
      </c>
      <c r="OI75" s="5" t="s">
        <v>220</v>
      </c>
      <c r="OJ75" s="5" t="s">
        <v>220</v>
      </c>
      <c r="OK75" s="5" t="s">
        <v>220</v>
      </c>
      <c r="OL75" s="5" t="s">
        <v>220</v>
      </c>
      <c r="OM75" s="5" t="s">
        <v>220</v>
      </c>
      <c r="ON75" s="5" t="s">
        <v>220</v>
      </c>
      <c r="OO75" s="5" t="s">
        <v>220</v>
      </c>
      <c r="OP75" s="5" t="s">
        <v>220</v>
      </c>
      <c r="OQ75" s="5" t="s">
        <v>220</v>
      </c>
      <c r="OR75" s="5" t="s">
        <v>220</v>
      </c>
      <c r="OS75" s="5" t="s">
        <v>220</v>
      </c>
      <c r="OT75" s="5" t="s">
        <v>220</v>
      </c>
      <c r="OU75" s="5" t="s">
        <v>220</v>
      </c>
      <c r="OV75" s="5" t="s">
        <v>220</v>
      </c>
      <c r="OW75" s="5" t="s">
        <v>220</v>
      </c>
      <c r="OX75" s="5" t="s">
        <v>220</v>
      </c>
      <c r="OY75" s="5" t="s">
        <v>220</v>
      </c>
      <c r="OZ75" s="5" t="s">
        <v>220</v>
      </c>
      <c r="PA75" s="5" t="s">
        <v>220</v>
      </c>
      <c r="PB75" s="5" t="s">
        <v>220</v>
      </c>
      <c r="PC75" s="5" t="s">
        <v>220</v>
      </c>
      <c r="PD75" s="5" t="s">
        <v>220</v>
      </c>
      <c r="PE75" s="5" t="s">
        <v>220</v>
      </c>
      <c r="PF75" s="5" t="s">
        <v>220</v>
      </c>
      <c r="PG75" s="5" t="s">
        <v>220</v>
      </c>
      <c r="PH75" s="5" t="s">
        <v>220</v>
      </c>
      <c r="PI75" s="5" t="s">
        <v>220</v>
      </c>
      <c r="PJ75" s="5" t="s">
        <v>220</v>
      </c>
      <c r="PK75" s="5" t="s">
        <v>220</v>
      </c>
      <c r="PL75" s="5" t="s">
        <v>220</v>
      </c>
      <c r="PM75" s="5" t="s">
        <v>220</v>
      </c>
      <c r="PN75" s="5" t="s">
        <v>220</v>
      </c>
      <c r="PO75" s="5" t="s">
        <v>220</v>
      </c>
      <c r="PP75" s="5" t="s">
        <v>220</v>
      </c>
      <c r="PQ75" s="5" t="s">
        <v>220</v>
      </c>
      <c r="PR75" s="5">
        <v>115</v>
      </c>
      <c r="PS75" s="5">
        <v>1401</v>
      </c>
      <c r="PT75" s="5">
        <v>2647</v>
      </c>
      <c r="PU75" s="5">
        <v>2579</v>
      </c>
      <c r="PV75" s="5">
        <v>2600</v>
      </c>
      <c r="PW75" s="5">
        <v>2316</v>
      </c>
      <c r="PX75" s="5">
        <v>1996</v>
      </c>
      <c r="PY75" s="5">
        <v>0</v>
      </c>
      <c r="PZ75" s="5">
        <v>2085</v>
      </c>
      <c r="QA75" s="5">
        <v>2029</v>
      </c>
      <c r="QB75" s="5">
        <v>1973</v>
      </c>
      <c r="QC75" s="5" t="s">
        <v>220</v>
      </c>
      <c r="QD75" s="5" t="s">
        <v>220</v>
      </c>
      <c r="QE75" s="5" t="s">
        <v>220</v>
      </c>
      <c r="QF75" s="5" t="s">
        <v>220</v>
      </c>
      <c r="QG75" s="5" t="s">
        <v>220</v>
      </c>
      <c r="QH75" s="5" t="s">
        <v>220</v>
      </c>
      <c r="QI75" s="5" t="s">
        <v>220</v>
      </c>
      <c r="QJ75" s="5" t="s">
        <v>220</v>
      </c>
      <c r="QK75" s="5" t="s">
        <v>220</v>
      </c>
      <c r="QL75" s="5" t="s">
        <v>220</v>
      </c>
      <c r="QM75" s="5" t="s">
        <v>220</v>
      </c>
      <c r="QN75" s="5" t="s">
        <v>220</v>
      </c>
      <c r="QO75" s="5" t="s">
        <v>220</v>
      </c>
      <c r="QP75" s="5" t="s">
        <v>220</v>
      </c>
      <c r="QQ75" s="5" t="s">
        <v>220</v>
      </c>
      <c r="QR75" s="5" t="s">
        <v>220</v>
      </c>
      <c r="QS75" s="5" t="s">
        <v>220</v>
      </c>
      <c r="QT75" s="5" t="s">
        <v>220</v>
      </c>
      <c r="QU75" s="5" t="s">
        <v>220</v>
      </c>
      <c r="QV75" s="5" t="s">
        <v>220</v>
      </c>
      <c r="QW75" s="5" t="s">
        <v>220</v>
      </c>
      <c r="QX75" s="5">
        <v>233</v>
      </c>
      <c r="QY75" s="5">
        <v>2039</v>
      </c>
      <c r="QZ75" s="5">
        <v>3549</v>
      </c>
      <c r="RA75" s="5">
        <v>3676</v>
      </c>
      <c r="RB75" s="5">
        <v>3876</v>
      </c>
      <c r="RC75" s="5">
        <v>3606</v>
      </c>
      <c r="RD75" s="5">
        <v>2955</v>
      </c>
      <c r="RE75" s="5">
        <v>0</v>
      </c>
      <c r="RF75" s="5">
        <v>2911</v>
      </c>
      <c r="RG75" s="5">
        <v>2807</v>
      </c>
      <c r="RH75" s="5">
        <v>2573</v>
      </c>
      <c r="RI75" s="5" t="s">
        <v>220</v>
      </c>
      <c r="RJ75" s="5" t="s">
        <v>220</v>
      </c>
      <c r="RK75" s="5" t="s">
        <v>220</v>
      </c>
      <c r="RL75" s="5" t="s">
        <v>220</v>
      </c>
      <c r="RM75" s="5" t="s">
        <v>220</v>
      </c>
      <c r="RN75" s="5" t="s">
        <v>220</v>
      </c>
      <c r="RO75" s="5" t="s">
        <v>220</v>
      </c>
      <c r="RP75" s="5" t="s">
        <v>220</v>
      </c>
      <c r="RQ75" s="5" t="s">
        <v>220</v>
      </c>
      <c r="RR75" s="5" t="s">
        <v>220</v>
      </c>
      <c r="RS75" s="5" t="s">
        <v>220</v>
      </c>
      <c r="RT75" s="5" t="s">
        <v>220</v>
      </c>
      <c r="RU75" s="5" t="s">
        <v>220</v>
      </c>
      <c r="RV75" s="5" t="s">
        <v>220</v>
      </c>
      <c r="RW75" s="5" t="s">
        <v>220</v>
      </c>
      <c r="RX75" s="5" t="s">
        <v>220</v>
      </c>
      <c r="RY75" s="5" t="s">
        <v>220</v>
      </c>
      <c r="RZ75" s="5" t="s">
        <v>220</v>
      </c>
      <c r="SA75" s="5" t="s">
        <v>220</v>
      </c>
      <c r="SB75" s="5" t="s">
        <v>220</v>
      </c>
      <c r="SC75" s="5" t="s">
        <v>220</v>
      </c>
      <c r="SD75" s="5">
        <v>333</v>
      </c>
      <c r="SE75" s="5">
        <v>4023</v>
      </c>
      <c r="SF75" s="5">
        <v>6683</v>
      </c>
      <c r="SG75" s="5">
        <v>6145</v>
      </c>
      <c r="SH75" s="5">
        <v>4617</v>
      </c>
      <c r="SI75" s="5">
        <v>3801</v>
      </c>
      <c r="SJ75" s="5">
        <v>4475</v>
      </c>
      <c r="SK75" s="5">
        <v>0</v>
      </c>
      <c r="SL75" s="5">
        <v>4175</v>
      </c>
      <c r="SM75" s="5">
        <v>3873</v>
      </c>
      <c r="SN75" s="5">
        <v>3561</v>
      </c>
      <c r="SO75" s="5" t="s">
        <v>220</v>
      </c>
      <c r="SP75" s="5" t="s">
        <v>220</v>
      </c>
      <c r="SQ75" s="5" t="s">
        <v>220</v>
      </c>
      <c r="SR75" s="5" t="s">
        <v>220</v>
      </c>
      <c r="SS75" s="5" t="s">
        <v>220</v>
      </c>
      <c r="ST75" s="5" t="s">
        <v>220</v>
      </c>
      <c r="SU75" s="5" t="s">
        <v>220</v>
      </c>
      <c r="SV75" s="5" t="s">
        <v>220</v>
      </c>
      <c r="SW75" s="5" t="s">
        <v>220</v>
      </c>
      <c r="SX75" s="5" t="s">
        <v>220</v>
      </c>
      <c r="SY75" s="5" t="s">
        <v>220</v>
      </c>
      <c r="SZ75" s="5" t="s">
        <v>220</v>
      </c>
      <c r="TA75" s="5" t="s">
        <v>220</v>
      </c>
      <c r="TB75" s="5" t="s">
        <v>220</v>
      </c>
      <c r="TC75" s="5" t="s">
        <v>220</v>
      </c>
      <c r="TD75" s="5" t="s">
        <v>220</v>
      </c>
      <c r="TE75" s="5" t="s">
        <v>220</v>
      </c>
      <c r="TF75" s="5" t="s">
        <v>220</v>
      </c>
      <c r="TG75" s="5" t="s">
        <v>220</v>
      </c>
      <c r="TH75" s="5" t="s">
        <v>220</v>
      </c>
      <c r="TI75" s="5" t="s">
        <v>220</v>
      </c>
      <c r="TJ75" s="5">
        <v>0</v>
      </c>
      <c r="TK75" s="5">
        <v>37</v>
      </c>
      <c r="TL75" s="5">
        <v>271</v>
      </c>
      <c r="TM75" s="5">
        <v>305</v>
      </c>
      <c r="TN75" s="5">
        <v>278</v>
      </c>
      <c r="TO75" s="5">
        <v>187</v>
      </c>
      <c r="TP75" s="5">
        <v>129</v>
      </c>
      <c r="TQ75" s="5">
        <v>0</v>
      </c>
      <c r="TR75" s="5">
        <v>977</v>
      </c>
      <c r="TS75" s="5">
        <v>1444</v>
      </c>
      <c r="TT75" s="5">
        <v>344</v>
      </c>
      <c r="TU75" s="5" t="s">
        <v>220</v>
      </c>
      <c r="TV75" s="5" t="s">
        <v>220</v>
      </c>
      <c r="TW75" s="5" t="s">
        <v>220</v>
      </c>
      <c r="TX75" s="5" t="s">
        <v>220</v>
      </c>
      <c r="TY75" s="5" t="s">
        <v>220</v>
      </c>
      <c r="TZ75" s="5" t="s">
        <v>220</v>
      </c>
      <c r="UA75" s="5" t="s">
        <v>220</v>
      </c>
      <c r="UB75" s="5" t="s">
        <v>220</v>
      </c>
      <c r="UC75" s="5" t="s">
        <v>220</v>
      </c>
      <c r="UD75" s="5" t="s">
        <v>220</v>
      </c>
      <c r="UE75" s="5" t="s">
        <v>220</v>
      </c>
      <c r="UF75" s="5" t="s">
        <v>220</v>
      </c>
      <c r="UG75" s="5" t="s">
        <v>220</v>
      </c>
      <c r="UH75" s="5" t="s">
        <v>220</v>
      </c>
      <c r="UI75" s="5" t="s">
        <v>220</v>
      </c>
      <c r="UJ75" s="5" t="s">
        <v>220</v>
      </c>
      <c r="UK75" s="5" t="s">
        <v>220</v>
      </c>
      <c r="UL75" s="5" t="s">
        <v>220</v>
      </c>
      <c r="UM75" s="5" t="s">
        <v>220</v>
      </c>
      <c r="UN75" s="5" t="s">
        <v>220</v>
      </c>
      <c r="UO75" s="5" t="s">
        <v>220</v>
      </c>
      <c r="UP75" s="5">
        <v>0</v>
      </c>
      <c r="UQ75" s="5">
        <v>5</v>
      </c>
      <c r="UR75" s="5">
        <v>117</v>
      </c>
      <c r="US75" s="5">
        <v>166</v>
      </c>
      <c r="UT75" s="5">
        <v>153</v>
      </c>
      <c r="UU75" s="5">
        <v>162</v>
      </c>
      <c r="UV75" s="5">
        <v>139</v>
      </c>
      <c r="UW75" s="5">
        <v>0</v>
      </c>
      <c r="UX75" s="5">
        <v>134</v>
      </c>
      <c r="UY75" s="5">
        <v>39</v>
      </c>
      <c r="UZ75" s="5">
        <v>45</v>
      </c>
      <c r="VA75" s="5" t="s">
        <v>220</v>
      </c>
      <c r="VB75" s="5" t="s">
        <v>220</v>
      </c>
      <c r="VC75" s="5" t="s">
        <v>220</v>
      </c>
      <c r="VD75" s="5" t="s">
        <v>220</v>
      </c>
      <c r="VE75" s="5" t="s">
        <v>220</v>
      </c>
      <c r="VF75" s="5" t="s">
        <v>220</v>
      </c>
      <c r="VG75" s="5" t="s">
        <v>220</v>
      </c>
      <c r="VH75" s="5" t="s">
        <v>220</v>
      </c>
      <c r="VI75" s="5" t="s">
        <v>220</v>
      </c>
      <c r="VJ75" s="5" t="s">
        <v>220</v>
      </c>
      <c r="VK75" s="5" t="s">
        <v>220</v>
      </c>
      <c r="VL75" s="5" t="s">
        <v>220</v>
      </c>
      <c r="VM75" s="5" t="s">
        <v>220</v>
      </c>
      <c r="VN75" s="5" t="s">
        <v>220</v>
      </c>
      <c r="VO75" s="5" t="s">
        <v>220</v>
      </c>
      <c r="VP75" s="5" t="s">
        <v>220</v>
      </c>
      <c r="VQ75" s="5" t="s">
        <v>220</v>
      </c>
      <c r="VR75" s="5" t="s">
        <v>220</v>
      </c>
      <c r="VS75" s="5" t="s">
        <v>220</v>
      </c>
      <c r="VT75" s="5" t="s">
        <v>220</v>
      </c>
      <c r="VU75" s="5" t="s">
        <v>220</v>
      </c>
      <c r="VV75" s="5">
        <v>1246</v>
      </c>
      <c r="VW75" s="5">
        <v>26597</v>
      </c>
      <c r="VX75" s="5">
        <v>17206</v>
      </c>
      <c r="VY75" s="5">
        <v>16050</v>
      </c>
      <c r="VZ75" s="5">
        <v>16323</v>
      </c>
      <c r="WA75" s="5">
        <v>16717</v>
      </c>
      <c r="WB75" s="5">
        <v>15570</v>
      </c>
      <c r="WC75" s="5">
        <v>0</v>
      </c>
      <c r="WD75" s="5">
        <v>13641</v>
      </c>
      <c r="WE75" s="5">
        <v>11790</v>
      </c>
      <c r="WF75" s="5">
        <v>13968</v>
      </c>
      <c r="WG75" s="5" t="s">
        <v>220</v>
      </c>
      <c r="WH75" s="5" t="s">
        <v>220</v>
      </c>
      <c r="WI75" s="5" t="s">
        <v>220</v>
      </c>
      <c r="WJ75" s="5" t="s">
        <v>220</v>
      </c>
      <c r="WK75" s="5" t="s">
        <v>220</v>
      </c>
      <c r="WL75" s="5" t="s">
        <v>220</v>
      </c>
      <c r="WM75" s="5" t="s">
        <v>220</v>
      </c>
      <c r="WN75" s="5" t="s">
        <v>220</v>
      </c>
      <c r="WO75" s="5" t="s">
        <v>220</v>
      </c>
      <c r="WP75" s="5" t="s">
        <v>220</v>
      </c>
      <c r="WQ75" s="5" t="s">
        <v>220</v>
      </c>
      <c r="WR75" s="5" t="s">
        <v>220</v>
      </c>
      <c r="WS75" s="5" t="s">
        <v>220</v>
      </c>
      <c r="WT75" s="5" t="s">
        <v>220</v>
      </c>
      <c r="WU75" s="5" t="s">
        <v>220</v>
      </c>
      <c r="WV75" s="5" t="s">
        <v>220</v>
      </c>
      <c r="WW75" s="5" t="s">
        <v>220</v>
      </c>
      <c r="WX75" s="5" t="s">
        <v>220</v>
      </c>
      <c r="WY75" s="5" t="s">
        <v>220</v>
      </c>
      <c r="WZ75" s="5" t="s">
        <v>220</v>
      </c>
      <c r="XA75" s="5" t="s">
        <v>220</v>
      </c>
      <c r="XB75" s="5">
        <v>0</v>
      </c>
      <c r="XC75" s="5">
        <v>33</v>
      </c>
      <c r="XD75" s="5">
        <v>169</v>
      </c>
      <c r="XE75" s="5">
        <v>159</v>
      </c>
      <c r="XF75" s="5">
        <v>189</v>
      </c>
      <c r="XG75" s="5">
        <v>192</v>
      </c>
      <c r="XH75" s="5">
        <v>225</v>
      </c>
      <c r="XI75" s="5">
        <v>0</v>
      </c>
      <c r="XJ75" s="5">
        <v>220</v>
      </c>
      <c r="XK75" s="5">
        <v>264</v>
      </c>
      <c r="XL75" s="5">
        <v>232</v>
      </c>
      <c r="XM75" s="5" t="s">
        <v>220</v>
      </c>
      <c r="XN75" s="5" t="s">
        <v>220</v>
      </c>
      <c r="XO75" s="5" t="s">
        <v>220</v>
      </c>
      <c r="XP75" s="5" t="s">
        <v>220</v>
      </c>
      <c r="XQ75" s="5" t="s">
        <v>220</v>
      </c>
      <c r="XR75" s="5" t="s">
        <v>220</v>
      </c>
      <c r="XS75" s="2">
        <v>3611</v>
      </c>
      <c r="XT75" s="3" t="s">
        <v>220</v>
      </c>
      <c r="XU75" s="3" t="s">
        <v>220</v>
      </c>
      <c r="XV75" s="3" t="s">
        <v>220</v>
      </c>
      <c r="XW75" s="3" t="s">
        <v>220</v>
      </c>
      <c r="XX75" s="3" t="s">
        <v>220</v>
      </c>
      <c r="XY75" s="3" t="s">
        <v>220</v>
      </c>
      <c r="XZ75" s="3"/>
    </row>
    <row r="76" spans="1:650" x14ac:dyDescent="0.3">
      <c r="A76" s="1" t="s">
        <v>70</v>
      </c>
      <c r="B76" s="2">
        <v>4004152</v>
      </c>
      <c r="C76" s="5">
        <v>55873</v>
      </c>
      <c r="D76" s="5">
        <v>40787</v>
      </c>
      <c r="E76" s="5">
        <v>19400</v>
      </c>
      <c r="F76" s="5">
        <v>10848</v>
      </c>
      <c r="G76" s="5">
        <v>11688</v>
      </c>
      <c r="H76" s="5">
        <v>40115</v>
      </c>
      <c r="I76" s="5">
        <v>10269</v>
      </c>
      <c r="J76" s="5">
        <v>9333</v>
      </c>
      <c r="K76" s="5">
        <v>92301</v>
      </c>
      <c r="L76" s="5">
        <v>9709</v>
      </c>
      <c r="M76" s="5">
        <v>25347</v>
      </c>
      <c r="N76" s="5">
        <v>13083</v>
      </c>
      <c r="O76" s="5">
        <v>7514</v>
      </c>
      <c r="P76" s="5">
        <v>14704</v>
      </c>
      <c r="Q76" s="5">
        <v>3720</v>
      </c>
      <c r="R76" s="5">
        <v>2330</v>
      </c>
      <c r="S76" s="5">
        <v>6563</v>
      </c>
      <c r="T76" s="5">
        <v>7243</v>
      </c>
      <c r="U76" s="5">
        <v>19349</v>
      </c>
      <c r="V76" s="5">
        <v>1368</v>
      </c>
      <c r="W76" s="5">
        <v>46</v>
      </c>
      <c r="X76" s="5">
        <v>75064</v>
      </c>
      <c r="Y76" s="5">
        <v>24842</v>
      </c>
      <c r="Z76" s="5">
        <v>7325</v>
      </c>
      <c r="AA76" s="5">
        <v>11395</v>
      </c>
      <c r="AB76" s="5">
        <v>9244</v>
      </c>
      <c r="AC76" s="5">
        <v>667</v>
      </c>
      <c r="AD76" s="5">
        <v>3075</v>
      </c>
      <c r="AE76" s="5">
        <v>1046</v>
      </c>
      <c r="AF76" s="5">
        <v>181</v>
      </c>
      <c r="AG76" s="5">
        <v>14254</v>
      </c>
      <c r="AH76" s="5">
        <v>3936</v>
      </c>
      <c r="AI76" s="5">
        <v>2279299</v>
      </c>
      <c r="AJ76" s="5">
        <v>2424066</v>
      </c>
      <c r="AK76" s="5">
        <v>554538</v>
      </c>
      <c r="AL76" s="5">
        <v>1388817</v>
      </c>
      <c r="AM76" s="5">
        <v>1081088</v>
      </c>
      <c r="AN76" s="5">
        <v>598039</v>
      </c>
      <c r="AO76" s="5">
        <v>464941</v>
      </c>
      <c r="AP76" s="5">
        <v>1521663</v>
      </c>
      <c r="AQ76" s="5">
        <v>934296</v>
      </c>
      <c r="AR76" s="5">
        <v>739321</v>
      </c>
      <c r="AS76" s="5">
        <v>769200</v>
      </c>
      <c r="AT76" s="5">
        <v>1351185</v>
      </c>
      <c r="AU76" s="5">
        <v>150625</v>
      </c>
      <c r="AV76" s="5">
        <v>514112</v>
      </c>
      <c r="AW76" s="5">
        <v>595261</v>
      </c>
      <c r="AX76" s="5">
        <v>98838</v>
      </c>
      <c r="AY76" s="5">
        <v>633458</v>
      </c>
      <c r="AZ76" s="5">
        <v>170577</v>
      </c>
      <c r="BA76" s="5">
        <v>337722</v>
      </c>
      <c r="BB76" s="5">
        <v>288823</v>
      </c>
      <c r="BC76" s="5">
        <v>69203</v>
      </c>
      <c r="BD76" s="5">
        <v>50691</v>
      </c>
      <c r="BE76" s="5">
        <v>28783</v>
      </c>
      <c r="BF76" s="5">
        <v>66334</v>
      </c>
      <c r="BG76" s="5">
        <v>377532</v>
      </c>
      <c r="BH76" s="5">
        <v>255140</v>
      </c>
      <c r="BI76" s="5">
        <v>108128</v>
      </c>
      <c r="BJ76" s="5">
        <v>78840</v>
      </c>
      <c r="BK76" s="5">
        <v>78315</v>
      </c>
      <c r="BL76" s="5">
        <v>-97404</v>
      </c>
      <c r="BM76" s="5">
        <v>1790499</v>
      </c>
      <c r="BN76" s="5">
        <v>42080</v>
      </c>
      <c r="BO76" s="5">
        <v>480789</v>
      </c>
      <c r="BP76" s="5">
        <v>283882</v>
      </c>
      <c r="BQ76" s="5">
        <v>297025</v>
      </c>
      <c r="BR76" s="5">
        <v>360958</v>
      </c>
      <c r="BS76" s="5">
        <v>326941</v>
      </c>
      <c r="BT76" s="5">
        <v>281411</v>
      </c>
      <c r="BU76" s="5">
        <v>314998</v>
      </c>
      <c r="BV76" s="5">
        <v>271303</v>
      </c>
      <c r="BW76" s="5">
        <v>190531</v>
      </c>
      <c r="BX76" s="5">
        <v>324229</v>
      </c>
      <c r="BY76" s="5">
        <v>144911</v>
      </c>
      <c r="BZ76" s="5">
        <v>194391</v>
      </c>
      <c r="CA76" s="5">
        <v>285299</v>
      </c>
      <c r="CB76" s="5">
        <v>354613</v>
      </c>
      <c r="CC76" s="5">
        <v>145801</v>
      </c>
      <c r="CD76" s="5">
        <v>222254</v>
      </c>
      <c r="CE76" s="5">
        <v>162777</v>
      </c>
      <c r="CF76" s="5">
        <v>199787</v>
      </c>
      <c r="CG76" s="5">
        <v>180972</v>
      </c>
      <c r="CH76" s="5">
        <v>182912</v>
      </c>
      <c r="CI76" s="5">
        <v>91574</v>
      </c>
      <c r="CJ76" s="5">
        <v>49138</v>
      </c>
      <c r="CK76" s="5">
        <v>41450</v>
      </c>
      <c r="CL76" s="5">
        <v>45744</v>
      </c>
      <c r="CM76" s="5">
        <v>79568</v>
      </c>
      <c r="CN76" s="5">
        <v>70419</v>
      </c>
      <c r="CO76" s="5">
        <v>85976</v>
      </c>
      <c r="CP76" s="5">
        <v>93908</v>
      </c>
      <c r="CQ76" s="5">
        <v>68284</v>
      </c>
      <c r="CR76" s="5">
        <v>86837</v>
      </c>
      <c r="CS76" s="5">
        <v>120632</v>
      </c>
      <c r="CT76" s="5">
        <v>79370</v>
      </c>
      <c r="CU76" s="5">
        <v>834401</v>
      </c>
      <c r="CV76" s="5">
        <v>545957</v>
      </c>
      <c r="CW76" s="5">
        <v>568705</v>
      </c>
      <c r="CX76" s="5">
        <v>521749</v>
      </c>
      <c r="CY76" s="5">
        <v>432873</v>
      </c>
      <c r="CZ76" s="5">
        <v>414508</v>
      </c>
      <c r="DA76" s="5">
        <v>351116</v>
      </c>
      <c r="DB76" s="5">
        <v>386417</v>
      </c>
      <c r="DC76" s="5">
        <v>391609</v>
      </c>
      <c r="DD76" s="5">
        <v>360740</v>
      </c>
      <c r="DE76" s="5">
        <v>348144</v>
      </c>
      <c r="DF76" s="5">
        <v>514211</v>
      </c>
      <c r="DG76" s="5">
        <v>407627</v>
      </c>
      <c r="DH76" s="5">
        <v>764564</v>
      </c>
      <c r="DI76" s="5">
        <v>270719</v>
      </c>
      <c r="DJ76" s="5">
        <v>277553</v>
      </c>
      <c r="DK76" s="5">
        <v>256960</v>
      </c>
      <c r="DL76" s="5">
        <v>261370</v>
      </c>
      <c r="DM76" s="5">
        <v>274423</v>
      </c>
      <c r="DN76" s="5">
        <v>288605</v>
      </c>
      <c r="DO76" s="5">
        <v>267459</v>
      </c>
      <c r="DP76" s="5">
        <v>210671</v>
      </c>
      <c r="DQ76" s="5">
        <v>222982</v>
      </c>
      <c r="DR76" s="5">
        <v>182483</v>
      </c>
      <c r="DS76" s="5">
        <v>220032</v>
      </c>
      <c r="DT76" s="5">
        <v>230925</v>
      </c>
      <c r="DU76" s="5">
        <v>237258</v>
      </c>
      <c r="DV76" s="5">
        <v>218316</v>
      </c>
      <c r="DW76" s="5">
        <v>257387</v>
      </c>
      <c r="DX76" s="5">
        <v>267195</v>
      </c>
      <c r="DY76" s="5">
        <v>300833</v>
      </c>
      <c r="DZ76" s="5">
        <v>332273</v>
      </c>
      <c r="EA76" s="5">
        <v>348438</v>
      </c>
      <c r="EB76" s="5">
        <v>130009</v>
      </c>
      <c r="EC76" s="5">
        <v>89968</v>
      </c>
      <c r="ED76" s="5">
        <v>102345</v>
      </c>
      <c r="EE76" s="5">
        <v>89184</v>
      </c>
      <c r="EF76" s="5">
        <v>98667</v>
      </c>
      <c r="EG76" s="5">
        <v>88852</v>
      </c>
      <c r="EH76" s="5">
        <v>86790</v>
      </c>
      <c r="EI76" s="5">
        <v>54917</v>
      </c>
      <c r="EJ76" s="5">
        <v>62396</v>
      </c>
      <c r="EK76" s="5">
        <v>70534</v>
      </c>
      <c r="EL76" s="5">
        <v>80577</v>
      </c>
      <c r="EM76" s="5">
        <v>59293</v>
      </c>
      <c r="EN76" s="5">
        <v>173388</v>
      </c>
      <c r="EO76" s="5">
        <v>31371</v>
      </c>
      <c r="EP76" s="5">
        <v>50432</v>
      </c>
      <c r="EQ76" s="5">
        <v>35859</v>
      </c>
      <c r="ER76" s="5">
        <v>22857</v>
      </c>
      <c r="ES76" s="5">
        <v>28903</v>
      </c>
      <c r="ET76" s="5">
        <v>33328</v>
      </c>
      <c r="EU76" s="5">
        <v>71813</v>
      </c>
      <c r="EV76" s="5">
        <v>87778</v>
      </c>
      <c r="EW76" s="5">
        <v>135593</v>
      </c>
      <c r="EX76" s="5">
        <v>46829</v>
      </c>
      <c r="EY76" s="5">
        <v>39831</v>
      </c>
      <c r="EZ76" s="5">
        <v>41735</v>
      </c>
      <c r="FA76" s="5">
        <v>81082</v>
      </c>
      <c r="FB76" s="5">
        <v>61641</v>
      </c>
      <c r="FC76" s="5">
        <v>54804</v>
      </c>
      <c r="FD76" s="5">
        <v>51552</v>
      </c>
      <c r="FE76" s="5">
        <v>68816</v>
      </c>
      <c r="FF76" s="5">
        <v>78245</v>
      </c>
      <c r="FG76" s="5">
        <v>0</v>
      </c>
      <c r="FH76" s="5">
        <v>0</v>
      </c>
      <c r="FI76" s="5">
        <v>0</v>
      </c>
      <c r="FJ76" s="5">
        <v>0</v>
      </c>
      <c r="FK76" s="5">
        <v>0</v>
      </c>
      <c r="FL76" s="5">
        <v>0</v>
      </c>
      <c r="FM76" s="5">
        <v>0</v>
      </c>
      <c r="FN76" s="5">
        <v>0</v>
      </c>
      <c r="FO76" s="5">
        <v>0</v>
      </c>
      <c r="FP76" s="5">
        <v>0</v>
      </c>
      <c r="FQ76" s="5">
        <v>0</v>
      </c>
      <c r="FR76" s="5">
        <v>0</v>
      </c>
      <c r="FS76" s="5">
        <v>0</v>
      </c>
      <c r="FT76" s="5">
        <v>0</v>
      </c>
      <c r="FU76" s="5" t="s">
        <v>220</v>
      </c>
      <c r="FV76" s="5" t="s">
        <v>220</v>
      </c>
      <c r="FW76" s="5" t="s">
        <v>220</v>
      </c>
      <c r="FX76" s="5" t="s">
        <v>220</v>
      </c>
      <c r="FY76" s="5" t="s">
        <v>220</v>
      </c>
      <c r="FZ76" s="5" t="s">
        <v>220</v>
      </c>
      <c r="GA76" s="5" t="s">
        <v>220</v>
      </c>
      <c r="GB76" s="5" t="s">
        <v>220</v>
      </c>
      <c r="GC76" s="5" t="s">
        <v>220</v>
      </c>
      <c r="GD76" s="5" t="s">
        <v>220</v>
      </c>
      <c r="GE76" s="5" t="s">
        <v>220</v>
      </c>
      <c r="GF76" s="5" t="s">
        <v>220</v>
      </c>
      <c r="GG76" s="5" t="s">
        <v>220</v>
      </c>
      <c r="GH76" s="5" t="s">
        <v>220</v>
      </c>
      <c r="GI76" s="5" t="s">
        <v>220</v>
      </c>
      <c r="GJ76" s="5" t="s">
        <v>220</v>
      </c>
      <c r="GK76" s="5" t="s">
        <v>220</v>
      </c>
      <c r="GL76" s="5" t="s">
        <v>220</v>
      </c>
      <c r="GM76" s="5">
        <v>3998799</v>
      </c>
      <c r="GN76" s="5">
        <v>3424700</v>
      </c>
      <c r="GO76" s="5">
        <v>1529636</v>
      </c>
      <c r="GP76" s="5">
        <v>2384718</v>
      </c>
      <c r="GQ76" s="5">
        <v>1941774</v>
      </c>
      <c r="GR76" s="5">
        <v>1432741</v>
      </c>
      <c r="GS76" s="5">
        <v>1230176</v>
      </c>
      <c r="GT76" s="5">
        <v>2275505</v>
      </c>
      <c r="GU76" s="5">
        <v>1663655</v>
      </c>
      <c r="GV76" s="5">
        <v>1496395</v>
      </c>
      <c r="GW76" s="5">
        <v>1358136</v>
      </c>
      <c r="GX76" s="5">
        <v>2153448</v>
      </c>
      <c r="GY76" s="5">
        <v>910358</v>
      </c>
      <c r="GZ76" s="5">
        <v>1821381</v>
      </c>
      <c r="HA76" s="5">
        <v>1046872</v>
      </c>
      <c r="HB76" s="5">
        <v>651407</v>
      </c>
      <c r="HC76" s="5">
        <v>1095617</v>
      </c>
      <c r="HD76" s="5">
        <v>661834</v>
      </c>
      <c r="HE76" s="5">
        <v>841369</v>
      </c>
      <c r="HF76" s="5">
        <v>795035</v>
      </c>
      <c r="HG76" s="5">
        <v>500095</v>
      </c>
      <c r="HH76" s="5">
        <v>471595</v>
      </c>
      <c r="HI76" s="5">
        <v>453732</v>
      </c>
      <c r="HJ76" s="5">
        <v>349994</v>
      </c>
      <c r="HK76" s="5">
        <v>728359</v>
      </c>
      <c r="HL76" s="5">
        <v>608195</v>
      </c>
      <c r="HM76" s="5">
        <v>513181</v>
      </c>
      <c r="HN76" s="5">
        <v>456187</v>
      </c>
      <c r="HO76" s="5">
        <v>459957</v>
      </c>
      <c r="HP76" s="5">
        <v>308360</v>
      </c>
      <c r="HQ76" s="5">
        <v>2295034</v>
      </c>
      <c r="HR76" s="5">
        <v>535904</v>
      </c>
      <c r="HS76" s="5">
        <v>3000222</v>
      </c>
      <c r="HT76" s="5">
        <v>3197902</v>
      </c>
      <c r="HU76" s="5">
        <v>3041058</v>
      </c>
      <c r="HV76" s="5">
        <v>3050364</v>
      </c>
      <c r="HW76" s="5">
        <v>3261053</v>
      </c>
      <c r="HX76" s="5">
        <v>3899283</v>
      </c>
      <c r="HY76" s="5">
        <v>3523233</v>
      </c>
      <c r="HZ76" s="5">
        <v>3366511</v>
      </c>
      <c r="IA76" s="5">
        <v>4253896</v>
      </c>
      <c r="IB76" s="5">
        <v>4405602</v>
      </c>
      <c r="IC76" s="5">
        <v>4000199</v>
      </c>
      <c r="ID76" s="5">
        <v>4532061</v>
      </c>
      <c r="IE76" s="5">
        <v>3989754</v>
      </c>
      <c r="IF76" s="5">
        <v>3652436</v>
      </c>
      <c r="IG76" s="5">
        <v>3257349</v>
      </c>
      <c r="IH76" s="5">
        <v>2471465</v>
      </c>
      <c r="II76" s="5">
        <v>2130026</v>
      </c>
      <c r="IJ76" s="5">
        <v>1937318</v>
      </c>
      <c r="IK76" s="5">
        <v>1935519</v>
      </c>
      <c r="IL76" s="5">
        <v>1847909</v>
      </c>
      <c r="IM76" s="5">
        <v>1540316</v>
      </c>
      <c r="IN76" s="5">
        <v>1530716</v>
      </c>
      <c r="IO76" s="5">
        <v>1383488</v>
      </c>
      <c r="IP76" s="5">
        <v>1417231</v>
      </c>
      <c r="IQ76" s="5">
        <v>1417959</v>
      </c>
      <c r="IR76" s="5">
        <v>1403791</v>
      </c>
      <c r="IS76" s="5">
        <v>1644152</v>
      </c>
      <c r="IT76" s="5">
        <v>1708827</v>
      </c>
      <c r="IU76" s="5">
        <v>1810599</v>
      </c>
      <c r="IV76" s="5">
        <v>1881459</v>
      </c>
      <c r="IW76" s="5">
        <v>1751679</v>
      </c>
      <c r="IX76" s="5">
        <v>1773417</v>
      </c>
      <c r="IY76" s="5">
        <v>317449</v>
      </c>
      <c r="IZ76" s="5">
        <v>299993</v>
      </c>
      <c r="JA76" s="5">
        <v>302304</v>
      </c>
      <c r="JB76" s="5">
        <v>357004</v>
      </c>
      <c r="JC76" s="5">
        <v>352710</v>
      </c>
      <c r="JD76" s="5">
        <v>372981</v>
      </c>
      <c r="JE76" s="5">
        <v>278506</v>
      </c>
      <c r="JF76" s="5">
        <v>305823</v>
      </c>
      <c r="JG76" s="5">
        <v>365855</v>
      </c>
      <c r="JH76" s="5">
        <v>350402</v>
      </c>
      <c r="JI76" s="5">
        <v>262532</v>
      </c>
      <c r="JJ76" s="5">
        <v>310675</v>
      </c>
      <c r="JK76" s="5">
        <v>296033</v>
      </c>
      <c r="JL76" s="5">
        <v>301556</v>
      </c>
      <c r="JM76" s="5">
        <v>318544</v>
      </c>
      <c r="JN76" s="5">
        <v>283538</v>
      </c>
      <c r="JO76" s="5">
        <v>241193</v>
      </c>
      <c r="JP76" s="5">
        <v>310462</v>
      </c>
      <c r="JQ76" s="5">
        <v>260522</v>
      </c>
      <c r="JR76" s="5">
        <v>239368</v>
      </c>
      <c r="JS76" s="5">
        <v>272110</v>
      </c>
      <c r="JT76" s="5">
        <v>226707</v>
      </c>
      <c r="JU76" s="5">
        <v>213261</v>
      </c>
      <c r="JV76" s="5">
        <v>211735</v>
      </c>
      <c r="JW76" s="5">
        <v>182982</v>
      </c>
      <c r="JX76" s="5">
        <v>184684</v>
      </c>
      <c r="JY76" s="5">
        <v>207064</v>
      </c>
      <c r="JZ76" s="5">
        <v>147279</v>
      </c>
      <c r="KA76" s="5">
        <v>205320</v>
      </c>
      <c r="KB76" s="5">
        <v>199880</v>
      </c>
      <c r="KC76" s="5">
        <v>150421</v>
      </c>
      <c r="KD76" s="5">
        <v>164145</v>
      </c>
      <c r="KE76" s="5">
        <v>51146</v>
      </c>
      <c r="KF76" s="5">
        <v>47916</v>
      </c>
      <c r="KG76" s="5">
        <v>36371</v>
      </c>
      <c r="KH76" s="5">
        <v>46886</v>
      </c>
      <c r="KI76" s="5">
        <v>31046</v>
      </c>
      <c r="KJ76" s="5">
        <v>45452</v>
      </c>
      <c r="KK76" s="5">
        <v>45601</v>
      </c>
      <c r="KL76" s="5">
        <v>32264</v>
      </c>
      <c r="KM76" s="5">
        <v>37144</v>
      </c>
      <c r="KN76" s="5">
        <v>43083</v>
      </c>
      <c r="KO76" s="5">
        <v>41245</v>
      </c>
      <c r="KP76" s="5">
        <v>38683</v>
      </c>
      <c r="KQ76" s="5">
        <v>40898</v>
      </c>
      <c r="KR76" s="5">
        <v>49188</v>
      </c>
      <c r="KS76" s="5">
        <v>33935</v>
      </c>
      <c r="KT76" s="5">
        <v>31453</v>
      </c>
      <c r="KU76" s="5">
        <v>29397</v>
      </c>
      <c r="KV76" s="5">
        <v>37882</v>
      </c>
      <c r="KW76" s="5">
        <v>22663</v>
      </c>
      <c r="KX76" s="5">
        <v>21006</v>
      </c>
      <c r="KY76" s="5">
        <v>22818</v>
      </c>
      <c r="KZ76" s="5">
        <v>29215</v>
      </c>
      <c r="LA76" s="5">
        <v>26053</v>
      </c>
      <c r="LB76" s="5">
        <v>21437</v>
      </c>
      <c r="LC76" s="5">
        <v>25855</v>
      </c>
      <c r="LD76" s="5">
        <v>20237</v>
      </c>
      <c r="LE76" s="5">
        <v>24396</v>
      </c>
      <c r="LF76" s="5">
        <v>34359</v>
      </c>
      <c r="LG76" s="5">
        <v>23807</v>
      </c>
      <c r="LH76" s="5">
        <v>6749</v>
      </c>
      <c r="LI76" s="5">
        <v>15445</v>
      </c>
      <c r="LJ76" s="5">
        <v>20435</v>
      </c>
      <c r="LK76" s="5">
        <v>91323</v>
      </c>
      <c r="LL76" s="5">
        <v>82482</v>
      </c>
      <c r="LM76" s="5">
        <v>68676</v>
      </c>
      <c r="LN76" s="5">
        <v>92428</v>
      </c>
      <c r="LO76" s="5">
        <v>77233</v>
      </c>
      <c r="LP76" s="5">
        <v>87084</v>
      </c>
      <c r="LQ76" s="5">
        <v>61446</v>
      </c>
      <c r="LR76" s="5">
        <v>62273</v>
      </c>
      <c r="LS76" s="5">
        <v>72223</v>
      </c>
      <c r="LT76" s="5">
        <v>74531</v>
      </c>
      <c r="LU76" s="5">
        <v>54161</v>
      </c>
      <c r="LV76" s="5">
        <v>58114</v>
      </c>
      <c r="LW76" s="5">
        <v>64595</v>
      </c>
      <c r="LX76" s="5">
        <v>62415</v>
      </c>
      <c r="LY76" s="5">
        <v>63124</v>
      </c>
      <c r="LZ76" s="5">
        <v>52592</v>
      </c>
      <c r="MA76" s="5">
        <v>38339</v>
      </c>
      <c r="MB76" s="5">
        <v>42686</v>
      </c>
      <c r="MC76" s="5">
        <v>40698</v>
      </c>
      <c r="MD76" s="5">
        <v>41198</v>
      </c>
      <c r="ME76" s="5">
        <v>32206</v>
      </c>
      <c r="MF76" s="5">
        <v>28255</v>
      </c>
      <c r="MG76" s="5">
        <v>24631</v>
      </c>
      <c r="MH76" s="5">
        <v>20005</v>
      </c>
      <c r="MI76" s="5">
        <v>20968</v>
      </c>
      <c r="MJ76" s="5">
        <v>17158</v>
      </c>
      <c r="MK76" s="5">
        <v>16415</v>
      </c>
      <c r="ML76" s="5">
        <v>17341</v>
      </c>
      <c r="MM76" s="5">
        <v>16866</v>
      </c>
      <c r="MN76" s="5">
        <v>13664</v>
      </c>
      <c r="MO76" s="5">
        <v>14257</v>
      </c>
      <c r="MP76" s="5">
        <v>12868</v>
      </c>
      <c r="MQ76" s="5">
        <v>0</v>
      </c>
      <c r="MR76" s="5">
        <v>0</v>
      </c>
      <c r="MS76" s="5">
        <v>0</v>
      </c>
      <c r="MT76" s="5">
        <v>0</v>
      </c>
      <c r="MU76" s="5">
        <v>0</v>
      </c>
      <c r="MV76" s="5">
        <v>0</v>
      </c>
      <c r="MW76" s="5">
        <v>0</v>
      </c>
      <c r="MX76" s="5">
        <v>0</v>
      </c>
      <c r="MY76" s="5">
        <v>0</v>
      </c>
      <c r="MZ76" s="5">
        <v>0</v>
      </c>
      <c r="NA76" s="5">
        <v>0</v>
      </c>
      <c r="NB76" s="5">
        <v>0</v>
      </c>
      <c r="NC76" s="5">
        <v>0</v>
      </c>
      <c r="ND76" s="5">
        <v>0</v>
      </c>
      <c r="NE76" s="5" t="s">
        <v>220</v>
      </c>
      <c r="NF76" s="5" t="s">
        <v>220</v>
      </c>
      <c r="NG76" s="5" t="s">
        <v>220</v>
      </c>
      <c r="NH76" s="5" t="s">
        <v>220</v>
      </c>
      <c r="NI76" s="5" t="s">
        <v>220</v>
      </c>
      <c r="NJ76" s="5" t="s">
        <v>220</v>
      </c>
      <c r="NK76" s="5" t="s">
        <v>220</v>
      </c>
      <c r="NL76" s="5" t="s">
        <v>220</v>
      </c>
      <c r="NM76" s="5" t="s">
        <v>220</v>
      </c>
      <c r="NN76" s="5" t="s">
        <v>220</v>
      </c>
      <c r="NO76" s="5" t="s">
        <v>220</v>
      </c>
      <c r="NP76" s="5" t="s">
        <v>220</v>
      </c>
      <c r="NQ76" s="5" t="s">
        <v>220</v>
      </c>
      <c r="NR76" s="5" t="s">
        <v>220</v>
      </c>
      <c r="NS76" s="5" t="s">
        <v>220</v>
      </c>
      <c r="NT76" s="5" t="s">
        <v>220</v>
      </c>
      <c r="NU76" s="5" t="s">
        <v>220</v>
      </c>
      <c r="NV76" s="5" t="s">
        <v>220</v>
      </c>
      <c r="NW76" s="5">
        <v>0</v>
      </c>
      <c r="NX76" s="5">
        <v>0</v>
      </c>
      <c r="NY76" s="5">
        <v>0</v>
      </c>
      <c r="NZ76" s="5">
        <v>0</v>
      </c>
      <c r="OA76" s="5">
        <v>0</v>
      </c>
      <c r="OB76" s="5">
        <v>0</v>
      </c>
      <c r="OC76" s="5">
        <v>0</v>
      </c>
      <c r="OD76" s="5">
        <v>0</v>
      </c>
      <c r="OE76" s="5">
        <v>0</v>
      </c>
      <c r="OF76" s="5">
        <v>0</v>
      </c>
      <c r="OG76" s="5">
        <v>0</v>
      </c>
      <c r="OH76" s="5">
        <v>0</v>
      </c>
      <c r="OI76" s="5">
        <v>0</v>
      </c>
      <c r="OJ76" s="5">
        <v>0</v>
      </c>
      <c r="OK76" s="5" t="s">
        <v>220</v>
      </c>
      <c r="OL76" s="5" t="s">
        <v>220</v>
      </c>
      <c r="OM76" s="5" t="s">
        <v>220</v>
      </c>
      <c r="ON76" s="5" t="s">
        <v>220</v>
      </c>
      <c r="OO76" s="5" t="s">
        <v>220</v>
      </c>
      <c r="OP76" s="5" t="s">
        <v>220</v>
      </c>
      <c r="OQ76" s="5" t="s">
        <v>220</v>
      </c>
      <c r="OR76" s="5" t="s">
        <v>220</v>
      </c>
      <c r="OS76" s="5" t="s">
        <v>220</v>
      </c>
      <c r="OT76" s="5" t="s">
        <v>220</v>
      </c>
      <c r="OU76" s="5" t="s">
        <v>220</v>
      </c>
      <c r="OV76" s="5" t="s">
        <v>220</v>
      </c>
      <c r="OW76" s="5" t="s">
        <v>220</v>
      </c>
      <c r="OX76" s="5" t="s">
        <v>220</v>
      </c>
      <c r="OY76" s="5" t="s">
        <v>220</v>
      </c>
      <c r="OZ76" s="5" t="s">
        <v>220</v>
      </c>
      <c r="PA76" s="5" t="s">
        <v>220</v>
      </c>
      <c r="PB76" s="5" t="s">
        <v>220</v>
      </c>
      <c r="PC76" s="5">
        <v>139518</v>
      </c>
      <c r="PD76" s="5">
        <v>129229</v>
      </c>
      <c r="PE76" s="5">
        <v>119105</v>
      </c>
      <c r="PF76" s="5">
        <v>124312</v>
      </c>
      <c r="PG76" s="5">
        <v>117675</v>
      </c>
      <c r="PH76" s="5">
        <v>125768</v>
      </c>
      <c r="PI76" s="5">
        <v>109433</v>
      </c>
      <c r="PJ76" s="5">
        <v>98544</v>
      </c>
      <c r="PK76" s="5">
        <v>114853</v>
      </c>
      <c r="PL76" s="5">
        <v>109305</v>
      </c>
      <c r="PM76" s="5">
        <v>92596</v>
      </c>
      <c r="PN76" s="5">
        <v>101455</v>
      </c>
      <c r="PO76" s="5">
        <v>96739</v>
      </c>
      <c r="PP76" s="5">
        <v>98429</v>
      </c>
      <c r="PQ76" s="5">
        <v>90094</v>
      </c>
      <c r="PR76" s="5">
        <v>82794</v>
      </c>
      <c r="PS76" s="5">
        <v>76821</v>
      </c>
      <c r="PT76" s="5">
        <v>78648</v>
      </c>
      <c r="PU76" s="5">
        <v>74812</v>
      </c>
      <c r="PV76" s="5">
        <v>76690</v>
      </c>
      <c r="PW76" s="5">
        <v>75982</v>
      </c>
      <c r="PX76" s="5">
        <v>78669</v>
      </c>
      <c r="PY76" s="5">
        <v>56200</v>
      </c>
      <c r="PZ76" s="5">
        <v>50445</v>
      </c>
      <c r="QA76" s="5">
        <v>48558</v>
      </c>
      <c r="QB76" s="5">
        <v>53740</v>
      </c>
      <c r="QC76" s="5">
        <v>46282</v>
      </c>
      <c r="QD76" s="5">
        <v>45531</v>
      </c>
      <c r="QE76" s="5">
        <v>45163</v>
      </c>
      <c r="QF76" s="5">
        <v>40543</v>
      </c>
      <c r="QG76" s="5">
        <v>37112</v>
      </c>
      <c r="QH76" s="5">
        <v>39790</v>
      </c>
      <c r="QI76" s="5">
        <v>166192</v>
      </c>
      <c r="QJ76" s="5">
        <v>172359</v>
      </c>
      <c r="QK76" s="5">
        <v>149568</v>
      </c>
      <c r="QL76" s="5">
        <v>177931</v>
      </c>
      <c r="QM76" s="5">
        <v>159131</v>
      </c>
      <c r="QN76" s="5">
        <v>176334</v>
      </c>
      <c r="QO76" s="5">
        <v>128227</v>
      </c>
      <c r="QP76" s="5">
        <v>140993</v>
      </c>
      <c r="QQ76" s="5">
        <v>150747</v>
      </c>
      <c r="QR76" s="5">
        <v>156188</v>
      </c>
      <c r="QS76" s="5">
        <v>121262</v>
      </c>
      <c r="QT76" s="5">
        <v>140606</v>
      </c>
      <c r="QU76" s="5">
        <v>157443</v>
      </c>
      <c r="QV76" s="5">
        <v>158933</v>
      </c>
      <c r="QW76" s="5">
        <v>140875</v>
      </c>
      <c r="QX76" s="5">
        <v>137521</v>
      </c>
      <c r="QY76" s="5">
        <v>112810</v>
      </c>
      <c r="QZ76" s="5">
        <v>115744</v>
      </c>
      <c r="RA76" s="5">
        <v>111974</v>
      </c>
      <c r="RB76" s="5">
        <v>113470</v>
      </c>
      <c r="RC76" s="5">
        <v>98774</v>
      </c>
      <c r="RD76" s="5">
        <v>97547</v>
      </c>
      <c r="RE76" s="5">
        <v>85904</v>
      </c>
      <c r="RF76" s="5">
        <v>79806</v>
      </c>
      <c r="RG76" s="5">
        <v>66611</v>
      </c>
      <c r="RH76" s="5">
        <v>62177</v>
      </c>
      <c r="RI76" s="5">
        <v>60458</v>
      </c>
      <c r="RJ76" s="5">
        <v>57608</v>
      </c>
      <c r="RK76" s="5">
        <v>61103</v>
      </c>
      <c r="RL76" s="5">
        <v>53983</v>
      </c>
      <c r="RM76" s="5">
        <v>55905</v>
      </c>
      <c r="RN76" s="5">
        <v>56584</v>
      </c>
      <c r="RO76" s="5">
        <v>118904</v>
      </c>
      <c r="RP76" s="5">
        <v>127025</v>
      </c>
      <c r="RQ76" s="5">
        <v>137123</v>
      </c>
      <c r="RR76" s="5">
        <v>154466</v>
      </c>
      <c r="RS76" s="5">
        <v>154823</v>
      </c>
      <c r="RT76" s="5">
        <v>154531</v>
      </c>
      <c r="RU76" s="5">
        <v>135041</v>
      </c>
      <c r="RV76" s="5">
        <v>142003</v>
      </c>
      <c r="RW76" s="5">
        <v>174575</v>
      </c>
      <c r="RX76" s="5">
        <v>161324</v>
      </c>
      <c r="RY76" s="5">
        <v>150384</v>
      </c>
      <c r="RZ76" s="5">
        <v>160945</v>
      </c>
      <c r="SA76" s="5">
        <v>138944</v>
      </c>
      <c r="SB76" s="5">
        <v>144204</v>
      </c>
      <c r="SC76" s="5">
        <v>135820</v>
      </c>
      <c r="SD76" s="5">
        <v>128770</v>
      </c>
      <c r="SE76" s="5">
        <v>126719</v>
      </c>
      <c r="SF76" s="5">
        <v>120558</v>
      </c>
      <c r="SG76" s="5">
        <v>124688</v>
      </c>
      <c r="SH76" s="5">
        <v>105861</v>
      </c>
      <c r="SI76" s="5">
        <v>110262</v>
      </c>
      <c r="SJ76" s="5">
        <v>129392</v>
      </c>
      <c r="SK76" s="5">
        <v>91691</v>
      </c>
      <c r="SL76" s="5">
        <v>75894</v>
      </c>
      <c r="SM76" s="5">
        <v>80335</v>
      </c>
      <c r="SN76" s="5">
        <v>76622</v>
      </c>
      <c r="SO76" s="5">
        <v>76844</v>
      </c>
      <c r="SP76" s="5">
        <v>70070</v>
      </c>
      <c r="SQ76" s="5">
        <v>-64598</v>
      </c>
      <c r="SR76" s="5">
        <v>71430</v>
      </c>
      <c r="SS76" s="5">
        <v>64885</v>
      </c>
      <c r="ST76" s="5">
        <v>97228</v>
      </c>
      <c r="SU76" s="5">
        <v>85285</v>
      </c>
      <c r="SV76" s="5">
        <v>89831</v>
      </c>
      <c r="SW76" s="5">
        <v>83472</v>
      </c>
      <c r="SX76" s="5">
        <v>98184</v>
      </c>
      <c r="SY76" s="5">
        <v>94667</v>
      </c>
      <c r="SZ76" s="5">
        <v>88588</v>
      </c>
      <c r="TA76" s="5">
        <v>72749</v>
      </c>
      <c r="TB76" s="5">
        <v>67714</v>
      </c>
      <c r="TC76" s="5">
        <v>59416</v>
      </c>
      <c r="TD76" s="5">
        <v>39058</v>
      </c>
      <c r="TE76" s="5">
        <v>33717</v>
      </c>
      <c r="TF76" s="5">
        <v>44899</v>
      </c>
      <c r="TG76" s="5">
        <v>43525</v>
      </c>
      <c r="TH76" s="5">
        <v>45030</v>
      </c>
      <c r="TI76" s="5">
        <v>40157</v>
      </c>
      <c r="TJ76" s="5">
        <v>34309</v>
      </c>
      <c r="TK76" s="5">
        <v>35872</v>
      </c>
      <c r="TL76" s="5">
        <v>40642</v>
      </c>
      <c r="TM76" s="5">
        <v>41224</v>
      </c>
      <c r="TN76" s="5">
        <v>50896</v>
      </c>
      <c r="TO76" s="5">
        <v>44408</v>
      </c>
      <c r="TP76" s="5">
        <v>52101</v>
      </c>
      <c r="TQ76" s="5">
        <v>70864</v>
      </c>
      <c r="TR76" s="5">
        <v>64283</v>
      </c>
      <c r="TS76" s="5">
        <v>66883</v>
      </c>
      <c r="TT76" s="5">
        <v>38660</v>
      </c>
      <c r="TU76" s="5">
        <v>48396</v>
      </c>
      <c r="TV76" s="5">
        <v>34069</v>
      </c>
      <c r="TW76" s="5">
        <v>33486</v>
      </c>
      <c r="TX76" s="5">
        <v>35034</v>
      </c>
      <c r="TY76" s="5">
        <v>35023</v>
      </c>
      <c r="TZ76" s="5">
        <v>32233</v>
      </c>
      <c r="UA76" s="5">
        <v>53330</v>
      </c>
      <c r="UB76" s="5">
        <v>52578</v>
      </c>
      <c r="UC76" s="5">
        <v>58694</v>
      </c>
      <c r="UD76" s="5">
        <v>63588</v>
      </c>
      <c r="UE76" s="5">
        <v>56593</v>
      </c>
      <c r="UF76" s="5">
        <v>55105</v>
      </c>
      <c r="UG76" s="5">
        <v>43330</v>
      </c>
      <c r="UH76" s="5">
        <v>43588</v>
      </c>
      <c r="UI76" s="5">
        <v>45122</v>
      </c>
      <c r="UJ76" s="5">
        <v>44211</v>
      </c>
      <c r="UK76" s="5">
        <v>35980</v>
      </c>
      <c r="UL76" s="5">
        <v>45763</v>
      </c>
      <c r="UM76" s="5">
        <v>46165</v>
      </c>
      <c r="UN76" s="5">
        <v>49231</v>
      </c>
      <c r="UO76" s="5">
        <v>46375</v>
      </c>
      <c r="UP76" s="5">
        <v>48607</v>
      </c>
      <c r="UQ76" s="5">
        <v>44263</v>
      </c>
      <c r="UR76" s="5">
        <v>47401</v>
      </c>
      <c r="US76" s="5">
        <v>41749</v>
      </c>
      <c r="UT76" s="5">
        <v>40395</v>
      </c>
      <c r="UU76" s="5">
        <v>33639</v>
      </c>
      <c r="UV76" s="5">
        <v>30959</v>
      </c>
      <c r="UW76" s="5">
        <v>28576</v>
      </c>
      <c r="UX76" s="5">
        <v>33557</v>
      </c>
      <c r="UY76" s="5">
        <v>20702</v>
      </c>
      <c r="UZ76" s="5">
        <v>15262</v>
      </c>
      <c r="VA76" s="5">
        <v>11118</v>
      </c>
      <c r="VB76" s="5">
        <v>14289</v>
      </c>
      <c r="VC76" s="5">
        <v>15109</v>
      </c>
      <c r="VD76" s="5">
        <v>14201</v>
      </c>
      <c r="VE76" s="5">
        <v>13784</v>
      </c>
      <c r="VF76" s="5">
        <v>12223</v>
      </c>
      <c r="VG76" s="5">
        <v>285892</v>
      </c>
      <c r="VH76" s="5">
        <v>335056</v>
      </c>
      <c r="VI76" s="5">
        <v>397378</v>
      </c>
      <c r="VJ76" s="5">
        <v>456705</v>
      </c>
      <c r="VK76" s="5">
        <v>449702</v>
      </c>
      <c r="VL76" s="5">
        <v>430049</v>
      </c>
      <c r="VM76" s="5">
        <v>432142</v>
      </c>
      <c r="VN76" s="5">
        <v>393325</v>
      </c>
      <c r="VO76" s="5">
        <v>388987</v>
      </c>
      <c r="VP76" s="5">
        <v>378097</v>
      </c>
      <c r="VQ76" s="5">
        <v>381172</v>
      </c>
      <c r="VR76" s="5">
        <v>355890</v>
      </c>
      <c r="VS76" s="5">
        <v>359882</v>
      </c>
      <c r="VT76" s="5">
        <v>368736</v>
      </c>
      <c r="VU76" s="5">
        <v>349034</v>
      </c>
      <c r="VV76" s="5">
        <v>324524</v>
      </c>
      <c r="VW76" s="5">
        <v>272572</v>
      </c>
      <c r="VX76" s="5">
        <v>271991</v>
      </c>
      <c r="VY76" s="5">
        <v>278205</v>
      </c>
      <c r="VZ76" s="5">
        <v>264883</v>
      </c>
      <c r="WA76" s="5">
        <v>264661</v>
      </c>
      <c r="WB76" s="5">
        <v>274912</v>
      </c>
      <c r="WC76" s="5">
        <v>224202</v>
      </c>
      <c r="WD76" s="5">
        <v>325012</v>
      </c>
      <c r="WE76" s="5">
        <v>313610</v>
      </c>
      <c r="WF76" s="5">
        <v>357401</v>
      </c>
      <c r="WG76" s="5">
        <v>302966</v>
      </c>
      <c r="WH76" s="5">
        <v>243595</v>
      </c>
      <c r="WI76" s="5">
        <v>280501</v>
      </c>
      <c r="WJ76" s="5">
        <v>186155</v>
      </c>
      <c r="WK76" s="5">
        <v>182446</v>
      </c>
      <c r="WL76" s="5">
        <v>184904</v>
      </c>
      <c r="WM76" s="5">
        <v>17730</v>
      </c>
      <c r="WN76" s="5">
        <v>15975</v>
      </c>
      <c r="WO76" s="5">
        <v>13328</v>
      </c>
      <c r="WP76" s="5">
        <v>16137</v>
      </c>
      <c r="WQ76" s="5">
        <v>14190</v>
      </c>
      <c r="WR76" s="5">
        <v>18125</v>
      </c>
      <c r="WS76" s="5">
        <v>13349</v>
      </c>
      <c r="WT76" s="5">
        <v>13247</v>
      </c>
      <c r="WU76" s="5">
        <v>14549</v>
      </c>
      <c r="WV76" s="5">
        <v>15402</v>
      </c>
      <c r="WW76" s="5">
        <v>12854</v>
      </c>
      <c r="WX76" s="5">
        <v>14632</v>
      </c>
      <c r="WY76" s="5">
        <v>15458</v>
      </c>
      <c r="WZ76" s="5">
        <v>14234</v>
      </c>
      <c r="XA76" s="5">
        <v>15194</v>
      </c>
      <c r="XB76" s="5">
        <v>14875</v>
      </c>
      <c r="XC76" s="5">
        <v>12886</v>
      </c>
      <c r="XD76" s="5">
        <v>13639</v>
      </c>
      <c r="XE76" s="5">
        <v>13154</v>
      </c>
      <c r="XF76" s="5">
        <v>11560</v>
      </c>
      <c r="XG76" s="5">
        <v>11448</v>
      </c>
      <c r="XH76" s="5">
        <v>1660</v>
      </c>
      <c r="XI76" s="5">
        <v>3367</v>
      </c>
      <c r="XJ76" s="5">
        <v>3856</v>
      </c>
      <c r="XK76" s="5">
        <v>11527</v>
      </c>
      <c r="XL76" s="5">
        <v>11133</v>
      </c>
      <c r="XM76" s="5">
        <v>11633</v>
      </c>
      <c r="XN76" s="5">
        <v>12482</v>
      </c>
      <c r="XO76" s="5">
        <v>11723</v>
      </c>
      <c r="XP76" s="5">
        <v>12777</v>
      </c>
      <c r="XQ76" s="5">
        <v>13097</v>
      </c>
      <c r="XR76" s="5">
        <v>13281</v>
      </c>
      <c r="XS76" s="2">
        <v>7140</v>
      </c>
      <c r="XT76" s="3" t="s">
        <v>222</v>
      </c>
      <c r="XU76" s="3" t="s">
        <v>222</v>
      </c>
      <c r="XV76" s="3" t="s">
        <v>222</v>
      </c>
      <c r="XW76" s="3" t="s">
        <v>221</v>
      </c>
      <c r="XX76" s="3" t="s">
        <v>222</v>
      </c>
      <c r="XY76" s="3" t="s">
        <v>222</v>
      </c>
      <c r="XZ76" s="3" t="s">
        <v>263</v>
      </c>
    </row>
    <row r="77" spans="1:650" x14ac:dyDescent="0.3">
      <c r="A77" s="1" t="s">
        <v>71</v>
      </c>
      <c r="B77" s="2">
        <v>4063057</v>
      </c>
      <c r="C77" s="5">
        <v>0</v>
      </c>
      <c r="D77" s="5">
        <v>0</v>
      </c>
      <c r="E77" s="5">
        <v>0</v>
      </c>
      <c r="F77" s="5">
        <v>0</v>
      </c>
      <c r="G77" s="5">
        <v>0</v>
      </c>
      <c r="H77" s="5">
        <v>0</v>
      </c>
      <c r="I77" s="5">
        <v>0</v>
      </c>
      <c r="J77" s="5">
        <v>0</v>
      </c>
      <c r="K77" s="5">
        <v>0</v>
      </c>
      <c r="L77" s="5">
        <v>0</v>
      </c>
      <c r="M77" s="5">
        <v>0</v>
      </c>
      <c r="N77" s="5">
        <v>0</v>
      </c>
      <c r="O77" s="5">
        <v>0</v>
      </c>
      <c r="P77" s="5">
        <v>0</v>
      </c>
      <c r="Q77" s="5">
        <v>0</v>
      </c>
      <c r="R77" s="5">
        <v>30</v>
      </c>
      <c r="S77" s="5">
        <v>0</v>
      </c>
      <c r="T77" s="5" t="s">
        <v>220</v>
      </c>
      <c r="U77" s="5" t="s">
        <v>220</v>
      </c>
      <c r="V77" s="5" t="s">
        <v>220</v>
      </c>
      <c r="W77" s="5" t="s">
        <v>220</v>
      </c>
      <c r="X77" s="5" t="s">
        <v>220</v>
      </c>
      <c r="Y77" s="5" t="s">
        <v>220</v>
      </c>
      <c r="Z77" s="5" t="s">
        <v>220</v>
      </c>
      <c r="AA77" s="5" t="s">
        <v>220</v>
      </c>
      <c r="AB77" s="5" t="s">
        <v>220</v>
      </c>
      <c r="AC77" s="5" t="s">
        <v>220</v>
      </c>
      <c r="AD77" s="5" t="s">
        <v>220</v>
      </c>
      <c r="AE77" s="5" t="s">
        <v>220</v>
      </c>
      <c r="AF77" s="5" t="s">
        <v>220</v>
      </c>
      <c r="AG77" s="5" t="s">
        <v>220</v>
      </c>
      <c r="AH77" s="5" t="s">
        <v>220</v>
      </c>
      <c r="AI77" s="5">
        <v>0</v>
      </c>
      <c r="AJ77" s="5">
        <v>0</v>
      </c>
      <c r="AK77" s="5">
        <v>0</v>
      </c>
      <c r="AL77" s="5">
        <v>21</v>
      </c>
      <c r="AM77" s="5">
        <v>16</v>
      </c>
      <c r="AN77" s="5">
        <v>0</v>
      </c>
      <c r="AO77" s="5">
        <v>0</v>
      </c>
      <c r="AP77" s="5">
        <v>0</v>
      </c>
      <c r="AQ77" s="5">
        <v>0</v>
      </c>
      <c r="AR77" s="5">
        <v>0</v>
      </c>
      <c r="AS77" s="5">
        <v>0</v>
      </c>
      <c r="AT77" s="5">
        <v>-99</v>
      </c>
      <c r="AU77" s="5">
        <v>1202</v>
      </c>
      <c r="AV77" s="5">
        <v>0</v>
      </c>
      <c r="AW77" s="5">
        <v>0</v>
      </c>
      <c r="AX77" s="5">
        <v>0</v>
      </c>
      <c r="AY77" s="5">
        <v>0</v>
      </c>
      <c r="AZ77" s="5" t="s">
        <v>220</v>
      </c>
      <c r="BA77" s="5" t="s">
        <v>220</v>
      </c>
      <c r="BB77" s="5" t="s">
        <v>220</v>
      </c>
      <c r="BC77" s="5" t="s">
        <v>220</v>
      </c>
      <c r="BD77" s="5" t="s">
        <v>220</v>
      </c>
      <c r="BE77" s="5" t="s">
        <v>220</v>
      </c>
      <c r="BF77" s="5" t="s">
        <v>220</v>
      </c>
      <c r="BG77" s="5" t="s">
        <v>220</v>
      </c>
      <c r="BH77" s="5" t="s">
        <v>220</v>
      </c>
      <c r="BI77" s="5" t="s">
        <v>220</v>
      </c>
      <c r="BJ77" s="5" t="s">
        <v>220</v>
      </c>
      <c r="BK77" s="5" t="s">
        <v>220</v>
      </c>
      <c r="BL77" s="5" t="s">
        <v>220</v>
      </c>
      <c r="BM77" s="5" t="s">
        <v>220</v>
      </c>
      <c r="BN77" s="5" t="s">
        <v>220</v>
      </c>
      <c r="BO77" s="5">
        <v>225</v>
      </c>
      <c r="BP77" s="5">
        <v>452</v>
      </c>
      <c r="BQ77" s="5">
        <v>0</v>
      </c>
      <c r="BR77" s="5">
        <v>0</v>
      </c>
      <c r="BS77" s="5">
        <v>1484</v>
      </c>
      <c r="BT77" s="5">
        <v>126</v>
      </c>
      <c r="BU77" s="5">
        <v>480</v>
      </c>
      <c r="BV77" s="5">
        <v>1482</v>
      </c>
      <c r="BW77" s="5">
        <v>652</v>
      </c>
      <c r="BX77" s="5">
        <v>285</v>
      </c>
      <c r="BY77" s="5">
        <v>8</v>
      </c>
      <c r="BZ77" s="5">
        <v>3</v>
      </c>
      <c r="CA77" s="5">
        <v>483</v>
      </c>
      <c r="CB77" s="5">
        <v>52</v>
      </c>
      <c r="CC77" s="5">
        <v>59</v>
      </c>
      <c r="CD77" s="5">
        <v>799</v>
      </c>
      <c r="CE77" s="5">
        <v>83</v>
      </c>
      <c r="CF77" s="5" t="s">
        <v>220</v>
      </c>
      <c r="CG77" s="5" t="s">
        <v>220</v>
      </c>
      <c r="CH77" s="5" t="s">
        <v>220</v>
      </c>
      <c r="CI77" s="5" t="s">
        <v>220</v>
      </c>
      <c r="CJ77" s="5" t="s">
        <v>220</v>
      </c>
      <c r="CK77" s="5" t="s">
        <v>220</v>
      </c>
      <c r="CL77" s="5" t="s">
        <v>220</v>
      </c>
      <c r="CM77" s="5" t="s">
        <v>220</v>
      </c>
      <c r="CN77" s="5" t="s">
        <v>220</v>
      </c>
      <c r="CO77" s="5" t="s">
        <v>220</v>
      </c>
      <c r="CP77" s="5" t="s">
        <v>220</v>
      </c>
      <c r="CQ77" s="5" t="s">
        <v>220</v>
      </c>
      <c r="CR77" s="5" t="s">
        <v>220</v>
      </c>
      <c r="CS77" s="5" t="s">
        <v>220</v>
      </c>
      <c r="CT77" s="5" t="s">
        <v>220</v>
      </c>
      <c r="CU77" s="5">
        <v>1622</v>
      </c>
      <c r="CV77" s="5">
        <v>5725</v>
      </c>
      <c r="CW77" s="5">
        <v>5431</v>
      </c>
      <c r="CX77" s="5">
        <v>5057</v>
      </c>
      <c r="CY77" s="5">
        <v>4808</v>
      </c>
      <c r="CZ77" s="5">
        <v>1654</v>
      </c>
      <c r="DA77" s="5">
        <v>1576</v>
      </c>
      <c r="DB77" s="5">
        <v>2888</v>
      </c>
      <c r="DC77" s="5">
        <v>3277</v>
      </c>
      <c r="DD77" s="5">
        <v>1116</v>
      </c>
      <c r="DE77" s="5">
        <v>935</v>
      </c>
      <c r="DF77" s="5">
        <v>1412</v>
      </c>
      <c r="DG77" s="5">
        <v>1372</v>
      </c>
      <c r="DH77" s="5">
        <v>1743</v>
      </c>
      <c r="DI77" s="5">
        <v>1297</v>
      </c>
      <c r="DJ77" s="5">
        <v>2382</v>
      </c>
      <c r="DK77" s="5">
        <v>1288</v>
      </c>
      <c r="DL77" s="5" t="s">
        <v>220</v>
      </c>
      <c r="DM77" s="5" t="s">
        <v>220</v>
      </c>
      <c r="DN77" s="5" t="s">
        <v>220</v>
      </c>
      <c r="DO77" s="5" t="s">
        <v>220</v>
      </c>
      <c r="DP77" s="5" t="s">
        <v>220</v>
      </c>
      <c r="DQ77" s="5" t="s">
        <v>220</v>
      </c>
      <c r="DR77" s="5" t="s">
        <v>220</v>
      </c>
      <c r="DS77" s="5" t="s">
        <v>220</v>
      </c>
      <c r="DT77" s="5" t="s">
        <v>220</v>
      </c>
      <c r="DU77" s="5" t="s">
        <v>220</v>
      </c>
      <c r="DV77" s="5" t="s">
        <v>220</v>
      </c>
      <c r="DW77" s="5" t="s">
        <v>220</v>
      </c>
      <c r="DX77" s="5" t="s">
        <v>220</v>
      </c>
      <c r="DY77" s="5" t="s">
        <v>220</v>
      </c>
      <c r="DZ77" s="5" t="s">
        <v>220</v>
      </c>
      <c r="EA77" s="5">
        <v>601</v>
      </c>
      <c r="EB77" s="5">
        <v>268</v>
      </c>
      <c r="EC77" s="5">
        <v>642</v>
      </c>
      <c r="ED77" s="5">
        <v>517</v>
      </c>
      <c r="EE77" s="5">
        <v>1146</v>
      </c>
      <c r="EF77" s="5">
        <v>640</v>
      </c>
      <c r="EG77" s="5">
        <v>44</v>
      </c>
      <c r="EH77" s="5">
        <v>283</v>
      </c>
      <c r="EI77" s="5">
        <v>1189</v>
      </c>
      <c r="EJ77" s="5">
        <v>286</v>
      </c>
      <c r="EK77" s="5">
        <v>59</v>
      </c>
      <c r="EL77" s="5">
        <v>276</v>
      </c>
      <c r="EM77" s="5">
        <v>380</v>
      </c>
      <c r="EN77" s="5">
        <v>945</v>
      </c>
      <c r="EO77" s="5">
        <v>1502</v>
      </c>
      <c r="EP77" s="5">
        <v>12519</v>
      </c>
      <c r="EQ77" s="5">
        <v>481</v>
      </c>
      <c r="ER77" s="5" t="s">
        <v>220</v>
      </c>
      <c r="ES77" s="5" t="s">
        <v>220</v>
      </c>
      <c r="ET77" s="5" t="s">
        <v>220</v>
      </c>
      <c r="EU77" s="5" t="s">
        <v>220</v>
      </c>
      <c r="EV77" s="5" t="s">
        <v>220</v>
      </c>
      <c r="EW77" s="5" t="s">
        <v>220</v>
      </c>
      <c r="EX77" s="5" t="s">
        <v>220</v>
      </c>
      <c r="EY77" s="5" t="s">
        <v>220</v>
      </c>
      <c r="EZ77" s="5" t="s">
        <v>220</v>
      </c>
      <c r="FA77" s="5" t="s">
        <v>220</v>
      </c>
      <c r="FB77" s="5" t="s">
        <v>220</v>
      </c>
      <c r="FC77" s="5" t="s">
        <v>220</v>
      </c>
      <c r="FD77" s="5" t="s">
        <v>220</v>
      </c>
      <c r="FE77" s="5" t="s">
        <v>220</v>
      </c>
      <c r="FF77" s="5" t="s">
        <v>220</v>
      </c>
      <c r="FG77" s="5">
        <v>0</v>
      </c>
      <c r="FH77" s="5">
        <v>0</v>
      </c>
      <c r="FI77" s="5">
        <v>0</v>
      </c>
      <c r="FJ77" s="5">
        <v>0</v>
      </c>
      <c r="FK77" s="5">
        <v>0</v>
      </c>
      <c r="FL77" s="5">
        <v>0</v>
      </c>
      <c r="FM77" s="5">
        <v>0</v>
      </c>
      <c r="FN77" s="5">
        <v>0</v>
      </c>
      <c r="FO77" s="5">
        <v>0</v>
      </c>
      <c r="FP77" s="5">
        <v>0</v>
      </c>
      <c r="FQ77" s="5">
        <v>0</v>
      </c>
      <c r="FR77" s="5">
        <v>0</v>
      </c>
      <c r="FS77" s="5">
        <v>0</v>
      </c>
      <c r="FT77" s="5">
        <v>0</v>
      </c>
      <c r="FU77" s="5" t="s">
        <v>220</v>
      </c>
      <c r="FV77" s="5" t="s">
        <v>220</v>
      </c>
      <c r="FW77" s="5" t="s">
        <v>220</v>
      </c>
      <c r="FX77" s="5" t="s">
        <v>220</v>
      </c>
      <c r="FY77" s="5" t="s">
        <v>220</v>
      </c>
      <c r="FZ77" s="5" t="s">
        <v>220</v>
      </c>
      <c r="GA77" s="5" t="s">
        <v>220</v>
      </c>
      <c r="GB77" s="5" t="s">
        <v>220</v>
      </c>
      <c r="GC77" s="5" t="s">
        <v>220</v>
      </c>
      <c r="GD77" s="5" t="s">
        <v>220</v>
      </c>
      <c r="GE77" s="5" t="s">
        <v>220</v>
      </c>
      <c r="GF77" s="5" t="s">
        <v>220</v>
      </c>
      <c r="GG77" s="5" t="s">
        <v>220</v>
      </c>
      <c r="GH77" s="5" t="s">
        <v>220</v>
      </c>
      <c r="GI77" s="5" t="s">
        <v>220</v>
      </c>
      <c r="GJ77" s="5" t="s">
        <v>220</v>
      </c>
      <c r="GK77" s="5" t="s">
        <v>220</v>
      </c>
      <c r="GL77" s="5" t="s">
        <v>220</v>
      </c>
      <c r="GM77" s="5">
        <v>2449</v>
      </c>
      <c r="GN77" s="5">
        <v>6445</v>
      </c>
      <c r="GO77" s="5">
        <v>6073</v>
      </c>
      <c r="GP77" s="5">
        <v>5595</v>
      </c>
      <c r="GQ77" s="5">
        <v>7453</v>
      </c>
      <c r="GR77" s="5">
        <v>2420</v>
      </c>
      <c r="GS77" s="5">
        <v>2100</v>
      </c>
      <c r="GT77" s="5">
        <v>4653</v>
      </c>
      <c r="GU77" s="5">
        <v>5118</v>
      </c>
      <c r="GV77" s="5">
        <v>1686</v>
      </c>
      <c r="GW77" s="5">
        <v>1001</v>
      </c>
      <c r="GX77" s="5">
        <v>1592</v>
      </c>
      <c r="GY77" s="5">
        <v>3437</v>
      </c>
      <c r="GZ77" s="5">
        <v>2740</v>
      </c>
      <c r="HA77" s="5">
        <v>2858</v>
      </c>
      <c r="HB77" s="5">
        <v>15729</v>
      </c>
      <c r="HC77" s="5">
        <v>1851</v>
      </c>
      <c r="HD77" s="5" t="s">
        <v>220</v>
      </c>
      <c r="HE77" s="5" t="s">
        <v>220</v>
      </c>
      <c r="HF77" s="5" t="s">
        <v>220</v>
      </c>
      <c r="HG77" s="5" t="s">
        <v>220</v>
      </c>
      <c r="HH77" s="5" t="s">
        <v>220</v>
      </c>
      <c r="HI77" s="5" t="s">
        <v>220</v>
      </c>
      <c r="HJ77" s="5" t="s">
        <v>220</v>
      </c>
      <c r="HK77" s="5" t="s">
        <v>220</v>
      </c>
      <c r="HL77" s="5" t="s">
        <v>220</v>
      </c>
      <c r="HM77" s="5" t="s">
        <v>220</v>
      </c>
      <c r="HN77" s="5" t="s">
        <v>220</v>
      </c>
      <c r="HO77" s="5" t="s">
        <v>220</v>
      </c>
      <c r="HP77" s="5" t="s">
        <v>220</v>
      </c>
      <c r="HQ77" s="5" t="s">
        <v>220</v>
      </c>
      <c r="HR77" s="5" t="s">
        <v>220</v>
      </c>
      <c r="HS77" s="5">
        <v>12095</v>
      </c>
      <c r="HT77" s="5">
        <v>11859</v>
      </c>
      <c r="HU77" s="5">
        <v>10970</v>
      </c>
      <c r="HV77" s="5">
        <v>10654</v>
      </c>
      <c r="HW77" s="5">
        <v>10642</v>
      </c>
      <c r="HX77" s="5">
        <v>10043</v>
      </c>
      <c r="HY77" s="5">
        <v>13514</v>
      </c>
      <c r="HZ77" s="5">
        <v>12216</v>
      </c>
      <c r="IA77" s="5">
        <v>13643</v>
      </c>
      <c r="IB77" s="5">
        <v>13094</v>
      </c>
      <c r="IC77" s="5">
        <v>12853</v>
      </c>
      <c r="ID77" s="5">
        <v>12062</v>
      </c>
      <c r="IE77" s="5">
        <v>12099</v>
      </c>
      <c r="IF77" s="5">
        <v>21454</v>
      </c>
      <c r="IG77" s="5">
        <v>9018</v>
      </c>
      <c r="IH77" s="5">
        <v>15993</v>
      </c>
      <c r="II77" s="5">
        <v>15381</v>
      </c>
      <c r="IJ77" s="5" t="s">
        <v>220</v>
      </c>
      <c r="IK77" s="5" t="s">
        <v>220</v>
      </c>
      <c r="IL77" s="5" t="s">
        <v>220</v>
      </c>
      <c r="IM77" s="5" t="s">
        <v>220</v>
      </c>
      <c r="IN77" s="5" t="s">
        <v>220</v>
      </c>
      <c r="IO77" s="5" t="s">
        <v>220</v>
      </c>
      <c r="IP77" s="5" t="s">
        <v>220</v>
      </c>
      <c r="IQ77" s="5" t="s">
        <v>220</v>
      </c>
      <c r="IR77" s="5" t="s">
        <v>220</v>
      </c>
      <c r="IS77" s="5" t="s">
        <v>220</v>
      </c>
      <c r="IT77" s="5" t="s">
        <v>220</v>
      </c>
      <c r="IU77" s="5" t="s">
        <v>220</v>
      </c>
      <c r="IV77" s="5" t="s">
        <v>220</v>
      </c>
      <c r="IW77" s="5" t="s">
        <v>220</v>
      </c>
      <c r="IX77" s="5" t="s">
        <v>220</v>
      </c>
      <c r="IY77" s="5">
        <v>273</v>
      </c>
      <c r="IZ77" s="5">
        <v>187</v>
      </c>
      <c r="JA77" s="5">
        <v>210</v>
      </c>
      <c r="JB77" s="5">
        <v>194</v>
      </c>
      <c r="JC77" s="5">
        <v>237</v>
      </c>
      <c r="JD77" s="5">
        <v>218</v>
      </c>
      <c r="JE77" s="5">
        <v>230</v>
      </c>
      <c r="JF77" s="5">
        <v>221</v>
      </c>
      <c r="JG77" s="5">
        <v>291</v>
      </c>
      <c r="JH77" s="5">
        <v>49</v>
      </c>
      <c r="JI77" s="5">
        <v>0</v>
      </c>
      <c r="JJ77" s="5">
        <v>0</v>
      </c>
      <c r="JK77" s="5">
        <v>0</v>
      </c>
      <c r="JL77" s="5">
        <v>0</v>
      </c>
      <c r="JM77" s="5">
        <v>0</v>
      </c>
      <c r="JN77" s="5">
        <v>0</v>
      </c>
      <c r="JO77" s="5">
        <v>0</v>
      </c>
      <c r="JP77" s="5" t="s">
        <v>220</v>
      </c>
      <c r="JQ77" s="5" t="s">
        <v>220</v>
      </c>
      <c r="JR77" s="5" t="s">
        <v>220</v>
      </c>
      <c r="JS77" s="5" t="s">
        <v>220</v>
      </c>
      <c r="JT77" s="5" t="s">
        <v>220</v>
      </c>
      <c r="JU77" s="5" t="s">
        <v>220</v>
      </c>
      <c r="JV77" s="5" t="s">
        <v>220</v>
      </c>
      <c r="JW77" s="5" t="s">
        <v>220</v>
      </c>
      <c r="JX77" s="5" t="s">
        <v>220</v>
      </c>
      <c r="JY77" s="5" t="s">
        <v>220</v>
      </c>
      <c r="JZ77" s="5" t="s">
        <v>220</v>
      </c>
      <c r="KA77" s="5" t="s">
        <v>220</v>
      </c>
      <c r="KB77" s="5" t="s">
        <v>220</v>
      </c>
      <c r="KC77" s="5" t="s">
        <v>220</v>
      </c>
      <c r="KD77" s="5" t="s">
        <v>220</v>
      </c>
      <c r="KE77" s="5">
        <v>74</v>
      </c>
      <c r="KF77" s="5">
        <v>62</v>
      </c>
      <c r="KG77" s="5">
        <v>66</v>
      </c>
      <c r="KH77" s="5">
        <v>177</v>
      </c>
      <c r="KI77" s="5">
        <v>136</v>
      </c>
      <c r="KJ77" s="5">
        <v>44</v>
      </c>
      <c r="KK77" s="5">
        <v>23</v>
      </c>
      <c r="KL77" s="5">
        <v>41</v>
      </c>
      <c r="KM77" s="5">
        <v>50</v>
      </c>
      <c r="KN77" s="5">
        <v>28</v>
      </c>
      <c r="KO77" s="5">
        <v>22</v>
      </c>
      <c r="KP77" s="5">
        <v>20</v>
      </c>
      <c r="KQ77" s="5">
        <v>18</v>
      </c>
      <c r="KR77" s="5">
        <v>16</v>
      </c>
      <c r="KS77" s="5">
        <v>17</v>
      </c>
      <c r="KT77" s="5">
        <v>16</v>
      </c>
      <c r="KU77" s="5">
        <v>8</v>
      </c>
      <c r="KV77" s="5" t="s">
        <v>220</v>
      </c>
      <c r="KW77" s="5" t="s">
        <v>220</v>
      </c>
      <c r="KX77" s="5" t="s">
        <v>220</v>
      </c>
      <c r="KY77" s="5" t="s">
        <v>220</v>
      </c>
      <c r="KZ77" s="5" t="s">
        <v>220</v>
      </c>
      <c r="LA77" s="5" t="s">
        <v>220</v>
      </c>
      <c r="LB77" s="5" t="s">
        <v>220</v>
      </c>
      <c r="LC77" s="5" t="s">
        <v>220</v>
      </c>
      <c r="LD77" s="5" t="s">
        <v>220</v>
      </c>
      <c r="LE77" s="5" t="s">
        <v>220</v>
      </c>
      <c r="LF77" s="5" t="s">
        <v>220</v>
      </c>
      <c r="LG77" s="5" t="s">
        <v>220</v>
      </c>
      <c r="LH77" s="5" t="s">
        <v>220</v>
      </c>
      <c r="LI77" s="5" t="s">
        <v>220</v>
      </c>
      <c r="LJ77" s="5" t="s">
        <v>220</v>
      </c>
      <c r="LK77" s="5">
        <v>28</v>
      </c>
      <c r="LL77" s="5">
        <v>23</v>
      </c>
      <c r="LM77" s="5">
        <v>15</v>
      </c>
      <c r="LN77" s="5">
        <v>10</v>
      </c>
      <c r="LO77" s="5">
        <v>49</v>
      </c>
      <c r="LP77" s="5">
        <v>17</v>
      </c>
      <c r="LQ77" s="5">
        <v>8</v>
      </c>
      <c r="LR77" s="5">
        <v>16</v>
      </c>
      <c r="LS77" s="5">
        <v>20</v>
      </c>
      <c r="LT77" s="5">
        <v>38</v>
      </c>
      <c r="LU77" s="5">
        <v>50</v>
      </c>
      <c r="LV77" s="5">
        <v>11</v>
      </c>
      <c r="LW77" s="5">
        <v>50</v>
      </c>
      <c r="LX77" s="5">
        <v>83</v>
      </c>
      <c r="LY77" s="5">
        <v>67</v>
      </c>
      <c r="LZ77" s="5">
        <v>2</v>
      </c>
      <c r="MA77" s="5">
        <v>25</v>
      </c>
      <c r="MB77" s="5" t="s">
        <v>220</v>
      </c>
      <c r="MC77" s="5" t="s">
        <v>220</v>
      </c>
      <c r="MD77" s="5" t="s">
        <v>220</v>
      </c>
      <c r="ME77" s="5" t="s">
        <v>220</v>
      </c>
      <c r="MF77" s="5" t="s">
        <v>220</v>
      </c>
      <c r="MG77" s="5" t="s">
        <v>220</v>
      </c>
      <c r="MH77" s="5" t="s">
        <v>220</v>
      </c>
      <c r="MI77" s="5" t="s">
        <v>220</v>
      </c>
      <c r="MJ77" s="5" t="s">
        <v>220</v>
      </c>
      <c r="MK77" s="5" t="s">
        <v>220</v>
      </c>
      <c r="ML77" s="5" t="s">
        <v>220</v>
      </c>
      <c r="MM77" s="5" t="s">
        <v>220</v>
      </c>
      <c r="MN77" s="5" t="s">
        <v>220</v>
      </c>
      <c r="MO77" s="5" t="s">
        <v>220</v>
      </c>
      <c r="MP77" s="5" t="s">
        <v>220</v>
      </c>
      <c r="MQ77" s="5">
        <v>0</v>
      </c>
      <c r="MR77" s="5">
        <v>0</v>
      </c>
      <c r="MS77" s="5">
        <v>0</v>
      </c>
      <c r="MT77" s="5">
        <v>0</v>
      </c>
      <c r="MU77" s="5">
        <v>0</v>
      </c>
      <c r="MV77" s="5">
        <v>0</v>
      </c>
      <c r="MW77" s="5">
        <v>0</v>
      </c>
      <c r="MX77" s="5">
        <v>0</v>
      </c>
      <c r="MY77" s="5">
        <v>0</v>
      </c>
      <c r="MZ77" s="5">
        <v>0</v>
      </c>
      <c r="NA77" s="5">
        <v>0</v>
      </c>
      <c r="NB77" s="5">
        <v>0</v>
      </c>
      <c r="NC77" s="5">
        <v>0</v>
      </c>
      <c r="ND77" s="5">
        <v>0</v>
      </c>
      <c r="NE77" s="5" t="s">
        <v>220</v>
      </c>
      <c r="NF77" s="5" t="s">
        <v>220</v>
      </c>
      <c r="NG77" s="5" t="s">
        <v>220</v>
      </c>
      <c r="NH77" s="5" t="s">
        <v>220</v>
      </c>
      <c r="NI77" s="5" t="s">
        <v>220</v>
      </c>
      <c r="NJ77" s="5" t="s">
        <v>220</v>
      </c>
      <c r="NK77" s="5" t="s">
        <v>220</v>
      </c>
      <c r="NL77" s="5" t="s">
        <v>220</v>
      </c>
      <c r="NM77" s="5" t="s">
        <v>220</v>
      </c>
      <c r="NN77" s="5" t="s">
        <v>220</v>
      </c>
      <c r="NO77" s="5" t="s">
        <v>220</v>
      </c>
      <c r="NP77" s="5" t="s">
        <v>220</v>
      </c>
      <c r="NQ77" s="5" t="s">
        <v>220</v>
      </c>
      <c r="NR77" s="5" t="s">
        <v>220</v>
      </c>
      <c r="NS77" s="5" t="s">
        <v>220</v>
      </c>
      <c r="NT77" s="5" t="s">
        <v>220</v>
      </c>
      <c r="NU77" s="5" t="s">
        <v>220</v>
      </c>
      <c r="NV77" s="5" t="s">
        <v>220</v>
      </c>
      <c r="NW77" s="5">
        <v>0</v>
      </c>
      <c r="NX77" s="5">
        <v>0</v>
      </c>
      <c r="NY77" s="5">
        <v>0</v>
      </c>
      <c r="NZ77" s="5">
        <v>0</v>
      </c>
      <c r="OA77" s="5">
        <v>0</v>
      </c>
      <c r="OB77" s="5">
        <v>0</v>
      </c>
      <c r="OC77" s="5">
        <v>0</v>
      </c>
      <c r="OD77" s="5">
        <v>0</v>
      </c>
      <c r="OE77" s="5">
        <v>0</v>
      </c>
      <c r="OF77" s="5">
        <v>0</v>
      </c>
      <c r="OG77" s="5">
        <v>0</v>
      </c>
      <c r="OH77" s="5">
        <v>0</v>
      </c>
      <c r="OI77" s="5">
        <v>0</v>
      </c>
      <c r="OJ77" s="5">
        <v>0</v>
      </c>
      <c r="OK77" s="5" t="s">
        <v>220</v>
      </c>
      <c r="OL77" s="5" t="s">
        <v>220</v>
      </c>
      <c r="OM77" s="5" t="s">
        <v>220</v>
      </c>
      <c r="ON77" s="5" t="s">
        <v>220</v>
      </c>
      <c r="OO77" s="5" t="s">
        <v>220</v>
      </c>
      <c r="OP77" s="5" t="s">
        <v>220</v>
      </c>
      <c r="OQ77" s="5" t="s">
        <v>220</v>
      </c>
      <c r="OR77" s="5" t="s">
        <v>220</v>
      </c>
      <c r="OS77" s="5" t="s">
        <v>220</v>
      </c>
      <c r="OT77" s="5" t="s">
        <v>220</v>
      </c>
      <c r="OU77" s="5" t="s">
        <v>220</v>
      </c>
      <c r="OV77" s="5" t="s">
        <v>220</v>
      </c>
      <c r="OW77" s="5" t="s">
        <v>220</v>
      </c>
      <c r="OX77" s="5" t="s">
        <v>220</v>
      </c>
      <c r="OY77" s="5" t="s">
        <v>220</v>
      </c>
      <c r="OZ77" s="5" t="s">
        <v>220</v>
      </c>
      <c r="PA77" s="5" t="s">
        <v>220</v>
      </c>
      <c r="PB77" s="5" t="s">
        <v>220</v>
      </c>
      <c r="PC77" s="5">
        <v>1728</v>
      </c>
      <c r="PD77" s="5">
        <v>1734</v>
      </c>
      <c r="PE77" s="5">
        <v>1477</v>
      </c>
      <c r="PF77" s="5">
        <v>1788</v>
      </c>
      <c r="PG77" s="5">
        <v>1612</v>
      </c>
      <c r="PH77" s="5">
        <v>1368</v>
      </c>
      <c r="PI77" s="5">
        <v>1347</v>
      </c>
      <c r="PJ77" s="5">
        <v>1481</v>
      </c>
      <c r="PK77" s="5">
        <v>1169</v>
      </c>
      <c r="PL77" s="5">
        <v>1083</v>
      </c>
      <c r="PM77" s="5">
        <v>1162</v>
      </c>
      <c r="PN77" s="5">
        <v>1117</v>
      </c>
      <c r="PO77" s="5">
        <v>1049</v>
      </c>
      <c r="PP77" s="5">
        <v>926</v>
      </c>
      <c r="PQ77" s="5">
        <v>967</v>
      </c>
      <c r="PR77" s="5">
        <v>608</v>
      </c>
      <c r="PS77" s="5">
        <v>586</v>
      </c>
      <c r="PT77" s="5" t="s">
        <v>220</v>
      </c>
      <c r="PU77" s="5" t="s">
        <v>220</v>
      </c>
      <c r="PV77" s="5" t="s">
        <v>220</v>
      </c>
      <c r="PW77" s="5" t="s">
        <v>220</v>
      </c>
      <c r="PX77" s="5" t="s">
        <v>220</v>
      </c>
      <c r="PY77" s="5" t="s">
        <v>220</v>
      </c>
      <c r="PZ77" s="5" t="s">
        <v>220</v>
      </c>
      <c r="QA77" s="5" t="s">
        <v>220</v>
      </c>
      <c r="QB77" s="5" t="s">
        <v>220</v>
      </c>
      <c r="QC77" s="5" t="s">
        <v>220</v>
      </c>
      <c r="QD77" s="5" t="s">
        <v>220</v>
      </c>
      <c r="QE77" s="5" t="s">
        <v>220</v>
      </c>
      <c r="QF77" s="5" t="s">
        <v>220</v>
      </c>
      <c r="QG77" s="5" t="s">
        <v>220</v>
      </c>
      <c r="QH77" s="5" t="s">
        <v>220</v>
      </c>
      <c r="QI77" s="5">
        <v>692</v>
      </c>
      <c r="QJ77" s="5">
        <v>792</v>
      </c>
      <c r="QK77" s="5">
        <v>645</v>
      </c>
      <c r="QL77" s="5">
        <v>532</v>
      </c>
      <c r="QM77" s="5">
        <v>473</v>
      </c>
      <c r="QN77" s="5">
        <v>643</v>
      </c>
      <c r="QO77" s="5">
        <v>591</v>
      </c>
      <c r="QP77" s="5">
        <v>553</v>
      </c>
      <c r="QQ77" s="5">
        <v>575</v>
      </c>
      <c r="QR77" s="5">
        <v>744</v>
      </c>
      <c r="QS77" s="5">
        <v>828</v>
      </c>
      <c r="QT77" s="5">
        <v>794</v>
      </c>
      <c r="QU77" s="5">
        <v>737</v>
      </c>
      <c r="QV77" s="5">
        <v>550</v>
      </c>
      <c r="QW77" s="5">
        <v>234</v>
      </c>
      <c r="QX77" s="5">
        <v>366</v>
      </c>
      <c r="QY77" s="5">
        <v>220</v>
      </c>
      <c r="QZ77" s="5" t="s">
        <v>220</v>
      </c>
      <c r="RA77" s="5" t="s">
        <v>220</v>
      </c>
      <c r="RB77" s="5" t="s">
        <v>220</v>
      </c>
      <c r="RC77" s="5" t="s">
        <v>220</v>
      </c>
      <c r="RD77" s="5" t="s">
        <v>220</v>
      </c>
      <c r="RE77" s="5" t="s">
        <v>220</v>
      </c>
      <c r="RF77" s="5" t="s">
        <v>220</v>
      </c>
      <c r="RG77" s="5" t="s">
        <v>220</v>
      </c>
      <c r="RH77" s="5" t="s">
        <v>220</v>
      </c>
      <c r="RI77" s="5" t="s">
        <v>220</v>
      </c>
      <c r="RJ77" s="5" t="s">
        <v>220</v>
      </c>
      <c r="RK77" s="5" t="s">
        <v>220</v>
      </c>
      <c r="RL77" s="5" t="s">
        <v>220</v>
      </c>
      <c r="RM77" s="5" t="s">
        <v>220</v>
      </c>
      <c r="RN77" s="5" t="s">
        <v>220</v>
      </c>
      <c r="RO77" s="5">
        <v>495</v>
      </c>
      <c r="RP77" s="5">
        <v>690</v>
      </c>
      <c r="RQ77" s="5">
        <v>765</v>
      </c>
      <c r="RR77" s="5">
        <v>789</v>
      </c>
      <c r="RS77" s="5">
        <v>775</v>
      </c>
      <c r="RT77" s="5">
        <v>787</v>
      </c>
      <c r="RU77" s="5">
        <v>797</v>
      </c>
      <c r="RV77" s="5">
        <v>884</v>
      </c>
      <c r="RW77" s="5">
        <v>901</v>
      </c>
      <c r="RX77" s="5">
        <v>1094</v>
      </c>
      <c r="RY77" s="5">
        <v>1123</v>
      </c>
      <c r="RZ77" s="5">
        <v>1121</v>
      </c>
      <c r="SA77" s="5">
        <v>914</v>
      </c>
      <c r="SB77" s="5">
        <v>900</v>
      </c>
      <c r="SC77" s="5">
        <v>803</v>
      </c>
      <c r="SD77" s="5">
        <v>818</v>
      </c>
      <c r="SE77" s="5">
        <v>703</v>
      </c>
      <c r="SF77" s="5" t="s">
        <v>220</v>
      </c>
      <c r="SG77" s="5" t="s">
        <v>220</v>
      </c>
      <c r="SH77" s="5" t="s">
        <v>220</v>
      </c>
      <c r="SI77" s="5" t="s">
        <v>220</v>
      </c>
      <c r="SJ77" s="5" t="s">
        <v>220</v>
      </c>
      <c r="SK77" s="5" t="s">
        <v>220</v>
      </c>
      <c r="SL77" s="5" t="s">
        <v>220</v>
      </c>
      <c r="SM77" s="5" t="s">
        <v>220</v>
      </c>
      <c r="SN77" s="5" t="s">
        <v>220</v>
      </c>
      <c r="SO77" s="5" t="s">
        <v>220</v>
      </c>
      <c r="SP77" s="5" t="s">
        <v>220</v>
      </c>
      <c r="SQ77" s="5" t="s">
        <v>220</v>
      </c>
      <c r="SR77" s="5" t="s">
        <v>220</v>
      </c>
      <c r="SS77" s="5" t="s">
        <v>220</v>
      </c>
      <c r="ST77" s="5" t="s">
        <v>220</v>
      </c>
      <c r="SU77" s="5">
        <v>0</v>
      </c>
      <c r="SV77" s="5">
        <v>0</v>
      </c>
      <c r="SW77" s="5">
        <v>0</v>
      </c>
      <c r="SX77" s="5">
        <v>0</v>
      </c>
      <c r="SY77" s="5">
        <v>0</v>
      </c>
      <c r="SZ77" s="5">
        <v>0</v>
      </c>
      <c r="TA77" s="5">
        <v>0</v>
      </c>
      <c r="TB77" s="5">
        <v>0</v>
      </c>
      <c r="TC77" s="5">
        <v>0</v>
      </c>
      <c r="TD77" s="5">
        <v>0</v>
      </c>
      <c r="TE77" s="5">
        <v>0</v>
      </c>
      <c r="TF77" s="5">
        <v>0</v>
      </c>
      <c r="TG77" s="5">
        <v>0</v>
      </c>
      <c r="TH77" s="5">
        <v>0</v>
      </c>
      <c r="TI77" s="5">
        <v>0</v>
      </c>
      <c r="TJ77" s="5">
        <v>0</v>
      </c>
      <c r="TK77" s="5">
        <v>0</v>
      </c>
      <c r="TL77" s="5" t="s">
        <v>220</v>
      </c>
      <c r="TM77" s="5" t="s">
        <v>220</v>
      </c>
      <c r="TN77" s="5" t="s">
        <v>220</v>
      </c>
      <c r="TO77" s="5" t="s">
        <v>220</v>
      </c>
      <c r="TP77" s="5" t="s">
        <v>220</v>
      </c>
      <c r="TQ77" s="5" t="s">
        <v>220</v>
      </c>
      <c r="TR77" s="5" t="s">
        <v>220</v>
      </c>
      <c r="TS77" s="5" t="s">
        <v>220</v>
      </c>
      <c r="TT77" s="5" t="s">
        <v>220</v>
      </c>
      <c r="TU77" s="5" t="s">
        <v>220</v>
      </c>
      <c r="TV77" s="5" t="s">
        <v>220</v>
      </c>
      <c r="TW77" s="5" t="s">
        <v>220</v>
      </c>
      <c r="TX77" s="5" t="s">
        <v>220</v>
      </c>
      <c r="TY77" s="5" t="s">
        <v>220</v>
      </c>
      <c r="TZ77" s="5" t="s">
        <v>220</v>
      </c>
      <c r="UA77" s="5">
        <v>40</v>
      </c>
      <c r="UB77" s="5">
        <v>25</v>
      </c>
      <c r="UC77" s="5">
        <v>92</v>
      </c>
      <c r="UD77" s="5">
        <v>78</v>
      </c>
      <c r="UE77" s="5">
        <v>114</v>
      </c>
      <c r="UF77" s="5">
        <v>68</v>
      </c>
      <c r="UG77" s="5">
        <v>20</v>
      </c>
      <c r="UH77" s="5">
        <v>27</v>
      </c>
      <c r="UI77" s="5">
        <v>36</v>
      </c>
      <c r="UJ77" s="5">
        <v>-40</v>
      </c>
      <c r="UK77" s="5">
        <v>-8</v>
      </c>
      <c r="UL77" s="5">
        <v>-36</v>
      </c>
      <c r="UM77" s="5">
        <v>-56</v>
      </c>
      <c r="UN77" s="5">
        <v>-53</v>
      </c>
      <c r="UO77" s="5">
        <v>-24</v>
      </c>
      <c r="UP77" s="5">
        <v>-36</v>
      </c>
      <c r="UQ77" s="5">
        <v>-26</v>
      </c>
      <c r="UR77" s="5" t="s">
        <v>220</v>
      </c>
      <c r="US77" s="5" t="s">
        <v>220</v>
      </c>
      <c r="UT77" s="5" t="s">
        <v>220</v>
      </c>
      <c r="UU77" s="5" t="s">
        <v>220</v>
      </c>
      <c r="UV77" s="5" t="s">
        <v>220</v>
      </c>
      <c r="UW77" s="5" t="s">
        <v>220</v>
      </c>
      <c r="UX77" s="5" t="s">
        <v>220</v>
      </c>
      <c r="UY77" s="5" t="s">
        <v>220</v>
      </c>
      <c r="UZ77" s="5" t="s">
        <v>220</v>
      </c>
      <c r="VA77" s="5" t="s">
        <v>220</v>
      </c>
      <c r="VB77" s="5" t="s">
        <v>220</v>
      </c>
      <c r="VC77" s="5" t="s">
        <v>220</v>
      </c>
      <c r="VD77" s="5" t="s">
        <v>220</v>
      </c>
      <c r="VE77" s="5" t="s">
        <v>220</v>
      </c>
      <c r="VF77" s="5" t="s">
        <v>220</v>
      </c>
      <c r="VG77" s="5">
        <v>7912</v>
      </c>
      <c r="VH77" s="5">
        <v>7631</v>
      </c>
      <c r="VI77" s="5">
        <v>6694</v>
      </c>
      <c r="VJ77" s="5">
        <v>7691</v>
      </c>
      <c r="VK77" s="5">
        <v>8611</v>
      </c>
      <c r="VL77" s="5">
        <v>7793</v>
      </c>
      <c r="VM77" s="5">
        <v>9874</v>
      </c>
      <c r="VN77" s="5">
        <v>6824</v>
      </c>
      <c r="VO77" s="5">
        <v>7791</v>
      </c>
      <c r="VP77" s="5">
        <v>7926</v>
      </c>
      <c r="VQ77" s="5">
        <v>7286</v>
      </c>
      <c r="VR77" s="5">
        <v>6817</v>
      </c>
      <c r="VS77" s="5">
        <v>5714</v>
      </c>
      <c r="VT77" s="5">
        <v>4739</v>
      </c>
      <c r="VU77" s="5">
        <v>4753</v>
      </c>
      <c r="VV77" s="5">
        <v>5186</v>
      </c>
      <c r="VW77" s="5">
        <v>5511</v>
      </c>
      <c r="VX77" s="5" t="s">
        <v>220</v>
      </c>
      <c r="VY77" s="5" t="s">
        <v>220</v>
      </c>
      <c r="VZ77" s="5" t="s">
        <v>220</v>
      </c>
      <c r="WA77" s="5" t="s">
        <v>220</v>
      </c>
      <c r="WB77" s="5" t="s">
        <v>220</v>
      </c>
      <c r="WC77" s="5" t="s">
        <v>220</v>
      </c>
      <c r="WD77" s="5" t="s">
        <v>220</v>
      </c>
      <c r="WE77" s="5" t="s">
        <v>220</v>
      </c>
      <c r="WF77" s="5" t="s">
        <v>220</v>
      </c>
      <c r="WG77" s="5" t="s">
        <v>220</v>
      </c>
      <c r="WH77" s="5" t="s">
        <v>220</v>
      </c>
      <c r="WI77" s="5" t="s">
        <v>220</v>
      </c>
      <c r="WJ77" s="5" t="s">
        <v>220</v>
      </c>
      <c r="WK77" s="5" t="s">
        <v>220</v>
      </c>
      <c r="WL77" s="5" t="s">
        <v>220</v>
      </c>
      <c r="WM77" s="5">
        <v>235</v>
      </c>
      <c r="WN77" s="5">
        <v>168</v>
      </c>
      <c r="WO77" s="5">
        <v>216</v>
      </c>
      <c r="WP77" s="5">
        <v>227</v>
      </c>
      <c r="WQ77" s="5">
        <v>333</v>
      </c>
      <c r="WR77" s="5">
        <v>300</v>
      </c>
      <c r="WS77" s="5">
        <v>140</v>
      </c>
      <c r="WT77" s="5">
        <v>50</v>
      </c>
      <c r="WU77" s="5">
        <v>122</v>
      </c>
      <c r="WV77" s="5">
        <v>61</v>
      </c>
      <c r="WW77" s="5">
        <v>48</v>
      </c>
      <c r="WX77" s="5">
        <v>48</v>
      </c>
      <c r="WY77" s="5">
        <v>30</v>
      </c>
      <c r="WZ77" s="5">
        <v>72</v>
      </c>
      <c r="XA77" s="5">
        <v>57</v>
      </c>
      <c r="XB77" s="5">
        <v>37</v>
      </c>
      <c r="XC77" s="5">
        <v>28</v>
      </c>
      <c r="XD77" s="5" t="s">
        <v>220</v>
      </c>
      <c r="XE77" s="5" t="s">
        <v>220</v>
      </c>
      <c r="XF77" s="5" t="s">
        <v>220</v>
      </c>
      <c r="XG77" s="5" t="s">
        <v>220</v>
      </c>
      <c r="XH77" s="5" t="s">
        <v>220</v>
      </c>
      <c r="XI77" s="5" t="s">
        <v>220</v>
      </c>
      <c r="XJ77" s="5" t="s">
        <v>220</v>
      </c>
      <c r="XK77" s="5" t="s">
        <v>220</v>
      </c>
      <c r="XL77" s="5" t="s">
        <v>220</v>
      </c>
      <c r="XM77" s="5" t="s">
        <v>220</v>
      </c>
      <c r="XN77" s="5" t="s">
        <v>220</v>
      </c>
      <c r="XO77" s="5" t="s">
        <v>220</v>
      </c>
      <c r="XP77" s="5" t="s">
        <v>220</v>
      </c>
      <c r="XQ77" s="5" t="s">
        <v>220</v>
      </c>
      <c r="XR77" s="5" t="s">
        <v>220</v>
      </c>
      <c r="XS77" s="2">
        <v>17612</v>
      </c>
      <c r="XT77" s="3" t="s">
        <v>222</v>
      </c>
      <c r="XU77" s="3" t="s">
        <v>222</v>
      </c>
      <c r="XV77" s="3" t="s">
        <v>221</v>
      </c>
      <c r="XW77" s="3" t="s">
        <v>222</v>
      </c>
      <c r="XX77" s="3" t="s">
        <v>222</v>
      </c>
      <c r="XY77" s="3" t="s">
        <v>222</v>
      </c>
      <c r="XZ77" s="3" t="s">
        <v>264</v>
      </c>
    </row>
    <row r="78" spans="1:650" x14ac:dyDescent="0.3">
      <c r="A78" s="1" t="s">
        <v>72</v>
      </c>
      <c r="B78" s="2">
        <v>4056999</v>
      </c>
      <c r="C78" s="5">
        <v>5143</v>
      </c>
      <c r="D78" s="5">
        <v>4804</v>
      </c>
      <c r="E78" s="5">
        <v>6554</v>
      </c>
      <c r="F78" s="5">
        <v>8696</v>
      </c>
      <c r="G78" s="5">
        <v>5694</v>
      </c>
      <c r="H78" s="5">
        <v>15689</v>
      </c>
      <c r="I78" s="5">
        <v>21877</v>
      </c>
      <c r="J78" s="5">
        <v>2159</v>
      </c>
      <c r="K78" s="5">
        <v>1049</v>
      </c>
      <c r="L78" s="5">
        <v>1016</v>
      </c>
      <c r="M78" s="5">
        <v>1931</v>
      </c>
      <c r="N78" s="5">
        <v>2474</v>
      </c>
      <c r="O78" s="5">
        <v>791</v>
      </c>
      <c r="P78" s="5">
        <v>925</v>
      </c>
      <c r="Q78" s="5">
        <v>783</v>
      </c>
      <c r="R78" s="5">
        <v>772</v>
      </c>
      <c r="S78" s="5">
        <v>1511</v>
      </c>
      <c r="T78" s="5">
        <v>1696</v>
      </c>
      <c r="U78" s="5">
        <v>3586</v>
      </c>
      <c r="V78" s="5">
        <v>1347</v>
      </c>
      <c r="W78" s="5">
        <v>1070</v>
      </c>
      <c r="X78" s="5">
        <v>2495</v>
      </c>
      <c r="Y78" s="5">
        <v>3478</v>
      </c>
      <c r="Z78" s="5">
        <v>123</v>
      </c>
      <c r="AA78" s="5">
        <v>1149</v>
      </c>
      <c r="AB78" s="5">
        <v>2487</v>
      </c>
      <c r="AC78" s="5">
        <v>1556</v>
      </c>
      <c r="AD78" s="5">
        <v>520</v>
      </c>
      <c r="AE78" s="5">
        <v>1246</v>
      </c>
      <c r="AF78" s="5">
        <v>101</v>
      </c>
      <c r="AG78" s="5">
        <v>425</v>
      </c>
      <c r="AH78" s="5">
        <v>395</v>
      </c>
      <c r="AI78" s="5">
        <v>6906</v>
      </c>
      <c r="AJ78" s="5">
        <v>24402</v>
      </c>
      <c r="AK78" s="5">
        <v>28885</v>
      </c>
      <c r="AL78" s="5">
        <v>17008</v>
      </c>
      <c r="AM78" s="5">
        <v>37539</v>
      </c>
      <c r="AN78" s="5">
        <v>9617</v>
      </c>
      <c r="AO78" s="5">
        <v>21724</v>
      </c>
      <c r="AP78" s="5">
        <v>124352</v>
      </c>
      <c r="AQ78" s="5">
        <v>13526</v>
      </c>
      <c r="AR78" s="5">
        <v>4718</v>
      </c>
      <c r="AS78" s="5">
        <v>6349</v>
      </c>
      <c r="AT78" s="5">
        <v>3391</v>
      </c>
      <c r="AU78" s="5">
        <v>6748</v>
      </c>
      <c r="AV78" s="5">
        <v>4138</v>
      </c>
      <c r="AW78" s="5">
        <v>1872</v>
      </c>
      <c r="AX78" s="5">
        <v>3813</v>
      </c>
      <c r="AY78" s="5">
        <v>2114</v>
      </c>
      <c r="AZ78" s="5">
        <v>3869</v>
      </c>
      <c r="BA78" s="5">
        <v>1065</v>
      </c>
      <c r="BB78" s="5">
        <v>1234</v>
      </c>
      <c r="BC78" s="5">
        <v>465</v>
      </c>
      <c r="BD78" s="5">
        <v>687</v>
      </c>
      <c r="BE78" s="5">
        <v>5417</v>
      </c>
      <c r="BF78" s="5">
        <v>2629</v>
      </c>
      <c r="BG78" s="5">
        <v>664</v>
      </c>
      <c r="BH78" s="5">
        <v>913</v>
      </c>
      <c r="BI78" s="5">
        <v>1869</v>
      </c>
      <c r="BJ78" s="5">
        <v>286</v>
      </c>
      <c r="BK78" s="5">
        <v>2812</v>
      </c>
      <c r="BL78" s="5">
        <v>2837</v>
      </c>
      <c r="BM78" s="5">
        <v>919</v>
      </c>
      <c r="BN78" s="5">
        <v>332</v>
      </c>
      <c r="BO78" s="5">
        <v>9012</v>
      </c>
      <c r="BP78" s="5">
        <v>10170</v>
      </c>
      <c r="BQ78" s="5">
        <v>10032</v>
      </c>
      <c r="BR78" s="5">
        <v>7639</v>
      </c>
      <c r="BS78" s="5">
        <v>15396</v>
      </c>
      <c r="BT78" s="5">
        <v>17076</v>
      </c>
      <c r="BU78" s="5">
        <v>37535</v>
      </c>
      <c r="BV78" s="5">
        <v>10260</v>
      </c>
      <c r="BW78" s="5">
        <v>1006</v>
      </c>
      <c r="BX78" s="5">
        <v>7869</v>
      </c>
      <c r="BY78" s="5">
        <v>1173</v>
      </c>
      <c r="BZ78" s="5">
        <v>961</v>
      </c>
      <c r="CA78" s="5">
        <v>967</v>
      </c>
      <c r="CB78" s="5">
        <v>678</v>
      </c>
      <c r="CC78" s="5">
        <v>1061</v>
      </c>
      <c r="CD78" s="5">
        <v>2339</v>
      </c>
      <c r="CE78" s="5">
        <v>336</v>
      </c>
      <c r="CF78" s="5">
        <v>1342</v>
      </c>
      <c r="CG78" s="5">
        <v>804</v>
      </c>
      <c r="CH78" s="5">
        <v>339</v>
      </c>
      <c r="CI78" s="5">
        <v>-67</v>
      </c>
      <c r="CJ78" s="5">
        <v>1091</v>
      </c>
      <c r="CK78" s="5">
        <v>3757</v>
      </c>
      <c r="CL78" s="5">
        <v>531</v>
      </c>
      <c r="CM78" s="5">
        <v>787</v>
      </c>
      <c r="CN78" s="5">
        <v>770</v>
      </c>
      <c r="CO78" s="5">
        <v>3171</v>
      </c>
      <c r="CP78" s="5">
        <v>352</v>
      </c>
      <c r="CQ78" s="5">
        <v>1543</v>
      </c>
      <c r="CR78" s="5">
        <v>1706</v>
      </c>
      <c r="CS78" s="5">
        <v>1566</v>
      </c>
      <c r="CT78" s="5">
        <v>738</v>
      </c>
      <c r="CU78" s="5">
        <v>64955</v>
      </c>
      <c r="CV78" s="5">
        <v>61080</v>
      </c>
      <c r="CW78" s="5">
        <v>48367</v>
      </c>
      <c r="CX78" s="5">
        <v>52948</v>
      </c>
      <c r="CY78" s="5">
        <v>36390</v>
      </c>
      <c r="CZ78" s="5">
        <v>41479</v>
      </c>
      <c r="DA78" s="5">
        <v>51951</v>
      </c>
      <c r="DB78" s="5">
        <v>32109</v>
      </c>
      <c r="DC78" s="5">
        <v>11220</v>
      </c>
      <c r="DD78" s="5">
        <v>17303</v>
      </c>
      <c r="DE78" s="5">
        <v>13431</v>
      </c>
      <c r="DF78" s="5">
        <v>9473</v>
      </c>
      <c r="DG78" s="5">
        <v>9359</v>
      </c>
      <c r="DH78" s="5">
        <v>13503</v>
      </c>
      <c r="DI78" s="5">
        <v>11096</v>
      </c>
      <c r="DJ78" s="5">
        <v>11706</v>
      </c>
      <c r="DK78" s="5">
        <v>6617</v>
      </c>
      <c r="DL78" s="5">
        <v>8470</v>
      </c>
      <c r="DM78" s="5">
        <v>6853</v>
      </c>
      <c r="DN78" s="5">
        <v>6959</v>
      </c>
      <c r="DO78" s="5">
        <v>7070</v>
      </c>
      <c r="DP78" s="5">
        <v>10069</v>
      </c>
      <c r="DQ78" s="5">
        <v>6022</v>
      </c>
      <c r="DR78" s="5">
        <v>8861</v>
      </c>
      <c r="DS78" s="5">
        <v>9208</v>
      </c>
      <c r="DT78" s="5">
        <v>9954</v>
      </c>
      <c r="DU78" s="5">
        <v>6942</v>
      </c>
      <c r="DV78" s="5">
        <v>8290</v>
      </c>
      <c r="DW78" s="5">
        <v>7231</v>
      </c>
      <c r="DX78" s="5">
        <v>4054</v>
      </c>
      <c r="DY78" s="5">
        <v>10666</v>
      </c>
      <c r="DZ78" s="5">
        <v>8360</v>
      </c>
      <c r="EA78" s="5">
        <v>5321</v>
      </c>
      <c r="EB78" s="5">
        <v>8453</v>
      </c>
      <c r="EC78" s="5">
        <v>13500</v>
      </c>
      <c r="ED78" s="5">
        <v>17974</v>
      </c>
      <c r="EE78" s="5">
        <v>13886</v>
      </c>
      <c r="EF78" s="5">
        <v>21344</v>
      </c>
      <c r="EG78" s="5">
        <v>11047</v>
      </c>
      <c r="EH78" s="5">
        <v>2275</v>
      </c>
      <c r="EI78" s="5">
        <v>3236</v>
      </c>
      <c r="EJ78" s="5">
        <v>2298</v>
      </c>
      <c r="EK78" s="5">
        <v>4171</v>
      </c>
      <c r="EL78" s="5">
        <v>4541</v>
      </c>
      <c r="EM78" s="5">
        <v>3330</v>
      </c>
      <c r="EN78" s="5">
        <v>3088</v>
      </c>
      <c r="EO78" s="5">
        <v>3834</v>
      </c>
      <c r="EP78" s="5">
        <v>3348</v>
      </c>
      <c r="EQ78" s="5">
        <v>2991</v>
      </c>
      <c r="ER78" s="5">
        <v>2324</v>
      </c>
      <c r="ES78" s="5">
        <v>1618</v>
      </c>
      <c r="ET78" s="5">
        <v>1379</v>
      </c>
      <c r="EU78" s="5">
        <v>1698</v>
      </c>
      <c r="EV78" s="5">
        <v>1586</v>
      </c>
      <c r="EW78" s="5">
        <v>1547</v>
      </c>
      <c r="EX78" s="5">
        <v>378</v>
      </c>
      <c r="EY78" s="5">
        <v>1595</v>
      </c>
      <c r="EZ78" s="5">
        <v>2079</v>
      </c>
      <c r="FA78" s="5">
        <v>1685</v>
      </c>
      <c r="FB78" s="5">
        <v>2195</v>
      </c>
      <c r="FC78" s="5">
        <v>1970</v>
      </c>
      <c r="FD78" s="5">
        <v>6988</v>
      </c>
      <c r="FE78" s="5">
        <v>2641</v>
      </c>
      <c r="FF78" s="5">
        <v>1240</v>
      </c>
      <c r="FG78" s="5">
        <v>0</v>
      </c>
      <c r="FH78" s="5">
        <v>0</v>
      </c>
      <c r="FI78" s="5">
        <v>0</v>
      </c>
      <c r="FJ78" s="5">
        <v>0</v>
      </c>
      <c r="FK78" s="5">
        <v>0</v>
      </c>
      <c r="FL78" s="5">
        <v>0</v>
      </c>
      <c r="FM78" s="5">
        <v>0</v>
      </c>
      <c r="FN78" s="5">
        <v>0</v>
      </c>
      <c r="FO78" s="5">
        <v>0</v>
      </c>
      <c r="FP78" s="5">
        <v>0</v>
      </c>
      <c r="FQ78" s="5">
        <v>0</v>
      </c>
      <c r="FR78" s="5">
        <v>0</v>
      </c>
      <c r="FS78" s="5">
        <v>0</v>
      </c>
      <c r="FT78" s="5">
        <v>0</v>
      </c>
      <c r="FU78" s="5" t="s">
        <v>220</v>
      </c>
      <c r="FV78" s="5" t="s">
        <v>220</v>
      </c>
      <c r="FW78" s="5" t="s">
        <v>220</v>
      </c>
      <c r="FX78" s="5" t="s">
        <v>220</v>
      </c>
      <c r="FY78" s="5" t="s">
        <v>220</v>
      </c>
      <c r="FZ78" s="5" t="s">
        <v>220</v>
      </c>
      <c r="GA78" s="5" t="s">
        <v>220</v>
      </c>
      <c r="GB78" s="5" t="s">
        <v>220</v>
      </c>
      <c r="GC78" s="5" t="s">
        <v>220</v>
      </c>
      <c r="GD78" s="5" t="s">
        <v>220</v>
      </c>
      <c r="GE78" s="5" t="s">
        <v>220</v>
      </c>
      <c r="GF78" s="5" t="s">
        <v>220</v>
      </c>
      <c r="GG78" s="5" t="s">
        <v>220</v>
      </c>
      <c r="GH78" s="5" t="s">
        <v>220</v>
      </c>
      <c r="GI78" s="5" t="s">
        <v>220</v>
      </c>
      <c r="GJ78" s="5" t="s">
        <v>220</v>
      </c>
      <c r="GK78" s="5" t="s">
        <v>220</v>
      </c>
      <c r="GL78" s="5" t="s">
        <v>220</v>
      </c>
      <c r="GM78" s="5">
        <v>91337</v>
      </c>
      <c r="GN78" s="5">
        <v>108977</v>
      </c>
      <c r="GO78" s="5">
        <v>123645</v>
      </c>
      <c r="GP78" s="5">
        <v>104265</v>
      </c>
      <c r="GQ78" s="5">
        <v>108905</v>
      </c>
      <c r="GR78" s="5">
        <v>105205</v>
      </c>
      <c r="GS78" s="5">
        <v>144135</v>
      </c>
      <c r="GT78" s="5">
        <v>171155</v>
      </c>
      <c r="GU78" s="5">
        <v>30037</v>
      </c>
      <c r="GV78" s="5">
        <v>33204</v>
      </c>
      <c r="GW78" s="5">
        <v>27055</v>
      </c>
      <c r="GX78" s="5">
        <v>20841</v>
      </c>
      <c r="GY78" s="5">
        <v>21195</v>
      </c>
      <c r="GZ78" s="5">
        <v>22333</v>
      </c>
      <c r="HA78" s="5">
        <v>18646</v>
      </c>
      <c r="HB78" s="5">
        <v>21978</v>
      </c>
      <c r="HC78" s="5">
        <v>13568</v>
      </c>
      <c r="HD78" s="5">
        <v>17701</v>
      </c>
      <c r="HE78" s="5">
        <v>13927</v>
      </c>
      <c r="HF78" s="5">
        <v>11258</v>
      </c>
      <c r="HG78" s="5">
        <v>10236</v>
      </c>
      <c r="HH78" s="5">
        <v>15928</v>
      </c>
      <c r="HI78" s="5">
        <v>20222</v>
      </c>
      <c r="HJ78" s="5">
        <v>12523</v>
      </c>
      <c r="HK78" s="5">
        <v>13402</v>
      </c>
      <c r="HL78" s="5">
        <v>16204</v>
      </c>
      <c r="HM78" s="5">
        <v>15224</v>
      </c>
      <c r="HN78" s="5">
        <v>11643</v>
      </c>
      <c r="HO78" s="5">
        <v>14802</v>
      </c>
      <c r="HP78" s="5">
        <v>15687</v>
      </c>
      <c r="HQ78" s="5">
        <v>16216</v>
      </c>
      <c r="HR78" s="5">
        <v>11065</v>
      </c>
      <c r="HS78" s="5">
        <v>355583</v>
      </c>
      <c r="HT78" s="5">
        <v>363654</v>
      </c>
      <c r="HU78" s="5">
        <v>315242</v>
      </c>
      <c r="HV78" s="5">
        <v>295015</v>
      </c>
      <c r="HW78" s="5">
        <v>316415</v>
      </c>
      <c r="HX78" s="5">
        <v>323973</v>
      </c>
      <c r="HY78" s="5">
        <v>317929</v>
      </c>
      <c r="HZ78" s="5">
        <v>186879</v>
      </c>
      <c r="IA78" s="5">
        <v>142080</v>
      </c>
      <c r="IB78" s="5">
        <v>150728</v>
      </c>
      <c r="IC78" s="5">
        <v>142156</v>
      </c>
      <c r="ID78" s="5">
        <v>155299</v>
      </c>
      <c r="IE78" s="5">
        <v>149447</v>
      </c>
      <c r="IF78" s="5">
        <v>140674</v>
      </c>
      <c r="IG78" s="5">
        <v>150256</v>
      </c>
      <c r="IH78" s="5">
        <v>144308</v>
      </c>
      <c r="II78" s="5">
        <v>197511</v>
      </c>
      <c r="IJ78" s="5">
        <v>193613</v>
      </c>
      <c r="IK78" s="5">
        <v>201220</v>
      </c>
      <c r="IL78" s="5">
        <v>213791</v>
      </c>
      <c r="IM78" s="5">
        <v>183660</v>
      </c>
      <c r="IN78" s="5">
        <v>121524</v>
      </c>
      <c r="IO78" s="5">
        <v>100986</v>
      </c>
      <c r="IP78" s="5">
        <v>100941</v>
      </c>
      <c r="IQ78" s="5">
        <v>88604</v>
      </c>
      <c r="IR78" s="5">
        <v>79899</v>
      </c>
      <c r="IS78" s="5">
        <v>79772</v>
      </c>
      <c r="IT78" s="5">
        <v>75637</v>
      </c>
      <c r="IU78" s="5">
        <v>79210</v>
      </c>
      <c r="IV78" s="5">
        <v>87213</v>
      </c>
      <c r="IW78" s="5">
        <v>84639</v>
      </c>
      <c r="IX78" s="5">
        <v>74029</v>
      </c>
      <c r="IY78" s="5">
        <v>9186</v>
      </c>
      <c r="IZ78" s="5">
        <v>6445</v>
      </c>
      <c r="JA78" s="5">
        <v>8080</v>
      </c>
      <c r="JB78" s="5">
        <v>7339</v>
      </c>
      <c r="JC78" s="5">
        <v>6848</v>
      </c>
      <c r="JD78" s="5">
        <v>8592</v>
      </c>
      <c r="JE78" s="5">
        <v>9118</v>
      </c>
      <c r="JF78" s="5">
        <v>3085</v>
      </c>
      <c r="JG78" s="5">
        <v>2227</v>
      </c>
      <c r="JH78" s="5">
        <v>1805</v>
      </c>
      <c r="JI78" s="5">
        <v>1916</v>
      </c>
      <c r="JJ78" s="5">
        <v>2415</v>
      </c>
      <c r="JK78" s="5">
        <v>2333</v>
      </c>
      <c r="JL78" s="5">
        <v>2113</v>
      </c>
      <c r="JM78" s="5">
        <v>2504</v>
      </c>
      <c r="JN78" s="5">
        <v>1487</v>
      </c>
      <c r="JO78" s="5">
        <v>1785</v>
      </c>
      <c r="JP78" s="5">
        <v>1728</v>
      </c>
      <c r="JQ78" s="5">
        <v>1373</v>
      </c>
      <c r="JR78" s="5">
        <v>1759</v>
      </c>
      <c r="JS78" s="5">
        <v>1529</v>
      </c>
      <c r="JT78" s="5">
        <v>1342</v>
      </c>
      <c r="JU78" s="5">
        <v>988</v>
      </c>
      <c r="JV78" s="5">
        <v>1156</v>
      </c>
      <c r="JW78" s="5">
        <v>922</v>
      </c>
      <c r="JX78" s="5">
        <v>1028</v>
      </c>
      <c r="JY78" s="5">
        <v>1057</v>
      </c>
      <c r="JZ78" s="5">
        <v>1577</v>
      </c>
      <c r="KA78" s="5">
        <v>1330</v>
      </c>
      <c r="KB78" s="5">
        <v>962</v>
      </c>
      <c r="KC78" s="5">
        <v>1202</v>
      </c>
      <c r="KD78" s="5">
        <v>1434</v>
      </c>
      <c r="KE78" s="5">
        <v>114015</v>
      </c>
      <c r="KF78" s="5">
        <v>98904</v>
      </c>
      <c r="KG78" s="5">
        <v>95421</v>
      </c>
      <c r="KH78" s="5">
        <v>91887</v>
      </c>
      <c r="KI78" s="5">
        <v>94343</v>
      </c>
      <c r="KJ78" s="5">
        <v>88484</v>
      </c>
      <c r="KK78" s="5">
        <v>82578</v>
      </c>
      <c r="KL78" s="5">
        <v>44852</v>
      </c>
      <c r="KM78" s="5">
        <v>31823</v>
      </c>
      <c r="KN78" s="5">
        <v>23062</v>
      </c>
      <c r="KO78" s="5">
        <v>26191</v>
      </c>
      <c r="KP78" s="5">
        <v>23824</v>
      </c>
      <c r="KQ78" s="5">
        <v>17800</v>
      </c>
      <c r="KR78" s="5">
        <v>15020</v>
      </c>
      <c r="KS78" s="5">
        <v>15043</v>
      </c>
      <c r="KT78" s="5">
        <v>14080</v>
      </c>
      <c r="KU78" s="5">
        <v>13653</v>
      </c>
      <c r="KV78" s="5">
        <v>14142</v>
      </c>
      <c r="KW78" s="5">
        <v>13198</v>
      </c>
      <c r="KX78" s="5">
        <v>11459</v>
      </c>
      <c r="KY78" s="5">
        <v>10130</v>
      </c>
      <c r="KZ78" s="5">
        <v>8948</v>
      </c>
      <c r="LA78" s="5">
        <v>10720</v>
      </c>
      <c r="LB78" s="5">
        <v>10553</v>
      </c>
      <c r="LC78" s="5">
        <v>9590</v>
      </c>
      <c r="LD78" s="5">
        <v>10040</v>
      </c>
      <c r="LE78" s="5">
        <v>10468</v>
      </c>
      <c r="LF78" s="5">
        <v>10910</v>
      </c>
      <c r="LG78" s="5">
        <v>11435</v>
      </c>
      <c r="LH78" s="5">
        <v>10776</v>
      </c>
      <c r="LI78" s="5">
        <v>10438</v>
      </c>
      <c r="LJ78" s="5">
        <v>6626</v>
      </c>
      <c r="LK78" s="5">
        <v>3569</v>
      </c>
      <c r="LL78" s="5">
        <v>3370</v>
      </c>
      <c r="LM78" s="5">
        <v>3188</v>
      </c>
      <c r="LN78" s="5">
        <v>3764</v>
      </c>
      <c r="LO78" s="5">
        <v>3952</v>
      </c>
      <c r="LP78" s="5">
        <v>4282</v>
      </c>
      <c r="LQ78" s="5">
        <v>4785</v>
      </c>
      <c r="LR78" s="5">
        <v>1970</v>
      </c>
      <c r="LS78" s="5">
        <v>1133</v>
      </c>
      <c r="LT78" s="5">
        <v>1228</v>
      </c>
      <c r="LU78" s="5">
        <v>1158</v>
      </c>
      <c r="LV78" s="5">
        <v>1076</v>
      </c>
      <c r="LW78" s="5">
        <v>1064</v>
      </c>
      <c r="LX78" s="5">
        <v>1280</v>
      </c>
      <c r="LY78" s="5">
        <v>1407</v>
      </c>
      <c r="LZ78" s="5">
        <v>1576</v>
      </c>
      <c r="MA78" s="5">
        <v>1130</v>
      </c>
      <c r="MB78" s="5">
        <v>1078</v>
      </c>
      <c r="MC78" s="5">
        <v>932</v>
      </c>
      <c r="MD78" s="5">
        <v>799</v>
      </c>
      <c r="ME78" s="5">
        <v>670</v>
      </c>
      <c r="MF78" s="5">
        <v>441</v>
      </c>
      <c r="MG78" s="5">
        <v>402</v>
      </c>
      <c r="MH78" s="5">
        <v>280</v>
      </c>
      <c r="MI78" s="5">
        <v>284</v>
      </c>
      <c r="MJ78" s="5">
        <v>334</v>
      </c>
      <c r="MK78" s="5">
        <v>307</v>
      </c>
      <c r="ML78" s="5">
        <v>193</v>
      </c>
      <c r="MM78" s="5">
        <v>227</v>
      </c>
      <c r="MN78" s="5">
        <v>256</v>
      </c>
      <c r="MO78" s="5">
        <v>261</v>
      </c>
      <c r="MP78" s="5">
        <v>438</v>
      </c>
      <c r="MQ78" s="5">
        <v>2912</v>
      </c>
      <c r="MR78" s="5">
        <v>3118</v>
      </c>
      <c r="MS78" s="5">
        <v>2931</v>
      </c>
      <c r="MT78" s="5">
        <v>2613</v>
      </c>
      <c r="MU78" s="5">
        <v>2492</v>
      </c>
      <c r="MV78" s="5">
        <v>2634</v>
      </c>
      <c r="MW78" s="5">
        <v>886</v>
      </c>
      <c r="MX78" s="5">
        <v>-2</v>
      </c>
      <c r="MY78" s="5">
        <v>0</v>
      </c>
      <c r="MZ78" s="5">
        <v>0</v>
      </c>
      <c r="NA78" s="5">
        <v>0</v>
      </c>
      <c r="NB78" s="5">
        <v>0</v>
      </c>
      <c r="NC78" s="5">
        <v>0</v>
      </c>
      <c r="ND78" s="5">
        <v>0</v>
      </c>
      <c r="NE78" s="5" t="s">
        <v>220</v>
      </c>
      <c r="NF78" s="5" t="s">
        <v>220</v>
      </c>
      <c r="NG78" s="5" t="s">
        <v>220</v>
      </c>
      <c r="NH78" s="5" t="s">
        <v>220</v>
      </c>
      <c r="NI78" s="5" t="s">
        <v>220</v>
      </c>
      <c r="NJ78" s="5" t="s">
        <v>220</v>
      </c>
      <c r="NK78" s="5" t="s">
        <v>220</v>
      </c>
      <c r="NL78" s="5" t="s">
        <v>220</v>
      </c>
      <c r="NM78" s="5" t="s">
        <v>220</v>
      </c>
      <c r="NN78" s="5" t="s">
        <v>220</v>
      </c>
      <c r="NO78" s="5" t="s">
        <v>220</v>
      </c>
      <c r="NP78" s="5" t="s">
        <v>220</v>
      </c>
      <c r="NQ78" s="5" t="s">
        <v>220</v>
      </c>
      <c r="NR78" s="5" t="s">
        <v>220</v>
      </c>
      <c r="NS78" s="5" t="s">
        <v>220</v>
      </c>
      <c r="NT78" s="5" t="s">
        <v>220</v>
      </c>
      <c r="NU78" s="5" t="s">
        <v>220</v>
      </c>
      <c r="NV78" s="5" t="s">
        <v>220</v>
      </c>
      <c r="NW78" s="5">
        <v>0</v>
      </c>
      <c r="NX78" s="5">
        <v>0</v>
      </c>
      <c r="NY78" s="5">
        <v>0</v>
      </c>
      <c r="NZ78" s="5">
        <v>0</v>
      </c>
      <c r="OA78" s="5">
        <v>0</v>
      </c>
      <c r="OB78" s="5">
        <v>0</v>
      </c>
      <c r="OC78" s="5">
        <v>0</v>
      </c>
      <c r="OD78" s="5">
        <v>0</v>
      </c>
      <c r="OE78" s="5">
        <v>0</v>
      </c>
      <c r="OF78" s="5">
        <v>0</v>
      </c>
      <c r="OG78" s="5">
        <v>0</v>
      </c>
      <c r="OH78" s="5">
        <v>0</v>
      </c>
      <c r="OI78" s="5">
        <v>0</v>
      </c>
      <c r="OJ78" s="5">
        <v>0</v>
      </c>
      <c r="OK78" s="5" t="s">
        <v>220</v>
      </c>
      <c r="OL78" s="5" t="s">
        <v>220</v>
      </c>
      <c r="OM78" s="5" t="s">
        <v>220</v>
      </c>
      <c r="ON78" s="5" t="s">
        <v>220</v>
      </c>
      <c r="OO78" s="5" t="s">
        <v>220</v>
      </c>
      <c r="OP78" s="5" t="s">
        <v>220</v>
      </c>
      <c r="OQ78" s="5" t="s">
        <v>220</v>
      </c>
      <c r="OR78" s="5" t="s">
        <v>220</v>
      </c>
      <c r="OS78" s="5" t="s">
        <v>220</v>
      </c>
      <c r="OT78" s="5" t="s">
        <v>220</v>
      </c>
      <c r="OU78" s="5" t="s">
        <v>220</v>
      </c>
      <c r="OV78" s="5" t="s">
        <v>220</v>
      </c>
      <c r="OW78" s="5" t="s">
        <v>220</v>
      </c>
      <c r="OX78" s="5" t="s">
        <v>220</v>
      </c>
      <c r="OY78" s="5" t="s">
        <v>220</v>
      </c>
      <c r="OZ78" s="5" t="s">
        <v>220</v>
      </c>
      <c r="PA78" s="5" t="s">
        <v>220</v>
      </c>
      <c r="PB78" s="5" t="s">
        <v>220</v>
      </c>
      <c r="PC78" s="5">
        <v>5345</v>
      </c>
      <c r="PD78" s="5">
        <v>6397</v>
      </c>
      <c r="PE78" s="5">
        <v>6403</v>
      </c>
      <c r="PF78" s="5">
        <v>5829</v>
      </c>
      <c r="PG78" s="5">
        <v>6531</v>
      </c>
      <c r="PH78" s="5">
        <v>7010</v>
      </c>
      <c r="PI78" s="5">
        <v>9032</v>
      </c>
      <c r="PJ78" s="5">
        <v>4529</v>
      </c>
      <c r="PK78" s="5">
        <v>1888</v>
      </c>
      <c r="PL78" s="5">
        <v>1979</v>
      </c>
      <c r="PM78" s="5">
        <v>2453</v>
      </c>
      <c r="PN78" s="5">
        <v>2378</v>
      </c>
      <c r="PO78" s="5">
        <v>2345</v>
      </c>
      <c r="PP78" s="5">
        <v>2348</v>
      </c>
      <c r="PQ78" s="5">
        <v>1727</v>
      </c>
      <c r="PR78" s="5">
        <v>1309</v>
      </c>
      <c r="PS78" s="5">
        <v>1044</v>
      </c>
      <c r="PT78" s="5">
        <v>805</v>
      </c>
      <c r="PU78" s="5">
        <v>1486</v>
      </c>
      <c r="PV78" s="5">
        <v>973</v>
      </c>
      <c r="PW78" s="5">
        <v>1022</v>
      </c>
      <c r="PX78" s="5">
        <v>1141</v>
      </c>
      <c r="PY78" s="5">
        <v>1090</v>
      </c>
      <c r="PZ78" s="5">
        <v>1082</v>
      </c>
      <c r="QA78" s="5">
        <v>1006</v>
      </c>
      <c r="QB78" s="5">
        <v>1197</v>
      </c>
      <c r="QC78" s="5">
        <v>1215</v>
      </c>
      <c r="QD78" s="5">
        <v>1286</v>
      </c>
      <c r="QE78" s="5">
        <v>1426</v>
      </c>
      <c r="QF78" s="5">
        <v>1505</v>
      </c>
      <c r="QG78" s="5">
        <v>1207</v>
      </c>
      <c r="QH78" s="5">
        <v>1517</v>
      </c>
      <c r="QI78" s="5">
        <v>32999</v>
      </c>
      <c r="QJ78" s="5">
        <v>31679</v>
      </c>
      <c r="QK78" s="5">
        <v>29929</v>
      </c>
      <c r="QL78" s="5">
        <v>29331</v>
      </c>
      <c r="QM78" s="5">
        <v>26010</v>
      </c>
      <c r="QN78" s="5">
        <v>26677</v>
      </c>
      <c r="QO78" s="5">
        <v>24862</v>
      </c>
      <c r="QP78" s="5">
        <v>14715</v>
      </c>
      <c r="QQ78" s="5">
        <v>9457</v>
      </c>
      <c r="QR78" s="5">
        <v>8680</v>
      </c>
      <c r="QS78" s="5">
        <v>8242</v>
      </c>
      <c r="QT78" s="5">
        <v>9486</v>
      </c>
      <c r="QU78" s="5">
        <v>8068</v>
      </c>
      <c r="QV78" s="5">
        <v>7835</v>
      </c>
      <c r="QW78" s="5">
        <v>7800</v>
      </c>
      <c r="QX78" s="5">
        <v>7314</v>
      </c>
      <c r="QY78" s="5">
        <v>6375</v>
      </c>
      <c r="QZ78" s="5">
        <v>6346</v>
      </c>
      <c r="RA78" s="5">
        <v>4956</v>
      </c>
      <c r="RB78" s="5">
        <v>4134</v>
      </c>
      <c r="RC78" s="5">
        <v>4106</v>
      </c>
      <c r="RD78" s="5">
        <v>2874</v>
      </c>
      <c r="RE78" s="5">
        <v>2566</v>
      </c>
      <c r="RF78" s="5">
        <v>2337</v>
      </c>
      <c r="RG78" s="5">
        <v>2199</v>
      </c>
      <c r="RH78" s="5">
        <v>2379</v>
      </c>
      <c r="RI78" s="5">
        <v>2211</v>
      </c>
      <c r="RJ78" s="5">
        <v>2131</v>
      </c>
      <c r="RK78" s="5">
        <v>2090</v>
      </c>
      <c r="RL78" s="5">
        <v>2378</v>
      </c>
      <c r="RM78" s="5">
        <v>2686</v>
      </c>
      <c r="RN78" s="5">
        <v>3448</v>
      </c>
      <c r="RO78" s="5">
        <v>7803</v>
      </c>
      <c r="RP78" s="5">
        <v>7105</v>
      </c>
      <c r="RQ78" s="5">
        <v>5479</v>
      </c>
      <c r="RR78" s="5">
        <v>7523</v>
      </c>
      <c r="RS78" s="5">
        <v>9145</v>
      </c>
      <c r="RT78" s="5">
        <v>8949</v>
      </c>
      <c r="RU78" s="5">
        <v>8549</v>
      </c>
      <c r="RV78" s="5">
        <v>5631</v>
      </c>
      <c r="RW78" s="5">
        <v>3717</v>
      </c>
      <c r="RX78" s="5">
        <v>3774</v>
      </c>
      <c r="RY78" s="5">
        <v>3763</v>
      </c>
      <c r="RZ78" s="5">
        <v>3422</v>
      </c>
      <c r="SA78" s="5">
        <v>3253</v>
      </c>
      <c r="SB78" s="5">
        <v>3027</v>
      </c>
      <c r="SC78" s="5">
        <v>2900</v>
      </c>
      <c r="SD78" s="5">
        <v>3100</v>
      </c>
      <c r="SE78" s="5">
        <v>2861</v>
      </c>
      <c r="SF78" s="5">
        <v>2613</v>
      </c>
      <c r="SG78" s="5">
        <v>2683</v>
      </c>
      <c r="SH78" s="5">
        <v>2621</v>
      </c>
      <c r="SI78" s="5">
        <v>2406</v>
      </c>
      <c r="SJ78" s="5">
        <v>2279</v>
      </c>
      <c r="SK78" s="5">
        <v>2689</v>
      </c>
      <c r="SL78" s="5">
        <v>2765</v>
      </c>
      <c r="SM78" s="5">
        <v>2489</v>
      </c>
      <c r="SN78" s="5">
        <v>2358</v>
      </c>
      <c r="SO78" s="5">
        <v>2603</v>
      </c>
      <c r="SP78" s="5">
        <v>2539</v>
      </c>
      <c r="SQ78" s="5">
        <v>2549</v>
      </c>
      <c r="SR78" s="5">
        <v>2266</v>
      </c>
      <c r="SS78" s="5">
        <v>2094</v>
      </c>
      <c r="ST78" s="5">
        <v>2142</v>
      </c>
      <c r="SU78" s="5">
        <v>2359</v>
      </c>
      <c r="SV78" s="5">
        <v>2478</v>
      </c>
      <c r="SW78" s="5">
        <v>2483</v>
      </c>
      <c r="SX78" s="5">
        <v>2452</v>
      </c>
      <c r="SY78" s="5">
        <v>2572</v>
      </c>
      <c r="SZ78" s="5">
        <v>3375</v>
      </c>
      <c r="TA78" s="5">
        <v>3771</v>
      </c>
      <c r="TB78" s="5">
        <v>1886</v>
      </c>
      <c r="TC78" s="5">
        <v>1245</v>
      </c>
      <c r="TD78" s="5">
        <v>1258</v>
      </c>
      <c r="TE78" s="5">
        <v>1129</v>
      </c>
      <c r="TF78" s="5">
        <v>737</v>
      </c>
      <c r="TG78" s="5">
        <v>657</v>
      </c>
      <c r="TH78" s="5">
        <v>610</v>
      </c>
      <c r="TI78" s="5">
        <v>672</v>
      </c>
      <c r="TJ78" s="5">
        <v>571</v>
      </c>
      <c r="TK78" s="5">
        <v>523</v>
      </c>
      <c r="TL78" s="5">
        <v>535</v>
      </c>
      <c r="TM78" s="5">
        <v>554</v>
      </c>
      <c r="TN78" s="5">
        <v>536</v>
      </c>
      <c r="TO78" s="5">
        <v>420</v>
      </c>
      <c r="TP78" s="5">
        <v>294</v>
      </c>
      <c r="TQ78" s="5">
        <v>318</v>
      </c>
      <c r="TR78" s="5">
        <v>290</v>
      </c>
      <c r="TS78" s="5">
        <v>311</v>
      </c>
      <c r="TT78" s="5">
        <v>253</v>
      </c>
      <c r="TU78" s="5">
        <v>227</v>
      </c>
      <c r="TV78" s="5">
        <v>214</v>
      </c>
      <c r="TW78" s="5">
        <v>177</v>
      </c>
      <c r="TX78" s="5">
        <v>193</v>
      </c>
      <c r="TY78" s="5">
        <v>388</v>
      </c>
      <c r="TZ78" s="5">
        <v>822</v>
      </c>
      <c r="UA78" s="5">
        <v>15</v>
      </c>
      <c r="UB78" s="5">
        <v>8</v>
      </c>
      <c r="UC78" s="5">
        <v>77</v>
      </c>
      <c r="UD78" s="5">
        <v>122</v>
      </c>
      <c r="UE78" s="5">
        <v>28</v>
      </c>
      <c r="UF78" s="5">
        <v>23</v>
      </c>
      <c r="UG78" s="5">
        <v>3</v>
      </c>
      <c r="UH78" s="5">
        <v>0</v>
      </c>
      <c r="UI78" s="5">
        <v>0</v>
      </c>
      <c r="UJ78" s="5">
        <v>0</v>
      </c>
      <c r="UK78" s="5">
        <v>0</v>
      </c>
      <c r="UL78" s="5">
        <v>4</v>
      </c>
      <c r="UM78" s="5">
        <v>24</v>
      </c>
      <c r="UN78" s="5">
        <v>18</v>
      </c>
      <c r="UO78" s="5">
        <v>4</v>
      </c>
      <c r="UP78" s="5">
        <v>5</v>
      </c>
      <c r="UQ78" s="5">
        <v>0</v>
      </c>
      <c r="UR78" s="5">
        <v>1</v>
      </c>
      <c r="US78" s="5">
        <v>0</v>
      </c>
      <c r="UT78" s="5">
        <v>0</v>
      </c>
      <c r="UU78" s="5">
        <v>0</v>
      </c>
      <c r="UV78" s="5">
        <v>0</v>
      </c>
      <c r="UW78" s="5">
        <v>2</v>
      </c>
      <c r="UX78" s="5">
        <v>28</v>
      </c>
      <c r="UY78" s="5">
        <v>12</v>
      </c>
      <c r="UZ78" s="5">
        <v>28</v>
      </c>
      <c r="VA78" s="5">
        <v>0</v>
      </c>
      <c r="VB78" s="5">
        <v>3</v>
      </c>
      <c r="VC78" s="5">
        <v>3</v>
      </c>
      <c r="VD78" s="5">
        <v>10</v>
      </c>
      <c r="VE78" s="5">
        <v>24</v>
      </c>
      <c r="VF78" s="5">
        <v>37</v>
      </c>
      <c r="VG78" s="5">
        <v>29984</v>
      </c>
      <c r="VH78" s="5">
        <v>31671</v>
      </c>
      <c r="VI78" s="5">
        <v>33392</v>
      </c>
      <c r="VJ78" s="5">
        <v>31595</v>
      </c>
      <c r="VK78" s="5">
        <v>36508</v>
      </c>
      <c r="VL78" s="5">
        <v>38714</v>
      </c>
      <c r="VM78" s="5">
        <v>46323</v>
      </c>
      <c r="VN78" s="5">
        <v>19999</v>
      </c>
      <c r="VO78" s="5">
        <v>10054</v>
      </c>
      <c r="VP78" s="5">
        <v>11145</v>
      </c>
      <c r="VQ78" s="5">
        <v>11799</v>
      </c>
      <c r="VR78" s="5">
        <v>12588</v>
      </c>
      <c r="VS78" s="5">
        <v>13284</v>
      </c>
      <c r="VT78" s="5">
        <v>13023</v>
      </c>
      <c r="VU78" s="5">
        <v>13116</v>
      </c>
      <c r="VV78" s="5">
        <v>12265</v>
      </c>
      <c r="VW78" s="5">
        <v>13033</v>
      </c>
      <c r="VX78" s="5">
        <v>10067</v>
      </c>
      <c r="VY78" s="5">
        <v>11048</v>
      </c>
      <c r="VZ78" s="5">
        <v>10010</v>
      </c>
      <c r="WA78" s="5">
        <v>13341</v>
      </c>
      <c r="WB78" s="5">
        <v>17081</v>
      </c>
      <c r="WC78" s="5">
        <v>12061</v>
      </c>
      <c r="WD78" s="5">
        <v>12755</v>
      </c>
      <c r="WE78" s="5">
        <v>13621</v>
      </c>
      <c r="WF78" s="5">
        <v>12751</v>
      </c>
      <c r="WG78" s="5">
        <v>12537</v>
      </c>
      <c r="WH78" s="5">
        <v>12473</v>
      </c>
      <c r="WI78" s="5">
        <v>10929</v>
      </c>
      <c r="WJ78" s="5">
        <v>11241</v>
      </c>
      <c r="WK78" s="5">
        <v>12575</v>
      </c>
      <c r="WL78" s="5">
        <v>12415</v>
      </c>
      <c r="WM78" s="5">
        <v>9045</v>
      </c>
      <c r="WN78" s="5">
        <v>8110</v>
      </c>
      <c r="WO78" s="5">
        <v>7738</v>
      </c>
      <c r="WP78" s="5">
        <v>7518</v>
      </c>
      <c r="WQ78" s="5">
        <v>7337</v>
      </c>
      <c r="WR78" s="5">
        <v>7926</v>
      </c>
      <c r="WS78" s="5">
        <v>5593</v>
      </c>
      <c r="WT78" s="5">
        <v>2503</v>
      </c>
      <c r="WU78" s="5">
        <v>1539</v>
      </c>
      <c r="WV78" s="5">
        <v>1371</v>
      </c>
      <c r="WW78" s="5">
        <v>1164</v>
      </c>
      <c r="WX78" s="5">
        <v>1400</v>
      </c>
      <c r="WY78" s="5">
        <v>1216</v>
      </c>
      <c r="WZ78" s="5">
        <v>1024</v>
      </c>
      <c r="XA78" s="5">
        <v>942</v>
      </c>
      <c r="XB78" s="5">
        <v>944</v>
      </c>
      <c r="XC78" s="5">
        <v>905</v>
      </c>
      <c r="XD78" s="5">
        <v>780</v>
      </c>
      <c r="XE78" s="5">
        <v>778</v>
      </c>
      <c r="XF78" s="5">
        <v>740</v>
      </c>
      <c r="XG78" s="5">
        <v>1093</v>
      </c>
      <c r="XH78" s="5">
        <v>973</v>
      </c>
      <c r="XI78" s="5">
        <v>1231</v>
      </c>
      <c r="XJ78" s="5">
        <v>970</v>
      </c>
      <c r="XK78" s="5">
        <v>1088</v>
      </c>
      <c r="XL78" s="5">
        <v>1058</v>
      </c>
      <c r="XM78" s="5">
        <v>1084</v>
      </c>
      <c r="XN78" s="5">
        <v>984</v>
      </c>
      <c r="XO78" s="5">
        <v>920</v>
      </c>
      <c r="XP78" s="5">
        <v>1037</v>
      </c>
      <c r="XQ78" s="5">
        <v>935</v>
      </c>
      <c r="XR78" s="5">
        <v>632</v>
      </c>
      <c r="XS78" s="2">
        <v>7601</v>
      </c>
      <c r="XT78" s="3" t="s">
        <v>222</v>
      </c>
      <c r="XU78" s="3" t="s">
        <v>222</v>
      </c>
      <c r="XV78" s="3" t="s">
        <v>222</v>
      </c>
      <c r="XW78" s="3" t="s">
        <v>221</v>
      </c>
      <c r="XX78" s="3" t="s">
        <v>222</v>
      </c>
      <c r="XY78" s="3" t="s">
        <v>222</v>
      </c>
      <c r="XZ78" s="3" t="s">
        <v>265</v>
      </c>
    </row>
    <row r="79" spans="1:650" x14ac:dyDescent="0.3">
      <c r="A79" s="1" t="s">
        <v>73</v>
      </c>
      <c r="B79" s="2">
        <v>4625922</v>
      </c>
      <c r="C79" s="5">
        <v>0</v>
      </c>
      <c r="D79" s="5">
        <v>0</v>
      </c>
      <c r="E79" s="5">
        <v>0</v>
      </c>
      <c r="F79" s="5">
        <v>0</v>
      </c>
      <c r="G79" s="5" t="s">
        <v>220</v>
      </c>
      <c r="H79" s="5" t="s">
        <v>220</v>
      </c>
      <c r="I79" s="5" t="s">
        <v>220</v>
      </c>
      <c r="J79" s="5" t="s">
        <v>220</v>
      </c>
      <c r="K79" s="5" t="s">
        <v>220</v>
      </c>
      <c r="L79" s="5" t="s">
        <v>220</v>
      </c>
      <c r="M79" s="5" t="s">
        <v>220</v>
      </c>
      <c r="N79" s="5" t="s">
        <v>220</v>
      </c>
      <c r="O79" s="5" t="s">
        <v>220</v>
      </c>
      <c r="P79" s="5" t="s">
        <v>220</v>
      </c>
      <c r="Q79" s="5" t="s">
        <v>220</v>
      </c>
      <c r="R79" s="5" t="s">
        <v>220</v>
      </c>
      <c r="S79" s="5" t="s">
        <v>220</v>
      </c>
      <c r="T79" s="5" t="s">
        <v>220</v>
      </c>
      <c r="U79" s="5" t="s">
        <v>220</v>
      </c>
      <c r="V79" s="5" t="s">
        <v>220</v>
      </c>
      <c r="W79" s="5" t="s">
        <v>220</v>
      </c>
      <c r="X79" s="5" t="s">
        <v>220</v>
      </c>
      <c r="Y79" s="5" t="s">
        <v>220</v>
      </c>
      <c r="Z79" s="5" t="s">
        <v>220</v>
      </c>
      <c r="AA79" s="5" t="s">
        <v>220</v>
      </c>
      <c r="AB79" s="5" t="s">
        <v>220</v>
      </c>
      <c r="AC79" s="5" t="s">
        <v>220</v>
      </c>
      <c r="AD79" s="5" t="s">
        <v>220</v>
      </c>
      <c r="AE79" s="5" t="s">
        <v>220</v>
      </c>
      <c r="AF79" s="5" t="s">
        <v>220</v>
      </c>
      <c r="AG79" s="5" t="s">
        <v>220</v>
      </c>
      <c r="AH79" s="5" t="s">
        <v>220</v>
      </c>
      <c r="AI79" s="5">
        <v>0</v>
      </c>
      <c r="AJ79" s="5">
        <v>0</v>
      </c>
      <c r="AK79" s="5">
        <v>0</v>
      </c>
      <c r="AL79" s="5">
        <v>0</v>
      </c>
      <c r="AM79" s="5" t="s">
        <v>220</v>
      </c>
      <c r="AN79" s="5" t="s">
        <v>220</v>
      </c>
      <c r="AO79" s="5" t="s">
        <v>220</v>
      </c>
      <c r="AP79" s="5" t="s">
        <v>220</v>
      </c>
      <c r="AQ79" s="5" t="s">
        <v>220</v>
      </c>
      <c r="AR79" s="5" t="s">
        <v>220</v>
      </c>
      <c r="AS79" s="5" t="s">
        <v>220</v>
      </c>
      <c r="AT79" s="5" t="s">
        <v>220</v>
      </c>
      <c r="AU79" s="5" t="s">
        <v>220</v>
      </c>
      <c r="AV79" s="5" t="s">
        <v>220</v>
      </c>
      <c r="AW79" s="5" t="s">
        <v>220</v>
      </c>
      <c r="AX79" s="5" t="s">
        <v>220</v>
      </c>
      <c r="AY79" s="5" t="s">
        <v>220</v>
      </c>
      <c r="AZ79" s="5" t="s">
        <v>220</v>
      </c>
      <c r="BA79" s="5" t="s">
        <v>220</v>
      </c>
      <c r="BB79" s="5" t="s">
        <v>220</v>
      </c>
      <c r="BC79" s="5" t="s">
        <v>220</v>
      </c>
      <c r="BD79" s="5" t="s">
        <v>220</v>
      </c>
      <c r="BE79" s="5" t="s">
        <v>220</v>
      </c>
      <c r="BF79" s="5" t="s">
        <v>220</v>
      </c>
      <c r="BG79" s="5" t="s">
        <v>220</v>
      </c>
      <c r="BH79" s="5" t="s">
        <v>220</v>
      </c>
      <c r="BI79" s="5" t="s">
        <v>220</v>
      </c>
      <c r="BJ79" s="5" t="s">
        <v>220</v>
      </c>
      <c r="BK79" s="5" t="s">
        <v>220</v>
      </c>
      <c r="BL79" s="5" t="s">
        <v>220</v>
      </c>
      <c r="BM79" s="5" t="s">
        <v>220</v>
      </c>
      <c r="BN79" s="5" t="s">
        <v>220</v>
      </c>
      <c r="BO79" s="5">
        <v>32628</v>
      </c>
      <c r="BP79" s="5">
        <v>11558</v>
      </c>
      <c r="BQ79" s="5">
        <v>0</v>
      </c>
      <c r="BR79" s="5">
        <v>0</v>
      </c>
      <c r="BS79" s="5" t="s">
        <v>220</v>
      </c>
      <c r="BT79" s="5" t="s">
        <v>220</v>
      </c>
      <c r="BU79" s="5" t="s">
        <v>220</v>
      </c>
      <c r="BV79" s="5" t="s">
        <v>220</v>
      </c>
      <c r="BW79" s="5" t="s">
        <v>220</v>
      </c>
      <c r="BX79" s="5" t="s">
        <v>220</v>
      </c>
      <c r="BY79" s="5" t="s">
        <v>220</v>
      </c>
      <c r="BZ79" s="5" t="s">
        <v>220</v>
      </c>
      <c r="CA79" s="5" t="s">
        <v>220</v>
      </c>
      <c r="CB79" s="5" t="s">
        <v>220</v>
      </c>
      <c r="CC79" s="5" t="s">
        <v>220</v>
      </c>
      <c r="CD79" s="5" t="s">
        <v>220</v>
      </c>
      <c r="CE79" s="5" t="s">
        <v>220</v>
      </c>
      <c r="CF79" s="5" t="s">
        <v>220</v>
      </c>
      <c r="CG79" s="5" t="s">
        <v>220</v>
      </c>
      <c r="CH79" s="5" t="s">
        <v>220</v>
      </c>
      <c r="CI79" s="5" t="s">
        <v>220</v>
      </c>
      <c r="CJ79" s="5" t="s">
        <v>220</v>
      </c>
      <c r="CK79" s="5" t="s">
        <v>220</v>
      </c>
      <c r="CL79" s="5" t="s">
        <v>220</v>
      </c>
      <c r="CM79" s="5" t="s">
        <v>220</v>
      </c>
      <c r="CN79" s="5" t="s">
        <v>220</v>
      </c>
      <c r="CO79" s="5" t="s">
        <v>220</v>
      </c>
      <c r="CP79" s="5" t="s">
        <v>220</v>
      </c>
      <c r="CQ79" s="5" t="s">
        <v>220</v>
      </c>
      <c r="CR79" s="5" t="s">
        <v>220</v>
      </c>
      <c r="CS79" s="5" t="s">
        <v>220</v>
      </c>
      <c r="CT79" s="5" t="s">
        <v>220</v>
      </c>
      <c r="CU79" s="5">
        <v>127</v>
      </c>
      <c r="CV79" s="5">
        <v>6403</v>
      </c>
      <c r="CW79" s="5">
        <v>12210</v>
      </c>
      <c r="CX79" s="5">
        <v>39342</v>
      </c>
      <c r="CY79" s="5" t="s">
        <v>220</v>
      </c>
      <c r="CZ79" s="5" t="s">
        <v>220</v>
      </c>
      <c r="DA79" s="5" t="s">
        <v>220</v>
      </c>
      <c r="DB79" s="5" t="s">
        <v>220</v>
      </c>
      <c r="DC79" s="5" t="s">
        <v>220</v>
      </c>
      <c r="DD79" s="5" t="s">
        <v>220</v>
      </c>
      <c r="DE79" s="5" t="s">
        <v>220</v>
      </c>
      <c r="DF79" s="5" t="s">
        <v>220</v>
      </c>
      <c r="DG79" s="5" t="s">
        <v>220</v>
      </c>
      <c r="DH79" s="5" t="s">
        <v>220</v>
      </c>
      <c r="DI79" s="5" t="s">
        <v>220</v>
      </c>
      <c r="DJ79" s="5" t="s">
        <v>220</v>
      </c>
      <c r="DK79" s="5" t="s">
        <v>220</v>
      </c>
      <c r="DL79" s="5" t="s">
        <v>220</v>
      </c>
      <c r="DM79" s="5" t="s">
        <v>220</v>
      </c>
      <c r="DN79" s="5" t="s">
        <v>220</v>
      </c>
      <c r="DO79" s="5" t="s">
        <v>220</v>
      </c>
      <c r="DP79" s="5" t="s">
        <v>220</v>
      </c>
      <c r="DQ79" s="5" t="s">
        <v>220</v>
      </c>
      <c r="DR79" s="5" t="s">
        <v>220</v>
      </c>
      <c r="DS79" s="5" t="s">
        <v>220</v>
      </c>
      <c r="DT79" s="5" t="s">
        <v>220</v>
      </c>
      <c r="DU79" s="5" t="s">
        <v>220</v>
      </c>
      <c r="DV79" s="5" t="s">
        <v>220</v>
      </c>
      <c r="DW79" s="5" t="s">
        <v>220</v>
      </c>
      <c r="DX79" s="5" t="s">
        <v>220</v>
      </c>
      <c r="DY79" s="5" t="s">
        <v>220</v>
      </c>
      <c r="DZ79" s="5" t="s">
        <v>220</v>
      </c>
      <c r="EA79" s="5">
        <v>0</v>
      </c>
      <c r="EB79" s="5">
        <v>24</v>
      </c>
      <c r="EC79" s="5">
        <v>0</v>
      </c>
      <c r="ED79" s="5">
        <v>0</v>
      </c>
      <c r="EE79" s="5" t="s">
        <v>220</v>
      </c>
      <c r="EF79" s="5" t="s">
        <v>220</v>
      </c>
      <c r="EG79" s="5" t="s">
        <v>220</v>
      </c>
      <c r="EH79" s="5" t="s">
        <v>220</v>
      </c>
      <c r="EI79" s="5" t="s">
        <v>220</v>
      </c>
      <c r="EJ79" s="5" t="s">
        <v>220</v>
      </c>
      <c r="EK79" s="5" t="s">
        <v>220</v>
      </c>
      <c r="EL79" s="5" t="s">
        <v>220</v>
      </c>
      <c r="EM79" s="5" t="s">
        <v>220</v>
      </c>
      <c r="EN79" s="5" t="s">
        <v>220</v>
      </c>
      <c r="EO79" s="5" t="s">
        <v>220</v>
      </c>
      <c r="EP79" s="5" t="s">
        <v>220</v>
      </c>
      <c r="EQ79" s="5" t="s">
        <v>220</v>
      </c>
      <c r="ER79" s="5" t="s">
        <v>220</v>
      </c>
      <c r="ES79" s="5" t="s">
        <v>220</v>
      </c>
      <c r="ET79" s="5" t="s">
        <v>220</v>
      </c>
      <c r="EU79" s="5" t="s">
        <v>220</v>
      </c>
      <c r="EV79" s="5" t="s">
        <v>220</v>
      </c>
      <c r="EW79" s="5" t="s">
        <v>220</v>
      </c>
      <c r="EX79" s="5" t="s">
        <v>220</v>
      </c>
      <c r="EY79" s="5" t="s">
        <v>220</v>
      </c>
      <c r="EZ79" s="5" t="s">
        <v>220</v>
      </c>
      <c r="FA79" s="5" t="s">
        <v>220</v>
      </c>
      <c r="FB79" s="5" t="s">
        <v>220</v>
      </c>
      <c r="FC79" s="5" t="s">
        <v>220</v>
      </c>
      <c r="FD79" s="5" t="s">
        <v>220</v>
      </c>
      <c r="FE79" s="5" t="s">
        <v>220</v>
      </c>
      <c r="FF79" s="5" t="s">
        <v>220</v>
      </c>
      <c r="FG79" s="5">
        <v>0</v>
      </c>
      <c r="FH79" s="5">
        <v>0</v>
      </c>
      <c r="FI79" s="5">
        <v>0</v>
      </c>
      <c r="FJ79" s="5">
        <v>0</v>
      </c>
      <c r="FK79" s="5" t="s">
        <v>220</v>
      </c>
      <c r="FL79" s="5" t="s">
        <v>220</v>
      </c>
      <c r="FM79" s="5" t="s">
        <v>220</v>
      </c>
      <c r="FN79" s="5" t="s">
        <v>220</v>
      </c>
      <c r="FO79" s="5" t="s">
        <v>220</v>
      </c>
      <c r="FP79" s="5" t="s">
        <v>220</v>
      </c>
      <c r="FQ79" s="5" t="s">
        <v>220</v>
      </c>
      <c r="FR79" s="5" t="s">
        <v>220</v>
      </c>
      <c r="FS79" s="5" t="s">
        <v>220</v>
      </c>
      <c r="FT79" s="5" t="s">
        <v>220</v>
      </c>
      <c r="FU79" s="5" t="s">
        <v>220</v>
      </c>
      <c r="FV79" s="5" t="s">
        <v>220</v>
      </c>
      <c r="FW79" s="5" t="s">
        <v>220</v>
      </c>
      <c r="FX79" s="5" t="s">
        <v>220</v>
      </c>
      <c r="FY79" s="5" t="s">
        <v>220</v>
      </c>
      <c r="FZ79" s="5" t="s">
        <v>220</v>
      </c>
      <c r="GA79" s="5" t="s">
        <v>220</v>
      </c>
      <c r="GB79" s="5" t="s">
        <v>220</v>
      </c>
      <c r="GC79" s="5" t="s">
        <v>220</v>
      </c>
      <c r="GD79" s="5" t="s">
        <v>220</v>
      </c>
      <c r="GE79" s="5" t="s">
        <v>220</v>
      </c>
      <c r="GF79" s="5" t="s">
        <v>220</v>
      </c>
      <c r="GG79" s="5" t="s">
        <v>220</v>
      </c>
      <c r="GH79" s="5" t="s">
        <v>220</v>
      </c>
      <c r="GI79" s="5" t="s">
        <v>220</v>
      </c>
      <c r="GJ79" s="5" t="s">
        <v>220</v>
      </c>
      <c r="GK79" s="5" t="s">
        <v>220</v>
      </c>
      <c r="GL79" s="5" t="s">
        <v>220</v>
      </c>
      <c r="GM79" s="5">
        <v>32756</v>
      </c>
      <c r="GN79" s="5">
        <v>17985</v>
      </c>
      <c r="GO79" s="5">
        <v>12210</v>
      </c>
      <c r="GP79" s="5">
        <v>39342</v>
      </c>
      <c r="GQ79" s="5" t="s">
        <v>220</v>
      </c>
      <c r="GR79" s="5" t="s">
        <v>220</v>
      </c>
      <c r="GS79" s="5" t="s">
        <v>220</v>
      </c>
      <c r="GT79" s="5" t="s">
        <v>220</v>
      </c>
      <c r="GU79" s="5" t="s">
        <v>220</v>
      </c>
      <c r="GV79" s="5" t="s">
        <v>220</v>
      </c>
      <c r="GW79" s="5" t="s">
        <v>220</v>
      </c>
      <c r="GX79" s="5" t="s">
        <v>220</v>
      </c>
      <c r="GY79" s="5" t="s">
        <v>220</v>
      </c>
      <c r="GZ79" s="5" t="s">
        <v>220</v>
      </c>
      <c r="HA79" s="5" t="s">
        <v>220</v>
      </c>
      <c r="HB79" s="5" t="s">
        <v>220</v>
      </c>
      <c r="HC79" s="5" t="s">
        <v>220</v>
      </c>
      <c r="HD79" s="5" t="s">
        <v>220</v>
      </c>
      <c r="HE79" s="5" t="s">
        <v>220</v>
      </c>
      <c r="HF79" s="5" t="s">
        <v>220</v>
      </c>
      <c r="HG79" s="5" t="s">
        <v>220</v>
      </c>
      <c r="HH79" s="5" t="s">
        <v>220</v>
      </c>
      <c r="HI79" s="5" t="s">
        <v>220</v>
      </c>
      <c r="HJ79" s="5" t="s">
        <v>220</v>
      </c>
      <c r="HK79" s="5" t="s">
        <v>220</v>
      </c>
      <c r="HL79" s="5" t="s">
        <v>220</v>
      </c>
      <c r="HM79" s="5" t="s">
        <v>220</v>
      </c>
      <c r="HN79" s="5" t="s">
        <v>220</v>
      </c>
      <c r="HO79" s="5" t="s">
        <v>220</v>
      </c>
      <c r="HP79" s="5" t="s">
        <v>220</v>
      </c>
      <c r="HQ79" s="5" t="s">
        <v>220</v>
      </c>
      <c r="HR79" s="5" t="s">
        <v>220</v>
      </c>
      <c r="HS79" s="5">
        <v>0</v>
      </c>
      <c r="HT79" s="5">
        <v>0</v>
      </c>
      <c r="HU79" s="5">
        <v>0</v>
      </c>
      <c r="HV79" s="5">
        <v>0</v>
      </c>
      <c r="HW79" s="5" t="s">
        <v>220</v>
      </c>
      <c r="HX79" s="5" t="s">
        <v>220</v>
      </c>
      <c r="HY79" s="5" t="s">
        <v>220</v>
      </c>
      <c r="HZ79" s="5" t="s">
        <v>220</v>
      </c>
      <c r="IA79" s="5" t="s">
        <v>220</v>
      </c>
      <c r="IB79" s="5" t="s">
        <v>220</v>
      </c>
      <c r="IC79" s="5" t="s">
        <v>220</v>
      </c>
      <c r="ID79" s="5" t="s">
        <v>220</v>
      </c>
      <c r="IE79" s="5" t="s">
        <v>220</v>
      </c>
      <c r="IF79" s="5" t="s">
        <v>220</v>
      </c>
      <c r="IG79" s="5" t="s">
        <v>220</v>
      </c>
      <c r="IH79" s="5" t="s">
        <v>220</v>
      </c>
      <c r="II79" s="5" t="s">
        <v>220</v>
      </c>
      <c r="IJ79" s="5" t="s">
        <v>220</v>
      </c>
      <c r="IK79" s="5" t="s">
        <v>220</v>
      </c>
      <c r="IL79" s="5" t="s">
        <v>220</v>
      </c>
      <c r="IM79" s="5" t="s">
        <v>220</v>
      </c>
      <c r="IN79" s="5" t="s">
        <v>220</v>
      </c>
      <c r="IO79" s="5" t="s">
        <v>220</v>
      </c>
      <c r="IP79" s="5" t="s">
        <v>220</v>
      </c>
      <c r="IQ79" s="5" t="s">
        <v>220</v>
      </c>
      <c r="IR79" s="5" t="s">
        <v>220</v>
      </c>
      <c r="IS79" s="5" t="s">
        <v>220</v>
      </c>
      <c r="IT79" s="5" t="s">
        <v>220</v>
      </c>
      <c r="IU79" s="5" t="s">
        <v>220</v>
      </c>
      <c r="IV79" s="5" t="s">
        <v>220</v>
      </c>
      <c r="IW79" s="5" t="s">
        <v>220</v>
      </c>
      <c r="IX79" s="5" t="s">
        <v>220</v>
      </c>
      <c r="IY79" s="5">
        <v>0</v>
      </c>
      <c r="IZ79" s="5">
        <v>0</v>
      </c>
      <c r="JA79" s="5">
        <v>0</v>
      </c>
      <c r="JB79" s="5">
        <v>0</v>
      </c>
      <c r="JC79" s="5" t="s">
        <v>220</v>
      </c>
      <c r="JD79" s="5" t="s">
        <v>220</v>
      </c>
      <c r="JE79" s="5" t="s">
        <v>220</v>
      </c>
      <c r="JF79" s="5" t="s">
        <v>220</v>
      </c>
      <c r="JG79" s="5" t="s">
        <v>220</v>
      </c>
      <c r="JH79" s="5" t="s">
        <v>220</v>
      </c>
      <c r="JI79" s="5" t="s">
        <v>220</v>
      </c>
      <c r="JJ79" s="5" t="s">
        <v>220</v>
      </c>
      <c r="JK79" s="5" t="s">
        <v>220</v>
      </c>
      <c r="JL79" s="5" t="s">
        <v>220</v>
      </c>
      <c r="JM79" s="5" t="s">
        <v>220</v>
      </c>
      <c r="JN79" s="5" t="s">
        <v>220</v>
      </c>
      <c r="JO79" s="5" t="s">
        <v>220</v>
      </c>
      <c r="JP79" s="5" t="s">
        <v>220</v>
      </c>
      <c r="JQ79" s="5" t="s">
        <v>220</v>
      </c>
      <c r="JR79" s="5" t="s">
        <v>220</v>
      </c>
      <c r="JS79" s="5" t="s">
        <v>220</v>
      </c>
      <c r="JT79" s="5" t="s">
        <v>220</v>
      </c>
      <c r="JU79" s="5" t="s">
        <v>220</v>
      </c>
      <c r="JV79" s="5" t="s">
        <v>220</v>
      </c>
      <c r="JW79" s="5" t="s">
        <v>220</v>
      </c>
      <c r="JX79" s="5" t="s">
        <v>220</v>
      </c>
      <c r="JY79" s="5" t="s">
        <v>220</v>
      </c>
      <c r="JZ79" s="5" t="s">
        <v>220</v>
      </c>
      <c r="KA79" s="5" t="s">
        <v>220</v>
      </c>
      <c r="KB79" s="5" t="s">
        <v>220</v>
      </c>
      <c r="KC79" s="5" t="s">
        <v>220</v>
      </c>
      <c r="KD79" s="5" t="s">
        <v>220</v>
      </c>
      <c r="KE79" s="5">
        <v>835</v>
      </c>
      <c r="KF79" s="5">
        <v>916</v>
      </c>
      <c r="KG79" s="5">
        <v>73</v>
      </c>
      <c r="KH79" s="5">
        <v>-78</v>
      </c>
      <c r="KI79" s="5" t="s">
        <v>220</v>
      </c>
      <c r="KJ79" s="5" t="s">
        <v>220</v>
      </c>
      <c r="KK79" s="5" t="s">
        <v>220</v>
      </c>
      <c r="KL79" s="5" t="s">
        <v>220</v>
      </c>
      <c r="KM79" s="5" t="s">
        <v>220</v>
      </c>
      <c r="KN79" s="5" t="s">
        <v>220</v>
      </c>
      <c r="KO79" s="5" t="s">
        <v>220</v>
      </c>
      <c r="KP79" s="5" t="s">
        <v>220</v>
      </c>
      <c r="KQ79" s="5" t="s">
        <v>220</v>
      </c>
      <c r="KR79" s="5" t="s">
        <v>220</v>
      </c>
      <c r="KS79" s="5" t="s">
        <v>220</v>
      </c>
      <c r="KT79" s="5" t="s">
        <v>220</v>
      </c>
      <c r="KU79" s="5" t="s">
        <v>220</v>
      </c>
      <c r="KV79" s="5" t="s">
        <v>220</v>
      </c>
      <c r="KW79" s="5" t="s">
        <v>220</v>
      </c>
      <c r="KX79" s="5" t="s">
        <v>220</v>
      </c>
      <c r="KY79" s="5" t="s">
        <v>220</v>
      </c>
      <c r="KZ79" s="5" t="s">
        <v>220</v>
      </c>
      <c r="LA79" s="5" t="s">
        <v>220</v>
      </c>
      <c r="LB79" s="5" t="s">
        <v>220</v>
      </c>
      <c r="LC79" s="5" t="s">
        <v>220</v>
      </c>
      <c r="LD79" s="5" t="s">
        <v>220</v>
      </c>
      <c r="LE79" s="5" t="s">
        <v>220</v>
      </c>
      <c r="LF79" s="5" t="s">
        <v>220</v>
      </c>
      <c r="LG79" s="5" t="s">
        <v>220</v>
      </c>
      <c r="LH79" s="5" t="s">
        <v>220</v>
      </c>
      <c r="LI79" s="5" t="s">
        <v>220</v>
      </c>
      <c r="LJ79" s="5" t="s">
        <v>220</v>
      </c>
      <c r="LK79" s="5">
        <v>265</v>
      </c>
      <c r="LL79" s="5">
        <v>21</v>
      </c>
      <c r="LM79" s="5">
        <v>3</v>
      </c>
      <c r="LN79" s="5">
        <v>0</v>
      </c>
      <c r="LO79" s="5" t="s">
        <v>220</v>
      </c>
      <c r="LP79" s="5" t="s">
        <v>220</v>
      </c>
      <c r="LQ79" s="5" t="s">
        <v>220</v>
      </c>
      <c r="LR79" s="5" t="s">
        <v>220</v>
      </c>
      <c r="LS79" s="5" t="s">
        <v>220</v>
      </c>
      <c r="LT79" s="5" t="s">
        <v>220</v>
      </c>
      <c r="LU79" s="5" t="s">
        <v>220</v>
      </c>
      <c r="LV79" s="5" t="s">
        <v>220</v>
      </c>
      <c r="LW79" s="5" t="s">
        <v>220</v>
      </c>
      <c r="LX79" s="5" t="s">
        <v>220</v>
      </c>
      <c r="LY79" s="5" t="s">
        <v>220</v>
      </c>
      <c r="LZ79" s="5" t="s">
        <v>220</v>
      </c>
      <c r="MA79" s="5" t="s">
        <v>220</v>
      </c>
      <c r="MB79" s="5" t="s">
        <v>220</v>
      </c>
      <c r="MC79" s="5" t="s">
        <v>220</v>
      </c>
      <c r="MD79" s="5" t="s">
        <v>220</v>
      </c>
      <c r="ME79" s="5" t="s">
        <v>220</v>
      </c>
      <c r="MF79" s="5" t="s">
        <v>220</v>
      </c>
      <c r="MG79" s="5" t="s">
        <v>220</v>
      </c>
      <c r="MH79" s="5" t="s">
        <v>220</v>
      </c>
      <c r="MI79" s="5" t="s">
        <v>220</v>
      </c>
      <c r="MJ79" s="5" t="s">
        <v>220</v>
      </c>
      <c r="MK79" s="5" t="s">
        <v>220</v>
      </c>
      <c r="ML79" s="5" t="s">
        <v>220</v>
      </c>
      <c r="MM79" s="5" t="s">
        <v>220</v>
      </c>
      <c r="MN79" s="5" t="s">
        <v>220</v>
      </c>
      <c r="MO79" s="5" t="s">
        <v>220</v>
      </c>
      <c r="MP79" s="5" t="s">
        <v>220</v>
      </c>
      <c r="MQ79" s="5">
        <v>0</v>
      </c>
      <c r="MR79" s="5">
        <v>0</v>
      </c>
      <c r="MS79" s="5">
        <v>0</v>
      </c>
      <c r="MT79" s="5">
        <v>0</v>
      </c>
      <c r="MU79" s="5" t="s">
        <v>220</v>
      </c>
      <c r="MV79" s="5" t="s">
        <v>220</v>
      </c>
      <c r="MW79" s="5" t="s">
        <v>220</v>
      </c>
      <c r="MX79" s="5" t="s">
        <v>220</v>
      </c>
      <c r="MY79" s="5" t="s">
        <v>220</v>
      </c>
      <c r="MZ79" s="5" t="s">
        <v>220</v>
      </c>
      <c r="NA79" s="5" t="s">
        <v>220</v>
      </c>
      <c r="NB79" s="5" t="s">
        <v>220</v>
      </c>
      <c r="NC79" s="5" t="s">
        <v>220</v>
      </c>
      <c r="ND79" s="5" t="s">
        <v>220</v>
      </c>
      <c r="NE79" s="5" t="s">
        <v>220</v>
      </c>
      <c r="NF79" s="5" t="s">
        <v>220</v>
      </c>
      <c r="NG79" s="5" t="s">
        <v>220</v>
      </c>
      <c r="NH79" s="5" t="s">
        <v>220</v>
      </c>
      <c r="NI79" s="5" t="s">
        <v>220</v>
      </c>
      <c r="NJ79" s="5" t="s">
        <v>220</v>
      </c>
      <c r="NK79" s="5" t="s">
        <v>220</v>
      </c>
      <c r="NL79" s="5" t="s">
        <v>220</v>
      </c>
      <c r="NM79" s="5" t="s">
        <v>220</v>
      </c>
      <c r="NN79" s="5" t="s">
        <v>220</v>
      </c>
      <c r="NO79" s="5" t="s">
        <v>220</v>
      </c>
      <c r="NP79" s="5" t="s">
        <v>220</v>
      </c>
      <c r="NQ79" s="5" t="s">
        <v>220</v>
      </c>
      <c r="NR79" s="5" t="s">
        <v>220</v>
      </c>
      <c r="NS79" s="5" t="s">
        <v>220</v>
      </c>
      <c r="NT79" s="5" t="s">
        <v>220</v>
      </c>
      <c r="NU79" s="5" t="s">
        <v>220</v>
      </c>
      <c r="NV79" s="5" t="s">
        <v>220</v>
      </c>
      <c r="NW79" s="5">
        <v>0</v>
      </c>
      <c r="NX79" s="5">
        <v>0</v>
      </c>
      <c r="NY79" s="5">
        <v>0</v>
      </c>
      <c r="NZ79" s="5">
        <v>0</v>
      </c>
      <c r="OA79" s="5" t="s">
        <v>220</v>
      </c>
      <c r="OB79" s="5" t="s">
        <v>220</v>
      </c>
      <c r="OC79" s="5" t="s">
        <v>220</v>
      </c>
      <c r="OD79" s="5" t="s">
        <v>220</v>
      </c>
      <c r="OE79" s="5" t="s">
        <v>220</v>
      </c>
      <c r="OF79" s="5" t="s">
        <v>220</v>
      </c>
      <c r="OG79" s="5" t="s">
        <v>220</v>
      </c>
      <c r="OH79" s="5" t="s">
        <v>220</v>
      </c>
      <c r="OI79" s="5" t="s">
        <v>220</v>
      </c>
      <c r="OJ79" s="5" t="s">
        <v>220</v>
      </c>
      <c r="OK79" s="5" t="s">
        <v>220</v>
      </c>
      <c r="OL79" s="5" t="s">
        <v>220</v>
      </c>
      <c r="OM79" s="5" t="s">
        <v>220</v>
      </c>
      <c r="ON79" s="5" t="s">
        <v>220</v>
      </c>
      <c r="OO79" s="5" t="s">
        <v>220</v>
      </c>
      <c r="OP79" s="5" t="s">
        <v>220</v>
      </c>
      <c r="OQ79" s="5" t="s">
        <v>220</v>
      </c>
      <c r="OR79" s="5" t="s">
        <v>220</v>
      </c>
      <c r="OS79" s="5" t="s">
        <v>220</v>
      </c>
      <c r="OT79" s="5" t="s">
        <v>220</v>
      </c>
      <c r="OU79" s="5" t="s">
        <v>220</v>
      </c>
      <c r="OV79" s="5" t="s">
        <v>220</v>
      </c>
      <c r="OW79" s="5" t="s">
        <v>220</v>
      </c>
      <c r="OX79" s="5" t="s">
        <v>220</v>
      </c>
      <c r="OY79" s="5" t="s">
        <v>220</v>
      </c>
      <c r="OZ79" s="5" t="s">
        <v>220</v>
      </c>
      <c r="PA79" s="5" t="s">
        <v>220</v>
      </c>
      <c r="PB79" s="5" t="s">
        <v>220</v>
      </c>
      <c r="PC79" s="5">
        <v>193</v>
      </c>
      <c r="PD79" s="5">
        <v>218</v>
      </c>
      <c r="PE79" s="5">
        <v>385</v>
      </c>
      <c r="PF79" s="5">
        <v>180</v>
      </c>
      <c r="PG79" s="5" t="s">
        <v>220</v>
      </c>
      <c r="PH79" s="5" t="s">
        <v>220</v>
      </c>
      <c r="PI79" s="5" t="s">
        <v>220</v>
      </c>
      <c r="PJ79" s="5" t="s">
        <v>220</v>
      </c>
      <c r="PK79" s="5" t="s">
        <v>220</v>
      </c>
      <c r="PL79" s="5" t="s">
        <v>220</v>
      </c>
      <c r="PM79" s="5" t="s">
        <v>220</v>
      </c>
      <c r="PN79" s="5" t="s">
        <v>220</v>
      </c>
      <c r="PO79" s="5" t="s">
        <v>220</v>
      </c>
      <c r="PP79" s="5" t="s">
        <v>220</v>
      </c>
      <c r="PQ79" s="5" t="s">
        <v>220</v>
      </c>
      <c r="PR79" s="5" t="s">
        <v>220</v>
      </c>
      <c r="PS79" s="5" t="s">
        <v>220</v>
      </c>
      <c r="PT79" s="5" t="s">
        <v>220</v>
      </c>
      <c r="PU79" s="5" t="s">
        <v>220</v>
      </c>
      <c r="PV79" s="5" t="s">
        <v>220</v>
      </c>
      <c r="PW79" s="5" t="s">
        <v>220</v>
      </c>
      <c r="PX79" s="5" t="s">
        <v>220</v>
      </c>
      <c r="PY79" s="5" t="s">
        <v>220</v>
      </c>
      <c r="PZ79" s="5" t="s">
        <v>220</v>
      </c>
      <c r="QA79" s="5" t="s">
        <v>220</v>
      </c>
      <c r="QB79" s="5" t="s">
        <v>220</v>
      </c>
      <c r="QC79" s="5" t="s">
        <v>220</v>
      </c>
      <c r="QD79" s="5" t="s">
        <v>220</v>
      </c>
      <c r="QE79" s="5" t="s">
        <v>220</v>
      </c>
      <c r="QF79" s="5" t="s">
        <v>220</v>
      </c>
      <c r="QG79" s="5" t="s">
        <v>220</v>
      </c>
      <c r="QH79" s="5" t="s">
        <v>220</v>
      </c>
      <c r="QI79" s="5">
        <v>60</v>
      </c>
      <c r="QJ79" s="5">
        <v>111</v>
      </c>
      <c r="QK79" s="5">
        <v>488</v>
      </c>
      <c r="QL79" s="5">
        <v>66</v>
      </c>
      <c r="QM79" s="5" t="s">
        <v>220</v>
      </c>
      <c r="QN79" s="5" t="s">
        <v>220</v>
      </c>
      <c r="QO79" s="5" t="s">
        <v>220</v>
      </c>
      <c r="QP79" s="5" t="s">
        <v>220</v>
      </c>
      <c r="QQ79" s="5" t="s">
        <v>220</v>
      </c>
      <c r="QR79" s="5" t="s">
        <v>220</v>
      </c>
      <c r="QS79" s="5" t="s">
        <v>220</v>
      </c>
      <c r="QT79" s="5" t="s">
        <v>220</v>
      </c>
      <c r="QU79" s="5" t="s">
        <v>220</v>
      </c>
      <c r="QV79" s="5" t="s">
        <v>220</v>
      </c>
      <c r="QW79" s="5" t="s">
        <v>220</v>
      </c>
      <c r="QX79" s="5" t="s">
        <v>220</v>
      </c>
      <c r="QY79" s="5" t="s">
        <v>220</v>
      </c>
      <c r="QZ79" s="5" t="s">
        <v>220</v>
      </c>
      <c r="RA79" s="5" t="s">
        <v>220</v>
      </c>
      <c r="RB79" s="5" t="s">
        <v>220</v>
      </c>
      <c r="RC79" s="5" t="s">
        <v>220</v>
      </c>
      <c r="RD79" s="5" t="s">
        <v>220</v>
      </c>
      <c r="RE79" s="5" t="s">
        <v>220</v>
      </c>
      <c r="RF79" s="5" t="s">
        <v>220</v>
      </c>
      <c r="RG79" s="5" t="s">
        <v>220</v>
      </c>
      <c r="RH79" s="5" t="s">
        <v>220</v>
      </c>
      <c r="RI79" s="5" t="s">
        <v>220</v>
      </c>
      <c r="RJ79" s="5" t="s">
        <v>220</v>
      </c>
      <c r="RK79" s="5" t="s">
        <v>220</v>
      </c>
      <c r="RL79" s="5" t="s">
        <v>220</v>
      </c>
      <c r="RM79" s="5" t="s">
        <v>220</v>
      </c>
      <c r="RN79" s="5" t="s">
        <v>220</v>
      </c>
      <c r="RO79" s="5">
        <v>0</v>
      </c>
      <c r="RP79" s="5">
        <v>0</v>
      </c>
      <c r="RQ79" s="5">
        <v>0</v>
      </c>
      <c r="RR79" s="5">
        <v>0</v>
      </c>
      <c r="RS79" s="5" t="s">
        <v>220</v>
      </c>
      <c r="RT79" s="5" t="s">
        <v>220</v>
      </c>
      <c r="RU79" s="5" t="s">
        <v>220</v>
      </c>
      <c r="RV79" s="5" t="s">
        <v>220</v>
      </c>
      <c r="RW79" s="5" t="s">
        <v>220</v>
      </c>
      <c r="RX79" s="5" t="s">
        <v>220</v>
      </c>
      <c r="RY79" s="5" t="s">
        <v>220</v>
      </c>
      <c r="RZ79" s="5" t="s">
        <v>220</v>
      </c>
      <c r="SA79" s="5" t="s">
        <v>220</v>
      </c>
      <c r="SB79" s="5" t="s">
        <v>220</v>
      </c>
      <c r="SC79" s="5" t="s">
        <v>220</v>
      </c>
      <c r="SD79" s="5" t="s">
        <v>220</v>
      </c>
      <c r="SE79" s="5" t="s">
        <v>220</v>
      </c>
      <c r="SF79" s="5" t="s">
        <v>220</v>
      </c>
      <c r="SG79" s="5" t="s">
        <v>220</v>
      </c>
      <c r="SH79" s="5" t="s">
        <v>220</v>
      </c>
      <c r="SI79" s="5" t="s">
        <v>220</v>
      </c>
      <c r="SJ79" s="5" t="s">
        <v>220</v>
      </c>
      <c r="SK79" s="5" t="s">
        <v>220</v>
      </c>
      <c r="SL79" s="5" t="s">
        <v>220</v>
      </c>
      <c r="SM79" s="5" t="s">
        <v>220</v>
      </c>
      <c r="SN79" s="5" t="s">
        <v>220</v>
      </c>
      <c r="SO79" s="5" t="s">
        <v>220</v>
      </c>
      <c r="SP79" s="5" t="s">
        <v>220</v>
      </c>
      <c r="SQ79" s="5" t="s">
        <v>220</v>
      </c>
      <c r="SR79" s="5" t="s">
        <v>220</v>
      </c>
      <c r="SS79" s="5" t="s">
        <v>220</v>
      </c>
      <c r="ST79" s="5" t="s">
        <v>220</v>
      </c>
      <c r="SU79" s="5">
        <v>0</v>
      </c>
      <c r="SV79" s="5">
        <v>0</v>
      </c>
      <c r="SW79" s="5">
        <v>0</v>
      </c>
      <c r="SX79" s="5">
        <v>0</v>
      </c>
      <c r="SY79" s="5" t="s">
        <v>220</v>
      </c>
      <c r="SZ79" s="5" t="s">
        <v>220</v>
      </c>
      <c r="TA79" s="5" t="s">
        <v>220</v>
      </c>
      <c r="TB79" s="5" t="s">
        <v>220</v>
      </c>
      <c r="TC79" s="5" t="s">
        <v>220</v>
      </c>
      <c r="TD79" s="5" t="s">
        <v>220</v>
      </c>
      <c r="TE79" s="5" t="s">
        <v>220</v>
      </c>
      <c r="TF79" s="5" t="s">
        <v>220</v>
      </c>
      <c r="TG79" s="5" t="s">
        <v>220</v>
      </c>
      <c r="TH79" s="5" t="s">
        <v>220</v>
      </c>
      <c r="TI79" s="5" t="s">
        <v>220</v>
      </c>
      <c r="TJ79" s="5" t="s">
        <v>220</v>
      </c>
      <c r="TK79" s="5" t="s">
        <v>220</v>
      </c>
      <c r="TL79" s="5" t="s">
        <v>220</v>
      </c>
      <c r="TM79" s="5" t="s">
        <v>220</v>
      </c>
      <c r="TN79" s="5" t="s">
        <v>220</v>
      </c>
      <c r="TO79" s="5" t="s">
        <v>220</v>
      </c>
      <c r="TP79" s="5" t="s">
        <v>220</v>
      </c>
      <c r="TQ79" s="5" t="s">
        <v>220</v>
      </c>
      <c r="TR79" s="5" t="s">
        <v>220</v>
      </c>
      <c r="TS79" s="5" t="s">
        <v>220</v>
      </c>
      <c r="TT79" s="5" t="s">
        <v>220</v>
      </c>
      <c r="TU79" s="5" t="s">
        <v>220</v>
      </c>
      <c r="TV79" s="5" t="s">
        <v>220</v>
      </c>
      <c r="TW79" s="5" t="s">
        <v>220</v>
      </c>
      <c r="TX79" s="5" t="s">
        <v>220</v>
      </c>
      <c r="TY79" s="5" t="s">
        <v>220</v>
      </c>
      <c r="TZ79" s="5" t="s">
        <v>220</v>
      </c>
      <c r="UA79" s="5">
        <v>0</v>
      </c>
      <c r="UB79" s="5">
        <v>2</v>
      </c>
      <c r="UC79" s="5">
        <v>0</v>
      </c>
      <c r="UD79" s="5">
        <v>0</v>
      </c>
      <c r="UE79" s="5" t="s">
        <v>220</v>
      </c>
      <c r="UF79" s="5" t="s">
        <v>220</v>
      </c>
      <c r="UG79" s="5" t="s">
        <v>220</v>
      </c>
      <c r="UH79" s="5" t="s">
        <v>220</v>
      </c>
      <c r="UI79" s="5" t="s">
        <v>220</v>
      </c>
      <c r="UJ79" s="5" t="s">
        <v>220</v>
      </c>
      <c r="UK79" s="5" t="s">
        <v>220</v>
      </c>
      <c r="UL79" s="5" t="s">
        <v>220</v>
      </c>
      <c r="UM79" s="5" t="s">
        <v>220</v>
      </c>
      <c r="UN79" s="5" t="s">
        <v>220</v>
      </c>
      <c r="UO79" s="5" t="s">
        <v>220</v>
      </c>
      <c r="UP79" s="5" t="s">
        <v>220</v>
      </c>
      <c r="UQ79" s="5" t="s">
        <v>220</v>
      </c>
      <c r="UR79" s="5" t="s">
        <v>220</v>
      </c>
      <c r="US79" s="5" t="s">
        <v>220</v>
      </c>
      <c r="UT79" s="5" t="s">
        <v>220</v>
      </c>
      <c r="UU79" s="5" t="s">
        <v>220</v>
      </c>
      <c r="UV79" s="5" t="s">
        <v>220</v>
      </c>
      <c r="UW79" s="5" t="s">
        <v>220</v>
      </c>
      <c r="UX79" s="5" t="s">
        <v>220</v>
      </c>
      <c r="UY79" s="5" t="s">
        <v>220</v>
      </c>
      <c r="UZ79" s="5" t="s">
        <v>220</v>
      </c>
      <c r="VA79" s="5" t="s">
        <v>220</v>
      </c>
      <c r="VB79" s="5" t="s">
        <v>220</v>
      </c>
      <c r="VC79" s="5" t="s">
        <v>220</v>
      </c>
      <c r="VD79" s="5" t="s">
        <v>220</v>
      </c>
      <c r="VE79" s="5" t="s">
        <v>220</v>
      </c>
      <c r="VF79" s="5" t="s">
        <v>220</v>
      </c>
      <c r="VG79" s="5">
        <v>5298</v>
      </c>
      <c r="VH79" s="5">
        <v>4465</v>
      </c>
      <c r="VI79" s="5">
        <v>736</v>
      </c>
      <c r="VJ79" s="5">
        <v>-13087</v>
      </c>
      <c r="VK79" s="5" t="s">
        <v>220</v>
      </c>
      <c r="VL79" s="5" t="s">
        <v>220</v>
      </c>
      <c r="VM79" s="5" t="s">
        <v>220</v>
      </c>
      <c r="VN79" s="5" t="s">
        <v>220</v>
      </c>
      <c r="VO79" s="5" t="s">
        <v>220</v>
      </c>
      <c r="VP79" s="5" t="s">
        <v>220</v>
      </c>
      <c r="VQ79" s="5" t="s">
        <v>220</v>
      </c>
      <c r="VR79" s="5" t="s">
        <v>220</v>
      </c>
      <c r="VS79" s="5" t="s">
        <v>220</v>
      </c>
      <c r="VT79" s="5" t="s">
        <v>220</v>
      </c>
      <c r="VU79" s="5" t="s">
        <v>220</v>
      </c>
      <c r="VV79" s="5" t="s">
        <v>220</v>
      </c>
      <c r="VW79" s="5" t="s">
        <v>220</v>
      </c>
      <c r="VX79" s="5" t="s">
        <v>220</v>
      </c>
      <c r="VY79" s="5" t="s">
        <v>220</v>
      </c>
      <c r="VZ79" s="5" t="s">
        <v>220</v>
      </c>
      <c r="WA79" s="5" t="s">
        <v>220</v>
      </c>
      <c r="WB79" s="5" t="s">
        <v>220</v>
      </c>
      <c r="WC79" s="5" t="s">
        <v>220</v>
      </c>
      <c r="WD79" s="5" t="s">
        <v>220</v>
      </c>
      <c r="WE79" s="5" t="s">
        <v>220</v>
      </c>
      <c r="WF79" s="5" t="s">
        <v>220</v>
      </c>
      <c r="WG79" s="5" t="s">
        <v>220</v>
      </c>
      <c r="WH79" s="5" t="s">
        <v>220</v>
      </c>
      <c r="WI79" s="5" t="s">
        <v>220</v>
      </c>
      <c r="WJ79" s="5" t="s">
        <v>220</v>
      </c>
      <c r="WK79" s="5" t="s">
        <v>220</v>
      </c>
      <c r="WL79" s="5" t="s">
        <v>220</v>
      </c>
      <c r="WM79" s="5">
        <v>0</v>
      </c>
      <c r="WN79" s="5">
        <v>0</v>
      </c>
      <c r="WO79" s="5">
        <v>0</v>
      </c>
      <c r="WP79" s="5">
        <v>0</v>
      </c>
      <c r="WQ79" s="5" t="s">
        <v>220</v>
      </c>
      <c r="WR79" s="5" t="s">
        <v>220</v>
      </c>
      <c r="WS79" s="5" t="s">
        <v>220</v>
      </c>
      <c r="WT79" s="5" t="s">
        <v>220</v>
      </c>
      <c r="WU79" s="5" t="s">
        <v>220</v>
      </c>
      <c r="WV79" s="5" t="s">
        <v>220</v>
      </c>
      <c r="WW79" s="5" t="s">
        <v>220</v>
      </c>
      <c r="WX79" s="5" t="s">
        <v>220</v>
      </c>
      <c r="WY79" s="5" t="s">
        <v>220</v>
      </c>
      <c r="WZ79" s="5" t="s">
        <v>220</v>
      </c>
      <c r="XA79" s="5" t="s">
        <v>220</v>
      </c>
      <c r="XB79" s="5" t="s">
        <v>220</v>
      </c>
      <c r="XC79" s="5" t="s">
        <v>220</v>
      </c>
      <c r="XD79" s="5" t="s">
        <v>220</v>
      </c>
      <c r="XE79" s="5" t="s">
        <v>220</v>
      </c>
      <c r="XF79" s="5" t="s">
        <v>220</v>
      </c>
      <c r="XG79" s="5" t="s">
        <v>220</v>
      </c>
      <c r="XH79" s="5" t="s">
        <v>220</v>
      </c>
      <c r="XI79" s="5" t="s">
        <v>220</v>
      </c>
      <c r="XJ79" s="5" t="s">
        <v>220</v>
      </c>
      <c r="XK79" s="5" t="s">
        <v>220</v>
      </c>
      <c r="XL79" s="5" t="s">
        <v>220</v>
      </c>
      <c r="XM79" s="5" t="s">
        <v>220</v>
      </c>
      <c r="XN79" s="5" t="s">
        <v>220</v>
      </c>
      <c r="XO79" s="5" t="s">
        <v>220</v>
      </c>
      <c r="XP79" s="5" t="s">
        <v>220</v>
      </c>
      <c r="XQ79" s="5" t="s">
        <v>220</v>
      </c>
      <c r="XR79" s="5" t="s">
        <v>220</v>
      </c>
      <c r="XS79" s="2" t="s">
        <v>220</v>
      </c>
      <c r="XT79" s="3" t="s">
        <v>222</v>
      </c>
      <c r="XU79" s="3" t="s">
        <v>221</v>
      </c>
      <c r="XV79" s="3" t="s">
        <v>221</v>
      </c>
      <c r="XW79" s="3" t="s">
        <v>221</v>
      </c>
      <c r="XX79" s="3" t="s">
        <v>222</v>
      </c>
      <c r="XY79" s="3" t="s">
        <v>221</v>
      </c>
      <c r="XZ79" s="3"/>
    </row>
    <row r="80" spans="1:650" x14ac:dyDescent="0.3">
      <c r="A80" s="1" t="s">
        <v>74</v>
      </c>
      <c r="B80" s="2">
        <v>4057000</v>
      </c>
      <c r="C80" s="5">
        <v>18834</v>
      </c>
      <c r="D80" s="5">
        <v>2490</v>
      </c>
      <c r="E80" s="5">
        <v>2230</v>
      </c>
      <c r="F80" s="5">
        <v>937</v>
      </c>
      <c r="G80" s="5">
        <v>113</v>
      </c>
      <c r="H80" s="5">
        <v>1633</v>
      </c>
      <c r="I80" s="5">
        <v>49</v>
      </c>
      <c r="J80" s="5">
        <v>973</v>
      </c>
      <c r="K80" s="5">
        <v>1831</v>
      </c>
      <c r="L80" s="5">
        <v>12661</v>
      </c>
      <c r="M80" s="5">
        <v>187</v>
      </c>
      <c r="N80" s="5">
        <v>0</v>
      </c>
      <c r="O80" s="5">
        <v>0</v>
      </c>
      <c r="P80" s="5">
        <v>0</v>
      </c>
      <c r="Q80" s="5">
        <v>0</v>
      </c>
      <c r="R80" s="5">
        <v>0</v>
      </c>
      <c r="S80" s="5">
        <v>0</v>
      </c>
      <c r="T80" s="5">
        <v>0</v>
      </c>
      <c r="U80" s="5">
        <v>0</v>
      </c>
      <c r="V80" s="5">
        <v>0</v>
      </c>
      <c r="W80" s="5">
        <v>0</v>
      </c>
      <c r="X80" s="5">
        <v>0</v>
      </c>
      <c r="Y80" s="5">
        <v>0</v>
      </c>
      <c r="Z80" s="5">
        <v>0</v>
      </c>
      <c r="AA80" s="5">
        <v>0</v>
      </c>
      <c r="AB80" s="5">
        <v>0</v>
      </c>
      <c r="AC80" s="5">
        <v>0</v>
      </c>
      <c r="AD80" s="5">
        <v>0</v>
      </c>
      <c r="AE80" s="5">
        <v>0</v>
      </c>
      <c r="AF80" s="5">
        <v>0</v>
      </c>
      <c r="AG80" s="5">
        <v>0</v>
      </c>
      <c r="AH80" s="5">
        <v>0</v>
      </c>
      <c r="AI80" s="5">
        <v>124091</v>
      </c>
      <c r="AJ80" s="5">
        <v>93289</v>
      </c>
      <c r="AK80" s="5">
        <v>70070</v>
      </c>
      <c r="AL80" s="5">
        <v>109689</v>
      </c>
      <c r="AM80" s="5">
        <v>500366</v>
      </c>
      <c r="AN80" s="5">
        <v>43368</v>
      </c>
      <c r="AO80" s="5">
        <v>51154</v>
      </c>
      <c r="AP80" s="5">
        <v>325366</v>
      </c>
      <c r="AQ80" s="5">
        <v>150813</v>
      </c>
      <c r="AR80" s="5">
        <v>156957</v>
      </c>
      <c r="AS80" s="5">
        <v>610448</v>
      </c>
      <c r="AT80" s="5">
        <v>67744</v>
      </c>
      <c r="AU80" s="5">
        <v>75486</v>
      </c>
      <c r="AV80" s="5">
        <v>45540</v>
      </c>
      <c r="AW80" s="5">
        <v>125586</v>
      </c>
      <c r="AX80" s="5">
        <v>67094</v>
      </c>
      <c r="AY80" s="5">
        <v>26078</v>
      </c>
      <c r="AZ80" s="5">
        <v>259737</v>
      </c>
      <c r="BA80" s="5">
        <v>6558</v>
      </c>
      <c r="BB80" s="5">
        <v>16380</v>
      </c>
      <c r="BC80" s="5">
        <v>21428</v>
      </c>
      <c r="BD80" s="5">
        <v>21238</v>
      </c>
      <c r="BE80" s="5">
        <v>2132</v>
      </c>
      <c r="BF80" s="5">
        <v>26172</v>
      </c>
      <c r="BG80" s="5">
        <v>16789</v>
      </c>
      <c r="BH80" s="5">
        <v>50286</v>
      </c>
      <c r="BI80" s="5">
        <v>29102</v>
      </c>
      <c r="BJ80" s="5">
        <v>5448</v>
      </c>
      <c r="BK80" s="5">
        <v>29091</v>
      </c>
      <c r="BL80" s="5">
        <v>18024</v>
      </c>
      <c r="BM80" s="5">
        <v>26459</v>
      </c>
      <c r="BN80" s="5">
        <v>11717</v>
      </c>
      <c r="BO80" s="5">
        <v>24329</v>
      </c>
      <c r="BP80" s="5">
        <v>19518</v>
      </c>
      <c r="BQ80" s="5">
        <v>18640</v>
      </c>
      <c r="BR80" s="5">
        <v>16402</v>
      </c>
      <c r="BS80" s="5">
        <v>184474</v>
      </c>
      <c r="BT80" s="5">
        <v>48531</v>
      </c>
      <c r="BU80" s="5">
        <v>50423</v>
      </c>
      <c r="BV80" s="5">
        <v>70712</v>
      </c>
      <c r="BW80" s="5">
        <v>34293</v>
      </c>
      <c r="BX80" s="5">
        <v>20930</v>
      </c>
      <c r="BY80" s="5">
        <v>16179</v>
      </c>
      <c r="BZ80" s="5">
        <v>26730</v>
      </c>
      <c r="CA80" s="5">
        <v>13971</v>
      </c>
      <c r="CB80" s="5">
        <v>10069</v>
      </c>
      <c r="CC80" s="5">
        <v>8875</v>
      </c>
      <c r="CD80" s="5">
        <v>13053</v>
      </c>
      <c r="CE80" s="5">
        <v>12087</v>
      </c>
      <c r="CF80" s="5">
        <v>37311</v>
      </c>
      <c r="CG80" s="5">
        <v>23663</v>
      </c>
      <c r="CH80" s="5">
        <v>5579</v>
      </c>
      <c r="CI80" s="5">
        <v>9852</v>
      </c>
      <c r="CJ80" s="5">
        <v>4372</v>
      </c>
      <c r="CK80" s="5">
        <v>3014</v>
      </c>
      <c r="CL80" s="5">
        <v>7295</v>
      </c>
      <c r="CM80" s="5">
        <v>1659</v>
      </c>
      <c r="CN80" s="5">
        <v>2441</v>
      </c>
      <c r="CO80" s="5">
        <v>6584</v>
      </c>
      <c r="CP80" s="5">
        <v>6079</v>
      </c>
      <c r="CQ80" s="5">
        <v>7877</v>
      </c>
      <c r="CR80" s="5">
        <v>4355</v>
      </c>
      <c r="CS80" s="5">
        <v>21313</v>
      </c>
      <c r="CT80" s="5">
        <v>6501</v>
      </c>
      <c r="CU80" s="5">
        <v>142135</v>
      </c>
      <c r="CV80" s="5">
        <v>135989</v>
      </c>
      <c r="CW80" s="5">
        <v>63408</v>
      </c>
      <c r="CX80" s="5">
        <v>57848</v>
      </c>
      <c r="CY80" s="5">
        <v>56040</v>
      </c>
      <c r="CZ80" s="5">
        <v>61302</v>
      </c>
      <c r="DA80" s="5">
        <v>71849</v>
      </c>
      <c r="DB80" s="5">
        <v>75131</v>
      </c>
      <c r="DC80" s="5">
        <v>69623</v>
      </c>
      <c r="DD80" s="5">
        <v>55028</v>
      </c>
      <c r="DE80" s="5">
        <v>47086</v>
      </c>
      <c r="DF80" s="5">
        <v>36073</v>
      </c>
      <c r="DG80" s="5">
        <v>52414</v>
      </c>
      <c r="DH80" s="5">
        <v>53551</v>
      </c>
      <c r="DI80" s="5">
        <v>46620</v>
      </c>
      <c r="DJ80" s="5">
        <v>54511</v>
      </c>
      <c r="DK80" s="5">
        <v>37864</v>
      </c>
      <c r="DL80" s="5">
        <v>49291</v>
      </c>
      <c r="DM80" s="5">
        <v>30934</v>
      </c>
      <c r="DN80" s="5">
        <v>33448</v>
      </c>
      <c r="DO80" s="5">
        <v>32806</v>
      </c>
      <c r="DP80" s="5">
        <v>34106</v>
      </c>
      <c r="DQ80" s="5">
        <v>24147</v>
      </c>
      <c r="DR80" s="5">
        <v>25584</v>
      </c>
      <c r="DS80" s="5">
        <v>32064</v>
      </c>
      <c r="DT80" s="5">
        <v>29924</v>
      </c>
      <c r="DU80" s="5">
        <v>28828</v>
      </c>
      <c r="DV80" s="5">
        <v>32216</v>
      </c>
      <c r="DW80" s="5">
        <v>25645</v>
      </c>
      <c r="DX80" s="5">
        <v>28372</v>
      </c>
      <c r="DY80" s="5">
        <v>36530</v>
      </c>
      <c r="DZ80" s="5">
        <v>23290</v>
      </c>
      <c r="EA80" s="5">
        <v>23520</v>
      </c>
      <c r="EB80" s="5">
        <v>28321</v>
      </c>
      <c r="EC80" s="5">
        <v>14843</v>
      </c>
      <c r="ED80" s="5">
        <v>13261</v>
      </c>
      <c r="EE80" s="5">
        <v>7874</v>
      </c>
      <c r="EF80" s="5">
        <v>21025</v>
      </c>
      <c r="EG80" s="5">
        <v>8328</v>
      </c>
      <c r="EH80" s="5">
        <v>8957</v>
      </c>
      <c r="EI80" s="5">
        <v>8347</v>
      </c>
      <c r="EJ80" s="5">
        <v>9621</v>
      </c>
      <c r="EK80" s="5">
        <v>8773</v>
      </c>
      <c r="EL80" s="5">
        <v>12860</v>
      </c>
      <c r="EM80" s="5">
        <v>14300</v>
      </c>
      <c r="EN80" s="5">
        <v>6945</v>
      </c>
      <c r="EO80" s="5">
        <v>7487</v>
      </c>
      <c r="EP80" s="5">
        <v>5992</v>
      </c>
      <c r="EQ80" s="5">
        <v>7375</v>
      </c>
      <c r="ER80" s="5">
        <v>5684</v>
      </c>
      <c r="ES80" s="5">
        <v>3404</v>
      </c>
      <c r="ET80" s="5">
        <v>3556</v>
      </c>
      <c r="EU80" s="5">
        <v>6411</v>
      </c>
      <c r="EV80" s="5">
        <v>6182</v>
      </c>
      <c r="EW80" s="5">
        <v>17431</v>
      </c>
      <c r="EX80" s="5">
        <v>5171</v>
      </c>
      <c r="EY80" s="5">
        <v>10588</v>
      </c>
      <c r="EZ80" s="5">
        <v>6521</v>
      </c>
      <c r="FA80" s="5">
        <v>9021</v>
      </c>
      <c r="FB80" s="5">
        <v>5066</v>
      </c>
      <c r="FC80" s="5">
        <v>4628</v>
      </c>
      <c r="FD80" s="5">
        <v>4833</v>
      </c>
      <c r="FE80" s="5">
        <v>5282</v>
      </c>
      <c r="FF80" s="5">
        <v>6929</v>
      </c>
      <c r="FG80" s="5">
        <v>0</v>
      </c>
      <c r="FH80" s="5">
        <v>0</v>
      </c>
      <c r="FI80" s="5">
        <v>0</v>
      </c>
      <c r="FJ80" s="5">
        <v>0</v>
      </c>
      <c r="FK80" s="5">
        <v>0</v>
      </c>
      <c r="FL80" s="5">
        <v>0</v>
      </c>
      <c r="FM80" s="5">
        <v>0</v>
      </c>
      <c r="FN80" s="5">
        <v>0</v>
      </c>
      <c r="FO80" s="5">
        <v>0</v>
      </c>
      <c r="FP80" s="5">
        <v>0</v>
      </c>
      <c r="FQ80" s="5">
        <v>0</v>
      </c>
      <c r="FR80" s="5">
        <v>0</v>
      </c>
      <c r="FS80" s="5">
        <v>0</v>
      </c>
      <c r="FT80" s="5">
        <v>0</v>
      </c>
      <c r="FU80" s="5" t="s">
        <v>220</v>
      </c>
      <c r="FV80" s="5" t="s">
        <v>220</v>
      </c>
      <c r="FW80" s="5" t="s">
        <v>220</v>
      </c>
      <c r="FX80" s="5" t="s">
        <v>220</v>
      </c>
      <c r="FY80" s="5" t="s">
        <v>220</v>
      </c>
      <c r="FZ80" s="5" t="s">
        <v>220</v>
      </c>
      <c r="GA80" s="5" t="s">
        <v>220</v>
      </c>
      <c r="GB80" s="5" t="s">
        <v>220</v>
      </c>
      <c r="GC80" s="5" t="s">
        <v>220</v>
      </c>
      <c r="GD80" s="5" t="s">
        <v>220</v>
      </c>
      <c r="GE80" s="5" t="s">
        <v>220</v>
      </c>
      <c r="GF80" s="5" t="s">
        <v>220</v>
      </c>
      <c r="GG80" s="5" t="s">
        <v>220</v>
      </c>
      <c r="GH80" s="5" t="s">
        <v>220</v>
      </c>
      <c r="GI80" s="5" t="s">
        <v>220</v>
      </c>
      <c r="GJ80" s="5" t="s">
        <v>220</v>
      </c>
      <c r="GK80" s="5" t="s">
        <v>220</v>
      </c>
      <c r="GL80" s="5" t="s">
        <v>220</v>
      </c>
      <c r="GM80" s="5">
        <v>332910</v>
      </c>
      <c r="GN80" s="5">
        <v>279607</v>
      </c>
      <c r="GO80" s="5">
        <v>169190</v>
      </c>
      <c r="GP80" s="5">
        <v>198136</v>
      </c>
      <c r="GQ80" s="5">
        <v>748868</v>
      </c>
      <c r="GR80" s="5">
        <v>175859</v>
      </c>
      <c r="GS80" s="5">
        <v>181804</v>
      </c>
      <c r="GT80" s="5">
        <v>481139</v>
      </c>
      <c r="GU80" s="5">
        <v>264908</v>
      </c>
      <c r="GV80" s="5">
        <v>255197</v>
      </c>
      <c r="GW80" s="5">
        <v>682674</v>
      </c>
      <c r="GX80" s="5">
        <v>143407</v>
      </c>
      <c r="GY80" s="5">
        <v>156170</v>
      </c>
      <c r="GZ80" s="5">
        <v>116105</v>
      </c>
      <c r="HA80" s="5">
        <v>188568</v>
      </c>
      <c r="HB80" s="5">
        <v>140651</v>
      </c>
      <c r="HC80" s="5">
        <v>83403</v>
      </c>
      <c r="HD80" s="5">
        <v>352023</v>
      </c>
      <c r="HE80" s="5">
        <v>64560</v>
      </c>
      <c r="HF80" s="5">
        <v>58964</v>
      </c>
      <c r="HG80" s="5">
        <v>70497</v>
      </c>
      <c r="HH80" s="5">
        <v>65898</v>
      </c>
      <c r="HI80" s="5">
        <v>46724</v>
      </c>
      <c r="HJ80" s="5">
        <v>64221</v>
      </c>
      <c r="HK80" s="5">
        <v>61100</v>
      </c>
      <c r="HL80" s="5">
        <v>89173</v>
      </c>
      <c r="HM80" s="5">
        <v>73535</v>
      </c>
      <c r="HN80" s="5">
        <v>48807</v>
      </c>
      <c r="HO80" s="5">
        <v>67241</v>
      </c>
      <c r="HP80" s="5">
        <v>55583</v>
      </c>
      <c r="HQ80" s="5">
        <v>89584</v>
      </c>
      <c r="HR80" s="5">
        <v>48437</v>
      </c>
      <c r="HS80" s="5">
        <v>585368</v>
      </c>
      <c r="HT80" s="5">
        <v>654728</v>
      </c>
      <c r="HU80" s="5">
        <v>643471</v>
      </c>
      <c r="HV80" s="5">
        <v>635391</v>
      </c>
      <c r="HW80" s="5">
        <v>643410</v>
      </c>
      <c r="HX80" s="5">
        <v>773398</v>
      </c>
      <c r="HY80" s="5">
        <v>672344</v>
      </c>
      <c r="HZ80" s="5">
        <v>673515</v>
      </c>
      <c r="IA80" s="5">
        <v>806560</v>
      </c>
      <c r="IB80" s="5">
        <v>896541</v>
      </c>
      <c r="IC80" s="5">
        <v>705731</v>
      </c>
      <c r="ID80" s="5">
        <v>787229</v>
      </c>
      <c r="IE80" s="5">
        <v>685607</v>
      </c>
      <c r="IF80" s="5">
        <v>648417</v>
      </c>
      <c r="IG80" s="5">
        <v>550550</v>
      </c>
      <c r="IH80" s="5">
        <v>468892</v>
      </c>
      <c r="II80" s="5">
        <v>398997</v>
      </c>
      <c r="IJ80" s="5">
        <v>367401</v>
      </c>
      <c r="IK80" s="5">
        <v>334382</v>
      </c>
      <c r="IL80" s="5">
        <v>326437</v>
      </c>
      <c r="IM80" s="5">
        <v>293159</v>
      </c>
      <c r="IN80" s="5">
        <v>271485</v>
      </c>
      <c r="IO80" s="5">
        <v>265545</v>
      </c>
      <c r="IP80" s="5">
        <v>267110</v>
      </c>
      <c r="IQ80" s="5">
        <v>263094</v>
      </c>
      <c r="IR80" s="5">
        <v>238762</v>
      </c>
      <c r="IS80" s="5">
        <v>246307</v>
      </c>
      <c r="IT80" s="5">
        <v>242349</v>
      </c>
      <c r="IU80" s="5">
        <v>240513</v>
      </c>
      <c r="IV80" s="5">
        <v>216802</v>
      </c>
      <c r="IW80" s="5">
        <v>200159</v>
      </c>
      <c r="IX80" s="5">
        <v>200958</v>
      </c>
      <c r="IY80" s="5">
        <v>58416</v>
      </c>
      <c r="IZ80" s="5">
        <v>70275</v>
      </c>
      <c r="JA80" s="5">
        <v>75746</v>
      </c>
      <c r="JB80" s="5">
        <v>67061</v>
      </c>
      <c r="JC80" s="5">
        <v>70852</v>
      </c>
      <c r="JD80" s="5">
        <v>73287</v>
      </c>
      <c r="JE80" s="5">
        <v>53421</v>
      </c>
      <c r="JF80" s="5">
        <v>66506</v>
      </c>
      <c r="JG80" s="5">
        <v>73881</v>
      </c>
      <c r="JH80" s="5">
        <v>56216</v>
      </c>
      <c r="JI80" s="5">
        <v>48244</v>
      </c>
      <c r="JJ80" s="5">
        <v>52931</v>
      </c>
      <c r="JK80" s="5">
        <v>44450</v>
      </c>
      <c r="JL80" s="5">
        <v>45563</v>
      </c>
      <c r="JM80" s="5">
        <v>48489</v>
      </c>
      <c r="JN80" s="5">
        <v>47810</v>
      </c>
      <c r="JO80" s="5">
        <v>48582</v>
      </c>
      <c r="JP80" s="5">
        <v>53912</v>
      </c>
      <c r="JQ80" s="5">
        <v>41104</v>
      </c>
      <c r="JR80" s="5">
        <v>39163</v>
      </c>
      <c r="JS80" s="5">
        <v>40537</v>
      </c>
      <c r="JT80" s="5">
        <v>36479</v>
      </c>
      <c r="JU80" s="5">
        <v>32497</v>
      </c>
      <c r="JV80" s="5">
        <v>33811</v>
      </c>
      <c r="JW80" s="5">
        <v>34777</v>
      </c>
      <c r="JX80" s="5">
        <v>31271</v>
      </c>
      <c r="JY80" s="5">
        <v>31521</v>
      </c>
      <c r="JZ80" s="5">
        <v>26918</v>
      </c>
      <c r="KA80" s="5">
        <v>31653</v>
      </c>
      <c r="KB80" s="5">
        <v>31771</v>
      </c>
      <c r="KC80" s="5">
        <v>32641</v>
      </c>
      <c r="KD80" s="5">
        <v>29666</v>
      </c>
      <c r="KE80" s="5">
        <v>20407</v>
      </c>
      <c r="KF80" s="5">
        <v>19922</v>
      </c>
      <c r="KG80" s="5">
        <v>20134</v>
      </c>
      <c r="KH80" s="5">
        <v>20593</v>
      </c>
      <c r="KI80" s="5">
        <v>20033</v>
      </c>
      <c r="KJ80" s="5">
        <v>19013</v>
      </c>
      <c r="KK80" s="5">
        <v>15964</v>
      </c>
      <c r="KL80" s="5">
        <v>11591</v>
      </c>
      <c r="KM80" s="5">
        <v>8226</v>
      </c>
      <c r="KN80" s="5">
        <v>7743</v>
      </c>
      <c r="KO80" s="5">
        <v>6275</v>
      </c>
      <c r="KP80" s="5">
        <v>6191</v>
      </c>
      <c r="KQ80" s="5">
        <v>7128</v>
      </c>
      <c r="KR80" s="5">
        <v>6921</v>
      </c>
      <c r="KS80" s="5">
        <v>6098</v>
      </c>
      <c r="KT80" s="5">
        <v>6052</v>
      </c>
      <c r="KU80" s="5">
        <v>6390</v>
      </c>
      <c r="KV80" s="5">
        <v>5317</v>
      </c>
      <c r="KW80" s="5">
        <v>5711</v>
      </c>
      <c r="KX80" s="5">
        <v>5736</v>
      </c>
      <c r="KY80" s="5">
        <v>4766</v>
      </c>
      <c r="KZ80" s="5">
        <v>4734</v>
      </c>
      <c r="LA80" s="5">
        <v>3697</v>
      </c>
      <c r="LB80" s="5">
        <v>3419</v>
      </c>
      <c r="LC80" s="5">
        <v>3540</v>
      </c>
      <c r="LD80" s="5">
        <v>3632</v>
      </c>
      <c r="LE80" s="5">
        <v>4155</v>
      </c>
      <c r="LF80" s="5">
        <v>4553</v>
      </c>
      <c r="LG80" s="5">
        <v>4634</v>
      </c>
      <c r="LH80" s="5">
        <v>4341</v>
      </c>
      <c r="LI80" s="5">
        <v>4659</v>
      </c>
      <c r="LJ80" s="5">
        <v>4073</v>
      </c>
      <c r="LK80" s="5">
        <v>4315</v>
      </c>
      <c r="LL80" s="5">
        <v>5690</v>
      </c>
      <c r="LM80" s="5">
        <v>6550</v>
      </c>
      <c r="LN80" s="5">
        <v>6367</v>
      </c>
      <c r="LO80" s="5">
        <v>5774</v>
      </c>
      <c r="LP80" s="5">
        <v>6220</v>
      </c>
      <c r="LQ80" s="5">
        <v>4828</v>
      </c>
      <c r="LR80" s="5">
        <v>5125</v>
      </c>
      <c r="LS80" s="5">
        <v>6845</v>
      </c>
      <c r="LT80" s="5">
        <v>4507</v>
      </c>
      <c r="LU80" s="5">
        <v>3081</v>
      </c>
      <c r="LV80" s="5">
        <v>2643</v>
      </c>
      <c r="LW80" s="5">
        <v>2775</v>
      </c>
      <c r="LX80" s="5">
        <v>2787</v>
      </c>
      <c r="LY80" s="5">
        <v>3450</v>
      </c>
      <c r="LZ80" s="5">
        <v>3209</v>
      </c>
      <c r="MA80" s="5">
        <v>3492</v>
      </c>
      <c r="MB80" s="5">
        <v>2757</v>
      </c>
      <c r="MC80" s="5">
        <v>3078</v>
      </c>
      <c r="MD80" s="5">
        <v>1570</v>
      </c>
      <c r="ME80" s="5">
        <v>1920</v>
      </c>
      <c r="MF80" s="5">
        <v>3313</v>
      </c>
      <c r="MG80" s="5">
        <v>1617</v>
      </c>
      <c r="MH80" s="5">
        <v>1752</v>
      </c>
      <c r="MI80" s="5">
        <v>1920</v>
      </c>
      <c r="MJ80" s="5">
        <v>1892</v>
      </c>
      <c r="MK80" s="5">
        <v>1809</v>
      </c>
      <c r="ML80" s="5">
        <v>1862</v>
      </c>
      <c r="MM80" s="5">
        <v>1937</v>
      </c>
      <c r="MN80" s="5">
        <v>1955</v>
      </c>
      <c r="MO80" s="5">
        <v>1677</v>
      </c>
      <c r="MP80" s="5">
        <v>1573</v>
      </c>
      <c r="MQ80" s="5">
        <v>0</v>
      </c>
      <c r="MR80" s="5">
        <v>0</v>
      </c>
      <c r="MS80" s="5">
        <v>0</v>
      </c>
      <c r="MT80" s="5">
        <v>0</v>
      </c>
      <c r="MU80" s="5">
        <v>0</v>
      </c>
      <c r="MV80" s="5">
        <v>0</v>
      </c>
      <c r="MW80" s="5">
        <v>0</v>
      </c>
      <c r="MX80" s="5">
        <v>0</v>
      </c>
      <c r="MY80" s="5">
        <v>0</v>
      </c>
      <c r="MZ80" s="5">
        <v>0</v>
      </c>
      <c r="NA80" s="5">
        <v>0</v>
      </c>
      <c r="NB80" s="5">
        <v>0</v>
      </c>
      <c r="NC80" s="5">
        <v>0</v>
      </c>
      <c r="ND80" s="5">
        <v>0</v>
      </c>
      <c r="NE80" s="5" t="s">
        <v>220</v>
      </c>
      <c r="NF80" s="5" t="s">
        <v>220</v>
      </c>
      <c r="NG80" s="5" t="s">
        <v>220</v>
      </c>
      <c r="NH80" s="5" t="s">
        <v>220</v>
      </c>
      <c r="NI80" s="5" t="s">
        <v>220</v>
      </c>
      <c r="NJ80" s="5" t="s">
        <v>220</v>
      </c>
      <c r="NK80" s="5" t="s">
        <v>220</v>
      </c>
      <c r="NL80" s="5" t="s">
        <v>220</v>
      </c>
      <c r="NM80" s="5" t="s">
        <v>220</v>
      </c>
      <c r="NN80" s="5" t="s">
        <v>220</v>
      </c>
      <c r="NO80" s="5" t="s">
        <v>220</v>
      </c>
      <c r="NP80" s="5" t="s">
        <v>220</v>
      </c>
      <c r="NQ80" s="5" t="s">
        <v>220</v>
      </c>
      <c r="NR80" s="5" t="s">
        <v>220</v>
      </c>
      <c r="NS80" s="5" t="s">
        <v>220</v>
      </c>
      <c r="NT80" s="5" t="s">
        <v>220</v>
      </c>
      <c r="NU80" s="5" t="s">
        <v>220</v>
      </c>
      <c r="NV80" s="5" t="s">
        <v>220</v>
      </c>
      <c r="NW80" s="5">
        <v>0</v>
      </c>
      <c r="NX80" s="5">
        <v>0</v>
      </c>
      <c r="NY80" s="5">
        <v>0</v>
      </c>
      <c r="NZ80" s="5">
        <v>0</v>
      </c>
      <c r="OA80" s="5">
        <v>0</v>
      </c>
      <c r="OB80" s="5">
        <v>0</v>
      </c>
      <c r="OC80" s="5">
        <v>0</v>
      </c>
      <c r="OD80" s="5">
        <v>0</v>
      </c>
      <c r="OE80" s="5">
        <v>0</v>
      </c>
      <c r="OF80" s="5">
        <v>0</v>
      </c>
      <c r="OG80" s="5">
        <v>0</v>
      </c>
      <c r="OH80" s="5">
        <v>0</v>
      </c>
      <c r="OI80" s="5">
        <v>0</v>
      </c>
      <c r="OJ80" s="5">
        <v>0</v>
      </c>
      <c r="OK80" s="5" t="s">
        <v>220</v>
      </c>
      <c r="OL80" s="5" t="s">
        <v>220</v>
      </c>
      <c r="OM80" s="5" t="s">
        <v>220</v>
      </c>
      <c r="ON80" s="5" t="s">
        <v>220</v>
      </c>
      <c r="OO80" s="5" t="s">
        <v>220</v>
      </c>
      <c r="OP80" s="5" t="s">
        <v>220</v>
      </c>
      <c r="OQ80" s="5" t="s">
        <v>220</v>
      </c>
      <c r="OR80" s="5" t="s">
        <v>220</v>
      </c>
      <c r="OS80" s="5" t="s">
        <v>220</v>
      </c>
      <c r="OT80" s="5" t="s">
        <v>220</v>
      </c>
      <c r="OU80" s="5" t="s">
        <v>220</v>
      </c>
      <c r="OV80" s="5" t="s">
        <v>220</v>
      </c>
      <c r="OW80" s="5" t="s">
        <v>220</v>
      </c>
      <c r="OX80" s="5" t="s">
        <v>220</v>
      </c>
      <c r="OY80" s="5" t="s">
        <v>220</v>
      </c>
      <c r="OZ80" s="5" t="s">
        <v>220</v>
      </c>
      <c r="PA80" s="5" t="s">
        <v>220</v>
      </c>
      <c r="PB80" s="5" t="s">
        <v>220</v>
      </c>
      <c r="PC80" s="5">
        <v>11760</v>
      </c>
      <c r="PD80" s="5">
        <v>20003</v>
      </c>
      <c r="PE80" s="5">
        <v>22195</v>
      </c>
      <c r="PF80" s="5">
        <v>21900</v>
      </c>
      <c r="PG80" s="5">
        <v>21202</v>
      </c>
      <c r="PH80" s="5">
        <v>20447</v>
      </c>
      <c r="PI80" s="5">
        <v>18915</v>
      </c>
      <c r="PJ80" s="5">
        <v>18655</v>
      </c>
      <c r="PK80" s="5">
        <v>19482</v>
      </c>
      <c r="PL80" s="5">
        <v>17709</v>
      </c>
      <c r="PM80" s="5">
        <v>16939</v>
      </c>
      <c r="PN80" s="5">
        <v>17230</v>
      </c>
      <c r="PO80" s="5">
        <v>17843</v>
      </c>
      <c r="PP80" s="5">
        <v>16189</v>
      </c>
      <c r="PQ80" s="5">
        <v>15502</v>
      </c>
      <c r="PR80" s="5">
        <v>13572</v>
      </c>
      <c r="PS80" s="5">
        <v>14041</v>
      </c>
      <c r="PT80" s="5">
        <v>12926</v>
      </c>
      <c r="PU80" s="5">
        <v>12351</v>
      </c>
      <c r="PV80" s="5">
        <v>11693</v>
      </c>
      <c r="PW80" s="5">
        <v>10571</v>
      </c>
      <c r="PX80" s="5">
        <v>9938</v>
      </c>
      <c r="PY80" s="5">
        <v>9372</v>
      </c>
      <c r="PZ80" s="5">
        <v>8346</v>
      </c>
      <c r="QA80" s="5">
        <v>9005</v>
      </c>
      <c r="QB80" s="5">
        <v>7033</v>
      </c>
      <c r="QC80" s="5">
        <v>7118</v>
      </c>
      <c r="QD80" s="5">
        <v>6779</v>
      </c>
      <c r="QE80" s="5">
        <v>5975</v>
      </c>
      <c r="QF80" s="5">
        <v>5233</v>
      </c>
      <c r="QG80" s="5">
        <v>4880</v>
      </c>
      <c r="QH80" s="5">
        <v>5272</v>
      </c>
      <c r="QI80" s="5">
        <v>27082</v>
      </c>
      <c r="QJ80" s="5">
        <v>26377</v>
      </c>
      <c r="QK80" s="5">
        <v>25835</v>
      </c>
      <c r="QL80" s="5">
        <v>23556</v>
      </c>
      <c r="QM80" s="5">
        <v>24476</v>
      </c>
      <c r="QN80" s="5">
        <v>26396</v>
      </c>
      <c r="QO80" s="5">
        <v>24000</v>
      </c>
      <c r="QP80" s="5">
        <v>22051</v>
      </c>
      <c r="QQ80" s="5">
        <v>23810</v>
      </c>
      <c r="QR80" s="5">
        <v>22108</v>
      </c>
      <c r="QS80" s="5">
        <v>20165</v>
      </c>
      <c r="QT80" s="5">
        <v>19711</v>
      </c>
      <c r="QU80" s="5">
        <v>20955</v>
      </c>
      <c r="QV80" s="5">
        <v>18150</v>
      </c>
      <c r="QW80" s="5">
        <v>20387</v>
      </c>
      <c r="QX80" s="5">
        <v>17341</v>
      </c>
      <c r="QY80" s="5">
        <v>17777</v>
      </c>
      <c r="QZ80" s="5">
        <v>18012</v>
      </c>
      <c r="RA80" s="5">
        <v>15545</v>
      </c>
      <c r="RB80" s="5">
        <v>14530</v>
      </c>
      <c r="RC80" s="5">
        <v>14256</v>
      </c>
      <c r="RD80" s="5">
        <v>16356</v>
      </c>
      <c r="RE80" s="5">
        <v>12911</v>
      </c>
      <c r="RF80" s="5">
        <v>14960</v>
      </c>
      <c r="RG80" s="5">
        <v>13928</v>
      </c>
      <c r="RH80" s="5">
        <v>12026</v>
      </c>
      <c r="RI80" s="5">
        <v>11196</v>
      </c>
      <c r="RJ80" s="5">
        <v>11704</v>
      </c>
      <c r="RK80" s="5">
        <v>10096</v>
      </c>
      <c r="RL80" s="5">
        <v>9859</v>
      </c>
      <c r="RM80" s="5">
        <v>8309</v>
      </c>
      <c r="RN80" s="5">
        <v>9194</v>
      </c>
      <c r="RO80" s="5">
        <v>12988</v>
      </c>
      <c r="RP80" s="5">
        <v>23182</v>
      </c>
      <c r="RQ80" s="5">
        <v>26321</v>
      </c>
      <c r="RR80" s="5">
        <v>25341</v>
      </c>
      <c r="RS80" s="5">
        <v>24629</v>
      </c>
      <c r="RT80" s="5">
        <v>25421</v>
      </c>
      <c r="RU80" s="5">
        <v>21295</v>
      </c>
      <c r="RV80" s="5">
        <v>21201</v>
      </c>
      <c r="RW80" s="5">
        <v>21704</v>
      </c>
      <c r="RX80" s="5">
        <v>21721</v>
      </c>
      <c r="RY80" s="5">
        <v>21243</v>
      </c>
      <c r="RZ80" s="5">
        <v>21873</v>
      </c>
      <c r="SA80" s="5">
        <v>22386</v>
      </c>
      <c r="SB80" s="5">
        <v>20162</v>
      </c>
      <c r="SC80" s="5">
        <v>18543</v>
      </c>
      <c r="SD80" s="5">
        <v>19569</v>
      </c>
      <c r="SE80" s="5">
        <v>18976</v>
      </c>
      <c r="SF80" s="5">
        <v>16886</v>
      </c>
      <c r="SG80" s="5">
        <v>16693</v>
      </c>
      <c r="SH80" s="5">
        <v>15362</v>
      </c>
      <c r="SI80" s="5">
        <v>15496</v>
      </c>
      <c r="SJ80" s="5">
        <v>16660</v>
      </c>
      <c r="SK80" s="5">
        <v>13390</v>
      </c>
      <c r="SL80" s="5">
        <v>10412</v>
      </c>
      <c r="SM80" s="5">
        <v>11185</v>
      </c>
      <c r="SN80" s="5">
        <v>9488</v>
      </c>
      <c r="SO80" s="5">
        <v>9009</v>
      </c>
      <c r="SP80" s="5">
        <v>8251</v>
      </c>
      <c r="SQ80" s="5">
        <v>-11794</v>
      </c>
      <c r="SR80" s="5">
        <v>8690</v>
      </c>
      <c r="SS80" s="5">
        <v>6413</v>
      </c>
      <c r="ST80" s="5">
        <v>17255</v>
      </c>
      <c r="SU80" s="5">
        <v>14918</v>
      </c>
      <c r="SV80" s="5">
        <v>19537</v>
      </c>
      <c r="SW80" s="5">
        <v>27078</v>
      </c>
      <c r="SX80" s="5">
        <v>23677</v>
      </c>
      <c r="SY80" s="5">
        <v>30098</v>
      </c>
      <c r="SZ80" s="5">
        <v>25819</v>
      </c>
      <c r="TA80" s="5">
        <v>35993</v>
      </c>
      <c r="TB80" s="5">
        <v>37818</v>
      </c>
      <c r="TC80" s="5">
        <v>30088</v>
      </c>
      <c r="TD80" s="5">
        <v>21288</v>
      </c>
      <c r="TE80" s="5">
        <v>29773</v>
      </c>
      <c r="TF80" s="5">
        <v>25715</v>
      </c>
      <c r="TG80" s="5">
        <v>23740</v>
      </c>
      <c r="TH80" s="5">
        <v>18695</v>
      </c>
      <c r="TI80" s="5">
        <v>17110</v>
      </c>
      <c r="TJ80" s="5">
        <v>15721</v>
      </c>
      <c r="TK80" s="5">
        <v>14411</v>
      </c>
      <c r="TL80" s="5">
        <v>13608</v>
      </c>
      <c r="TM80" s="5">
        <v>13047</v>
      </c>
      <c r="TN80" s="5">
        <v>13049</v>
      </c>
      <c r="TO80" s="5">
        <v>11059</v>
      </c>
      <c r="TP80" s="5">
        <v>10327</v>
      </c>
      <c r="TQ80" s="5">
        <v>9752</v>
      </c>
      <c r="TR80" s="5">
        <v>8442</v>
      </c>
      <c r="TS80" s="5">
        <v>7807</v>
      </c>
      <c r="TT80" s="5">
        <v>7634</v>
      </c>
      <c r="TU80" s="5">
        <v>7194</v>
      </c>
      <c r="TV80" s="5">
        <v>6611</v>
      </c>
      <c r="TW80" s="5">
        <v>6295</v>
      </c>
      <c r="TX80" s="5">
        <v>5680</v>
      </c>
      <c r="TY80" s="5">
        <v>5778</v>
      </c>
      <c r="TZ80" s="5">
        <v>5993</v>
      </c>
      <c r="UA80" s="5">
        <v>1563</v>
      </c>
      <c r="UB80" s="5">
        <v>2322</v>
      </c>
      <c r="UC80" s="5">
        <v>1391</v>
      </c>
      <c r="UD80" s="5">
        <v>1132</v>
      </c>
      <c r="UE80" s="5">
        <v>1391</v>
      </c>
      <c r="UF80" s="5">
        <v>1460</v>
      </c>
      <c r="UG80" s="5">
        <v>1186</v>
      </c>
      <c r="UH80" s="5">
        <v>993</v>
      </c>
      <c r="UI80" s="5">
        <v>1149</v>
      </c>
      <c r="UJ80" s="5">
        <v>1061</v>
      </c>
      <c r="UK80" s="5">
        <v>878</v>
      </c>
      <c r="UL80" s="5">
        <v>1116</v>
      </c>
      <c r="UM80" s="5">
        <v>1397</v>
      </c>
      <c r="UN80" s="5">
        <v>1462</v>
      </c>
      <c r="UO80" s="5">
        <v>1332</v>
      </c>
      <c r="UP80" s="5">
        <v>1166</v>
      </c>
      <c r="UQ80" s="5">
        <v>1264</v>
      </c>
      <c r="UR80" s="5">
        <v>1292</v>
      </c>
      <c r="US80" s="5">
        <v>985</v>
      </c>
      <c r="UT80" s="5">
        <v>973</v>
      </c>
      <c r="UU80" s="5">
        <v>1368</v>
      </c>
      <c r="UV80" s="5">
        <v>1256</v>
      </c>
      <c r="UW80" s="5">
        <v>1074</v>
      </c>
      <c r="UX80" s="5">
        <v>585</v>
      </c>
      <c r="UY80" s="5">
        <v>278</v>
      </c>
      <c r="UZ80" s="5">
        <v>114</v>
      </c>
      <c r="VA80" s="5">
        <v>102</v>
      </c>
      <c r="VB80" s="5">
        <v>84</v>
      </c>
      <c r="VC80" s="5">
        <v>143</v>
      </c>
      <c r="VD80" s="5">
        <v>460</v>
      </c>
      <c r="VE80" s="5">
        <v>1376</v>
      </c>
      <c r="VF80" s="5">
        <v>1954</v>
      </c>
      <c r="VG80" s="5">
        <v>109984</v>
      </c>
      <c r="VH80" s="5">
        <v>102432</v>
      </c>
      <c r="VI80" s="5">
        <v>91773</v>
      </c>
      <c r="VJ80" s="5">
        <v>84621</v>
      </c>
      <c r="VK80" s="5">
        <v>90973</v>
      </c>
      <c r="VL80" s="5">
        <v>81100</v>
      </c>
      <c r="VM80" s="5">
        <v>79055</v>
      </c>
      <c r="VN80" s="5">
        <v>75274</v>
      </c>
      <c r="VO80" s="5">
        <v>71749</v>
      </c>
      <c r="VP80" s="5">
        <v>70857</v>
      </c>
      <c r="VQ80" s="5">
        <v>72978</v>
      </c>
      <c r="VR80" s="5">
        <v>87390</v>
      </c>
      <c r="VS80" s="5">
        <v>88637</v>
      </c>
      <c r="VT80" s="5">
        <v>89394</v>
      </c>
      <c r="VU80" s="5">
        <v>81898</v>
      </c>
      <c r="VV80" s="5">
        <v>68713</v>
      </c>
      <c r="VW80" s="5">
        <v>53310</v>
      </c>
      <c r="VX80" s="5">
        <v>44082</v>
      </c>
      <c r="VY80" s="5">
        <v>41102</v>
      </c>
      <c r="VZ80" s="5">
        <v>42128</v>
      </c>
      <c r="WA80" s="5">
        <v>44318</v>
      </c>
      <c r="WB80" s="5">
        <v>45886</v>
      </c>
      <c r="WC80" s="5">
        <v>41172</v>
      </c>
      <c r="WD80" s="5">
        <v>44716</v>
      </c>
      <c r="WE80" s="5">
        <v>42323</v>
      </c>
      <c r="WF80" s="5">
        <v>40963</v>
      </c>
      <c r="WG80" s="5">
        <v>42423</v>
      </c>
      <c r="WH80" s="5">
        <v>40538</v>
      </c>
      <c r="WI80" s="5">
        <v>37772</v>
      </c>
      <c r="WJ80" s="5">
        <v>36104</v>
      </c>
      <c r="WK80" s="5">
        <v>35064</v>
      </c>
      <c r="WL80" s="5">
        <v>35192</v>
      </c>
      <c r="WM80" s="5">
        <v>2138</v>
      </c>
      <c r="WN80" s="5">
        <v>1724</v>
      </c>
      <c r="WO80" s="5">
        <v>916</v>
      </c>
      <c r="WP80" s="5">
        <v>577</v>
      </c>
      <c r="WQ80" s="5">
        <v>616</v>
      </c>
      <c r="WR80" s="5">
        <v>640</v>
      </c>
      <c r="WS80" s="5">
        <v>1044</v>
      </c>
      <c r="WT80" s="5">
        <v>621</v>
      </c>
      <c r="WU80" s="5">
        <v>786</v>
      </c>
      <c r="WV80" s="5">
        <v>544</v>
      </c>
      <c r="WW80" s="5">
        <v>562</v>
      </c>
      <c r="WX80" s="5">
        <v>594</v>
      </c>
      <c r="WY80" s="5">
        <v>491</v>
      </c>
      <c r="WZ80" s="5">
        <v>645</v>
      </c>
      <c r="XA80" s="5">
        <v>824</v>
      </c>
      <c r="XB80" s="5">
        <v>717</v>
      </c>
      <c r="XC80" s="5">
        <v>684</v>
      </c>
      <c r="XD80" s="5">
        <v>741</v>
      </c>
      <c r="XE80" s="5">
        <v>465</v>
      </c>
      <c r="XF80" s="5">
        <v>1019</v>
      </c>
      <c r="XG80" s="5">
        <v>1117</v>
      </c>
      <c r="XH80" s="5">
        <v>1138</v>
      </c>
      <c r="XI80" s="5">
        <v>963</v>
      </c>
      <c r="XJ80" s="5">
        <v>526</v>
      </c>
      <c r="XK80" s="5">
        <v>1293</v>
      </c>
      <c r="XL80" s="5">
        <v>1511</v>
      </c>
      <c r="XM80" s="5">
        <v>1479</v>
      </c>
      <c r="XN80" s="5">
        <v>1463</v>
      </c>
      <c r="XO80" s="5">
        <v>1783</v>
      </c>
      <c r="XP80" s="5">
        <v>1905</v>
      </c>
      <c r="XQ80" s="5">
        <v>1668</v>
      </c>
      <c r="XR80" s="5">
        <v>1486</v>
      </c>
      <c r="XS80" s="2">
        <v>7801</v>
      </c>
      <c r="XT80" s="3" t="s">
        <v>222</v>
      </c>
      <c r="XU80" s="3" t="s">
        <v>222</v>
      </c>
      <c r="XV80" s="3" t="s">
        <v>222</v>
      </c>
      <c r="XW80" s="3" t="s">
        <v>221</v>
      </c>
      <c r="XX80" s="3" t="s">
        <v>222</v>
      </c>
      <c r="XY80" s="3" t="s">
        <v>222</v>
      </c>
      <c r="XZ80" s="3" t="s">
        <v>266</v>
      </c>
    </row>
    <row r="81" spans="1:650" x14ac:dyDescent="0.3">
      <c r="A81" s="1" t="s">
        <v>75</v>
      </c>
      <c r="B81" s="2">
        <v>4060446</v>
      </c>
      <c r="C81" s="5" t="s">
        <v>220</v>
      </c>
      <c r="D81" s="5">
        <v>0</v>
      </c>
      <c r="E81" s="5">
        <v>0</v>
      </c>
      <c r="F81" s="5">
        <v>0</v>
      </c>
      <c r="G81" s="5">
        <v>0</v>
      </c>
      <c r="H81" s="5">
        <v>0</v>
      </c>
      <c r="I81" s="5">
        <v>0</v>
      </c>
      <c r="J81" s="5">
        <v>0</v>
      </c>
      <c r="K81" s="5">
        <v>0</v>
      </c>
      <c r="L81" s="5">
        <v>0</v>
      </c>
      <c r="M81" s="5">
        <v>0</v>
      </c>
      <c r="N81" s="5">
        <v>0</v>
      </c>
      <c r="O81" s="5">
        <v>0</v>
      </c>
      <c r="P81" s="5">
        <v>0</v>
      </c>
      <c r="Q81" s="5">
        <v>0</v>
      </c>
      <c r="R81" s="5" t="s">
        <v>220</v>
      </c>
      <c r="S81" s="5" t="s">
        <v>220</v>
      </c>
      <c r="T81" s="5" t="s">
        <v>220</v>
      </c>
      <c r="U81" s="5" t="s">
        <v>220</v>
      </c>
      <c r="V81" s="5" t="s">
        <v>220</v>
      </c>
      <c r="W81" s="5" t="s">
        <v>220</v>
      </c>
      <c r="X81" s="5" t="s">
        <v>220</v>
      </c>
      <c r="Y81" s="5" t="s">
        <v>220</v>
      </c>
      <c r="Z81" s="5" t="s">
        <v>220</v>
      </c>
      <c r="AA81" s="5" t="s">
        <v>220</v>
      </c>
      <c r="AB81" s="5" t="s">
        <v>220</v>
      </c>
      <c r="AC81" s="5" t="s">
        <v>220</v>
      </c>
      <c r="AD81" s="5" t="s">
        <v>220</v>
      </c>
      <c r="AE81" s="5" t="s">
        <v>220</v>
      </c>
      <c r="AF81" s="5" t="s">
        <v>220</v>
      </c>
      <c r="AG81" s="5" t="s">
        <v>220</v>
      </c>
      <c r="AH81" s="5" t="s">
        <v>220</v>
      </c>
      <c r="AI81" s="5" t="s">
        <v>220</v>
      </c>
      <c r="AJ81" s="5">
        <v>2608</v>
      </c>
      <c r="AK81" s="5">
        <v>3222</v>
      </c>
      <c r="AL81" s="5">
        <v>4708</v>
      </c>
      <c r="AM81" s="5">
        <v>4815</v>
      </c>
      <c r="AN81" s="5">
        <v>3527</v>
      </c>
      <c r="AO81" s="5">
        <v>7487</v>
      </c>
      <c r="AP81" s="5">
        <v>2076</v>
      </c>
      <c r="AQ81" s="5">
        <v>5190</v>
      </c>
      <c r="AR81" s="5">
        <v>11317</v>
      </c>
      <c r="AS81" s="5">
        <v>92733</v>
      </c>
      <c r="AT81" s="5">
        <v>3334</v>
      </c>
      <c r="AU81" s="5">
        <v>6513</v>
      </c>
      <c r="AV81" s="5">
        <v>6532</v>
      </c>
      <c r="AW81" s="5">
        <v>20498</v>
      </c>
      <c r="AX81" s="5" t="s">
        <v>220</v>
      </c>
      <c r="AY81" s="5" t="s">
        <v>220</v>
      </c>
      <c r="AZ81" s="5" t="s">
        <v>220</v>
      </c>
      <c r="BA81" s="5" t="s">
        <v>220</v>
      </c>
      <c r="BB81" s="5" t="s">
        <v>220</v>
      </c>
      <c r="BC81" s="5" t="s">
        <v>220</v>
      </c>
      <c r="BD81" s="5" t="s">
        <v>220</v>
      </c>
      <c r="BE81" s="5" t="s">
        <v>220</v>
      </c>
      <c r="BF81" s="5" t="s">
        <v>220</v>
      </c>
      <c r="BG81" s="5" t="s">
        <v>220</v>
      </c>
      <c r="BH81" s="5" t="s">
        <v>220</v>
      </c>
      <c r="BI81" s="5" t="s">
        <v>220</v>
      </c>
      <c r="BJ81" s="5" t="s">
        <v>220</v>
      </c>
      <c r="BK81" s="5" t="s">
        <v>220</v>
      </c>
      <c r="BL81" s="5" t="s">
        <v>220</v>
      </c>
      <c r="BM81" s="5" t="s">
        <v>220</v>
      </c>
      <c r="BN81" s="5" t="s">
        <v>220</v>
      </c>
      <c r="BO81" s="5" t="s">
        <v>220</v>
      </c>
      <c r="BP81" s="5">
        <v>3078</v>
      </c>
      <c r="BQ81" s="5">
        <v>4918</v>
      </c>
      <c r="BR81" s="5">
        <v>12642</v>
      </c>
      <c r="BS81" s="5">
        <v>7264</v>
      </c>
      <c r="BT81" s="5">
        <v>7087</v>
      </c>
      <c r="BU81" s="5">
        <v>5904</v>
      </c>
      <c r="BV81" s="5">
        <v>8701</v>
      </c>
      <c r="BW81" s="5">
        <v>5351</v>
      </c>
      <c r="BX81" s="5">
        <v>4973</v>
      </c>
      <c r="BY81" s="5">
        <v>3870</v>
      </c>
      <c r="BZ81" s="5">
        <v>5843</v>
      </c>
      <c r="CA81" s="5">
        <v>3397</v>
      </c>
      <c r="CB81" s="5">
        <v>4276</v>
      </c>
      <c r="CC81" s="5">
        <v>2524</v>
      </c>
      <c r="CD81" s="5" t="s">
        <v>220</v>
      </c>
      <c r="CE81" s="5" t="s">
        <v>220</v>
      </c>
      <c r="CF81" s="5" t="s">
        <v>220</v>
      </c>
      <c r="CG81" s="5" t="s">
        <v>220</v>
      </c>
      <c r="CH81" s="5" t="s">
        <v>220</v>
      </c>
      <c r="CI81" s="5" t="s">
        <v>220</v>
      </c>
      <c r="CJ81" s="5" t="s">
        <v>220</v>
      </c>
      <c r="CK81" s="5" t="s">
        <v>220</v>
      </c>
      <c r="CL81" s="5" t="s">
        <v>220</v>
      </c>
      <c r="CM81" s="5" t="s">
        <v>220</v>
      </c>
      <c r="CN81" s="5" t="s">
        <v>220</v>
      </c>
      <c r="CO81" s="5" t="s">
        <v>220</v>
      </c>
      <c r="CP81" s="5" t="s">
        <v>220</v>
      </c>
      <c r="CQ81" s="5" t="s">
        <v>220</v>
      </c>
      <c r="CR81" s="5" t="s">
        <v>220</v>
      </c>
      <c r="CS81" s="5" t="s">
        <v>220</v>
      </c>
      <c r="CT81" s="5" t="s">
        <v>220</v>
      </c>
      <c r="CU81" s="5" t="s">
        <v>220</v>
      </c>
      <c r="CV81" s="5">
        <v>50730</v>
      </c>
      <c r="CW81" s="5">
        <v>39504</v>
      </c>
      <c r="CX81" s="5">
        <v>28760</v>
      </c>
      <c r="CY81" s="5">
        <v>26191</v>
      </c>
      <c r="CZ81" s="5">
        <v>33750</v>
      </c>
      <c r="DA81" s="5">
        <v>37173</v>
      </c>
      <c r="DB81" s="5">
        <v>29207</v>
      </c>
      <c r="DC81" s="5">
        <v>22576</v>
      </c>
      <c r="DD81" s="5">
        <v>18164</v>
      </c>
      <c r="DE81" s="5">
        <v>23526</v>
      </c>
      <c r="DF81" s="5">
        <v>32769</v>
      </c>
      <c r="DG81" s="5">
        <v>24152</v>
      </c>
      <c r="DH81" s="5">
        <v>33259</v>
      </c>
      <c r="DI81" s="5">
        <v>27098</v>
      </c>
      <c r="DJ81" s="5" t="s">
        <v>220</v>
      </c>
      <c r="DK81" s="5" t="s">
        <v>220</v>
      </c>
      <c r="DL81" s="5" t="s">
        <v>220</v>
      </c>
      <c r="DM81" s="5" t="s">
        <v>220</v>
      </c>
      <c r="DN81" s="5" t="s">
        <v>220</v>
      </c>
      <c r="DO81" s="5" t="s">
        <v>220</v>
      </c>
      <c r="DP81" s="5" t="s">
        <v>220</v>
      </c>
      <c r="DQ81" s="5" t="s">
        <v>220</v>
      </c>
      <c r="DR81" s="5" t="s">
        <v>220</v>
      </c>
      <c r="DS81" s="5" t="s">
        <v>220</v>
      </c>
      <c r="DT81" s="5" t="s">
        <v>220</v>
      </c>
      <c r="DU81" s="5" t="s">
        <v>220</v>
      </c>
      <c r="DV81" s="5" t="s">
        <v>220</v>
      </c>
      <c r="DW81" s="5" t="s">
        <v>220</v>
      </c>
      <c r="DX81" s="5" t="s">
        <v>220</v>
      </c>
      <c r="DY81" s="5" t="s">
        <v>220</v>
      </c>
      <c r="DZ81" s="5" t="s">
        <v>220</v>
      </c>
      <c r="EA81" s="5" t="s">
        <v>220</v>
      </c>
      <c r="EB81" s="5">
        <v>7327</v>
      </c>
      <c r="EC81" s="5">
        <v>8757</v>
      </c>
      <c r="ED81" s="5">
        <v>6565</v>
      </c>
      <c r="EE81" s="5">
        <v>13394</v>
      </c>
      <c r="EF81" s="5">
        <v>7252</v>
      </c>
      <c r="EG81" s="5">
        <v>8453</v>
      </c>
      <c r="EH81" s="5">
        <v>5994</v>
      </c>
      <c r="EI81" s="5">
        <v>6126</v>
      </c>
      <c r="EJ81" s="5">
        <v>6279</v>
      </c>
      <c r="EK81" s="5">
        <v>5228</v>
      </c>
      <c r="EL81" s="5">
        <v>4153</v>
      </c>
      <c r="EM81" s="5">
        <v>3780</v>
      </c>
      <c r="EN81" s="5">
        <v>2928</v>
      </c>
      <c r="EO81" s="5">
        <v>5963</v>
      </c>
      <c r="EP81" s="5" t="s">
        <v>220</v>
      </c>
      <c r="EQ81" s="5" t="s">
        <v>220</v>
      </c>
      <c r="ER81" s="5" t="s">
        <v>220</v>
      </c>
      <c r="ES81" s="5" t="s">
        <v>220</v>
      </c>
      <c r="ET81" s="5" t="s">
        <v>220</v>
      </c>
      <c r="EU81" s="5" t="s">
        <v>220</v>
      </c>
      <c r="EV81" s="5" t="s">
        <v>220</v>
      </c>
      <c r="EW81" s="5" t="s">
        <v>220</v>
      </c>
      <c r="EX81" s="5" t="s">
        <v>220</v>
      </c>
      <c r="EY81" s="5" t="s">
        <v>220</v>
      </c>
      <c r="EZ81" s="5" t="s">
        <v>220</v>
      </c>
      <c r="FA81" s="5" t="s">
        <v>220</v>
      </c>
      <c r="FB81" s="5" t="s">
        <v>220</v>
      </c>
      <c r="FC81" s="5" t="s">
        <v>220</v>
      </c>
      <c r="FD81" s="5" t="s">
        <v>220</v>
      </c>
      <c r="FE81" s="5" t="s">
        <v>220</v>
      </c>
      <c r="FF81" s="5" t="s">
        <v>220</v>
      </c>
      <c r="FG81" s="5" t="s">
        <v>220</v>
      </c>
      <c r="FH81" s="5">
        <v>0</v>
      </c>
      <c r="FI81" s="5">
        <v>0</v>
      </c>
      <c r="FJ81" s="5">
        <v>0</v>
      </c>
      <c r="FK81" s="5">
        <v>0</v>
      </c>
      <c r="FL81" s="5">
        <v>0</v>
      </c>
      <c r="FM81" s="5">
        <v>0</v>
      </c>
      <c r="FN81" s="5">
        <v>0</v>
      </c>
      <c r="FO81" s="5">
        <v>0</v>
      </c>
      <c r="FP81" s="5">
        <v>0</v>
      </c>
      <c r="FQ81" s="5">
        <v>0</v>
      </c>
      <c r="FR81" s="5">
        <v>0</v>
      </c>
      <c r="FS81" s="5">
        <v>0</v>
      </c>
      <c r="FT81" s="5">
        <v>0</v>
      </c>
      <c r="FU81" s="5" t="s">
        <v>220</v>
      </c>
      <c r="FV81" s="5" t="s">
        <v>220</v>
      </c>
      <c r="FW81" s="5" t="s">
        <v>220</v>
      </c>
      <c r="FX81" s="5" t="s">
        <v>220</v>
      </c>
      <c r="FY81" s="5" t="s">
        <v>220</v>
      </c>
      <c r="FZ81" s="5" t="s">
        <v>220</v>
      </c>
      <c r="GA81" s="5" t="s">
        <v>220</v>
      </c>
      <c r="GB81" s="5" t="s">
        <v>220</v>
      </c>
      <c r="GC81" s="5" t="s">
        <v>220</v>
      </c>
      <c r="GD81" s="5" t="s">
        <v>220</v>
      </c>
      <c r="GE81" s="5" t="s">
        <v>220</v>
      </c>
      <c r="GF81" s="5" t="s">
        <v>220</v>
      </c>
      <c r="GG81" s="5" t="s">
        <v>220</v>
      </c>
      <c r="GH81" s="5" t="s">
        <v>220</v>
      </c>
      <c r="GI81" s="5" t="s">
        <v>220</v>
      </c>
      <c r="GJ81" s="5" t="s">
        <v>220</v>
      </c>
      <c r="GK81" s="5" t="s">
        <v>220</v>
      </c>
      <c r="GL81" s="5" t="s">
        <v>220</v>
      </c>
      <c r="GM81" s="5" t="s">
        <v>220</v>
      </c>
      <c r="GN81" s="5">
        <v>63743</v>
      </c>
      <c r="GO81" s="5">
        <v>56401</v>
      </c>
      <c r="GP81" s="5">
        <v>52675</v>
      </c>
      <c r="GQ81" s="5">
        <v>51664</v>
      </c>
      <c r="GR81" s="5">
        <v>51616</v>
      </c>
      <c r="GS81" s="5">
        <v>59017</v>
      </c>
      <c r="GT81" s="5">
        <v>45979</v>
      </c>
      <c r="GU81" s="5">
        <v>39243</v>
      </c>
      <c r="GV81" s="5">
        <v>40734</v>
      </c>
      <c r="GW81" s="5">
        <v>125356</v>
      </c>
      <c r="GX81" s="5">
        <v>46099</v>
      </c>
      <c r="GY81" s="5">
        <v>37843</v>
      </c>
      <c r="GZ81" s="5">
        <v>46996</v>
      </c>
      <c r="HA81" s="5">
        <v>56083</v>
      </c>
      <c r="HB81" s="5" t="s">
        <v>220</v>
      </c>
      <c r="HC81" s="5" t="s">
        <v>220</v>
      </c>
      <c r="HD81" s="5" t="s">
        <v>220</v>
      </c>
      <c r="HE81" s="5" t="s">
        <v>220</v>
      </c>
      <c r="HF81" s="5" t="s">
        <v>220</v>
      </c>
      <c r="HG81" s="5" t="s">
        <v>220</v>
      </c>
      <c r="HH81" s="5" t="s">
        <v>220</v>
      </c>
      <c r="HI81" s="5" t="s">
        <v>220</v>
      </c>
      <c r="HJ81" s="5" t="s">
        <v>220</v>
      </c>
      <c r="HK81" s="5" t="s">
        <v>220</v>
      </c>
      <c r="HL81" s="5" t="s">
        <v>220</v>
      </c>
      <c r="HM81" s="5" t="s">
        <v>220</v>
      </c>
      <c r="HN81" s="5" t="s">
        <v>220</v>
      </c>
      <c r="HO81" s="5" t="s">
        <v>220</v>
      </c>
      <c r="HP81" s="5" t="s">
        <v>220</v>
      </c>
      <c r="HQ81" s="5" t="s">
        <v>220</v>
      </c>
      <c r="HR81" s="5" t="s">
        <v>220</v>
      </c>
      <c r="HS81" s="5" t="s">
        <v>220</v>
      </c>
      <c r="HT81" s="5">
        <v>196867</v>
      </c>
      <c r="HU81" s="5">
        <v>161607</v>
      </c>
      <c r="HV81" s="5">
        <v>147099</v>
      </c>
      <c r="HW81" s="5">
        <v>177226</v>
      </c>
      <c r="HX81" s="5">
        <v>251387</v>
      </c>
      <c r="HY81" s="5">
        <v>264232</v>
      </c>
      <c r="HZ81" s="5">
        <v>272075</v>
      </c>
      <c r="IA81" s="5">
        <v>268832</v>
      </c>
      <c r="IB81" s="5">
        <v>215325</v>
      </c>
      <c r="IC81" s="5">
        <v>196682</v>
      </c>
      <c r="ID81" s="5">
        <v>294527</v>
      </c>
      <c r="IE81" s="5">
        <v>217866</v>
      </c>
      <c r="IF81" s="5">
        <v>216428</v>
      </c>
      <c r="IG81" s="5">
        <v>175801</v>
      </c>
      <c r="IH81" s="5" t="s">
        <v>220</v>
      </c>
      <c r="II81" s="5" t="s">
        <v>220</v>
      </c>
      <c r="IJ81" s="5" t="s">
        <v>220</v>
      </c>
      <c r="IK81" s="5" t="s">
        <v>220</v>
      </c>
      <c r="IL81" s="5" t="s">
        <v>220</v>
      </c>
      <c r="IM81" s="5" t="s">
        <v>220</v>
      </c>
      <c r="IN81" s="5" t="s">
        <v>220</v>
      </c>
      <c r="IO81" s="5" t="s">
        <v>220</v>
      </c>
      <c r="IP81" s="5" t="s">
        <v>220</v>
      </c>
      <c r="IQ81" s="5" t="s">
        <v>220</v>
      </c>
      <c r="IR81" s="5" t="s">
        <v>220</v>
      </c>
      <c r="IS81" s="5" t="s">
        <v>220</v>
      </c>
      <c r="IT81" s="5" t="s">
        <v>220</v>
      </c>
      <c r="IU81" s="5" t="s">
        <v>220</v>
      </c>
      <c r="IV81" s="5" t="s">
        <v>220</v>
      </c>
      <c r="IW81" s="5" t="s">
        <v>220</v>
      </c>
      <c r="IX81" s="5" t="s">
        <v>220</v>
      </c>
      <c r="IY81" s="5" t="s">
        <v>220</v>
      </c>
      <c r="IZ81" s="5">
        <v>8311</v>
      </c>
      <c r="JA81" s="5">
        <v>8589</v>
      </c>
      <c r="JB81" s="5">
        <v>6459</v>
      </c>
      <c r="JC81" s="5">
        <v>7684</v>
      </c>
      <c r="JD81" s="5">
        <v>9919</v>
      </c>
      <c r="JE81" s="5">
        <v>8875</v>
      </c>
      <c r="JF81" s="5">
        <v>9449</v>
      </c>
      <c r="JG81" s="5">
        <v>9241</v>
      </c>
      <c r="JH81" s="5">
        <v>15673</v>
      </c>
      <c r="JI81" s="5">
        <v>13379</v>
      </c>
      <c r="JJ81" s="5">
        <v>10118</v>
      </c>
      <c r="JK81" s="5">
        <v>14052</v>
      </c>
      <c r="JL81" s="5">
        <v>13234</v>
      </c>
      <c r="JM81" s="5">
        <v>10326</v>
      </c>
      <c r="JN81" s="5" t="s">
        <v>220</v>
      </c>
      <c r="JO81" s="5" t="s">
        <v>220</v>
      </c>
      <c r="JP81" s="5" t="s">
        <v>220</v>
      </c>
      <c r="JQ81" s="5" t="s">
        <v>220</v>
      </c>
      <c r="JR81" s="5" t="s">
        <v>220</v>
      </c>
      <c r="JS81" s="5" t="s">
        <v>220</v>
      </c>
      <c r="JT81" s="5" t="s">
        <v>220</v>
      </c>
      <c r="JU81" s="5" t="s">
        <v>220</v>
      </c>
      <c r="JV81" s="5" t="s">
        <v>220</v>
      </c>
      <c r="JW81" s="5" t="s">
        <v>220</v>
      </c>
      <c r="JX81" s="5" t="s">
        <v>220</v>
      </c>
      <c r="JY81" s="5" t="s">
        <v>220</v>
      </c>
      <c r="JZ81" s="5" t="s">
        <v>220</v>
      </c>
      <c r="KA81" s="5" t="s">
        <v>220</v>
      </c>
      <c r="KB81" s="5" t="s">
        <v>220</v>
      </c>
      <c r="KC81" s="5" t="s">
        <v>220</v>
      </c>
      <c r="KD81" s="5" t="s">
        <v>220</v>
      </c>
      <c r="KE81" s="5" t="s">
        <v>220</v>
      </c>
      <c r="KF81" s="5">
        <v>1706</v>
      </c>
      <c r="KG81" s="5">
        <v>1316</v>
      </c>
      <c r="KH81" s="5">
        <v>1716</v>
      </c>
      <c r="KI81" s="5">
        <v>1365</v>
      </c>
      <c r="KJ81" s="5">
        <v>936</v>
      </c>
      <c r="KK81" s="5">
        <v>1289</v>
      </c>
      <c r="KL81" s="5">
        <v>999</v>
      </c>
      <c r="KM81" s="5">
        <v>968</v>
      </c>
      <c r="KN81" s="5">
        <v>744</v>
      </c>
      <c r="KO81" s="5">
        <v>796</v>
      </c>
      <c r="KP81" s="5">
        <v>821</v>
      </c>
      <c r="KQ81" s="5">
        <v>776</v>
      </c>
      <c r="KR81" s="5">
        <v>1065</v>
      </c>
      <c r="KS81" s="5">
        <v>939</v>
      </c>
      <c r="KT81" s="5" t="s">
        <v>220</v>
      </c>
      <c r="KU81" s="5" t="s">
        <v>220</v>
      </c>
      <c r="KV81" s="5" t="s">
        <v>220</v>
      </c>
      <c r="KW81" s="5" t="s">
        <v>220</v>
      </c>
      <c r="KX81" s="5" t="s">
        <v>220</v>
      </c>
      <c r="KY81" s="5" t="s">
        <v>220</v>
      </c>
      <c r="KZ81" s="5" t="s">
        <v>220</v>
      </c>
      <c r="LA81" s="5" t="s">
        <v>220</v>
      </c>
      <c r="LB81" s="5" t="s">
        <v>220</v>
      </c>
      <c r="LC81" s="5" t="s">
        <v>220</v>
      </c>
      <c r="LD81" s="5" t="s">
        <v>220</v>
      </c>
      <c r="LE81" s="5" t="s">
        <v>220</v>
      </c>
      <c r="LF81" s="5" t="s">
        <v>220</v>
      </c>
      <c r="LG81" s="5" t="s">
        <v>220</v>
      </c>
      <c r="LH81" s="5" t="s">
        <v>220</v>
      </c>
      <c r="LI81" s="5" t="s">
        <v>220</v>
      </c>
      <c r="LJ81" s="5" t="s">
        <v>220</v>
      </c>
      <c r="LK81" s="5" t="s">
        <v>220</v>
      </c>
      <c r="LL81" s="5">
        <v>2886</v>
      </c>
      <c r="LM81" s="5">
        <v>2194</v>
      </c>
      <c r="LN81" s="5">
        <v>2097</v>
      </c>
      <c r="LO81" s="5">
        <v>4490</v>
      </c>
      <c r="LP81" s="5">
        <v>1909</v>
      </c>
      <c r="LQ81" s="5">
        <v>1304</v>
      </c>
      <c r="LR81" s="5">
        <v>2001</v>
      </c>
      <c r="LS81" s="5">
        <v>1607</v>
      </c>
      <c r="LT81" s="5">
        <v>1630</v>
      </c>
      <c r="LU81" s="5">
        <v>1601</v>
      </c>
      <c r="LV81" s="5">
        <v>1558</v>
      </c>
      <c r="LW81" s="5">
        <v>1443</v>
      </c>
      <c r="LX81" s="5">
        <v>1336</v>
      </c>
      <c r="LY81" s="5">
        <v>1474</v>
      </c>
      <c r="LZ81" s="5" t="s">
        <v>220</v>
      </c>
      <c r="MA81" s="5" t="s">
        <v>220</v>
      </c>
      <c r="MB81" s="5" t="s">
        <v>220</v>
      </c>
      <c r="MC81" s="5" t="s">
        <v>220</v>
      </c>
      <c r="MD81" s="5" t="s">
        <v>220</v>
      </c>
      <c r="ME81" s="5" t="s">
        <v>220</v>
      </c>
      <c r="MF81" s="5" t="s">
        <v>220</v>
      </c>
      <c r="MG81" s="5" t="s">
        <v>220</v>
      </c>
      <c r="MH81" s="5" t="s">
        <v>220</v>
      </c>
      <c r="MI81" s="5" t="s">
        <v>220</v>
      </c>
      <c r="MJ81" s="5" t="s">
        <v>220</v>
      </c>
      <c r="MK81" s="5" t="s">
        <v>220</v>
      </c>
      <c r="ML81" s="5" t="s">
        <v>220</v>
      </c>
      <c r="MM81" s="5" t="s">
        <v>220</v>
      </c>
      <c r="MN81" s="5" t="s">
        <v>220</v>
      </c>
      <c r="MO81" s="5" t="s">
        <v>220</v>
      </c>
      <c r="MP81" s="5" t="s">
        <v>220</v>
      </c>
      <c r="MQ81" s="5" t="s">
        <v>220</v>
      </c>
      <c r="MR81" s="5">
        <v>0</v>
      </c>
      <c r="MS81" s="5">
        <v>0</v>
      </c>
      <c r="MT81" s="5">
        <v>0</v>
      </c>
      <c r="MU81" s="5">
        <v>0</v>
      </c>
      <c r="MV81" s="5">
        <v>0</v>
      </c>
      <c r="MW81" s="5">
        <v>0</v>
      </c>
      <c r="MX81" s="5">
        <v>0</v>
      </c>
      <c r="MY81" s="5">
        <v>0</v>
      </c>
      <c r="MZ81" s="5">
        <v>0</v>
      </c>
      <c r="NA81" s="5">
        <v>0</v>
      </c>
      <c r="NB81" s="5">
        <v>0</v>
      </c>
      <c r="NC81" s="5">
        <v>0</v>
      </c>
      <c r="ND81" s="5">
        <v>0</v>
      </c>
      <c r="NE81" s="5" t="s">
        <v>220</v>
      </c>
      <c r="NF81" s="5" t="s">
        <v>220</v>
      </c>
      <c r="NG81" s="5" t="s">
        <v>220</v>
      </c>
      <c r="NH81" s="5" t="s">
        <v>220</v>
      </c>
      <c r="NI81" s="5" t="s">
        <v>220</v>
      </c>
      <c r="NJ81" s="5" t="s">
        <v>220</v>
      </c>
      <c r="NK81" s="5" t="s">
        <v>220</v>
      </c>
      <c r="NL81" s="5" t="s">
        <v>220</v>
      </c>
      <c r="NM81" s="5" t="s">
        <v>220</v>
      </c>
      <c r="NN81" s="5" t="s">
        <v>220</v>
      </c>
      <c r="NO81" s="5" t="s">
        <v>220</v>
      </c>
      <c r="NP81" s="5" t="s">
        <v>220</v>
      </c>
      <c r="NQ81" s="5" t="s">
        <v>220</v>
      </c>
      <c r="NR81" s="5" t="s">
        <v>220</v>
      </c>
      <c r="NS81" s="5" t="s">
        <v>220</v>
      </c>
      <c r="NT81" s="5" t="s">
        <v>220</v>
      </c>
      <c r="NU81" s="5" t="s">
        <v>220</v>
      </c>
      <c r="NV81" s="5" t="s">
        <v>220</v>
      </c>
      <c r="NW81" s="5" t="s">
        <v>220</v>
      </c>
      <c r="NX81" s="5">
        <v>0</v>
      </c>
      <c r="NY81" s="5">
        <v>0</v>
      </c>
      <c r="NZ81" s="5">
        <v>0</v>
      </c>
      <c r="OA81" s="5">
        <v>0</v>
      </c>
      <c r="OB81" s="5">
        <v>0</v>
      </c>
      <c r="OC81" s="5">
        <v>0</v>
      </c>
      <c r="OD81" s="5">
        <v>0</v>
      </c>
      <c r="OE81" s="5">
        <v>0</v>
      </c>
      <c r="OF81" s="5">
        <v>0</v>
      </c>
      <c r="OG81" s="5">
        <v>0</v>
      </c>
      <c r="OH81" s="5">
        <v>0</v>
      </c>
      <c r="OI81" s="5">
        <v>0</v>
      </c>
      <c r="OJ81" s="5">
        <v>0</v>
      </c>
      <c r="OK81" s="5" t="s">
        <v>220</v>
      </c>
      <c r="OL81" s="5" t="s">
        <v>220</v>
      </c>
      <c r="OM81" s="5" t="s">
        <v>220</v>
      </c>
      <c r="ON81" s="5" t="s">
        <v>220</v>
      </c>
      <c r="OO81" s="5" t="s">
        <v>220</v>
      </c>
      <c r="OP81" s="5" t="s">
        <v>220</v>
      </c>
      <c r="OQ81" s="5" t="s">
        <v>220</v>
      </c>
      <c r="OR81" s="5" t="s">
        <v>220</v>
      </c>
      <c r="OS81" s="5" t="s">
        <v>220</v>
      </c>
      <c r="OT81" s="5" t="s">
        <v>220</v>
      </c>
      <c r="OU81" s="5" t="s">
        <v>220</v>
      </c>
      <c r="OV81" s="5" t="s">
        <v>220</v>
      </c>
      <c r="OW81" s="5" t="s">
        <v>220</v>
      </c>
      <c r="OX81" s="5" t="s">
        <v>220</v>
      </c>
      <c r="OY81" s="5" t="s">
        <v>220</v>
      </c>
      <c r="OZ81" s="5" t="s">
        <v>220</v>
      </c>
      <c r="PA81" s="5" t="s">
        <v>220</v>
      </c>
      <c r="PB81" s="5" t="s">
        <v>220</v>
      </c>
      <c r="PC81" s="5" t="s">
        <v>220</v>
      </c>
      <c r="PD81" s="5">
        <v>4594</v>
      </c>
      <c r="PE81" s="5">
        <v>2853</v>
      </c>
      <c r="PF81" s="5">
        <v>1912</v>
      </c>
      <c r="PG81" s="5">
        <v>2122</v>
      </c>
      <c r="PH81" s="5">
        <v>3006</v>
      </c>
      <c r="PI81" s="5">
        <v>2455</v>
      </c>
      <c r="PJ81" s="5">
        <v>2364</v>
      </c>
      <c r="PK81" s="5">
        <v>2332</v>
      </c>
      <c r="PL81" s="5">
        <v>2124</v>
      </c>
      <c r="PM81" s="5">
        <v>2106</v>
      </c>
      <c r="PN81" s="5">
        <v>1866</v>
      </c>
      <c r="PO81" s="5">
        <v>1631</v>
      </c>
      <c r="PP81" s="5">
        <v>2274</v>
      </c>
      <c r="PQ81" s="5">
        <v>2090</v>
      </c>
      <c r="PR81" s="5" t="s">
        <v>220</v>
      </c>
      <c r="PS81" s="5" t="s">
        <v>220</v>
      </c>
      <c r="PT81" s="5" t="s">
        <v>220</v>
      </c>
      <c r="PU81" s="5" t="s">
        <v>220</v>
      </c>
      <c r="PV81" s="5" t="s">
        <v>220</v>
      </c>
      <c r="PW81" s="5" t="s">
        <v>220</v>
      </c>
      <c r="PX81" s="5" t="s">
        <v>220</v>
      </c>
      <c r="PY81" s="5" t="s">
        <v>220</v>
      </c>
      <c r="PZ81" s="5" t="s">
        <v>220</v>
      </c>
      <c r="QA81" s="5" t="s">
        <v>220</v>
      </c>
      <c r="QB81" s="5" t="s">
        <v>220</v>
      </c>
      <c r="QC81" s="5" t="s">
        <v>220</v>
      </c>
      <c r="QD81" s="5" t="s">
        <v>220</v>
      </c>
      <c r="QE81" s="5" t="s">
        <v>220</v>
      </c>
      <c r="QF81" s="5" t="s">
        <v>220</v>
      </c>
      <c r="QG81" s="5" t="s">
        <v>220</v>
      </c>
      <c r="QH81" s="5" t="s">
        <v>220</v>
      </c>
      <c r="QI81" s="5" t="s">
        <v>220</v>
      </c>
      <c r="QJ81" s="5">
        <v>11366</v>
      </c>
      <c r="QK81" s="5">
        <v>11246</v>
      </c>
      <c r="QL81" s="5">
        <v>10958</v>
      </c>
      <c r="QM81" s="5">
        <v>9916</v>
      </c>
      <c r="QN81" s="5">
        <v>11830</v>
      </c>
      <c r="QO81" s="5">
        <v>8093</v>
      </c>
      <c r="QP81" s="5">
        <v>7337</v>
      </c>
      <c r="QQ81" s="5">
        <v>8514</v>
      </c>
      <c r="QR81" s="5">
        <v>6329</v>
      </c>
      <c r="QS81" s="5">
        <v>6307</v>
      </c>
      <c r="QT81" s="5">
        <v>5007</v>
      </c>
      <c r="QU81" s="5">
        <v>5045</v>
      </c>
      <c r="QV81" s="5">
        <v>4932</v>
      </c>
      <c r="QW81" s="5">
        <v>4511</v>
      </c>
      <c r="QX81" s="5" t="s">
        <v>220</v>
      </c>
      <c r="QY81" s="5" t="s">
        <v>220</v>
      </c>
      <c r="QZ81" s="5" t="s">
        <v>220</v>
      </c>
      <c r="RA81" s="5" t="s">
        <v>220</v>
      </c>
      <c r="RB81" s="5" t="s">
        <v>220</v>
      </c>
      <c r="RC81" s="5" t="s">
        <v>220</v>
      </c>
      <c r="RD81" s="5" t="s">
        <v>220</v>
      </c>
      <c r="RE81" s="5" t="s">
        <v>220</v>
      </c>
      <c r="RF81" s="5" t="s">
        <v>220</v>
      </c>
      <c r="RG81" s="5" t="s">
        <v>220</v>
      </c>
      <c r="RH81" s="5" t="s">
        <v>220</v>
      </c>
      <c r="RI81" s="5" t="s">
        <v>220</v>
      </c>
      <c r="RJ81" s="5" t="s">
        <v>220</v>
      </c>
      <c r="RK81" s="5" t="s">
        <v>220</v>
      </c>
      <c r="RL81" s="5" t="s">
        <v>220</v>
      </c>
      <c r="RM81" s="5" t="s">
        <v>220</v>
      </c>
      <c r="RN81" s="5" t="s">
        <v>220</v>
      </c>
      <c r="RO81" s="5" t="s">
        <v>220</v>
      </c>
      <c r="RP81" s="5">
        <v>7544</v>
      </c>
      <c r="RQ81" s="5">
        <v>7932</v>
      </c>
      <c r="RR81" s="5">
        <v>8967</v>
      </c>
      <c r="RS81" s="5">
        <v>7463</v>
      </c>
      <c r="RT81" s="5">
        <v>7192</v>
      </c>
      <c r="RU81" s="5">
        <v>8795</v>
      </c>
      <c r="RV81" s="5">
        <v>8338</v>
      </c>
      <c r="RW81" s="5">
        <v>4939</v>
      </c>
      <c r="RX81" s="5">
        <v>3001</v>
      </c>
      <c r="RY81" s="5">
        <v>6095</v>
      </c>
      <c r="RZ81" s="5">
        <v>5328</v>
      </c>
      <c r="SA81" s="5">
        <v>3976</v>
      </c>
      <c r="SB81" s="5">
        <v>3504</v>
      </c>
      <c r="SC81" s="5">
        <v>3236</v>
      </c>
      <c r="SD81" s="5" t="s">
        <v>220</v>
      </c>
      <c r="SE81" s="5" t="s">
        <v>220</v>
      </c>
      <c r="SF81" s="5" t="s">
        <v>220</v>
      </c>
      <c r="SG81" s="5" t="s">
        <v>220</v>
      </c>
      <c r="SH81" s="5" t="s">
        <v>220</v>
      </c>
      <c r="SI81" s="5" t="s">
        <v>220</v>
      </c>
      <c r="SJ81" s="5" t="s">
        <v>220</v>
      </c>
      <c r="SK81" s="5" t="s">
        <v>220</v>
      </c>
      <c r="SL81" s="5" t="s">
        <v>220</v>
      </c>
      <c r="SM81" s="5" t="s">
        <v>220</v>
      </c>
      <c r="SN81" s="5" t="s">
        <v>220</v>
      </c>
      <c r="SO81" s="5" t="s">
        <v>220</v>
      </c>
      <c r="SP81" s="5" t="s">
        <v>220</v>
      </c>
      <c r="SQ81" s="5" t="s">
        <v>220</v>
      </c>
      <c r="SR81" s="5" t="s">
        <v>220</v>
      </c>
      <c r="SS81" s="5" t="s">
        <v>220</v>
      </c>
      <c r="ST81" s="5" t="s">
        <v>220</v>
      </c>
      <c r="SU81" s="5" t="s">
        <v>220</v>
      </c>
      <c r="SV81" s="5">
        <v>1457</v>
      </c>
      <c r="SW81" s="5">
        <v>1177</v>
      </c>
      <c r="SX81" s="5">
        <v>1364</v>
      </c>
      <c r="SY81" s="5">
        <v>1303</v>
      </c>
      <c r="SZ81" s="5">
        <v>1212</v>
      </c>
      <c r="TA81" s="5">
        <v>1357</v>
      </c>
      <c r="TB81" s="5">
        <v>1452</v>
      </c>
      <c r="TC81" s="5">
        <v>1196</v>
      </c>
      <c r="TD81" s="5">
        <v>1658</v>
      </c>
      <c r="TE81" s="5">
        <v>2471</v>
      </c>
      <c r="TF81" s="5">
        <v>3036</v>
      </c>
      <c r="TG81" s="5">
        <v>2413</v>
      </c>
      <c r="TH81" s="5">
        <v>2502</v>
      </c>
      <c r="TI81" s="5">
        <v>2459</v>
      </c>
      <c r="TJ81" s="5" t="s">
        <v>220</v>
      </c>
      <c r="TK81" s="5" t="s">
        <v>220</v>
      </c>
      <c r="TL81" s="5" t="s">
        <v>220</v>
      </c>
      <c r="TM81" s="5" t="s">
        <v>220</v>
      </c>
      <c r="TN81" s="5" t="s">
        <v>220</v>
      </c>
      <c r="TO81" s="5" t="s">
        <v>220</v>
      </c>
      <c r="TP81" s="5" t="s">
        <v>220</v>
      </c>
      <c r="TQ81" s="5" t="s">
        <v>220</v>
      </c>
      <c r="TR81" s="5" t="s">
        <v>220</v>
      </c>
      <c r="TS81" s="5" t="s">
        <v>220</v>
      </c>
      <c r="TT81" s="5" t="s">
        <v>220</v>
      </c>
      <c r="TU81" s="5" t="s">
        <v>220</v>
      </c>
      <c r="TV81" s="5" t="s">
        <v>220</v>
      </c>
      <c r="TW81" s="5" t="s">
        <v>220</v>
      </c>
      <c r="TX81" s="5" t="s">
        <v>220</v>
      </c>
      <c r="TY81" s="5" t="s">
        <v>220</v>
      </c>
      <c r="TZ81" s="5" t="s">
        <v>220</v>
      </c>
      <c r="UA81" s="5" t="s">
        <v>220</v>
      </c>
      <c r="UB81" s="5">
        <v>184</v>
      </c>
      <c r="UC81" s="5">
        <v>226</v>
      </c>
      <c r="UD81" s="5">
        <v>173</v>
      </c>
      <c r="UE81" s="5">
        <v>177</v>
      </c>
      <c r="UF81" s="5">
        <v>143</v>
      </c>
      <c r="UG81" s="5">
        <v>153</v>
      </c>
      <c r="UH81" s="5">
        <v>156</v>
      </c>
      <c r="UI81" s="5">
        <v>106</v>
      </c>
      <c r="UJ81" s="5">
        <v>127</v>
      </c>
      <c r="UK81" s="5">
        <v>111</v>
      </c>
      <c r="UL81" s="5">
        <v>102</v>
      </c>
      <c r="UM81" s="5">
        <v>82</v>
      </c>
      <c r="UN81" s="5">
        <v>0</v>
      </c>
      <c r="UO81" s="5">
        <v>0</v>
      </c>
      <c r="UP81" s="5" t="s">
        <v>220</v>
      </c>
      <c r="UQ81" s="5" t="s">
        <v>220</v>
      </c>
      <c r="UR81" s="5" t="s">
        <v>220</v>
      </c>
      <c r="US81" s="5" t="s">
        <v>220</v>
      </c>
      <c r="UT81" s="5" t="s">
        <v>220</v>
      </c>
      <c r="UU81" s="5" t="s">
        <v>220</v>
      </c>
      <c r="UV81" s="5" t="s">
        <v>220</v>
      </c>
      <c r="UW81" s="5" t="s">
        <v>220</v>
      </c>
      <c r="UX81" s="5" t="s">
        <v>220</v>
      </c>
      <c r="UY81" s="5" t="s">
        <v>220</v>
      </c>
      <c r="UZ81" s="5" t="s">
        <v>220</v>
      </c>
      <c r="VA81" s="5" t="s">
        <v>220</v>
      </c>
      <c r="VB81" s="5" t="s">
        <v>220</v>
      </c>
      <c r="VC81" s="5" t="s">
        <v>220</v>
      </c>
      <c r="VD81" s="5" t="s">
        <v>220</v>
      </c>
      <c r="VE81" s="5" t="s">
        <v>220</v>
      </c>
      <c r="VF81" s="5" t="s">
        <v>220</v>
      </c>
      <c r="VG81" s="5" t="s">
        <v>220</v>
      </c>
      <c r="VH81" s="5">
        <v>21993</v>
      </c>
      <c r="VI81" s="5">
        <v>20097</v>
      </c>
      <c r="VJ81" s="5">
        <v>18739</v>
      </c>
      <c r="VK81" s="5">
        <v>19511</v>
      </c>
      <c r="VL81" s="5">
        <v>17938</v>
      </c>
      <c r="VM81" s="5">
        <v>18215</v>
      </c>
      <c r="VN81" s="5">
        <v>17840</v>
      </c>
      <c r="VO81" s="5">
        <v>17238</v>
      </c>
      <c r="VP81" s="5">
        <v>17804</v>
      </c>
      <c r="VQ81" s="5">
        <v>15778</v>
      </c>
      <c r="VR81" s="5">
        <v>13211</v>
      </c>
      <c r="VS81" s="5">
        <v>16098</v>
      </c>
      <c r="VT81" s="5">
        <v>11687</v>
      </c>
      <c r="VU81" s="5">
        <v>9918</v>
      </c>
      <c r="VV81" s="5" t="s">
        <v>220</v>
      </c>
      <c r="VW81" s="5" t="s">
        <v>220</v>
      </c>
      <c r="VX81" s="5" t="s">
        <v>220</v>
      </c>
      <c r="VY81" s="5" t="s">
        <v>220</v>
      </c>
      <c r="VZ81" s="5" t="s">
        <v>220</v>
      </c>
      <c r="WA81" s="5" t="s">
        <v>220</v>
      </c>
      <c r="WB81" s="5" t="s">
        <v>220</v>
      </c>
      <c r="WC81" s="5" t="s">
        <v>220</v>
      </c>
      <c r="WD81" s="5" t="s">
        <v>220</v>
      </c>
      <c r="WE81" s="5" t="s">
        <v>220</v>
      </c>
      <c r="WF81" s="5" t="s">
        <v>220</v>
      </c>
      <c r="WG81" s="5" t="s">
        <v>220</v>
      </c>
      <c r="WH81" s="5" t="s">
        <v>220</v>
      </c>
      <c r="WI81" s="5" t="s">
        <v>220</v>
      </c>
      <c r="WJ81" s="5" t="s">
        <v>220</v>
      </c>
      <c r="WK81" s="5" t="s">
        <v>220</v>
      </c>
      <c r="WL81" s="5" t="s">
        <v>220</v>
      </c>
      <c r="WM81" s="5" t="s">
        <v>220</v>
      </c>
      <c r="WN81" s="5">
        <v>450</v>
      </c>
      <c r="WO81" s="5">
        <v>641</v>
      </c>
      <c r="WP81" s="5">
        <v>468</v>
      </c>
      <c r="WQ81" s="5">
        <v>347</v>
      </c>
      <c r="WR81" s="5">
        <v>389</v>
      </c>
      <c r="WS81" s="5">
        <v>405</v>
      </c>
      <c r="WT81" s="5">
        <v>462</v>
      </c>
      <c r="WU81" s="5">
        <v>304</v>
      </c>
      <c r="WV81" s="5">
        <v>168</v>
      </c>
      <c r="WW81" s="5">
        <v>104</v>
      </c>
      <c r="WX81" s="5">
        <v>114</v>
      </c>
      <c r="WY81" s="5">
        <v>161</v>
      </c>
      <c r="WZ81" s="5">
        <v>167</v>
      </c>
      <c r="XA81" s="5">
        <v>194</v>
      </c>
      <c r="XB81" s="5" t="s">
        <v>220</v>
      </c>
      <c r="XC81" s="5" t="s">
        <v>220</v>
      </c>
      <c r="XD81" s="5" t="s">
        <v>220</v>
      </c>
      <c r="XE81" s="5" t="s">
        <v>220</v>
      </c>
      <c r="XF81" s="5" t="s">
        <v>220</v>
      </c>
      <c r="XG81" s="5" t="s">
        <v>220</v>
      </c>
      <c r="XH81" s="5" t="s">
        <v>220</v>
      </c>
      <c r="XI81" s="5" t="s">
        <v>220</v>
      </c>
      <c r="XJ81" s="5" t="s">
        <v>220</v>
      </c>
      <c r="XK81" s="5" t="s">
        <v>220</v>
      </c>
      <c r="XL81" s="5" t="s">
        <v>220</v>
      </c>
      <c r="XM81" s="5" t="s">
        <v>220</v>
      </c>
      <c r="XN81" s="5" t="s">
        <v>220</v>
      </c>
      <c r="XO81" s="5" t="s">
        <v>220</v>
      </c>
      <c r="XP81" s="5" t="s">
        <v>220</v>
      </c>
      <c r="XQ81" s="5" t="s">
        <v>220</v>
      </c>
      <c r="XR81" s="5" t="s">
        <v>220</v>
      </c>
      <c r="XS81" s="2">
        <v>8287</v>
      </c>
      <c r="XT81" s="3" t="s">
        <v>222</v>
      </c>
      <c r="XU81" s="3" t="s">
        <v>222</v>
      </c>
      <c r="XV81" s="3" t="s">
        <v>222</v>
      </c>
      <c r="XW81" s="3" t="s">
        <v>221</v>
      </c>
      <c r="XX81" s="3" t="s">
        <v>222</v>
      </c>
      <c r="XY81" s="3" t="s">
        <v>222</v>
      </c>
      <c r="XZ81" s="3" t="s">
        <v>267</v>
      </c>
    </row>
    <row r="82" spans="1:650" x14ac:dyDescent="0.3">
      <c r="A82" s="1" t="s">
        <v>76</v>
      </c>
      <c r="B82" s="2">
        <v>4057001</v>
      </c>
      <c r="C82" s="5" t="s">
        <v>220</v>
      </c>
      <c r="D82" s="5">
        <v>0</v>
      </c>
      <c r="E82" s="5">
        <v>0</v>
      </c>
      <c r="F82" s="5">
        <v>0</v>
      </c>
      <c r="G82" s="5">
        <v>0</v>
      </c>
      <c r="H82" s="5">
        <v>0</v>
      </c>
      <c r="I82" s="5">
        <v>0</v>
      </c>
      <c r="J82" s="5">
        <v>0</v>
      </c>
      <c r="K82" s="5">
        <v>0</v>
      </c>
      <c r="L82" s="5">
        <v>0</v>
      </c>
      <c r="M82" s="5">
        <v>0</v>
      </c>
      <c r="N82" s="5">
        <v>0</v>
      </c>
      <c r="O82" s="5">
        <v>0</v>
      </c>
      <c r="P82" s="5">
        <v>0</v>
      </c>
      <c r="Q82" s="5">
        <v>0</v>
      </c>
      <c r="R82" s="5">
        <v>0</v>
      </c>
      <c r="S82" s="5">
        <v>0</v>
      </c>
      <c r="T82" s="5">
        <v>0</v>
      </c>
      <c r="U82" s="5">
        <v>0</v>
      </c>
      <c r="V82" s="5">
        <v>0</v>
      </c>
      <c r="W82" s="5">
        <v>0</v>
      </c>
      <c r="X82" s="5">
        <v>0</v>
      </c>
      <c r="Y82" s="5">
        <v>0</v>
      </c>
      <c r="Z82" s="5">
        <v>0</v>
      </c>
      <c r="AA82" s="5">
        <v>0</v>
      </c>
      <c r="AB82" s="5">
        <v>0</v>
      </c>
      <c r="AC82" s="5">
        <v>0</v>
      </c>
      <c r="AD82" s="5">
        <v>0</v>
      </c>
      <c r="AE82" s="5">
        <v>0</v>
      </c>
      <c r="AF82" s="5">
        <v>0</v>
      </c>
      <c r="AG82" s="5">
        <v>0</v>
      </c>
      <c r="AH82" s="5">
        <v>0</v>
      </c>
      <c r="AI82" s="5" t="s">
        <v>220</v>
      </c>
      <c r="AJ82" s="5">
        <v>22666</v>
      </c>
      <c r="AK82" s="5">
        <v>26822</v>
      </c>
      <c r="AL82" s="5">
        <v>24338</v>
      </c>
      <c r="AM82" s="5">
        <v>31842</v>
      </c>
      <c r="AN82" s="5">
        <v>42008</v>
      </c>
      <c r="AO82" s="5">
        <v>38763</v>
      </c>
      <c r="AP82" s="5">
        <v>55634</v>
      </c>
      <c r="AQ82" s="5">
        <v>47710</v>
      </c>
      <c r="AR82" s="5">
        <v>36577</v>
      </c>
      <c r="AS82" s="5">
        <v>48287</v>
      </c>
      <c r="AT82" s="5">
        <v>30759</v>
      </c>
      <c r="AU82" s="5">
        <v>29578</v>
      </c>
      <c r="AV82" s="5">
        <v>20435</v>
      </c>
      <c r="AW82" s="5">
        <v>19111</v>
      </c>
      <c r="AX82" s="5">
        <v>65293</v>
      </c>
      <c r="AY82" s="5">
        <v>13838</v>
      </c>
      <c r="AZ82" s="5">
        <v>16165</v>
      </c>
      <c r="BA82" s="5">
        <v>6223</v>
      </c>
      <c r="BB82" s="5">
        <v>7591</v>
      </c>
      <c r="BC82" s="5">
        <v>5514</v>
      </c>
      <c r="BD82" s="5">
        <v>8325</v>
      </c>
      <c r="BE82" s="5">
        <v>6219</v>
      </c>
      <c r="BF82" s="5">
        <v>8998</v>
      </c>
      <c r="BG82" s="5">
        <v>10112</v>
      </c>
      <c r="BH82" s="5">
        <v>16677</v>
      </c>
      <c r="BI82" s="5">
        <v>10265</v>
      </c>
      <c r="BJ82" s="5">
        <v>8129</v>
      </c>
      <c r="BK82" s="5">
        <v>4367</v>
      </c>
      <c r="BL82" s="5">
        <v>4133</v>
      </c>
      <c r="BM82" s="5">
        <v>9372</v>
      </c>
      <c r="BN82" s="5">
        <v>13286</v>
      </c>
      <c r="BO82" s="5" t="s">
        <v>220</v>
      </c>
      <c r="BP82" s="5">
        <v>173873</v>
      </c>
      <c r="BQ82" s="5">
        <v>72397</v>
      </c>
      <c r="BR82" s="5">
        <v>54466</v>
      </c>
      <c r="BS82" s="5">
        <v>50686</v>
      </c>
      <c r="BT82" s="5">
        <v>52271</v>
      </c>
      <c r="BU82" s="5">
        <v>81474</v>
      </c>
      <c r="BV82" s="5">
        <v>68696</v>
      </c>
      <c r="BW82" s="5">
        <v>18043</v>
      </c>
      <c r="BX82" s="5">
        <v>59202</v>
      </c>
      <c r="BY82" s="5">
        <v>27392</v>
      </c>
      <c r="BZ82" s="5">
        <v>13911</v>
      </c>
      <c r="CA82" s="5">
        <v>9931</v>
      </c>
      <c r="CB82" s="5">
        <v>28457</v>
      </c>
      <c r="CC82" s="5">
        <v>11362</v>
      </c>
      <c r="CD82" s="5">
        <v>13400</v>
      </c>
      <c r="CE82" s="5">
        <v>6767</v>
      </c>
      <c r="CF82" s="5">
        <v>24839</v>
      </c>
      <c r="CG82" s="5">
        <v>10892</v>
      </c>
      <c r="CH82" s="5">
        <v>19276</v>
      </c>
      <c r="CI82" s="5">
        <v>20343</v>
      </c>
      <c r="CJ82" s="5">
        <v>11569</v>
      </c>
      <c r="CK82" s="5">
        <v>25363</v>
      </c>
      <c r="CL82" s="5">
        <v>27534</v>
      </c>
      <c r="CM82" s="5">
        <v>49852</v>
      </c>
      <c r="CN82" s="5">
        <v>38907</v>
      </c>
      <c r="CO82" s="5">
        <v>30685</v>
      </c>
      <c r="CP82" s="5">
        <v>20520</v>
      </c>
      <c r="CQ82" s="5">
        <v>18070</v>
      </c>
      <c r="CR82" s="5">
        <v>59991</v>
      </c>
      <c r="CS82" s="5">
        <v>17953</v>
      </c>
      <c r="CT82" s="5">
        <v>9048</v>
      </c>
      <c r="CU82" s="5" t="s">
        <v>220</v>
      </c>
      <c r="CV82" s="5">
        <v>121632</v>
      </c>
      <c r="CW82" s="5">
        <v>142278</v>
      </c>
      <c r="CX82" s="5">
        <v>135186</v>
      </c>
      <c r="CY82" s="5">
        <v>140426</v>
      </c>
      <c r="CZ82" s="5">
        <v>140716</v>
      </c>
      <c r="DA82" s="5">
        <v>115327</v>
      </c>
      <c r="DB82" s="5">
        <v>95088</v>
      </c>
      <c r="DC82" s="5">
        <v>74354</v>
      </c>
      <c r="DD82" s="5">
        <v>61241</v>
      </c>
      <c r="DE82" s="5">
        <v>50360</v>
      </c>
      <c r="DF82" s="5">
        <v>39786</v>
      </c>
      <c r="DG82" s="5">
        <v>52532</v>
      </c>
      <c r="DH82" s="5">
        <v>47495</v>
      </c>
      <c r="DI82" s="5">
        <v>58957</v>
      </c>
      <c r="DJ82" s="5">
        <v>56320</v>
      </c>
      <c r="DK82" s="5">
        <v>37075</v>
      </c>
      <c r="DL82" s="5">
        <v>35783</v>
      </c>
      <c r="DM82" s="5">
        <v>61467</v>
      </c>
      <c r="DN82" s="5">
        <v>41211</v>
      </c>
      <c r="DO82" s="5">
        <v>27011</v>
      </c>
      <c r="DP82" s="5">
        <v>74533</v>
      </c>
      <c r="DQ82" s="5">
        <v>38687</v>
      </c>
      <c r="DR82" s="5">
        <v>51049</v>
      </c>
      <c r="DS82" s="5">
        <v>55149</v>
      </c>
      <c r="DT82" s="5">
        <v>50106</v>
      </c>
      <c r="DU82" s="5">
        <v>57997</v>
      </c>
      <c r="DV82" s="5">
        <v>46322</v>
      </c>
      <c r="DW82" s="5">
        <v>26106</v>
      </c>
      <c r="DX82" s="5">
        <v>41670</v>
      </c>
      <c r="DY82" s="5">
        <v>26162</v>
      </c>
      <c r="DZ82" s="5">
        <v>23078</v>
      </c>
      <c r="EA82" s="5" t="s">
        <v>220</v>
      </c>
      <c r="EB82" s="5">
        <v>23249</v>
      </c>
      <c r="EC82" s="5">
        <v>35257</v>
      </c>
      <c r="ED82" s="5">
        <v>27304</v>
      </c>
      <c r="EE82" s="5">
        <v>44051</v>
      </c>
      <c r="EF82" s="5">
        <v>35513</v>
      </c>
      <c r="EG82" s="5">
        <v>37256</v>
      </c>
      <c r="EH82" s="5">
        <v>36560</v>
      </c>
      <c r="EI82" s="5">
        <v>30569</v>
      </c>
      <c r="EJ82" s="5">
        <v>18965</v>
      </c>
      <c r="EK82" s="5">
        <v>154928</v>
      </c>
      <c r="EL82" s="5">
        <v>12002</v>
      </c>
      <c r="EM82" s="5">
        <v>14054</v>
      </c>
      <c r="EN82" s="5">
        <v>34651</v>
      </c>
      <c r="EO82" s="5">
        <v>20101</v>
      </c>
      <c r="EP82" s="5">
        <v>11564</v>
      </c>
      <c r="EQ82" s="5">
        <v>12932</v>
      </c>
      <c r="ER82" s="5">
        <v>9428</v>
      </c>
      <c r="ES82" s="5">
        <v>9376</v>
      </c>
      <c r="ET82" s="5">
        <v>6949</v>
      </c>
      <c r="EU82" s="5">
        <v>6030</v>
      </c>
      <c r="EV82" s="5">
        <v>10767</v>
      </c>
      <c r="EW82" s="5">
        <v>10703</v>
      </c>
      <c r="EX82" s="5">
        <v>11410</v>
      </c>
      <c r="EY82" s="5">
        <v>9061</v>
      </c>
      <c r="EZ82" s="5">
        <v>6463</v>
      </c>
      <c r="FA82" s="5">
        <v>14071</v>
      </c>
      <c r="FB82" s="5">
        <v>8649</v>
      </c>
      <c r="FC82" s="5">
        <v>6261</v>
      </c>
      <c r="FD82" s="5">
        <v>4972</v>
      </c>
      <c r="FE82" s="5">
        <v>7901</v>
      </c>
      <c r="FF82" s="5">
        <v>5267</v>
      </c>
      <c r="FG82" s="5" t="s">
        <v>220</v>
      </c>
      <c r="FH82" s="5">
        <v>0</v>
      </c>
      <c r="FI82" s="5">
        <v>0</v>
      </c>
      <c r="FJ82" s="5">
        <v>0</v>
      </c>
      <c r="FK82" s="5">
        <v>0</v>
      </c>
      <c r="FL82" s="5">
        <v>0</v>
      </c>
      <c r="FM82" s="5">
        <v>0</v>
      </c>
      <c r="FN82" s="5">
        <v>0</v>
      </c>
      <c r="FO82" s="5">
        <v>0</v>
      </c>
      <c r="FP82" s="5">
        <v>0</v>
      </c>
      <c r="FQ82" s="5">
        <v>0</v>
      </c>
      <c r="FR82" s="5">
        <v>0</v>
      </c>
      <c r="FS82" s="5">
        <v>0</v>
      </c>
      <c r="FT82" s="5">
        <v>0</v>
      </c>
      <c r="FU82" s="5" t="s">
        <v>220</v>
      </c>
      <c r="FV82" s="5" t="s">
        <v>220</v>
      </c>
      <c r="FW82" s="5" t="s">
        <v>220</v>
      </c>
      <c r="FX82" s="5" t="s">
        <v>220</v>
      </c>
      <c r="FY82" s="5" t="s">
        <v>220</v>
      </c>
      <c r="FZ82" s="5" t="s">
        <v>220</v>
      </c>
      <c r="GA82" s="5" t="s">
        <v>220</v>
      </c>
      <c r="GB82" s="5" t="s">
        <v>220</v>
      </c>
      <c r="GC82" s="5" t="s">
        <v>220</v>
      </c>
      <c r="GD82" s="5" t="s">
        <v>220</v>
      </c>
      <c r="GE82" s="5" t="s">
        <v>220</v>
      </c>
      <c r="GF82" s="5" t="s">
        <v>220</v>
      </c>
      <c r="GG82" s="5" t="s">
        <v>220</v>
      </c>
      <c r="GH82" s="5" t="s">
        <v>220</v>
      </c>
      <c r="GI82" s="5" t="s">
        <v>220</v>
      </c>
      <c r="GJ82" s="5" t="s">
        <v>220</v>
      </c>
      <c r="GK82" s="5" t="s">
        <v>220</v>
      </c>
      <c r="GL82" s="5" t="s">
        <v>220</v>
      </c>
      <c r="GM82" s="5" t="s">
        <v>220</v>
      </c>
      <c r="GN82" s="5">
        <v>341420</v>
      </c>
      <c r="GO82" s="5">
        <v>276754</v>
      </c>
      <c r="GP82" s="5">
        <v>241295</v>
      </c>
      <c r="GQ82" s="5">
        <v>267005</v>
      </c>
      <c r="GR82" s="5">
        <v>270509</v>
      </c>
      <c r="GS82" s="5">
        <v>272820</v>
      </c>
      <c r="GT82" s="5">
        <v>255979</v>
      </c>
      <c r="GU82" s="5">
        <v>170675</v>
      </c>
      <c r="GV82" s="5">
        <v>175986</v>
      </c>
      <c r="GW82" s="5">
        <v>280967</v>
      </c>
      <c r="GX82" s="5">
        <v>96458</v>
      </c>
      <c r="GY82" s="5">
        <v>106095</v>
      </c>
      <c r="GZ82" s="5">
        <v>131038</v>
      </c>
      <c r="HA82" s="5">
        <v>109530</v>
      </c>
      <c r="HB82" s="5">
        <v>146577</v>
      </c>
      <c r="HC82" s="5">
        <v>70613</v>
      </c>
      <c r="HD82" s="5">
        <v>86214</v>
      </c>
      <c r="HE82" s="5">
        <v>87959</v>
      </c>
      <c r="HF82" s="5">
        <v>75026</v>
      </c>
      <c r="HG82" s="5">
        <v>58898</v>
      </c>
      <c r="HH82" s="5">
        <v>105194</v>
      </c>
      <c r="HI82" s="5">
        <v>80972</v>
      </c>
      <c r="HJ82" s="5">
        <v>98991</v>
      </c>
      <c r="HK82" s="5">
        <v>124175</v>
      </c>
      <c r="HL82" s="5">
        <v>112153</v>
      </c>
      <c r="HM82" s="5">
        <v>113018</v>
      </c>
      <c r="HN82" s="5">
        <v>83620</v>
      </c>
      <c r="HO82" s="5">
        <v>54803</v>
      </c>
      <c r="HP82" s="5">
        <v>110766</v>
      </c>
      <c r="HQ82" s="5">
        <v>61389</v>
      </c>
      <c r="HR82" s="5">
        <v>50679</v>
      </c>
      <c r="HS82" s="5" t="s">
        <v>220</v>
      </c>
      <c r="HT82" s="5">
        <v>1056459</v>
      </c>
      <c r="HU82" s="5">
        <v>897972</v>
      </c>
      <c r="HV82" s="5">
        <v>775974</v>
      </c>
      <c r="HW82" s="5">
        <v>940605</v>
      </c>
      <c r="HX82" s="5">
        <v>1397465</v>
      </c>
      <c r="HY82" s="5">
        <v>1418023</v>
      </c>
      <c r="HZ82" s="5">
        <v>1521500</v>
      </c>
      <c r="IA82" s="5">
        <v>1469099</v>
      </c>
      <c r="IB82" s="5">
        <v>1080713</v>
      </c>
      <c r="IC82" s="5">
        <v>860867</v>
      </c>
      <c r="ID82" s="5">
        <v>1372810</v>
      </c>
      <c r="IE82" s="5">
        <v>922128</v>
      </c>
      <c r="IF82" s="5">
        <v>899617</v>
      </c>
      <c r="IG82" s="5">
        <v>782099</v>
      </c>
      <c r="IH82" s="5">
        <v>651530</v>
      </c>
      <c r="II82" s="5">
        <v>578627</v>
      </c>
      <c r="IJ82" s="5">
        <v>494482</v>
      </c>
      <c r="IK82" s="5">
        <v>521046</v>
      </c>
      <c r="IL82" s="5">
        <v>520253</v>
      </c>
      <c r="IM82" s="5">
        <v>393838</v>
      </c>
      <c r="IN82" s="5">
        <v>381194</v>
      </c>
      <c r="IO82" s="5">
        <v>439047</v>
      </c>
      <c r="IP82" s="5">
        <v>428222</v>
      </c>
      <c r="IQ82" s="5">
        <v>393050</v>
      </c>
      <c r="IR82" s="5">
        <v>370272</v>
      </c>
      <c r="IS82" s="5">
        <v>386068</v>
      </c>
      <c r="IT82" s="5">
        <v>317451</v>
      </c>
      <c r="IU82" s="5">
        <v>304443</v>
      </c>
      <c r="IV82" s="5">
        <v>305888</v>
      </c>
      <c r="IW82" s="5">
        <v>239069</v>
      </c>
      <c r="IX82" s="5">
        <v>212054</v>
      </c>
      <c r="IY82" s="5" t="s">
        <v>220</v>
      </c>
      <c r="IZ82" s="5">
        <v>36902</v>
      </c>
      <c r="JA82" s="5">
        <v>41306</v>
      </c>
      <c r="JB82" s="5">
        <v>38110</v>
      </c>
      <c r="JC82" s="5">
        <v>38304</v>
      </c>
      <c r="JD82" s="5">
        <v>39630</v>
      </c>
      <c r="JE82" s="5">
        <v>47699</v>
      </c>
      <c r="JF82" s="5">
        <v>51819</v>
      </c>
      <c r="JG82" s="5">
        <v>51442</v>
      </c>
      <c r="JH82" s="5">
        <v>45922</v>
      </c>
      <c r="JI82" s="5">
        <v>40348</v>
      </c>
      <c r="JJ82" s="5">
        <v>46590</v>
      </c>
      <c r="JK82" s="5">
        <v>41000</v>
      </c>
      <c r="JL82" s="5">
        <v>37904</v>
      </c>
      <c r="JM82" s="5">
        <v>34670</v>
      </c>
      <c r="JN82" s="5">
        <v>30171</v>
      </c>
      <c r="JO82" s="5">
        <v>24879</v>
      </c>
      <c r="JP82" s="5">
        <v>24880</v>
      </c>
      <c r="JQ82" s="5">
        <v>22521</v>
      </c>
      <c r="JR82" s="5">
        <v>24377</v>
      </c>
      <c r="JS82" s="5">
        <v>17798</v>
      </c>
      <c r="JT82" s="5">
        <v>12955</v>
      </c>
      <c r="JU82" s="5">
        <v>16673</v>
      </c>
      <c r="JV82" s="5">
        <v>16147</v>
      </c>
      <c r="JW82" s="5">
        <v>17686</v>
      </c>
      <c r="JX82" s="5">
        <v>14862</v>
      </c>
      <c r="JY82" s="5">
        <v>16345</v>
      </c>
      <c r="JZ82" s="5">
        <v>18192</v>
      </c>
      <c r="KA82" s="5">
        <v>16787</v>
      </c>
      <c r="KB82" s="5">
        <v>15319</v>
      </c>
      <c r="KC82" s="5">
        <v>13671</v>
      </c>
      <c r="KD82" s="5">
        <v>13139</v>
      </c>
      <c r="KE82" s="5" t="s">
        <v>220</v>
      </c>
      <c r="KF82" s="5">
        <v>7837</v>
      </c>
      <c r="KG82" s="5">
        <v>6952</v>
      </c>
      <c r="KH82" s="5">
        <v>7543</v>
      </c>
      <c r="KI82" s="5">
        <v>9910</v>
      </c>
      <c r="KJ82" s="5">
        <v>10159</v>
      </c>
      <c r="KK82" s="5">
        <v>9746</v>
      </c>
      <c r="KL82" s="5">
        <v>7698</v>
      </c>
      <c r="KM82" s="5">
        <v>9646</v>
      </c>
      <c r="KN82" s="5">
        <v>6352</v>
      </c>
      <c r="KO82" s="5">
        <v>5767</v>
      </c>
      <c r="KP82" s="5">
        <v>5231</v>
      </c>
      <c r="KQ82" s="5">
        <v>4520</v>
      </c>
      <c r="KR82" s="5">
        <v>4236</v>
      </c>
      <c r="KS82" s="5">
        <v>3971</v>
      </c>
      <c r="KT82" s="5">
        <v>3532</v>
      </c>
      <c r="KU82" s="5">
        <v>3275</v>
      </c>
      <c r="KV82" s="5">
        <v>2809</v>
      </c>
      <c r="KW82" s="5">
        <v>3421</v>
      </c>
      <c r="KX82" s="5">
        <v>3023</v>
      </c>
      <c r="KY82" s="5">
        <v>3136</v>
      </c>
      <c r="KZ82" s="5">
        <v>4228</v>
      </c>
      <c r="LA82" s="5">
        <v>3631</v>
      </c>
      <c r="LB82" s="5">
        <v>3320</v>
      </c>
      <c r="LC82" s="5">
        <v>3720</v>
      </c>
      <c r="LD82" s="5">
        <v>3931</v>
      </c>
      <c r="LE82" s="5">
        <v>3518</v>
      </c>
      <c r="LF82" s="5">
        <v>3313</v>
      </c>
      <c r="LG82" s="5">
        <v>3572</v>
      </c>
      <c r="LH82" s="5">
        <v>2515</v>
      </c>
      <c r="LI82" s="5">
        <v>2543</v>
      </c>
      <c r="LJ82" s="5">
        <v>2497</v>
      </c>
      <c r="LK82" s="5" t="s">
        <v>220</v>
      </c>
      <c r="LL82" s="5">
        <v>8455</v>
      </c>
      <c r="LM82" s="5">
        <v>7764</v>
      </c>
      <c r="LN82" s="5">
        <v>7876</v>
      </c>
      <c r="LO82" s="5">
        <v>8384</v>
      </c>
      <c r="LP82" s="5">
        <v>7351</v>
      </c>
      <c r="LQ82" s="5">
        <v>8692</v>
      </c>
      <c r="LR82" s="5">
        <v>7533</v>
      </c>
      <c r="LS82" s="5">
        <v>8188</v>
      </c>
      <c r="LT82" s="5">
        <v>9995</v>
      </c>
      <c r="LU82" s="5">
        <v>7031</v>
      </c>
      <c r="LV82" s="5">
        <v>5713</v>
      </c>
      <c r="LW82" s="5">
        <v>5845</v>
      </c>
      <c r="LX82" s="5">
        <v>5253</v>
      </c>
      <c r="LY82" s="5">
        <v>3861</v>
      </c>
      <c r="LZ82" s="5">
        <v>4574</v>
      </c>
      <c r="MA82" s="5">
        <v>3714</v>
      </c>
      <c r="MB82" s="5">
        <v>3890</v>
      </c>
      <c r="MC82" s="5">
        <v>3464</v>
      </c>
      <c r="MD82" s="5">
        <v>4031</v>
      </c>
      <c r="ME82" s="5">
        <v>3490</v>
      </c>
      <c r="MF82" s="5">
        <v>3562</v>
      </c>
      <c r="MG82" s="5">
        <v>3560</v>
      </c>
      <c r="MH82" s="5">
        <v>5347</v>
      </c>
      <c r="MI82" s="5">
        <v>4296</v>
      </c>
      <c r="MJ82" s="5">
        <v>4645</v>
      </c>
      <c r="MK82" s="5">
        <v>3469</v>
      </c>
      <c r="ML82" s="5">
        <v>3574</v>
      </c>
      <c r="MM82" s="5">
        <v>2976</v>
      </c>
      <c r="MN82" s="5">
        <v>2011</v>
      </c>
      <c r="MO82" s="5">
        <v>1844</v>
      </c>
      <c r="MP82" s="5">
        <v>2311</v>
      </c>
      <c r="MQ82" s="5" t="s">
        <v>220</v>
      </c>
      <c r="MR82" s="5">
        <v>0</v>
      </c>
      <c r="MS82" s="5">
        <v>0</v>
      </c>
      <c r="MT82" s="5">
        <v>0</v>
      </c>
      <c r="MU82" s="5">
        <v>0</v>
      </c>
      <c r="MV82" s="5">
        <v>0</v>
      </c>
      <c r="MW82" s="5">
        <v>0</v>
      </c>
      <c r="MX82" s="5">
        <v>0</v>
      </c>
      <c r="MY82" s="5">
        <v>0</v>
      </c>
      <c r="MZ82" s="5">
        <v>0</v>
      </c>
      <c r="NA82" s="5">
        <v>0</v>
      </c>
      <c r="NB82" s="5">
        <v>0</v>
      </c>
      <c r="NC82" s="5">
        <v>0</v>
      </c>
      <c r="ND82" s="5">
        <v>0</v>
      </c>
      <c r="NE82" s="5" t="s">
        <v>220</v>
      </c>
      <c r="NF82" s="5" t="s">
        <v>220</v>
      </c>
      <c r="NG82" s="5" t="s">
        <v>220</v>
      </c>
      <c r="NH82" s="5" t="s">
        <v>220</v>
      </c>
      <c r="NI82" s="5" t="s">
        <v>220</v>
      </c>
      <c r="NJ82" s="5" t="s">
        <v>220</v>
      </c>
      <c r="NK82" s="5" t="s">
        <v>220</v>
      </c>
      <c r="NL82" s="5" t="s">
        <v>220</v>
      </c>
      <c r="NM82" s="5" t="s">
        <v>220</v>
      </c>
      <c r="NN82" s="5" t="s">
        <v>220</v>
      </c>
      <c r="NO82" s="5" t="s">
        <v>220</v>
      </c>
      <c r="NP82" s="5" t="s">
        <v>220</v>
      </c>
      <c r="NQ82" s="5" t="s">
        <v>220</v>
      </c>
      <c r="NR82" s="5" t="s">
        <v>220</v>
      </c>
      <c r="NS82" s="5" t="s">
        <v>220</v>
      </c>
      <c r="NT82" s="5" t="s">
        <v>220</v>
      </c>
      <c r="NU82" s="5" t="s">
        <v>220</v>
      </c>
      <c r="NV82" s="5" t="s">
        <v>220</v>
      </c>
      <c r="NW82" s="5" t="s">
        <v>220</v>
      </c>
      <c r="NX82" s="5">
        <v>0</v>
      </c>
      <c r="NY82" s="5">
        <v>0</v>
      </c>
      <c r="NZ82" s="5">
        <v>0</v>
      </c>
      <c r="OA82" s="5">
        <v>0</v>
      </c>
      <c r="OB82" s="5">
        <v>0</v>
      </c>
      <c r="OC82" s="5">
        <v>0</v>
      </c>
      <c r="OD82" s="5">
        <v>0</v>
      </c>
      <c r="OE82" s="5">
        <v>0</v>
      </c>
      <c r="OF82" s="5">
        <v>0</v>
      </c>
      <c r="OG82" s="5">
        <v>0</v>
      </c>
      <c r="OH82" s="5">
        <v>0</v>
      </c>
      <c r="OI82" s="5">
        <v>0</v>
      </c>
      <c r="OJ82" s="5">
        <v>0</v>
      </c>
      <c r="OK82" s="5" t="s">
        <v>220</v>
      </c>
      <c r="OL82" s="5" t="s">
        <v>220</v>
      </c>
      <c r="OM82" s="5" t="s">
        <v>220</v>
      </c>
      <c r="ON82" s="5" t="s">
        <v>220</v>
      </c>
      <c r="OO82" s="5" t="s">
        <v>220</v>
      </c>
      <c r="OP82" s="5" t="s">
        <v>220</v>
      </c>
      <c r="OQ82" s="5" t="s">
        <v>220</v>
      </c>
      <c r="OR82" s="5" t="s">
        <v>220</v>
      </c>
      <c r="OS82" s="5" t="s">
        <v>220</v>
      </c>
      <c r="OT82" s="5" t="s">
        <v>220</v>
      </c>
      <c r="OU82" s="5" t="s">
        <v>220</v>
      </c>
      <c r="OV82" s="5" t="s">
        <v>220</v>
      </c>
      <c r="OW82" s="5" t="s">
        <v>220</v>
      </c>
      <c r="OX82" s="5" t="s">
        <v>220</v>
      </c>
      <c r="OY82" s="5" t="s">
        <v>220</v>
      </c>
      <c r="OZ82" s="5" t="s">
        <v>220</v>
      </c>
      <c r="PA82" s="5" t="s">
        <v>220</v>
      </c>
      <c r="PB82" s="5" t="s">
        <v>220</v>
      </c>
      <c r="PC82" s="5" t="s">
        <v>220</v>
      </c>
      <c r="PD82" s="5">
        <v>25456</v>
      </c>
      <c r="PE82" s="5">
        <v>24060</v>
      </c>
      <c r="PF82" s="5">
        <v>25511</v>
      </c>
      <c r="PG82" s="5">
        <v>26769</v>
      </c>
      <c r="PH82" s="5">
        <v>27169</v>
      </c>
      <c r="PI82" s="5">
        <v>21224</v>
      </c>
      <c r="PJ82" s="5">
        <v>17936</v>
      </c>
      <c r="PK82" s="5">
        <v>15916</v>
      </c>
      <c r="PL82" s="5">
        <v>13622</v>
      </c>
      <c r="PM82" s="5">
        <v>12427</v>
      </c>
      <c r="PN82" s="5">
        <v>11126</v>
      </c>
      <c r="PO82" s="5">
        <v>10667</v>
      </c>
      <c r="PP82" s="5">
        <v>9040</v>
      </c>
      <c r="PQ82" s="5">
        <v>9550</v>
      </c>
      <c r="PR82" s="5">
        <v>8404</v>
      </c>
      <c r="PS82" s="5">
        <v>7802</v>
      </c>
      <c r="PT82" s="5">
        <v>7669</v>
      </c>
      <c r="PU82" s="5">
        <v>8049</v>
      </c>
      <c r="PV82" s="5">
        <v>8100</v>
      </c>
      <c r="PW82" s="5">
        <v>8157</v>
      </c>
      <c r="PX82" s="5">
        <v>7132</v>
      </c>
      <c r="PY82" s="5">
        <v>7708</v>
      </c>
      <c r="PZ82" s="5">
        <v>7834</v>
      </c>
      <c r="QA82" s="5">
        <v>8345</v>
      </c>
      <c r="QB82" s="5">
        <v>7591</v>
      </c>
      <c r="QC82" s="5">
        <v>7100</v>
      </c>
      <c r="QD82" s="5">
        <v>6735</v>
      </c>
      <c r="QE82" s="5">
        <v>6325</v>
      </c>
      <c r="QF82" s="5">
        <v>5540</v>
      </c>
      <c r="QG82" s="5">
        <v>5527</v>
      </c>
      <c r="QH82" s="5">
        <v>5528</v>
      </c>
      <c r="QI82" s="5" t="s">
        <v>220</v>
      </c>
      <c r="QJ82" s="5">
        <v>23533</v>
      </c>
      <c r="QK82" s="5">
        <v>19780</v>
      </c>
      <c r="QL82" s="5">
        <v>19031</v>
      </c>
      <c r="QM82" s="5">
        <v>18922</v>
      </c>
      <c r="QN82" s="5">
        <v>18730</v>
      </c>
      <c r="QO82" s="5">
        <v>19058</v>
      </c>
      <c r="QP82" s="5">
        <v>19336</v>
      </c>
      <c r="QQ82" s="5">
        <v>20658</v>
      </c>
      <c r="QR82" s="5">
        <v>19977</v>
      </c>
      <c r="QS82" s="5">
        <v>16711</v>
      </c>
      <c r="QT82" s="5">
        <v>14733</v>
      </c>
      <c r="QU82" s="5">
        <v>14908</v>
      </c>
      <c r="QV82" s="5">
        <v>13131</v>
      </c>
      <c r="QW82" s="5">
        <v>13492</v>
      </c>
      <c r="QX82" s="5">
        <v>12597</v>
      </c>
      <c r="QY82" s="5">
        <v>9417</v>
      </c>
      <c r="QZ82" s="5">
        <v>11957</v>
      </c>
      <c r="RA82" s="5">
        <v>12435</v>
      </c>
      <c r="RB82" s="5">
        <v>14121</v>
      </c>
      <c r="RC82" s="5">
        <v>10593</v>
      </c>
      <c r="RD82" s="5">
        <v>8738</v>
      </c>
      <c r="RE82" s="5">
        <v>9734</v>
      </c>
      <c r="RF82" s="5">
        <v>8973</v>
      </c>
      <c r="RG82" s="5">
        <v>8399</v>
      </c>
      <c r="RH82" s="5">
        <v>8332</v>
      </c>
      <c r="RI82" s="5">
        <v>7852</v>
      </c>
      <c r="RJ82" s="5">
        <v>7636</v>
      </c>
      <c r="RK82" s="5">
        <v>6453</v>
      </c>
      <c r="RL82" s="5">
        <v>4861</v>
      </c>
      <c r="RM82" s="5">
        <v>4938</v>
      </c>
      <c r="RN82" s="5">
        <v>5628</v>
      </c>
      <c r="RO82" s="5" t="s">
        <v>220</v>
      </c>
      <c r="RP82" s="5">
        <v>20609</v>
      </c>
      <c r="RQ82" s="5">
        <v>21730</v>
      </c>
      <c r="RR82" s="5">
        <v>22280</v>
      </c>
      <c r="RS82" s="5">
        <v>21632</v>
      </c>
      <c r="RT82" s="5">
        <v>25726</v>
      </c>
      <c r="RU82" s="5">
        <v>33777</v>
      </c>
      <c r="RV82" s="5">
        <v>23846</v>
      </c>
      <c r="RW82" s="5">
        <v>17335</v>
      </c>
      <c r="RX82" s="5">
        <v>13436</v>
      </c>
      <c r="RY82" s="5">
        <v>14852</v>
      </c>
      <c r="RZ82" s="5">
        <v>15871</v>
      </c>
      <c r="SA82" s="5">
        <v>12255</v>
      </c>
      <c r="SB82" s="5">
        <v>12317</v>
      </c>
      <c r="SC82" s="5">
        <v>11149</v>
      </c>
      <c r="SD82" s="5">
        <v>10732</v>
      </c>
      <c r="SE82" s="5">
        <v>10055</v>
      </c>
      <c r="SF82" s="5">
        <v>9891</v>
      </c>
      <c r="SG82" s="5">
        <v>10113</v>
      </c>
      <c r="SH82" s="5">
        <v>11171</v>
      </c>
      <c r="SI82" s="5">
        <v>9346</v>
      </c>
      <c r="SJ82" s="5">
        <v>9406</v>
      </c>
      <c r="SK82" s="5">
        <v>9627</v>
      </c>
      <c r="SL82" s="5">
        <v>10249</v>
      </c>
      <c r="SM82" s="5">
        <v>9647</v>
      </c>
      <c r="SN82" s="5">
        <v>9020</v>
      </c>
      <c r="SO82" s="5">
        <v>6068</v>
      </c>
      <c r="SP82" s="5">
        <v>7419</v>
      </c>
      <c r="SQ82" s="5">
        <v>8660</v>
      </c>
      <c r="SR82" s="5">
        <v>6258</v>
      </c>
      <c r="SS82" s="5">
        <v>5841</v>
      </c>
      <c r="ST82" s="5">
        <v>6288</v>
      </c>
      <c r="SU82" s="5" t="s">
        <v>220</v>
      </c>
      <c r="SV82" s="5">
        <v>14462</v>
      </c>
      <c r="SW82" s="5">
        <v>14412</v>
      </c>
      <c r="SX82" s="5">
        <v>14686</v>
      </c>
      <c r="SY82" s="5">
        <v>15447</v>
      </c>
      <c r="SZ82" s="5">
        <v>15109</v>
      </c>
      <c r="TA82" s="5">
        <v>12392</v>
      </c>
      <c r="TB82" s="5">
        <v>10904</v>
      </c>
      <c r="TC82" s="5">
        <v>9908</v>
      </c>
      <c r="TD82" s="5">
        <v>10982</v>
      </c>
      <c r="TE82" s="5">
        <v>24020</v>
      </c>
      <c r="TF82" s="5">
        <v>31968</v>
      </c>
      <c r="TG82" s="5">
        <v>21952</v>
      </c>
      <c r="TH82" s="5">
        <v>15135</v>
      </c>
      <c r="TI82" s="5">
        <v>0</v>
      </c>
      <c r="TJ82" s="5">
        <v>0</v>
      </c>
      <c r="TK82" s="5">
        <v>0</v>
      </c>
      <c r="TL82" s="5">
        <v>0</v>
      </c>
      <c r="TM82" s="5">
        <v>0</v>
      </c>
      <c r="TN82" s="5">
        <v>0</v>
      </c>
      <c r="TO82" s="5">
        <v>0</v>
      </c>
      <c r="TP82" s="5">
        <v>0</v>
      </c>
      <c r="TQ82" s="5">
        <v>0</v>
      </c>
      <c r="TR82" s="5">
        <v>0</v>
      </c>
      <c r="TS82" s="5">
        <v>0</v>
      </c>
      <c r="TT82" s="5">
        <v>0</v>
      </c>
      <c r="TU82" s="5">
        <v>0</v>
      </c>
      <c r="TV82" s="5">
        <v>0</v>
      </c>
      <c r="TW82" s="5">
        <v>0</v>
      </c>
      <c r="TX82" s="5">
        <v>0</v>
      </c>
      <c r="TY82" s="5">
        <v>0</v>
      </c>
      <c r="TZ82" s="5">
        <v>0</v>
      </c>
      <c r="UA82" s="5" t="s">
        <v>220</v>
      </c>
      <c r="UB82" s="5">
        <v>1227</v>
      </c>
      <c r="UC82" s="5">
        <v>228</v>
      </c>
      <c r="UD82" s="5">
        <v>0</v>
      </c>
      <c r="UE82" s="5">
        <v>0</v>
      </c>
      <c r="UF82" s="5">
        <v>0</v>
      </c>
      <c r="UG82" s="5">
        <v>0</v>
      </c>
      <c r="UH82" s="5">
        <v>1299</v>
      </c>
      <c r="UI82" s="5">
        <v>927</v>
      </c>
      <c r="UJ82" s="5">
        <v>1185</v>
      </c>
      <c r="UK82" s="5">
        <v>1185</v>
      </c>
      <c r="UL82" s="5">
        <v>224</v>
      </c>
      <c r="UM82" s="5">
        <v>650</v>
      </c>
      <c r="UN82" s="5">
        <v>201</v>
      </c>
      <c r="UO82" s="5">
        <v>12289</v>
      </c>
      <c r="UP82" s="5">
        <v>10935</v>
      </c>
      <c r="UQ82" s="5">
        <v>9472</v>
      </c>
      <c r="UR82" s="5">
        <v>9886</v>
      </c>
      <c r="US82" s="5">
        <v>8557</v>
      </c>
      <c r="UT82" s="5">
        <v>9874</v>
      </c>
      <c r="UU82" s="5">
        <v>9379</v>
      </c>
      <c r="UV82" s="5">
        <v>10497</v>
      </c>
      <c r="UW82" s="5">
        <v>9272</v>
      </c>
      <c r="UX82" s="5">
        <v>5031</v>
      </c>
      <c r="UY82" s="5">
        <v>2826</v>
      </c>
      <c r="UZ82" s="5">
        <v>3070</v>
      </c>
      <c r="VA82" s="5">
        <v>3864</v>
      </c>
      <c r="VB82" s="5">
        <v>2137</v>
      </c>
      <c r="VC82" s="5">
        <v>1934</v>
      </c>
      <c r="VD82" s="5">
        <v>1709</v>
      </c>
      <c r="VE82" s="5">
        <v>1421</v>
      </c>
      <c r="VF82" s="5">
        <v>1651</v>
      </c>
      <c r="VG82" s="5" t="s">
        <v>220</v>
      </c>
      <c r="VH82" s="5">
        <v>137867</v>
      </c>
      <c r="VI82" s="5">
        <v>105836</v>
      </c>
      <c r="VJ82" s="5">
        <v>96846</v>
      </c>
      <c r="VK82" s="5">
        <v>98161</v>
      </c>
      <c r="VL82" s="5">
        <v>99159</v>
      </c>
      <c r="VM82" s="5">
        <v>87731</v>
      </c>
      <c r="VN82" s="5">
        <v>86799</v>
      </c>
      <c r="VO82" s="5">
        <v>92476</v>
      </c>
      <c r="VP82" s="5">
        <v>97347</v>
      </c>
      <c r="VQ82" s="5">
        <v>82637</v>
      </c>
      <c r="VR82" s="5">
        <v>77466</v>
      </c>
      <c r="VS82" s="5">
        <v>71007</v>
      </c>
      <c r="VT82" s="5">
        <v>60107</v>
      </c>
      <c r="VU82" s="5">
        <v>58402</v>
      </c>
      <c r="VV82" s="5">
        <v>52247</v>
      </c>
      <c r="VW82" s="5">
        <v>51663</v>
      </c>
      <c r="VX82" s="5">
        <v>33521</v>
      </c>
      <c r="VY82" s="5">
        <v>30534</v>
      </c>
      <c r="VZ82" s="5">
        <v>29385</v>
      </c>
      <c r="WA82" s="5">
        <v>43338</v>
      </c>
      <c r="WB82" s="5">
        <v>45682</v>
      </c>
      <c r="WC82" s="5">
        <v>51059</v>
      </c>
      <c r="WD82" s="5">
        <v>55691</v>
      </c>
      <c r="WE82" s="5">
        <v>55859</v>
      </c>
      <c r="WF82" s="5">
        <v>44258</v>
      </c>
      <c r="WG82" s="5">
        <v>38351</v>
      </c>
      <c r="WH82" s="5">
        <v>39678</v>
      </c>
      <c r="WI82" s="5">
        <v>38257</v>
      </c>
      <c r="WJ82" s="5">
        <v>34107</v>
      </c>
      <c r="WK82" s="5">
        <v>31130</v>
      </c>
      <c r="WL82" s="5">
        <v>31101</v>
      </c>
      <c r="WM82" s="5" t="s">
        <v>220</v>
      </c>
      <c r="WN82" s="5">
        <v>728</v>
      </c>
      <c r="WO82" s="5">
        <v>1038</v>
      </c>
      <c r="WP82" s="5">
        <v>949</v>
      </c>
      <c r="WQ82" s="5">
        <v>1040</v>
      </c>
      <c r="WR82" s="5">
        <v>803</v>
      </c>
      <c r="WS82" s="5">
        <v>1073</v>
      </c>
      <c r="WT82" s="5">
        <v>900</v>
      </c>
      <c r="WU82" s="5">
        <v>1295</v>
      </c>
      <c r="WV82" s="5">
        <v>899</v>
      </c>
      <c r="WW82" s="5">
        <v>1820</v>
      </c>
      <c r="WX82" s="5">
        <v>1634</v>
      </c>
      <c r="WY82" s="5">
        <v>454</v>
      </c>
      <c r="WZ82" s="5">
        <v>444</v>
      </c>
      <c r="XA82" s="5">
        <v>524</v>
      </c>
      <c r="XB82" s="5">
        <v>505</v>
      </c>
      <c r="XC82" s="5">
        <v>496</v>
      </c>
      <c r="XD82" s="5">
        <v>684</v>
      </c>
      <c r="XE82" s="5">
        <v>838</v>
      </c>
      <c r="XF82" s="5">
        <v>975</v>
      </c>
      <c r="XG82" s="5">
        <v>708</v>
      </c>
      <c r="XH82" s="5">
        <v>1053</v>
      </c>
      <c r="XI82" s="5">
        <v>1050</v>
      </c>
      <c r="XJ82" s="5">
        <v>1290</v>
      </c>
      <c r="XK82" s="5">
        <v>498</v>
      </c>
      <c r="XL82" s="5">
        <v>352</v>
      </c>
      <c r="XM82" s="5">
        <v>254</v>
      </c>
      <c r="XN82" s="5">
        <v>249</v>
      </c>
      <c r="XO82" s="5">
        <v>194</v>
      </c>
      <c r="XP82" s="5">
        <v>186</v>
      </c>
      <c r="XQ82" s="5">
        <v>162</v>
      </c>
      <c r="XR82" s="5">
        <v>206</v>
      </c>
      <c r="XS82" s="2">
        <v>19547</v>
      </c>
      <c r="XT82" s="3" t="s">
        <v>222</v>
      </c>
      <c r="XU82" s="3" t="s">
        <v>222</v>
      </c>
      <c r="XV82" s="3" t="s">
        <v>222</v>
      </c>
      <c r="XW82" s="3" t="s">
        <v>221</v>
      </c>
      <c r="XX82" s="3" t="s">
        <v>222</v>
      </c>
      <c r="XY82" s="3" t="s">
        <v>222</v>
      </c>
      <c r="XZ82" s="3" t="s">
        <v>267</v>
      </c>
    </row>
    <row r="83" spans="1:650" x14ac:dyDescent="0.3">
      <c r="A83" s="1" t="s">
        <v>77</v>
      </c>
      <c r="B83" s="2">
        <v>4057002</v>
      </c>
      <c r="C83" s="5">
        <v>12358</v>
      </c>
      <c r="D83" s="5">
        <v>13871</v>
      </c>
      <c r="E83" s="5">
        <v>8252</v>
      </c>
      <c r="F83" s="5">
        <v>2442</v>
      </c>
      <c r="G83" s="5">
        <v>3943</v>
      </c>
      <c r="H83" s="5">
        <v>2508</v>
      </c>
      <c r="I83" s="5">
        <v>10807</v>
      </c>
      <c r="J83" s="5">
        <v>9817</v>
      </c>
      <c r="K83" s="5">
        <v>6853</v>
      </c>
      <c r="L83" s="5">
        <v>6357</v>
      </c>
      <c r="M83" s="5">
        <v>6286</v>
      </c>
      <c r="N83" s="5">
        <v>9497</v>
      </c>
      <c r="O83" s="5">
        <v>6495</v>
      </c>
      <c r="P83" s="5">
        <v>4631</v>
      </c>
      <c r="Q83" s="5">
        <v>13949</v>
      </c>
      <c r="R83" s="5">
        <v>5332</v>
      </c>
      <c r="S83" s="5">
        <v>5458</v>
      </c>
      <c r="T83" s="5">
        <v>6506</v>
      </c>
      <c r="U83" s="5">
        <v>9398</v>
      </c>
      <c r="V83" s="5">
        <v>24565</v>
      </c>
      <c r="W83" s="5">
        <v>2194</v>
      </c>
      <c r="X83" s="5">
        <v>4130</v>
      </c>
      <c r="Y83" s="5">
        <v>19190</v>
      </c>
      <c r="Z83" s="5">
        <v>236</v>
      </c>
      <c r="AA83" s="5">
        <v>782</v>
      </c>
      <c r="AB83" s="5">
        <v>112</v>
      </c>
      <c r="AC83" s="5">
        <v>1863</v>
      </c>
      <c r="AD83" s="5">
        <v>1297</v>
      </c>
      <c r="AE83" s="5">
        <v>299</v>
      </c>
      <c r="AF83" s="5">
        <v>71</v>
      </c>
      <c r="AG83" s="5">
        <v>52</v>
      </c>
      <c r="AH83" s="5">
        <v>425</v>
      </c>
      <c r="AI83" s="5">
        <v>55474</v>
      </c>
      <c r="AJ83" s="5">
        <v>73662</v>
      </c>
      <c r="AK83" s="5">
        <v>71999</v>
      </c>
      <c r="AL83" s="5">
        <v>144783</v>
      </c>
      <c r="AM83" s="5">
        <v>151939</v>
      </c>
      <c r="AN83" s="5">
        <v>66674</v>
      </c>
      <c r="AO83" s="5">
        <v>75682</v>
      </c>
      <c r="AP83" s="5">
        <v>405428</v>
      </c>
      <c r="AQ83" s="5">
        <v>56661</v>
      </c>
      <c r="AR83" s="5">
        <v>57588</v>
      </c>
      <c r="AS83" s="5">
        <v>45678</v>
      </c>
      <c r="AT83" s="5">
        <v>109390</v>
      </c>
      <c r="AU83" s="5">
        <v>56759</v>
      </c>
      <c r="AV83" s="5">
        <v>52532</v>
      </c>
      <c r="AW83" s="5">
        <v>83896</v>
      </c>
      <c r="AX83" s="5">
        <v>26408</v>
      </c>
      <c r="AY83" s="5">
        <v>26940</v>
      </c>
      <c r="AZ83" s="5">
        <v>12737</v>
      </c>
      <c r="BA83" s="5">
        <v>65239</v>
      </c>
      <c r="BB83" s="5">
        <v>11798</v>
      </c>
      <c r="BC83" s="5">
        <v>8827</v>
      </c>
      <c r="BD83" s="5">
        <v>10866</v>
      </c>
      <c r="BE83" s="5">
        <v>13030</v>
      </c>
      <c r="BF83" s="5">
        <v>11655</v>
      </c>
      <c r="BG83" s="5">
        <v>47454</v>
      </c>
      <c r="BH83" s="5">
        <v>77315</v>
      </c>
      <c r="BI83" s="5">
        <v>15556</v>
      </c>
      <c r="BJ83" s="5">
        <v>59109</v>
      </c>
      <c r="BK83" s="5">
        <v>20667</v>
      </c>
      <c r="BL83" s="5">
        <v>22238</v>
      </c>
      <c r="BM83" s="5">
        <v>9632</v>
      </c>
      <c r="BN83" s="5">
        <v>26365</v>
      </c>
      <c r="BO83" s="5">
        <v>43687</v>
      </c>
      <c r="BP83" s="5">
        <v>45132</v>
      </c>
      <c r="BQ83" s="5">
        <v>48021</v>
      </c>
      <c r="BR83" s="5">
        <v>49498</v>
      </c>
      <c r="BS83" s="5">
        <v>66247</v>
      </c>
      <c r="BT83" s="5">
        <v>46722</v>
      </c>
      <c r="BU83" s="5">
        <v>45517</v>
      </c>
      <c r="BV83" s="5">
        <v>61341</v>
      </c>
      <c r="BW83" s="5">
        <v>26464</v>
      </c>
      <c r="BX83" s="5">
        <v>96335</v>
      </c>
      <c r="BY83" s="5">
        <v>27379</v>
      </c>
      <c r="BZ83" s="5">
        <v>62016</v>
      </c>
      <c r="CA83" s="5">
        <v>80256</v>
      </c>
      <c r="CB83" s="5">
        <v>28816</v>
      </c>
      <c r="CC83" s="5">
        <v>27229</v>
      </c>
      <c r="CD83" s="5">
        <v>35352</v>
      </c>
      <c r="CE83" s="5">
        <v>42775</v>
      </c>
      <c r="CF83" s="5">
        <v>29818</v>
      </c>
      <c r="CG83" s="5">
        <v>51489</v>
      </c>
      <c r="CH83" s="5">
        <v>10060</v>
      </c>
      <c r="CI83" s="5">
        <v>15507</v>
      </c>
      <c r="CJ83" s="5">
        <v>11886</v>
      </c>
      <c r="CK83" s="5">
        <v>11029</v>
      </c>
      <c r="CL83" s="5">
        <v>8426</v>
      </c>
      <c r="CM83" s="5">
        <v>9865</v>
      </c>
      <c r="CN83" s="5">
        <v>12697</v>
      </c>
      <c r="CO83" s="5">
        <v>4297</v>
      </c>
      <c r="CP83" s="5">
        <v>8909</v>
      </c>
      <c r="CQ83" s="5">
        <v>11425</v>
      </c>
      <c r="CR83" s="5">
        <v>4960</v>
      </c>
      <c r="CS83" s="5">
        <v>8459</v>
      </c>
      <c r="CT83" s="5">
        <v>20254</v>
      </c>
      <c r="CU83" s="5">
        <v>110063</v>
      </c>
      <c r="CV83" s="5">
        <v>104245</v>
      </c>
      <c r="CW83" s="5">
        <v>91493</v>
      </c>
      <c r="CX83" s="5">
        <v>77748</v>
      </c>
      <c r="CY83" s="5">
        <v>77325</v>
      </c>
      <c r="CZ83" s="5">
        <v>69497</v>
      </c>
      <c r="DA83" s="5">
        <v>57666</v>
      </c>
      <c r="DB83" s="5">
        <v>28734</v>
      </c>
      <c r="DC83" s="5">
        <v>68504</v>
      </c>
      <c r="DD83" s="5">
        <v>59881</v>
      </c>
      <c r="DE83" s="5">
        <v>88889</v>
      </c>
      <c r="DF83" s="5">
        <v>90972</v>
      </c>
      <c r="DG83" s="5">
        <v>92412</v>
      </c>
      <c r="DH83" s="5">
        <v>65608</v>
      </c>
      <c r="DI83" s="5">
        <v>64756</v>
      </c>
      <c r="DJ83" s="5">
        <v>56632</v>
      </c>
      <c r="DK83" s="5">
        <v>55937</v>
      </c>
      <c r="DL83" s="5">
        <v>54721</v>
      </c>
      <c r="DM83" s="5">
        <v>54151</v>
      </c>
      <c r="DN83" s="5">
        <v>31182</v>
      </c>
      <c r="DO83" s="5">
        <v>55985</v>
      </c>
      <c r="DP83" s="5">
        <v>23448</v>
      </c>
      <c r="DQ83" s="5">
        <v>31636</v>
      </c>
      <c r="DR83" s="5">
        <v>43038</v>
      </c>
      <c r="DS83" s="5">
        <v>46096</v>
      </c>
      <c r="DT83" s="5">
        <v>47097</v>
      </c>
      <c r="DU83" s="5">
        <v>43293</v>
      </c>
      <c r="DV83" s="5">
        <v>38402</v>
      </c>
      <c r="DW83" s="5">
        <v>34784</v>
      </c>
      <c r="DX83" s="5">
        <v>30156</v>
      </c>
      <c r="DY83" s="5">
        <v>28536</v>
      </c>
      <c r="DZ83" s="5">
        <v>17338</v>
      </c>
      <c r="EA83" s="5">
        <v>28342</v>
      </c>
      <c r="EB83" s="5">
        <v>31201</v>
      </c>
      <c r="EC83" s="5">
        <v>25551</v>
      </c>
      <c r="ED83" s="5">
        <v>30139</v>
      </c>
      <c r="EE83" s="5">
        <v>26492</v>
      </c>
      <c r="EF83" s="5">
        <v>34484</v>
      </c>
      <c r="EG83" s="5">
        <v>32588</v>
      </c>
      <c r="EH83" s="5">
        <v>35603</v>
      </c>
      <c r="EI83" s="5">
        <v>27571</v>
      </c>
      <c r="EJ83" s="5">
        <v>14410</v>
      </c>
      <c r="EK83" s="5">
        <v>16155</v>
      </c>
      <c r="EL83" s="5">
        <v>26895</v>
      </c>
      <c r="EM83" s="5">
        <v>23524</v>
      </c>
      <c r="EN83" s="5">
        <v>18901</v>
      </c>
      <c r="EO83" s="5">
        <v>13432</v>
      </c>
      <c r="EP83" s="5">
        <v>16685</v>
      </c>
      <c r="EQ83" s="5">
        <v>18866</v>
      </c>
      <c r="ER83" s="5">
        <v>17974</v>
      </c>
      <c r="ES83" s="5">
        <v>27392</v>
      </c>
      <c r="ET83" s="5">
        <v>11785</v>
      </c>
      <c r="EU83" s="5">
        <v>3095</v>
      </c>
      <c r="EV83" s="5">
        <v>12388</v>
      </c>
      <c r="EW83" s="5">
        <v>12214</v>
      </c>
      <c r="EX83" s="5">
        <v>7663</v>
      </c>
      <c r="EY83" s="5">
        <v>9200</v>
      </c>
      <c r="EZ83" s="5">
        <v>18309</v>
      </c>
      <c r="FA83" s="5">
        <v>6642</v>
      </c>
      <c r="FB83" s="5">
        <v>15480</v>
      </c>
      <c r="FC83" s="5">
        <v>33070</v>
      </c>
      <c r="FD83" s="5">
        <v>9431</v>
      </c>
      <c r="FE83" s="5">
        <v>5314</v>
      </c>
      <c r="FF83" s="5">
        <v>3963</v>
      </c>
      <c r="FG83" s="5">
        <v>0</v>
      </c>
      <c r="FH83" s="5">
        <v>0</v>
      </c>
      <c r="FI83" s="5">
        <v>0</v>
      </c>
      <c r="FJ83" s="5">
        <v>0</v>
      </c>
      <c r="FK83" s="5">
        <v>0</v>
      </c>
      <c r="FL83" s="5">
        <v>0</v>
      </c>
      <c r="FM83" s="5">
        <v>0</v>
      </c>
      <c r="FN83" s="5">
        <v>0</v>
      </c>
      <c r="FO83" s="5">
        <v>0</v>
      </c>
      <c r="FP83" s="5">
        <v>0</v>
      </c>
      <c r="FQ83" s="5">
        <v>0</v>
      </c>
      <c r="FR83" s="5">
        <v>0</v>
      </c>
      <c r="FS83" s="5">
        <v>0</v>
      </c>
      <c r="FT83" s="5">
        <v>0</v>
      </c>
      <c r="FU83" s="5" t="s">
        <v>220</v>
      </c>
      <c r="FV83" s="5" t="s">
        <v>220</v>
      </c>
      <c r="FW83" s="5" t="s">
        <v>220</v>
      </c>
      <c r="FX83" s="5" t="s">
        <v>220</v>
      </c>
      <c r="FY83" s="5" t="s">
        <v>220</v>
      </c>
      <c r="FZ83" s="5" t="s">
        <v>220</v>
      </c>
      <c r="GA83" s="5" t="s">
        <v>220</v>
      </c>
      <c r="GB83" s="5" t="s">
        <v>220</v>
      </c>
      <c r="GC83" s="5" t="s">
        <v>220</v>
      </c>
      <c r="GD83" s="5" t="s">
        <v>220</v>
      </c>
      <c r="GE83" s="5" t="s">
        <v>220</v>
      </c>
      <c r="GF83" s="5" t="s">
        <v>220</v>
      </c>
      <c r="GG83" s="5" t="s">
        <v>220</v>
      </c>
      <c r="GH83" s="5" t="s">
        <v>220</v>
      </c>
      <c r="GI83" s="5" t="s">
        <v>220</v>
      </c>
      <c r="GJ83" s="5" t="s">
        <v>220</v>
      </c>
      <c r="GK83" s="5" t="s">
        <v>220</v>
      </c>
      <c r="GL83" s="5" t="s">
        <v>220</v>
      </c>
      <c r="GM83" s="5">
        <v>249923</v>
      </c>
      <c r="GN83" s="5">
        <v>268111</v>
      </c>
      <c r="GO83" s="5">
        <v>245317</v>
      </c>
      <c r="GP83" s="5">
        <v>304610</v>
      </c>
      <c r="GQ83" s="5">
        <v>325946</v>
      </c>
      <c r="GR83" s="5">
        <v>219885</v>
      </c>
      <c r="GS83" s="5">
        <v>222260</v>
      </c>
      <c r="GT83" s="5">
        <v>540923</v>
      </c>
      <c r="GU83" s="5">
        <v>186053</v>
      </c>
      <c r="GV83" s="5">
        <v>234570</v>
      </c>
      <c r="GW83" s="5">
        <v>184388</v>
      </c>
      <c r="GX83" s="5">
        <v>298770</v>
      </c>
      <c r="GY83" s="5">
        <v>259446</v>
      </c>
      <c r="GZ83" s="5">
        <v>170489</v>
      </c>
      <c r="HA83" s="5">
        <v>203261</v>
      </c>
      <c r="HB83" s="5">
        <v>140409</v>
      </c>
      <c r="HC83" s="5">
        <v>149976</v>
      </c>
      <c r="HD83" s="5">
        <v>121756</v>
      </c>
      <c r="HE83" s="5">
        <v>207669</v>
      </c>
      <c r="HF83" s="5">
        <v>89390</v>
      </c>
      <c r="HG83" s="5">
        <v>85608</v>
      </c>
      <c r="HH83" s="5">
        <v>62718</v>
      </c>
      <c r="HI83" s="5">
        <v>87099</v>
      </c>
      <c r="HJ83" s="5">
        <v>71018</v>
      </c>
      <c r="HK83" s="5">
        <v>113398</v>
      </c>
      <c r="HL83" s="5">
        <v>155529</v>
      </c>
      <c r="HM83" s="5">
        <v>71651</v>
      </c>
      <c r="HN83" s="5">
        <v>123196</v>
      </c>
      <c r="HO83" s="5">
        <v>100246</v>
      </c>
      <c r="HP83" s="5">
        <v>66856</v>
      </c>
      <c r="HQ83" s="5">
        <v>51993</v>
      </c>
      <c r="HR83" s="5">
        <v>83595</v>
      </c>
      <c r="HS83" s="5">
        <v>508487</v>
      </c>
      <c r="HT83" s="5">
        <v>534313</v>
      </c>
      <c r="HU83" s="5">
        <v>511957</v>
      </c>
      <c r="HV83" s="5">
        <v>479099</v>
      </c>
      <c r="HW83" s="5">
        <v>487391</v>
      </c>
      <c r="HX83" s="5">
        <v>525301</v>
      </c>
      <c r="HY83" s="5">
        <v>455217</v>
      </c>
      <c r="HZ83" s="5">
        <v>348501</v>
      </c>
      <c r="IA83" s="5">
        <v>384898</v>
      </c>
      <c r="IB83" s="5">
        <v>402163</v>
      </c>
      <c r="IC83" s="5">
        <v>428095</v>
      </c>
      <c r="ID83" s="5">
        <v>383844</v>
      </c>
      <c r="IE83" s="5">
        <v>349770</v>
      </c>
      <c r="IF83" s="5">
        <v>412716</v>
      </c>
      <c r="IG83" s="5">
        <v>362902</v>
      </c>
      <c r="IH83" s="5">
        <v>374998</v>
      </c>
      <c r="II83" s="5">
        <v>351559</v>
      </c>
      <c r="IJ83" s="5">
        <v>444961</v>
      </c>
      <c r="IK83" s="5">
        <v>543827</v>
      </c>
      <c r="IL83" s="5">
        <v>408832</v>
      </c>
      <c r="IM83" s="5">
        <v>230724</v>
      </c>
      <c r="IN83" s="5">
        <v>683655</v>
      </c>
      <c r="IO83" s="5">
        <v>319385</v>
      </c>
      <c r="IP83" s="5">
        <v>163235</v>
      </c>
      <c r="IQ83" s="5">
        <v>147281</v>
      </c>
      <c r="IR83" s="5">
        <v>176245</v>
      </c>
      <c r="IS83" s="5">
        <v>169025</v>
      </c>
      <c r="IT83" s="5">
        <v>176565</v>
      </c>
      <c r="IU83" s="5">
        <v>154812</v>
      </c>
      <c r="IV83" s="5">
        <v>147124</v>
      </c>
      <c r="IW83" s="5">
        <v>148676</v>
      </c>
      <c r="IX83" s="5">
        <v>138076</v>
      </c>
      <c r="IY83" s="5">
        <v>30967</v>
      </c>
      <c r="IZ83" s="5">
        <v>32905</v>
      </c>
      <c r="JA83" s="5">
        <v>31703</v>
      </c>
      <c r="JB83" s="5">
        <v>36306</v>
      </c>
      <c r="JC83" s="5">
        <v>36240</v>
      </c>
      <c r="JD83" s="5">
        <v>32327</v>
      </c>
      <c r="JE83" s="5">
        <v>33091</v>
      </c>
      <c r="JF83" s="5">
        <v>35841</v>
      </c>
      <c r="JG83" s="5">
        <v>43376</v>
      </c>
      <c r="JH83" s="5">
        <v>38415</v>
      </c>
      <c r="JI83" s="5">
        <v>37435</v>
      </c>
      <c r="JJ83" s="5">
        <v>36353</v>
      </c>
      <c r="JK83" s="5">
        <v>38941</v>
      </c>
      <c r="JL83" s="5">
        <v>37379</v>
      </c>
      <c r="JM83" s="5">
        <v>34155</v>
      </c>
      <c r="JN83" s="5">
        <v>32581</v>
      </c>
      <c r="JO83" s="5">
        <v>34411</v>
      </c>
      <c r="JP83" s="5">
        <v>30239</v>
      </c>
      <c r="JQ83" s="5">
        <v>29344</v>
      </c>
      <c r="JR83" s="5">
        <v>20989</v>
      </c>
      <c r="JS83" s="5">
        <v>20685</v>
      </c>
      <c r="JT83" s="5">
        <v>20090</v>
      </c>
      <c r="JU83" s="5">
        <v>23069</v>
      </c>
      <c r="JV83" s="5">
        <v>18839</v>
      </c>
      <c r="JW83" s="5">
        <v>18274</v>
      </c>
      <c r="JX83" s="5">
        <v>22137</v>
      </c>
      <c r="JY83" s="5">
        <v>23271</v>
      </c>
      <c r="JZ83" s="5">
        <v>18898</v>
      </c>
      <c r="KA83" s="5">
        <v>21063</v>
      </c>
      <c r="KB83" s="5">
        <v>19601</v>
      </c>
      <c r="KC83" s="5">
        <v>19397</v>
      </c>
      <c r="KD83" s="5">
        <v>20634</v>
      </c>
      <c r="KE83" s="5">
        <v>19153</v>
      </c>
      <c r="KF83" s="5">
        <v>18707</v>
      </c>
      <c r="KG83" s="5">
        <v>21347</v>
      </c>
      <c r="KH83" s="5">
        <v>20943</v>
      </c>
      <c r="KI83" s="5">
        <v>20042</v>
      </c>
      <c r="KJ83" s="5">
        <v>19225</v>
      </c>
      <c r="KK83" s="5">
        <v>18174</v>
      </c>
      <c r="KL83" s="5">
        <v>18815</v>
      </c>
      <c r="KM83" s="5">
        <v>19286</v>
      </c>
      <c r="KN83" s="5">
        <v>16418</v>
      </c>
      <c r="KO83" s="5">
        <v>16582</v>
      </c>
      <c r="KP83" s="5">
        <v>16630</v>
      </c>
      <c r="KQ83" s="5">
        <v>20522</v>
      </c>
      <c r="KR83" s="5">
        <v>17822</v>
      </c>
      <c r="KS83" s="5">
        <v>16612</v>
      </c>
      <c r="KT83" s="5">
        <v>17808</v>
      </c>
      <c r="KU83" s="5">
        <v>13716</v>
      </c>
      <c r="KV83" s="5">
        <v>10879</v>
      </c>
      <c r="KW83" s="5">
        <v>9407</v>
      </c>
      <c r="KX83" s="5">
        <v>7707</v>
      </c>
      <c r="KY83" s="5">
        <v>9479</v>
      </c>
      <c r="KZ83" s="5">
        <v>12193</v>
      </c>
      <c r="LA83" s="5">
        <v>9866</v>
      </c>
      <c r="LB83" s="5">
        <v>7470</v>
      </c>
      <c r="LC83" s="5">
        <v>4560</v>
      </c>
      <c r="LD83" s="5">
        <v>6104</v>
      </c>
      <c r="LE83" s="5">
        <v>6568</v>
      </c>
      <c r="LF83" s="5">
        <v>5669</v>
      </c>
      <c r="LG83" s="5">
        <v>6053</v>
      </c>
      <c r="LH83" s="5">
        <v>6045</v>
      </c>
      <c r="LI83" s="5">
        <v>5817</v>
      </c>
      <c r="LJ83" s="5">
        <v>4315</v>
      </c>
      <c r="LK83" s="5">
        <v>3794</v>
      </c>
      <c r="LL83" s="5">
        <v>4336</v>
      </c>
      <c r="LM83" s="5">
        <v>3932</v>
      </c>
      <c r="LN83" s="5">
        <v>4465</v>
      </c>
      <c r="LO83" s="5">
        <v>7311</v>
      </c>
      <c r="LP83" s="5">
        <v>8110</v>
      </c>
      <c r="LQ83" s="5">
        <v>8276</v>
      </c>
      <c r="LR83" s="5">
        <v>10236</v>
      </c>
      <c r="LS83" s="5">
        <v>7305</v>
      </c>
      <c r="LT83" s="5">
        <v>7188</v>
      </c>
      <c r="LU83" s="5">
        <v>6909</v>
      </c>
      <c r="LV83" s="5">
        <v>6958</v>
      </c>
      <c r="LW83" s="5">
        <v>6137</v>
      </c>
      <c r="LX83" s="5">
        <v>5848</v>
      </c>
      <c r="LY83" s="5">
        <v>5378</v>
      </c>
      <c r="LZ83" s="5">
        <v>6028</v>
      </c>
      <c r="MA83" s="5">
        <v>5797</v>
      </c>
      <c r="MB83" s="5">
        <v>4581</v>
      </c>
      <c r="MC83" s="5">
        <v>6457</v>
      </c>
      <c r="MD83" s="5">
        <v>5189</v>
      </c>
      <c r="ME83" s="5">
        <v>4298</v>
      </c>
      <c r="MF83" s="5">
        <v>3909</v>
      </c>
      <c r="MG83" s="5">
        <v>4860</v>
      </c>
      <c r="MH83" s="5">
        <v>4692</v>
      </c>
      <c r="MI83" s="5">
        <v>3037</v>
      </c>
      <c r="MJ83" s="5">
        <v>4444</v>
      </c>
      <c r="MK83" s="5">
        <v>3715</v>
      </c>
      <c r="ML83" s="5">
        <v>3000</v>
      </c>
      <c r="MM83" s="5">
        <v>5570</v>
      </c>
      <c r="MN83" s="5">
        <v>3741</v>
      </c>
      <c r="MO83" s="5">
        <v>2598</v>
      </c>
      <c r="MP83" s="5">
        <v>3464</v>
      </c>
      <c r="MQ83" s="5">
        <v>611</v>
      </c>
      <c r="MR83" s="5">
        <v>412</v>
      </c>
      <c r="MS83" s="5">
        <v>0</v>
      </c>
      <c r="MT83" s="5">
        <v>0</v>
      </c>
      <c r="MU83" s="5">
        <v>0</v>
      </c>
      <c r="MV83" s="5">
        <v>0</v>
      </c>
      <c r="MW83" s="5">
        <v>0</v>
      </c>
      <c r="MX83" s="5">
        <v>0</v>
      </c>
      <c r="MY83" s="5">
        <v>0</v>
      </c>
      <c r="MZ83" s="5">
        <v>0</v>
      </c>
      <c r="NA83" s="5">
        <v>0</v>
      </c>
      <c r="NB83" s="5">
        <v>0</v>
      </c>
      <c r="NC83" s="5">
        <v>0</v>
      </c>
      <c r="ND83" s="5">
        <v>0</v>
      </c>
      <c r="NE83" s="5" t="s">
        <v>220</v>
      </c>
      <c r="NF83" s="5" t="s">
        <v>220</v>
      </c>
      <c r="NG83" s="5" t="s">
        <v>220</v>
      </c>
      <c r="NH83" s="5" t="s">
        <v>220</v>
      </c>
      <c r="NI83" s="5" t="s">
        <v>220</v>
      </c>
      <c r="NJ83" s="5" t="s">
        <v>220</v>
      </c>
      <c r="NK83" s="5" t="s">
        <v>220</v>
      </c>
      <c r="NL83" s="5" t="s">
        <v>220</v>
      </c>
      <c r="NM83" s="5" t="s">
        <v>220</v>
      </c>
      <c r="NN83" s="5" t="s">
        <v>220</v>
      </c>
      <c r="NO83" s="5" t="s">
        <v>220</v>
      </c>
      <c r="NP83" s="5" t="s">
        <v>220</v>
      </c>
      <c r="NQ83" s="5" t="s">
        <v>220</v>
      </c>
      <c r="NR83" s="5" t="s">
        <v>220</v>
      </c>
      <c r="NS83" s="5" t="s">
        <v>220</v>
      </c>
      <c r="NT83" s="5" t="s">
        <v>220</v>
      </c>
      <c r="NU83" s="5" t="s">
        <v>220</v>
      </c>
      <c r="NV83" s="5" t="s">
        <v>220</v>
      </c>
      <c r="NW83" s="5">
        <v>0</v>
      </c>
      <c r="NX83" s="5">
        <v>0</v>
      </c>
      <c r="NY83" s="5">
        <v>0</v>
      </c>
      <c r="NZ83" s="5">
        <v>0</v>
      </c>
      <c r="OA83" s="5">
        <v>0</v>
      </c>
      <c r="OB83" s="5">
        <v>0</v>
      </c>
      <c r="OC83" s="5">
        <v>0</v>
      </c>
      <c r="OD83" s="5">
        <v>0</v>
      </c>
      <c r="OE83" s="5">
        <v>0</v>
      </c>
      <c r="OF83" s="5">
        <v>0</v>
      </c>
      <c r="OG83" s="5">
        <v>0</v>
      </c>
      <c r="OH83" s="5">
        <v>0</v>
      </c>
      <c r="OI83" s="5">
        <v>0</v>
      </c>
      <c r="OJ83" s="5">
        <v>0</v>
      </c>
      <c r="OK83" s="5" t="s">
        <v>220</v>
      </c>
      <c r="OL83" s="5" t="s">
        <v>220</v>
      </c>
      <c r="OM83" s="5" t="s">
        <v>220</v>
      </c>
      <c r="ON83" s="5" t="s">
        <v>220</v>
      </c>
      <c r="OO83" s="5" t="s">
        <v>220</v>
      </c>
      <c r="OP83" s="5" t="s">
        <v>220</v>
      </c>
      <c r="OQ83" s="5" t="s">
        <v>220</v>
      </c>
      <c r="OR83" s="5" t="s">
        <v>220</v>
      </c>
      <c r="OS83" s="5" t="s">
        <v>220</v>
      </c>
      <c r="OT83" s="5" t="s">
        <v>220</v>
      </c>
      <c r="OU83" s="5" t="s">
        <v>220</v>
      </c>
      <c r="OV83" s="5" t="s">
        <v>220</v>
      </c>
      <c r="OW83" s="5" t="s">
        <v>220</v>
      </c>
      <c r="OX83" s="5" t="s">
        <v>220</v>
      </c>
      <c r="OY83" s="5" t="s">
        <v>220</v>
      </c>
      <c r="OZ83" s="5" t="s">
        <v>220</v>
      </c>
      <c r="PA83" s="5" t="s">
        <v>220</v>
      </c>
      <c r="PB83" s="5" t="s">
        <v>220</v>
      </c>
      <c r="PC83" s="5">
        <v>28761</v>
      </c>
      <c r="PD83" s="5">
        <v>29920</v>
      </c>
      <c r="PE83" s="5">
        <v>32031</v>
      </c>
      <c r="PF83" s="5">
        <v>30001</v>
      </c>
      <c r="PG83" s="5">
        <v>28328</v>
      </c>
      <c r="PH83" s="5">
        <v>25968</v>
      </c>
      <c r="PI83" s="5">
        <v>25869</v>
      </c>
      <c r="PJ83" s="5">
        <v>25484</v>
      </c>
      <c r="PK83" s="5">
        <v>24957</v>
      </c>
      <c r="PL83" s="5">
        <v>24498</v>
      </c>
      <c r="PM83" s="5">
        <v>24294</v>
      </c>
      <c r="PN83" s="5">
        <v>25043</v>
      </c>
      <c r="PO83" s="5">
        <v>25299</v>
      </c>
      <c r="PP83" s="5">
        <v>24461</v>
      </c>
      <c r="PQ83" s="5">
        <v>21793</v>
      </c>
      <c r="PR83" s="5">
        <v>22080</v>
      </c>
      <c r="PS83" s="5">
        <v>23852</v>
      </c>
      <c r="PT83" s="5">
        <v>23807</v>
      </c>
      <c r="PU83" s="5">
        <v>23179</v>
      </c>
      <c r="PV83" s="5">
        <v>23629</v>
      </c>
      <c r="PW83" s="5">
        <v>25884</v>
      </c>
      <c r="PX83" s="5">
        <v>22914</v>
      </c>
      <c r="PY83" s="5">
        <v>19450</v>
      </c>
      <c r="PZ83" s="5">
        <v>18092</v>
      </c>
      <c r="QA83" s="5">
        <v>14047</v>
      </c>
      <c r="QB83" s="5">
        <v>12738</v>
      </c>
      <c r="QC83" s="5">
        <v>11938</v>
      </c>
      <c r="QD83" s="5">
        <v>11063</v>
      </c>
      <c r="QE83" s="5">
        <v>10940</v>
      </c>
      <c r="QF83" s="5">
        <v>9666</v>
      </c>
      <c r="QG83" s="5">
        <v>8852</v>
      </c>
      <c r="QH83" s="5">
        <v>8960</v>
      </c>
      <c r="QI83" s="5">
        <v>23023</v>
      </c>
      <c r="QJ83" s="5">
        <v>24952</v>
      </c>
      <c r="QK83" s="5">
        <v>18612</v>
      </c>
      <c r="QL83" s="5">
        <v>20032</v>
      </c>
      <c r="QM83" s="5">
        <v>20030</v>
      </c>
      <c r="QN83" s="5">
        <v>20338</v>
      </c>
      <c r="QO83" s="5">
        <v>21110</v>
      </c>
      <c r="QP83" s="5">
        <v>22892</v>
      </c>
      <c r="QQ83" s="5">
        <v>20901</v>
      </c>
      <c r="QR83" s="5">
        <v>21310</v>
      </c>
      <c r="QS83" s="5">
        <v>21168</v>
      </c>
      <c r="QT83" s="5">
        <v>21179</v>
      </c>
      <c r="QU83" s="5">
        <v>19313</v>
      </c>
      <c r="QV83" s="5">
        <v>17523</v>
      </c>
      <c r="QW83" s="5">
        <v>16532</v>
      </c>
      <c r="QX83" s="5">
        <v>17269</v>
      </c>
      <c r="QY83" s="5">
        <v>20192</v>
      </c>
      <c r="QZ83" s="5">
        <v>18137</v>
      </c>
      <c r="RA83" s="5">
        <v>18807</v>
      </c>
      <c r="RB83" s="5">
        <v>19085</v>
      </c>
      <c r="RC83" s="5">
        <v>15163</v>
      </c>
      <c r="RD83" s="5">
        <v>16108</v>
      </c>
      <c r="RE83" s="5">
        <v>19508</v>
      </c>
      <c r="RF83" s="5">
        <v>17794</v>
      </c>
      <c r="RG83" s="5">
        <v>13540</v>
      </c>
      <c r="RH83" s="5">
        <v>15775</v>
      </c>
      <c r="RI83" s="5">
        <v>14992</v>
      </c>
      <c r="RJ83" s="5">
        <v>12822</v>
      </c>
      <c r="RK83" s="5">
        <v>16638</v>
      </c>
      <c r="RL83" s="5">
        <v>15921</v>
      </c>
      <c r="RM83" s="5">
        <v>11385</v>
      </c>
      <c r="RN83" s="5">
        <v>9856</v>
      </c>
      <c r="RO83" s="5">
        <v>18226</v>
      </c>
      <c r="RP83" s="5">
        <v>20208</v>
      </c>
      <c r="RQ83" s="5">
        <v>22428</v>
      </c>
      <c r="RR83" s="5">
        <v>20845</v>
      </c>
      <c r="RS83" s="5">
        <v>21157</v>
      </c>
      <c r="RT83" s="5">
        <v>25549</v>
      </c>
      <c r="RU83" s="5">
        <v>21841</v>
      </c>
      <c r="RV83" s="5">
        <v>19523</v>
      </c>
      <c r="RW83" s="5">
        <v>20095</v>
      </c>
      <c r="RX83" s="5">
        <v>22066</v>
      </c>
      <c r="RY83" s="5">
        <v>24139</v>
      </c>
      <c r="RZ83" s="5">
        <v>21551</v>
      </c>
      <c r="SA83" s="5">
        <v>16066</v>
      </c>
      <c r="SB83" s="5">
        <v>18787</v>
      </c>
      <c r="SC83" s="5">
        <v>16095</v>
      </c>
      <c r="SD83" s="5">
        <v>17445</v>
      </c>
      <c r="SE83" s="5">
        <v>17875</v>
      </c>
      <c r="SF83" s="5">
        <v>16421</v>
      </c>
      <c r="SG83" s="5">
        <v>17447</v>
      </c>
      <c r="SH83" s="5">
        <v>13380</v>
      </c>
      <c r="SI83" s="5">
        <v>13203</v>
      </c>
      <c r="SJ83" s="5">
        <v>13144</v>
      </c>
      <c r="SK83" s="5">
        <v>13188</v>
      </c>
      <c r="SL83" s="5">
        <v>14652</v>
      </c>
      <c r="SM83" s="5">
        <v>13004</v>
      </c>
      <c r="SN83" s="5">
        <v>12372</v>
      </c>
      <c r="SO83" s="5">
        <v>11556</v>
      </c>
      <c r="SP83" s="5">
        <v>11706</v>
      </c>
      <c r="SQ83" s="5">
        <v>10827</v>
      </c>
      <c r="SR83" s="5">
        <v>10496</v>
      </c>
      <c r="SS83" s="5">
        <v>10253</v>
      </c>
      <c r="ST83" s="5">
        <v>9575</v>
      </c>
      <c r="SU83" s="5">
        <v>48761</v>
      </c>
      <c r="SV83" s="5">
        <v>44258</v>
      </c>
      <c r="SW83" s="5">
        <v>46084</v>
      </c>
      <c r="SX83" s="5">
        <v>42924</v>
      </c>
      <c r="SY83" s="5">
        <v>39575</v>
      </c>
      <c r="SZ83" s="5">
        <v>35814</v>
      </c>
      <c r="TA83" s="5">
        <v>44062</v>
      </c>
      <c r="TB83" s="5">
        <v>35123</v>
      </c>
      <c r="TC83" s="5">
        <v>45177</v>
      </c>
      <c r="TD83" s="5">
        <v>53208</v>
      </c>
      <c r="TE83" s="5">
        <v>41870</v>
      </c>
      <c r="TF83" s="5">
        <v>28834</v>
      </c>
      <c r="TG83" s="5">
        <v>23098</v>
      </c>
      <c r="TH83" s="5">
        <v>10184</v>
      </c>
      <c r="TI83" s="5">
        <v>9620</v>
      </c>
      <c r="TJ83" s="5">
        <v>8398</v>
      </c>
      <c r="TK83" s="5">
        <v>8064</v>
      </c>
      <c r="TL83" s="5">
        <v>8591</v>
      </c>
      <c r="TM83" s="5">
        <v>8750</v>
      </c>
      <c r="TN83" s="5">
        <v>8866</v>
      </c>
      <c r="TO83" s="5">
        <v>7336</v>
      </c>
      <c r="TP83" s="5">
        <v>5194</v>
      </c>
      <c r="TQ83" s="5">
        <v>4956</v>
      </c>
      <c r="TR83" s="5">
        <v>5666</v>
      </c>
      <c r="TS83" s="5">
        <v>4296</v>
      </c>
      <c r="TT83" s="5">
        <v>3943</v>
      </c>
      <c r="TU83" s="5">
        <v>3693</v>
      </c>
      <c r="TV83" s="5">
        <v>3554</v>
      </c>
      <c r="TW83" s="5">
        <v>3932</v>
      </c>
      <c r="TX83" s="5">
        <v>4025</v>
      </c>
      <c r="TY83" s="5">
        <v>4886</v>
      </c>
      <c r="TZ83" s="5">
        <v>4613</v>
      </c>
      <c r="UA83" s="5">
        <v>0</v>
      </c>
      <c r="UB83" s="5">
        <v>0</v>
      </c>
      <c r="UC83" s="5">
        <v>0</v>
      </c>
      <c r="UD83" s="5">
        <v>0</v>
      </c>
      <c r="UE83" s="5">
        <v>80</v>
      </c>
      <c r="UF83" s="5">
        <v>0</v>
      </c>
      <c r="UG83" s="5">
        <v>0</v>
      </c>
      <c r="UH83" s="5">
        <v>0</v>
      </c>
      <c r="UI83" s="5">
        <v>0</v>
      </c>
      <c r="UJ83" s="5">
        <v>0</v>
      </c>
      <c r="UK83" s="5">
        <v>0</v>
      </c>
      <c r="UL83" s="5">
        <v>0</v>
      </c>
      <c r="UM83" s="5">
        <v>0</v>
      </c>
      <c r="UN83" s="5">
        <v>0</v>
      </c>
      <c r="UO83" s="5">
        <v>0</v>
      </c>
      <c r="UP83" s="5">
        <v>0</v>
      </c>
      <c r="UQ83" s="5">
        <v>0</v>
      </c>
      <c r="UR83" s="5">
        <v>0</v>
      </c>
      <c r="US83" s="5">
        <v>0</v>
      </c>
      <c r="UT83" s="5">
        <v>0</v>
      </c>
      <c r="UU83" s="5">
        <v>0</v>
      </c>
      <c r="UV83" s="5">
        <v>341</v>
      </c>
      <c r="UW83" s="5">
        <v>0</v>
      </c>
      <c r="UX83" s="5">
        <v>0</v>
      </c>
      <c r="UY83" s="5">
        <v>0</v>
      </c>
      <c r="UZ83" s="5">
        <v>0</v>
      </c>
      <c r="VA83" s="5">
        <v>0</v>
      </c>
      <c r="VB83" s="5">
        <v>0</v>
      </c>
      <c r="VC83" s="5">
        <v>0</v>
      </c>
      <c r="VD83" s="5">
        <v>0</v>
      </c>
      <c r="VE83" s="5">
        <v>0</v>
      </c>
      <c r="VF83" s="5">
        <v>0</v>
      </c>
      <c r="VG83" s="5">
        <v>150638</v>
      </c>
      <c r="VH83" s="5">
        <v>152317</v>
      </c>
      <c r="VI83" s="5">
        <v>135953</v>
      </c>
      <c r="VJ83" s="5">
        <v>140616</v>
      </c>
      <c r="VK83" s="5">
        <v>134553</v>
      </c>
      <c r="VL83" s="5">
        <v>148425</v>
      </c>
      <c r="VM83" s="5">
        <v>145768</v>
      </c>
      <c r="VN83" s="5">
        <v>148937</v>
      </c>
      <c r="VO83" s="5">
        <v>138585</v>
      </c>
      <c r="VP83" s="5">
        <v>103772</v>
      </c>
      <c r="VQ83" s="5">
        <v>103967</v>
      </c>
      <c r="VR83" s="5">
        <v>105275</v>
      </c>
      <c r="VS83" s="5">
        <v>97639</v>
      </c>
      <c r="VT83" s="5">
        <v>82758</v>
      </c>
      <c r="VU83" s="5">
        <v>78251</v>
      </c>
      <c r="VV83" s="5">
        <v>82600</v>
      </c>
      <c r="VW83" s="5">
        <v>62604</v>
      </c>
      <c r="VX83" s="5">
        <v>61688</v>
      </c>
      <c r="VY83" s="5">
        <v>57072</v>
      </c>
      <c r="VZ83" s="5">
        <v>56185</v>
      </c>
      <c r="WA83" s="5">
        <v>57634</v>
      </c>
      <c r="WB83" s="5">
        <v>56236</v>
      </c>
      <c r="WC83" s="5">
        <v>55052</v>
      </c>
      <c r="WD83" s="5">
        <v>49066</v>
      </c>
      <c r="WE83" s="5">
        <v>60093</v>
      </c>
      <c r="WF83" s="5">
        <v>54955</v>
      </c>
      <c r="WG83" s="5">
        <v>51690</v>
      </c>
      <c r="WH83" s="5">
        <v>48309</v>
      </c>
      <c r="WI83" s="5">
        <v>47029</v>
      </c>
      <c r="WJ83" s="5">
        <v>38220</v>
      </c>
      <c r="WK83" s="5">
        <v>40406</v>
      </c>
      <c r="WL83" s="5">
        <v>34195</v>
      </c>
      <c r="WM83" s="5">
        <v>7238</v>
      </c>
      <c r="WN83" s="5">
        <v>6842</v>
      </c>
      <c r="WO83" s="5">
        <v>6738</v>
      </c>
      <c r="WP83" s="5">
        <v>6271</v>
      </c>
      <c r="WQ83" s="5">
        <v>5817</v>
      </c>
      <c r="WR83" s="5">
        <v>7508</v>
      </c>
      <c r="WS83" s="5">
        <v>5252</v>
      </c>
      <c r="WT83" s="5">
        <v>5161</v>
      </c>
      <c r="WU83" s="5">
        <v>4522</v>
      </c>
      <c r="WV83" s="5">
        <v>4183</v>
      </c>
      <c r="WW83" s="5">
        <v>3947</v>
      </c>
      <c r="WX83" s="5">
        <v>4149</v>
      </c>
      <c r="WY83" s="5">
        <v>3772</v>
      </c>
      <c r="WZ83" s="5">
        <v>3969</v>
      </c>
      <c r="XA83" s="5">
        <v>3474</v>
      </c>
      <c r="XB83" s="5">
        <v>2526</v>
      </c>
      <c r="XC83" s="5">
        <v>2398</v>
      </c>
      <c r="XD83" s="5">
        <v>1643</v>
      </c>
      <c r="XE83" s="5">
        <v>1269</v>
      </c>
      <c r="XF83" s="5">
        <v>1709</v>
      </c>
      <c r="XG83" s="5">
        <v>1921</v>
      </c>
      <c r="XH83" s="5">
        <v>1766</v>
      </c>
      <c r="XI83" s="5">
        <v>1285</v>
      </c>
      <c r="XJ83" s="5">
        <v>1407</v>
      </c>
      <c r="XK83" s="5">
        <v>1102</v>
      </c>
      <c r="XL83" s="5">
        <v>1134</v>
      </c>
      <c r="XM83" s="5">
        <v>1158</v>
      </c>
      <c r="XN83" s="5">
        <v>1168</v>
      </c>
      <c r="XO83" s="5">
        <v>1099</v>
      </c>
      <c r="XP83" s="5">
        <v>816</v>
      </c>
      <c r="XQ83" s="5">
        <v>814</v>
      </c>
      <c r="XR83" s="5">
        <v>793</v>
      </c>
      <c r="XS83" s="2">
        <v>9191</v>
      </c>
      <c r="XT83" s="3" t="s">
        <v>222</v>
      </c>
      <c r="XU83" s="3" t="s">
        <v>222</v>
      </c>
      <c r="XV83" s="3" t="s">
        <v>222</v>
      </c>
      <c r="XW83" s="3" t="s">
        <v>221</v>
      </c>
      <c r="XX83" s="3" t="s">
        <v>222</v>
      </c>
      <c r="XY83" s="3" t="s">
        <v>222</v>
      </c>
      <c r="XZ83" s="3" t="s">
        <v>268</v>
      </c>
    </row>
    <row r="84" spans="1:650" x14ac:dyDescent="0.3">
      <c r="A84" s="1" t="s">
        <v>78</v>
      </c>
      <c r="B84" s="2">
        <v>4019050</v>
      </c>
      <c r="C84" s="5" t="s">
        <v>220</v>
      </c>
      <c r="D84" s="5" t="s">
        <v>220</v>
      </c>
      <c r="E84" s="5" t="s">
        <v>220</v>
      </c>
      <c r="F84" s="5" t="s">
        <v>220</v>
      </c>
      <c r="G84" s="5" t="s">
        <v>220</v>
      </c>
      <c r="H84" s="5" t="s">
        <v>220</v>
      </c>
      <c r="I84" s="5" t="s">
        <v>220</v>
      </c>
      <c r="J84" s="5" t="s">
        <v>220</v>
      </c>
      <c r="K84" s="5" t="s">
        <v>220</v>
      </c>
      <c r="L84" s="5" t="s">
        <v>220</v>
      </c>
      <c r="M84" s="5">
        <v>0</v>
      </c>
      <c r="N84" s="5">
        <v>0</v>
      </c>
      <c r="O84" s="5">
        <v>-111</v>
      </c>
      <c r="P84" s="5">
        <v>403</v>
      </c>
      <c r="Q84" s="5">
        <v>708</v>
      </c>
      <c r="R84" s="5">
        <v>6947</v>
      </c>
      <c r="S84" s="5">
        <v>6090</v>
      </c>
      <c r="T84" s="5">
        <v>10440</v>
      </c>
      <c r="U84" s="5">
        <v>9570</v>
      </c>
      <c r="V84" s="5">
        <v>3083</v>
      </c>
      <c r="W84" s="5">
        <v>3782</v>
      </c>
      <c r="X84" s="5">
        <v>18786</v>
      </c>
      <c r="Y84" s="5">
        <v>3814</v>
      </c>
      <c r="Z84" s="5">
        <v>3814</v>
      </c>
      <c r="AA84" s="5">
        <v>4684</v>
      </c>
      <c r="AB84" s="5">
        <v>23600</v>
      </c>
      <c r="AC84" s="5">
        <v>7163</v>
      </c>
      <c r="AD84" s="5">
        <v>811</v>
      </c>
      <c r="AE84" s="5">
        <v>14666</v>
      </c>
      <c r="AF84" s="5">
        <v>0</v>
      </c>
      <c r="AG84" s="5">
        <v>0</v>
      </c>
      <c r="AH84" s="5">
        <v>0</v>
      </c>
      <c r="AI84" s="5" t="s">
        <v>220</v>
      </c>
      <c r="AJ84" s="5" t="s">
        <v>220</v>
      </c>
      <c r="AK84" s="5" t="s">
        <v>220</v>
      </c>
      <c r="AL84" s="5" t="s">
        <v>220</v>
      </c>
      <c r="AM84" s="5" t="s">
        <v>220</v>
      </c>
      <c r="AN84" s="5" t="s">
        <v>220</v>
      </c>
      <c r="AO84" s="5" t="s">
        <v>220</v>
      </c>
      <c r="AP84" s="5" t="s">
        <v>220</v>
      </c>
      <c r="AQ84" s="5" t="s">
        <v>220</v>
      </c>
      <c r="AR84" s="5" t="s">
        <v>220</v>
      </c>
      <c r="AS84" s="5">
        <v>0</v>
      </c>
      <c r="AT84" s="5">
        <v>0</v>
      </c>
      <c r="AU84" s="5">
        <v>0</v>
      </c>
      <c r="AV84" s="5">
        <v>0</v>
      </c>
      <c r="AW84" s="5">
        <v>129</v>
      </c>
      <c r="AX84" s="5">
        <v>8</v>
      </c>
      <c r="AY84" s="5">
        <v>0</v>
      </c>
      <c r="AZ84" s="5">
        <v>0</v>
      </c>
      <c r="BA84" s="5">
        <v>-36</v>
      </c>
      <c r="BB84" s="5">
        <v>0</v>
      </c>
      <c r="BC84" s="5">
        <v>81927</v>
      </c>
      <c r="BD84" s="5">
        <v>92314</v>
      </c>
      <c r="BE84" s="5">
        <v>57645</v>
      </c>
      <c r="BF84" s="5">
        <v>57645</v>
      </c>
      <c r="BG84" s="5">
        <v>83640</v>
      </c>
      <c r="BH84" s="5">
        <v>91171</v>
      </c>
      <c r="BI84" s="5">
        <v>65258</v>
      </c>
      <c r="BJ84" s="5">
        <v>5636</v>
      </c>
      <c r="BK84" s="5">
        <v>34579</v>
      </c>
      <c r="BL84" s="5">
        <v>19897</v>
      </c>
      <c r="BM84" s="5">
        <v>14563</v>
      </c>
      <c r="BN84" s="5">
        <v>18099</v>
      </c>
      <c r="BO84" s="5" t="s">
        <v>220</v>
      </c>
      <c r="BP84" s="5" t="s">
        <v>220</v>
      </c>
      <c r="BQ84" s="5" t="s">
        <v>220</v>
      </c>
      <c r="BR84" s="5" t="s">
        <v>220</v>
      </c>
      <c r="BS84" s="5" t="s">
        <v>220</v>
      </c>
      <c r="BT84" s="5" t="s">
        <v>220</v>
      </c>
      <c r="BU84" s="5" t="s">
        <v>220</v>
      </c>
      <c r="BV84" s="5" t="s">
        <v>220</v>
      </c>
      <c r="BW84" s="5" t="s">
        <v>220</v>
      </c>
      <c r="BX84" s="5" t="s">
        <v>220</v>
      </c>
      <c r="BY84" s="5">
        <v>47554</v>
      </c>
      <c r="BZ84" s="5">
        <v>7914</v>
      </c>
      <c r="CA84" s="5">
        <v>8468</v>
      </c>
      <c r="CB84" s="5">
        <v>5515</v>
      </c>
      <c r="CC84" s="5">
        <v>12735</v>
      </c>
      <c r="CD84" s="5">
        <v>7454</v>
      </c>
      <c r="CE84" s="5">
        <v>5841</v>
      </c>
      <c r="CF84" s="5">
        <v>18569</v>
      </c>
      <c r="CG84" s="5">
        <v>10326</v>
      </c>
      <c r="CH84" s="5">
        <v>8667</v>
      </c>
      <c r="CI84" s="5">
        <v>3774</v>
      </c>
      <c r="CJ84" s="5">
        <v>31346</v>
      </c>
      <c r="CK84" s="5">
        <v>-4562</v>
      </c>
      <c r="CL84" s="5">
        <v>-4562</v>
      </c>
      <c r="CM84" s="5">
        <v>12774</v>
      </c>
      <c r="CN84" s="5">
        <v>11620</v>
      </c>
      <c r="CO84" s="5">
        <v>8082</v>
      </c>
      <c r="CP84" s="5">
        <v>4049</v>
      </c>
      <c r="CQ84" s="5">
        <v>-3757</v>
      </c>
      <c r="CR84" s="5">
        <v>13583</v>
      </c>
      <c r="CS84" s="5">
        <v>4598</v>
      </c>
      <c r="CT84" s="5">
        <v>2049</v>
      </c>
      <c r="CU84" s="5" t="s">
        <v>220</v>
      </c>
      <c r="CV84" s="5" t="s">
        <v>220</v>
      </c>
      <c r="CW84" s="5" t="s">
        <v>220</v>
      </c>
      <c r="CX84" s="5" t="s">
        <v>220</v>
      </c>
      <c r="CY84" s="5" t="s">
        <v>220</v>
      </c>
      <c r="CZ84" s="5" t="s">
        <v>220</v>
      </c>
      <c r="DA84" s="5" t="s">
        <v>220</v>
      </c>
      <c r="DB84" s="5" t="s">
        <v>220</v>
      </c>
      <c r="DC84" s="5" t="s">
        <v>220</v>
      </c>
      <c r="DD84" s="5" t="s">
        <v>220</v>
      </c>
      <c r="DE84" s="5">
        <v>117309</v>
      </c>
      <c r="DF84" s="5">
        <v>105132</v>
      </c>
      <c r="DG84" s="5">
        <v>93196</v>
      </c>
      <c r="DH84" s="5">
        <v>128006</v>
      </c>
      <c r="DI84" s="5">
        <v>115812</v>
      </c>
      <c r="DJ84" s="5">
        <v>93713</v>
      </c>
      <c r="DK84" s="5">
        <v>105561</v>
      </c>
      <c r="DL84" s="5">
        <v>84867</v>
      </c>
      <c r="DM84" s="5">
        <v>78968</v>
      </c>
      <c r="DN84" s="5">
        <v>77836</v>
      </c>
      <c r="DO84" s="5">
        <v>70101</v>
      </c>
      <c r="DP84" s="5">
        <v>76260</v>
      </c>
      <c r="DQ84" s="5">
        <v>57951</v>
      </c>
      <c r="DR84" s="5">
        <v>57951</v>
      </c>
      <c r="DS84" s="5">
        <v>65485</v>
      </c>
      <c r="DT84" s="5">
        <v>50988</v>
      </c>
      <c r="DU84" s="5">
        <v>54196</v>
      </c>
      <c r="DV84" s="5">
        <v>43848</v>
      </c>
      <c r="DW84" s="5">
        <v>40799</v>
      </c>
      <c r="DX84" s="5">
        <v>40585</v>
      </c>
      <c r="DY84" s="5">
        <v>41276</v>
      </c>
      <c r="DZ84" s="5">
        <v>39246</v>
      </c>
      <c r="EA84" s="5" t="s">
        <v>220</v>
      </c>
      <c r="EB84" s="5" t="s">
        <v>220</v>
      </c>
      <c r="EC84" s="5" t="s">
        <v>220</v>
      </c>
      <c r="ED84" s="5" t="s">
        <v>220</v>
      </c>
      <c r="EE84" s="5" t="s">
        <v>220</v>
      </c>
      <c r="EF84" s="5" t="s">
        <v>220</v>
      </c>
      <c r="EG84" s="5" t="s">
        <v>220</v>
      </c>
      <c r="EH84" s="5" t="s">
        <v>220</v>
      </c>
      <c r="EI84" s="5" t="s">
        <v>220</v>
      </c>
      <c r="EJ84" s="5" t="s">
        <v>220</v>
      </c>
      <c r="EK84" s="5">
        <v>17129</v>
      </c>
      <c r="EL84" s="5">
        <v>19044</v>
      </c>
      <c r="EM84" s="5">
        <v>9125</v>
      </c>
      <c r="EN84" s="5">
        <v>17780</v>
      </c>
      <c r="EO84" s="5">
        <v>3890</v>
      </c>
      <c r="EP84" s="5">
        <v>23448</v>
      </c>
      <c r="EQ84" s="5">
        <v>5223</v>
      </c>
      <c r="ER84" s="5">
        <v>24239</v>
      </c>
      <c r="ES84" s="5">
        <v>30667</v>
      </c>
      <c r="ET84" s="5">
        <v>10573</v>
      </c>
      <c r="EU84" s="5">
        <v>21260</v>
      </c>
      <c r="EV84" s="5">
        <v>25892</v>
      </c>
      <c r="EW84" s="5">
        <v>37457</v>
      </c>
      <c r="EX84" s="5">
        <v>37457</v>
      </c>
      <c r="EY84" s="5">
        <v>19167</v>
      </c>
      <c r="EZ84" s="5">
        <v>12439</v>
      </c>
      <c r="FA84" s="5">
        <v>41176</v>
      </c>
      <c r="FB84" s="5">
        <v>16719</v>
      </c>
      <c r="FC84" s="5">
        <v>19612</v>
      </c>
      <c r="FD84" s="5">
        <v>19616</v>
      </c>
      <c r="FE84" s="5">
        <v>21155</v>
      </c>
      <c r="FF84" s="5">
        <v>9991</v>
      </c>
      <c r="FG84" s="5" t="s">
        <v>220</v>
      </c>
      <c r="FH84" s="5" t="s">
        <v>220</v>
      </c>
      <c r="FI84" s="5" t="s">
        <v>220</v>
      </c>
      <c r="FJ84" s="5" t="s">
        <v>220</v>
      </c>
      <c r="FK84" s="5" t="s">
        <v>220</v>
      </c>
      <c r="FL84" s="5" t="s">
        <v>220</v>
      </c>
      <c r="FM84" s="5" t="s">
        <v>220</v>
      </c>
      <c r="FN84" s="5" t="s">
        <v>220</v>
      </c>
      <c r="FO84" s="5" t="s">
        <v>220</v>
      </c>
      <c r="FP84" s="5" t="s">
        <v>220</v>
      </c>
      <c r="FQ84" s="5">
        <v>0</v>
      </c>
      <c r="FR84" s="5">
        <v>0</v>
      </c>
      <c r="FS84" s="5">
        <v>0</v>
      </c>
      <c r="FT84" s="5">
        <v>0</v>
      </c>
      <c r="FU84" s="5" t="s">
        <v>220</v>
      </c>
      <c r="FV84" s="5" t="s">
        <v>220</v>
      </c>
      <c r="FW84" s="5" t="s">
        <v>220</v>
      </c>
      <c r="FX84" s="5" t="s">
        <v>220</v>
      </c>
      <c r="FY84" s="5" t="s">
        <v>220</v>
      </c>
      <c r="FZ84" s="5" t="s">
        <v>220</v>
      </c>
      <c r="GA84" s="5" t="s">
        <v>220</v>
      </c>
      <c r="GB84" s="5" t="s">
        <v>220</v>
      </c>
      <c r="GC84" s="5" t="s">
        <v>220</v>
      </c>
      <c r="GD84" s="5" t="s">
        <v>220</v>
      </c>
      <c r="GE84" s="5" t="s">
        <v>220</v>
      </c>
      <c r="GF84" s="5" t="s">
        <v>220</v>
      </c>
      <c r="GG84" s="5" t="s">
        <v>220</v>
      </c>
      <c r="GH84" s="5" t="s">
        <v>220</v>
      </c>
      <c r="GI84" s="5" t="s">
        <v>220</v>
      </c>
      <c r="GJ84" s="5" t="s">
        <v>220</v>
      </c>
      <c r="GK84" s="5" t="s">
        <v>220</v>
      </c>
      <c r="GL84" s="5" t="s">
        <v>220</v>
      </c>
      <c r="GM84" s="5" t="s">
        <v>220</v>
      </c>
      <c r="GN84" s="5" t="s">
        <v>220</v>
      </c>
      <c r="GO84" s="5" t="s">
        <v>220</v>
      </c>
      <c r="GP84" s="5" t="s">
        <v>220</v>
      </c>
      <c r="GQ84" s="5" t="s">
        <v>220</v>
      </c>
      <c r="GR84" s="5" t="s">
        <v>220</v>
      </c>
      <c r="GS84" s="5" t="s">
        <v>220</v>
      </c>
      <c r="GT84" s="5" t="s">
        <v>220</v>
      </c>
      <c r="GU84" s="5" t="s">
        <v>220</v>
      </c>
      <c r="GV84" s="5" t="s">
        <v>220</v>
      </c>
      <c r="GW84" s="5">
        <v>181992</v>
      </c>
      <c r="GX84" s="5">
        <v>132091</v>
      </c>
      <c r="GY84" s="5">
        <v>110678</v>
      </c>
      <c r="GZ84" s="5">
        <v>151705</v>
      </c>
      <c r="HA84" s="5">
        <v>133275</v>
      </c>
      <c r="HB84" s="5">
        <v>131570</v>
      </c>
      <c r="HC84" s="5">
        <v>122715</v>
      </c>
      <c r="HD84" s="5">
        <v>138115</v>
      </c>
      <c r="HE84" s="5">
        <v>129495</v>
      </c>
      <c r="HF84" s="5">
        <v>100158</v>
      </c>
      <c r="HG84" s="5">
        <v>180845</v>
      </c>
      <c r="HH84" s="5">
        <v>244598</v>
      </c>
      <c r="HI84" s="5">
        <v>152306</v>
      </c>
      <c r="HJ84" s="5">
        <v>152306</v>
      </c>
      <c r="HK84" s="5">
        <v>185750</v>
      </c>
      <c r="HL84" s="5">
        <v>189817</v>
      </c>
      <c r="HM84" s="5">
        <v>175876</v>
      </c>
      <c r="HN84" s="5">
        <v>71064</v>
      </c>
      <c r="HO84" s="5">
        <v>105899</v>
      </c>
      <c r="HP84" s="5">
        <v>93683</v>
      </c>
      <c r="HQ84" s="5">
        <v>81593</v>
      </c>
      <c r="HR84" s="5">
        <v>69386</v>
      </c>
      <c r="HS84" s="5" t="s">
        <v>220</v>
      </c>
      <c r="HT84" s="5" t="s">
        <v>220</v>
      </c>
      <c r="HU84" s="5" t="s">
        <v>220</v>
      </c>
      <c r="HV84" s="5" t="s">
        <v>220</v>
      </c>
      <c r="HW84" s="5" t="s">
        <v>220</v>
      </c>
      <c r="HX84" s="5" t="s">
        <v>220</v>
      </c>
      <c r="HY84" s="5" t="s">
        <v>220</v>
      </c>
      <c r="HZ84" s="5" t="s">
        <v>220</v>
      </c>
      <c r="IA84" s="5" t="s">
        <v>220</v>
      </c>
      <c r="IB84" s="5" t="s">
        <v>220</v>
      </c>
      <c r="IC84" s="5">
        <v>505789</v>
      </c>
      <c r="ID84" s="5">
        <v>652610</v>
      </c>
      <c r="IE84" s="5">
        <v>704482</v>
      </c>
      <c r="IF84" s="5">
        <v>730079</v>
      </c>
      <c r="IG84" s="5">
        <v>671018</v>
      </c>
      <c r="IH84" s="5">
        <v>623931</v>
      </c>
      <c r="II84" s="5">
        <v>681033</v>
      </c>
      <c r="IJ84" s="5">
        <v>677513</v>
      </c>
      <c r="IK84" s="5">
        <v>661853</v>
      </c>
      <c r="IL84" s="5">
        <v>729830</v>
      </c>
      <c r="IM84" s="5">
        <v>863323</v>
      </c>
      <c r="IN84" s="5">
        <v>1179272</v>
      </c>
      <c r="IO84" s="5">
        <v>399718</v>
      </c>
      <c r="IP84" s="5">
        <v>399718</v>
      </c>
      <c r="IQ84" s="5">
        <v>419342</v>
      </c>
      <c r="IR84" s="5">
        <v>402248</v>
      </c>
      <c r="IS84" s="5">
        <v>410421</v>
      </c>
      <c r="IT84" s="5">
        <v>353912</v>
      </c>
      <c r="IU84" s="5">
        <v>364837</v>
      </c>
      <c r="IV84" s="5">
        <v>321214</v>
      </c>
      <c r="IW84" s="5">
        <v>291751</v>
      </c>
      <c r="IX84" s="5">
        <v>268302</v>
      </c>
      <c r="IY84" s="5" t="s">
        <v>220</v>
      </c>
      <c r="IZ84" s="5" t="s">
        <v>220</v>
      </c>
      <c r="JA84" s="5" t="s">
        <v>220</v>
      </c>
      <c r="JB84" s="5" t="s">
        <v>220</v>
      </c>
      <c r="JC84" s="5" t="s">
        <v>220</v>
      </c>
      <c r="JD84" s="5" t="s">
        <v>220</v>
      </c>
      <c r="JE84" s="5" t="s">
        <v>220</v>
      </c>
      <c r="JF84" s="5" t="s">
        <v>220</v>
      </c>
      <c r="JG84" s="5" t="s">
        <v>220</v>
      </c>
      <c r="JH84" s="5" t="s">
        <v>220</v>
      </c>
      <c r="JI84" s="5">
        <v>0</v>
      </c>
      <c r="JJ84" s="5">
        <v>31</v>
      </c>
      <c r="JK84" s="5">
        <v>12</v>
      </c>
      <c r="JL84" s="5">
        <v>13</v>
      </c>
      <c r="JM84" s="5">
        <v>31</v>
      </c>
      <c r="JN84" s="5">
        <v>7</v>
      </c>
      <c r="JO84" s="5">
        <v>0</v>
      </c>
      <c r="JP84" s="5">
        <v>0</v>
      </c>
      <c r="JQ84" s="5">
        <v>0</v>
      </c>
      <c r="JR84" s="5">
        <v>1</v>
      </c>
      <c r="JS84" s="5">
        <v>50864</v>
      </c>
      <c r="JT84" s="5">
        <v>95080</v>
      </c>
      <c r="JU84" s="5">
        <v>53639</v>
      </c>
      <c r="JV84" s="5">
        <v>53639</v>
      </c>
      <c r="JW84" s="5">
        <v>56595</v>
      </c>
      <c r="JX84" s="5">
        <v>51135</v>
      </c>
      <c r="JY84" s="5">
        <v>55607</v>
      </c>
      <c r="JZ84" s="5">
        <v>56997</v>
      </c>
      <c r="KA84" s="5">
        <v>47793</v>
      </c>
      <c r="KB84" s="5">
        <v>78635</v>
      </c>
      <c r="KC84" s="5">
        <v>55403</v>
      </c>
      <c r="KD84" s="5">
        <v>51081</v>
      </c>
      <c r="KE84" s="5" t="s">
        <v>220</v>
      </c>
      <c r="KF84" s="5" t="s">
        <v>220</v>
      </c>
      <c r="KG84" s="5" t="s">
        <v>220</v>
      </c>
      <c r="KH84" s="5" t="s">
        <v>220</v>
      </c>
      <c r="KI84" s="5" t="s">
        <v>220</v>
      </c>
      <c r="KJ84" s="5" t="s">
        <v>220</v>
      </c>
      <c r="KK84" s="5" t="s">
        <v>220</v>
      </c>
      <c r="KL84" s="5" t="s">
        <v>220</v>
      </c>
      <c r="KM84" s="5" t="s">
        <v>220</v>
      </c>
      <c r="KN84" s="5" t="s">
        <v>220</v>
      </c>
      <c r="KO84" s="5">
        <v>7273</v>
      </c>
      <c r="KP84" s="5">
        <v>6095</v>
      </c>
      <c r="KQ84" s="5">
        <v>12913</v>
      </c>
      <c r="KR84" s="5">
        <v>8631</v>
      </c>
      <c r="KS84" s="5">
        <v>18029</v>
      </c>
      <c r="KT84" s="5">
        <v>5128</v>
      </c>
      <c r="KU84" s="5">
        <v>4581</v>
      </c>
      <c r="KV84" s="5">
        <v>10352</v>
      </c>
      <c r="KW84" s="5">
        <v>9190</v>
      </c>
      <c r="KX84" s="5">
        <v>8879</v>
      </c>
      <c r="KY84" s="5">
        <v>5343</v>
      </c>
      <c r="KZ84" s="5">
        <v>4236</v>
      </c>
      <c r="LA84" s="5">
        <v>3281</v>
      </c>
      <c r="LB84" s="5">
        <v>3281</v>
      </c>
      <c r="LC84" s="5">
        <v>3024</v>
      </c>
      <c r="LD84" s="5">
        <v>2303</v>
      </c>
      <c r="LE84" s="5">
        <v>1789</v>
      </c>
      <c r="LF84" s="5">
        <v>1396</v>
      </c>
      <c r="LG84" s="5">
        <v>1290</v>
      </c>
      <c r="LH84" s="5">
        <v>2253</v>
      </c>
      <c r="LI84" s="5">
        <v>1753</v>
      </c>
      <c r="LJ84" s="5">
        <v>1983</v>
      </c>
      <c r="LK84" s="5" t="s">
        <v>220</v>
      </c>
      <c r="LL84" s="5" t="s">
        <v>220</v>
      </c>
      <c r="LM84" s="5" t="s">
        <v>220</v>
      </c>
      <c r="LN84" s="5" t="s">
        <v>220</v>
      </c>
      <c r="LO84" s="5" t="s">
        <v>220</v>
      </c>
      <c r="LP84" s="5" t="s">
        <v>220</v>
      </c>
      <c r="LQ84" s="5" t="s">
        <v>220</v>
      </c>
      <c r="LR84" s="5" t="s">
        <v>220</v>
      </c>
      <c r="LS84" s="5" t="s">
        <v>220</v>
      </c>
      <c r="LT84" s="5" t="s">
        <v>220</v>
      </c>
      <c r="LU84" s="5">
        <v>3032</v>
      </c>
      <c r="LV84" s="5">
        <v>3577</v>
      </c>
      <c r="LW84" s="5">
        <v>3490</v>
      </c>
      <c r="LX84" s="5">
        <v>3493</v>
      </c>
      <c r="LY84" s="5">
        <v>3377</v>
      </c>
      <c r="LZ84" s="5">
        <v>4644</v>
      </c>
      <c r="MA84" s="5">
        <v>5609</v>
      </c>
      <c r="MB84" s="5">
        <v>5883</v>
      </c>
      <c r="MC84" s="5">
        <v>7966</v>
      </c>
      <c r="MD84" s="5">
        <v>9198</v>
      </c>
      <c r="ME84" s="5">
        <v>9910</v>
      </c>
      <c r="MF84" s="5">
        <v>9852</v>
      </c>
      <c r="MG84" s="5">
        <v>10403</v>
      </c>
      <c r="MH84" s="5">
        <v>10403</v>
      </c>
      <c r="MI84" s="5">
        <v>4941</v>
      </c>
      <c r="MJ84" s="5">
        <v>3863</v>
      </c>
      <c r="MK84" s="5">
        <v>3823</v>
      </c>
      <c r="ML84" s="5">
        <v>4307</v>
      </c>
      <c r="MM84" s="5">
        <v>3627</v>
      </c>
      <c r="MN84" s="5">
        <v>3467</v>
      </c>
      <c r="MO84" s="5">
        <v>2610</v>
      </c>
      <c r="MP84" s="5">
        <v>2143</v>
      </c>
      <c r="MQ84" s="5" t="s">
        <v>220</v>
      </c>
      <c r="MR84" s="5" t="s">
        <v>220</v>
      </c>
      <c r="MS84" s="5" t="s">
        <v>220</v>
      </c>
      <c r="MT84" s="5" t="s">
        <v>220</v>
      </c>
      <c r="MU84" s="5" t="s">
        <v>220</v>
      </c>
      <c r="MV84" s="5" t="s">
        <v>220</v>
      </c>
      <c r="MW84" s="5" t="s">
        <v>220</v>
      </c>
      <c r="MX84" s="5" t="s">
        <v>220</v>
      </c>
      <c r="MY84" s="5" t="s">
        <v>220</v>
      </c>
      <c r="MZ84" s="5" t="s">
        <v>220</v>
      </c>
      <c r="NA84" s="5">
        <v>582</v>
      </c>
      <c r="NB84" s="5">
        <v>237</v>
      </c>
      <c r="NC84" s="5">
        <v>62</v>
      </c>
      <c r="ND84" s="5">
        <v>2252</v>
      </c>
      <c r="NE84" s="5" t="s">
        <v>220</v>
      </c>
      <c r="NF84" s="5" t="s">
        <v>220</v>
      </c>
      <c r="NG84" s="5" t="s">
        <v>220</v>
      </c>
      <c r="NH84" s="5" t="s">
        <v>220</v>
      </c>
      <c r="NI84" s="5" t="s">
        <v>220</v>
      </c>
      <c r="NJ84" s="5" t="s">
        <v>220</v>
      </c>
      <c r="NK84" s="5" t="s">
        <v>220</v>
      </c>
      <c r="NL84" s="5" t="s">
        <v>220</v>
      </c>
      <c r="NM84" s="5" t="s">
        <v>220</v>
      </c>
      <c r="NN84" s="5" t="s">
        <v>220</v>
      </c>
      <c r="NO84" s="5" t="s">
        <v>220</v>
      </c>
      <c r="NP84" s="5" t="s">
        <v>220</v>
      </c>
      <c r="NQ84" s="5" t="s">
        <v>220</v>
      </c>
      <c r="NR84" s="5" t="s">
        <v>220</v>
      </c>
      <c r="NS84" s="5" t="s">
        <v>220</v>
      </c>
      <c r="NT84" s="5" t="s">
        <v>220</v>
      </c>
      <c r="NU84" s="5" t="s">
        <v>220</v>
      </c>
      <c r="NV84" s="5" t="s">
        <v>220</v>
      </c>
      <c r="NW84" s="5" t="s">
        <v>220</v>
      </c>
      <c r="NX84" s="5" t="s">
        <v>220</v>
      </c>
      <c r="NY84" s="5" t="s">
        <v>220</v>
      </c>
      <c r="NZ84" s="5" t="s">
        <v>220</v>
      </c>
      <c r="OA84" s="5" t="s">
        <v>220</v>
      </c>
      <c r="OB84" s="5" t="s">
        <v>220</v>
      </c>
      <c r="OC84" s="5" t="s">
        <v>220</v>
      </c>
      <c r="OD84" s="5" t="s">
        <v>220</v>
      </c>
      <c r="OE84" s="5" t="s">
        <v>220</v>
      </c>
      <c r="OF84" s="5" t="s">
        <v>220</v>
      </c>
      <c r="OG84" s="5">
        <v>0</v>
      </c>
      <c r="OH84" s="5">
        <v>0</v>
      </c>
      <c r="OI84" s="5">
        <v>0</v>
      </c>
      <c r="OJ84" s="5">
        <v>0</v>
      </c>
      <c r="OK84" s="5" t="s">
        <v>220</v>
      </c>
      <c r="OL84" s="5" t="s">
        <v>220</v>
      </c>
      <c r="OM84" s="5" t="s">
        <v>220</v>
      </c>
      <c r="ON84" s="5" t="s">
        <v>220</v>
      </c>
      <c r="OO84" s="5" t="s">
        <v>220</v>
      </c>
      <c r="OP84" s="5" t="s">
        <v>220</v>
      </c>
      <c r="OQ84" s="5" t="s">
        <v>220</v>
      </c>
      <c r="OR84" s="5" t="s">
        <v>220</v>
      </c>
      <c r="OS84" s="5" t="s">
        <v>220</v>
      </c>
      <c r="OT84" s="5" t="s">
        <v>220</v>
      </c>
      <c r="OU84" s="5" t="s">
        <v>220</v>
      </c>
      <c r="OV84" s="5" t="s">
        <v>220</v>
      </c>
      <c r="OW84" s="5" t="s">
        <v>220</v>
      </c>
      <c r="OX84" s="5" t="s">
        <v>220</v>
      </c>
      <c r="OY84" s="5" t="s">
        <v>220</v>
      </c>
      <c r="OZ84" s="5" t="s">
        <v>220</v>
      </c>
      <c r="PA84" s="5" t="s">
        <v>220</v>
      </c>
      <c r="PB84" s="5" t="s">
        <v>220</v>
      </c>
      <c r="PC84" s="5" t="s">
        <v>220</v>
      </c>
      <c r="PD84" s="5" t="s">
        <v>220</v>
      </c>
      <c r="PE84" s="5" t="s">
        <v>220</v>
      </c>
      <c r="PF84" s="5" t="s">
        <v>220</v>
      </c>
      <c r="PG84" s="5" t="s">
        <v>220</v>
      </c>
      <c r="PH84" s="5" t="s">
        <v>220</v>
      </c>
      <c r="PI84" s="5" t="s">
        <v>220</v>
      </c>
      <c r="PJ84" s="5" t="s">
        <v>220</v>
      </c>
      <c r="PK84" s="5" t="s">
        <v>220</v>
      </c>
      <c r="PL84" s="5" t="s">
        <v>220</v>
      </c>
      <c r="PM84" s="5">
        <v>33498</v>
      </c>
      <c r="PN84" s="5">
        <v>36160</v>
      </c>
      <c r="PO84" s="5">
        <v>36039</v>
      </c>
      <c r="PP84" s="5">
        <v>31369</v>
      </c>
      <c r="PQ84" s="5">
        <v>27021</v>
      </c>
      <c r="PR84" s="5">
        <v>14086</v>
      </c>
      <c r="PS84" s="5">
        <v>14189</v>
      </c>
      <c r="PT84" s="5">
        <v>11548</v>
      </c>
      <c r="PU84" s="5">
        <v>15867</v>
      </c>
      <c r="PV84" s="5">
        <v>10694</v>
      </c>
      <c r="PW84" s="5">
        <v>19128</v>
      </c>
      <c r="PX84" s="5">
        <v>13070</v>
      </c>
      <c r="PY84" s="5">
        <v>12618</v>
      </c>
      <c r="PZ84" s="5">
        <v>12618</v>
      </c>
      <c r="QA84" s="5">
        <v>11003</v>
      </c>
      <c r="QB84" s="5">
        <v>9306</v>
      </c>
      <c r="QC84" s="5">
        <v>11247</v>
      </c>
      <c r="QD84" s="5">
        <v>11753</v>
      </c>
      <c r="QE84" s="5">
        <v>11202</v>
      </c>
      <c r="QF84" s="5">
        <v>11622</v>
      </c>
      <c r="QG84" s="5">
        <v>10584</v>
      </c>
      <c r="QH84" s="5">
        <v>10484</v>
      </c>
      <c r="QI84" s="5" t="s">
        <v>220</v>
      </c>
      <c r="QJ84" s="5" t="s">
        <v>220</v>
      </c>
      <c r="QK84" s="5" t="s">
        <v>220</v>
      </c>
      <c r="QL84" s="5" t="s">
        <v>220</v>
      </c>
      <c r="QM84" s="5" t="s">
        <v>220</v>
      </c>
      <c r="QN84" s="5" t="s">
        <v>220</v>
      </c>
      <c r="QO84" s="5" t="s">
        <v>220</v>
      </c>
      <c r="QP84" s="5" t="s">
        <v>220</v>
      </c>
      <c r="QQ84" s="5" t="s">
        <v>220</v>
      </c>
      <c r="QR84" s="5" t="s">
        <v>220</v>
      </c>
      <c r="QS84" s="5">
        <v>53786</v>
      </c>
      <c r="QT84" s="5">
        <v>59585</v>
      </c>
      <c r="QU84" s="5">
        <v>42127</v>
      </c>
      <c r="QV84" s="5">
        <v>60129</v>
      </c>
      <c r="QW84" s="5">
        <v>42606</v>
      </c>
      <c r="QX84" s="5">
        <v>43526</v>
      </c>
      <c r="QY84" s="5">
        <v>44467</v>
      </c>
      <c r="QZ84" s="5">
        <v>39994</v>
      </c>
      <c r="RA84" s="5">
        <v>38682</v>
      </c>
      <c r="RB84" s="5">
        <v>39618</v>
      </c>
      <c r="RC84" s="5">
        <v>38455</v>
      </c>
      <c r="RD84" s="5">
        <v>43904</v>
      </c>
      <c r="RE84" s="5">
        <v>28357</v>
      </c>
      <c r="RF84" s="5">
        <v>28357</v>
      </c>
      <c r="RG84" s="5">
        <v>31204</v>
      </c>
      <c r="RH84" s="5">
        <v>27577</v>
      </c>
      <c r="RI84" s="5">
        <v>30410</v>
      </c>
      <c r="RJ84" s="5">
        <v>29244</v>
      </c>
      <c r="RK84" s="5">
        <v>26182</v>
      </c>
      <c r="RL84" s="5">
        <v>28577</v>
      </c>
      <c r="RM84" s="5">
        <v>21678</v>
      </c>
      <c r="RN84" s="5">
        <v>21994</v>
      </c>
      <c r="RO84" s="5" t="s">
        <v>220</v>
      </c>
      <c r="RP84" s="5" t="s">
        <v>220</v>
      </c>
      <c r="RQ84" s="5" t="s">
        <v>220</v>
      </c>
      <c r="RR84" s="5" t="s">
        <v>220</v>
      </c>
      <c r="RS84" s="5" t="s">
        <v>220</v>
      </c>
      <c r="RT84" s="5" t="s">
        <v>220</v>
      </c>
      <c r="RU84" s="5" t="s">
        <v>220</v>
      </c>
      <c r="RV84" s="5" t="s">
        <v>220</v>
      </c>
      <c r="RW84" s="5" t="s">
        <v>220</v>
      </c>
      <c r="RX84" s="5" t="s">
        <v>220</v>
      </c>
      <c r="RY84" s="5">
        <v>28552</v>
      </c>
      <c r="RZ84" s="5">
        <v>36028</v>
      </c>
      <c r="SA84" s="5">
        <v>34375</v>
      </c>
      <c r="SB84" s="5">
        <v>20151</v>
      </c>
      <c r="SC84" s="5">
        <v>19173</v>
      </c>
      <c r="SD84" s="5">
        <v>16360</v>
      </c>
      <c r="SE84" s="5">
        <v>15461</v>
      </c>
      <c r="SF84" s="5">
        <v>18965</v>
      </c>
      <c r="SG84" s="5">
        <v>20240</v>
      </c>
      <c r="SH84" s="5">
        <v>16468</v>
      </c>
      <c r="SI84" s="5">
        <v>21178</v>
      </c>
      <c r="SJ84" s="5">
        <v>20862</v>
      </c>
      <c r="SK84" s="5">
        <v>17218</v>
      </c>
      <c r="SL84" s="5">
        <v>17218</v>
      </c>
      <c r="SM84" s="5">
        <v>17503</v>
      </c>
      <c r="SN84" s="5">
        <v>18765</v>
      </c>
      <c r="SO84" s="5">
        <v>16876</v>
      </c>
      <c r="SP84" s="5">
        <v>15197</v>
      </c>
      <c r="SQ84" s="5">
        <v>17422</v>
      </c>
      <c r="SR84" s="5">
        <v>14588</v>
      </c>
      <c r="SS84" s="5">
        <v>13764</v>
      </c>
      <c r="ST84" s="5">
        <v>14871</v>
      </c>
      <c r="SU84" s="5" t="s">
        <v>220</v>
      </c>
      <c r="SV84" s="5" t="s">
        <v>220</v>
      </c>
      <c r="SW84" s="5" t="s">
        <v>220</v>
      </c>
      <c r="SX84" s="5" t="s">
        <v>220</v>
      </c>
      <c r="SY84" s="5" t="s">
        <v>220</v>
      </c>
      <c r="SZ84" s="5" t="s">
        <v>220</v>
      </c>
      <c r="TA84" s="5" t="s">
        <v>220</v>
      </c>
      <c r="TB84" s="5" t="s">
        <v>220</v>
      </c>
      <c r="TC84" s="5" t="s">
        <v>220</v>
      </c>
      <c r="TD84" s="5" t="s">
        <v>220</v>
      </c>
      <c r="TE84" s="5">
        <v>2101</v>
      </c>
      <c r="TF84" s="5">
        <v>2462</v>
      </c>
      <c r="TG84" s="5">
        <v>1967</v>
      </c>
      <c r="TH84" s="5">
        <v>1330</v>
      </c>
      <c r="TI84" s="5">
        <v>1350</v>
      </c>
      <c r="TJ84" s="5">
        <v>1094</v>
      </c>
      <c r="TK84" s="5">
        <v>2206</v>
      </c>
      <c r="TL84" s="5">
        <v>2128</v>
      </c>
      <c r="TM84" s="5">
        <v>3153</v>
      </c>
      <c r="TN84" s="5">
        <v>4950</v>
      </c>
      <c r="TO84" s="5">
        <v>745</v>
      </c>
      <c r="TP84" s="5">
        <v>617</v>
      </c>
      <c r="TQ84" s="5">
        <v>689</v>
      </c>
      <c r="TR84" s="5">
        <v>689</v>
      </c>
      <c r="TS84" s="5">
        <v>1484</v>
      </c>
      <c r="TT84" s="5">
        <v>1299</v>
      </c>
      <c r="TU84" s="5">
        <v>2117</v>
      </c>
      <c r="TV84" s="5">
        <v>1946</v>
      </c>
      <c r="TW84" s="5">
        <v>2663</v>
      </c>
      <c r="TX84" s="5">
        <v>2647</v>
      </c>
      <c r="TY84" s="5">
        <v>1364</v>
      </c>
      <c r="TZ84" s="5">
        <v>2620</v>
      </c>
      <c r="UA84" s="5" t="s">
        <v>220</v>
      </c>
      <c r="UB84" s="5" t="s">
        <v>220</v>
      </c>
      <c r="UC84" s="5" t="s">
        <v>220</v>
      </c>
      <c r="UD84" s="5" t="s">
        <v>220</v>
      </c>
      <c r="UE84" s="5" t="s">
        <v>220</v>
      </c>
      <c r="UF84" s="5" t="s">
        <v>220</v>
      </c>
      <c r="UG84" s="5" t="s">
        <v>220</v>
      </c>
      <c r="UH84" s="5" t="s">
        <v>220</v>
      </c>
      <c r="UI84" s="5" t="s">
        <v>220</v>
      </c>
      <c r="UJ84" s="5" t="s">
        <v>220</v>
      </c>
      <c r="UK84" s="5">
        <v>122</v>
      </c>
      <c r="UL84" s="5">
        <v>414</v>
      </c>
      <c r="UM84" s="5">
        <v>509</v>
      </c>
      <c r="UN84" s="5">
        <v>561</v>
      </c>
      <c r="UO84" s="5">
        <v>387</v>
      </c>
      <c r="UP84" s="5">
        <v>7</v>
      </c>
      <c r="UQ84" s="5">
        <v>62</v>
      </c>
      <c r="UR84" s="5">
        <v>316</v>
      </c>
      <c r="US84" s="5">
        <v>869</v>
      </c>
      <c r="UT84" s="5">
        <v>459</v>
      </c>
      <c r="UU84" s="5">
        <v>17266</v>
      </c>
      <c r="UV84" s="5">
        <v>14540</v>
      </c>
      <c r="UW84" s="5">
        <v>6216</v>
      </c>
      <c r="UX84" s="5">
        <v>6216</v>
      </c>
      <c r="UY84" s="5">
        <v>4617</v>
      </c>
      <c r="UZ84" s="5">
        <v>5084</v>
      </c>
      <c r="VA84" s="5">
        <v>4538</v>
      </c>
      <c r="VB84" s="5">
        <v>4238</v>
      </c>
      <c r="VC84" s="5">
        <v>2823</v>
      </c>
      <c r="VD84" s="5">
        <v>2474</v>
      </c>
      <c r="VE84" s="5">
        <v>1928</v>
      </c>
      <c r="VF84" s="5">
        <v>1293</v>
      </c>
      <c r="VG84" s="5" t="s">
        <v>220</v>
      </c>
      <c r="VH84" s="5" t="s">
        <v>220</v>
      </c>
      <c r="VI84" s="5" t="s">
        <v>220</v>
      </c>
      <c r="VJ84" s="5" t="s">
        <v>220</v>
      </c>
      <c r="VK84" s="5" t="s">
        <v>220</v>
      </c>
      <c r="VL84" s="5" t="s">
        <v>220</v>
      </c>
      <c r="VM84" s="5" t="s">
        <v>220</v>
      </c>
      <c r="VN84" s="5" t="s">
        <v>220</v>
      </c>
      <c r="VO84" s="5" t="s">
        <v>220</v>
      </c>
      <c r="VP84" s="5" t="s">
        <v>220</v>
      </c>
      <c r="VQ84" s="5">
        <v>76531</v>
      </c>
      <c r="VR84" s="5">
        <v>85506</v>
      </c>
      <c r="VS84" s="5">
        <v>60742</v>
      </c>
      <c r="VT84" s="5">
        <v>66865</v>
      </c>
      <c r="VU84" s="5">
        <v>66515</v>
      </c>
      <c r="VV84" s="5">
        <v>49290</v>
      </c>
      <c r="VW84" s="5">
        <v>58546</v>
      </c>
      <c r="VX84" s="5">
        <v>45668</v>
      </c>
      <c r="VY84" s="5">
        <v>47333</v>
      </c>
      <c r="VZ84" s="5">
        <v>71116</v>
      </c>
      <c r="WA84" s="5">
        <v>85918</v>
      </c>
      <c r="WB84" s="5">
        <v>85818</v>
      </c>
      <c r="WC84" s="5">
        <v>75834</v>
      </c>
      <c r="WD84" s="5">
        <v>75834</v>
      </c>
      <c r="WE84" s="5">
        <v>115677</v>
      </c>
      <c r="WF84" s="5">
        <v>85028</v>
      </c>
      <c r="WG84" s="5">
        <v>85851</v>
      </c>
      <c r="WH84" s="5">
        <v>110318</v>
      </c>
      <c r="WI84" s="5">
        <v>99286</v>
      </c>
      <c r="WJ84" s="5">
        <v>86513</v>
      </c>
      <c r="WK84" s="5">
        <v>90052</v>
      </c>
      <c r="WL84" s="5">
        <v>93133</v>
      </c>
      <c r="WM84" s="5" t="s">
        <v>220</v>
      </c>
      <c r="WN84" s="5" t="s">
        <v>220</v>
      </c>
      <c r="WO84" s="5" t="s">
        <v>220</v>
      </c>
      <c r="WP84" s="5" t="s">
        <v>220</v>
      </c>
      <c r="WQ84" s="5" t="s">
        <v>220</v>
      </c>
      <c r="WR84" s="5" t="s">
        <v>220</v>
      </c>
      <c r="WS84" s="5" t="s">
        <v>220</v>
      </c>
      <c r="WT84" s="5" t="s">
        <v>220</v>
      </c>
      <c r="WU84" s="5" t="s">
        <v>220</v>
      </c>
      <c r="WV84" s="5" t="s">
        <v>220</v>
      </c>
      <c r="WW84" s="5">
        <v>641</v>
      </c>
      <c r="WX84" s="5">
        <v>943</v>
      </c>
      <c r="WY84" s="5">
        <v>829</v>
      </c>
      <c r="WZ84" s="5">
        <v>850</v>
      </c>
      <c r="XA84" s="5">
        <v>1028</v>
      </c>
      <c r="XB84" s="5">
        <v>308</v>
      </c>
      <c r="XC84" s="5">
        <v>316</v>
      </c>
      <c r="XD84" s="5">
        <v>357</v>
      </c>
      <c r="XE84" s="5">
        <v>246</v>
      </c>
      <c r="XF84" s="5">
        <v>519</v>
      </c>
      <c r="XG84" s="5">
        <v>848</v>
      </c>
      <c r="XH84" s="5">
        <v>720</v>
      </c>
      <c r="XI84" s="5">
        <v>469</v>
      </c>
      <c r="XJ84" s="5">
        <v>469</v>
      </c>
      <c r="XK84" s="5">
        <v>584</v>
      </c>
      <c r="XL84" s="5">
        <v>895</v>
      </c>
      <c r="XM84" s="5">
        <v>1827</v>
      </c>
      <c r="XN84" s="5">
        <v>2236</v>
      </c>
      <c r="XO84" s="5">
        <v>1754</v>
      </c>
      <c r="XP84" s="5">
        <v>2743</v>
      </c>
      <c r="XQ84" s="5">
        <v>2330</v>
      </c>
      <c r="XR84" s="5">
        <v>2510</v>
      </c>
      <c r="XS84" s="2">
        <v>9208</v>
      </c>
      <c r="XT84" s="3" t="s">
        <v>220</v>
      </c>
      <c r="XU84" s="3" t="s">
        <v>220</v>
      </c>
      <c r="XV84" s="3" t="s">
        <v>220</v>
      </c>
      <c r="XW84" s="3" t="s">
        <v>220</v>
      </c>
      <c r="XX84" s="3" t="s">
        <v>220</v>
      </c>
      <c r="XY84" s="3" t="s">
        <v>220</v>
      </c>
      <c r="XZ84" s="3"/>
    </row>
    <row r="85" spans="1:650" x14ac:dyDescent="0.3">
      <c r="A85" s="1" t="s">
        <v>79</v>
      </c>
      <c r="B85" s="2">
        <v>4057003</v>
      </c>
      <c r="C85" s="5">
        <v>52124</v>
      </c>
      <c r="D85" s="5">
        <v>42693</v>
      </c>
      <c r="E85" s="5">
        <v>65047</v>
      </c>
      <c r="F85" s="5">
        <v>30104</v>
      </c>
      <c r="G85" s="5">
        <v>23582</v>
      </c>
      <c r="H85" s="5">
        <v>15008</v>
      </c>
      <c r="I85" s="5">
        <v>13468</v>
      </c>
      <c r="J85" s="5">
        <v>16659</v>
      </c>
      <c r="K85" s="5">
        <v>11654</v>
      </c>
      <c r="L85" s="5">
        <v>15758</v>
      </c>
      <c r="M85" s="5">
        <v>8927</v>
      </c>
      <c r="N85" s="5">
        <v>11545</v>
      </c>
      <c r="O85" s="5">
        <v>10457</v>
      </c>
      <c r="P85" s="5">
        <v>51776</v>
      </c>
      <c r="Q85" s="5">
        <v>23548</v>
      </c>
      <c r="R85" s="5">
        <v>11933</v>
      </c>
      <c r="S85" s="5">
        <v>22756</v>
      </c>
      <c r="T85" s="5">
        <v>20036</v>
      </c>
      <c r="U85" s="5">
        <v>6774</v>
      </c>
      <c r="V85" s="5">
        <v>6581</v>
      </c>
      <c r="W85" s="5">
        <v>6410</v>
      </c>
      <c r="X85" s="5">
        <v>1838</v>
      </c>
      <c r="Y85" s="5">
        <v>2256</v>
      </c>
      <c r="Z85" s="5">
        <v>0</v>
      </c>
      <c r="AA85" s="5">
        <v>0</v>
      </c>
      <c r="AB85" s="5">
        <v>-6</v>
      </c>
      <c r="AC85" s="5">
        <v>97</v>
      </c>
      <c r="AD85" s="5">
        <v>31</v>
      </c>
      <c r="AE85" s="5">
        <v>0</v>
      </c>
      <c r="AF85" s="5">
        <v>0</v>
      </c>
      <c r="AG85" s="5">
        <v>0</v>
      </c>
      <c r="AH85" s="5">
        <v>0</v>
      </c>
      <c r="AI85" s="5">
        <v>301841</v>
      </c>
      <c r="AJ85" s="5">
        <v>499949</v>
      </c>
      <c r="AK85" s="5">
        <v>488842</v>
      </c>
      <c r="AL85" s="5">
        <v>250417</v>
      </c>
      <c r="AM85" s="5">
        <v>153210</v>
      </c>
      <c r="AN85" s="5">
        <v>223155</v>
      </c>
      <c r="AO85" s="5">
        <v>232011</v>
      </c>
      <c r="AP85" s="5">
        <v>142374</v>
      </c>
      <c r="AQ85" s="5">
        <v>235768</v>
      </c>
      <c r="AR85" s="5">
        <v>165478</v>
      </c>
      <c r="AS85" s="5">
        <v>128469</v>
      </c>
      <c r="AT85" s="5">
        <v>65741</v>
      </c>
      <c r="AU85" s="5">
        <v>180543</v>
      </c>
      <c r="AV85" s="5">
        <v>296230</v>
      </c>
      <c r="AW85" s="5">
        <v>34887</v>
      </c>
      <c r="AX85" s="5">
        <v>253636</v>
      </c>
      <c r="AY85" s="5">
        <v>113374</v>
      </c>
      <c r="AZ85" s="5">
        <v>12398</v>
      </c>
      <c r="BA85" s="5">
        <v>39349</v>
      </c>
      <c r="BB85" s="5">
        <v>177501</v>
      </c>
      <c r="BC85" s="5">
        <v>34479</v>
      </c>
      <c r="BD85" s="5">
        <v>23580</v>
      </c>
      <c r="BE85" s="5">
        <v>28833</v>
      </c>
      <c r="BF85" s="5">
        <v>36509</v>
      </c>
      <c r="BG85" s="5">
        <v>38802</v>
      </c>
      <c r="BH85" s="5">
        <v>65193</v>
      </c>
      <c r="BI85" s="5">
        <v>76402</v>
      </c>
      <c r="BJ85" s="5">
        <v>41798</v>
      </c>
      <c r="BK85" s="5">
        <v>57669</v>
      </c>
      <c r="BL85" s="5">
        <v>16285</v>
      </c>
      <c r="BM85" s="5">
        <v>171133</v>
      </c>
      <c r="BN85" s="5">
        <v>69742</v>
      </c>
      <c r="BO85" s="5">
        <v>94740</v>
      </c>
      <c r="BP85" s="5">
        <v>106773</v>
      </c>
      <c r="BQ85" s="5">
        <v>73541</v>
      </c>
      <c r="BR85" s="5">
        <v>84043</v>
      </c>
      <c r="BS85" s="5">
        <v>57599</v>
      </c>
      <c r="BT85" s="5">
        <v>61566</v>
      </c>
      <c r="BU85" s="5">
        <v>45588</v>
      </c>
      <c r="BV85" s="5">
        <v>61717</v>
      </c>
      <c r="BW85" s="5">
        <v>39799</v>
      </c>
      <c r="BX85" s="5">
        <v>38667</v>
      </c>
      <c r="BY85" s="5">
        <v>43516</v>
      </c>
      <c r="BZ85" s="5">
        <v>42381</v>
      </c>
      <c r="CA85" s="5">
        <v>35817</v>
      </c>
      <c r="CB85" s="5">
        <v>25629</v>
      </c>
      <c r="CC85" s="5">
        <v>32638</v>
      </c>
      <c r="CD85" s="5">
        <v>13006</v>
      </c>
      <c r="CE85" s="5">
        <v>34487</v>
      </c>
      <c r="CF85" s="5">
        <v>16694</v>
      </c>
      <c r="CG85" s="5">
        <v>12602</v>
      </c>
      <c r="CH85" s="5">
        <v>22087</v>
      </c>
      <c r="CI85" s="5">
        <v>21259</v>
      </c>
      <c r="CJ85" s="5">
        <v>7049</v>
      </c>
      <c r="CK85" s="5">
        <v>34948</v>
      </c>
      <c r="CL85" s="5">
        <v>16455</v>
      </c>
      <c r="CM85" s="5">
        <v>24581</v>
      </c>
      <c r="CN85" s="5">
        <v>11335</v>
      </c>
      <c r="CO85" s="5">
        <v>12391</v>
      </c>
      <c r="CP85" s="5">
        <v>13876</v>
      </c>
      <c r="CQ85" s="5">
        <v>37029</v>
      </c>
      <c r="CR85" s="5">
        <v>7073</v>
      </c>
      <c r="CS85" s="5">
        <v>41174</v>
      </c>
      <c r="CT85" s="5">
        <v>16529</v>
      </c>
      <c r="CU85" s="5">
        <v>216142</v>
      </c>
      <c r="CV85" s="5">
        <v>210730</v>
      </c>
      <c r="CW85" s="5">
        <v>187563</v>
      </c>
      <c r="CX85" s="5">
        <v>120617</v>
      </c>
      <c r="CY85" s="5">
        <v>106776</v>
      </c>
      <c r="CZ85" s="5">
        <v>87507</v>
      </c>
      <c r="DA85" s="5">
        <v>91758</v>
      </c>
      <c r="DB85" s="5">
        <v>101313</v>
      </c>
      <c r="DC85" s="5">
        <v>83642</v>
      </c>
      <c r="DD85" s="5">
        <v>64272</v>
      </c>
      <c r="DE85" s="5">
        <v>95250</v>
      </c>
      <c r="DF85" s="5">
        <v>124235</v>
      </c>
      <c r="DG85" s="5">
        <v>119054</v>
      </c>
      <c r="DH85" s="5">
        <v>91891</v>
      </c>
      <c r="DI85" s="5">
        <v>59612</v>
      </c>
      <c r="DJ85" s="5">
        <v>44225</v>
      </c>
      <c r="DK85" s="5">
        <v>50796</v>
      </c>
      <c r="DL85" s="5">
        <v>42637</v>
      </c>
      <c r="DM85" s="5">
        <v>50963</v>
      </c>
      <c r="DN85" s="5">
        <v>57799</v>
      </c>
      <c r="DO85" s="5">
        <v>61542</v>
      </c>
      <c r="DP85" s="5">
        <v>44711</v>
      </c>
      <c r="DQ85" s="5">
        <v>52659</v>
      </c>
      <c r="DR85" s="5">
        <v>40009</v>
      </c>
      <c r="DS85" s="5">
        <v>31432</v>
      </c>
      <c r="DT85" s="5">
        <v>47239</v>
      </c>
      <c r="DU85" s="5">
        <v>41637</v>
      </c>
      <c r="DV85" s="5">
        <v>34747</v>
      </c>
      <c r="DW85" s="5">
        <v>36619</v>
      </c>
      <c r="DX85" s="5">
        <v>37850</v>
      </c>
      <c r="DY85" s="5">
        <v>35162</v>
      </c>
      <c r="DZ85" s="5">
        <v>31007</v>
      </c>
      <c r="EA85" s="5">
        <v>9109</v>
      </c>
      <c r="EB85" s="5">
        <v>23572</v>
      </c>
      <c r="EC85" s="5">
        <v>8416</v>
      </c>
      <c r="ED85" s="5">
        <v>5090</v>
      </c>
      <c r="EE85" s="5">
        <v>10671</v>
      </c>
      <c r="EF85" s="5">
        <v>13533</v>
      </c>
      <c r="EG85" s="5">
        <v>14744</v>
      </c>
      <c r="EH85" s="5">
        <v>5934</v>
      </c>
      <c r="EI85" s="5">
        <v>4128</v>
      </c>
      <c r="EJ85" s="5">
        <v>3280</v>
      </c>
      <c r="EK85" s="5">
        <v>7285</v>
      </c>
      <c r="EL85" s="5">
        <v>12332</v>
      </c>
      <c r="EM85" s="5">
        <v>4685</v>
      </c>
      <c r="EN85" s="5">
        <v>2696</v>
      </c>
      <c r="EO85" s="5">
        <v>2136</v>
      </c>
      <c r="EP85" s="5">
        <v>3162</v>
      </c>
      <c r="EQ85" s="5">
        <v>2204</v>
      </c>
      <c r="ER85" s="5">
        <v>2094</v>
      </c>
      <c r="ES85" s="5">
        <v>3249</v>
      </c>
      <c r="ET85" s="5">
        <v>2647</v>
      </c>
      <c r="EU85" s="5">
        <v>9415</v>
      </c>
      <c r="EV85" s="5">
        <v>3820</v>
      </c>
      <c r="EW85" s="5">
        <v>589</v>
      </c>
      <c r="EX85" s="5">
        <v>3745</v>
      </c>
      <c r="EY85" s="5">
        <v>2150</v>
      </c>
      <c r="EZ85" s="5">
        <v>3171</v>
      </c>
      <c r="FA85" s="5">
        <v>8113</v>
      </c>
      <c r="FB85" s="5">
        <v>874</v>
      </c>
      <c r="FC85" s="5">
        <v>199</v>
      </c>
      <c r="FD85" s="5">
        <v>1044</v>
      </c>
      <c r="FE85" s="5">
        <v>8026</v>
      </c>
      <c r="FF85" s="5">
        <v>1319</v>
      </c>
      <c r="FG85" s="5">
        <v>0</v>
      </c>
      <c r="FH85" s="5">
        <v>0</v>
      </c>
      <c r="FI85" s="5">
        <v>0</v>
      </c>
      <c r="FJ85" s="5">
        <v>0</v>
      </c>
      <c r="FK85" s="5">
        <v>0</v>
      </c>
      <c r="FL85" s="5">
        <v>0</v>
      </c>
      <c r="FM85" s="5">
        <v>0</v>
      </c>
      <c r="FN85" s="5">
        <v>0</v>
      </c>
      <c r="FO85" s="5">
        <v>0</v>
      </c>
      <c r="FP85" s="5">
        <v>0</v>
      </c>
      <c r="FQ85" s="5">
        <v>0</v>
      </c>
      <c r="FR85" s="5">
        <v>0</v>
      </c>
      <c r="FS85" s="5">
        <v>0</v>
      </c>
      <c r="FT85" s="5">
        <v>0</v>
      </c>
      <c r="FU85" s="5" t="s">
        <v>220</v>
      </c>
      <c r="FV85" s="5" t="s">
        <v>220</v>
      </c>
      <c r="FW85" s="5" t="s">
        <v>220</v>
      </c>
      <c r="FX85" s="5" t="s">
        <v>220</v>
      </c>
      <c r="FY85" s="5" t="s">
        <v>220</v>
      </c>
      <c r="FZ85" s="5" t="s">
        <v>220</v>
      </c>
      <c r="GA85" s="5" t="s">
        <v>220</v>
      </c>
      <c r="GB85" s="5" t="s">
        <v>220</v>
      </c>
      <c r="GC85" s="5" t="s">
        <v>220</v>
      </c>
      <c r="GD85" s="5" t="s">
        <v>220</v>
      </c>
      <c r="GE85" s="5" t="s">
        <v>220</v>
      </c>
      <c r="GF85" s="5" t="s">
        <v>220</v>
      </c>
      <c r="GG85" s="5" t="s">
        <v>220</v>
      </c>
      <c r="GH85" s="5" t="s">
        <v>220</v>
      </c>
      <c r="GI85" s="5" t="s">
        <v>220</v>
      </c>
      <c r="GJ85" s="5" t="s">
        <v>220</v>
      </c>
      <c r="GK85" s="5" t="s">
        <v>220</v>
      </c>
      <c r="GL85" s="5" t="s">
        <v>220</v>
      </c>
      <c r="GM85" s="5">
        <v>673956</v>
      </c>
      <c r="GN85" s="5">
        <v>883717</v>
      </c>
      <c r="GO85" s="5">
        <v>823409</v>
      </c>
      <c r="GP85" s="5">
        <v>490271</v>
      </c>
      <c r="GQ85" s="5">
        <v>351838</v>
      </c>
      <c r="GR85" s="5">
        <v>400769</v>
      </c>
      <c r="GS85" s="5">
        <v>397569</v>
      </c>
      <c r="GT85" s="5">
        <v>327997</v>
      </c>
      <c r="GU85" s="5">
        <v>374992</v>
      </c>
      <c r="GV85" s="5">
        <v>287455</v>
      </c>
      <c r="GW85" s="5">
        <v>283447</v>
      </c>
      <c r="GX85" s="5">
        <v>256234</v>
      </c>
      <c r="GY85" s="5">
        <v>350556</v>
      </c>
      <c r="GZ85" s="5">
        <v>468222</v>
      </c>
      <c r="HA85" s="5">
        <v>152821</v>
      </c>
      <c r="HB85" s="5">
        <v>325962</v>
      </c>
      <c r="HC85" s="5">
        <v>223617</v>
      </c>
      <c r="HD85" s="5">
        <v>93859</v>
      </c>
      <c r="HE85" s="5">
        <v>112937</v>
      </c>
      <c r="HF85" s="5">
        <v>266614</v>
      </c>
      <c r="HG85" s="5">
        <v>133105</v>
      </c>
      <c r="HH85" s="5">
        <v>80998</v>
      </c>
      <c r="HI85" s="5">
        <v>119285</v>
      </c>
      <c r="HJ85" s="5">
        <v>96718</v>
      </c>
      <c r="HK85" s="5">
        <v>97023</v>
      </c>
      <c r="HL85" s="5">
        <v>127252</v>
      </c>
      <c r="HM85" s="5">
        <v>138640</v>
      </c>
      <c r="HN85" s="5">
        <v>91327</v>
      </c>
      <c r="HO85" s="5">
        <v>131517</v>
      </c>
      <c r="HP85" s="5">
        <v>62626</v>
      </c>
      <c r="HQ85" s="5">
        <v>855649</v>
      </c>
      <c r="HR85" s="5">
        <v>118598</v>
      </c>
      <c r="HS85" s="5">
        <v>884167</v>
      </c>
      <c r="HT85" s="5">
        <v>984131</v>
      </c>
      <c r="HU85" s="5">
        <v>882321</v>
      </c>
      <c r="HV85" s="5">
        <v>967605</v>
      </c>
      <c r="HW85" s="5">
        <v>1044446</v>
      </c>
      <c r="HX85" s="5">
        <v>1121608</v>
      </c>
      <c r="HY85" s="5">
        <v>1277269</v>
      </c>
      <c r="HZ85" s="5">
        <v>1227468</v>
      </c>
      <c r="IA85" s="5">
        <v>1189257</v>
      </c>
      <c r="IB85" s="5">
        <v>1238938</v>
      </c>
      <c r="IC85" s="5">
        <v>1102254</v>
      </c>
      <c r="ID85" s="5">
        <v>1261155</v>
      </c>
      <c r="IE85" s="5">
        <v>1089216</v>
      </c>
      <c r="IF85" s="5">
        <v>1012518</v>
      </c>
      <c r="IG85" s="5">
        <v>908261</v>
      </c>
      <c r="IH85" s="5">
        <v>827975</v>
      </c>
      <c r="II85" s="5">
        <v>829964</v>
      </c>
      <c r="IJ85" s="5">
        <v>815955</v>
      </c>
      <c r="IK85" s="5">
        <v>4105118</v>
      </c>
      <c r="IL85" s="5">
        <v>1025452</v>
      </c>
      <c r="IM85" s="5">
        <v>801762</v>
      </c>
      <c r="IN85" s="5">
        <v>719770</v>
      </c>
      <c r="IO85" s="5">
        <v>659054</v>
      </c>
      <c r="IP85" s="5">
        <v>589560</v>
      </c>
      <c r="IQ85" s="5">
        <v>553155</v>
      </c>
      <c r="IR85" s="5">
        <v>541979</v>
      </c>
      <c r="IS85" s="5">
        <v>519909</v>
      </c>
      <c r="IT85" s="5">
        <v>568108</v>
      </c>
      <c r="IU85" s="5">
        <v>550911</v>
      </c>
      <c r="IV85" s="5">
        <v>394324</v>
      </c>
      <c r="IW85" s="5">
        <v>384113</v>
      </c>
      <c r="IX85" s="5">
        <v>385230</v>
      </c>
      <c r="IY85" s="5">
        <v>151804</v>
      </c>
      <c r="IZ85" s="5">
        <v>159838</v>
      </c>
      <c r="JA85" s="5">
        <v>148878</v>
      </c>
      <c r="JB85" s="5">
        <v>145831</v>
      </c>
      <c r="JC85" s="5">
        <v>157975</v>
      </c>
      <c r="JD85" s="5">
        <v>165142</v>
      </c>
      <c r="JE85" s="5">
        <v>143185</v>
      </c>
      <c r="JF85" s="5">
        <v>127388</v>
      </c>
      <c r="JG85" s="5">
        <v>176822</v>
      </c>
      <c r="JH85" s="5">
        <v>166468</v>
      </c>
      <c r="JI85" s="5">
        <v>164258</v>
      </c>
      <c r="JJ85" s="5">
        <v>157090</v>
      </c>
      <c r="JK85" s="5">
        <v>161096</v>
      </c>
      <c r="JL85" s="5">
        <v>136729</v>
      </c>
      <c r="JM85" s="5">
        <v>141447</v>
      </c>
      <c r="JN85" s="5">
        <v>123666</v>
      </c>
      <c r="JO85" s="5">
        <v>119584</v>
      </c>
      <c r="JP85" s="5">
        <v>118418</v>
      </c>
      <c r="JQ85" s="5">
        <v>93569</v>
      </c>
      <c r="JR85" s="5">
        <v>188959</v>
      </c>
      <c r="JS85" s="5">
        <v>106011</v>
      </c>
      <c r="JT85" s="5">
        <v>122573</v>
      </c>
      <c r="JU85" s="5">
        <v>84804</v>
      </c>
      <c r="JV85" s="5">
        <v>85021</v>
      </c>
      <c r="JW85" s="5">
        <v>106246</v>
      </c>
      <c r="JX85" s="5">
        <v>103791</v>
      </c>
      <c r="JY85" s="5">
        <v>110356</v>
      </c>
      <c r="JZ85" s="5">
        <v>138111</v>
      </c>
      <c r="KA85" s="5">
        <v>83651</v>
      </c>
      <c r="KB85" s="5">
        <v>101781</v>
      </c>
      <c r="KC85" s="5">
        <v>73025</v>
      </c>
      <c r="KD85" s="5">
        <v>60432</v>
      </c>
      <c r="KE85" s="5">
        <v>151119</v>
      </c>
      <c r="KF85" s="5">
        <v>104307</v>
      </c>
      <c r="KG85" s="5">
        <v>131327</v>
      </c>
      <c r="KH85" s="5">
        <v>85776</v>
      </c>
      <c r="KI85" s="5">
        <v>71708</v>
      </c>
      <c r="KJ85" s="5">
        <v>67064</v>
      </c>
      <c r="KK85" s="5">
        <v>41102</v>
      </c>
      <c r="KL85" s="5">
        <v>28464</v>
      </c>
      <c r="KM85" s="5">
        <v>20915</v>
      </c>
      <c r="KN85" s="5">
        <v>-4205</v>
      </c>
      <c r="KO85" s="5">
        <v>-26582</v>
      </c>
      <c r="KP85" s="5">
        <v>-25537</v>
      </c>
      <c r="KQ85" s="5">
        <v>-23277</v>
      </c>
      <c r="KR85" s="5">
        <v>-29100</v>
      </c>
      <c r="KS85" s="5">
        <v>-38530</v>
      </c>
      <c r="KT85" s="5">
        <v>-33813</v>
      </c>
      <c r="KU85" s="5">
        <v>-32305</v>
      </c>
      <c r="KV85" s="5">
        <v>-26894</v>
      </c>
      <c r="KW85" s="5">
        <v>-24639</v>
      </c>
      <c r="KX85" s="5">
        <v>-28042</v>
      </c>
      <c r="KY85" s="5">
        <v>-31327</v>
      </c>
      <c r="KZ85" s="5">
        <v>-31768</v>
      </c>
      <c r="LA85" s="5">
        <v>-34688</v>
      </c>
      <c r="LB85" s="5">
        <v>-34881</v>
      </c>
      <c r="LC85" s="5">
        <v>-37592</v>
      </c>
      <c r="LD85" s="5">
        <v>-40687</v>
      </c>
      <c r="LE85" s="5">
        <v>-38076</v>
      </c>
      <c r="LF85" s="5">
        <v>-38832</v>
      </c>
      <c r="LG85" s="5">
        <v>-36299</v>
      </c>
      <c r="LH85" s="5">
        <v>-38678</v>
      </c>
      <c r="LI85" s="5">
        <v>-28188</v>
      </c>
      <c r="LJ85" s="5">
        <v>-28336</v>
      </c>
      <c r="LK85" s="5">
        <v>16576</v>
      </c>
      <c r="LL85" s="5">
        <v>15916</v>
      </c>
      <c r="LM85" s="5">
        <v>9554</v>
      </c>
      <c r="LN85" s="5">
        <v>12542</v>
      </c>
      <c r="LO85" s="5">
        <v>15422</v>
      </c>
      <c r="LP85" s="5">
        <v>15995</v>
      </c>
      <c r="LQ85" s="5">
        <v>13899</v>
      </c>
      <c r="LR85" s="5">
        <v>11562</v>
      </c>
      <c r="LS85" s="5">
        <v>13589</v>
      </c>
      <c r="LT85" s="5">
        <v>12862</v>
      </c>
      <c r="LU85" s="5">
        <v>14123</v>
      </c>
      <c r="LV85" s="5">
        <v>13304</v>
      </c>
      <c r="LW85" s="5">
        <v>13634</v>
      </c>
      <c r="LX85" s="5">
        <v>10361</v>
      </c>
      <c r="LY85" s="5">
        <v>9113</v>
      </c>
      <c r="LZ85" s="5">
        <v>6256</v>
      </c>
      <c r="MA85" s="5">
        <v>5574</v>
      </c>
      <c r="MB85" s="5">
        <v>4985</v>
      </c>
      <c r="MC85" s="5">
        <v>5577</v>
      </c>
      <c r="MD85" s="5">
        <v>6693</v>
      </c>
      <c r="ME85" s="5">
        <v>6094</v>
      </c>
      <c r="MF85" s="5">
        <v>7957</v>
      </c>
      <c r="MG85" s="5">
        <v>7563</v>
      </c>
      <c r="MH85" s="5">
        <v>8031</v>
      </c>
      <c r="MI85" s="5">
        <v>10546</v>
      </c>
      <c r="MJ85" s="5">
        <v>11405</v>
      </c>
      <c r="MK85" s="5">
        <v>9691</v>
      </c>
      <c r="ML85" s="5">
        <v>10337</v>
      </c>
      <c r="MM85" s="5">
        <v>10561</v>
      </c>
      <c r="MN85" s="5">
        <v>9475</v>
      </c>
      <c r="MO85" s="5">
        <v>9835</v>
      </c>
      <c r="MP85" s="5">
        <v>9105</v>
      </c>
      <c r="MQ85" s="5">
        <v>4452</v>
      </c>
      <c r="MR85" s="5">
        <v>4958</v>
      </c>
      <c r="MS85" s="5">
        <v>4949</v>
      </c>
      <c r="MT85" s="5">
        <v>4007</v>
      </c>
      <c r="MU85" s="5">
        <v>3858</v>
      </c>
      <c r="MV85" s="5">
        <v>4281</v>
      </c>
      <c r="MW85" s="5">
        <v>3258</v>
      </c>
      <c r="MX85" s="5">
        <v>5603</v>
      </c>
      <c r="MY85" s="5">
        <v>5249</v>
      </c>
      <c r="MZ85" s="5">
        <v>3402</v>
      </c>
      <c r="NA85" s="5">
        <v>2515</v>
      </c>
      <c r="NB85" s="5">
        <v>2307</v>
      </c>
      <c r="NC85" s="5">
        <v>3261</v>
      </c>
      <c r="ND85" s="5">
        <v>2706</v>
      </c>
      <c r="NE85" s="5" t="s">
        <v>220</v>
      </c>
      <c r="NF85" s="5" t="s">
        <v>220</v>
      </c>
      <c r="NG85" s="5" t="s">
        <v>220</v>
      </c>
      <c r="NH85" s="5" t="s">
        <v>220</v>
      </c>
      <c r="NI85" s="5" t="s">
        <v>220</v>
      </c>
      <c r="NJ85" s="5" t="s">
        <v>220</v>
      </c>
      <c r="NK85" s="5" t="s">
        <v>220</v>
      </c>
      <c r="NL85" s="5" t="s">
        <v>220</v>
      </c>
      <c r="NM85" s="5" t="s">
        <v>220</v>
      </c>
      <c r="NN85" s="5" t="s">
        <v>220</v>
      </c>
      <c r="NO85" s="5" t="s">
        <v>220</v>
      </c>
      <c r="NP85" s="5" t="s">
        <v>220</v>
      </c>
      <c r="NQ85" s="5" t="s">
        <v>220</v>
      </c>
      <c r="NR85" s="5" t="s">
        <v>220</v>
      </c>
      <c r="NS85" s="5" t="s">
        <v>220</v>
      </c>
      <c r="NT85" s="5" t="s">
        <v>220</v>
      </c>
      <c r="NU85" s="5" t="s">
        <v>220</v>
      </c>
      <c r="NV85" s="5" t="s">
        <v>220</v>
      </c>
      <c r="NW85" s="5">
        <v>0</v>
      </c>
      <c r="NX85" s="5">
        <v>0</v>
      </c>
      <c r="NY85" s="5">
        <v>0</v>
      </c>
      <c r="NZ85" s="5">
        <v>0</v>
      </c>
      <c r="OA85" s="5">
        <v>0</v>
      </c>
      <c r="OB85" s="5">
        <v>0</v>
      </c>
      <c r="OC85" s="5">
        <v>0</v>
      </c>
      <c r="OD85" s="5">
        <v>0</v>
      </c>
      <c r="OE85" s="5">
        <v>0</v>
      </c>
      <c r="OF85" s="5">
        <v>0</v>
      </c>
      <c r="OG85" s="5">
        <v>0</v>
      </c>
      <c r="OH85" s="5">
        <v>0</v>
      </c>
      <c r="OI85" s="5">
        <v>0</v>
      </c>
      <c r="OJ85" s="5">
        <v>0</v>
      </c>
      <c r="OK85" s="5" t="s">
        <v>220</v>
      </c>
      <c r="OL85" s="5" t="s">
        <v>220</v>
      </c>
      <c r="OM85" s="5" t="s">
        <v>220</v>
      </c>
      <c r="ON85" s="5" t="s">
        <v>220</v>
      </c>
      <c r="OO85" s="5" t="s">
        <v>220</v>
      </c>
      <c r="OP85" s="5" t="s">
        <v>220</v>
      </c>
      <c r="OQ85" s="5" t="s">
        <v>220</v>
      </c>
      <c r="OR85" s="5" t="s">
        <v>220</v>
      </c>
      <c r="OS85" s="5" t="s">
        <v>220</v>
      </c>
      <c r="OT85" s="5" t="s">
        <v>220</v>
      </c>
      <c r="OU85" s="5" t="s">
        <v>220</v>
      </c>
      <c r="OV85" s="5" t="s">
        <v>220</v>
      </c>
      <c r="OW85" s="5" t="s">
        <v>220</v>
      </c>
      <c r="OX85" s="5" t="s">
        <v>220</v>
      </c>
      <c r="OY85" s="5" t="s">
        <v>220</v>
      </c>
      <c r="OZ85" s="5" t="s">
        <v>220</v>
      </c>
      <c r="PA85" s="5" t="s">
        <v>220</v>
      </c>
      <c r="PB85" s="5" t="s">
        <v>220</v>
      </c>
      <c r="PC85" s="5">
        <v>28738</v>
      </c>
      <c r="PD85" s="5">
        <v>29988</v>
      </c>
      <c r="PE85" s="5">
        <v>26161</v>
      </c>
      <c r="PF85" s="5">
        <v>30370</v>
      </c>
      <c r="PG85" s="5">
        <v>27575</v>
      </c>
      <c r="PH85" s="5">
        <v>25812</v>
      </c>
      <c r="PI85" s="5">
        <v>23140</v>
      </c>
      <c r="PJ85" s="5">
        <v>24496</v>
      </c>
      <c r="PK85" s="5">
        <v>15192</v>
      </c>
      <c r="PL85" s="5">
        <v>35017</v>
      </c>
      <c r="PM85" s="5">
        <v>32474</v>
      </c>
      <c r="PN85" s="5">
        <v>26491</v>
      </c>
      <c r="PO85" s="5">
        <v>22799</v>
      </c>
      <c r="PP85" s="5">
        <v>22160</v>
      </c>
      <c r="PQ85" s="5">
        <v>25279</v>
      </c>
      <c r="PR85" s="5">
        <v>18416</v>
      </c>
      <c r="PS85" s="5">
        <v>19270</v>
      </c>
      <c r="PT85" s="5">
        <v>22709</v>
      </c>
      <c r="PU85" s="5">
        <v>31217</v>
      </c>
      <c r="PV85" s="5">
        <v>24691</v>
      </c>
      <c r="PW85" s="5">
        <v>22799</v>
      </c>
      <c r="PX85" s="5">
        <v>23745</v>
      </c>
      <c r="PY85" s="5">
        <v>21063</v>
      </c>
      <c r="PZ85" s="5">
        <v>19885</v>
      </c>
      <c r="QA85" s="5">
        <v>19616</v>
      </c>
      <c r="QB85" s="5">
        <v>19277</v>
      </c>
      <c r="QC85" s="5">
        <v>18419</v>
      </c>
      <c r="QD85" s="5">
        <v>18797</v>
      </c>
      <c r="QE85" s="5">
        <v>17663</v>
      </c>
      <c r="QF85" s="5">
        <v>16373</v>
      </c>
      <c r="QG85" s="5">
        <v>17174</v>
      </c>
      <c r="QH85" s="5">
        <v>15277</v>
      </c>
      <c r="QI85" s="5">
        <v>53128</v>
      </c>
      <c r="QJ85" s="5">
        <v>51412</v>
      </c>
      <c r="QK85" s="5">
        <v>41078</v>
      </c>
      <c r="QL85" s="5">
        <v>37300</v>
      </c>
      <c r="QM85" s="5">
        <v>29109</v>
      </c>
      <c r="QN85" s="5">
        <v>38710</v>
      </c>
      <c r="QO85" s="5">
        <v>32327</v>
      </c>
      <c r="QP85" s="5">
        <v>29557</v>
      </c>
      <c r="QQ85" s="5">
        <v>35040</v>
      </c>
      <c r="QR85" s="5">
        <v>36295</v>
      </c>
      <c r="QS85" s="5">
        <v>34399</v>
      </c>
      <c r="QT85" s="5">
        <v>44313</v>
      </c>
      <c r="QU85" s="5">
        <v>37749</v>
      </c>
      <c r="QV85" s="5">
        <v>37439</v>
      </c>
      <c r="QW85" s="5">
        <v>46090</v>
      </c>
      <c r="QX85" s="5">
        <v>33968</v>
      </c>
      <c r="QY85" s="5">
        <v>26394</v>
      </c>
      <c r="QZ85" s="5">
        <v>21757</v>
      </c>
      <c r="RA85" s="5">
        <v>23427</v>
      </c>
      <c r="RB85" s="5">
        <v>19395</v>
      </c>
      <c r="RC85" s="5">
        <v>18702</v>
      </c>
      <c r="RD85" s="5">
        <v>21370</v>
      </c>
      <c r="RE85" s="5">
        <v>20740</v>
      </c>
      <c r="RF85" s="5">
        <v>18077</v>
      </c>
      <c r="RG85" s="5">
        <v>21387</v>
      </c>
      <c r="RH85" s="5">
        <v>21378</v>
      </c>
      <c r="RI85" s="5">
        <v>19900</v>
      </c>
      <c r="RJ85" s="5">
        <v>20659</v>
      </c>
      <c r="RK85" s="5">
        <v>20045</v>
      </c>
      <c r="RL85" s="5">
        <v>20222</v>
      </c>
      <c r="RM85" s="5">
        <v>18685</v>
      </c>
      <c r="RN85" s="5">
        <v>17556</v>
      </c>
      <c r="RO85" s="5">
        <v>18689</v>
      </c>
      <c r="RP85" s="5">
        <v>15725</v>
      </c>
      <c r="RQ85" s="5">
        <v>15024</v>
      </c>
      <c r="RR85" s="5">
        <v>15399</v>
      </c>
      <c r="RS85" s="5">
        <v>15383</v>
      </c>
      <c r="RT85" s="5">
        <v>16054</v>
      </c>
      <c r="RU85" s="5">
        <v>15722</v>
      </c>
      <c r="RV85" s="5">
        <v>18333</v>
      </c>
      <c r="RW85" s="5">
        <v>20638</v>
      </c>
      <c r="RX85" s="5">
        <v>19785</v>
      </c>
      <c r="RY85" s="5">
        <v>19954</v>
      </c>
      <c r="RZ85" s="5">
        <v>21318</v>
      </c>
      <c r="SA85" s="5">
        <v>22185</v>
      </c>
      <c r="SB85" s="5">
        <v>21822</v>
      </c>
      <c r="SC85" s="5">
        <v>23274</v>
      </c>
      <c r="SD85" s="5">
        <v>23866</v>
      </c>
      <c r="SE85" s="5">
        <v>19672</v>
      </c>
      <c r="SF85" s="5">
        <v>21094</v>
      </c>
      <c r="SG85" s="5">
        <v>24796</v>
      </c>
      <c r="SH85" s="5">
        <v>23240</v>
      </c>
      <c r="SI85" s="5">
        <v>24187</v>
      </c>
      <c r="SJ85" s="5">
        <v>20518</v>
      </c>
      <c r="SK85" s="5">
        <v>23236</v>
      </c>
      <c r="SL85" s="5">
        <v>20266</v>
      </c>
      <c r="SM85" s="5">
        <v>16331</v>
      </c>
      <c r="SN85" s="5">
        <v>15590</v>
      </c>
      <c r="SO85" s="5">
        <v>15836</v>
      </c>
      <c r="SP85" s="5">
        <v>17138</v>
      </c>
      <c r="SQ85" s="5">
        <v>15150</v>
      </c>
      <c r="SR85" s="5">
        <v>14394</v>
      </c>
      <c r="SS85" s="5">
        <v>19067</v>
      </c>
      <c r="ST85" s="5">
        <v>13568</v>
      </c>
      <c r="SU85" s="5">
        <v>30442</v>
      </c>
      <c r="SV85" s="5">
        <v>27488</v>
      </c>
      <c r="SW85" s="5">
        <v>25384</v>
      </c>
      <c r="SX85" s="5">
        <v>21929</v>
      </c>
      <c r="SY85" s="5">
        <v>19819</v>
      </c>
      <c r="SZ85" s="5">
        <v>14317</v>
      </c>
      <c r="TA85" s="5">
        <v>31205</v>
      </c>
      <c r="TB85" s="5">
        <v>20798</v>
      </c>
      <c r="TC85" s="5">
        <v>15813</v>
      </c>
      <c r="TD85" s="5">
        <v>7843</v>
      </c>
      <c r="TE85" s="5">
        <v>4468</v>
      </c>
      <c r="TF85" s="5">
        <v>3201</v>
      </c>
      <c r="TG85" s="5">
        <v>2920</v>
      </c>
      <c r="TH85" s="5">
        <v>2541</v>
      </c>
      <c r="TI85" s="5">
        <v>2293</v>
      </c>
      <c r="TJ85" s="5">
        <v>1740</v>
      </c>
      <c r="TK85" s="5">
        <v>2039</v>
      </c>
      <c r="TL85" s="5">
        <v>1552</v>
      </c>
      <c r="TM85" s="5">
        <v>3140</v>
      </c>
      <c r="TN85" s="5">
        <v>4436</v>
      </c>
      <c r="TO85" s="5">
        <v>4935</v>
      </c>
      <c r="TP85" s="5">
        <v>12170</v>
      </c>
      <c r="TQ85" s="5">
        <v>9147</v>
      </c>
      <c r="TR85" s="5">
        <v>8206</v>
      </c>
      <c r="TS85" s="5">
        <v>7418</v>
      </c>
      <c r="TT85" s="5">
        <v>6100</v>
      </c>
      <c r="TU85" s="5">
        <v>4803</v>
      </c>
      <c r="TV85" s="5">
        <v>4553</v>
      </c>
      <c r="TW85" s="5">
        <v>4373</v>
      </c>
      <c r="TX85" s="5">
        <v>4609</v>
      </c>
      <c r="TY85" s="5">
        <v>3894</v>
      </c>
      <c r="TZ85" s="5">
        <v>3428</v>
      </c>
      <c r="UA85" s="5">
        <v>272</v>
      </c>
      <c r="UB85" s="5">
        <v>215</v>
      </c>
      <c r="UC85" s="5">
        <v>211</v>
      </c>
      <c r="UD85" s="5">
        <v>66</v>
      </c>
      <c r="UE85" s="5">
        <v>314</v>
      </c>
      <c r="UF85" s="5">
        <v>212</v>
      </c>
      <c r="UG85" s="5">
        <v>99</v>
      </c>
      <c r="UH85" s="5">
        <v>224</v>
      </c>
      <c r="UI85" s="5">
        <v>122</v>
      </c>
      <c r="UJ85" s="5">
        <v>4</v>
      </c>
      <c r="UK85" s="5">
        <v>3</v>
      </c>
      <c r="UL85" s="5">
        <v>2</v>
      </c>
      <c r="UM85" s="5">
        <v>1</v>
      </c>
      <c r="UN85" s="5">
        <v>1</v>
      </c>
      <c r="UO85" s="5">
        <v>24</v>
      </c>
      <c r="UP85" s="5">
        <v>29</v>
      </c>
      <c r="UQ85" s="5">
        <v>28</v>
      </c>
      <c r="UR85" s="5">
        <v>46</v>
      </c>
      <c r="US85" s="5">
        <v>118</v>
      </c>
      <c r="UT85" s="5">
        <v>713</v>
      </c>
      <c r="UU85" s="5">
        <v>2579</v>
      </c>
      <c r="UV85" s="5">
        <v>333</v>
      </c>
      <c r="UW85" s="5">
        <v>1112</v>
      </c>
      <c r="UX85" s="5">
        <v>2443</v>
      </c>
      <c r="UY85" s="5">
        <v>2929</v>
      </c>
      <c r="UZ85" s="5">
        <v>3066</v>
      </c>
      <c r="VA85" s="5">
        <v>2459</v>
      </c>
      <c r="VB85" s="5">
        <v>3028</v>
      </c>
      <c r="VC85" s="5">
        <v>3337</v>
      </c>
      <c r="VD85" s="5">
        <v>2903</v>
      </c>
      <c r="VE85" s="5">
        <v>2499</v>
      </c>
      <c r="VF85" s="5">
        <v>2345</v>
      </c>
      <c r="VG85" s="5">
        <v>92108</v>
      </c>
      <c r="VH85" s="5">
        <v>84222</v>
      </c>
      <c r="VI85" s="5">
        <v>98745</v>
      </c>
      <c r="VJ85" s="5">
        <v>104731</v>
      </c>
      <c r="VK85" s="5">
        <v>106005</v>
      </c>
      <c r="VL85" s="5">
        <v>117591</v>
      </c>
      <c r="VM85" s="5">
        <v>109101</v>
      </c>
      <c r="VN85" s="5">
        <v>123454</v>
      </c>
      <c r="VO85" s="5">
        <v>124746</v>
      </c>
      <c r="VP85" s="5">
        <v>139506</v>
      </c>
      <c r="VQ85" s="5">
        <v>126020</v>
      </c>
      <c r="VR85" s="5">
        <v>116462</v>
      </c>
      <c r="VS85" s="5">
        <v>118854</v>
      </c>
      <c r="VT85" s="5">
        <v>114829</v>
      </c>
      <c r="VU85" s="5">
        <v>107131</v>
      </c>
      <c r="VV85" s="5">
        <v>118317</v>
      </c>
      <c r="VW85" s="5">
        <v>108454</v>
      </c>
      <c r="VX85" s="5">
        <v>123095</v>
      </c>
      <c r="VY85" s="5">
        <v>92766</v>
      </c>
      <c r="VZ85" s="5">
        <v>95655</v>
      </c>
      <c r="WA85" s="5">
        <v>97841</v>
      </c>
      <c r="WB85" s="5">
        <v>74727</v>
      </c>
      <c r="WC85" s="5">
        <v>99299</v>
      </c>
      <c r="WD85" s="5">
        <v>86035</v>
      </c>
      <c r="WE85" s="5">
        <v>93485</v>
      </c>
      <c r="WF85" s="5">
        <v>80676</v>
      </c>
      <c r="WG85" s="5">
        <v>69672</v>
      </c>
      <c r="WH85" s="5">
        <v>66140</v>
      </c>
      <c r="WI85" s="5">
        <v>60925</v>
      </c>
      <c r="WJ85" s="5">
        <v>58646</v>
      </c>
      <c r="WK85" s="5">
        <v>47556</v>
      </c>
      <c r="WL85" s="5">
        <v>50131</v>
      </c>
      <c r="WM85" s="5">
        <v>9731</v>
      </c>
      <c r="WN85" s="5">
        <v>10921</v>
      </c>
      <c r="WO85" s="5">
        <v>8886</v>
      </c>
      <c r="WP85" s="5">
        <v>9967</v>
      </c>
      <c r="WQ85" s="5">
        <v>9448</v>
      </c>
      <c r="WR85" s="5">
        <v>8658</v>
      </c>
      <c r="WS85" s="5">
        <v>6481</v>
      </c>
      <c r="WT85" s="5">
        <v>4056</v>
      </c>
      <c r="WU85" s="5">
        <v>4433</v>
      </c>
      <c r="WV85" s="5">
        <v>6781</v>
      </c>
      <c r="WW85" s="5">
        <v>5256</v>
      </c>
      <c r="WX85" s="5">
        <v>4921</v>
      </c>
      <c r="WY85" s="5">
        <v>4384</v>
      </c>
      <c r="WZ85" s="5">
        <v>6337</v>
      </c>
      <c r="XA85" s="5">
        <v>6260</v>
      </c>
      <c r="XB85" s="5">
        <v>4414</v>
      </c>
      <c r="XC85" s="5">
        <v>6728</v>
      </c>
      <c r="XD85" s="5">
        <v>6441</v>
      </c>
      <c r="XE85" s="5">
        <v>4689</v>
      </c>
      <c r="XF85" s="5">
        <v>4807</v>
      </c>
      <c r="XG85" s="5">
        <v>4524</v>
      </c>
      <c r="XH85" s="5">
        <v>5694</v>
      </c>
      <c r="XI85" s="5">
        <v>4672</v>
      </c>
      <c r="XJ85" s="5">
        <v>4171</v>
      </c>
      <c r="XK85" s="5">
        <v>3633</v>
      </c>
      <c r="XL85" s="5">
        <v>2849</v>
      </c>
      <c r="XM85" s="5">
        <v>2689</v>
      </c>
      <c r="XN85" s="5">
        <v>3040</v>
      </c>
      <c r="XO85" s="5">
        <v>2843</v>
      </c>
      <c r="XP85" s="5">
        <v>3044</v>
      </c>
      <c r="XQ85" s="5">
        <v>2679</v>
      </c>
      <c r="XR85" s="5">
        <v>2451</v>
      </c>
      <c r="XS85" s="2">
        <v>9324</v>
      </c>
      <c r="XT85" s="3" t="s">
        <v>222</v>
      </c>
      <c r="XU85" s="3" t="s">
        <v>222</v>
      </c>
      <c r="XV85" s="3" t="s">
        <v>222</v>
      </c>
      <c r="XW85" s="3" t="s">
        <v>221</v>
      </c>
      <c r="XX85" s="3" t="s">
        <v>222</v>
      </c>
      <c r="XY85" s="3" t="s">
        <v>222</v>
      </c>
      <c r="XZ85" s="3" t="s">
        <v>269</v>
      </c>
    </row>
    <row r="86" spans="1:650" x14ac:dyDescent="0.3">
      <c r="A86" s="1" t="s">
        <v>80</v>
      </c>
      <c r="B86" s="2">
        <v>4024697</v>
      </c>
      <c r="C86" s="5">
        <v>44784</v>
      </c>
      <c r="D86" s="5">
        <v>5749</v>
      </c>
      <c r="E86" s="5">
        <v>9279</v>
      </c>
      <c r="F86" s="5">
        <v>4013</v>
      </c>
      <c r="G86" s="5">
        <v>2061</v>
      </c>
      <c r="H86" s="5">
        <v>1136</v>
      </c>
      <c r="I86" s="5">
        <v>8040</v>
      </c>
      <c r="J86" s="5">
        <v>3801</v>
      </c>
      <c r="K86" s="5">
        <v>7294</v>
      </c>
      <c r="L86" s="5">
        <v>7893</v>
      </c>
      <c r="M86" s="5">
        <v>3993</v>
      </c>
      <c r="N86" s="5">
        <v>691</v>
      </c>
      <c r="O86" s="5">
        <v>1948</v>
      </c>
      <c r="P86" s="5">
        <v>585</v>
      </c>
      <c r="Q86" s="5">
        <v>878</v>
      </c>
      <c r="R86" s="5">
        <v>3822</v>
      </c>
      <c r="S86" s="5">
        <v>4708</v>
      </c>
      <c r="T86" s="5">
        <v>146</v>
      </c>
      <c r="U86" s="5">
        <v>763</v>
      </c>
      <c r="V86" s="5">
        <v>1953</v>
      </c>
      <c r="W86" s="5">
        <v>10507</v>
      </c>
      <c r="X86" s="5">
        <v>18217</v>
      </c>
      <c r="Y86" s="5">
        <v>2683</v>
      </c>
      <c r="Z86" s="5">
        <v>2111</v>
      </c>
      <c r="AA86" s="5">
        <v>295</v>
      </c>
      <c r="AB86" s="5">
        <v>840</v>
      </c>
      <c r="AC86" s="5">
        <v>3259</v>
      </c>
      <c r="AD86" s="5">
        <v>3759</v>
      </c>
      <c r="AE86" s="5">
        <v>1100</v>
      </c>
      <c r="AF86" s="5">
        <v>0</v>
      </c>
      <c r="AG86" s="5">
        <v>5406</v>
      </c>
      <c r="AH86" s="5">
        <v>0</v>
      </c>
      <c r="AI86" s="5">
        <v>148922</v>
      </c>
      <c r="AJ86" s="5">
        <v>760441</v>
      </c>
      <c r="AK86" s="5">
        <v>357918</v>
      </c>
      <c r="AL86" s="5">
        <v>268262</v>
      </c>
      <c r="AM86" s="5">
        <v>320954</v>
      </c>
      <c r="AN86" s="5">
        <v>129559</v>
      </c>
      <c r="AO86" s="5">
        <v>56721</v>
      </c>
      <c r="AP86" s="5">
        <v>36495</v>
      </c>
      <c r="AQ86" s="5">
        <v>212327</v>
      </c>
      <c r="AR86" s="5">
        <v>35165</v>
      </c>
      <c r="AS86" s="5">
        <v>60468</v>
      </c>
      <c r="AT86" s="5">
        <v>31254</v>
      </c>
      <c r="AU86" s="5">
        <v>239982</v>
      </c>
      <c r="AV86" s="5">
        <v>87802</v>
      </c>
      <c r="AW86" s="5">
        <v>66506</v>
      </c>
      <c r="AX86" s="5">
        <v>183971</v>
      </c>
      <c r="AY86" s="5">
        <v>34338</v>
      </c>
      <c r="AZ86" s="5">
        <v>111111</v>
      </c>
      <c r="BA86" s="5">
        <v>34249</v>
      </c>
      <c r="BB86" s="5">
        <v>50103</v>
      </c>
      <c r="BC86" s="5">
        <v>7944</v>
      </c>
      <c r="BD86" s="5">
        <v>13120</v>
      </c>
      <c r="BE86" s="5">
        <v>8192</v>
      </c>
      <c r="BF86" s="5">
        <v>202576</v>
      </c>
      <c r="BG86" s="5">
        <v>59616</v>
      </c>
      <c r="BH86" s="5">
        <v>62356</v>
      </c>
      <c r="BI86" s="5">
        <v>37381</v>
      </c>
      <c r="BJ86" s="5">
        <v>21788</v>
      </c>
      <c r="BK86" s="5">
        <v>16162</v>
      </c>
      <c r="BL86" s="5">
        <v>28259</v>
      </c>
      <c r="BM86" s="5">
        <v>28993</v>
      </c>
      <c r="BN86" s="5">
        <v>13384</v>
      </c>
      <c r="BO86" s="5">
        <v>7715</v>
      </c>
      <c r="BP86" s="5">
        <v>14558</v>
      </c>
      <c r="BQ86" s="5">
        <v>4794</v>
      </c>
      <c r="BR86" s="5">
        <v>88063</v>
      </c>
      <c r="BS86" s="5">
        <v>28160</v>
      </c>
      <c r="BT86" s="5">
        <v>12609</v>
      </c>
      <c r="BU86" s="5">
        <v>8988</v>
      </c>
      <c r="BV86" s="5">
        <v>12544</v>
      </c>
      <c r="BW86" s="5">
        <v>224</v>
      </c>
      <c r="BX86" s="5">
        <v>14168</v>
      </c>
      <c r="BY86" s="5">
        <v>1198</v>
      </c>
      <c r="BZ86" s="5">
        <v>2290</v>
      </c>
      <c r="CA86" s="5">
        <v>4590</v>
      </c>
      <c r="CB86" s="5">
        <v>2071</v>
      </c>
      <c r="CC86" s="5">
        <v>4145</v>
      </c>
      <c r="CD86" s="5">
        <v>2386</v>
      </c>
      <c r="CE86" s="5">
        <v>3519</v>
      </c>
      <c r="CF86" s="5">
        <v>11268</v>
      </c>
      <c r="CG86" s="5">
        <v>2682</v>
      </c>
      <c r="CH86" s="5">
        <v>4037</v>
      </c>
      <c r="CI86" s="5">
        <v>2080</v>
      </c>
      <c r="CJ86" s="5">
        <v>2378</v>
      </c>
      <c r="CK86" s="5">
        <v>2758</v>
      </c>
      <c r="CL86" s="5">
        <v>5061</v>
      </c>
      <c r="CM86" s="5">
        <v>5757</v>
      </c>
      <c r="CN86" s="5">
        <v>12010</v>
      </c>
      <c r="CO86" s="5">
        <v>8515</v>
      </c>
      <c r="CP86" s="5">
        <v>6643</v>
      </c>
      <c r="CQ86" s="5">
        <v>7107</v>
      </c>
      <c r="CR86" s="5">
        <v>4211</v>
      </c>
      <c r="CS86" s="5">
        <v>4473</v>
      </c>
      <c r="CT86" s="5">
        <v>4397</v>
      </c>
      <c r="CU86" s="5">
        <v>71916</v>
      </c>
      <c r="CV86" s="5">
        <v>60473</v>
      </c>
      <c r="CW86" s="5">
        <v>67746</v>
      </c>
      <c r="CX86" s="5">
        <v>69591</v>
      </c>
      <c r="CY86" s="5">
        <v>63910</v>
      </c>
      <c r="CZ86" s="5">
        <v>58730</v>
      </c>
      <c r="DA86" s="5">
        <v>42490</v>
      </c>
      <c r="DB86" s="5">
        <v>49740</v>
      </c>
      <c r="DC86" s="5">
        <v>43902</v>
      </c>
      <c r="DD86" s="5">
        <v>49446</v>
      </c>
      <c r="DE86" s="5">
        <v>36304</v>
      </c>
      <c r="DF86" s="5">
        <v>44791</v>
      </c>
      <c r="DG86" s="5">
        <v>49691</v>
      </c>
      <c r="DH86" s="5">
        <v>34070</v>
      </c>
      <c r="DI86" s="5">
        <v>33689</v>
      </c>
      <c r="DJ86" s="5">
        <v>43849</v>
      </c>
      <c r="DK86" s="5">
        <v>29270</v>
      </c>
      <c r="DL86" s="5">
        <v>92162</v>
      </c>
      <c r="DM86" s="5">
        <v>15007</v>
      </c>
      <c r="DN86" s="5">
        <v>41111</v>
      </c>
      <c r="DO86" s="5">
        <v>42867</v>
      </c>
      <c r="DP86" s="5">
        <v>24076</v>
      </c>
      <c r="DQ86" s="5">
        <v>35399</v>
      </c>
      <c r="DR86" s="5">
        <v>40876</v>
      </c>
      <c r="DS86" s="5">
        <v>36523</v>
      </c>
      <c r="DT86" s="5">
        <v>60080</v>
      </c>
      <c r="DU86" s="5">
        <v>28750</v>
      </c>
      <c r="DV86" s="5">
        <v>32230</v>
      </c>
      <c r="DW86" s="5">
        <v>26390</v>
      </c>
      <c r="DX86" s="5">
        <v>29527</v>
      </c>
      <c r="DY86" s="5">
        <v>29524</v>
      </c>
      <c r="DZ86" s="5">
        <v>30512</v>
      </c>
      <c r="EA86" s="5">
        <v>15125</v>
      </c>
      <c r="EB86" s="5">
        <v>11733</v>
      </c>
      <c r="EC86" s="5">
        <v>22581</v>
      </c>
      <c r="ED86" s="5">
        <v>42336</v>
      </c>
      <c r="EE86" s="5">
        <v>15820</v>
      </c>
      <c r="EF86" s="5">
        <v>12913</v>
      </c>
      <c r="EG86" s="5">
        <v>23715</v>
      </c>
      <c r="EH86" s="5">
        <v>7118</v>
      </c>
      <c r="EI86" s="5">
        <v>12086</v>
      </c>
      <c r="EJ86" s="5">
        <v>5380</v>
      </c>
      <c r="EK86" s="5">
        <v>21857</v>
      </c>
      <c r="EL86" s="5">
        <v>7052</v>
      </c>
      <c r="EM86" s="5">
        <v>8375</v>
      </c>
      <c r="EN86" s="5">
        <v>6173</v>
      </c>
      <c r="EO86" s="5">
        <v>7760</v>
      </c>
      <c r="EP86" s="5">
        <v>4928</v>
      </c>
      <c r="EQ86" s="5">
        <v>4481</v>
      </c>
      <c r="ER86" s="5">
        <v>11036</v>
      </c>
      <c r="ES86" s="5">
        <v>3351</v>
      </c>
      <c r="ET86" s="5">
        <v>11501</v>
      </c>
      <c r="EU86" s="5">
        <v>1832</v>
      </c>
      <c r="EV86" s="5">
        <v>13392</v>
      </c>
      <c r="EW86" s="5">
        <v>8801</v>
      </c>
      <c r="EX86" s="5">
        <v>13916</v>
      </c>
      <c r="EY86" s="5">
        <v>12735</v>
      </c>
      <c r="EZ86" s="5">
        <v>12916</v>
      </c>
      <c r="FA86" s="5">
        <v>8627</v>
      </c>
      <c r="FB86" s="5">
        <v>9150</v>
      </c>
      <c r="FC86" s="5">
        <v>12521</v>
      </c>
      <c r="FD86" s="5">
        <v>13118</v>
      </c>
      <c r="FE86" s="5">
        <v>6642</v>
      </c>
      <c r="FF86" s="5">
        <v>5975</v>
      </c>
      <c r="FG86" s="5">
        <v>0</v>
      </c>
      <c r="FH86" s="5">
        <v>0</v>
      </c>
      <c r="FI86" s="5">
        <v>0</v>
      </c>
      <c r="FJ86" s="5">
        <v>0</v>
      </c>
      <c r="FK86" s="5">
        <v>0</v>
      </c>
      <c r="FL86" s="5">
        <v>0</v>
      </c>
      <c r="FM86" s="5">
        <v>0</v>
      </c>
      <c r="FN86" s="5">
        <v>0</v>
      </c>
      <c r="FO86" s="5">
        <v>0</v>
      </c>
      <c r="FP86" s="5">
        <v>0</v>
      </c>
      <c r="FQ86" s="5">
        <v>0</v>
      </c>
      <c r="FR86" s="5">
        <v>0</v>
      </c>
      <c r="FS86" s="5">
        <v>0</v>
      </c>
      <c r="FT86" s="5">
        <v>0</v>
      </c>
      <c r="FU86" s="5" t="s">
        <v>220</v>
      </c>
      <c r="FV86" s="5" t="s">
        <v>220</v>
      </c>
      <c r="FW86" s="5" t="s">
        <v>220</v>
      </c>
      <c r="FX86" s="5" t="s">
        <v>220</v>
      </c>
      <c r="FY86" s="5" t="s">
        <v>220</v>
      </c>
      <c r="FZ86" s="5" t="s">
        <v>220</v>
      </c>
      <c r="GA86" s="5" t="s">
        <v>220</v>
      </c>
      <c r="GB86" s="5" t="s">
        <v>220</v>
      </c>
      <c r="GC86" s="5" t="s">
        <v>220</v>
      </c>
      <c r="GD86" s="5" t="s">
        <v>220</v>
      </c>
      <c r="GE86" s="5" t="s">
        <v>220</v>
      </c>
      <c r="GF86" s="5" t="s">
        <v>220</v>
      </c>
      <c r="GG86" s="5" t="s">
        <v>220</v>
      </c>
      <c r="GH86" s="5" t="s">
        <v>220</v>
      </c>
      <c r="GI86" s="5" t="s">
        <v>220</v>
      </c>
      <c r="GJ86" s="5" t="s">
        <v>220</v>
      </c>
      <c r="GK86" s="5" t="s">
        <v>220</v>
      </c>
      <c r="GL86" s="5" t="s">
        <v>220</v>
      </c>
      <c r="GM86" s="5">
        <v>288462</v>
      </c>
      <c r="GN86" s="5">
        <v>852953</v>
      </c>
      <c r="GO86" s="5">
        <v>462319</v>
      </c>
      <c r="GP86" s="5">
        <v>472265</v>
      </c>
      <c r="GQ86" s="5">
        <v>430905</v>
      </c>
      <c r="GR86" s="5">
        <v>214947</v>
      </c>
      <c r="GS86" s="5">
        <v>139955</v>
      </c>
      <c r="GT86" s="5">
        <v>109698</v>
      </c>
      <c r="GU86" s="5">
        <v>275833</v>
      </c>
      <c r="GV86" s="5">
        <v>112053</v>
      </c>
      <c r="GW86" s="5">
        <v>123819</v>
      </c>
      <c r="GX86" s="5">
        <v>86077</v>
      </c>
      <c r="GY86" s="5">
        <v>304585</v>
      </c>
      <c r="GZ86" s="5">
        <v>130701</v>
      </c>
      <c r="HA86" s="5">
        <v>112978</v>
      </c>
      <c r="HB86" s="5">
        <v>238956</v>
      </c>
      <c r="HC86" s="5">
        <v>76316</v>
      </c>
      <c r="HD86" s="5">
        <v>225722</v>
      </c>
      <c r="HE86" s="5">
        <v>56053</v>
      </c>
      <c r="HF86" s="5">
        <v>108705</v>
      </c>
      <c r="HG86" s="5">
        <v>65231</v>
      </c>
      <c r="HH86" s="5">
        <v>71183</v>
      </c>
      <c r="HI86" s="5">
        <v>57833</v>
      </c>
      <c r="HJ86" s="5">
        <v>264540</v>
      </c>
      <c r="HK86" s="5">
        <v>114926</v>
      </c>
      <c r="HL86" s="5">
        <v>148202</v>
      </c>
      <c r="HM86" s="5">
        <v>86532</v>
      </c>
      <c r="HN86" s="5">
        <v>73571</v>
      </c>
      <c r="HO86" s="5">
        <v>63279</v>
      </c>
      <c r="HP86" s="5">
        <v>75114</v>
      </c>
      <c r="HQ86" s="5">
        <v>75038</v>
      </c>
      <c r="HR86" s="5">
        <v>54268</v>
      </c>
      <c r="HS86" s="5">
        <v>520148</v>
      </c>
      <c r="HT86" s="5">
        <v>549989</v>
      </c>
      <c r="HU86" s="5">
        <v>514718</v>
      </c>
      <c r="HV86" s="5">
        <v>496479</v>
      </c>
      <c r="HW86" s="5">
        <v>517943</v>
      </c>
      <c r="HX86" s="5">
        <v>580308</v>
      </c>
      <c r="HY86" s="5">
        <v>524026</v>
      </c>
      <c r="HZ86" s="5">
        <v>513672</v>
      </c>
      <c r="IA86" s="5">
        <v>478716</v>
      </c>
      <c r="IB86" s="5">
        <v>428784</v>
      </c>
      <c r="IC86" s="5">
        <v>371076</v>
      </c>
      <c r="ID86" s="5">
        <v>377308</v>
      </c>
      <c r="IE86" s="5">
        <v>334721</v>
      </c>
      <c r="IF86" s="5">
        <v>358390</v>
      </c>
      <c r="IG86" s="5">
        <v>273334</v>
      </c>
      <c r="IH86" s="5">
        <v>236368</v>
      </c>
      <c r="II86" s="5">
        <v>223293</v>
      </c>
      <c r="IJ86" s="5">
        <v>218603</v>
      </c>
      <c r="IK86" s="5">
        <v>236429</v>
      </c>
      <c r="IL86" s="5">
        <v>230136</v>
      </c>
      <c r="IM86" s="5">
        <v>223407</v>
      </c>
      <c r="IN86" s="5">
        <v>207384</v>
      </c>
      <c r="IO86" s="5">
        <v>190846</v>
      </c>
      <c r="IP86" s="5">
        <v>202748</v>
      </c>
      <c r="IQ86" s="5">
        <v>203021</v>
      </c>
      <c r="IR86" s="5">
        <v>201862</v>
      </c>
      <c r="IS86" s="5">
        <v>188561</v>
      </c>
      <c r="IT86" s="5">
        <v>171983</v>
      </c>
      <c r="IU86" s="5">
        <v>176458</v>
      </c>
      <c r="IV86" s="5">
        <v>160463</v>
      </c>
      <c r="IW86" s="5">
        <v>156972</v>
      </c>
      <c r="IX86" s="5">
        <v>167426</v>
      </c>
      <c r="IY86" s="5">
        <v>110123</v>
      </c>
      <c r="IZ86" s="5">
        <v>114102</v>
      </c>
      <c r="JA86" s="5">
        <v>96632</v>
      </c>
      <c r="JB86" s="5">
        <v>96905</v>
      </c>
      <c r="JC86" s="5">
        <v>98700</v>
      </c>
      <c r="JD86" s="5">
        <v>80644</v>
      </c>
      <c r="JE86" s="5">
        <v>83409</v>
      </c>
      <c r="JF86" s="5">
        <v>70067</v>
      </c>
      <c r="JG86" s="5">
        <v>90912</v>
      </c>
      <c r="JH86" s="5">
        <v>90867</v>
      </c>
      <c r="JI86" s="5">
        <v>75644</v>
      </c>
      <c r="JJ86" s="5">
        <v>66505</v>
      </c>
      <c r="JK86" s="5">
        <v>62361</v>
      </c>
      <c r="JL86" s="5">
        <v>64929</v>
      </c>
      <c r="JM86" s="5">
        <v>53924</v>
      </c>
      <c r="JN86" s="5">
        <v>52143</v>
      </c>
      <c r="JO86" s="5">
        <v>54013</v>
      </c>
      <c r="JP86" s="5">
        <v>35962</v>
      </c>
      <c r="JQ86" s="5">
        <v>55880</v>
      </c>
      <c r="JR86" s="5">
        <v>50134</v>
      </c>
      <c r="JS86" s="5">
        <v>46026</v>
      </c>
      <c r="JT86" s="5">
        <v>44178</v>
      </c>
      <c r="JU86" s="5">
        <v>47909</v>
      </c>
      <c r="JV86" s="5">
        <v>40446</v>
      </c>
      <c r="JW86" s="5">
        <v>36256</v>
      </c>
      <c r="JX86" s="5">
        <v>39991</v>
      </c>
      <c r="JY86" s="5">
        <v>42059</v>
      </c>
      <c r="JZ86" s="5">
        <v>33186</v>
      </c>
      <c r="KA86" s="5">
        <v>35912</v>
      </c>
      <c r="KB86" s="5">
        <v>38547</v>
      </c>
      <c r="KC86" s="5">
        <v>38379</v>
      </c>
      <c r="KD86" s="5">
        <v>35577</v>
      </c>
      <c r="KE86" s="5">
        <v>42255</v>
      </c>
      <c r="KF86" s="5">
        <v>43829</v>
      </c>
      <c r="KG86" s="5">
        <v>36951</v>
      </c>
      <c r="KH86" s="5">
        <v>24748</v>
      </c>
      <c r="KI86" s="5">
        <v>7635</v>
      </c>
      <c r="KJ86" s="5">
        <v>8061</v>
      </c>
      <c r="KK86" s="5">
        <v>9016</v>
      </c>
      <c r="KL86" s="5">
        <v>8345</v>
      </c>
      <c r="KM86" s="5">
        <v>8600</v>
      </c>
      <c r="KN86" s="5">
        <v>8027</v>
      </c>
      <c r="KO86" s="5">
        <v>7799</v>
      </c>
      <c r="KP86" s="5">
        <v>7564</v>
      </c>
      <c r="KQ86" s="5">
        <v>7486</v>
      </c>
      <c r="KR86" s="5">
        <v>7848</v>
      </c>
      <c r="KS86" s="5">
        <v>3937</v>
      </c>
      <c r="KT86" s="5">
        <v>4912</v>
      </c>
      <c r="KU86" s="5">
        <v>6126</v>
      </c>
      <c r="KV86" s="5">
        <v>3348</v>
      </c>
      <c r="KW86" s="5">
        <v>3298</v>
      </c>
      <c r="KX86" s="5">
        <v>3561</v>
      </c>
      <c r="KY86" s="5">
        <v>2234</v>
      </c>
      <c r="KZ86" s="5">
        <v>1218</v>
      </c>
      <c r="LA86" s="5">
        <v>1170</v>
      </c>
      <c r="LB86" s="5">
        <v>1319</v>
      </c>
      <c r="LC86" s="5">
        <v>1146</v>
      </c>
      <c r="LD86" s="5">
        <v>1081</v>
      </c>
      <c r="LE86" s="5">
        <v>1069</v>
      </c>
      <c r="LF86" s="5">
        <v>1316</v>
      </c>
      <c r="LG86" s="5">
        <v>1369</v>
      </c>
      <c r="LH86" s="5">
        <v>1372</v>
      </c>
      <c r="LI86" s="5">
        <v>1414</v>
      </c>
      <c r="LJ86" s="5">
        <v>1826</v>
      </c>
      <c r="LK86" s="5">
        <v>4155</v>
      </c>
      <c r="LL86" s="5">
        <v>3228</v>
      </c>
      <c r="LM86" s="5">
        <v>3328</v>
      </c>
      <c r="LN86" s="5">
        <v>3230</v>
      </c>
      <c r="LO86" s="5">
        <v>2619</v>
      </c>
      <c r="LP86" s="5">
        <v>3548</v>
      </c>
      <c r="LQ86" s="5">
        <v>2815</v>
      </c>
      <c r="LR86" s="5">
        <v>2209</v>
      </c>
      <c r="LS86" s="5">
        <v>2901</v>
      </c>
      <c r="LT86" s="5">
        <v>3234</v>
      </c>
      <c r="LU86" s="5">
        <v>3085</v>
      </c>
      <c r="LV86" s="5">
        <v>3538</v>
      </c>
      <c r="LW86" s="5">
        <v>2622</v>
      </c>
      <c r="LX86" s="5">
        <v>2326</v>
      </c>
      <c r="LY86" s="5">
        <v>1778</v>
      </c>
      <c r="LZ86" s="5">
        <v>3048</v>
      </c>
      <c r="MA86" s="5">
        <v>2453</v>
      </c>
      <c r="MB86" s="5">
        <v>3043</v>
      </c>
      <c r="MC86" s="5">
        <v>2309</v>
      </c>
      <c r="MD86" s="5">
        <v>1931</v>
      </c>
      <c r="ME86" s="5">
        <v>4403</v>
      </c>
      <c r="MF86" s="5">
        <v>5333</v>
      </c>
      <c r="MG86" s="5">
        <v>5407</v>
      </c>
      <c r="MH86" s="5">
        <v>4699</v>
      </c>
      <c r="MI86" s="5">
        <v>4651</v>
      </c>
      <c r="MJ86" s="5">
        <v>5006</v>
      </c>
      <c r="MK86" s="5">
        <v>4551</v>
      </c>
      <c r="ML86" s="5">
        <v>4207</v>
      </c>
      <c r="MM86" s="5">
        <v>3663</v>
      </c>
      <c r="MN86" s="5">
        <v>3543</v>
      </c>
      <c r="MO86" s="5">
        <v>3777</v>
      </c>
      <c r="MP86" s="5">
        <v>3965</v>
      </c>
      <c r="MQ86" s="5">
        <v>6103</v>
      </c>
      <c r="MR86" s="5">
        <v>6537</v>
      </c>
      <c r="MS86" s="5">
        <v>5445</v>
      </c>
      <c r="MT86" s="5">
        <v>3583</v>
      </c>
      <c r="MU86" s="5">
        <v>54</v>
      </c>
      <c r="MV86" s="5">
        <v>162</v>
      </c>
      <c r="MW86" s="5">
        <v>188</v>
      </c>
      <c r="MX86" s="5">
        <v>121</v>
      </c>
      <c r="MY86" s="5">
        <v>131</v>
      </c>
      <c r="MZ86" s="5">
        <v>187</v>
      </c>
      <c r="NA86" s="5">
        <v>187</v>
      </c>
      <c r="NB86" s="5">
        <v>89</v>
      </c>
      <c r="NC86" s="5">
        <v>117</v>
      </c>
      <c r="ND86" s="5">
        <v>383</v>
      </c>
      <c r="NE86" s="5" t="s">
        <v>220</v>
      </c>
      <c r="NF86" s="5" t="s">
        <v>220</v>
      </c>
      <c r="NG86" s="5" t="s">
        <v>220</v>
      </c>
      <c r="NH86" s="5" t="s">
        <v>220</v>
      </c>
      <c r="NI86" s="5" t="s">
        <v>220</v>
      </c>
      <c r="NJ86" s="5" t="s">
        <v>220</v>
      </c>
      <c r="NK86" s="5" t="s">
        <v>220</v>
      </c>
      <c r="NL86" s="5" t="s">
        <v>220</v>
      </c>
      <c r="NM86" s="5" t="s">
        <v>220</v>
      </c>
      <c r="NN86" s="5" t="s">
        <v>220</v>
      </c>
      <c r="NO86" s="5" t="s">
        <v>220</v>
      </c>
      <c r="NP86" s="5" t="s">
        <v>220</v>
      </c>
      <c r="NQ86" s="5" t="s">
        <v>220</v>
      </c>
      <c r="NR86" s="5" t="s">
        <v>220</v>
      </c>
      <c r="NS86" s="5" t="s">
        <v>220</v>
      </c>
      <c r="NT86" s="5" t="s">
        <v>220</v>
      </c>
      <c r="NU86" s="5" t="s">
        <v>220</v>
      </c>
      <c r="NV86" s="5" t="s">
        <v>220</v>
      </c>
      <c r="NW86" s="5">
        <v>0</v>
      </c>
      <c r="NX86" s="5">
        <v>0</v>
      </c>
      <c r="NY86" s="5">
        <v>0</v>
      </c>
      <c r="NZ86" s="5">
        <v>0</v>
      </c>
      <c r="OA86" s="5">
        <v>0</v>
      </c>
      <c r="OB86" s="5">
        <v>0</v>
      </c>
      <c r="OC86" s="5">
        <v>0</v>
      </c>
      <c r="OD86" s="5">
        <v>0</v>
      </c>
      <c r="OE86" s="5">
        <v>0</v>
      </c>
      <c r="OF86" s="5">
        <v>0</v>
      </c>
      <c r="OG86" s="5">
        <v>0</v>
      </c>
      <c r="OH86" s="5">
        <v>0</v>
      </c>
      <c r="OI86" s="5">
        <v>0</v>
      </c>
      <c r="OJ86" s="5">
        <v>0</v>
      </c>
      <c r="OK86" s="5" t="s">
        <v>220</v>
      </c>
      <c r="OL86" s="5" t="s">
        <v>220</v>
      </c>
      <c r="OM86" s="5" t="s">
        <v>220</v>
      </c>
      <c r="ON86" s="5" t="s">
        <v>220</v>
      </c>
      <c r="OO86" s="5" t="s">
        <v>220</v>
      </c>
      <c r="OP86" s="5" t="s">
        <v>220</v>
      </c>
      <c r="OQ86" s="5" t="s">
        <v>220</v>
      </c>
      <c r="OR86" s="5" t="s">
        <v>220</v>
      </c>
      <c r="OS86" s="5" t="s">
        <v>220</v>
      </c>
      <c r="OT86" s="5" t="s">
        <v>220</v>
      </c>
      <c r="OU86" s="5" t="s">
        <v>220</v>
      </c>
      <c r="OV86" s="5" t="s">
        <v>220</v>
      </c>
      <c r="OW86" s="5" t="s">
        <v>220</v>
      </c>
      <c r="OX86" s="5" t="s">
        <v>220</v>
      </c>
      <c r="OY86" s="5" t="s">
        <v>220</v>
      </c>
      <c r="OZ86" s="5" t="s">
        <v>220</v>
      </c>
      <c r="PA86" s="5" t="s">
        <v>220</v>
      </c>
      <c r="PB86" s="5" t="s">
        <v>220</v>
      </c>
      <c r="PC86" s="5">
        <v>15490</v>
      </c>
      <c r="PD86" s="5">
        <v>15358</v>
      </c>
      <c r="PE86" s="5">
        <v>18043</v>
      </c>
      <c r="PF86" s="5">
        <v>15389</v>
      </c>
      <c r="PG86" s="5">
        <v>13376</v>
      </c>
      <c r="PH86" s="5">
        <v>12822</v>
      </c>
      <c r="PI86" s="5">
        <v>14424</v>
      </c>
      <c r="PJ86" s="5">
        <v>14593</v>
      </c>
      <c r="PK86" s="5">
        <v>13444</v>
      </c>
      <c r="PL86" s="5">
        <v>14443</v>
      </c>
      <c r="PM86" s="5">
        <v>15091</v>
      </c>
      <c r="PN86" s="5">
        <v>16374</v>
      </c>
      <c r="PO86" s="5">
        <v>14855</v>
      </c>
      <c r="PP86" s="5">
        <v>13580</v>
      </c>
      <c r="PQ86" s="5">
        <v>13337</v>
      </c>
      <c r="PR86" s="5">
        <v>14087</v>
      </c>
      <c r="PS86" s="5">
        <v>14547</v>
      </c>
      <c r="PT86" s="5">
        <v>15192</v>
      </c>
      <c r="PU86" s="5">
        <v>12891</v>
      </c>
      <c r="PV86" s="5">
        <v>12522</v>
      </c>
      <c r="PW86" s="5">
        <v>11288</v>
      </c>
      <c r="PX86" s="5">
        <v>12324</v>
      </c>
      <c r="PY86" s="5">
        <v>10649</v>
      </c>
      <c r="PZ86" s="5">
        <v>11667</v>
      </c>
      <c r="QA86" s="5">
        <v>10508</v>
      </c>
      <c r="QB86" s="5">
        <v>9045</v>
      </c>
      <c r="QC86" s="5">
        <v>9355</v>
      </c>
      <c r="QD86" s="5">
        <v>8228</v>
      </c>
      <c r="QE86" s="5">
        <v>8357</v>
      </c>
      <c r="QF86" s="5">
        <v>8708</v>
      </c>
      <c r="QG86" s="5">
        <v>7579</v>
      </c>
      <c r="QH86" s="5">
        <v>8688</v>
      </c>
      <c r="QI86" s="5">
        <v>47751</v>
      </c>
      <c r="QJ86" s="5">
        <v>28372</v>
      </c>
      <c r="QK86" s="5">
        <v>25200</v>
      </c>
      <c r="QL86" s="5">
        <v>25685</v>
      </c>
      <c r="QM86" s="5">
        <v>25988</v>
      </c>
      <c r="QN86" s="5">
        <v>24911</v>
      </c>
      <c r="QO86" s="5">
        <v>22482</v>
      </c>
      <c r="QP86" s="5">
        <v>23692</v>
      </c>
      <c r="QQ86" s="5">
        <v>21954</v>
      </c>
      <c r="QR86" s="5">
        <v>21175</v>
      </c>
      <c r="QS86" s="5">
        <v>20378</v>
      </c>
      <c r="QT86" s="5">
        <v>23198</v>
      </c>
      <c r="QU86" s="5">
        <v>16776</v>
      </c>
      <c r="QV86" s="5">
        <v>21811</v>
      </c>
      <c r="QW86" s="5">
        <v>22254</v>
      </c>
      <c r="QX86" s="5">
        <v>19163</v>
      </c>
      <c r="QY86" s="5">
        <v>24472</v>
      </c>
      <c r="QZ86" s="5">
        <v>20302</v>
      </c>
      <c r="RA86" s="5">
        <v>16167</v>
      </c>
      <c r="RB86" s="5">
        <v>18690</v>
      </c>
      <c r="RC86" s="5">
        <v>18590</v>
      </c>
      <c r="RD86" s="5">
        <v>17272</v>
      </c>
      <c r="RE86" s="5">
        <v>16975</v>
      </c>
      <c r="RF86" s="5">
        <v>16396</v>
      </c>
      <c r="RG86" s="5">
        <v>16581</v>
      </c>
      <c r="RH86" s="5">
        <v>17479</v>
      </c>
      <c r="RI86" s="5">
        <v>14364</v>
      </c>
      <c r="RJ86" s="5">
        <v>18773</v>
      </c>
      <c r="RK86" s="5">
        <v>14062</v>
      </c>
      <c r="RL86" s="5">
        <v>14861</v>
      </c>
      <c r="RM86" s="5">
        <v>13483</v>
      </c>
      <c r="RN86" s="5">
        <v>15798</v>
      </c>
      <c r="RO86" s="5">
        <v>19799</v>
      </c>
      <c r="RP86" s="5">
        <v>20827</v>
      </c>
      <c r="RQ86" s="5">
        <v>21889</v>
      </c>
      <c r="RR86" s="5">
        <v>20773</v>
      </c>
      <c r="RS86" s="5">
        <v>21360</v>
      </c>
      <c r="RT86" s="5">
        <v>21399</v>
      </c>
      <c r="RU86" s="5">
        <v>20099</v>
      </c>
      <c r="RV86" s="5">
        <v>19486</v>
      </c>
      <c r="RW86" s="5">
        <v>19651</v>
      </c>
      <c r="RX86" s="5">
        <v>19752</v>
      </c>
      <c r="RY86" s="5">
        <v>19323</v>
      </c>
      <c r="RZ86" s="5">
        <v>19289</v>
      </c>
      <c r="SA86" s="5">
        <v>18269</v>
      </c>
      <c r="SB86" s="5">
        <v>17563</v>
      </c>
      <c r="SC86" s="5">
        <v>16714</v>
      </c>
      <c r="SD86" s="5">
        <v>16811</v>
      </c>
      <c r="SE86" s="5">
        <v>15769</v>
      </c>
      <c r="SF86" s="5">
        <v>15119</v>
      </c>
      <c r="SG86" s="5">
        <v>17138</v>
      </c>
      <c r="SH86" s="5">
        <v>15807</v>
      </c>
      <c r="SI86" s="5">
        <v>14733</v>
      </c>
      <c r="SJ86" s="5">
        <v>15642</v>
      </c>
      <c r="SK86" s="5">
        <v>15148</v>
      </c>
      <c r="SL86" s="5">
        <v>14362</v>
      </c>
      <c r="SM86" s="5">
        <v>12464</v>
      </c>
      <c r="SN86" s="5">
        <v>11938</v>
      </c>
      <c r="SO86" s="5">
        <v>12374</v>
      </c>
      <c r="SP86" s="5">
        <v>12309</v>
      </c>
      <c r="SQ86" s="5">
        <v>12819</v>
      </c>
      <c r="SR86" s="5">
        <v>12452</v>
      </c>
      <c r="SS86" s="5">
        <v>12109</v>
      </c>
      <c r="ST86" s="5">
        <v>12726</v>
      </c>
      <c r="SU86" s="5">
        <v>4069</v>
      </c>
      <c r="SV86" s="5">
        <v>1661</v>
      </c>
      <c r="SW86" s="5">
        <v>1905</v>
      </c>
      <c r="SX86" s="5">
        <v>1661</v>
      </c>
      <c r="SY86" s="5">
        <v>1590</v>
      </c>
      <c r="SZ86" s="5">
        <v>1963</v>
      </c>
      <c r="TA86" s="5">
        <v>2227</v>
      </c>
      <c r="TB86" s="5">
        <v>2100</v>
      </c>
      <c r="TC86" s="5">
        <v>2064</v>
      </c>
      <c r="TD86" s="5">
        <v>1788</v>
      </c>
      <c r="TE86" s="5">
        <v>1340</v>
      </c>
      <c r="TF86" s="5">
        <v>1701</v>
      </c>
      <c r="TG86" s="5">
        <v>1949</v>
      </c>
      <c r="TH86" s="5">
        <v>2799</v>
      </c>
      <c r="TI86" s="5">
        <v>3155</v>
      </c>
      <c r="TJ86" s="5">
        <v>3645</v>
      </c>
      <c r="TK86" s="5">
        <v>3226</v>
      </c>
      <c r="TL86" s="5">
        <v>3368</v>
      </c>
      <c r="TM86" s="5">
        <v>5462</v>
      </c>
      <c r="TN86" s="5">
        <v>7410</v>
      </c>
      <c r="TO86" s="5">
        <v>6762</v>
      </c>
      <c r="TP86" s="5">
        <v>5185</v>
      </c>
      <c r="TQ86" s="5">
        <v>6158</v>
      </c>
      <c r="TR86" s="5">
        <v>4620</v>
      </c>
      <c r="TS86" s="5">
        <v>2359</v>
      </c>
      <c r="TT86" s="5">
        <v>4135</v>
      </c>
      <c r="TU86" s="5">
        <v>4918</v>
      </c>
      <c r="TV86" s="5">
        <v>6696</v>
      </c>
      <c r="TW86" s="5">
        <v>4726</v>
      </c>
      <c r="TX86" s="5">
        <v>5933</v>
      </c>
      <c r="TY86" s="5">
        <v>5576</v>
      </c>
      <c r="TZ86" s="5">
        <v>4638</v>
      </c>
      <c r="UA86" s="5">
        <v>0</v>
      </c>
      <c r="UB86" s="5">
        <v>0</v>
      </c>
      <c r="UC86" s="5">
        <v>0</v>
      </c>
      <c r="UD86" s="5">
        <v>0</v>
      </c>
      <c r="UE86" s="5">
        <v>0</v>
      </c>
      <c r="UF86" s="5">
        <v>0</v>
      </c>
      <c r="UG86" s="5">
        <v>0</v>
      </c>
      <c r="UH86" s="5">
        <v>0</v>
      </c>
      <c r="UI86" s="5">
        <v>0</v>
      </c>
      <c r="UJ86" s="5">
        <v>0</v>
      </c>
      <c r="UK86" s="5">
        <v>0</v>
      </c>
      <c r="UL86" s="5">
        <v>0</v>
      </c>
      <c r="UM86" s="5">
        <v>0</v>
      </c>
      <c r="UN86" s="5">
        <v>0</v>
      </c>
      <c r="UO86" s="5">
        <v>0</v>
      </c>
      <c r="UP86" s="5">
        <v>0</v>
      </c>
      <c r="UQ86" s="5">
        <v>35</v>
      </c>
      <c r="UR86" s="5">
        <v>74</v>
      </c>
      <c r="US86" s="5">
        <v>2074</v>
      </c>
      <c r="UT86" s="5">
        <v>2233</v>
      </c>
      <c r="UU86" s="5">
        <v>2090</v>
      </c>
      <c r="UV86" s="5">
        <v>5252</v>
      </c>
      <c r="UW86" s="5">
        <v>3650</v>
      </c>
      <c r="UX86" s="5">
        <v>2905</v>
      </c>
      <c r="UY86" s="5">
        <v>2979</v>
      </c>
      <c r="UZ86" s="5">
        <v>1157</v>
      </c>
      <c r="VA86" s="5">
        <v>0</v>
      </c>
      <c r="VB86" s="5">
        <v>0</v>
      </c>
      <c r="VC86" s="5">
        <v>0</v>
      </c>
      <c r="VD86" s="5">
        <v>0</v>
      </c>
      <c r="VE86" s="5">
        <v>0</v>
      </c>
      <c r="VF86" s="5">
        <v>0</v>
      </c>
      <c r="VG86" s="5">
        <v>139202</v>
      </c>
      <c r="VH86" s="5">
        <v>139067</v>
      </c>
      <c r="VI86" s="5">
        <v>125932</v>
      </c>
      <c r="VJ86" s="5">
        <v>129092</v>
      </c>
      <c r="VK86" s="5">
        <v>122801</v>
      </c>
      <c r="VL86" s="5">
        <v>121836</v>
      </c>
      <c r="VM86" s="5">
        <v>135525</v>
      </c>
      <c r="VN86" s="5">
        <v>120962</v>
      </c>
      <c r="VO86" s="5">
        <v>105597</v>
      </c>
      <c r="VP86" s="5">
        <v>101108</v>
      </c>
      <c r="VQ86" s="5">
        <v>109132</v>
      </c>
      <c r="VR86" s="5">
        <v>95105</v>
      </c>
      <c r="VS86" s="5">
        <v>89618</v>
      </c>
      <c r="VT86" s="5">
        <v>90546</v>
      </c>
      <c r="VU86" s="5">
        <v>82405</v>
      </c>
      <c r="VV86" s="5">
        <v>67519</v>
      </c>
      <c r="VW86" s="5">
        <v>60187</v>
      </c>
      <c r="VX86" s="5">
        <v>49751</v>
      </c>
      <c r="VY86" s="5">
        <v>140052</v>
      </c>
      <c r="VZ86" s="5">
        <v>140281</v>
      </c>
      <c r="WA86" s="5">
        <v>73183</v>
      </c>
      <c r="WB86" s="5">
        <v>82982</v>
      </c>
      <c r="WC86" s="5">
        <v>75738</v>
      </c>
      <c r="WD86" s="5">
        <v>69955</v>
      </c>
      <c r="WE86" s="5">
        <v>56325</v>
      </c>
      <c r="WF86" s="5">
        <v>47593</v>
      </c>
      <c r="WG86" s="5">
        <v>45903</v>
      </c>
      <c r="WH86" s="5">
        <v>46221</v>
      </c>
      <c r="WI86" s="5">
        <v>44681</v>
      </c>
      <c r="WJ86" s="5">
        <v>40991</v>
      </c>
      <c r="WK86" s="5">
        <v>36216</v>
      </c>
      <c r="WL86" s="5">
        <v>29771</v>
      </c>
      <c r="WM86" s="5">
        <v>4486</v>
      </c>
      <c r="WN86" s="5">
        <v>4742</v>
      </c>
      <c r="WO86" s="5">
        <v>4574</v>
      </c>
      <c r="WP86" s="5">
        <v>4566</v>
      </c>
      <c r="WQ86" s="5">
        <v>4268</v>
      </c>
      <c r="WR86" s="5">
        <v>4146</v>
      </c>
      <c r="WS86" s="5">
        <v>4207</v>
      </c>
      <c r="WT86" s="5">
        <v>3600</v>
      </c>
      <c r="WU86" s="5">
        <v>3386</v>
      </c>
      <c r="WV86" s="5">
        <v>3607</v>
      </c>
      <c r="WW86" s="5">
        <v>3224</v>
      </c>
      <c r="WX86" s="5">
        <v>3814</v>
      </c>
      <c r="WY86" s="5">
        <v>3100</v>
      </c>
      <c r="WZ86" s="5">
        <v>3258</v>
      </c>
      <c r="XA86" s="5">
        <v>4157</v>
      </c>
      <c r="XB86" s="5">
        <v>3750</v>
      </c>
      <c r="XC86" s="5">
        <v>3215</v>
      </c>
      <c r="XD86" s="5">
        <v>2758</v>
      </c>
      <c r="XE86" s="5">
        <v>3430</v>
      </c>
      <c r="XF86" s="5">
        <v>3608</v>
      </c>
      <c r="XG86" s="5">
        <v>3919</v>
      </c>
      <c r="XH86" s="5">
        <v>1773</v>
      </c>
      <c r="XI86" s="5">
        <v>1814</v>
      </c>
      <c r="XJ86" s="5">
        <v>1594</v>
      </c>
      <c r="XK86" s="5">
        <v>1447</v>
      </c>
      <c r="XL86" s="5">
        <v>1454</v>
      </c>
      <c r="XM86" s="5">
        <v>1367</v>
      </c>
      <c r="XN86" s="5">
        <v>1027</v>
      </c>
      <c r="XO86" s="5">
        <v>1067</v>
      </c>
      <c r="XP86" s="5">
        <v>882</v>
      </c>
      <c r="XQ86" s="5">
        <v>901</v>
      </c>
      <c r="XR86" s="5">
        <v>927</v>
      </c>
      <c r="XS86" s="2">
        <v>9273</v>
      </c>
      <c r="XT86" s="3" t="s">
        <v>222</v>
      </c>
      <c r="XU86" s="3" t="s">
        <v>222</v>
      </c>
      <c r="XV86" s="3" t="s">
        <v>221</v>
      </c>
      <c r="XW86" s="3" t="s">
        <v>221</v>
      </c>
      <c r="XX86" s="3" t="s">
        <v>222</v>
      </c>
      <c r="XY86" s="3" t="s">
        <v>222</v>
      </c>
      <c r="XZ86" s="3" t="s">
        <v>270</v>
      </c>
    </row>
    <row r="87" spans="1:650" x14ac:dyDescent="0.3">
      <c r="A87" s="1" t="s">
        <v>81</v>
      </c>
      <c r="B87" s="2">
        <v>4057087</v>
      </c>
      <c r="C87" s="5">
        <v>23847</v>
      </c>
      <c r="D87" s="5">
        <v>287</v>
      </c>
      <c r="E87" s="5">
        <v>3706</v>
      </c>
      <c r="F87" s="5">
        <v>917</v>
      </c>
      <c r="G87" s="5">
        <v>-367</v>
      </c>
      <c r="H87" s="5">
        <v>854</v>
      </c>
      <c r="I87" s="5">
        <v>23</v>
      </c>
      <c r="J87" s="5">
        <v>127</v>
      </c>
      <c r="K87" s="5">
        <v>225</v>
      </c>
      <c r="L87" s="5">
        <v>12204</v>
      </c>
      <c r="M87" s="5">
        <v>6549</v>
      </c>
      <c r="N87" s="5">
        <v>-178</v>
      </c>
      <c r="O87" s="5">
        <v>301</v>
      </c>
      <c r="P87" s="5">
        <v>-17</v>
      </c>
      <c r="Q87" s="5">
        <v>34</v>
      </c>
      <c r="R87" s="5">
        <v>1669</v>
      </c>
      <c r="S87" s="5">
        <v>-69</v>
      </c>
      <c r="T87" s="5">
        <v>3411</v>
      </c>
      <c r="U87" s="5">
        <v>389</v>
      </c>
      <c r="V87" s="5">
        <v>75</v>
      </c>
      <c r="W87" s="5">
        <v>0</v>
      </c>
      <c r="X87" s="5">
        <v>614</v>
      </c>
      <c r="Y87" s="5">
        <v>912</v>
      </c>
      <c r="Z87" s="5">
        <v>750</v>
      </c>
      <c r="AA87" s="5">
        <v>2093</v>
      </c>
      <c r="AB87" s="5">
        <v>982</v>
      </c>
      <c r="AC87" s="5">
        <v>879</v>
      </c>
      <c r="AD87" s="5" t="s">
        <v>220</v>
      </c>
      <c r="AE87" s="5" t="s">
        <v>220</v>
      </c>
      <c r="AF87" s="5" t="s">
        <v>220</v>
      </c>
      <c r="AG87" s="5" t="s">
        <v>220</v>
      </c>
      <c r="AH87" s="5" t="s">
        <v>220</v>
      </c>
      <c r="AI87" s="5">
        <v>839253</v>
      </c>
      <c r="AJ87" s="5">
        <v>58850</v>
      </c>
      <c r="AK87" s="5">
        <v>936391</v>
      </c>
      <c r="AL87" s="5">
        <v>40842</v>
      </c>
      <c r="AM87" s="5">
        <v>183711</v>
      </c>
      <c r="AN87" s="5">
        <v>371506</v>
      </c>
      <c r="AO87" s="5">
        <v>131559</v>
      </c>
      <c r="AP87" s="5">
        <v>24744</v>
      </c>
      <c r="AQ87" s="5">
        <v>57540</v>
      </c>
      <c r="AR87" s="5">
        <v>241637</v>
      </c>
      <c r="AS87" s="5">
        <v>685513</v>
      </c>
      <c r="AT87" s="5">
        <v>68952</v>
      </c>
      <c r="AU87" s="5">
        <v>53273</v>
      </c>
      <c r="AV87" s="5">
        <v>33338</v>
      </c>
      <c r="AW87" s="5">
        <v>93627</v>
      </c>
      <c r="AX87" s="5">
        <v>425586</v>
      </c>
      <c r="AY87" s="5">
        <v>92860</v>
      </c>
      <c r="AZ87" s="5">
        <v>22663</v>
      </c>
      <c r="BA87" s="5">
        <v>45970</v>
      </c>
      <c r="BB87" s="5">
        <v>8483</v>
      </c>
      <c r="BC87" s="5">
        <v>6793</v>
      </c>
      <c r="BD87" s="5">
        <v>11171</v>
      </c>
      <c r="BE87" s="5">
        <v>15843</v>
      </c>
      <c r="BF87" s="5">
        <v>50958</v>
      </c>
      <c r="BG87" s="5">
        <v>48197</v>
      </c>
      <c r="BH87" s="5">
        <v>45409</v>
      </c>
      <c r="BI87" s="5">
        <v>33062</v>
      </c>
      <c r="BJ87" s="5" t="s">
        <v>220</v>
      </c>
      <c r="BK87" s="5" t="s">
        <v>220</v>
      </c>
      <c r="BL87" s="5" t="s">
        <v>220</v>
      </c>
      <c r="BM87" s="5" t="s">
        <v>220</v>
      </c>
      <c r="BN87" s="5" t="s">
        <v>220</v>
      </c>
      <c r="BO87" s="5">
        <v>0</v>
      </c>
      <c r="BP87" s="5">
        <v>0</v>
      </c>
      <c r="BQ87" s="5">
        <v>0</v>
      </c>
      <c r="BR87" s="5">
        <v>0</v>
      </c>
      <c r="BS87" s="5">
        <v>0</v>
      </c>
      <c r="BT87" s="5">
        <v>0</v>
      </c>
      <c r="BU87" s="5">
        <v>0</v>
      </c>
      <c r="BV87" s="5">
        <v>0</v>
      </c>
      <c r="BW87" s="5">
        <v>0</v>
      </c>
      <c r="BX87" s="5">
        <v>0</v>
      </c>
      <c r="BY87" s="5">
        <v>0</v>
      </c>
      <c r="BZ87" s="5">
        <v>0</v>
      </c>
      <c r="CA87" s="5">
        <v>66525</v>
      </c>
      <c r="CB87" s="5">
        <v>31760</v>
      </c>
      <c r="CC87" s="5">
        <v>25991</v>
      </c>
      <c r="CD87" s="5">
        <v>34742</v>
      </c>
      <c r="CE87" s="5">
        <v>36720</v>
      </c>
      <c r="CF87" s="5">
        <v>12765</v>
      </c>
      <c r="CG87" s="5">
        <v>22509</v>
      </c>
      <c r="CH87" s="5">
        <v>11634</v>
      </c>
      <c r="CI87" s="5">
        <v>4917</v>
      </c>
      <c r="CJ87" s="5">
        <v>8904</v>
      </c>
      <c r="CK87" s="5">
        <v>14708</v>
      </c>
      <c r="CL87" s="5">
        <v>19272</v>
      </c>
      <c r="CM87" s="5">
        <v>20490</v>
      </c>
      <c r="CN87" s="5">
        <v>11581</v>
      </c>
      <c r="CO87" s="5">
        <v>13255</v>
      </c>
      <c r="CP87" s="5" t="s">
        <v>220</v>
      </c>
      <c r="CQ87" s="5" t="s">
        <v>220</v>
      </c>
      <c r="CR87" s="5" t="s">
        <v>220</v>
      </c>
      <c r="CS87" s="5" t="s">
        <v>220</v>
      </c>
      <c r="CT87" s="5" t="s">
        <v>220</v>
      </c>
      <c r="CU87" s="5">
        <v>224341</v>
      </c>
      <c r="CV87" s="5">
        <v>260772</v>
      </c>
      <c r="CW87" s="5">
        <v>259309</v>
      </c>
      <c r="CX87" s="5">
        <v>173459</v>
      </c>
      <c r="CY87" s="5">
        <v>171110</v>
      </c>
      <c r="CZ87" s="5">
        <v>182041</v>
      </c>
      <c r="DA87" s="5">
        <v>126320</v>
      </c>
      <c r="DB87" s="5">
        <v>148104</v>
      </c>
      <c r="DC87" s="5">
        <v>137327</v>
      </c>
      <c r="DD87" s="5">
        <v>128761</v>
      </c>
      <c r="DE87" s="5">
        <v>112145</v>
      </c>
      <c r="DF87" s="5">
        <v>114730</v>
      </c>
      <c r="DG87" s="5">
        <v>103733</v>
      </c>
      <c r="DH87" s="5">
        <v>94306</v>
      </c>
      <c r="DI87" s="5">
        <v>96043</v>
      </c>
      <c r="DJ87" s="5">
        <v>100777</v>
      </c>
      <c r="DK87" s="5">
        <v>129276</v>
      </c>
      <c r="DL87" s="5">
        <v>74405</v>
      </c>
      <c r="DM87" s="5">
        <v>47167</v>
      </c>
      <c r="DN87" s="5">
        <v>47400</v>
      </c>
      <c r="DO87" s="5">
        <v>46496</v>
      </c>
      <c r="DP87" s="5">
        <v>48027</v>
      </c>
      <c r="DQ87" s="5">
        <v>40823</v>
      </c>
      <c r="DR87" s="5">
        <v>38693</v>
      </c>
      <c r="DS87" s="5">
        <v>33322</v>
      </c>
      <c r="DT87" s="5">
        <v>35978</v>
      </c>
      <c r="DU87" s="5">
        <v>22336</v>
      </c>
      <c r="DV87" s="5" t="s">
        <v>220</v>
      </c>
      <c r="DW87" s="5" t="s">
        <v>220</v>
      </c>
      <c r="DX87" s="5" t="s">
        <v>220</v>
      </c>
      <c r="DY87" s="5" t="s">
        <v>220</v>
      </c>
      <c r="DZ87" s="5" t="s">
        <v>220</v>
      </c>
      <c r="EA87" s="5">
        <v>33599</v>
      </c>
      <c r="EB87" s="5">
        <v>452</v>
      </c>
      <c r="EC87" s="5">
        <v>54065</v>
      </c>
      <c r="ED87" s="5">
        <v>13464</v>
      </c>
      <c r="EE87" s="5">
        <v>19654</v>
      </c>
      <c r="EF87" s="5">
        <v>11253</v>
      </c>
      <c r="EG87" s="5">
        <v>9936</v>
      </c>
      <c r="EH87" s="5">
        <v>5760</v>
      </c>
      <c r="EI87" s="5">
        <v>10421</v>
      </c>
      <c r="EJ87" s="5">
        <v>21221</v>
      </c>
      <c r="EK87" s="5">
        <v>20433</v>
      </c>
      <c r="EL87" s="5">
        <v>8054</v>
      </c>
      <c r="EM87" s="5">
        <v>9568</v>
      </c>
      <c r="EN87" s="5">
        <v>11985</v>
      </c>
      <c r="EO87" s="5">
        <v>20510</v>
      </c>
      <c r="EP87" s="5">
        <v>7377</v>
      </c>
      <c r="EQ87" s="5">
        <v>12659</v>
      </c>
      <c r="ER87" s="5">
        <v>14123</v>
      </c>
      <c r="ES87" s="5">
        <v>7231</v>
      </c>
      <c r="ET87" s="5">
        <v>4524</v>
      </c>
      <c r="EU87" s="5">
        <v>7880</v>
      </c>
      <c r="EV87" s="5">
        <v>3718</v>
      </c>
      <c r="EW87" s="5">
        <v>2577</v>
      </c>
      <c r="EX87" s="5">
        <v>8306</v>
      </c>
      <c r="EY87" s="5">
        <v>6027</v>
      </c>
      <c r="EZ87" s="5">
        <v>4929</v>
      </c>
      <c r="FA87" s="5">
        <v>6964</v>
      </c>
      <c r="FB87" s="5" t="s">
        <v>220</v>
      </c>
      <c r="FC87" s="5" t="s">
        <v>220</v>
      </c>
      <c r="FD87" s="5" t="s">
        <v>220</v>
      </c>
      <c r="FE87" s="5" t="s">
        <v>220</v>
      </c>
      <c r="FF87" s="5" t="s">
        <v>220</v>
      </c>
      <c r="FG87" s="5">
        <v>0</v>
      </c>
      <c r="FH87" s="5">
        <v>0</v>
      </c>
      <c r="FI87" s="5">
        <v>0</v>
      </c>
      <c r="FJ87" s="5">
        <v>0</v>
      </c>
      <c r="FK87" s="5">
        <v>0</v>
      </c>
      <c r="FL87" s="5">
        <v>0</v>
      </c>
      <c r="FM87" s="5">
        <v>0</v>
      </c>
      <c r="FN87" s="5">
        <v>0</v>
      </c>
      <c r="FO87" s="5">
        <v>0</v>
      </c>
      <c r="FP87" s="5">
        <v>0</v>
      </c>
      <c r="FQ87" s="5">
        <v>0</v>
      </c>
      <c r="FR87" s="5">
        <v>0</v>
      </c>
      <c r="FS87" s="5">
        <v>0</v>
      </c>
      <c r="FT87" s="5">
        <v>0</v>
      </c>
      <c r="FU87" s="5" t="s">
        <v>220</v>
      </c>
      <c r="FV87" s="5" t="s">
        <v>220</v>
      </c>
      <c r="FW87" s="5" t="s">
        <v>220</v>
      </c>
      <c r="FX87" s="5" t="s">
        <v>220</v>
      </c>
      <c r="FY87" s="5" t="s">
        <v>220</v>
      </c>
      <c r="FZ87" s="5" t="s">
        <v>220</v>
      </c>
      <c r="GA87" s="5" t="s">
        <v>220</v>
      </c>
      <c r="GB87" s="5" t="s">
        <v>220</v>
      </c>
      <c r="GC87" s="5" t="s">
        <v>220</v>
      </c>
      <c r="GD87" s="5" t="s">
        <v>220</v>
      </c>
      <c r="GE87" s="5" t="s">
        <v>220</v>
      </c>
      <c r="GF87" s="5" t="s">
        <v>220</v>
      </c>
      <c r="GG87" s="5" t="s">
        <v>220</v>
      </c>
      <c r="GH87" s="5" t="s">
        <v>220</v>
      </c>
      <c r="GI87" s="5" t="s">
        <v>220</v>
      </c>
      <c r="GJ87" s="5" t="s">
        <v>220</v>
      </c>
      <c r="GK87" s="5" t="s">
        <v>220</v>
      </c>
      <c r="GL87" s="5" t="s">
        <v>220</v>
      </c>
      <c r="GM87" s="5">
        <v>1121040</v>
      </c>
      <c r="GN87" s="5">
        <v>320361</v>
      </c>
      <c r="GO87" s="5">
        <v>1293329</v>
      </c>
      <c r="GP87" s="5">
        <v>228681</v>
      </c>
      <c r="GQ87" s="5">
        <v>374108</v>
      </c>
      <c r="GR87" s="5">
        <v>565653</v>
      </c>
      <c r="GS87" s="5">
        <v>267838</v>
      </c>
      <c r="GT87" s="5">
        <v>178734</v>
      </c>
      <c r="GU87" s="5">
        <v>205513</v>
      </c>
      <c r="GV87" s="5">
        <v>403822</v>
      </c>
      <c r="GW87" s="5">
        <v>824641</v>
      </c>
      <c r="GX87" s="5">
        <v>191557</v>
      </c>
      <c r="GY87" s="5">
        <v>233399</v>
      </c>
      <c r="GZ87" s="5">
        <v>171372</v>
      </c>
      <c r="HA87" s="5">
        <v>236206</v>
      </c>
      <c r="HB87" s="5">
        <v>570150</v>
      </c>
      <c r="HC87" s="5">
        <v>271446</v>
      </c>
      <c r="HD87" s="5">
        <v>127368</v>
      </c>
      <c r="HE87" s="5">
        <v>123266</v>
      </c>
      <c r="HF87" s="5">
        <v>72117</v>
      </c>
      <c r="HG87" s="5">
        <v>66085</v>
      </c>
      <c r="HH87" s="5">
        <v>72434</v>
      </c>
      <c r="HI87" s="5">
        <v>74863</v>
      </c>
      <c r="HJ87" s="5">
        <v>117979</v>
      </c>
      <c r="HK87" s="5">
        <v>110129</v>
      </c>
      <c r="HL87" s="5">
        <v>98881</v>
      </c>
      <c r="HM87" s="5">
        <v>76496</v>
      </c>
      <c r="HN87" s="5" t="s">
        <v>220</v>
      </c>
      <c r="HO87" s="5" t="s">
        <v>220</v>
      </c>
      <c r="HP87" s="5" t="s">
        <v>220</v>
      </c>
      <c r="HQ87" s="5" t="s">
        <v>220</v>
      </c>
      <c r="HR87" s="5" t="s">
        <v>220</v>
      </c>
      <c r="HS87" s="5">
        <v>488880</v>
      </c>
      <c r="HT87" s="5">
        <v>512316</v>
      </c>
      <c r="HU87" s="5">
        <v>498668</v>
      </c>
      <c r="HV87" s="5">
        <v>481311</v>
      </c>
      <c r="HW87" s="5">
        <v>484486</v>
      </c>
      <c r="HX87" s="5">
        <v>554103</v>
      </c>
      <c r="HY87" s="5">
        <v>599535</v>
      </c>
      <c r="HZ87" s="5">
        <v>552456</v>
      </c>
      <c r="IA87" s="5">
        <v>611184</v>
      </c>
      <c r="IB87" s="5">
        <v>624801</v>
      </c>
      <c r="IC87" s="5">
        <v>636397</v>
      </c>
      <c r="ID87" s="5">
        <v>624147</v>
      </c>
      <c r="IE87" s="5">
        <v>636100</v>
      </c>
      <c r="IF87" s="5">
        <v>690712</v>
      </c>
      <c r="IG87" s="5">
        <v>487036</v>
      </c>
      <c r="IH87" s="5">
        <v>387886</v>
      </c>
      <c r="II87" s="5">
        <v>389186</v>
      </c>
      <c r="IJ87" s="5">
        <v>368284</v>
      </c>
      <c r="IK87" s="5">
        <v>292405</v>
      </c>
      <c r="IL87" s="5">
        <v>233069</v>
      </c>
      <c r="IM87" s="5">
        <v>203898</v>
      </c>
      <c r="IN87" s="5">
        <v>211981</v>
      </c>
      <c r="IO87" s="5">
        <v>209767</v>
      </c>
      <c r="IP87" s="5">
        <v>204363</v>
      </c>
      <c r="IQ87" s="5">
        <v>202240</v>
      </c>
      <c r="IR87" s="5">
        <v>194080</v>
      </c>
      <c r="IS87" s="5">
        <v>213003</v>
      </c>
      <c r="IT87" s="5" t="s">
        <v>220</v>
      </c>
      <c r="IU87" s="5" t="s">
        <v>220</v>
      </c>
      <c r="IV87" s="5" t="s">
        <v>220</v>
      </c>
      <c r="IW87" s="5" t="s">
        <v>220</v>
      </c>
      <c r="IX87" s="5" t="s">
        <v>220</v>
      </c>
      <c r="IY87" s="5">
        <v>36006</v>
      </c>
      <c r="IZ87" s="5">
        <v>35687</v>
      </c>
      <c r="JA87" s="5">
        <v>36160</v>
      </c>
      <c r="JB87" s="5">
        <v>29908</v>
      </c>
      <c r="JC87" s="5">
        <v>34014</v>
      </c>
      <c r="JD87" s="5">
        <v>40179</v>
      </c>
      <c r="JE87" s="5">
        <v>39616</v>
      </c>
      <c r="JF87" s="5">
        <v>40372</v>
      </c>
      <c r="JG87" s="5">
        <v>46149</v>
      </c>
      <c r="JH87" s="5">
        <v>40254</v>
      </c>
      <c r="JI87" s="5">
        <v>33910</v>
      </c>
      <c r="JJ87" s="5">
        <v>43108</v>
      </c>
      <c r="JK87" s="5">
        <v>35698</v>
      </c>
      <c r="JL87" s="5">
        <v>29167</v>
      </c>
      <c r="JM87" s="5">
        <v>47392</v>
      </c>
      <c r="JN87" s="5">
        <v>42289</v>
      </c>
      <c r="JO87" s="5">
        <v>42421</v>
      </c>
      <c r="JP87" s="5">
        <v>49889</v>
      </c>
      <c r="JQ87" s="5">
        <v>33945</v>
      </c>
      <c r="JR87" s="5">
        <v>26781</v>
      </c>
      <c r="JS87" s="5">
        <v>26619</v>
      </c>
      <c r="JT87" s="5">
        <v>29142</v>
      </c>
      <c r="JU87" s="5">
        <v>31515</v>
      </c>
      <c r="JV87" s="5">
        <v>26572</v>
      </c>
      <c r="JW87" s="5">
        <v>24829</v>
      </c>
      <c r="JX87" s="5">
        <v>29703</v>
      </c>
      <c r="JY87" s="5">
        <v>27991</v>
      </c>
      <c r="JZ87" s="5" t="s">
        <v>220</v>
      </c>
      <c r="KA87" s="5" t="s">
        <v>220</v>
      </c>
      <c r="KB87" s="5" t="s">
        <v>220</v>
      </c>
      <c r="KC87" s="5" t="s">
        <v>220</v>
      </c>
      <c r="KD87" s="5" t="s">
        <v>220</v>
      </c>
      <c r="KE87" s="5">
        <v>343156</v>
      </c>
      <c r="KF87" s="5">
        <v>355982</v>
      </c>
      <c r="KG87" s="5">
        <v>313416</v>
      </c>
      <c r="KH87" s="5">
        <v>362583</v>
      </c>
      <c r="KI87" s="5">
        <v>330867</v>
      </c>
      <c r="KJ87" s="5">
        <v>326345</v>
      </c>
      <c r="KK87" s="5">
        <v>304456</v>
      </c>
      <c r="KL87" s="5">
        <v>238324</v>
      </c>
      <c r="KM87" s="5">
        <v>222172</v>
      </c>
      <c r="KN87" s="5">
        <v>181994</v>
      </c>
      <c r="KO87" s="5">
        <v>134352</v>
      </c>
      <c r="KP87" s="5">
        <v>92226</v>
      </c>
      <c r="KQ87" s="5">
        <v>21855</v>
      </c>
      <c r="KR87" s="5">
        <v>18608</v>
      </c>
      <c r="KS87" s="5">
        <v>22857</v>
      </c>
      <c r="KT87" s="5">
        <v>17274</v>
      </c>
      <c r="KU87" s="5">
        <v>18627</v>
      </c>
      <c r="KV87" s="5">
        <v>19283</v>
      </c>
      <c r="KW87" s="5">
        <v>16586</v>
      </c>
      <c r="KX87" s="5">
        <v>6097</v>
      </c>
      <c r="KY87" s="5">
        <v>6063</v>
      </c>
      <c r="KZ87" s="5">
        <v>7618</v>
      </c>
      <c r="LA87" s="5">
        <v>5282</v>
      </c>
      <c r="LB87" s="5">
        <v>4278</v>
      </c>
      <c r="LC87" s="5">
        <v>2901</v>
      </c>
      <c r="LD87" s="5">
        <v>2783</v>
      </c>
      <c r="LE87" s="5">
        <v>3725</v>
      </c>
      <c r="LF87" s="5" t="s">
        <v>220</v>
      </c>
      <c r="LG87" s="5" t="s">
        <v>220</v>
      </c>
      <c r="LH87" s="5" t="s">
        <v>220</v>
      </c>
      <c r="LI87" s="5" t="s">
        <v>220</v>
      </c>
      <c r="LJ87" s="5" t="s">
        <v>220</v>
      </c>
      <c r="LK87" s="5">
        <v>0</v>
      </c>
      <c r="LL87" s="5">
        <v>0</v>
      </c>
      <c r="LM87" s="5">
        <v>0</v>
      </c>
      <c r="LN87" s="5">
        <v>0</v>
      </c>
      <c r="LO87" s="5">
        <v>0</v>
      </c>
      <c r="LP87" s="5">
        <v>0</v>
      </c>
      <c r="LQ87" s="5">
        <v>0</v>
      </c>
      <c r="LR87" s="5">
        <v>0</v>
      </c>
      <c r="LS87" s="5">
        <v>0</v>
      </c>
      <c r="LT87" s="5">
        <v>0</v>
      </c>
      <c r="LU87" s="5">
        <v>0</v>
      </c>
      <c r="LV87" s="5">
        <v>-20</v>
      </c>
      <c r="LW87" s="5">
        <v>3944</v>
      </c>
      <c r="LX87" s="5">
        <v>3299</v>
      </c>
      <c r="LY87" s="5">
        <v>3091</v>
      </c>
      <c r="LZ87" s="5">
        <v>3752</v>
      </c>
      <c r="MA87" s="5">
        <v>5131</v>
      </c>
      <c r="MB87" s="5">
        <v>6804</v>
      </c>
      <c r="MC87" s="5">
        <v>3674</v>
      </c>
      <c r="MD87" s="5">
        <v>3352</v>
      </c>
      <c r="ME87" s="5">
        <v>3731</v>
      </c>
      <c r="MF87" s="5">
        <v>4369</v>
      </c>
      <c r="MG87" s="5">
        <v>4027</v>
      </c>
      <c r="MH87" s="5">
        <v>3332</v>
      </c>
      <c r="MI87" s="5">
        <v>3171</v>
      </c>
      <c r="MJ87" s="5">
        <v>3481</v>
      </c>
      <c r="MK87" s="5">
        <v>3002</v>
      </c>
      <c r="ML87" s="5" t="s">
        <v>220</v>
      </c>
      <c r="MM87" s="5" t="s">
        <v>220</v>
      </c>
      <c r="MN87" s="5" t="s">
        <v>220</v>
      </c>
      <c r="MO87" s="5" t="s">
        <v>220</v>
      </c>
      <c r="MP87" s="5" t="s">
        <v>220</v>
      </c>
      <c r="MQ87" s="5">
        <v>3683</v>
      </c>
      <c r="MR87" s="5">
        <v>3639</v>
      </c>
      <c r="MS87" s="5">
        <v>3051</v>
      </c>
      <c r="MT87" s="5">
        <v>2773</v>
      </c>
      <c r="MU87" s="5">
        <v>2845</v>
      </c>
      <c r="MV87" s="5">
        <v>2566</v>
      </c>
      <c r="MW87" s="5">
        <v>3404</v>
      </c>
      <c r="MX87" s="5">
        <v>3336</v>
      </c>
      <c r="MY87" s="5">
        <v>3772</v>
      </c>
      <c r="MZ87" s="5">
        <v>3937</v>
      </c>
      <c r="NA87" s="5">
        <v>3935</v>
      </c>
      <c r="NB87" s="5">
        <v>3122</v>
      </c>
      <c r="NC87" s="5">
        <v>3189</v>
      </c>
      <c r="ND87" s="5">
        <v>2252</v>
      </c>
      <c r="NE87" s="5" t="s">
        <v>220</v>
      </c>
      <c r="NF87" s="5" t="s">
        <v>220</v>
      </c>
      <c r="NG87" s="5" t="s">
        <v>220</v>
      </c>
      <c r="NH87" s="5" t="s">
        <v>220</v>
      </c>
      <c r="NI87" s="5" t="s">
        <v>220</v>
      </c>
      <c r="NJ87" s="5" t="s">
        <v>220</v>
      </c>
      <c r="NK87" s="5" t="s">
        <v>220</v>
      </c>
      <c r="NL87" s="5" t="s">
        <v>220</v>
      </c>
      <c r="NM87" s="5" t="s">
        <v>220</v>
      </c>
      <c r="NN87" s="5" t="s">
        <v>220</v>
      </c>
      <c r="NO87" s="5" t="s">
        <v>220</v>
      </c>
      <c r="NP87" s="5" t="s">
        <v>220</v>
      </c>
      <c r="NQ87" s="5" t="s">
        <v>220</v>
      </c>
      <c r="NR87" s="5" t="s">
        <v>220</v>
      </c>
      <c r="NS87" s="5" t="s">
        <v>220</v>
      </c>
      <c r="NT87" s="5" t="s">
        <v>220</v>
      </c>
      <c r="NU87" s="5" t="s">
        <v>220</v>
      </c>
      <c r="NV87" s="5" t="s">
        <v>220</v>
      </c>
      <c r="NW87" s="5">
        <v>0</v>
      </c>
      <c r="NX87" s="5">
        <v>0</v>
      </c>
      <c r="NY87" s="5">
        <v>0</v>
      </c>
      <c r="NZ87" s="5">
        <v>0</v>
      </c>
      <c r="OA87" s="5">
        <v>0</v>
      </c>
      <c r="OB87" s="5">
        <v>0</v>
      </c>
      <c r="OC87" s="5">
        <v>0</v>
      </c>
      <c r="OD87" s="5">
        <v>0</v>
      </c>
      <c r="OE87" s="5">
        <v>0</v>
      </c>
      <c r="OF87" s="5">
        <v>0</v>
      </c>
      <c r="OG87" s="5">
        <v>0</v>
      </c>
      <c r="OH87" s="5">
        <v>0</v>
      </c>
      <c r="OI87" s="5">
        <v>0</v>
      </c>
      <c r="OJ87" s="5">
        <v>0</v>
      </c>
      <c r="OK87" s="5" t="s">
        <v>220</v>
      </c>
      <c r="OL87" s="5" t="s">
        <v>220</v>
      </c>
      <c r="OM87" s="5" t="s">
        <v>220</v>
      </c>
      <c r="ON87" s="5" t="s">
        <v>220</v>
      </c>
      <c r="OO87" s="5" t="s">
        <v>220</v>
      </c>
      <c r="OP87" s="5" t="s">
        <v>220</v>
      </c>
      <c r="OQ87" s="5" t="s">
        <v>220</v>
      </c>
      <c r="OR87" s="5" t="s">
        <v>220</v>
      </c>
      <c r="OS87" s="5" t="s">
        <v>220</v>
      </c>
      <c r="OT87" s="5" t="s">
        <v>220</v>
      </c>
      <c r="OU87" s="5" t="s">
        <v>220</v>
      </c>
      <c r="OV87" s="5" t="s">
        <v>220</v>
      </c>
      <c r="OW87" s="5" t="s">
        <v>220</v>
      </c>
      <c r="OX87" s="5" t="s">
        <v>220</v>
      </c>
      <c r="OY87" s="5" t="s">
        <v>220</v>
      </c>
      <c r="OZ87" s="5" t="s">
        <v>220</v>
      </c>
      <c r="PA87" s="5" t="s">
        <v>220</v>
      </c>
      <c r="PB87" s="5" t="s">
        <v>220</v>
      </c>
      <c r="PC87" s="5">
        <v>13980</v>
      </c>
      <c r="PD87" s="5">
        <v>15705</v>
      </c>
      <c r="PE87" s="5">
        <v>11772</v>
      </c>
      <c r="PF87" s="5">
        <v>11923</v>
      </c>
      <c r="PG87" s="5">
        <v>14266</v>
      </c>
      <c r="PH87" s="5">
        <v>12322</v>
      </c>
      <c r="PI87" s="5">
        <v>11622</v>
      </c>
      <c r="PJ87" s="5">
        <v>11185</v>
      </c>
      <c r="PK87" s="5">
        <v>7226</v>
      </c>
      <c r="PL87" s="5">
        <v>7157</v>
      </c>
      <c r="PM87" s="5">
        <v>8271</v>
      </c>
      <c r="PN87" s="5">
        <v>5165</v>
      </c>
      <c r="PO87" s="5">
        <v>7544</v>
      </c>
      <c r="PP87" s="5">
        <v>3006</v>
      </c>
      <c r="PQ87" s="5">
        <v>6958</v>
      </c>
      <c r="PR87" s="5">
        <v>7303</v>
      </c>
      <c r="PS87" s="5">
        <v>10228</v>
      </c>
      <c r="PT87" s="5">
        <v>14246</v>
      </c>
      <c r="PU87" s="5">
        <v>10320</v>
      </c>
      <c r="PV87" s="5">
        <v>8719</v>
      </c>
      <c r="PW87" s="5">
        <v>9366</v>
      </c>
      <c r="PX87" s="5">
        <v>9038</v>
      </c>
      <c r="PY87" s="5">
        <v>9757</v>
      </c>
      <c r="PZ87" s="5">
        <v>8836</v>
      </c>
      <c r="QA87" s="5">
        <v>8967</v>
      </c>
      <c r="QB87" s="5">
        <v>9664</v>
      </c>
      <c r="QC87" s="5">
        <v>8863</v>
      </c>
      <c r="QD87" s="5" t="s">
        <v>220</v>
      </c>
      <c r="QE87" s="5" t="s">
        <v>220</v>
      </c>
      <c r="QF87" s="5" t="s">
        <v>220</v>
      </c>
      <c r="QG87" s="5" t="s">
        <v>220</v>
      </c>
      <c r="QH87" s="5" t="s">
        <v>220</v>
      </c>
      <c r="QI87" s="5">
        <v>18780</v>
      </c>
      <c r="QJ87" s="5">
        <v>18108</v>
      </c>
      <c r="QK87" s="5">
        <v>22606</v>
      </c>
      <c r="QL87" s="5">
        <v>18005</v>
      </c>
      <c r="QM87" s="5">
        <v>19777</v>
      </c>
      <c r="QN87" s="5">
        <v>21085</v>
      </c>
      <c r="QO87" s="5">
        <v>20655</v>
      </c>
      <c r="QP87" s="5">
        <v>16248</v>
      </c>
      <c r="QQ87" s="5">
        <v>17182</v>
      </c>
      <c r="QR87" s="5">
        <v>18625</v>
      </c>
      <c r="QS87" s="5">
        <v>14829</v>
      </c>
      <c r="QT87" s="5">
        <v>22525</v>
      </c>
      <c r="QU87" s="5">
        <v>24053</v>
      </c>
      <c r="QV87" s="5">
        <v>19014</v>
      </c>
      <c r="QW87" s="5">
        <v>17874</v>
      </c>
      <c r="QX87" s="5">
        <v>19696</v>
      </c>
      <c r="QY87" s="5">
        <v>20123</v>
      </c>
      <c r="QZ87" s="5">
        <v>21356</v>
      </c>
      <c r="RA87" s="5">
        <v>12316</v>
      </c>
      <c r="RB87" s="5">
        <v>12032</v>
      </c>
      <c r="RC87" s="5">
        <v>11962</v>
      </c>
      <c r="RD87" s="5">
        <v>14877</v>
      </c>
      <c r="RE87" s="5">
        <v>13644</v>
      </c>
      <c r="RF87" s="5">
        <v>12346</v>
      </c>
      <c r="RG87" s="5">
        <v>12356</v>
      </c>
      <c r="RH87" s="5">
        <v>13365</v>
      </c>
      <c r="RI87" s="5">
        <v>12335</v>
      </c>
      <c r="RJ87" s="5" t="s">
        <v>220</v>
      </c>
      <c r="RK87" s="5" t="s">
        <v>220</v>
      </c>
      <c r="RL87" s="5" t="s">
        <v>220</v>
      </c>
      <c r="RM87" s="5" t="s">
        <v>220</v>
      </c>
      <c r="RN87" s="5" t="s">
        <v>220</v>
      </c>
      <c r="RO87" s="5">
        <v>22428</v>
      </c>
      <c r="RP87" s="5">
        <v>28757</v>
      </c>
      <c r="RQ87" s="5">
        <v>25805</v>
      </c>
      <c r="RR87" s="5">
        <v>25303</v>
      </c>
      <c r="RS87" s="5">
        <v>19872</v>
      </c>
      <c r="RT87" s="5">
        <v>22665</v>
      </c>
      <c r="RU87" s="5">
        <v>21688</v>
      </c>
      <c r="RV87" s="5">
        <v>18320</v>
      </c>
      <c r="RW87" s="5">
        <v>18262</v>
      </c>
      <c r="RX87" s="5">
        <v>15455</v>
      </c>
      <c r="RY87" s="5">
        <v>19651</v>
      </c>
      <c r="RZ87" s="5">
        <v>20045</v>
      </c>
      <c r="SA87" s="5">
        <v>17339</v>
      </c>
      <c r="SB87" s="5">
        <v>15923</v>
      </c>
      <c r="SC87" s="5">
        <v>17251</v>
      </c>
      <c r="SD87" s="5">
        <v>16588</v>
      </c>
      <c r="SE87" s="5">
        <v>18146</v>
      </c>
      <c r="SF87" s="5">
        <v>20301</v>
      </c>
      <c r="SG87" s="5">
        <v>15308</v>
      </c>
      <c r="SH87" s="5">
        <v>11428</v>
      </c>
      <c r="SI87" s="5">
        <v>12278</v>
      </c>
      <c r="SJ87" s="5">
        <v>12739</v>
      </c>
      <c r="SK87" s="5">
        <v>10429</v>
      </c>
      <c r="SL87" s="5">
        <v>11239</v>
      </c>
      <c r="SM87" s="5">
        <v>10323</v>
      </c>
      <c r="SN87" s="5">
        <v>10344</v>
      </c>
      <c r="SO87" s="5">
        <v>8921</v>
      </c>
      <c r="SP87" s="5" t="s">
        <v>220</v>
      </c>
      <c r="SQ87" s="5" t="s">
        <v>220</v>
      </c>
      <c r="SR87" s="5" t="s">
        <v>220</v>
      </c>
      <c r="SS87" s="5" t="s">
        <v>220</v>
      </c>
      <c r="ST87" s="5" t="s">
        <v>220</v>
      </c>
      <c r="SU87" s="5">
        <v>45831</v>
      </c>
      <c r="SV87" s="5">
        <v>35084</v>
      </c>
      <c r="SW87" s="5">
        <v>41492</v>
      </c>
      <c r="SX87" s="5">
        <v>47294</v>
      </c>
      <c r="SY87" s="5">
        <v>46725</v>
      </c>
      <c r="SZ87" s="5">
        <v>42555</v>
      </c>
      <c r="TA87" s="5">
        <v>39823</v>
      </c>
      <c r="TB87" s="5">
        <v>46605</v>
      </c>
      <c r="TC87" s="5">
        <v>43264</v>
      </c>
      <c r="TD87" s="5">
        <v>48086</v>
      </c>
      <c r="TE87" s="5">
        <v>36866</v>
      </c>
      <c r="TF87" s="5">
        <v>32148</v>
      </c>
      <c r="TG87" s="5">
        <v>32654</v>
      </c>
      <c r="TH87" s="5">
        <v>36642</v>
      </c>
      <c r="TI87" s="5">
        <v>30266</v>
      </c>
      <c r="TJ87" s="5">
        <v>26199</v>
      </c>
      <c r="TK87" s="5">
        <v>25037</v>
      </c>
      <c r="TL87" s="5">
        <v>24339</v>
      </c>
      <c r="TM87" s="5">
        <v>18165</v>
      </c>
      <c r="TN87" s="5">
        <v>20555</v>
      </c>
      <c r="TO87" s="5">
        <v>23596</v>
      </c>
      <c r="TP87" s="5">
        <v>26244</v>
      </c>
      <c r="TQ87" s="5">
        <v>1423</v>
      </c>
      <c r="TR87" s="5">
        <v>263</v>
      </c>
      <c r="TS87" s="5">
        <v>129</v>
      </c>
      <c r="TT87" s="5">
        <v>187</v>
      </c>
      <c r="TU87" s="5">
        <v>437</v>
      </c>
      <c r="TV87" s="5" t="s">
        <v>220</v>
      </c>
      <c r="TW87" s="5" t="s">
        <v>220</v>
      </c>
      <c r="TX87" s="5" t="s">
        <v>220</v>
      </c>
      <c r="TY87" s="5" t="s">
        <v>220</v>
      </c>
      <c r="TZ87" s="5" t="s">
        <v>220</v>
      </c>
      <c r="UA87" s="5">
        <v>0</v>
      </c>
      <c r="UB87" s="5">
        <v>0</v>
      </c>
      <c r="UC87" s="5">
        <v>0</v>
      </c>
      <c r="UD87" s="5">
        <v>0</v>
      </c>
      <c r="UE87" s="5">
        <v>0</v>
      </c>
      <c r="UF87" s="5">
        <v>0</v>
      </c>
      <c r="UG87" s="5">
        <v>0</v>
      </c>
      <c r="UH87" s="5">
        <v>0</v>
      </c>
      <c r="UI87" s="5">
        <v>0</v>
      </c>
      <c r="UJ87" s="5">
        <v>2</v>
      </c>
      <c r="UK87" s="5">
        <v>4</v>
      </c>
      <c r="UL87" s="5">
        <v>0</v>
      </c>
      <c r="UM87" s="5">
        <v>0</v>
      </c>
      <c r="UN87" s="5">
        <v>0</v>
      </c>
      <c r="UO87" s="5">
        <v>0</v>
      </c>
      <c r="UP87" s="5">
        <v>0</v>
      </c>
      <c r="UQ87" s="5">
        <v>0</v>
      </c>
      <c r="UR87" s="5">
        <v>106</v>
      </c>
      <c r="US87" s="5">
        <v>106</v>
      </c>
      <c r="UT87" s="5">
        <v>159</v>
      </c>
      <c r="UU87" s="5">
        <v>309</v>
      </c>
      <c r="UV87" s="5">
        <v>51</v>
      </c>
      <c r="UW87" s="5">
        <v>198</v>
      </c>
      <c r="UX87" s="5">
        <v>178</v>
      </c>
      <c r="UY87" s="5">
        <v>52</v>
      </c>
      <c r="UZ87" s="5">
        <v>63</v>
      </c>
      <c r="VA87" s="5">
        <v>25</v>
      </c>
      <c r="VB87" s="5" t="s">
        <v>220</v>
      </c>
      <c r="VC87" s="5" t="s">
        <v>220</v>
      </c>
      <c r="VD87" s="5" t="s">
        <v>220</v>
      </c>
      <c r="VE87" s="5" t="s">
        <v>220</v>
      </c>
      <c r="VF87" s="5" t="s">
        <v>220</v>
      </c>
      <c r="VG87" s="5">
        <v>126052</v>
      </c>
      <c r="VH87" s="5">
        <v>114536</v>
      </c>
      <c r="VI87" s="5">
        <v>116971</v>
      </c>
      <c r="VJ87" s="5">
        <v>114593</v>
      </c>
      <c r="VK87" s="5">
        <v>102903</v>
      </c>
      <c r="VL87" s="5">
        <v>97067</v>
      </c>
      <c r="VM87" s="5">
        <v>91879</v>
      </c>
      <c r="VN87" s="5">
        <v>86453</v>
      </c>
      <c r="VO87" s="5">
        <v>85836</v>
      </c>
      <c r="VP87" s="5">
        <v>89189</v>
      </c>
      <c r="VQ87" s="5">
        <v>80274</v>
      </c>
      <c r="VR87" s="5">
        <v>77354</v>
      </c>
      <c r="VS87" s="5">
        <v>79011</v>
      </c>
      <c r="VT87" s="5">
        <v>94709</v>
      </c>
      <c r="VU87" s="5">
        <v>91404</v>
      </c>
      <c r="VV87" s="5">
        <v>98107</v>
      </c>
      <c r="VW87" s="5">
        <v>79941</v>
      </c>
      <c r="VX87" s="5">
        <v>63747</v>
      </c>
      <c r="VY87" s="5">
        <v>34454</v>
      </c>
      <c r="VZ87" s="5">
        <v>38729</v>
      </c>
      <c r="WA87" s="5">
        <v>45014</v>
      </c>
      <c r="WB87" s="5">
        <v>51951</v>
      </c>
      <c r="WC87" s="5">
        <v>57470</v>
      </c>
      <c r="WD87" s="5">
        <v>53145</v>
      </c>
      <c r="WE87" s="5">
        <v>51554</v>
      </c>
      <c r="WF87" s="5">
        <v>40665</v>
      </c>
      <c r="WG87" s="5">
        <v>41211</v>
      </c>
      <c r="WH87" s="5" t="s">
        <v>220</v>
      </c>
      <c r="WI87" s="5" t="s">
        <v>220</v>
      </c>
      <c r="WJ87" s="5" t="s">
        <v>220</v>
      </c>
      <c r="WK87" s="5" t="s">
        <v>220</v>
      </c>
      <c r="WL87" s="5" t="s">
        <v>220</v>
      </c>
      <c r="WM87" s="5">
        <v>477</v>
      </c>
      <c r="WN87" s="5">
        <v>502</v>
      </c>
      <c r="WO87" s="5">
        <v>602</v>
      </c>
      <c r="WP87" s="5">
        <v>630</v>
      </c>
      <c r="WQ87" s="5">
        <v>596</v>
      </c>
      <c r="WR87" s="5">
        <v>837</v>
      </c>
      <c r="WS87" s="5">
        <v>619</v>
      </c>
      <c r="WT87" s="5">
        <v>697</v>
      </c>
      <c r="WU87" s="5">
        <v>602</v>
      </c>
      <c r="WV87" s="5">
        <v>796</v>
      </c>
      <c r="WW87" s="5">
        <v>808</v>
      </c>
      <c r="WX87" s="5">
        <v>913</v>
      </c>
      <c r="WY87" s="5">
        <v>890</v>
      </c>
      <c r="WZ87" s="5">
        <v>783</v>
      </c>
      <c r="XA87" s="5">
        <v>516</v>
      </c>
      <c r="XB87" s="5">
        <v>482</v>
      </c>
      <c r="XC87" s="5">
        <v>581</v>
      </c>
      <c r="XD87" s="5">
        <v>418</v>
      </c>
      <c r="XE87" s="5">
        <v>129</v>
      </c>
      <c r="XF87" s="5">
        <v>136</v>
      </c>
      <c r="XG87" s="5">
        <v>2296</v>
      </c>
      <c r="XH87" s="5">
        <v>290</v>
      </c>
      <c r="XI87" s="5">
        <v>373</v>
      </c>
      <c r="XJ87" s="5">
        <v>733</v>
      </c>
      <c r="XK87" s="5">
        <v>559</v>
      </c>
      <c r="XL87" s="5">
        <v>549</v>
      </c>
      <c r="XM87" s="5">
        <v>566</v>
      </c>
      <c r="XN87" s="5" t="s">
        <v>220</v>
      </c>
      <c r="XO87" s="5" t="s">
        <v>220</v>
      </c>
      <c r="XP87" s="5" t="s">
        <v>220</v>
      </c>
      <c r="XQ87" s="5" t="s">
        <v>220</v>
      </c>
      <c r="XR87" s="5" t="s">
        <v>220</v>
      </c>
      <c r="XS87" s="2">
        <v>9417</v>
      </c>
      <c r="XT87" s="3" t="s">
        <v>222</v>
      </c>
      <c r="XU87" s="3" t="s">
        <v>222</v>
      </c>
      <c r="XV87" s="3" t="s">
        <v>222</v>
      </c>
      <c r="XW87" s="3" t="s">
        <v>221</v>
      </c>
      <c r="XX87" s="3" t="s">
        <v>221</v>
      </c>
      <c r="XY87" s="3" t="s">
        <v>222</v>
      </c>
      <c r="XZ87" s="3" t="s">
        <v>271</v>
      </c>
    </row>
    <row r="88" spans="1:650" x14ac:dyDescent="0.3">
      <c r="A88" s="1" t="s">
        <v>82</v>
      </c>
      <c r="B88" s="2">
        <v>4057088</v>
      </c>
      <c r="C88" s="5" t="s">
        <v>220</v>
      </c>
      <c r="D88" s="5" t="s">
        <v>220</v>
      </c>
      <c r="E88" s="5" t="s">
        <v>220</v>
      </c>
      <c r="F88" s="5" t="s">
        <v>220</v>
      </c>
      <c r="G88" s="5" t="s">
        <v>220</v>
      </c>
      <c r="H88" s="5" t="s">
        <v>220</v>
      </c>
      <c r="I88" s="5" t="s">
        <v>220</v>
      </c>
      <c r="J88" s="5" t="s">
        <v>220</v>
      </c>
      <c r="K88" s="5" t="s">
        <v>220</v>
      </c>
      <c r="L88" s="5" t="s">
        <v>220</v>
      </c>
      <c r="M88" s="5" t="s">
        <v>220</v>
      </c>
      <c r="N88" s="5" t="s">
        <v>220</v>
      </c>
      <c r="O88" s="5" t="s">
        <v>220</v>
      </c>
      <c r="P88" s="5" t="s">
        <v>220</v>
      </c>
      <c r="Q88" s="5" t="s">
        <v>220</v>
      </c>
      <c r="R88" s="5" t="s">
        <v>220</v>
      </c>
      <c r="S88" s="5" t="s">
        <v>220</v>
      </c>
      <c r="T88" s="5" t="s">
        <v>220</v>
      </c>
      <c r="U88" s="5">
        <v>32</v>
      </c>
      <c r="V88" s="5">
        <v>62</v>
      </c>
      <c r="W88" s="5">
        <v>-165</v>
      </c>
      <c r="X88" s="5">
        <v>315</v>
      </c>
      <c r="Y88" s="5">
        <v>374</v>
      </c>
      <c r="Z88" s="5">
        <v>107</v>
      </c>
      <c r="AA88" s="5">
        <v>1179</v>
      </c>
      <c r="AB88" s="5">
        <v>202</v>
      </c>
      <c r="AC88" s="5">
        <v>289</v>
      </c>
      <c r="AD88" s="5">
        <v>344</v>
      </c>
      <c r="AE88" s="5">
        <v>104</v>
      </c>
      <c r="AF88" s="5">
        <v>248</v>
      </c>
      <c r="AG88" s="5">
        <v>480</v>
      </c>
      <c r="AH88" s="5">
        <v>49</v>
      </c>
      <c r="AI88" s="5" t="s">
        <v>220</v>
      </c>
      <c r="AJ88" s="5" t="s">
        <v>220</v>
      </c>
      <c r="AK88" s="5" t="s">
        <v>220</v>
      </c>
      <c r="AL88" s="5" t="s">
        <v>220</v>
      </c>
      <c r="AM88" s="5" t="s">
        <v>220</v>
      </c>
      <c r="AN88" s="5" t="s">
        <v>220</v>
      </c>
      <c r="AO88" s="5" t="s">
        <v>220</v>
      </c>
      <c r="AP88" s="5" t="s">
        <v>220</v>
      </c>
      <c r="AQ88" s="5" t="s">
        <v>220</v>
      </c>
      <c r="AR88" s="5" t="s">
        <v>220</v>
      </c>
      <c r="AS88" s="5" t="s">
        <v>220</v>
      </c>
      <c r="AT88" s="5" t="s">
        <v>220</v>
      </c>
      <c r="AU88" s="5" t="s">
        <v>220</v>
      </c>
      <c r="AV88" s="5" t="s">
        <v>220</v>
      </c>
      <c r="AW88" s="5" t="s">
        <v>220</v>
      </c>
      <c r="AX88" s="5" t="s">
        <v>220</v>
      </c>
      <c r="AY88" s="5" t="s">
        <v>220</v>
      </c>
      <c r="AZ88" s="5" t="s">
        <v>220</v>
      </c>
      <c r="BA88" s="5">
        <v>7041</v>
      </c>
      <c r="BB88" s="5">
        <v>5614</v>
      </c>
      <c r="BC88" s="5">
        <v>5943</v>
      </c>
      <c r="BD88" s="5">
        <v>792</v>
      </c>
      <c r="BE88" s="5">
        <v>1689</v>
      </c>
      <c r="BF88" s="5">
        <v>2918</v>
      </c>
      <c r="BG88" s="5">
        <v>5755</v>
      </c>
      <c r="BH88" s="5">
        <v>8811</v>
      </c>
      <c r="BI88" s="5">
        <v>4313</v>
      </c>
      <c r="BJ88" s="5">
        <v>5916</v>
      </c>
      <c r="BK88" s="5">
        <v>26225</v>
      </c>
      <c r="BL88" s="5">
        <v>2916</v>
      </c>
      <c r="BM88" s="5">
        <v>7845</v>
      </c>
      <c r="BN88" s="5">
        <v>1340</v>
      </c>
      <c r="BO88" s="5" t="s">
        <v>220</v>
      </c>
      <c r="BP88" s="5" t="s">
        <v>220</v>
      </c>
      <c r="BQ88" s="5" t="s">
        <v>220</v>
      </c>
      <c r="BR88" s="5" t="s">
        <v>220</v>
      </c>
      <c r="BS88" s="5" t="s">
        <v>220</v>
      </c>
      <c r="BT88" s="5" t="s">
        <v>220</v>
      </c>
      <c r="BU88" s="5" t="s">
        <v>220</v>
      </c>
      <c r="BV88" s="5" t="s">
        <v>220</v>
      </c>
      <c r="BW88" s="5" t="s">
        <v>220</v>
      </c>
      <c r="BX88" s="5" t="s">
        <v>220</v>
      </c>
      <c r="BY88" s="5" t="s">
        <v>220</v>
      </c>
      <c r="BZ88" s="5" t="s">
        <v>220</v>
      </c>
      <c r="CA88" s="5" t="s">
        <v>220</v>
      </c>
      <c r="CB88" s="5" t="s">
        <v>220</v>
      </c>
      <c r="CC88" s="5" t="s">
        <v>220</v>
      </c>
      <c r="CD88" s="5" t="s">
        <v>220</v>
      </c>
      <c r="CE88" s="5" t="s">
        <v>220</v>
      </c>
      <c r="CF88" s="5" t="s">
        <v>220</v>
      </c>
      <c r="CG88" s="5">
        <v>5512</v>
      </c>
      <c r="CH88" s="5">
        <v>5191</v>
      </c>
      <c r="CI88" s="5">
        <v>6008</v>
      </c>
      <c r="CJ88" s="5">
        <v>5669</v>
      </c>
      <c r="CK88" s="5">
        <v>4090</v>
      </c>
      <c r="CL88" s="5">
        <v>5417</v>
      </c>
      <c r="CM88" s="5">
        <v>6100</v>
      </c>
      <c r="CN88" s="5">
        <v>6987</v>
      </c>
      <c r="CO88" s="5">
        <v>7294</v>
      </c>
      <c r="CP88" s="5">
        <v>6555</v>
      </c>
      <c r="CQ88" s="5">
        <v>31548</v>
      </c>
      <c r="CR88" s="5">
        <v>1651</v>
      </c>
      <c r="CS88" s="5">
        <v>1967</v>
      </c>
      <c r="CT88" s="5">
        <v>1698</v>
      </c>
      <c r="CU88" s="5" t="s">
        <v>220</v>
      </c>
      <c r="CV88" s="5" t="s">
        <v>220</v>
      </c>
      <c r="CW88" s="5" t="s">
        <v>220</v>
      </c>
      <c r="CX88" s="5" t="s">
        <v>220</v>
      </c>
      <c r="CY88" s="5" t="s">
        <v>220</v>
      </c>
      <c r="CZ88" s="5" t="s">
        <v>220</v>
      </c>
      <c r="DA88" s="5" t="s">
        <v>220</v>
      </c>
      <c r="DB88" s="5" t="s">
        <v>220</v>
      </c>
      <c r="DC88" s="5" t="s">
        <v>220</v>
      </c>
      <c r="DD88" s="5" t="s">
        <v>220</v>
      </c>
      <c r="DE88" s="5" t="s">
        <v>220</v>
      </c>
      <c r="DF88" s="5" t="s">
        <v>220</v>
      </c>
      <c r="DG88" s="5" t="s">
        <v>220</v>
      </c>
      <c r="DH88" s="5" t="s">
        <v>220</v>
      </c>
      <c r="DI88" s="5" t="s">
        <v>220</v>
      </c>
      <c r="DJ88" s="5" t="s">
        <v>220</v>
      </c>
      <c r="DK88" s="5" t="s">
        <v>220</v>
      </c>
      <c r="DL88" s="5" t="s">
        <v>220</v>
      </c>
      <c r="DM88" s="5">
        <v>22726</v>
      </c>
      <c r="DN88" s="5">
        <v>23387</v>
      </c>
      <c r="DO88" s="5">
        <v>21538</v>
      </c>
      <c r="DP88" s="5">
        <v>15322</v>
      </c>
      <c r="DQ88" s="5">
        <v>15315</v>
      </c>
      <c r="DR88" s="5">
        <v>14677</v>
      </c>
      <c r="DS88" s="5">
        <v>13502</v>
      </c>
      <c r="DT88" s="5">
        <v>14883</v>
      </c>
      <c r="DU88" s="5">
        <v>10895</v>
      </c>
      <c r="DV88" s="5">
        <v>11051</v>
      </c>
      <c r="DW88" s="5">
        <v>8923</v>
      </c>
      <c r="DX88" s="5">
        <v>9790</v>
      </c>
      <c r="DY88" s="5">
        <v>8903</v>
      </c>
      <c r="DZ88" s="5">
        <v>8285</v>
      </c>
      <c r="EA88" s="5" t="s">
        <v>220</v>
      </c>
      <c r="EB88" s="5" t="s">
        <v>220</v>
      </c>
      <c r="EC88" s="5" t="s">
        <v>220</v>
      </c>
      <c r="ED88" s="5" t="s">
        <v>220</v>
      </c>
      <c r="EE88" s="5" t="s">
        <v>220</v>
      </c>
      <c r="EF88" s="5" t="s">
        <v>220</v>
      </c>
      <c r="EG88" s="5" t="s">
        <v>220</v>
      </c>
      <c r="EH88" s="5" t="s">
        <v>220</v>
      </c>
      <c r="EI88" s="5" t="s">
        <v>220</v>
      </c>
      <c r="EJ88" s="5" t="s">
        <v>220</v>
      </c>
      <c r="EK88" s="5" t="s">
        <v>220</v>
      </c>
      <c r="EL88" s="5" t="s">
        <v>220</v>
      </c>
      <c r="EM88" s="5" t="s">
        <v>220</v>
      </c>
      <c r="EN88" s="5" t="s">
        <v>220</v>
      </c>
      <c r="EO88" s="5" t="s">
        <v>220</v>
      </c>
      <c r="EP88" s="5" t="s">
        <v>220</v>
      </c>
      <c r="EQ88" s="5" t="s">
        <v>220</v>
      </c>
      <c r="ER88" s="5" t="s">
        <v>220</v>
      </c>
      <c r="ES88" s="5">
        <v>3763</v>
      </c>
      <c r="ET88" s="5">
        <v>3371</v>
      </c>
      <c r="EU88" s="5">
        <v>3635</v>
      </c>
      <c r="EV88" s="5">
        <v>3334</v>
      </c>
      <c r="EW88" s="5">
        <v>2847</v>
      </c>
      <c r="EX88" s="5">
        <v>2544</v>
      </c>
      <c r="EY88" s="5">
        <v>3512</v>
      </c>
      <c r="EZ88" s="5">
        <v>3847</v>
      </c>
      <c r="FA88" s="5">
        <v>6403</v>
      </c>
      <c r="FB88" s="5">
        <v>3314</v>
      </c>
      <c r="FC88" s="5">
        <v>2127</v>
      </c>
      <c r="FD88" s="5">
        <v>2407</v>
      </c>
      <c r="FE88" s="5">
        <v>4195</v>
      </c>
      <c r="FF88" s="5">
        <v>1467</v>
      </c>
      <c r="FG88" s="5" t="s">
        <v>220</v>
      </c>
      <c r="FH88" s="5" t="s">
        <v>220</v>
      </c>
      <c r="FI88" s="5" t="s">
        <v>220</v>
      </c>
      <c r="FJ88" s="5" t="s">
        <v>220</v>
      </c>
      <c r="FK88" s="5" t="s">
        <v>220</v>
      </c>
      <c r="FL88" s="5" t="s">
        <v>220</v>
      </c>
      <c r="FM88" s="5" t="s">
        <v>220</v>
      </c>
      <c r="FN88" s="5" t="s">
        <v>220</v>
      </c>
      <c r="FO88" s="5" t="s">
        <v>220</v>
      </c>
      <c r="FP88" s="5" t="s">
        <v>220</v>
      </c>
      <c r="FQ88" s="5" t="s">
        <v>220</v>
      </c>
      <c r="FR88" s="5" t="s">
        <v>220</v>
      </c>
      <c r="FS88" s="5" t="s">
        <v>220</v>
      </c>
      <c r="FT88" s="5" t="s">
        <v>220</v>
      </c>
      <c r="FU88" s="5" t="s">
        <v>220</v>
      </c>
      <c r="FV88" s="5" t="s">
        <v>220</v>
      </c>
      <c r="FW88" s="5" t="s">
        <v>220</v>
      </c>
      <c r="FX88" s="5" t="s">
        <v>220</v>
      </c>
      <c r="FY88" s="5" t="s">
        <v>220</v>
      </c>
      <c r="FZ88" s="5" t="s">
        <v>220</v>
      </c>
      <c r="GA88" s="5" t="s">
        <v>220</v>
      </c>
      <c r="GB88" s="5" t="s">
        <v>220</v>
      </c>
      <c r="GC88" s="5" t="s">
        <v>220</v>
      </c>
      <c r="GD88" s="5" t="s">
        <v>220</v>
      </c>
      <c r="GE88" s="5" t="s">
        <v>220</v>
      </c>
      <c r="GF88" s="5" t="s">
        <v>220</v>
      </c>
      <c r="GG88" s="5" t="s">
        <v>220</v>
      </c>
      <c r="GH88" s="5" t="s">
        <v>220</v>
      </c>
      <c r="GI88" s="5" t="s">
        <v>220</v>
      </c>
      <c r="GJ88" s="5" t="s">
        <v>220</v>
      </c>
      <c r="GK88" s="5" t="s">
        <v>220</v>
      </c>
      <c r="GL88" s="5" t="s">
        <v>220</v>
      </c>
      <c r="GM88" s="5" t="s">
        <v>220</v>
      </c>
      <c r="GN88" s="5" t="s">
        <v>220</v>
      </c>
      <c r="GO88" s="5" t="s">
        <v>220</v>
      </c>
      <c r="GP88" s="5" t="s">
        <v>220</v>
      </c>
      <c r="GQ88" s="5" t="s">
        <v>220</v>
      </c>
      <c r="GR88" s="5" t="s">
        <v>220</v>
      </c>
      <c r="GS88" s="5" t="s">
        <v>220</v>
      </c>
      <c r="GT88" s="5" t="s">
        <v>220</v>
      </c>
      <c r="GU88" s="5" t="s">
        <v>220</v>
      </c>
      <c r="GV88" s="5" t="s">
        <v>220</v>
      </c>
      <c r="GW88" s="5" t="s">
        <v>220</v>
      </c>
      <c r="GX88" s="5" t="s">
        <v>220</v>
      </c>
      <c r="GY88" s="5" t="s">
        <v>220</v>
      </c>
      <c r="GZ88" s="5" t="s">
        <v>220</v>
      </c>
      <c r="HA88" s="5" t="s">
        <v>220</v>
      </c>
      <c r="HB88" s="5" t="s">
        <v>220</v>
      </c>
      <c r="HC88" s="5" t="s">
        <v>220</v>
      </c>
      <c r="HD88" s="5" t="s">
        <v>220</v>
      </c>
      <c r="HE88" s="5">
        <v>39073</v>
      </c>
      <c r="HF88" s="5">
        <v>37625</v>
      </c>
      <c r="HG88" s="5">
        <v>36960</v>
      </c>
      <c r="HH88" s="5">
        <v>25433</v>
      </c>
      <c r="HI88" s="5">
        <v>24315</v>
      </c>
      <c r="HJ88" s="5">
        <v>25662</v>
      </c>
      <c r="HK88" s="5">
        <v>30047</v>
      </c>
      <c r="HL88" s="5">
        <v>34730</v>
      </c>
      <c r="HM88" s="5">
        <v>29193</v>
      </c>
      <c r="HN88" s="5">
        <v>27179</v>
      </c>
      <c r="HO88" s="5">
        <v>69094</v>
      </c>
      <c r="HP88" s="5">
        <v>17013</v>
      </c>
      <c r="HQ88" s="5">
        <v>23391</v>
      </c>
      <c r="HR88" s="5">
        <v>12839</v>
      </c>
      <c r="HS88" s="5" t="s">
        <v>220</v>
      </c>
      <c r="HT88" s="5" t="s">
        <v>220</v>
      </c>
      <c r="HU88" s="5" t="s">
        <v>220</v>
      </c>
      <c r="HV88" s="5" t="s">
        <v>220</v>
      </c>
      <c r="HW88" s="5" t="s">
        <v>220</v>
      </c>
      <c r="HX88" s="5" t="s">
        <v>220</v>
      </c>
      <c r="HY88" s="5" t="s">
        <v>220</v>
      </c>
      <c r="HZ88" s="5" t="s">
        <v>220</v>
      </c>
      <c r="IA88" s="5" t="s">
        <v>220</v>
      </c>
      <c r="IB88" s="5" t="s">
        <v>220</v>
      </c>
      <c r="IC88" s="5" t="s">
        <v>220</v>
      </c>
      <c r="ID88" s="5" t="s">
        <v>220</v>
      </c>
      <c r="IE88" s="5" t="s">
        <v>220</v>
      </c>
      <c r="IF88" s="5" t="s">
        <v>220</v>
      </c>
      <c r="IG88" s="5" t="s">
        <v>220</v>
      </c>
      <c r="IH88" s="5" t="s">
        <v>220</v>
      </c>
      <c r="II88" s="5" t="s">
        <v>220</v>
      </c>
      <c r="IJ88" s="5" t="s">
        <v>220</v>
      </c>
      <c r="IK88" s="5">
        <v>125248</v>
      </c>
      <c r="IL88" s="5">
        <v>131693</v>
      </c>
      <c r="IM88" s="5">
        <v>130195</v>
      </c>
      <c r="IN88" s="5">
        <v>142926</v>
      </c>
      <c r="IO88" s="5">
        <v>118831</v>
      </c>
      <c r="IP88" s="5">
        <v>125952</v>
      </c>
      <c r="IQ88" s="5">
        <v>126306</v>
      </c>
      <c r="IR88" s="5">
        <v>125824</v>
      </c>
      <c r="IS88" s="5">
        <v>123757</v>
      </c>
      <c r="IT88" s="5">
        <v>109222</v>
      </c>
      <c r="IU88" s="5">
        <v>97638</v>
      </c>
      <c r="IV88" s="5">
        <v>88798</v>
      </c>
      <c r="IW88" s="5">
        <v>84217</v>
      </c>
      <c r="IX88" s="5">
        <v>88009</v>
      </c>
      <c r="IY88" s="5" t="s">
        <v>220</v>
      </c>
      <c r="IZ88" s="5" t="s">
        <v>220</v>
      </c>
      <c r="JA88" s="5" t="s">
        <v>220</v>
      </c>
      <c r="JB88" s="5" t="s">
        <v>220</v>
      </c>
      <c r="JC88" s="5" t="s">
        <v>220</v>
      </c>
      <c r="JD88" s="5" t="s">
        <v>220</v>
      </c>
      <c r="JE88" s="5" t="s">
        <v>220</v>
      </c>
      <c r="JF88" s="5" t="s">
        <v>220</v>
      </c>
      <c r="JG88" s="5" t="s">
        <v>220</v>
      </c>
      <c r="JH88" s="5" t="s">
        <v>220</v>
      </c>
      <c r="JI88" s="5" t="s">
        <v>220</v>
      </c>
      <c r="JJ88" s="5" t="s">
        <v>220</v>
      </c>
      <c r="JK88" s="5" t="s">
        <v>220</v>
      </c>
      <c r="JL88" s="5" t="s">
        <v>220</v>
      </c>
      <c r="JM88" s="5" t="s">
        <v>220</v>
      </c>
      <c r="JN88" s="5" t="s">
        <v>220</v>
      </c>
      <c r="JO88" s="5" t="s">
        <v>220</v>
      </c>
      <c r="JP88" s="5" t="s">
        <v>220</v>
      </c>
      <c r="JQ88" s="5">
        <v>9575</v>
      </c>
      <c r="JR88" s="5">
        <v>8980</v>
      </c>
      <c r="JS88" s="5">
        <v>8241</v>
      </c>
      <c r="JT88" s="5">
        <v>7173</v>
      </c>
      <c r="JU88" s="5">
        <v>7738</v>
      </c>
      <c r="JV88" s="5">
        <v>6635</v>
      </c>
      <c r="JW88" s="5">
        <v>6237</v>
      </c>
      <c r="JX88" s="5">
        <v>7181</v>
      </c>
      <c r="JY88" s="5">
        <v>7111</v>
      </c>
      <c r="JZ88" s="5">
        <v>7527</v>
      </c>
      <c r="KA88" s="5">
        <v>7014</v>
      </c>
      <c r="KB88" s="5">
        <v>6588</v>
      </c>
      <c r="KC88" s="5">
        <v>8185</v>
      </c>
      <c r="KD88" s="5">
        <v>6725</v>
      </c>
      <c r="KE88" s="5" t="s">
        <v>220</v>
      </c>
      <c r="KF88" s="5" t="s">
        <v>220</v>
      </c>
      <c r="KG88" s="5" t="s">
        <v>220</v>
      </c>
      <c r="KH88" s="5" t="s">
        <v>220</v>
      </c>
      <c r="KI88" s="5" t="s">
        <v>220</v>
      </c>
      <c r="KJ88" s="5" t="s">
        <v>220</v>
      </c>
      <c r="KK88" s="5" t="s">
        <v>220</v>
      </c>
      <c r="KL88" s="5" t="s">
        <v>220</v>
      </c>
      <c r="KM88" s="5" t="s">
        <v>220</v>
      </c>
      <c r="KN88" s="5" t="s">
        <v>220</v>
      </c>
      <c r="KO88" s="5" t="s">
        <v>220</v>
      </c>
      <c r="KP88" s="5" t="s">
        <v>220</v>
      </c>
      <c r="KQ88" s="5" t="s">
        <v>220</v>
      </c>
      <c r="KR88" s="5" t="s">
        <v>220</v>
      </c>
      <c r="KS88" s="5" t="s">
        <v>220</v>
      </c>
      <c r="KT88" s="5" t="s">
        <v>220</v>
      </c>
      <c r="KU88" s="5" t="s">
        <v>220</v>
      </c>
      <c r="KV88" s="5" t="s">
        <v>220</v>
      </c>
      <c r="KW88" s="5">
        <v>8834</v>
      </c>
      <c r="KX88" s="5">
        <v>6667</v>
      </c>
      <c r="KY88" s="5">
        <v>5421</v>
      </c>
      <c r="KZ88" s="5">
        <v>5969</v>
      </c>
      <c r="LA88" s="5">
        <v>5235</v>
      </c>
      <c r="LB88" s="5">
        <v>4356</v>
      </c>
      <c r="LC88" s="5">
        <v>4780</v>
      </c>
      <c r="LD88" s="5">
        <v>4568</v>
      </c>
      <c r="LE88" s="5">
        <v>4460</v>
      </c>
      <c r="LF88" s="5">
        <v>2748</v>
      </c>
      <c r="LG88" s="5">
        <v>2358</v>
      </c>
      <c r="LH88" s="5">
        <v>2264</v>
      </c>
      <c r="LI88" s="5">
        <v>2276</v>
      </c>
      <c r="LJ88" s="5">
        <v>1869</v>
      </c>
      <c r="LK88" s="5" t="s">
        <v>220</v>
      </c>
      <c r="LL88" s="5" t="s">
        <v>220</v>
      </c>
      <c r="LM88" s="5" t="s">
        <v>220</v>
      </c>
      <c r="LN88" s="5" t="s">
        <v>220</v>
      </c>
      <c r="LO88" s="5" t="s">
        <v>220</v>
      </c>
      <c r="LP88" s="5" t="s">
        <v>220</v>
      </c>
      <c r="LQ88" s="5" t="s">
        <v>220</v>
      </c>
      <c r="LR88" s="5" t="s">
        <v>220</v>
      </c>
      <c r="LS88" s="5" t="s">
        <v>220</v>
      </c>
      <c r="LT88" s="5" t="s">
        <v>220</v>
      </c>
      <c r="LU88" s="5" t="s">
        <v>220</v>
      </c>
      <c r="LV88" s="5" t="s">
        <v>220</v>
      </c>
      <c r="LW88" s="5" t="s">
        <v>220</v>
      </c>
      <c r="LX88" s="5" t="s">
        <v>220</v>
      </c>
      <c r="LY88" s="5" t="s">
        <v>220</v>
      </c>
      <c r="LZ88" s="5" t="s">
        <v>220</v>
      </c>
      <c r="MA88" s="5" t="s">
        <v>220</v>
      </c>
      <c r="MB88" s="5" t="s">
        <v>220</v>
      </c>
      <c r="MC88" s="5">
        <v>1990</v>
      </c>
      <c r="MD88" s="5">
        <v>2438</v>
      </c>
      <c r="ME88" s="5">
        <v>1520</v>
      </c>
      <c r="MF88" s="5">
        <v>1783</v>
      </c>
      <c r="MG88" s="5">
        <v>1775</v>
      </c>
      <c r="MH88" s="5">
        <v>1544</v>
      </c>
      <c r="MI88" s="5">
        <v>1330</v>
      </c>
      <c r="MJ88" s="5">
        <v>1592</v>
      </c>
      <c r="MK88" s="5">
        <v>1415</v>
      </c>
      <c r="ML88" s="5">
        <v>1340</v>
      </c>
      <c r="MM88" s="5">
        <v>1519</v>
      </c>
      <c r="MN88" s="5">
        <v>1172</v>
      </c>
      <c r="MO88" s="5">
        <v>1374</v>
      </c>
      <c r="MP88" s="5">
        <v>1173</v>
      </c>
      <c r="MQ88" s="5" t="s">
        <v>220</v>
      </c>
      <c r="MR88" s="5" t="s">
        <v>220</v>
      </c>
      <c r="MS88" s="5" t="s">
        <v>220</v>
      </c>
      <c r="MT88" s="5" t="s">
        <v>220</v>
      </c>
      <c r="MU88" s="5" t="s">
        <v>220</v>
      </c>
      <c r="MV88" s="5" t="s">
        <v>220</v>
      </c>
      <c r="MW88" s="5" t="s">
        <v>220</v>
      </c>
      <c r="MX88" s="5" t="s">
        <v>220</v>
      </c>
      <c r="MY88" s="5" t="s">
        <v>220</v>
      </c>
      <c r="MZ88" s="5" t="s">
        <v>220</v>
      </c>
      <c r="NA88" s="5" t="s">
        <v>220</v>
      </c>
      <c r="NB88" s="5" t="s">
        <v>220</v>
      </c>
      <c r="NC88" s="5" t="s">
        <v>220</v>
      </c>
      <c r="ND88" s="5" t="s">
        <v>220</v>
      </c>
      <c r="NE88" s="5" t="s">
        <v>220</v>
      </c>
      <c r="NF88" s="5" t="s">
        <v>220</v>
      </c>
      <c r="NG88" s="5" t="s">
        <v>220</v>
      </c>
      <c r="NH88" s="5" t="s">
        <v>220</v>
      </c>
      <c r="NI88" s="5" t="s">
        <v>220</v>
      </c>
      <c r="NJ88" s="5" t="s">
        <v>220</v>
      </c>
      <c r="NK88" s="5" t="s">
        <v>220</v>
      </c>
      <c r="NL88" s="5" t="s">
        <v>220</v>
      </c>
      <c r="NM88" s="5" t="s">
        <v>220</v>
      </c>
      <c r="NN88" s="5" t="s">
        <v>220</v>
      </c>
      <c r="NO88" s="5" t="s">
        <v>220</v>
      </c>
      <c r="NP88" s="5" t="s">
        <v>220</v>
      </c>
      <c r="NQ88" s="5" t="s">
        <v>220</v>
      </c>
      <c r="NR88" s="5" t="s">
        <v>220</v>
      </c>
      <c r="NS88" s="5" t="s">
        <v>220</v>
      </c>
      <c r="NT88" s="5" t="s">
        <v>220</v>
      </c>
      <c r="NU88" s="5" t="s">
        <v>220</v>
      </c>
      <c r="NV88" s="5" t="s">
        <v>220</v>
      </c>
      <c r="NW88" s="5" t="s">
        <v>220</v>
      </c>
      <c r="NX88" s="5" t="s">
        <v>220</v>
      </c>
      <c r="NY88" s="5" t="s">
        <v>220</v>
      </c>
      <c r="NZ88" s="5" t="s">
        <v>220</v>
      </c>
      <c r="OA88" s="5" t="s">
        <v>220</v>
      </c>
      <c r="OB88" s="5" t="s">
        <v>220</v>
      </c>
      <c r="OC88" s="5" t="s">
        <v>220</v>
      </c>
      <c r="OD88" s="5" t="s">
        <v>220</v>
      </c>
      <c r="OE88" s="5" t="s">
        <v>220</v>
      </c>
      <c r="OF88" s="5" t="s">
        <v>220</v>
      </c>
      <c r="OG88" s="5" t="s">
        <v>220</v>
      </c>
      <c r="OH88" s="5" t="s">
        <v>220</v>
      </c>
      <c r="OI88" s="5" t="s">
        <v>220</v>
      </c>
      <c r="OJ88" s="5" t="s">
        <v>220</v>
      </c>
      <c r="OK88" s="5" t="s">
        <v>220</v>
      </c>
      <c r="OL88" s="5" t="s">
        <v>220</v>
      </c>
      <c r="OM88" s="5" t="s">
        <v>220</v>
      </c>
      <c r="ON88" s="5" t="s">
        <v>220</v>
      </c>
      <c r="OO88" s="5" t="s">
        <v>220</v>
      </c>
      <c r="OP88" s="5" t="s">
        <v>220</v>
      </c>
      <c r="OQ88" s="5" t="s">
        <v>220</v>
      </c>
      <c r="OR88" s="5" t="s">
        <v>220</v>
      </c>
      <c r="OS88" s="5" t="s">
        <v>220</v>
      </c>
      <c r="OT88" s="5" t="s">
        <v>220</v>
      </c>
      <c r="OU88" s="5" t="s">
        <v>220</v>
      </c>
      <c r="OV88" s="5" t="s">
        <v>220</v>
      </c>
      <c r="OW88" s="5" t="s">
        <v>220</v>
      </c>
      <c r="OX88" s="5" t="s">
        <v>220</v>
      </c>
      <c r="OY88" s="5" t="s">
        <v>220</v>
      </c>
      <c r="OZ88" s="5" t="s">
        <v>220</v>
      </c>
      <c r="PA88" s="5" t="s">
        <v>220</v>
      </c>
      <c r="PB88" s="5" t="s">
        <v>220</v>
      </c>
      <c r="PC88" s="5" t="s">
        <v>220</v>
      </c>
      <c r="PD88" s="5" t="s">
        <v>220</v>
      </c>
      <c r="PE88" s="5" t="s">
        <v>220</v>
      </c>
      <c r="PF88" s="5" t="s">
        <v>220</v>
      </c>
      <c r="PG88" s="5" t="s">
        <v>220</v>
      </c>
      <c r="PH88" s="5" t="s">
        <v>220</v>
      </c>
      <c r="PI88" s="5" t="s">
        <v>220</v>
      </c>
      <c r="PJ88" s="5" t="s">
        <v>220</v>
      </c>
      <c r="PK88" s="5" t="s">
        <v>220</v>
      </c>
      <c r="PL88" s="5" t="s">
        <v>220</v>
      </c>
      <c r="PM88" s="5" t="s">
        <v>220</v>
      </c>
      <c r="PN88" s="5" t="s">
        <v>220</v>
      </c>
      <c r="PO88" s="5" t="s">
        <v>220</v>
      </c>
      <c r="PP88" s="5" t="s">
        <v>220</v>
      </c>
      <c r="PQ88" s="5" t="s">
        <v>220</v>
      </c>
      <c r="PR88" s="5" t="s">
        <v>220</v>
      </c>
      <c r="PS88" s="5" t="s">
        <v>220</v>
      </c>
      <c r="PT88" s="5" t="s">
        <v>220</v>
      </c>
      <c r="PU88" s="5">
        <v>5696</v>
      </c>
      <c r="PV88" s="5">
        <v>5168</v>
      </c>
      <c r="PW88" s="5">
        <v>5321</v>
      </c>
      <c r="PX88" s="5">
        <v>6934</v>
      </c>
      <c r="PY88" s="5">
        <v>5453</v>
      </c>
      <c r="PZ88" s="5">
        <v>5488</v>
      </c>
      <c r="QA88" s="5">
        <v>5199</v>
      </c>
      <c r="QB88" s="5">
        <v>5910</v>
      </c>
      <c r="QC88" s="5">
        <v>6024</v>
      </c>
      <c r="QD88" s="5">
        <v>5788</v>
      </c>
      <c r="QE88" s="5">
        <v>5759</v>
      </c>
      <c r="QF88" s="5">
        <v>5267</v>
      </c>
      <c r="QG88" s="5">
        <v>5145</v>
      </c>
      <c r="QH88" s="5">
        <v>5033</v>
      </c>
      <c r="QI88" s="5" t="s">
        <v>220</v>
      </c>
      <c r="QJ88" s="5" t="s">
        <v>220</v>
      </c>
      <c r="QK88" s="5" t="s">
        <v>220</v>
      </c>
      <c r="QL88" s="5" t="s">
        <v>220</v>
      </c>
      <c r="QM88" s="5" t="s">
        <v>220</v>
      </c>
      <c r="QN88" s="5" t="s">
        <v>220</v>
      </c>
      <c r="QO88" s="5" t="s">
        <v>220</v>
      </c>
      <c r="QP88" s="5" t="s">
        <v>220</v>
      </c>
      <c r="QQ88" s="5" t="s">
        <v>220</v>
      </c>
      <c r="QR88" s="5" t="s">
        <v>220</v>
      </c>
      <c r="QS88" s="5" t="s">
        <v>220</v>
      </c>
      <c r="QT88" s="5" t="s">
        <v>220</v>
      </c>
      <c r="QU88" s="5" t="s">
        <v>220</v>
      </c>
      <c r="QV88" s="5" t="s">
        <v>220</v>
      </c>
      <c r="QW88" s="5" t="s">
        <v>220</v>
      </c>
      <c r="QX88" s="5" t="s">
        <v>220</v>
      </c>
      <c r="QY88" s="5" t="s">
        <v>220</v>
      </c>
      <c r="QZ88" s="5" t="s">
        <v>220</v>
      </c>
      <c r="RA88" s="5">
        <v>6151</v>
      </c>
      <c r="RB88" s="5">
        <v>4901</v>
      </c>
      <c r="RC88" s="5">
        <v>4897</v>
      </c>
      <c r="RD88" s="5">
        <v>6275</v>
      </c>
      <c r="RE88" s="5">
        <v>5758</v>
      </c>
      <c r="RF88" s="5">
        <v>5313</v>
      </c>
      <c r="RG88" s="5">
        <v>4777</v>
      </c>
      <c r="RH88" s="5">
        <v>5604</v>
      </c>
      <c r="RI88" s="5">
        <v>5725</v>
      </c>
      <c r="RJ88" s="5">
        <v>5610</v>
      </c>
      <c r="RK88" s="5">
        <v>6466</v>
      </c>
      <c r="RL88" s="5">
        <v>5242</v>
      </c>
      <c r="RM88" s="5">
        <v>5000</v>
      </c>
      <c r="RN88" s="5">
        <v>4881</v>
      </c>
      <c r="RO88" s="5" t="s">
        <v>220</v>
      </c>
      <c r="RP88" s="5" t="s">
        <v>220</v>
      </c>
      <c r="RQ88" s="5" t="s">
        <v>220</v>
      </c>
      <c r="RR88" s="5" t="s">
        <v>220</v>
      </c>
      <c r="RS88" s="5" t="s">
        <v>220</v>
      </c>
      <c r="RT88" s="5" t="s">
        <v>220</v>
      </c>
      <c r="RU88" s="5" t="s">
        <v>220</v>
      </c>
      <c r="RV88" s="5" t="s">
        <v>220</v>
      </c>
      <c r="RW88" s="5" t="s">
        <v>220</v>
      </c>
      <c r="RX88" s="5" t="s">
        <v>220</v>
      </c>
      <c r="RY88" s="5" t="s">
        <v>220</v>
      </c>
      <c r="RZ88" s="5" t="s">
        <v>220</v>
      </c>
      <c r="SA88" s="5" t="s">
        <v>220</v>
      </c>
      <c r="SB88" s="5" t="s">
        <v>220</v>
      </c>
      <c r="SC88" s="5" t="s">
        <v>220</v>
      </c>
      <c r="SD88" s="5" t="s">
        <v>220</v>
      </c>
      <c r="SE88" s="5" t="s">
        <v>220</v>
      </c>
      <c r="SF88" s="5" t="s">
        <v>220</v>
      </c>
      <c r="SG88" s="5">
        <v>6821</v>
      </c>
      <c r="SH88" s="5">
        <v>6859</v>
      </c>
      <c r="SI88" s="5">
        <v>5164</v>
      </c>
      <c r="SJ88" s="5">
        <v>5549</v>
      </c>
      <c r="SK88" s="5">
        <v>4373</v>
      </c>
      <c r="SL88" s="5">
        <v>4313</v>
      </c>
      <c r="SM88" s="5">
        <v>4253</v>
      </c>
      <c r="SN88" s="5">
        <v>4266</v>
      </c>
      <c r="SO88" s="5">
        <v>4143</v>
      </c>
      <c r="SP88" s="5">
        <v>4071</v>
      </c>
      <c r="SQ88" s="5">
        <v>3957</v>
      </c>
      <c r="SR88" s="5">
        <v>3810</v>
      </c>
      <c r="SS88" s="5">
        <v>3471</v>
      </c>
      <c r="ST88" s="5">
        <v>3617</v>
      </c>
      <c r="SU88" s="5" t="s">
        <v>220</v>
      </c>
      <c r="SV88" s="5" t="s">
        <v>220</v>
      </c>
      <c r="SW88" s="5" t="s">
        <v>220</v>
      </c>
      <c r="SX88" s="5" t="s">
        <v>220</v>
      </c>
      <c r="SY88" s="5" t="s">
        <v>220</v>
      </c>
      <c r="SZ88" s="5" t="s">
        <v>220</v>
      </c>
      <c r="TA88" s="5" t="s">
        <v>220</v>
      </c>
      <c r="TB88" s="5" t="s">
        <v>220</v>
      </c>
      <c r="TC88" s="5" t="s">
        <v>220</v>
      </c>
      <c r="TD88" s="5" t="s">
        <v>220</v>
      </c>
      <c r="TE88" s="5" t="s">
        <v>220</v>
      </c>
      <c r="TF88" s="5" t="s">
        <v>220</v>
      </c>
      <c r="TG88" s="5" t="s">
        <v>220</v>
      </c>
      <c r="TH88" s="5" t="s">
        <v>220</v>
      </c>
      <c r="TI88" s="5" t="s">
        <v>220</v>
      </c>
      <c r="TJ88" s="5" t="s">
        <v>220</v>
      </c>
      <c r="TK88" s="5" t="s">
        <v>220</v>
      </c>
      <c r="TL88" s="5" t="s">
        <v>220</v>
      </c>
      <c r="TM88" s="5">
        <v>13316</v>
      </c>
      <c r="TN88" s="5">
        <v>13742</v>
      </c>
      <c r="TO88" s="5">
        <v>8820</v>
      </c>
      <c r="TP88" s="5">
        <v>18233</v>
      </c>
      <c r="TQ88" s="5">
        <v>8657</v>
      </c>
      <c r="TR88" s="5">
        <v>2800</v>
      </c>
      <c r="TS88" s="5">
        <v>2296</v>
      </c>
      <c r="TT88" s="5">
        <v>1709</v>
      </c>
      <c r="TU88" s="5">
        <v>1192</v>
      </c>
      <c r="TV88" s="5">
        <v>1220</v>
      </c>
      <c r="TW88" s="5">
        <v>853</v>
      </c>
      <c r="TX88" s="5">
        <v>905</v>
      </c>
      <c r="TY88" s="5">
        <v>760</v>
      </c>
      <c r="TZ88" s="5">
        <v>617</v>
      </c>
      <c r="UA88" s="5" t="s">
        <v>220</v>
      </c>
      <c r="UB88" s="5" t="s">
        <v>220</v>
      </c>
      <c r="UC88" s="5" t="s">
        <v>220</v>
      </c>
      <c r="UD88" s="5" t="s">
        <v>220</v>
      </c>
      <c r="UE88" s="5" t="s">
        <v>220</v>
      </c>
      <c r="UF88" s="5" t="s">
        <v>220</v>
      </c>
      <c r="UG88" s="5" t="s">
        <v>220</v>
      </c>
      <c r="UH88" s="5" t="s">
        <v>220</v>
      </c>
      <c r="UI88" s="5" t="s">
        <v>220</v>
      </c>
      <c r="UJ88" s="5" t="s">
        <v>220</v>
      </c>
      <c r="UK88" s="5" t="s">
        <v>220</v>
      </c>
      <c r="UL88" s="5" t="s">
        <v>220</v>
      </c>
      <c r="UM88" s="5" t="s">
        <v>220</v>
      </c>
      <c r="UN88" s="5" t="s">
        <v>220</v>
      </c>
      <c r="UO88" s="5" t="s">
        <v>220</v>
      </c>
      <c r="UP88" s="5" t="s">
        <v>220</v>
      </c>
      <c r="UQ88" s="5" t="s">
        <v>220</v>
      </c>
      <c r="UR88" s="5" t="s">
        <v>220</v>
      </c>
      <c r="US88" s="5">
        <v>47</v>
      </c>
      <c r="UT88" s="5">
        <v>74</v>
      </c>
      <c r="UU88" s="5">
        <v>155</v>
      </c>
      <c r="UV88" s="5">
        <v>5</v>
      </c>
      <c r="UW88" s="5">
        <v>0</v>
      </c>
      <c r="UX88" s="5">
        <v>0</v>
      </c>
      <c r="UY88" s="5">
        <v>0</v>
      </c>
      <c r="UZ88" s="5">
        <v>2</v>
      </c>
      <c r="VA88" s="5">
        <v>10</v>
      </c>
      <c r="VB88" s="5">
        <v>0</v>
      </c>
      <c r="VC88" s="5">
        <v>1</v>
      </c>
      <c r="VD88" s="5">
        <v>0</v>
      </c>
      <c r="VE88" s="5">
        <v>0</v>
      </c>
      <c r="VF88" s="5">
        <v>4</v>
      </c>
      <c r="VG88" s="5" t="s">
        <v>220</v>
      </c>
      <c r="VH88" s="5" t="s">
        <v>220</v>
      </c>
      <c r="VI88" s="5" t="s">
        <v>220</v>
      </c>
      <c r="VJ88" s="5" t="s">
        <v>220</v>
      </c>
      <c r="VK88" s="5" t="s">
        <v>220</v>
      </c>
      <c r="VL88" s="5" t="s">
        <v>220</v>
      </c>
      <c r="VM88" s="5" t="s">
        <v>220</v>
      </c>
      <c r="VN88" s="5" t="s">
        <v>220</v>
      </c>
      <c r="VO88" s="5" t="s">
        <v>220</v>
      </c>
      <c r="VP88" s="5" t="s">
        <v>220</v>
      </c>
      <c r="VQ88" s="5" t="s">
        <v>220</v>
      </c>
      <c r="VR88" s="5" t="s">
        <v>220</v>
      </c>
      <c r="VS88" s="5" t="s">
        <v>220</v>
      </c>
      <c r="VT88" s="5" t="s">
        <v>220</v>
      </c>
      <c r="VU88" s="5" t="s">
        <v>220</v>
      </c>
      <c r="VV88" s="5" t="s">
        <v>220</v>
      </c>
      <c r="VW88" s="5" t="s">
        <v>220</v>
      </c>
      <c r="VX88" s="5" t="s">
        <v>220</v>
      </c>
      <c r="VY88" s="5">
        <v>20013</v>
      </c>
      <c r="VZ88" s="5">
        <v>22953</v>
      </c>
      <c r="WA88" s="5">
        <v>22972</v>
      </c>
      <c r="WB88" s="5">
        <v>32128</v>
      </c>
      <c r="WC88" s="5">
        <v>21242</v>
      </c>
      <c r="WD88" s="5">
        <v>20715</v>
      </c>
      <c r="WE88" s="5">
        <v>19407</v>
      </c>
      <c r="WF88" s="5">
        <v>20000</v>
      </c>
      <c r="WG88" s="5">
        <v>15854</v>
      </c>
      <c r="WH88" s="5">
        <v>14741</v>
      </c>
      <c r="WI88" s="5">
        <v>14040</v>
      </c>
      <c r="WJ88" s="5">
        <v>12614</v>
      </c>
      <c r="WK88" s="5">
        <v>12022</v>
      </c>
      <c r="WL88" s="5">
        <v>12212</v>
      </c>
      <c r="WM88" s="5" t="s">
        <v>220</v>
      </c>
      <c r="WN88" s="5" t="s">
        <v>220</v>
      </c>
      <c r="WO88" s="5" t="s">
        <v>220</v>
      </c>
      <c r="WP88" s="5" t="s">
        <v>220</v>
      </c>
      <c r="WQ88" s="5" t="s">
        <v>220</v>
      </c>
      <c r="WR88" s="5" t="s">
        <v>220</v>
      </c>
      <c r="WS88" s="5" t="s">
        <v>220</v>
      </c>
      <c r="WT88" s="5" t="s">
        <v>220</v>
      </c>
      <c r="WU88" s="5" t="s">
        <v>220</v>
      </c>
      <c r="WV88" s="5" t="s">
        <v>220</v>
      </c>
      <c r="WW88" s="5" t="s">
        <v>220</v>
      </c>
      <c r="WX88" s="5" t="s">
        <v>220</v>
      </c>
      <c r="WY88" s="5" t="s">
        <v>220</v>
      </c>
      <c r="WZ88" s="5" t="s">
        <v>220</v>
      </c>
      <c r="XA88" s="5" t="s">
        <v>220</v>
      </c>
      <c r="XB88" s="5" t="s">
        <v>220</v>
      </c>
      <c r="XC88" s="5" t="s">
        <v>220</v>
      </c>
      <c r="XD88" s="5" t="s">
        <v>220</v>
      </c>
      <c r="XE88" s="5">
        <v>295</v>
      </c>
      <c r="XF88" s="5">
        <v>223</v>
      </c>
      <c r="XG88" s="5">
        <v>1153</v>
      </c>
      <c r="XH88" s="5">
        <v>428</v>
      </c>
      <c r="XI88" s="5">
        <v>918</v>
      </c>
      <c r="XJ88" s="5">
        <v>1050</v>
      </c>
      <c r="XK88" s="5">
        <v>914</v>
      </c>
      <c r="XL88" s="5">
        <v>1050</v>
      </c>
      <c r="XM88" s="5">
        <v>967</v>
      </c>
      <c r="XN88" s="5">
        <v>834</v>
      </c>
      <c r="XO88" s="5">
        <v>910</v>
      </c>
      <c r="XP88" s="5">
        <v>828</v>
      </c>
      <c r="XQ88" s="5">
        <v>764</v>
      </c>
      <c r="XR88" s="5">
        <v>777</v>
      </c>
      <c r="XS88" s="2">
        <v>9392</v>
      </c>
      <c r="XT88" s="3" t="s">
        <v>220</v>
      </c>
      <c r="XU88" s="3" t="s">
        <v>220</v>
      </c>
      <c r="XV88" s="3" t="s">
        <v>220</v>
      </c>
      <c r="XW88" s="3" t="s">
        <v>220</v>
      </c>
      <c r="XX88" s="3" t="s">
        <v>220</v>
      </c>
      <c r="XY88" s="3" t="s">
        <v>220</v>
      </c>
      <c r="XZ88" s="3"/>
    </row>
    <row r="89" spans="1:650" x14ac:dyDescent="0.3">
      <c r="A89" s="1" t="s">
        <v>83</v>
      </c>
      <c r="B89" s="2">
        <v>4060700</v>
      </c>
      <c r="C89" s="5" t="s">
        <v>220</v>
      </c>
      <c r="D89" s="5" t="s">
        <v>220</v>
      </c>
      <c r="E89" s="5" t="s">
        <v>220</v>
      </c>
      <c r="F89" s="5" t="s">
        <v>220</v>
      </c>
      <c r="G89" s="5" t="s">
        <v>220</v>
      </c>
      <c r="H89" s="5" t="s">
        <v>220</v>
      </c>
      <c r="I89" s="5" t="s">
        <v>220</v>
      </c>
      <c r="J89" s="5" t="s">
        <v>220</v>
      </c>
      <c r="K89" s="5" t="s">
        <v>220</v>
      </c>
      <c r="L89" s="5" t="s">
        <v>220</v>
      </c>
      <c r="M89" s="5" t="s">
        <v>220</v>
      </c>
      <c r="N89" s="5" t="s">
        <v>220</v>
      </c>
      <c r="O89" s="5" t="s">
        <v>220</v>
      </c>
      <c r="P89" s="5" t="s">
        <v>220</v>
      </c>
      <c r="Q89" s="5" t="s">
        <v>220</v>
      </c>
      <c r="R89" s="5" t="s">
        <v>220</v>
      </c>
      <c r="S89" s="5" t="s">
        <v>220</v>
      </c>
      <c r="T89" s="5" t="s">
        <v>220</v>
      </c>
      <c r="U89" s="5" t="s">
        <v>220</v>
      </c>
      <c r="V89" s="5" t="s">
        <v>220</v>
      </c>
      <c r="W89" s="5" t="s">
        <v>220</v>
      </c>
      <c r="X89" s="5" t="s">
        <v>220</v>
      </c>
      <c r="Y89" s="5" t="s">
        <v>220</v>
      </c>
      <c r="Z89" s="5" t="s">
        <v>220</v>
      </c>
      <c r="AA89" s="5" t="s">
        <v>220</v>
      </c>
      <c r="AB89" s="5" t="s">
        <v>220</v>
      </c>
      <c r="AC89" s="5" t="s">
        <v>220</v>
      </c>
      <c r="AD89" s="5">
        <v>1143</v>
      </c>
      <c r="AE89" s="5">
        <v>2</v>
      </c>
      <c r="AF89" s="5">
        <v>3</v>
      </c>
      <c r="AG89" s="5">
        <v>10</v>
      </c>
      <c r="AH89" s="5">
        <v>706</v>
      </c>
      <c r="AI89" s="5" t="s">
        <v>220</v>
      </c>
      <c r="AJ89" s="5" t="s">
        <v>220</v>
      </c>
      <c r="AK89" s="5" t="s">
        <v>220</v>
      </c>
      <c r="AL89" s="5" t="s">
        <v>220</v>
      </c>
      <c r="AM89" s="5" t="s">
        <v>220</v>
      </c>
      <c r="AN89" s="5" t="s">
        <v>220</v>
      </c>
      <c r="AO89" s="5" t="s">
        <v>220</v>
      </c>
      <c r="AP89" s="5" t="s">
        <v>220</v>
      </c>
      <c r="AQ89" s="5" t="s">
        <v>220</v>
      </c>
      <c r="AR89" s="5" t="s">
        <v>220</v>
      </c>
      <c r="AS89" s="5" t="s">
        <v>220</v>
      </c>
      <c r="AT89" s="5" t="s">
        <v>220</v>
      </c>
      <c r="AU89" s="5" t="s">
        <v>220</v>
      </c>
      <c r="AV89" s="5" t="s">
        <v>220</v>
      </c>
      <c r="AW89" s="5" t="s">
        <v>220</v>
      </c>
      <c r="AX89" s="5" t="s">
        <v>220</v>
      </c>
      <c r="AY89" s="5" t="s">
        <v>220</v>
      </c>
      <c r="AZ89" s="5" t="s">
        <v>220</v>
      </c>
      <c r="BA89" s="5" t="s">
        <v>220</v>
      </c>
      <c r="BB89" s="5" t="s">
        <v>220</v>
      </c>
      <c r="BC89" s="5" t="s">
        <v>220</v>
      </c>
      <c r="BD89" s="5" t="s">
        <v>220</v>
      </c>
      <c r="BE89" s="5" t="s">
        <v>220</v>
      </c>
      <c r="BF89" s="5" t="s">
        <v>220</v>
      </c>
      <c r="BG89" s="5" t="s">
        <v>220</v>
      </c>
      <c r="BH89" s="5" t="s">
        <v>220</v>
      </c>
      <c r="BI89" s="5" t="s">
        <v>220</v>
      </c>
      <c r="BJ89" s="5">
        <v>27568</v>
      </c>
      <c r="BK89" s="5">
        <v>22530</v>
      </c>
      <c r="BL89" s="5">
        <v>53977</v>
      </c>
      <c r="BM89" s="5">
        <v>23084</v>
      </c>
      <c r="BN89" s="5">
        <v>21918</v>
      </c>
      <c r="BO89" s="5" t="s">
        <v>220</v>
      </c>
      <c r="BP89" s="5" t="s">
        <v>220</v>
      </c>
      <c r="BQ89" s="5" t="s">
        <v>220</v>
      </c>
      <c r="BR89" s="5" t="s">
        <v>220</v>
      </c>
      <c r="BS89" s="5" t="s">
        <v>220</v>
      </c>
      <c r="BT89" s="5" t="s">
        <v>220</v>
      </c>
      <c r="BU89" s="5" t="s">
        <v>220</v>
      </c>
      <c r="BV89" s="5" t="s">
        <v>220</v>
      </c>
      <c r="BW89" s="5" t="s">
        <v>220</v>
      </c>
      <c r="BX89" s="5" t="s">
        <v>220</v>
      </c>
      <c r="BY89" s="5" t="s">
        <v>220</v>
      </c>
      <c r="BZ89" s="5" t="s">
        <v>220</v>
      </c>
      <c r="CA89" s="5" t="s">
        <v>220</v>
      </c>
      <c r="CB89" s="5" t="s">
        <v>220</v>
      </c>
      <c r="CC89" s="5" t="s">
        <v>220</v>
      </c>
      <c r="CD89" s="5" t="s">
        <v>220</v>
      </c>
      <c r="CE89" s="5" t="s">
        <v>220</v>
      </c>
      <c r="CF89" s="5" t="s">
        <v>220</v>
      </c>
      <c r="CG89" s="5" t="s">
        <v>220</v>
      </c>
      <c r="CH89" s="5" t="s">
        <v>220</v>
      </c>
      <c r="CI89" s="5" t="s">
        <v>220</v>
      </c>
      <c r="CJ89" s="5" t="s">
        <v>220</v>
      </c>
      <c r="CK89" s="5" t="s">
        <v>220</v>
      </c>
      <c r="CL89" s="5" t="s">
        <v>220</v>
      </c>
      <c r="CM89" s="5" t="s">
        <v>220</v>
      </c>
      <c r="CN89" s="5" t="s">
        <v>220</v>
      </c>
      <c r="CO89" s="5" t="s">
        <v>220</v>
      </c>
      <c r="CP89" s="5">
        <v>15586</v>
      </c>
      <c r="CQ89" s="5">
        <v>10947</v>
      </c>
      <c r="CR89" s="5">
        <v>10272</v>
      </c>
      <c r="CS89" s="5">
        <v>5804</v>
      </c>
      <c r="CT89" s="5">
        <v>5716</v>
      </c>
      <c r="CU89" s="5" t="s">
        <v>220</v>
      </c>
      <c r="CV89" s="5" t="s">
        <v>220</v>
      </c>
      <c r="CW89" s="5" t="s">
        <v>220</v>
      </c>
      <c r="CX89" s="5" t="s">
        <v>220</v>
      </c>
      <c r="CY89" s="5" t="s">
        <v>220</v>
      </c>
      <c r="CZ89" s="5" t="s">
        <v>220</v>
      </c>
      <c r="DA89" s="5" t="s">
        <v>220</v>
      </c>
      <c r="DB89" s="5" t="s">
        <v>220</v>
      </c>
      <c r="DC89" s="5" t="s">
        <v>220</v>
      </c>
      <c r="DD89" s="5" t="s">
        <v>220</v>
      </c>
      <c r="DE89" s="5" t="s">
        <v>220</v>
      </c>
      <c r="DF89" s="5" t="s">
        <v>220</v>
      </c>
      <c r="DG89" s="5" t="s">
        <v>220</v>
      </c>
      <c r="DH89" s="5" t="s">
        <v>220</v>
      </c>
      <c r="DI89" s="5" t="s">
        <v>220</v>
      </c>
      <c r="DJ89" s="5" t="s">
        <v>220</v>
      </c>
      <c r="DK89" s="5" t="s">
        <v>220</v>
      </c>
      <c r="DL89" s="5" t="s">
        <v>220</v>
      </c>
      <c r="DM89" s="5" t="s">
        <v>220</v>
      </c>
      <c r="DN89" s="5" t="s">
        <v>220</v>
      </c>
      <c r="DO89" s="5" t="s">
        <v>220</v>
      </c>
      <c r="DP89" s="5" t="s">
        <v>220</v>
      </c>
      <c r="DQ89" s="5" t="s">
        <v>220</v>
      </c>
      <c r="DR89" s="5" t="s">
        <v>220</v>
      </c>
      <c r="DS89" s="5" t="s">
        <v>220</v>
      </c>
      <c r="DT89" s="5" t="s">
        <v>220</v>
      </c>
      <c r="DU89" s="5" t="s">
        <v>220</v>
      </c>
      <c r="DV89" s="5">
        <v>69740</v>
      </c>
      <c r="DW89" s="5">
        <v>31581</v>
      </c>
      <c r="DX89" s="5">
        <v>21138</v>
      </c>
      <c r="DY89" s="5">
        <v>14760</v>
      </c>
      <c r="DZ89" s="5">
        <v>13130</v>
      </c>
      <c r="EA89" s="5" t="s">
        <v>220</v>
      </c>
      <c r="EB89" s="5" t="s">
        <v>220</v>
      </c>
      <c r="EC89" s="5" t="s">
        <v>220</v>
      </c>
      <c r="ED89" s="5" t="s">
        <v>220</v>
      </c>
      <c r="EE89" s="5" t="s">
        <v>220</v>
      </c>
      <c r="EF89" s="5" t="s">
        <v>220</v>
      </c>
      <c r="EG89" s="5" t="s">
        <v>220</v>
      </c>
      <c r="EH89" s="5" t="s">
        <v>220</v>
      </c>
      <c r="EI89" s="5" t="s">
        <v>220</v>
      </c>
      <c r="EJ89" s="5" t="s">
        <v>220</v>
      </c>
      <c r="EK89" s="5" t="s">
        <v>220</v>
      </c>
      <c r="EL89" s="5" t="s">
        <v>220</v>
      </c>
      <c r="EM89" s="5" t="s">
        <v>220</v>
      </c>
      <c r="EN89" s="5" t="s">
        <v>220</v>
      </c>
      <c r="EO89" s="5" t="s">
        <v>220</v>
      </c>
      <c r="EP89" s="5" t="s">
        <v>220</v>
      </c>
      <c r="EQ89" s="5" t="s">
        <v>220</v>
      </c>
      <c r="ER89" s="5" t="s">
        <v>220</v>
      </c>
      <c r="ES89" s="5" t="s">
        <v>220</v>
      </c>
      <c r="ET89" s="5" t="s">
        <v>220</v>
      </c>
      <c r="EU89" s="5" t="s">
        <v>220</v>
      </c>
      <c r="EV89" s="5" t="s">
        <v>220</v>
      </c>
      <c r="EW89" s="5" t="s">
        <v>220</v>
      </c>
      <c r="EX89" s="5" t="s">
        <v>220</v>
      </c>
      <c r="EY89" s="5" t="s">
        <v>220</v>
      </c>
      <c r="EZ89" s="5" t="s">
        <v>220</v>
      </c>
      <c r="FA89" s="5" t="s">
        <v>220</v>
      </c>
      <c r="FB89" s="5">
        <v>3169</v>
      </c>
      <c r="FC89" s="5">
        <v>3447</v>
      </c>
      <c r="FD89" s="5">
        <v>2977</v>
      </c>
      <c r="FE89" s="5">
        <v>5131</v>
      </c>
      <c r="FF89" s="5">
        <v>1919</v>
      </c>
      <c r="FG89" s="5" t="s">
        <v>220</v>
      </c>
      <c r="FH89" s="5" t="s">
        <v>220</v>
      </c>
      <c r="FI89" s="5" t="s">
        <v>220</v>
      </c>
      <c r="FJ89" s="5" t="s">
        <v>220</v>
      </c>
      <c r="FK89" s="5" t="s">
        <v>220</v>
      </c>
      <c r="FL89" s="5" t="s">
        <v>220</v>
      </c>
      <c r="FM89" s="5" t="s">
        <v>220</v>
      </c>
      <c r="FN89" s="5" t="s">
        <v>220</v>
      </c>
      <c r="FO89" s="5" t="s">
        <v>220</v>
      </c>
      <c r="FP89" s="5" t="s">
        <v>220</v>
      </c>
      <c r="FQ89" s="5" t="s">
        <v>220</v>
      </c>
      <c r="FR89" s="5" t="s">
        <v>220</v>
      </c>
      <c r="FS89" s="5" t="s">
        <v>220</v>
      </c>
      <c r="FT89" s="5" t="s">
        <v>220</v>
      </c>
      <c r="FU89" s="5" t="s">
        <v>220</v>
      </c>
      <c r="FV89" s="5" t="s">
        <v>220</v>
      </c>
      <c r="FW89" s="5" t="s">
        <v>220</v>
      </c>
      <c r="FX89" s="5" t="s">
        <v>220</v>
      </c>
      <c r="FY89" s="5" t="s">
        <v>220</v>
      </c>
      <c r="FZ89" s="5" t="s">
        <v>220</v>
      </c>
      <c r="GA89" s="5" t="s">
        <v>220</v>
      </c>
      <c r="GB89" s="5" t="s">
        <v>220</v>
      </c>
      <c r="GC89" s="5" t="s">
        <v>220</v>
      </c>
      <c r="GD89" s="5" t="s">
        <v>220</v>
      </c>
      <c r="GE89" s="5" t="s">
        <v>220</v>
      </c>
      <c r="GF89" s="5" t="s">
        <v>220</v>
      </c>
      <c r="GG89" s="5" t="s">
        <v>220</v>
      </c>
      <c r="GH89" s="5" t="s">
        <v>220</v>
      </c>
      <c r="GI89" s="5" t="s">
        <v>220</v>
      </c>
      <c r="GJ89" s="5" t="s">
        <v>220</v>
      </c>
      <c r="GK89" s="5" t="s">
        <v>220</v>
      </c>
      <c r="GL89" s="5" t="s">
        <v>220</v>
      </c>
      <c r="GM89" s="5" t="s">
        <v>220</v>
      </c>
      <c r="GN89" s="5" t="s">
        <v>220</v>
      </c>
      <c r="GO89" s="5" t="s">
        <v>220</v>
      </c>
      <c r="GP89" s="5" t="s">
        <v>220</v>
      </c>
      <c r="GQ89" s="5" t="s">
        <v>220</v>
      </c>
      <c r="GR89" s="5" t="s">
        <v>220</v>
      </c>
      <c r="GS89" s="5" t="s">
        <v>220</v>
      </c>
      <c r="GT89" s="5" t="s">
        <v>220</v>
      </c>
      <c r="GU89" s="5" t="s">
        <v>220</v>
      </c>
      <c r="GV89" s="5" t="s">
        <v>220</v>
      </c>
      <c r="GW89" s="5" t="s">
        <v>220</v>
      </c>
      <c r="GX89" s="5" t="s">
        <v>220</v>
      </c>
      <c r="GY89" s="5" t="s">
        <v>220</v>
      </c>
      <c r="GZ89" s="5" t="s">
        <v>220</v>
      </c>
      <c r="HA89" s="5" t="s">
        <v>220</v>
      </c>
      <c r="HB89" s="5" t="s">
        <v>220</v>
      </c>
      <c r="HC89" s="5" t="s">
        <v>220</v>
      </c>
      <c r="HD89" s="5" t="s">
        <v>220</v>
      </c>
      <c r="HE89" s="5" t="s">
        <v>220</v>
      </c>
      <c r="HF89" s="5" t="s">
        <v>220</v>
      </c>
      <c r="HG89" s="5" t="s">
        <v>220</v>
      </c>
      <c r="HH89" s="5" t="s">
        <v>220</v>
      </c>
      <c r="HI89" s="5" t="s">
        <v>220</v>
      </c>
      <c r="HJ89" s="5" t="s">
        <v>220</v>
      </c>
      <c r="HK89" s="5" t="s">
        <v>220</v>
      </c>
      <c r="HL89" s="5" t="s">
        <v>220</v>
      </c>
      <c r="HM89" s="5" t="s">
        <v>220</v>
      </c>
      <c r="HN89" s="5">
        <v>117205</v>
      </c>
      <c r="HO89" s="5">
        <v>68506</v>
      </c>
      <c r="HP89" s="5">
        <v>88367</v>
      </c>
      <c r="HQ89" s="5">
        <v>48788</v>
      </c>
      <c r="HR89" s="5">
        <v>43390</v>
      </c>
      <c r="HS89" s="5" t="s">
        <v>220</v>
      </c>
      <c r="HT89" s="5" t="s">
        <v>220</v>
      </c>
      <c r="HU89" s="5" t="s">
        <v>220</v>
      </c>
      <c r="HV89" s="5" t="s">
        <v>220</v>
      </c>
      <c r="HW89" s="5" t="s">
        <v>220</v>
      </c>
      <c r="HX89" s="5" t="s">
        <v>220</v>
      </c>
      <c r="HY89" s="5" t="s">
        <v>220</v>
      </c>
      <c r="HZ89" s="5" t="s">
        <v>220</v>
      </c>
      <c r="IA89" s="5" t="s">
        <v>220</v>
      </c>
      <c r="IB89" s="5" t="s">
        <v>220</v>
      </c>
      <c r="IC89" s="5" t="s">
        <v>220</v>
      </c>
      <c r="ID89" s="5" t="s">
        <v>220</v>
      </c>
      <c r="IE89" s="5" t="s">
        <v>220</v>
      </c>
      <c r="IF89" s="5" t="s">
        <v>220</v>
      </c>
      <c r="IG89" s="5" t="s">
        <v>220</v>
      </c>
      <c r="IH89" s="5" t="s">
        <v>220</v>
      </c>
      <c r="II89" s="5" t="s">
        <v>220</v>
      </c>
      <c r="IJ89" s="5" t="s">
        <v>220</v>
      </c>
      <c r="IK89" s="5" t="s">
        <v>220</v>
      </c>
      <c r="IL89" s="5" t="s">
        <v>220</v>
      </c>
      <c r="IM89" s="5" t="s">
        <v>220</v>
      </c>
      <c r="IN89" s="5" t="s">
        <v>220</v>
      </c>
      <c r="IO89" s="5" t="s">
        <v>220</v>
      </c>
      <c r="IP89" s="5" t="s">
        <v>220</v>
      </c>
      <c r="IQ89" s="5" t="s">
        <v>220</v>
      </c>
      <c r="IR89" s="5" t="s">
        <v>220</v>
      </c>
      <c r="IS89" s="5" t="s">
        <v>220</v>
      </c>
      <c r="IT89" s="5">
        <v>135437</v>
      </c>
      <c r="IU89" s="5">
        <v>137684</v>
      </c>
      <c r="IV89" s="5">
        <v>136461</v>
      </c>
      <c r="IW89" s="5">
        <v>130170</v>
      </c>
      <c r="IX89" s="5">
        <v>131489</v>
      </c>
      <c r="IY89" s="5" t="s">
        <v>220</v>
      </c>
      <c r="IZ89" s="5" t="s">
        <v>220</v>
      </c>
      <c r="JA89" s="5" t="s">
        <v>220</v>
      </c>
      <c r="JB89" s="5" t="s">
        <v>220</v>
      </c>
      <c r="JC89" s="5" t="s">
        <v>220</v>
      </c>
      <c r="JD89" s="5" t="s">
        <v>220</v>
      </c>
      <c r="JE89" s="5" t="s">
        <v>220</v>
      </c>
      <c r="JF89" s="5" t="s">
        <v>220</v>
      </c>
      <c r="JG89" s="5" t="s">
        <v>220</v>
      </c>
      <c r="JH89" s="5" t="s">
        <v>220</v>
      </c>
      <c r="JI89" s="5" t="s">
        <v>220</v>
      </c>
      <c r="JJ89" s="5" t="s">
        <v>220</v>
      </c>
      <c r="JK89" s="5" t="s">
        <v>220</v>
      </c>
      <c r="JL89" s="5" t="s">
        <v>220</v>
      </c>
      <c r="JM89" s="5" t="s">
        <v>220</v>
      </c>
      <c r="JN89" s="5" t="s">
        <v>220</v>
      </c>
      <c r="JO89" s="5" t="s">
        <v>220</v>
      </c>
      <c r="JP89" s="5" t="s">
        <v>220</v>
      </c>
      <c r="JQ89" s="5" t="s">
        <v>220</v>
      </c>
      <c r="JR89" s="5" t="s">
        <v>220</v>
      </c>
      <c r="JS89" s="5" t="s">
        <v>220</v>
      </c>
      <c r="JT89" s="5" t="s">
        <v>220</v>
      </c>
      <c r="JU89" s="5" t="s">
        <v>220</v>
      </c>
      <c r="JV89" s="5" t="s">
        <v>220</v>
      </c>
      <c r="JW89" s="5" t="s">
        <v>220</v>
      </c>
      <c r="JX89" s="5" t="s">
        <v>220</v>
      </c>
      <c r="JY89" s="5" t="s">
        <v>220</v>
      </c>
      <c r="JZ89" s="5">
        <v>18461</v>
      </c>
      <c r="KA89" s="5">
        <v>19707</v>
      </c>
      <c r="KB89" s="5">
        <v>21394</v>
      </c>
      <c r="KC89" s="5">
        <v>15102</v>
      </c>
      <c r="KD89" s="5">
        <v>16882</v>
      </c>
      <c r="KE89" s="5" t="s">
        <v>220</v>
      </c>
      <c r="KF89" s="5" t="s">
        <v>220</v>
      </c>
      <c r="KG89" s="5" t="s">
        <v>220</v>
      </c>
      <c r="KH89" s="5" t="s">
        <v>220</v>
      </c>
      <c r="KI89" s="5" t="s">
        <v>220</v>
      </c>
      <c r="KJ89" s="5" t="s">
        <v>220</v>
      </c>
      <c r="KK89" s="5" t="s">
        <v>220</v>
      </c>
      <c r="KL89" s="5" t="s">
        <v>220</v>
      </c>
      <c r="KM89" s="5" t="s">
        <v>220</v>
      </c>
      <c r="KN89" s="5" t="s">
        <v>220</v>
      </c>
      <c r="KO89" s="5" t="s">
        <v>220</v>
      </c>
      <c r="KP89" s="5" t="s">
        <v>220</v>
      </c>
      <c r="KQ89" s="5" t="s">
        <v>220</v>
      </c>
      <c r="KR89" s="5" t="s">
        <v>220</v>
      </c>
      <c r="KS89" s="5" t="s">
        <v>220</v>
      </c>
      <c r="KT89" s="5" t="s">
        <v>220</v>
      </c>
      <c r="KU89" s="5" t="s">
        <v>220</v>
      </c>
      <c r="KV89" s="5" t="s">
        <v>220</v>
      </c>
      <c r="KW89" s="5" t="s">
        <v>220</v>
      </c>
      <c r="KX89" s="5" t="s">
        <v>220</v>
      </c>
      <c r="KY89" s="5" t="s">
        <v>220</v>
      </c>
      <c r="KZ89" s="5" t="s">
        <v>220</v>
      </c>
      <c r="LA89" s="5" t="s">
        <v>220</v>
      </c>
      <c r="LB89" s="5" t="s">
        <v>220</v>
      </c>
      <c r="LC89" s="5" t="s">
        <v>220</v>
      </c>
      <c r="LD89" s="5" t="s">
        <v>220</v>
      </c>
      <c r="LE89" s="5" t="s">
        <v>220</v>
      </c>
      <c r="LF89" s="5">
        <v>3103</v>
      </c>
      <c r="LG89" s="5">
        <v>4230</v>
      </c>
      <c r="LH89" s="5">
        <v>2169</v>
      </c>
      <c r="LI89" s="5">
        <v>2099</v>
      </c>
      <c r="LJ89" s="5">
        <v>1842</v>
      </c>
      <c r="LK89" s="5" t="s">
        <v>220</v>
      </c>
      <c r="LL89" s="5" t="s">
        <v>220</v>
      </c>
      <c r="LM89" s="5" t="s">
        <v>220</v>
      </c>
      <c r="LN89" s="5" t="s">
        <v>220</v>
      </c>
      <c r="LO89" s="5" t="s">
        <v>220</v>
      </c>
      <c r="LP89" s="5" t="s">
        <v>220</v>
      </c>
      <c r="LQ89" s="5" t="s">
        <v>220</v>
      </c>
      <c r="LR89" s="5" t="s">
        <v>220</v>
      </c>
      <c r="LS89" s="5" t="s">
        <v>220</v>
      </c>
      <c r="LT89" s="5" t="s">
        <v>220</v>
      </c>
      <c r="LU89" s="5" t="s">
        <v>220</v>
      </c>
      <c r="LV89" s="5" t="s">
        <v>220</v>
      </c>
      <c r="LW89" s="5" t="s">
        <v>220</v>
      </c>
      <c r="LX89" s="5" t="s">
        <v>220</v>
      </c>
      <c r="LY89" s="5" t="s">
        <v>220</v>
      </c>
      <c r="LZ89" s="5" t="s">
        <v>220</v>
      </c>
      <c r="MA89" s="5" t="s">
        <v>220</v>
      </c>
      <c r="MB89" s="5" t="s">
        <v>220</v>
      </c>
      <c r="MC89" s="5" t="s">
        <v>220</v>
      </c>
      <c r="MD89" s="5" t="s">
        <v>220</v>
      </c>
      <c r="ME89" s="5" t="s">
        <v>220</v>
      </c>
      <c r="MF89" s="5" t="s">
        <v>220</v>
      </c>
      <c r="MG89" s="5" t="s">
        <v>220</v>
      </c>
      <c r="MH89" s="5" t="s">
        <v>220</v>
      </c>
      <c r="MI89" s="5" t="s">
        <v>220</v>
      </c>
      <c r="MJ89" s="5" t="s">
        <v>220</v>
      </c>
      <c r="MK89" s="5" t="s">
        <v>220</v>
      </c>
      <c r="ML89" s="5">
        <v>2419</v>
      </c>
      <c r="MM89" s="5">
        <v>2272</v>
      </c>
      <c r="MN89" s="5">
        <v>1779</v>
      </c>
      <c r="MO89" s="5">
        <v>2444</v>
      </c>
      <c r="MP89" s="5">
        <v>2287</v>
      </c>
      <c r="MQ89" s="5" t="s">
        <v>220</v>
      </c>
      <c r="MR89" s="5" t="s">
        <v>220</v>
      </c>
      <c r="MS89" s="5" t="s">
        <v>220</v>
      </c>
      <c r="MT89" s="5" t="s">
        <v>220</v>
      </c>
      <c r="MU89" s="5" t="s">
        <v>220</v>
      </c>
      <c r="MV89" s="5" t="s">
        <v>220</v>
      </c>
      <c r="MW89" s="5" t="s">
        <v>220</v>
      </c>
      <c r="MX89" s="5" t="s">
        <v>220</v>
      </c>
      <c r="MY89" s="5" t="s">
        <v>220</v>
      </c>
      <c r="MZ89" s="5" t="s">
        <v>220</v>
      </c>
      <c r="NA89" s="5" t="s">
        <v>220</v>
      </c>
      <c r="NB89" s="5" t="s">
        <v>220</v>
      </c>
      <c r="NC89" s="5" t="s">
        <v>220</v>
      </c>
      <c r="ND89" s="5" t="s">
        <v>220</v>
      </c>
      <c r="NE89" s="5" t="s">
        <v>220</v>
      </c>
      <c r="NF89" s="5" t="s">
        <v>220</v>
      </c>
      <c r="NG89" s="5" t="s">
        <v>220</v>
      </c>
      <c r="NH89" s="5" t="s">
        <v>220</v>
      </c>
      <c r="NI89" s="5" t="s">
        <v>220</v>
      </c>
      <c r="NJ89" s="5" t="s">
        <v>220</v>
      </c>
      <c r="NK89" s="5" t="s">
        <v>220</v>
      </c>
      <c r="NL89" s="5" t="s">
        <v>220</v>
      </c>
      <c r="NM89" s="5" t="s">
        <v>220</v>
      </c>
      <c r="NN89" s="5" t="s">
        <v>220</v>
      </c>
      <c r="NO89" s="5" t="s">
        <v>220</v>
      </c>
      <c r="NP89" s="5" t="s">
        <v>220</v>
      </c>
      <c r="NQ89" s="5" t="s">
        <v>220</v>
      </c>
      <c r="NR89" s="5" t="s">
        <v>220</v>
      </c>
      <c r="NS89" s="5" t="s">
        <v>220</v>
      </c>
      <c r="NT89" s="5" t="s">
        <v>220</v>
      </c>
      <c r="NU89" s="5" t="s">
        <v>220</v>
      </c>
      <c r="NV89" s="5" t="s">
        <v>220</v>
      </c>
      <c r="NW89" s="5" t="s">
        <v>220</v>
      </c>
      <c r="NX89" s="5" t="s">
        <v>220</v>
      </c>
      <c r="NY89" s="5" t="s">
        <v>220</v>
      </c>
      <c r="NZ89" s="5" t="s">
        <v>220</v>
      </c>
      <c r="OA89" s="5" t="s">
        <v>220</v>
      </c>
      <c r="OB89" s="5" t="s">
        <v>220</v>
      </c>
      <c r="OC89" s="5" t="s">
        <v>220</v>
      </c>
      <c r="OD89" s="5" t="s">
        <v>220</v>
      </c>
      <c r="OE89" s="5" t="s">
        <v>220</v>
      </c>
      <c r="OF89" s="5" t="s">
        <v>220</v>
      </c>
      <c r="OG89" s="5" t="s">
        <v>220</v>
      </c>
      <c r="OH89" s="5" t="s">
        <v>220</v>
      </c>
      <c r="OI89" s="5" t="s">
        <v>220</v>
      </c>
      <c r="OJ89" s="5" t="s">
        <v>220</v>
      </c>
      <c r="OK89" s="5" t="s">
        <v>220</v>
      </c>
      <c r="OL89" s="5" t="s">
        <v>220</v>
      </c>
      <c r="OM89" s="5" t="s">
        <v>220</v>
      </c>
      <c r="ON89" s="5" t="s">
        <v>220</v>
      </c>
      <c r="OO89" s="5" t="s">
        <v>220</v>
      </c>
      <c r="OP89" s="5" t="s">
        <v>220</v>
      </c>
      <c r="OQ89" s="5" t="s">
        <v>220</v>
      </c>
      <c r="OR89" s="5" t="s">
        <v>220</v>
      </c>
      <c r="OS89" s="5" t="s">
        <v>220</v>
      </c>
      <c r="OT89" s="5" t="s">
        <v>220</v>
      </c>
      <c r="OU89" s="5" t="s">
        <v>220</v>
      </c>
      <c r="OV89" s="5" t="s">
        <v>220</v>
      </c>
      <c r="OW89" s="5" t="s">
        <v>220</v>
      </c>
      <c r="OX89" s="5" t="s">
        <v>220</v>
      </c>
      <c r="OY89" s="5" t="s">
        <v>220</v>
      </c>
      <c r="OZ89" s="5" t="s">
        <v>220</v>
      </c>
      <c r="PA89" s="5" t="s">
        <v>220</v>
      </c>
      <c r="PB89" s="5" t="s">
        <v>220</v>
      </c>
      <c r="PC89" s="5" t="s">
        <v>220</v>
      </c>
      <c r="PD89" s="5" t="s">
        <v>220</v>
      </c>
      <c r="PE89" s="5" t="s">
        <v>220</v>
      </c>
      <c r="PF89" s="5" t="s">
        <v>220</v>
      </c>
      <c r="PG89" s="5" t="s">
        <v>220</v>
      </c>
      <c r="PH89" s="5" t="s">
        <v>220</v>
      </c>
      <c r="PI89" s="5" t="s">
        <v>220</v>
      </c>
      <c r="PJ89" s="5" t="s">
        <v>220</v>
      </c>
      <c r="PK89" s="5" t="s">
        <v>220</v>
      </c>
      <c r="PL89" s="5" t="s">
        <v>220</v>
      </c>
      <c r="PM89" s="5" t="s">
        <v>220</v>
      </c>
      <c r="PN89" s="5" t="s">
        <v>220</v>
      </c>
      <c r="PO89" s="5" t="s">
        <v>220</v>
      </c>
      <c r="PP89" s="5" t="s">
        <v>220</v>
      </c>
      <c r="PQ89" s="5" t="s">
        <v>220</v>
      </c>
      <c r="PR89" s="5" t="s">
        <v>220</v>
      </c>
      <c r="PS89" s="5" t="s">
        <v>220</v>
      </c>
      <c r="PT89" s="5" t="s">
        <v>220</v>
      </c>
      <c r="PU89" s="5" t="s">
        <v>220</v>
      </c>
      <c r="PV89" s="5" t="s">
        <v>220</v>
      </c>
      <c r="PW89" s="5" t="s">
        <v>220</v>
      </c>
      <c r="PX89" s="5" t="s">
        <v>220</v>
      </c>
      <c r="PY89" s="5" t="s">
        <v>220</v>
      </c>
      <c r="PZ89" s="5" t="s">
        <v>220</v>
      </c>
      <c r="QA89" s="5" t="s">
        <v>220</v>
      </c>
      <c r="QB89" s="5" t="s">
        <v>220</v>
      </c>
      <c r="QC89" s="5" t="s">
        <v>220</v>
      </c>
      <c r="QD89" s="5">
        <v>4949</v>
      </c>
      <c r="QE89" s="5">
        <v>4906</v>
      </c>
      <c r="QF89" s="5">
        <v>3958</v>
      </c>
      <c r="QG89" s="5">
        <v>4259</v>
      </c>
      <c r="QH89" s="5">
        <v>3446</v>
      </c>
      <c r="QI89" s="5" t="s">
        <v>220</v>
      </c>
      <c r="QJ89" s="5" t="s">
        <v>220</v>
      </c>
      <c r="QK89" s="5" t="s">
        <v>220</v>
      </c>
      <c r="QL89" s="5" t="s">
        <v>220</v>
      </c>
      <c r="QM89" s="5" t="s">
        <v>220</v>
      </c>
      <c r="QN89" s="5" t="s">
        <v>220</v>
      </c>
      <c r="QO89" s="5" t="s">
        <v>220</v>
      </c>
      <c r="QP89" s="5" t="s">
        <v>220</v>
      </c>
      <c r="QQ89" s="5" t="s">
        <v>220</v>
      </c>
      <c r="QR89" s="5" t="s">
        <v>220</v>
      </c>
      <c r="QS89" s="5" t="s">
        <v>220</v>
      </c>
      <c r="QT89" s="5" t="s">
        <v>220</v>
      </c>
      <c r="QU89" s="5" t="s">
        <v>220</v>
      </c>
      <c r="QV89" s="5" t="s">
        <v>220</v>
      </c>
      <c r="QW89" s="5" t="s">
        <v>220</v>
      </c>
      <c r="QX89" s="5" t="s">
        <v>220</v>
      </c>
      <c r="QY89" s="5" t="s">
        <v>220</v>
      </c>
      <c r="QZ89" s="5" t="s">
        <v>220</v>
      </c>
      <c r="RA89" s="5" t="s">
        <v>220</v>
      </c>
      <c r="RB89" s="5" t="s">
        <v>220</v>
      </c>
      <c r="RC89" s="5" t="s">
        <v>220</v>
      </c>
      <c r="RD89" s="5" t="s">
        <v>220</v>
      </c>
      <c r="RE89" s="5" t="s">
        <v>220</v>
      </c>
      <c r="RF89" s="5" t="s">
        <v>220</v>
      </c>
      <c r="RG89" s="5" t="s">
        <v>220</v>
      </c>
      <c r="RH89" s="5" t="s">
        <v>220</v>
      </c>
      <c r="RI89" s="5" t="s">
        <v>220</v>
      </c>
      <c r="RJ89" s="5">
        <v>8227</v>
      </c>
      <c r="RK89" s="5">
        <v>8018</v>
      </c>
      <c r="RL89" s="5">
        <v>7346</v>
      </c>
      <c r="RM89" s="5">
        <v>7251</v>
      </c>
      <c r="RN89" s="5">
        <v>6199</v>
      </c>
      <c r="RO89" s="5" t="s">
        <v>220</v>
      </c>
      <c r="RP89" s="5" t="s">
        <v>220</v>
      </c>
      <c r="RQ89" s="5" t="s">
        <v>220</v>
      </c>
      <c r="RR89" s="5" t="s">
        <v>220</v>
      </c>
      <c r="RS89" s="5" t="s">
        <v>220</v>
      </c>
      <c r="RT89" s="5" t="s">
        <v>220</v>
      </c>
      <c r="RU89" s="5" t="s">
        <v>220</v>
      </c>
      <c r="RV89" s="5" t="s">
        <v>220</v>
      </c>
      <c r="RW89" s="5" t="s">
        <v>220</v>
      </c>
      <c r="RX89" s="5" t="s">
        <v>220</v>
      </c>
      <c r="RY89" s="5" t="s">
        <v>220</v>
      </c>
      <c r="RZ89" s="5" t="s">
        <v>220</v>
      </c>
      <c r="SA89" s="5" t="s">
        <v>220</v>
      </c>
      <c r="SB89" s="5" t="s">
        <v>220</v>
      </c>
      <c r="SC89" s="5" t="s">
        <v>220</v>
      </c>
      <c r="SD89" s="5" t="s">
        <v>220</v>
      </c>
      <c r="SE89" s="5" t="s">
        <v>220</v>
      </c>
      <c r="SF89" s="5" t="s">
        <v>220</v>
      </c>
      <c r="SG89" s="5" t="s">
        <v>220</v>
      </c>
      <c r="SH89" s="5" t="s">
        <v>220</v>
      </c>
      <c r="SI89" s="5" t="s">
        <v>220</v>
      </c>
      <c r="SJ89" s="5" t="s">
        <v>220</v>
      </c>
      <c r="SK89" s="5" t="s">
        <v>220</v>
      </c>
      <c r="SL89" s="5" t="s">
        <v>220</v>
      </c>
      <c r="SM89" s="5" t="s">
        <v>220</v>
      </c>
      <c r="SN89" s="5" t="s">
        <v>220</v>
      </c>
      <c r="SO89" s="5" t="s">
        <v>220</v>
      </c>
      <c r="SP89" s="5">
        <v>8670</v>
      </c>
      <c r="SQ89" s="5">
        <v>8802</v>
      </c>
      <c r="SR89" s="5">
        <v>8185</v>
      </c>
      <c r="SS89" s="5">
        <v>7288</v>
      </c>
      <c r="ST89" s="5">
        <v>6007</v>
      </c>
      <c r="SU89" s="5" t="s">
        <v>220</v>
      </c>
      <c r="SV89" s="5" t="s">
        <v>220</v>
      </c>
      <c r="SW89" s="5" t="s">
        <v>220</v>
      </c>
      <c r="SX89" s="5" t="s">
        <v>220</v>
      </c>
      <c r="SY89" s="5" t="s">
        <v>220</v>
      </c>
      <c r="SZ89" s="5" t="s">
        <v>220</v>
      </c>
      <c r="TA89" s="5" t="s">
        <v>220</v>
      </c>
      <c r="TB89" s="5" t="s">
        <v>220</v>
      </c>
      <c r="TC89" s="5" t="s">
        <v>220</v>
      </c>
      <c r="TD89" s="5" t="s">
        <v>220</v>
      </c>
      <c r="TE89" s="5" t="s">
        <v>220</v>
      </c>
      <c r="TF89" s="5" t="s">
        <v>220</v>
      </c>
      <c r="TG89" s="5" t="s">
        <v>220</v>
      </c>
      <c r="TH89" s="5" t="s">
        <v>220</v>
      </c>
      <c r="TI89" s="5" t="s">
        <v>220</v>
      </c>
      <c r="TJ89" s="5" t="s">
        <v>220</v>
      </c>
      <c r="TK89" s="5" t="s">
        <v>220</v>
      </c>
      <c r="TL89" s="5" t="s">
        <v>220</v>
      </c>
      <c r="TM89" s="5" t="s">
        <v>220</v>
      </c>
      <c r="TN89" s="5" t="s">
        <v>220</v>
      </c>
      <c r="TO89" s="5" t="s">
        <v>220</v>
      </c>
      <c r="TP89" s="5" t="s">
        <v>220</v>
      </c>
      <c r="TQ89" s="5" t="s">
        <v>220</v>
      </c>
      <c r="TR89" s="5" t="s">
        <v>220</v>
      </c>
      <c r="TS89" s="5" t="s">
        <v>220</v>
      </c>
      <c r="TT89" s="5" t="s">
        <v>220</v>
      </c>
      <c r="TU89" s="5" t="s">
        <v>220</v>
      </c>
      <c r="TV89" s="5">
        <v>22</v>
      </c>
      <c r="TW89" s="5">
        <v>173</v>
      </c>
      <c r="TX89" s="5">
        <v>174</v>
      </c>
      <c r="TY89" s="5">
        <v>126</v>
      </c>
      <c r="TZ89" s="5">
        <v>169</v>
      </c>
      <c r="UA89" s="5" t="s">
        <v>220</v>
      </c>
      <c r="UB89" s="5" t="s">
        <v>220</v>
      </c>
      <c r="UC89" s="5" t="s">
        <v>220</v>
      </c>
      <c r="UD89" s="5" t="s">
        <v>220</v>
      </c>
      <c r="UE89" s="5" t="s">
        <v>220</v>
      </c>
      <c r="UF89" s="5" t="s">
        <v>220</v>
      </c>
      <c r="UG89" s="5" t="s">
        <v>220</v>
      </c>
      <c r="UH89" s="5" t="s">
        <v>220</v>
      </c>
      <c r="UI89" s="5" t="s">
        <v>220</v>
      </c>
      <c r="UJ89" s="5" t="s">
        <v>220</v>
      </c>
      <c r="UK89" s="5" t="s">
        <v>220</v>
      </c>
      <c r="UL89" s="5" t="s">
        <v>220</v>
      </c>
      <c r="UM89" s="5" t="s">
        <v>220</v>
      </c>
      <c r="UN89" s="5" t="s">
        <v>220</v>
      </c>
      <c r="UO89" s="5" t="s">
        <v>220</v>
      </c>
      <c r="UP89" s="5" t="s">
        <v>220</v>
      </c>
      <c r="UQ89" s="5" t="s">
        <v>220</v>
      </c>
      <c r="UR89" s="5" t="s">
        <v>220</v>
      </c>
      <c r="US89" s="5" t="s">
        <v>220</v>
      </c>
      <c r="UT89" s="5" t="s">
        <v>220</v>
      </c>
      <c r="UU89" s="5" t="s">
        <v>220</v>
      </c>
      <c r="UV89" s="5" t="s">
        <v>220</v>
      </c>
      <c r="UW89" s="5" t="s">
        <v>220</v>
      </c>
      <c r="UX89" s="5" t="s">
        <v>220</v>
      </c>
      <c r="UY89" s="5" t="s">
        <v>220</v>
      </c>
      <c r="UZ89" s="5" t="s">
        <v>220</v>
      </c>
      <c r="VA89" s="5" t="s">
        <v>220</v>
      </c>
      <c r="VB89" s="5">
        <v>37</v>
      </c>
      <c r="VC89" s="5">
        <v>85</v>
      </c>
      <c r="VD89" s="5">
        <v>57</v>
      </c>
      <c r="VE89" s="5">
        <v>151</v>
      </c>
      <c r="VF89" s="5">
        <v>155</v>
      </c>
      <c r="VG89" s="5" t="s">
        <v>220</v>
      </c>
      <c r="VH89" s="5" t="s">
        <v>220</v>
      </c>
      <c r="VI89" s="5" t="s">
        <v>220</v>
      </c>
      <c r="VJ89" s="5" t="s">
        <v>220</v>
      </c>
      <c r="VK89" s="5" t="s">
        <v>220</v>
      </c>
      <c r="VL89" s="5" t="s">
        <v>220</v>
      </c>
      <c r="VM89" s="5" t="s">
        <v>220</v>
      </c>
      <c r="VN89" s="5" t="s">
        <v>220</v>
      </c>
      <c r="VO89" s="5" t="s">
        <v>220</v>
      </c>
      <c r="VP89" s="5" t="s">
        <v>220</v>
      </c>
      <c r="VQ89" s="5" t="s">
        <v>220</v>
      </c>
      <c r="VR89" s="5" t="s">
        <v>220</v>
      </c>
      <c r="VS89" s="5" t="s">
        <v>220</v>
      </c>
      <c r="VT89" s="5" t="s">
        <v>220</v>
      </c>
      <c r="VU89" s="5" t="s">
        <v>220</v>
      </c>
      <c r="VV89" s="5" t="s">
        <v>220</v>
      </c>
      <c r="VW89" s="5" t="s">
        <v>220</v>
      </c>
      <c r="VX89" s="5" t="s">
        <v>220</v>
      </c>
      <c r="VY89" s="5" t="s">
        <v>220</v>
      </c>
      <c r="VZ89" s="5" t="s">
        <v>220</v>
      </c>
      <c r="WA89" s="5" t="s">
        <v>220</v>
      </c>
      <c r="WB89" s="5" t="s">
        <v>220</v>
      </c>
      <c r="WC89" s="5" t="s">
        <v>220</v>
      </c>
      <c r="WD89" s="5" t="s">
        <v>220</v>
      </c>
      <c r="WE89" s="5" t="s">
        <v>220</v>
      </c>
      <c r="WF89" s="5" t="s">
        <v>220</v>
      </c>
      <c r="WG89" s="5" t="s">
        <v>220</v>
      </c>
      <c r="WH89" s="5">
        <v>29494</v>
      </c>
      <c r="WI89" s="5">
        <v>29537</v>
      </c>
      <c r="WJ89" s="5">
        <v>27398</v>
      </c>
      <c r="WK89" s="5">
        <v>27216</v>
      </c>
      <c r="WL89" s="5">
        <v>28279</v>
      </c>
      <c r="WM89" s="5" t="s">
        <v>220</v>
      </c>
      <c r="WN89" s="5" t="s">
        <v>220</v>
      </c>
      <c r="WO89" s="5" t="s">
        <v>220</v>
      </c>
      <c r="WP89" s="5" t="s">
        <v>220</v>
      </c>
      <c r="WQ89" s="5" t="s">
        <v>220</v>
      </c>
      <c r="WR89" s="5" t="s">
        <v>220</v>
      </c>
      <c r="WS89" s="5" t="s">
        <v>220</v>
      </c>
      <c r="WT89" s="5" t="s">
        <v>220</v>
      </c>
      <c r="WU89" s="5" t="s">
        <v>220</v>
      </c>
      <c r="WV89" s="5" t="s">
        <v>220</v>
      </c>
      <c r="WW89" s="5" t="s">
        <v>220</v>
      </c>
      <c r="WX89" s="5" t="s">
        <v>220</v>
      </c>
      <c r="WY89" s="5" t="s">
        <v>220</v>
      </c>
      <c r="WZ89" s="5" t="s">
        <v>220</v>
      </c>
      <c r="XA89" s="5" t="s">
        <v>220</v>
      </c>
      <c r="XB89" s="5" t="s">
        <v>220</v>
      </c>
      <c r="XC89" s="5" t="s">
        <v>220</v>
      </c>
      <c r="XD89" s="5" t="s">
        <v>220</v>
      </c>
      <c r="XE89" s="5" t="s">
        <v>220</v>
      </c>
      <c r="XF89" s="5" t="s">
        <v>220</v>
      </c>
      <c r="XG89" s="5" t="s">
        <v>220</v>
      </c>
      <c r="XH89" s="5" t="s">
        <v>220</v>
      </c>
      <c r="XI89" s="5" t="s">
        <v>220</v>
      </c>
      <c r="XJ89" s="5" t="s">
        <v>220</v>
      </c>
      <c r="XK89" s="5" t="s">
        <v>220</v>
      </c>
      <c r="XL89" s="5" t="s">
        <v>220</v>
      </c>
      <c r="XM89" s="5" t="s">
        <v>220</v>
      </c>
      <c r="XN89" s="5">
        <v>166</v>
      </c>
      <c r="XO89" s="5">
        <v>260</v>
      </c>
      <c r="XP89" s="5">
        <v>260</v>
      </c>
      <c r="XQ89" s="5">
        <v>215</v>
      </c>
      <c r="XR89" s="5">
        <v>295</v>
      </c>
      <c r="XS89" s="2" t="s">
        <v>220</v>
      </c>
      <c r="XT89" s="3" t="s">
        <v>220</v>
      </c>
      <c r="XU89" s="3" t="s">
        <v>220</v>
      </c>
      <c r="XV89" s="3" t="s">
        <v>220</v>
      </c>
      <c r="XW89" s="3" t="s">
        <v>220</v>
      </c>
      <c r="XX89" s="3" t="s">
        <v>220</v>
      </c>
      <c r="XY89" s="3" t="s">
        <v>220</v>
      </c>
      <c r="XZ89" s="3"/>
    </row>
    <row r="90" spans="1:650" x14ac:dyDescent="0.3">
      <c r="A90" s="1" t="s">
        <v>84</v>
      </c>
      <c r="B90" s="2">
        <v>4060703</v>
      </c>
      <c r="C90" s="5" t="s">
        <v>220</v>
      </c>
      <c r="D90" s="5" t="s">
        <v>220</v>
      </c>
      <c r="E90" s="5" t="s">
        <v>220</v>
      </c>
      <c r="F90" s="5" t="s">
        <v>220</v>
      </c>
      <c r="G90" s="5" t="s">
        <v>220</v>
      </c>
      <c r="H90" s="5" t="s">
        <v>220</v>
      </c>
      <c r="I90" s="5" t="s">
        <v>220</v>
      </c>
      <c r="J90" s="5" t="s">
        <v>220</v>
      </c>
      <c r="K90" s="5" t="s">
        <v>220</v>
      </c>
      <c r="L90" s="5" t="s">
        <v>220</v>
      </c>
      <c r="M90" s="5" t="s">
        <v>220</v>
      </c>
      <c r="N90" s="5" t="s">
        <v>220</v>
      </c>
      <c r="O90" s="5" t="s">
        <v>220</v>
      </c>
      <c r="P90" s="5" t="s">
        <v>220</v>
      </c>
      <c r="Q90" s="5" t="s">
        <v>220</v>
      </c>
      <c r="R90" s="5" t="s">
        <v>220</v>
      </c>
      <c r="S90" s="5" t="s">
        <v>220</v>
      </c>
      <c r="T90" s="5" t="s">
        <v>220</v>
      </c>
      <c r="U90" s="5" t="s">
        <v>220</v>
      </c>
      <c r="V90" s="5" t="s">
        <v>220</v>
      </c>
      <c r="W90" s="5" t="s">
        <v>220</v>
      </c>
      <c r="X90" s="5" t="s">
        <v>220</v>
      </c>
      <c r="Y90" s="5" t="s">
        <v>220</v>
      </c>
      <c r="Z90" s="5" t="s">
        <v>220</v>
      </c>
      <c r="AA90" s="5" t="s">
        <v>220</v>
      </c>
      <c r="AB90" s="5" t="s">
        <v>220</v>
      </c>
      <c r="AC90" s="5" t="s">
        <v>220</v>
      </c>
      <c r="AD90" s="5" t="s">
        <v>220</v>
      </c>
      <c r="AE90" s="5">
        <v>1154</v>
      </c>
      <c r="AF90" s="5">
        <v>28</v>
      </c>
      <c r="AG90" s="5">
        <v>64</v>
      </c>
      <c r="AH90" s="5">
        <v>19</v>
      </c>
      <c r="AI90" s="5" t="s">
        <v>220</v>
      </c>
      <c r="AJ90" s="5" t="s">
        <v>220</v>
      </c>
      <c r="AK90" s="5" t="s">
        <v>220</v>
      </c>
      <c r="AL90" s="5" t="s">
        <v>220</v>
      </c>
      <c r="AM90" s="5" t="s">
        <v>220</v>
      </c>
      <c r="AN90" s="5" t="s">
        <v>220</v>
      </c>
      <c r="AO90" s="5" t="s">
        <v>220</v>
      </c>
      <c r="AP90" s="5" t="s">
        <v>220</v>
      </c>
      <c r="AQ90" s="5" t="s">
        <v>220</v>
      </c>
      <c r="AR90" s="5" t="s">
        <v>220</v>
      </c>
      <c r="AS90" s="5" t="s">
        <v>220</v>
      </c>
      <c r="AT90" s="5" t="s">
        <v>220</v>
      </c>
      <c r="AU90" s="5" t="s">
        <v>220</v>
      </c>
      <c r="AV90" s="5" t="s">
        <v>220</v>
      </c>
      <c r="AW90" s="5" t="s">
        <v>220</v>
      </c>
      <c r="AX90" s="5" t="s">
        <v>220</v>
      </c>
      <c r="AY90" s="5" t="s">
        <v>220</v>
      </c>
      <c r="AZ90" s="5" t="s">
        <v>220</v>
      </c>
      <c r="BA90" s="5" t="s">
        <v>220</v>
      </c>
      <c r="BB90" s="5" t="s">
        <v>220</v>
      </c>
      <c r="BC90" s="5" t="s">
        <v>220</v>
      </c>
      <c r="BD90" s="5" t="s">
        <v>220</v>
      </c>
      <c r="BE90" s="5" t="s">
        <v>220</v>
      </c>
      <c r="BF90" s="5" t="s">
        <v>220</v>
      </c>
      <c r="BG90" s="5" t="s">
        <v>220</v>
      </c>
      <c r="BH90" s="5" t="s">
        <v>220</v>
      </c>
      <c r="BI90" s="5" t="s">
        <v>220</v>
      </c>
      <c r="BJ90" s="5" t="s">
        <v>220</v>
      </c>
      <c r="BK90" s="5">
        <v>10462</v>
      </c>
      <c r="BL90" s="5">
        <v>39023</v>
      </c>
      <c r="BM90" s="5">
        <v>4661</v>
      </c>
      <c r="BN90" s="5">
        <v>4756</v>
      </c>
      <c r="BO90" s="5" t="s">
        <v>220</v>
      </c>
      <c r="BP90" s="5" t="s">
        <v>220</v>
      </c>
      <c r="BQ90" s="5" t="s">
        <v>220</v>
      </c>
      <c r="BR90" s="5" t="s">
        <v>220</v>
      </c>
      <c r="BS90" s="5" t="s">
        <v>220</v>
      </c>
      <c r="BT90" s="5" t="s">
        <v>220</v>
      </c>
      <c r="BU90" s="5" t="s">
        <v>220</v>
      </c>
      <c r="BV90" s="5" t="s">
        <v>220</v>
      </c>
      <c r="BW90" s="5" t="s">
        <v>220</v>
      </c>
      <c r="BX90" s="5" t="s">
        <v>220</v>
      </c>
      <c r="BY90" s="5" t="s">
        <v>220</v>
      </c>
      <c r="BZ90" s="5" t="s">
        <v>220</v>
      </c>
      <c r="CA90" s="5" t="s">
        <v>220</v>
      </c>
      <c r="CB90" s="5" t="s">
        <v>220</v>
      </c>
      <c r="CC90" s="5" t="s">
        <v>220</v>
      </c>
      <c r="CD90" s="5" t="s">
        <v>220</v>
      </c>
      <c r="CE90" s="5" t="s">
        <v>220</v>
      </c>
      <c r="CF90" s="5" t="s">
        <v>220</v>
      </c>
      <c r="CG90" s="5" t="s">
        <v>220</v>
      </c>
      <c r="CH90" s="5" t="s">
        <v>220</v>
      </c>
      <c r="CI90" s="5" t="s">
        <v>220</v>
      </c>
      <c r="CJ90" s="5" t="s">
        <v>220</v>
      </c>
      <c r="CK90" s="5" t="s">
        <v>220</v>
      </c>
      <c r="CL90" s="5" t="s">
        <v>220</v>
      </c>
      <c r="CM90" s="5" t="s">
        <v>220</v>
      </c>
      <c r="CN90" s="5" t="s">
        <v>220</v>
      </c>
      <c r="CO90" s="5" t="s">
        <v>220</v>
      </c>
      <c r="CP90" s="5" t="s">
        <v>220</v>
      </c>
      <c r="CQ90" s="5">
        <v>5256</v>
      </c>
      <c r="CR90" s="5">
        <v>5827</v>
      </c>
      <c r="CS90" s="5">
        <v>3815</v>
      </c>
      <c r="CT90" s="5">
        <v>2713</v>
      </c>
      <c r="CU90" s="5" t="s">
        <v>220</v>
      </c>
      <c r="CV90" s="5" t="s">
        <v>220</v>
      </c>
      <c r="CW90" s="5" t="s">
        <v>220</v>
      </c>
      <c r="CX90" s="5" t="s">
        <v>220</v>
      </c>
      <c r="CY90" s="5" t="s">
        <v>220</v>
      </c>
      <c r="CZ90" s="5" t="s">
        <v>220</v>
      </c>
      <c r="DA90" s="5" t="s">
        <v>220</v>
      </c>
      <c r="DB90" s="5" t="s">
        <v>220</v>
      </c>
      <c r="DC90" s="5" t="s">
        <v>220</v>
      </c>
      <c r="DD90" s="5" t="s">
        <v>220</v>
      </c>
      <c r="DE90" s="5" t="s">
        <v>220</v>
      </c>
      <c r="DF90" s="5" t="s">
        <v>220</v>
      </c>
      <c r="DG90" s="5" t="s">
        <v>220</v>
      </c>
      <c r="DH90" s="5" t="s">
        <v>220</v>
      </c>
      <c r="DI90" s="5" t="s">
        <v>220</v>
      </c>
      <c r="DJ90" s="5" t="s">
        <v>220</v>
      </c>
      <c r="DK90" s="5" t="s">
        <v>220</v>
      </c>
      <c r="DL90" s="5" t="s">
        <v>220</v>
      </c>
      <c r="DM90" s="5" t="s">
        <v>220</v>
      </c>
      <c r="DN90" s="5" t="s">
        <v>220</v>
      </c>
      <c r="DO90" s="5" t="s">
        <v>220</v>
      </c>
      <c r="DP90" s="5" t="s">
        <v>220</v>
      </c>
      <c r="DQ90" s="5" t="s">
        <v>220</v>
      </c>
      <c r="DR90" s="5" t="s">
        <v>220</v>
      </c>
      <c r="DS90" s="5" t="s">
        <v>220</v>
      </c>
      <c r="DT90" s="5" t="s">
        <v>220</v>
      </c>
      <c r="DU90" s="5" t="s">
        <v>220</v>
      </c>
      <c r="DV90" s="5" t="s">
        <v>220</v>
      </c>
      <c r="DW90" s="5">
        <v>25376</v>
      </c>
      <c r="DX90" s="5">
        <v>28151</v>
      </c>
      <c r="DY90" s="5">
        <v>21331</v>
      </c>
      <c r="DZ90" s="5">
        <v>19771</v>
      </c>
      <c r="EA90" s="5" t="s">
        <v>220</v>
      </c>
      <c r="EB90" s="5" t="s">
        <v>220</v>
      </c>
      <c r="EC90" s="5" t="s">
        <v>220</v>
      </c>
      <c r="ED90" s="5" t="s">
        <v>220</v>
      </c>
      <c r="EE90" s="5" t="s">
        <v>220</v>
      </c>
      <c r="EF90" s="5" t="s">
        <v>220</v>
      </c>
      <c r="EG90" s="5" t="s">
        <v>220</v>
      </c>
      <c r="EH90" s="5" t="s">
        <v>220</v>
      </c>
      <c r="EI90" s="5" t="s">
        <v>220</v>
      </c>
      <c r="EJ90" s="5" t="s">
        <v>220</v>
      </c>
      <c r="EK90" s="5" t="s">
        <v>220</v>
      </c>
      <c r="EL90" s="5" t="s">
        <v>220</v>
      </c>
      <c r="EM90" s="5" t="s">
        <v>220</v>
      </c>
      <c r="EN90" s="5" t="s">
        <v>220</v>
      </c>
      <c r="EO90" s="5" t="s">
        <v>220</v>
      </c>
      <c r="EP90" s="5" t="s">
        <v>220</v>
      </c>
      <c r="EQ90" s="5" t="s">
        <v>220</v>
      </c>
      <c r="ER90" s="5" t="s">
        <v>220</v>
      </c>
      <c r="ES90" s="5" t="s">
        <v>220</v>
      </c>
      <c r="ET90" s="5" t="s">
        <v>220</v>
      </c>
      <c r="EU90" s="5" t="s">
        <v>220</v>
      </c>
      <c r="EV90" s="5" t="s">
        <v>220</v>
      </c>
      <c r="EW90" s="5" t="s">
        <v>220</v>
      </c>
      <c r="EX90" s="5" t="s">
        <v>220</v>
      </c>
      <c r="EY90" s="5" t="s">
        <v>220</v>
      </c>
      <c r="EZ90" s="5" t="s">
        <v>220</v>
      </c>
      <c r="FA90" s="5" t="s">
        <v>220</v>
      </c>
      <c r="FB90" s="5" t="s">
        <v>220</v>
      </c>
      <c r="FC90" s="5">
        <v>23993</v>
      </c>
      <c r="FD90" s="5">
        <v>9071</v>
      </c>
      <c r="FE90" s="5">
        <v>10882</v>
      </c>
      <c r="FF90" s="5">
        <v>19696</v>
      </c>
      <c r="FG90" s="5" t="s">
        <v>220</v>
      </c>
      <c r="FH90" s="5" t="s">
        <v>220</v>
      </c>
      <c r="FI90" s="5" t="s">
        <v>220</v>
      </c>
      <c r="FJ90" s="5" t="s">
        <v>220</v>
      </c>
      <c r="FK90" s="5" t="s">
        <v>220</v>
      </c>
      <c r="FL90" s="5" t="s">
        <v>220</v>
      </c>
      <c r="FM90" s="5" t="s">
        <v>220</v>
      </c>
      <c r="FN90" s="5" t="s">
        <v>220</v>
      </c>
      <c r="FO90" s="5" t="s">
        <v>220</v>
      </c>
      <c r="FP90" s="5" t="s">
        <v>220</v>
      </c>
      <c r="FQ90" s="5" t="s">
        <v>220</v>
      </c>
      <c r="FR90" s="5" t="s">
        <v>220</v>
      </c>
      <c r="FS90" s="5" t="s">
        <v>220</v>
      </c>
      <c r="FT90" s="5" t="s">
        <v>220</v>
      </c>
      <c r="FU90" s="5" t="s">
        <v>220</v>
      </c>
      <c r="FV90" s="5" t="s">
        <v>220</v>
      </c>
      <c r="FW90" s="5" t="s">
        <v>220</v>
      </c>
      <c r="FX90" s="5" t="s">
        <v>220</v>
      </c>
      <c r="FY90" s="5" t="s">
        <v>220</v>
      </c>
      <c r="FZ90" s="5" t="s">
        <v>220</v>
      </c>
      <c r="GA90" s="5" t="s">
        <v>220</v>
      </c>
      <c r="GB90" s="5" t="s">
        <v>220</v>
      </c>
      <c r="GC90" s="5" t="s">
        <v>220</v>
      </c>
      <c r="GD90" s="5" t="s">
        <v>220</v>
      </c>
      <c r="GE90" s="5" t="s">
        <v>220</v>
      </c>
      <c r="GF90" s="5" t="s">
        <v>220</v>
      </c>
      <c r="GG90" s="5" t="s">
        <v>220</v>
      </c>
      <c r="GH90" s="5" t="s">
        <v>220</v>
      </c>
      <c r="GI90" s="5" t="s">
        <v>220</v>
      </c>
      <c r="GJ90" s="5" t="s">
        <v>220</v>
      </c>
      <c r="GK90" s="5" t="s">
        <v>220</v>
      </c>
      <c r="GL90" s="5" t="s">
        <v>220</v>
      </c>
      <c r="GM90" s="5" t="s">
        <v>220</v>
      </c>
      <c r="GN90" s="5" t="s">
        <v>220</v>
      </c>
      <c r="GO90" s="5" t="s">
        <v>220</v>
      </c>
      <c r="GP90" s="5" t="s">
        <v>220</v>
      </c>
      <c r="GQ90" s="5" t="s">
        <v>220</v>
      </c>
      <c r="GR90" s="5" t="s">
        <v>220</v>
      </c>
      <c r="GS90" s="5" t="s">
        <v>220</v>
      </c>
      <c r="GT90" s="5" t="s">
        <v>220</v>
      </c>
      <c r="GU90" s="5" t="s">
        <v>220</v>
      </c>
      <c r="GV90" s="5" t="s">
        <v>220</v>
      </c>
      <c r="GW90" s="5" t="s">
        <v>220</v>
      </c>
      <c r="GX90" s="5" t="s">
        <v>220</v>
      </c>
      <c r="GY90" s="5" t="s">
        <v>220</v>
      </c>
      <c r="GZ90" s="5" t="s">
        <v>220</v>
      </c>
      <c r="HA90" s="5" t="s">
        <v>220</v>
      </c>
      <c r="HB90" s="5" t="s">
        <v>220</v>
      </c>
      <c r="HC90" s="5" t="s">
        <v>220</v>
      </c>
      <c r="HD90" s="5" t="s">
        <v>220</v>
      </c>
      <c r="HE90" s="5" t="s">
        <v>220</v>
      </c>
      <c r="HF90" s="5" t="s">
        <v>220</v>
      </c>
      <c r="HG90" s="5" t="s">
        <v>220</v>
      </c>
      <c r="HH90" s="5" t="s">
        <v>220</v>
      </c>
      <c r="HI90" s="5" t="s">
        <v>220</v>
      </c>
      <c r="HJ90" s="5" t="s">
        <v>220</v>
      </c>
      <c r="HK90" s="5" t="s">
        <v>220</v>
      </c>
      <c r="HL90" s="5" t="s">
        <v>220</v>
      </c>
      <c r="HM90" s="5" t="s">
        <v>220</v>
      </c>
      <c r="HN90" s="5" t="s">
        <v>220</v>
      </c>
      <c r="HO90" s="5">
        <v>66241</v>
      </c>
      <c r="HP90" s="5">
        <v>82100</v>
      </c>
      <c r="HQ90" s="5">
        <v>40754</v>
      </c>
      <c r="HR90" s="5">
        <v>46956</v>
      </c>
      <c r="HS90" s="5" t="s">
        <v>220</v>
      </c>
      <c r="HT90" s="5" t="s">
        <v>220</v>
      </c>
      <c r="HU90" s="5" t="s">
        <v>220</v>
      </c>
      <c r="HV90" s="5" t="s">
        <v>220</v>
      </c>
      <c r="HW90" s="5" t="s">
        <v>220</v>
      </c>
      <c r="HX90" s="5" t="s">
        <v>220</v>
      </c>
      <c r="HY90" s="5" t="s">
        <v>220</v>
      </c>
      <c r="HZ90" s="5" t="s">
        <v>220</v>
      </c>
      <c r="IA90" s="5" t="s">
        <v>220</v>
      </c>
      <c r="IB90" s="5" t="s">
        <v>220</v>
      </c>
      <c r="IC90" s="5" t="s">
        <v>220</v>
      </c>
      <c r="ID90" s="5" t="s">
        <v>220</v>
      </c>
      <c r="IE90" s="5" t="s">
        <v>220</v>
      </c>
      <c r="IF90" s="5" t="s">
        <v>220</v>
      </c>
      <c r="IG90" s="5" t="s">
        <v>220</v>
      </c>
      <c r="IH90" s="5" t="s">
        <v>220</v>
      </c>
      <c r="II90" s="5" t="s">
        <v>220</v>
      </c>
      <c r="IJ90" s="5" t="s">
        <v>220</v>
      </c>
      <c r="IK90" s="5" t="s">
        <v>220</v>
      </c>
      <c r="IL90" s="5" t="s">
        <v>220</v>
      </c>
      <c r="IM90" s="5" t="s">
        <v>220</v>
      </c>
      <c r="IN90" s="5" t="s">
        <v>220</v>
      </c>
      <c r="IO90" s="5" t="s">
        <v>220</v>
      </c>
      <c r="IP90" s="5" t="s">
        <v>220</v>
      </c>
      <c r="IQ90" s="5" t="s">
        <v>220</v>
      </c>
      <c r="IR90" s="5" t="s">
        <v>220</v>
      </c>
      <c r="IS90" s="5" t="s">
        <v>220</v>
      </c>
      <c r="IT90" s="5" t="s">
        <v>220</v>
      </c>
      <c r="IU90" s="5">
        <v>134824</v>
      </c>
      <c r="IV90" s="5">
        <v>114066</v>
      </c>
      <c r="IW90" s="5">
        <v>120674</v>
      </c>
      <c r="IX90" s="5">
        <v>127716</v>
      </c>
      <c r="IY90" s="5" t="s">
        <v>220</v>
      </c>
      <c r="IZ90" s="5" t="s">
        <v>220</v>
      </c>
      <c r="JA90" s="5" t="s">
        <v>220</v>
      </c>
      <c r="JB90" s="5" t="s">
        <v>220</v>
      </c>
      <c r="JC90" s="5" t="s">
        <v>220</v>
      </c>
      <c r="JD90" s="5" t="s">
        <v>220</v>
      </c>
      <c r="JE90" s="5" t="s">
        <v>220</v>
      </c>
      <c r="JF90" s="5" t="s">
        <v>220</v>
      </c>
      <c r="JG90" s="5" t="s">
        <v>220</v>
      </c>
      <c r="JH90" s="5" t="s">
        <v>220</v>
      </c>
      <c r="JI90" s="5" t="s">
        <v>220</v>
      </c>
      <c r="JJ90" s="5" t="s">
        <v>220</v>
      </c>
      <c r="JK90" s="5" t="s">
        <v>220</v>
      </c>
      <c r="JL90" s="5" t="s">
        <v>220</v>
      </c>
      <c r="JM90" s="5" t="s">
        <v>220</v>
      </c>
      <c r="JN90" s="5" t="s">
        <v>220</v>
      </c>
      <c r="JO90" s="5" t="s">
        <v>220</v>
      </c>
      <c r="JP90" s="5" t="s">
        <v>220</v>
      </c>
      <c r="JQ90" s="5" t="s">
        <v>220</v>
      </c>
      <c r="JR90" s="5" t="s">
        <v>220</v>
      </c>
      <c r="JS90" s="5" t="s">
        <v>220</v>
      </c>
      <c r="JT90" s="5" t="s">
        <v>220</v>
      </c>
      <c r="JU90" s="5" t="s">
        <v>220</v>
      </c>
      <c r="JV90" s="5" t="s">
        <v>220</v>
      </c>
      <c r="JW90" s="5" t="s">
        <v>220</v>
      </c>
      <c r="JX90" s="5" t="s">
        <v>220</v>
      </c>
      <c r="JY90" s="5" t="s">
        <v>220</v>
      </c>
      <c r="JZ90" s="5" t="s">
        <v>220</v>
      </c>
      <c r="KA90" s="5">
        <v>14832</v>
      </c>
      <c r="KB90" s="5">
        <v>11787</v>
      </c>
      <c r="KC90" s="5">
        <v>7964</v>
      </c>
      <c r="KD90" s="5">
        <v>7606</v>
      </c>
      <c r="KE90" s="5" t="s">
        <v>220</v>
      </c>
      <c r="KF90" s="5" t="s">
        <v>220</v>
      </c>
      <c r="KG90" s="5" t="s">
        <v>220</v>
      </c>
      <c r="KH90" s="5" t="s">
        <v>220</v>
      </c>
      <c r="KI90" s="5" t="s">
        <v>220</v>
      </c>
      <c r="KJ90" s="5" t="s">
        <v>220</v>
      </c>
      <c r="KK90" s="5" t="s">
        <v>220</v>
      </c>
      <c r="KL90" s="5" t="s">
        <v>220</v>
      </c>
      <c r="KM90" s="5" t="s">
        <v>220</v>
      </c>
      <c r="KN90" s="5" t="s">
        <v>220</v>
      </c>
      <c r="KO90" s="5" t="s">
        <v>220</v>
      </c>
      <c r="KP90" s="5" t="s">
        <v>220</v>
      </c>
      <c r="KQ90" s="5" t="s">
        <v>220</v>
      </c>
      <c r="KR90" s="5" t="s">
        <v>220</v>
      </c>
      <c r="KS90" s="5" t="s">
        <v>220</v>
      </c>
      <c r="KT90" s="5" t="s">
        <v>220</v>
      </c>
      <c r="KU90" s="5" t="s">
        <v>220</v>
      </c>
      <c r="KV90" s="5" t="s">
        <v>220</v>
      </c>
      <c r="KW90" s="5" t="s">
        <v>220</v>
      </c>
      <c r="KX90" s="5" t="s">
        <v>220</v>
      </c>
      <c r="KY90" s="5" t="s">
        <v>220</v>
      </c>
      <c r="KZ90" s="5" t="s">
        <v>220</v>
      </c>
      <c r="LA90" s="5" t="s">
        <v>220</v>
      </c>
      <c r="LB90" s="5" t="s">
        <v>220</v>
      </c>
      <c r="LC90" s="5" t="s">
        <v>220</v>
      </c>
      <c r="LD90" s="5" t="s">
        <v>220</v>
      </c>
      <c r="LE90" s="5" t="s">
        <v>220</v>
      </c>
      <c r="LF90" s="5" t="s">
        <v>220</v>
      </c>
      <c r="LG90" s="5">
        <v>1948</v>
      </c>
      <c r="LH90" s="5">
        <v>1737</v>
      </c>
      <c r="LI90" s="5">
        <v>1692</v>
      </c>
      <c r="LJ90" s="5">
        <v>1658</v>
      </c>
      <c r="LK90" s="5" t="s">
        <v>220</v>
      </c>
      <c r="LL90" s="5" t="s">
        <v>220</v>
      </c>
      <c r="LM90" s="5" t="s">
        <v>220</v>
      </c>
      <c r="LN90" s="5" t="s">
        <v>220</v>
      </c>
      <c r="LO90" s="5" t="s">
        <v>220</v>
      </c>
      <c r="LP90" s="5" t="s">
        <v>220</v>
      </c>
      <c r="LQ90" s="5" t="s">
        <v>220</v>
      </c>
      <c r="LR90" s="5" t="s">
        <v>220</v>
      </c>
      <c r="LS90" s="5" t="s">
        <v>220</v>
      </c>
      <c r="LT90" s="5" t="s">
        <v>220</v>
      </c>
      <c r="LU90" s="5" t="s">
        <v>220</v>
      </c>
      <c r="LV90" s="5" t="s">
        <v>220</v>
      </c>
      <c r="LW90" s="5" t="s">
        <v>220</v>
      </c>
      <c r="LX90" s="5" t="s">
        <v>220</v>
      </c>
      <c r="LY90" s="5" t="s">
        <v>220</v>
      </c>
      <c r="LZ90" s="5" t="s">
        <v>220</v>
      </c>
      <c r="MA90" s="5" t="s">
        <v>220</v>
      </c>
      <c r="MB90" s="5" t="s">
        <v>220</v>
      </c>
      <c r="MC90" s="5" t="s">
        <v>220</v>
      </c>
      <c r="MD90" s="5" t="s">
        <v>220</v>
      </c>
      <c r="ME90" s="5" t="s">
        <v>220</v>
      </c>
      <c r="MF90" s="5" t="s">
        <v>220</v>
      </c>
      <c r="MG90" s="5" t="s">
        <v>220</v>
      </c>
      <c r="MH90" s="5" t="s">
        <v>220</v>
      </c>
      <c r="MI90" s="5" t="s">
        <v>220</v>
      </c>
      <c r="MJ90" s="5" t="s">
        <v>220</v>
      </c>
      <c r="MK90" s="5" t="s">
        <v>220</v>
      </c>
      <c r="ML90" s="5" t="s">
        <v>220</v>
      </c>
      <c r="MM90" s="5">
        <v>1075</v>
      </c>
      <c r="MN90" s="5">
        <v>672</v>
      </c>
      <c r="MO90" s="5">
        <v>748</v>
      </c>
      <c r="MP90" s="5">
        <v>819</v>
      </c>
      <c r="MQ90" s="5" t="s">
        <v>220</v>
      </c>
      <c r="MR90" s="5" t="s">
        <v>220</v>
      </c>
      <c r="MS90" s="5" t="s">
        <v>220</v>
      </c>
      <c r="MT90" s="5" t="s">
        <v>220</v>
      </c>
      <c r="MU90" s="5" t="s">
        <v>220</v>
      </c>
      <c r="MV90" s="5" t="s">
        <v>220</v>
      </c>
      <c r="MW90" s="5" t="s">
        <v>220</v>
      </c>
      <c r="MX90" s="5" t="s">
        <v>220</v>
      </c>
      <c r="MY90" s="5" t="s">
        <v>220</v>
      </c>
      <c r="MZ90" s="5" t="s">
        <v>220</v>
      </c>
      <c r="NA90" s="5" t="s">
        <v>220</v>
      </c>
      <c r="NB90" s="5" t="s">
        <v>220</v>
      </c>
      <c r="NC90" s="5" t="s">
        <v>220</v>
      </c>
      <c r="ND90" s="5" t="s">
        <v>220</v>
      </c>
      <c r="NE90" s="5" t="s">
        <v>220</v>
      </c>
      <c r="NF90" s="5" t="s">
        <v>220</v>
      </c>
      <c r="NG90" s="5" t="s">
        <v>220</v>
      </c>
      <c r="NH90" s="5" t="s">
        <v>220</v>
      </c>
      <c r="NI90" s="5" t="s">
        <v>220</v>
      </c>
      <c r="NJ90" s="5" t="s">
        <v>220</v>
      </c>
      <c r="NK90" s="5" t="s">
        <v>220</v>
      </c>
      <c r="NL90" s="5" t="s">
        <v>220</v>
      </c>
      <c r="NM90" s="5" t="s">
        <v>220</v>
      </c>
      <c r="NN90" s="5" t="s">
        <v>220</v>
      </c>
      <c r="NO90" s="5" t="s">
        <v>220</v>
      </c>
      <c r="NP90" s="5" t="s">
        <v>220</v>
      </c>
      <c r="NQ90" s="5" t="s">
        <v>220</v>
      </c>
      <c r="NR90" s="5" t="s">
        <v>220</v>
      </c>
      <c r="NS90" s="5" t="s">
        <v>220</v>
      </c>
      <c r="NT90" s="5" t="s">
        <v>220</v>
      </c>
      <c r="NU90" s="5" t="s">
        <v>220</v>
      </c>
      <c r="NV90" s="5" t="s">
        <v>220</v>
      </c>
      <c r="NW90" s="5" t="s">
        <v>220</v>
      </c>
      <c r="NX90" s="5" t="s">
        <v>220</v>
      </c>
      <c r="NY90" s="5" t="s">
        <v>220</v>
      </c>
      <c r="NZ90" s="5" t="s">
        <v>220</v>
      </c>
      <c r="OA90" s="5" t="s">
        <v>220</v>
      </c>
      <c r="OB90" s="5" t="s">
        <v>220</v>
      </c>
      <c r="OC90" s="5" t="s">
        <v>220</v>
      </c>
      <c r="OD90" s="5" t="s">
        <v>220</v>
      </c>
      <c r="OE90" s="5" t="s">
        <v>220</v>
      </c>
      <c r="OF90" s="5" t="s">
        <v>220</v>
      </c>
      <c r="OG90" s="5" t="s">
        <v>220</v>
      </c>
      <c r="OH90" s="5" t="s">
        <v>220</v>
      </c>
      <c r="OI90" s="5" t="s">
        <v>220</v>
      </c>
      <c r="OJ90" s="5" t="s">
        <v>220</v>
      </c>
      <c r="OK90" s="5" t="s">
        <v>220</v>
      </c>
      <c r="OL90" s="5" t="s">
        <v>220</v>
      </c>
      <c r="OM90" s="5" t="s">
        <v>220</v>
      </c>
      <c r="ON90" s="5" t="s">
        <v>220</v>
      </c>
      <c r="OO90" s="5" t="s">
        <v>220</v>
      </c>
      <c r="OP90" s="5" t="s">
        <v>220</v>
      </c>
      <c r="OQ90" s="5" t="s">
        <v>220</v>
      </c>
      <c r="OR90" s="5" t="s">
        <v>220</v>
      </c>
      <c r="OS90" s="5" t="s">
        <v>220</v>
      </c>
      <c r="OT90" s="5" t="s">
        <v>220</v>
      </c>
      <c r="OU90" s="5" t="s">
        <v>220</v>
      </c>
      <c r="OV90" s="5" t="s">
        <v>220</v>
      </c>
      <c r="OW90" s="5" t="s">
        <v>220</v>
      </c>
      <c r="OX90" s="5" t="s">
        <v>220</v>
      </c>
      <c r="OY90" s="5" t="s">
        <v>220</v>
      </c>
      <c r="OZ90" s="5" t="s">
        <v>220</v>
      </c>
      <c r="PA90" s="5" t="s">
        <v>220</v>
      </c>
      <c r="PB90" s="5" t="s">
        <v>220</v>
      </c>
      <c r="PC90" s="5" t="s">
        <v>220</v>
      </c>
      <c r="PD90" s="5" t="s">
        <v>220</v>
      </c>
      <c r="PE90" s="5" t="s">
        <v>220</v>
      </c>
      <c r="PF90" s="5" t="s">
        <v>220</v>
      </c>
      <c r="PG90" s="5" t="s">
        <v>220</v>
      </c>
      <c r="PH90" s="5" t="s">
        <v>220</v>
      </c>
      <c r="PI90" s="5" t="s">
        <v>220</v>
      </c>
      <c r="PJ90" s="5" t="s">
        <v>220</v>
      </c>
      <c r="PK90" s="5" t="s">
        <v>220</v>
      </c>
      <c r="PL90" s="5" t="s">
        <v>220</v>
      </c>
      <c r="PM90" s="5" t="s">
        <v>220</v>
      </c>
      <c r="PN90" s="5" t="s">
        <v>220</v>
      </c>
      <c r="PO90" s="5" t="s">
        <v>220</v>
      </c>
      <c r="PP90" s="5" t="s">
        <v>220</v>
      </c>
      <c r="PQ90" s="5" t="s">
        <v>220</v>
      </c>
      <c r="PR90" s="5" t="s">
        <v>220</v>
      </c>
      <c r="PS90" s="5" t="s">
        <v>220</v>
      </c>
      <c r="PT90" s="5" t="s">
        <v>220</v>
      </c>
      <c r="PU90" s="5" t="s">
        <v>220</v>
      </c>
      <c r="PV90" s="5" t="s">
        <v>220</v>
      </c>
      <c r="PW90" s="5" t="s">
        <v>220</v>
      </c>
      <c r="PX90" s="5" t="s">
        <v>220</v>
      </c>
      <c r="PY90" s="5" t="s">
        <v>220</v>
      </c>
      <c r="PZ90" s="5" t="s">
        <v>220</v>
      </c>
      <c r="QA90" s="5" t="s">
        <v>220</v>
      </c>
      <c r="QB90" s="5" t="s">
        <v>220</v>
      </c>
      <c r="QC90" s="5" t="s">
        <v>220</v>
      </c>
      <c r="QD90" s="5" t="s">
        <v>220</v>
      </c>
      <c r="QE90" s="5">
        <v>7668</v>
      </c>
      <c r="QF90" s="5">
        <v>6864</v>
      </c>
      <c r="QG90" s="5">
        <v>7467</v>
      </c>
      <c r="QH90" s="5">
        <v>6677</v>
      </c>
      <c r="QI90" s="5" t="s">
        <v>220</v>
      </c>
      <c r="QJ90" s="5" t="s">
        <v>220</v>
      </c>
      <c r="QK90" s="5" t="s">
        <v>220</v>
      </c>
      <c r="QL90" s="5" t="s">
        <v>220</v>
      </c>
      <c r="QM90" s="5" t="s">
        <v>220</v>
      </c>
      <c r="QN90" s="5" t="s">
        <v>220</v>
      </c>
      <c r="QO90" s="5" t="s">
        <v>220</v>
      </c>
      <c r="QP90" s="5" t="s">
        <v>220</v>
      </c>
      <c r="QQ90" s="5" t="s">
        <v>220</v>
      </c>
      <c r="QR90" s="5" t="s">
        <v>220</v>
      </c>
      <c r="QS90" s="5" t="s">
        <v>220</v>
      </c>
      <c r="QT90" s="5" t="s">
        <v>220</v>
      </c>
      <c r="QU90" s="5" t="s">
        <v>220</v>
      </c>
      <c r="QV90" s="5" t="s">
        <v>220</v>
      </c>
      <c r="QW90" s="5" t="s">
        <v>220</v>
      </c>
      <c r="QX90" s="5" t="s">
        <v>220</v>
      </c>
      <c r="QY90" s="5" t="s">
        <v>220</v>
      </c>
      <c r="QZ90" s="5" t="s">
        <v>220</v>
      </c>
      <c r="RA90" s="5" t="s">
        <v>220</v>
      </c>
      <c r="RB90" s="5" t="s">
        <v>220</v>
      </c>
      <c r="RC90" s="5" t="s">
        <v>220</v>
      </c>
      <c r="RD90" s="5" t="s">
        <v>220</v>
      </c>
      <c r="RE90" s="5" t="s">
        <v>220</v>
      </c>
      <c r="RF90" s="5" t="s">
        <v>220</v>
      </c>
      <c r="RG90" s="5" t="s">
        <v>220</v>
      </c>
      <c r="RH90" s="5" t="s">
        <v>220</v>
      </c>
      <c r="RI90" s="5" t="s">
        <v>220</v>
      </c>
      <c r="RJ90" s="5" t="s">
        <v>220</v>
      </c>
      <c r="RK90" s="5">
        <v>11347</v>
      </c>
      <c r="RL90" s="5">
        <v>10767</v>
      </c>
      <c r="RM90" s="5">
        <v>10625</v>
      </c>
      <c r="RN90" s="5">
        <v>11752</v>
      </c>
      <c r="RO90" s="5" t="s">
        <v>220</v>
      </c>
      <c r="RP90" s="5" t="s">
        <v>220</v>
      </c>
      <c r="RQ90" s="5" t="s">
        <v>220</v>
      </c>
      <c r="RR90" s="5" t="s">
        <v>220</v>
      </c>
      <c r="RS90" s="5" t="s">
        <v>220</v>
      </c>
      <c r="RT90" s="5" t="s">
        <v>220</v>
      </c>
      <c r="RU90" s="5" t="s">
        <v>220</v>
      </c>
      <c r="RV90" s="5" t="s">
        <v>220</v>
      </c>
      <c r="RW90" s="5" t="s">
        <v>220</v>
      </c>
      <c r="RX90" s="5" t="s">
        <v>220</v>
      </c>
      <c r="RY90" s="5" t="s">
        <v>220</v>
      </c>
      <c r="RZ90" s="5" t="s">
        <v>220</v>
      </c>
      <c r="SA90" s="5" t="s">
        <v>220</v>
      </c>
      <c r="SB90" s="5" t="s">
        <v>220</v>
      </c>
      <c r="SC90" s="5" t="s">
        <v>220</v>
      </c>
      <c r="SD90" s="5" t="s">
        <v>220</v>
      </c>
      <c r="SE90" s="5" t="s">
        <v>220</v>
      </c>
      <c r="SF90" s="5" t="s">
        <v>220</v>
      </c>
      <c r="SG90" s="5" t="s">
        <v>220</v>
      </c>
      <c r="SH90" s="5" t="s">
        <v>220</v>
      </c>
      <c r="SI90" s="5" t="s">
        <v>220</v>
      </c>
      <c r="SJ90" s="5" t="s">
        <v>220</v>
      </c>
      <c r="SK90" s="5" t="s">
        <v>220</v>
      </c>
      <c r="SL90" s="5" t="s">
        <v>220</v>
      </c>
      <c r="SM90" s="5" t="s">
        <v>220</v>
      </c>
      <c r="SN90" s="5" t="s">
        <v>220</v>
      </c>
      <c r="SO90" s="5" t="s">
        <v>220</v>
      </c>
      <c r="SP90" s="5" t="s">
        <v>220</v>
      </c>
      <c r="SQ90" s="5">
        <v>12546</v>
      </c>
      <c r="SR90" s="5">
        <v>11440</v>
      </c>
      <c r="SS90" s="5">
        <v>11673</v>
      </c>
      <c r="ST90" s="5">
        <v>11965</v>
      </c>
      <c r="SU90" s="5" t="s">
        <v>220</v>
      </c>
      <c r="SV90" s="5" t="s">
        <v>220</v>
      </c>
      <c r="SW90" s="5" t="s">
        <v>220</v>
      </c>
      <c r="SX90" s="5" t="s">
        <v>220</v>
      </c>
      <c r="SY90" s="5" t="s">
        <v>220</v>
      </c>
      <c r="SZ90" s="5" t="s">
        <v>220</v>
      </c>
      <c r="TA90" s="5" t="s">
        <v>220</v>
      </c>
      <c r="TB90" s="5" t="s">
        <v>220</v>
      </c>
      <c r="TC90" s="5" t="s">
        <v>220</v>
      </c>
      <c r="TD90" s="5" t="s">
        <v>220</v>
      </c>
      <c r="TE90" s="5" t="s">
        <v>220</v>
      </c>
      <c r="TF90" s="5" t="s">
        <v>220</v>
      </c>
      <c r="TG90" s="5" t="s">
        <v>220</v>
      </c>
      <c r="TH90" s="5" t="s">
        <v>220</v>
      </c>
      <c r="TI90" s="5" t="s">
        <v>220</v>
      </c>
      <c r="TJ90" s="5" t="s">
        <v>220</v>
      </c>
      <c r="TK90" s="5" t="s">
        <v>220</v>
      </c>
      <c r="TL90" s="5" t="s">
        <v>220</v>
      </c>
      <c r="TM90" s="5" t="s">
        <v>220</v>
      </c>
      <c r="TN90" s="5" t="s">
        <v>220</v>
      </c>
      <c r="TO90" s="5" t="s">
        <v>220</v>
      </c>
      <c r="TP90" s="5" t="s">
        <v>220</v>
      </c>
      <c r="TQ90" s="5" t="s">
        <v>220</v>
      </c>
      <c r="TR90" s="5" t="s">
        <v>220</v>
      </c>
      <c r="TS90" s="5" t="s">
        <v>220</v>
      </c>
      <c r="TT90" s="5" t="s">
        <v>220</v>
      </c>
      <c r="TU90" s="5" t="s">
        <v>220</v>
      </c>
      <c r="TV90" s="5" t="s">
        <v>220</v>
      </c>
      <c r="TW90" s="5">
        <v>3824</v>
      </c>
      <c r="TX90" s="5">
        <v>3025</v>
      </c>
      <c r="TY90" s="5">
        <v>2178</v>
      </c>
      <c r="TZ90" s="5">
        <v>1545</v>
      </c>
      <c r="UA90" s="5" t="s">
        <v>220</v>
      </c>
      <c r="UB90" s="5" t="s">
        <v>220</v>
      </c>
      <c r="UC90" s="5" t="s">
        <v>220</v>
      </c>
      <c r="UD90" s="5" t="s">
        <v>220</v>
      </c>
      <c r="UE90" s="5" t="s">
        <v>220</v>
      </c>
      <c r="UF90" s="5" t="s">
        <v>220</v>
      </c>
      <c r="UG90" s="5" t="s">
        <v>220</v>
      </c>
      <c r="UH90" s="5" t="s">
        <v>220</v>
      </c>
      <c r="UI90" s="5" t="s">
        <v>220</v>
      </c>
      <c r="UJ90" s="5" t="s">
        <v>220</v>
      </c>
      <c r="UK90" s="5" t="s">
        <v>220</v>
      </c>
      <c r="UL90" s="5" t="s">
        <v>220</v>
      </c>
      <c r="UM90" s="5" t="s">
        <v>220</v>
      </c>
      <c r="UN90" s="5" t="s">
        <v>220</v>
      </c>
      <c r="UO90" s="5" t="s">
        <v>220</v>
      </c>
      <c r="UP90" s="5" t="s">
        <v>220</v>
      </c>
      <c r="UQ90" s="5" t="s">
        <v>220</v>
      </c>
      <c r="UR90" s="5" t="s">
        <v>220</v>
      </c>
      <c r="US90" s="5" t="s">
        <v>220</v>
      </c>
      <c r="UT90" s="5" t="s">
        <v>220</v>
      </c>
      <c r="UU90" s="5" t="s">
        <v>220</v>
      </c>
      <c r="UV90" s="5" t="s">
        <v>220</v>
      </c>
      <c r="UW90" s="5" t="s">
        <v>220</v>
      </c>
      <c r="UX90" s="5" t="s">
        <v>220</v>
      </c>
      <c r="UY90" s="5" t="s">
        <v>220</v>
      </c>
      <c r="UZ90" s="5" t="s">
        <v>220</v>
      </c>
      <c r="VA90" s="5" t="s">
        <v>220</v>
      </c>
      <c r="VB90" s="5" t="s">
        <v>220</v>
      </c>
      <c r="VC90" s="5">
        <v>1731</v>
      </c>
      <c r="VD90" s="5">
        <v>1315</v>
      </c>
      <c r="VE90" s="5">
        <v>1808</v>
      </c>
      <c r="VF90" s="5">
        <v>1254</v>
      </c>
      <c r="VG90" s="5" t="s">
        <v>220</v>
      </c>
      <c r="VH90" s="5" t="s">
        <v>220</v>
      </c>
      <c r="VI90" s="5" t="s">
        <v>220</v>
      </c>
      <c r="VJ90" s="5" t="s">
        <v>220</v>
      </c>
      <c r="VK90" s="5" t="s">
        <v>220</v>
      </c>
      <c r="VL90" s="5" t="s">
        <v>220</v>
      </c>
      <c r="VM90" s="5" t="s">
        <v>220</v>
      </c>
      <c r="VN90" s="5" t="s">
        <v>220</v>
      </c>
      <c r="VO90" s="5" t="s">
        <v>220</v>
      </c>
      <c r="VP90" s="5" t="s">
        <v>220</v>
      </c>
      <c r="VQ90" s="5" t="s">
        <v>220</v>
      </c>
      <c r="VR90" s="5" t="s">
        <v>220</v>
      </c>
      <c r="VS90" s="5" t="s">
        <v>220</v>
      </c>
      <c r="VT90" s="5" t="s">
        <v>220</v>
      </c>
      <c r="VU90" s="5" t="s">
        <v>220</v>
      </c>
      <c r="VV90" s="5" t="s">
        <v>220</v>
      </c>
      <c r="VW90" s="5" t="s">
        <v>220</v>
      </c>
      <c r="VX90" s="5" t="s">
        <v>220</v>
      </c>
      <c r="VY90" s="5" t="s">
        <v>220</v>
      </c>
      <c r="VZ90" s="5" t="s">
        <v>220</v>
      </c>
      <c r="WA90" s="5" t="s">
        <v>220</v>
      </c>
      <c r="WB90" s="5" t="s">
        <v>220</v>
      </c>
      <c r="WC90" s="5" t="s">
        <v>220</v>
      </c>
      <c r="WD90" s="5" t="s">
        <v>220</v>
      </c>
      <c r="WE90" s="5" t="s">
        <v>220</v>
      </c>
      <c r="WF90" s="5" t="s">
        <v>220</v>
      </c>
      <c r="WG90" s="5" t="s">
        <v>220</v>
      </c>
      <c r="WH90" s="5" t="s">
        <v>220</v>
      </c>
      <c r="WI90" s="5">
        <v>28731</v>
      </c>
      <c r="WJ90" s="5">
        <v>26001</v>
      </c>
      <c r="WK90" s="5">
        <v>24293</v>
      </c>
      <c r="WL90" s="5">
        <v>25210</v>
      </c>
      <c r="WM90" s="5" t="s">
        <v>220</v>
      </c>
      <c r="WN90" s="5" t="s">
        <v>220</v>
      </c>
      <c r="WO90" s="5" t="s">
        <v>220</v>
      </c>
      <c r="WP90" s="5" t="s">
        <v>220</v>
      </c>
      <c r="WQ90" s="5" t="s">
        <v>220</v>
      </c>
      <c r="WR90" s="5" t="s">
        <v>220</v>
      </c>
      <c r="WS90" s="5" t="s">
        <v>220</v>
      </c>
      <c r="WT90" s="5" t="s">
        <v>220</v>
      </c>
      <c r="WU90" s="5" t="s">
        <v>220</v>
      </c>
      <c r="WV90" s="5" t="s">
        <v>220</v>
      </c>
      <c r="WW90" s="5" t="s">
        <v>220</v>
      </c>
      <c r="WX90" s="5" t="s">
        <v>220</v>
      </c>
      <c r="WY90" s="5" t="s">
        <v>220</v>
      </c>
      <c r="WZ90" s="5" t="s">
        <v>220</v>
      </c>
      <c r="XA90" s="5" t="s">
        <v>220</v>
      </c>
      <c r="XB90" s="5" t="s">
        <v>220</v>
      </c>
      <c r="XC90" s="5" t="s">
        <v>220</v>
      </c>
      <c r="XD90" s="5" t="s">
        <v>220</v>
      </c>
      <c r="XE90" s="5" t="s">
        <v>220</v>
      </c>
      <c r="XF90" s="5" t="s">
        <v>220</v>
      </c>
      <c r="XG90" s="5" t="s">
        <v>220</v>
      </c>
      <c r="XH90" s="5" t="s">
        <v>220</v>
      </c>
      <c r="XI90" s="5" t="s">
        <v>220</v>
      </c>
      <c r="XJ90" s="5" t="s">
        <v>220</v>
      </c>
      <c r="XK90" s="5" t="s">
        <v>220</v>
      </c>
      <c r="XL90" s="5" t="s">
        <v>220</v>
      </c>
      <c r="XM90" s="5" t="s">
        <v>220</v>
      </c>
      <c r="XN90" s="5" t="s">
        <v>220</v>
      </c>
      <c r="XO90" s="5">
        <v>982</v>
      </c>
      <c r="XP90" s="5">
        <v>772</v>
      </c>
      <c r="XQ90" s="5">
        <v>553</v>
      </c>
      <c r="XR90" s="5">
        <v>513</v>
      </c>
      <c r="XS90" s="2" t="s">
        <v>220</v>
      </c>
      <c r="XT90" s="3" t="s">
        <v>220</v>
      </c>
      <c r="XU90" s="3" t="s">
        <v>220</v>
      </c>
      <c r="XV90" s="3" t="s">
        <v>220</v>
      </c>
      <c r="XW90" s="3" t="s">
        <v>220</v>
      </c>
      <c r="XX90" s="3" t="s">
        <v>220</v>
      </c>
      <c r="XY90" s="3" t="s">
        <v>220</v>
      </c>
      <c r="XZ90" s="3"/>
    </row>
    <row r="91" spans="1:650" x14ac:dyDescent="0.3">
      <c r="A91" s="1" t="s">
        <v>85</v>
      </c>
      <c r="B91" s="2">
        <v>4060704</v>
      </c>
      <c r="C91" s="5" t="s">
        <v>220</v>
      </c>
      <c r="D91" s="5" t="s">
        <v>220</v>
      </c>
      <c r="E91" s="5" t="s">
        <v>220</v>
      </c>
      <c r="F91" s="5" t="s">
        <v>220</v>
      </c>
      <c r="G91" s="5" t="s">
        <v>220</v>
      </c>
      <c r="H91" s="5" t="s">
        <v>220</v>
      </c>
      <c r="I91" s="5" t="s">
        <v>220</v>
      </c>
      <c r="J91" s="5" t="s">
        <v>220</v>
      </c>
      <c r="K91" s="5" t="s">
        <v>220</v>
      </c>
      <c r="L91" s="5" t="s">
        <v>220</v>
      </c>
      <c r="M91" s="5" t="s">
        <v>220</v>
      </c>
      <c r="N91" s="5" t="s">
        <v>220</v>
      </c>
      <c r="O91" s="5" t="s">
        <v>220</v>
      </c>
      <c r="P91" s="5" t="s">
        <v>220</v>
      </c>
      <c r="Q91" s="5" t="s">
        <v>220</v>
      </c>
      <c r="R91" s="5" t="s">
        <v>220</v>
      </c>
      <c r="S91" s="5" t="s">
        <v>220</v>
      </c>
      <c r="T91" s="5" t="s">
        <v>220</v>
      </c>
      <c r="U91" s="5" t="s">
        <v>220</v>
      </c>
      <c r="V91" s="5" t="s">
        <v>220</v>
      </c>
      <c r="W91" s="5" t="s">
        <v>220</v>
      </c>
      <c r="X91" s="5" t="s">
        <v>220</v>
      </c>
      <c r="Y91" s="5" t="s">
        <v>220</v>
      </c>
      <c r="Z91" s="5" t="s">
        <v>220</v>
      </c>
      <c r="AA91" s="5" t="s">
        <v>220</v>
      </c>
      <c r="AB91" s="5" t="s">
        <v>220</v>
      </c>
      <c r="AC91" s="5" t="s">
        <v>220</v>
      </c>
      <c r="AD91" s="5" t="s">
        <v>220</v>
      </c>
      <c r="AE91" s="5">
        <v>212</v>
      </c>
      <c r="AF91" s="5">
        <v>24</v>
      </c>
      <c r="AG91" s="5">
        <v>28</v>
      </c>
      <c r="AH91" s="5">
        <v>261</v>
      </c>
      <c r="AI91" s="5" t="s">
        <v>220</v>
      </c>
      <c r="AJ91" s="5" t="s">
        <v>220</v>
      </c>
      <c r="AK91" s="5" t="s">
        <v>220</v>
      </c>
      <c r="AL91" s="5" t="s">
        <v>220</v>
      </c>
      <c r="AM91" s="5" t="s">
        <v>220</v>
      </c>
      <c r="AN91" s="5" t="s">
        <v>220</v>
      </c>
      <c r="AO91" s="5" t="s">
        <v>220</v>
      </c>
      <c r="AP91" s="5" t="s">
        <v>220</v>
      </c>
      <c r="AQ91" s="5" t="s">
        <v>220</v>
      </c>
      <c r="AR91" s="5" t="s">
        <v>220</v>
      </c>
      <c r="AS91" s="5" t="s">
        <v>220</v>
      </c>
      <c r="AT91" s="5" t="s">
        <v>220</v>
      </c>
      <c r="AU91" s="5" t="s">
        <v>220</v>
      </c>
      <c r="AV91" s="5" t="s">
        <v>220</v>
      </c>
      <c r="AW91" s="5" t="s">
        <v>220</v>
      </c>
      <c r="AX91" s="5" t="s">
        <v>220</v>
      </c>
      <c r="AY91" s="5" t="s">
        <v>220</v>
      </c>
      <c r="AZ91" s="5" t="s">
        <v>220</v>
      </c>
      <c r="BA91" s="5" t="s">
        <v>220</v>
      </c>
      <c r="BB91" s="5" t="s">
        <v>220</v>
      </c>
      <c r="BC91" s="5" t="s">
        <v>220</v>
      </c>
      <c r="BD91" s="5" t="s">
        <v>220</v>
      </c>
      <c r="BE91" s="5" t="s">
        <v>220</v>
      </c>
      <c r="BF91" s="5" t="s">
        <v>220</v>
      </c>
      <c r="BG91" s="5" t="s">
        <v>220</v>
      </c>
      <c r="BH91" s="5" t="s">
        <v>220</v>
      </c>
      <c r="BI91" s="5" t="s">
        <v>220</v>
      </c>
      <c r="BJ91" s="5" t="s">
        <v>220</v>
      </c>
      <c r="BK91" s="5">
        <v>4025</v>
      </c>
      <c r="BL91" s="5">
        <v>4249</v>
      </c>
      <c r="BM91" s="5">
        <v>3712</v>
      </c>
      <c r="BN91" s="5">
        <v>8983</v>
      </c>
      <c r="BO91" s="5" t="s">
        <v>220</v>
      </c>
      <c r="BP91" s="5" t="s">
        <v>220</v>
      </c>
      <c r="BQ91" s="5" t="s">
        <v>220</v>
      </c>
      <c r="BR91" s="5" t="s">
        <v>220</v>
      </c>
      <c r="BS91" s="5" t="s">
        <v>220</v>
      </c>
      <c r="BT91" s="5" t="s">
        <v>220</v>
      </c>
      <c r="BU91" s="5" t="s">
        <v>220</v>
      </c>
      <c r="BV91" s="5" t="s">
        <v>220</v>
      </c>
      <c r="BW91" s="5" t="s">
        <v>220</v>
      </c>
      <c r="BX91" s="5" t="s">
        <v>220</v>
      </c>
      <c r="BY91" s="5" t="s">
        <v>220</v>
      </c>
      <c r="BZ91" s="5" t="s">
        <v>220</v>
      </c>
      <c r="CA91" s="5" t="s">
        <v>220</v>
      </c>
      <c r="CB91" s="5" t="s">
        <v>220</v>
      </c>
      <c r="CC91" s="5" t="s">
        <v>220</v>
      </c>
      <c r="CD91" s="5" t="s">
        <v>220</v>
      </c>
      <c r="CE91" s="5" t="s">
        <v>220</v>
      </c>
      <c r="CF91" s="5" t="s">
        <v>220</v>
      </c>
      <c r="CG91" s="5" t="s">
        <v>220</v>
      </c>
      <c r="CH91" s="5" t="s">
        <v>220</v>
      </c>
      <c r="CI91" s="5" t="s">
        <v>220</v>
      </c>
      <c r="CJ91" s="5" t="s">
        <v>220</v>
      </c>
      <c r="CK91" s="5" t="s">
        <v>220</v>
      </c>
      <c r="CL91" s="5" t="s">
        <v>220</v>
      </c>
      <c r="CM91" s="5" t="s">
        <v>220</v>
      </c>
      <c r="CN91" s="5" t="s">
        <v>220</v>
      </c>
      <c r="CO91" s="5" t="s">
        <v>220</v>
      </c>
      <c r="CP91" s="5" t="s">
        <v>220</v>
      </c>
      <c r="CQ91" s="5">
        <v>1538</v>
      </c>
      <c r="CR91" s="5">
        <v>2103</v>
      </c>
      <c r="CS91" s="5">
        <v>3699</v>
      </c>
      <c r="CT91" s="5">
        <v>921</v>
      </c>
      <c r="CU91" s="5" t="s">
        <v>220</v>
      </c>
      <c r="CV91" s="5" t="s">
        <v>220</v>
      </c>
      <c r="CW91" s="5" t="s">
        <v>220</v>
      </c>
      <c r="CX91" s="5" t="s">
        <v>220</v>
      </c>
      <c r="CY91" s="5" t="s">
        <v>220</v>
      </c>
      <c r="CZ91" s="5" t="s">
        <v>220</v>
      </c>
      <c r="DA91" s="5" t="s">
        <v>220</v>
      </c>
      <c r="DB91" s="5" t="s">
        <v>220</v>
      </c>
      <c r="DC91" s="5" t="s">
        <v>220</v>
      </c>
      <c r="DD91" s="5" t="s">
        <v>220</v>
      </c>
      <c r="DE91" s="5" t="s">
        <v>220</v>
      </c>
      <c r="DF91" s="5" t="s">
        <v>220</v>
      </c>
      <c r="DG91" s="5" t="s">
        <v>220</v>
      </c>
      <c r="DH91" s="5" t="s">
        <v>220</v>
      </c>
      <c r="DI91" s="5" t="s">
        <v>220</v>
      </c>
      <c r="DJ91" s="5" t="s">
        <v>220</v>
      </c>
      <c r="DK91" s="5" t="s">
        <v>220</v>
      </c>
      <c r="DL91" s="5" t="s">
        <v>220</v>
      </c>
      <c r="DM91" s="5" t="s">
        <v>220</v>
      </c>
      <c r="DN91" s="5" t="s">
        <v>220</v>
      </c>
      <c r="DO91" s="5" t="s">
        <v>220</v>
      </c>
      <c r="DP91" s="5" t="s">
        <v>220</v>
      </c>
      <c r="DQ91" s="5" t="s">
        <v>220</v>
      </c>
      <c r="DR91" s="5" t="s">
        <v>220</v>
      </c>
      <c r="DS91" s="5" t="s">
        <v>220</v>
      </c>
      <c r="DT91" s="5" t="s">
        <v>220</v>
      </c>
      <c r="DU91" s="5" t="s">
        <v>220</v>
      </c>
      <c r="DV91" s="5" t="s">
        <v>220</v>
      </c>
      <c r="DW91" s="5">
        <v>13461</v>
      </c>
      <c r="DX91" s="5">
        <v>13024</v>
      </c>
      <c r="DY91" s="5">
        <v>9380</v>
      </c>
      <c r="DZ91" s="5">
        <v>8760</v>
      </c>
      <c r="EA91" s="5" t="s">
        <v>220</v>
      </c>
      <c r="EB91" s="5" t="s">
        <v>220</v>
      </c>
      <c r="EC91" s="5" t="s">
        <v>220</v>
      </c>
      <c r="ED91" s="5" t="s">
        <v>220</v>
      </c>
      <c r="EE91" s="5" t="s">
        <v>220</v>
      </c>
      <c r="EF91" s="5" t="s">
        <v>220</v>
      </c>
      <c r="EG91" s="5" t="s">
        <v>220</v>
      </c>
      <c r="EH91" s="5" t="s">
        <v>220</v>
      </c>
      <c r="EI91" s="5" t="s">
        <v>220</v>
      </c>
      <c r="EJ91" s="5" t="s">
        <v>220</v>
      </c>
      <c r="EK91" s="5" t="s">
        <v>220</v>
      </c>
      <c r="EL91" s="5" t="s">
        <v>220</v>
      </c>
      <c r="EM91" s="5" t="s">
        <v>220</v>
      </c>
      <c r="EN91" s="5" t="s">
        <v>220</v>
      </c>
      <c r="EO91" s="5" t="s">
        <v>220</v>
      </c>
      <c r="EP91" s="5" t="s">
        <v>220</v>
      </c>
      <c r="EQ91" s="5" t="s">
        <v>220</v>
      </c>
      <c r="ER91" s="5" t="s">
        <v>220</v>
      </c>
      <c r="ES91" s="5" t="s">
        <v>220</v>
      </c>
      <c r="ET91" s="5" t="s">
        <v>220</v>
      </c>
      <c r="EU91" s="5" t="s">
        <v>220</v>
      </c>
      <c r="EV91" s="5" t="s">
        <v>220</v>
      </c>
      <c r="EW91" s="5" t="s">
        <v>220</v>
      </c>
      <c r="EX91" s="5" t="s">
        <v>220</v>
      </c>
      <c r="EY91" s="5" t="s">
        <v>220</v>
      </c>
      <c r="EZ91" s="5" t="s">
        <v>220</v>
      </c>
      <c r="FA91" s="5" t="s">
        <v>220</v>
      </c>
      <c r="FB91" s="5" t="s">
        <v>220</v>
      </c>
      <c r="FC91" s="5">
        <v>4068</v>
      </c>
      <c r="FD91" s="5">
        <v>3248</v>
      </c>
      <c r="FE91" s="5">
        <v>1778</v>
      </c>
      <c r="FF91" s="5">
        <v>1963</v>
      </c>
      <c r="FG91" s="5" t="s">
        <v>220</v>
      </c>
      <c r="FH91" s="5" t="s">
        <v>220</v>
      </c>
      <c r="FI91" s="5" t="s">
        <v>220</v>
      </c>
      <c r="FJ91" s="5" t="s">
        <v>220</v>
      </c>
      <c r="FK91" s="5" t="s">
        <v>220</v>
      </c>
      <c r="FL91" s="5" t="s">
        <v>220</v>
      </c>
      <c r="FM91" s="5" t="s">
        <v>220</v>
      </c>
      <c r="FN91" s="5" t="s">
        <v>220</v>
      </c>
      <c r="FO91" s="5" t="s">
        <v>220</v>
      </c>
      <c r="FP91" s="5" t="s">
        <v>220</v>
      </c>
      <c r="FQ91" s="5" t="s">
        <v>220</v>
      </c>
      <c r="FR91" s="5" t="s">
        <v>220</v>
      </c>
      <c r="FS91" s="5" t="s">
        <v>220</v>
      </c>
      <c r="FT91" s="5" t="s">
        <v>220</v>
      </c>
      <c r="FU91" s="5" t="s">
        <v>220</v>
      </c>
      <c r="FV91" s="5" t="s">
        <v>220</v>
      </c>
      <c r="FW91" s="5" t="s">
        <v>220</v>
      </c>
      <c r="FX91" s="5" t="s">
        <v>220</v>
      </c>
      <c r="FY91" s="5" t="s">
        <v>220</v>
      </c>
      <c r="FZ91" s="5" t="s">
        <v>220</v>
      </c>
      <c r="GA91" s="5" t="s">
        <v>220</v>
      </c>
      <c r="GB91" s="5" t="s">
        <v>220</v>
      </c>
      <c r="GC91" s="5" t="s">
        <v>220</v>
      </c>
      <c r="GD91" s="5" t="s">
        <v>220</v>
      </c>
      <c r="GE91" s="5" t="s">
        <v>220</v>
      </c>
      <c r="GF91" s="5" t="s">
        <v>220</v>
      </c>
      <c r="GG91" s="5" t="s">
        <v>220</v>
      </c>
      <c r="GH91" s="5" t="s">
        <v>220</v>
      </c>
      <c r="GI91" s="5" t="s">
        <v>220</v>
      </c>
      <c r="GJ91" s="5" t="s">
        <v>220</v>
      </c>
      <c r="GK91" s="5" t="s">
        <v>220</v>
      </c>
      <c r="GL91" s="5" t="s">
        <v>220</v>
      </c>
      <c r="GM91" s="5" t="s">
        <v>220</v>
      </c>
      <c r="GN91" s="5" t="s">
        <v>220</v>
      </c>
      <c r="GO91" s="5" t="s">
        <v>220</v>
      </c>
      <c r="GP91" s="5" t="s">
        <v>220</v>
      </c>
      <c r="GQ91" s="5" t="s">
        <v>220</v>
      </c>
      <c r="GR91" s="5" t="s">
        <v>220</v>
      </c>
      <c r="GS91" s="5" t="s">
        <v>220</v>
      </c>
      <c r="GT91" s="5" t="s">
        <v>220</v>
      </c>
      <c r="GU91" s="5" t="s">
        <v>220</v>
      </c>
      <c r="GV91" s="5" t="s">
        <v>220</v>
      </c>
      <c r="GW91" s="5" t="s">
        <v>220</v>
      </c>
      <c r="GX91" s="5" t="s">
        <v>220</v>
      </c>
      <c r="GY91" s="5" t="s">
        <v>220</v>
      </c>
      <c r="GZ91" s="5" t="s">
        <v>220</v>
      </c>
      <c r="HA91" s="5" t="s">
        <v>220</v>
      </c>
      <c r="HB91" s="5" t="s">
        <v>220</v>
      </c>
      <c r="HC91" s="5" t="s">
        <v>220</v>
      </c>
      <c r="HD91" s="5" t="s">
        <v>220</v>
      </c>
      <c r="HE91" s="5" t="s">
        <v>220</v>
      </c>
      <c r="HF91" s="5" t="s">
        <v>220</v>
      </c>
      <c r="HG91" s="5" t="s">
        <v>220</v>
      </c>
      <c r="HH91" s="5" t="s">
        <v>220</v>
      </c>
      <c r="HI91" s="5" t="s">
        <v>220</v>
      </c>
      <c r="HJ91" s="5" t="s">
        <v>220</v>
      </c>
      <c r="HK91" s="5" t="s">
        <v>220</v>
      </c>
      <c r="HL91" s="5" t="s">
        <v>220</v>
      </c>
      <c r="HM91" s="5" t="s">
        <v>220</v>
      </c>
      <c r="HN91" s="5" t="s">
        <v>220</v>
      </c>
      <c r="HO91" s="5">
        <v>23304</v>
      </c>
      <c r="HP91" s="5">
        <v>22680</v>
      </c>
      <c r="HQ91" s="5">
        <v>18596</v>
      </c>
      <c r="HR91" s="5">
        <v>20888</v>
      </c>
      <c r="HS91" s="5" t="s">
        <v>220</v>
      </c>
      <c r="HT91" s="5" t="s">
        <v>220</v>
      </c>
      <c r="HU91" s="5" t="s">
        <v>220</v>
      </c>
      <c r="HV91" s="5" t="s">
        <v>220</v>
      </c>
      <c r="HW91" s="5" t="s">
        <v>220</v>
      </c>
      <c r="HX91" s="5" t="s">
        <v>220</v>
      </c>
      <c r="HY91" s="5" t="s">
        <v>220</v>
      </c>
      <c r="HZ91" s="5" t="s">
        <v>220</v>
      </c>
      <c r="IA91" s="5" t="s">
        <v>220</v>
      </c>
      <c r="IB91" s="5" t="s">
        <v>220</v>
      </c>
      <c r="IC91" s="5" t="s">
        <v>220</v>
      </c>
      <c r="ID91" s="5" t="s">
        <v>220</v>
      </c>
      <c r="IE91" s="5" t="s">
        <v>220</v>
      </c>
      <c r="IF91" s="5" t="s">
        <v>220</v>
      </c>
      <c r="IG91" s="5" t="s">
        <v>220</v>
      </c>
      <c r="IH91" s="5" t="s">
        <v>220</v>
      </c>
      <c r="II91" s="5" t="s">
        <v>220</v>
      </c>
      <c r="IJ91" s="5" t="s">
        <v>220</v>
      </c>
      <c r="IK91" s="5" t="s">
        <v>220</v>
      </c>
      <c r="IL91" s="5" t="s">
        <v>220</v>
      </c>
      <c r="IM91" s="5" t="s">
        <v>220</v>
      </c>
      <c r="IN91" s="5" t="s">
        <v>220</v>
      </c>
      <c r="IO91" s="5" t="s">
        <v>220</v>
      </c>
      <c r="IP91" s="5" t="s">
        <v>220</v>
      </c>
      <c r="IQ91" s="5" t="s">
        <v>220</v>
      </c>
      <c r="IR91" s="5" t="s">
        <v>220</v>
      </c>
      <c r="IS91" s="5" t="s">
        <v>220</v>
      </c>
      <c r="IT91" s="5" t="s">
        <v>220</v>
      </c>
      <c r="IU91" s="5">
        <v>85504</v>
      </c>
      <c r="IV91" s="5">
        <v>71317</v>
      </c>
      <c r="IW91" s="5">
        <v>75427</v>
      </c>
      <c r="IX91" s="5">
        <v>61598</v>
      </c>
      <c r="IY91" s="5" t="s">
        <v>220</v>
      </c>
      <c r="IZ91" s="5" t="s">
        <v>220</v>
      </c>
      <c r="JA91" s="5" t="s">
        <v>220</v>
      </c>
      <c r="JB91" s="5" t="s">
        <v>220</v>
      </c>
      <c r="JC91" s="5" t="s">
        <v>220</v>
      </c>
      <c r="JD91" s="5" t="s">
        <v>220</v>
      </c>
      <c r="JE91" s="5" t="s">
        <v>220</v>
      </c>
      <c r="JF91" s="5" t="s">
        <v>220</v>
      </c>
      <c r="JG91" s="5" t="s">
        <v>220</v>
      </c>
      <c r="JH91" s="5" t="s">
        <v>220</v>
      </c>
      <c r="JI91" s="5" t="s">
        <v>220</v>
      </c>
      <c r="JJ91" s="5" t="s">
        <v>220</v>
      </c>
      <c r="JK91" s="5" t="s">
        <v>220</v>
      </c>
      <c r="JL91" s="5" t="s">
        <v>220</v>
      </c>
      <c r="JM91" s="5" t="s">
        <v>220</v>
      </c>
      <c r="JN91" s="5" t="s">
        <v>220</v>
      </c>
      <c r="JO91" s="5" t="s">
        <v>220</v>
      </c>
      <c r="JP91" s="5" t="s">
        <v>220</v>
      </c>
      <c r="JQ91" s="5" t="s">
        <v>220</v>
      </c>
      <c r="JR91" s="5" t="s">
        <v>220</v>
      </c>
      <c r="JS91" s="5" t="s">
        <v>220</v>
      </c>
      <c r="JT91" s="5" t="s">
        <v>220</v>
      </c>
      <c r="JU91" s="5" t="s">
        <v>220</v>
      </c>
      <c r="JV91" s="5" t="s">
        <v>220</v>
      </c>
      <c r="JW91" s="5" t="s">
        <v>220</v>
      </c>
      <c r="JX91" s="5" t="s">
        <v>220</v>
      </c>
      <c r="JY91" s="5" t="s">
        <v>220</v>
      </c>
      <c r="JZ91" s="5" t="s">
        <v>220</v>
      </c>
      <c r="KA91" s="5">
        <v>10841</v>
      </c>
      <c r="KB91" s="5">
        <v>8993</v>
      </c>
      <c r="KC91" s="5">
        <v>7685</v>
      </c>
      <c r="KD91" s="5">
        <v>6902</v>
      </c>
      <c r="KE91" s="5" t="s">
        <v>220</v>
      </c>
      <c r="KF91" s="5" t="s">
        <v>220</v>
      </c>
      <c r="KG91" s="5" t="s">
        <v>220</v>
      </c>
      <c r="KH91" s="5" t="s">
        <v>220</v>
      </c>
      <c r="KI91" s="5" t="s">
        <v>220</v>
      </c>
      <c r="KJ91" s="5" t="s">
        <v>220</v>
      </c>
      <c r="KK91" s="5" t="s">
        <v>220</v>
      </c>
      <c r="KL91" s="5" t="s">
        <v>220</v>
      </c>
      <c r="KM91" s="5" t="s">
        <v>220</v>
      </c>
      <c r="KN91" s="5" t="s">
        <v>220</v>
      </c>
      <c r="KO91" s="5" t="s">
        <v>220</v>
      </c>
      <c r="KP91" s="5" t="s">
        <v>220</v>
      </c>
      <c r="KQ91" s="5" t="s">
        <v>220</v>
      </c>
      <c r="KR91" s="5" t="s">
        <v>220</v>
      </c>
      <c r="KS91" s="5" t="s">
        <v>220</v>
      </c>
      <c r="KT91" s="5" t="s">
        <v>220</v>
      </c>
      <c r="KU91" s="5" t="s">
        <v>220</v>
      </c>
      <c r="KV91" s="5" t="s">
        <v>220</v>
      </c>
      <c r="KW91" s="5" t="s">
        <v>220</v>
      </c>
      <c r="KX91" s="5" t="s">
        <v>220</v>
      </c>
      <c r="KY91" s="5" t="s">
        <v>220</v>
      </c>
      <c r="KZ91" s="5" t="s">
        <v>220</v>
      </c>
      <c r="LA91" s="5" t="s">
        <v>220</v>
      </c>
      <c r="LB91" s="5" t="s">
        <v>220</v>
      </c>
      <c r="LC91" s="5" t="s">
        <v>220</v>
      </c>
      <c r="LD91" s="5" t="s">
        <v>220</v>
      </c>
      <c r="LE91" s="5" t="s">
        <v>220</v>
      </c>
      <c r="LF91" s="5" t="s">
        <v>220</v>
      </c>
      <c r="LG91" s="5">
        <v>1640</v>
      </c>
      <c r="LH91" s="5">
        <v>1944</v>
      </c>
      <c r="LI91" s="5">
        <v>1568</v>
      </c>
      <c r="LJ91" s="5">
        <v>1680</v>
      </c>
      <c r="LK91" s="5" t="s">
        <v>220</v>
      </c>
      <c r="LL91" s="5" t="s">
        <v>220</v>
      </c>
      <c r="LM91" s="5" t="s">
        <v>220</v>
      </c>
      <c r="LN91" s="5" t="s">
        <v>220</v>
      </c>
      <c r="LO91" s="5" t="s">
        <v>220</v>
      </c>
      <c r="LP91" s="5" t="s">
        <v>220</v>
      </c>
      <c r="LQ91" s="5" t="s">
        <v>220</v>
      </c>
      <c r="LR91" s="5" t="s">
        <v>220</v>
      </c>
      <c r="LS91" s="5" t="s">
        <v>220</v>
      </c>
      <c r="LT91" s="5" t="s">
        <v>220</v>
      </c>
      <c r="LU91" s="5" t="s">
        <v>220</v>
      </c>
      <c r="LV91" s="5" t="s">
        <v>220</v>
      </c>
      <c r="LW91" s="5" t="s">
        <v>220</v>
      </c>
      <c r="LX91" s="5" t="s">
        <v>220</v>
      </c>
      <c r="LY91" s="5" t="s">
        <v>220</v>
      </c>
      <c r="LZ91" s="5" t="s">
        <v>220</v>
      </c>
      <c r="MA91" s="5" t="s">
        <v>220</v>
      </c>
      <c r="MB91" s="5" t="s">
        <v>220</v>
      </c>
      <c r="MC91" s="5" t="s">
        <v>220</v>
      </c>
      <c r="MD91" s="5" t="s">
        <v>220</v>
      </c>
      <c r="ME91" s="5" t="s">
        <v>220</v>
      </c>
      <c r="MF91" s="5" t="s">
        <v>220</v>
      </c>
      <c r="MG91" s="5" t="s">
        <v>220</v>
      </c>
      <c r="MH91" s="5" t="s">
        <v>220</v>
      </c>
      <c r="MI91" s="5" t="s">
        <v>220</v>
      </c>
      <c r="MJ91" s="5" t="s">
        <v>220</v>
      </c>
      <c r="MK91" s="5" t="s">
        <v>220</v>
      </c>
      <c r="ML91" s="5" t="s">
        <v>220</v>
      </c>
      <c r="MM91" s="5">
        <v>962</v>
      </c>
      <c r="MN91" s="5">
        <v>908</v>
      </c>
      <c r="MO91" s="5">
        <v>716</v>
      </c>
      <c r="MP91" s="5">
        <v>977</v>
      </c>
      <c r="MQ91" s="5" t="s">
        <v>220</v>
      </c>
      <c r="MR91" s="5" t="s">
        <v>220</v>
      </c>
      <c r="MS91" s="5" t="s">
        <v>220</v>
      </c>
      <c r="MT91" s="5" t="s">
        <v>220</v>
      </c>
      <c r="MU91" s="5" t="s">
        <v>220</v>
      </c>
      <c r="MV91" s="5" t="s">
        <v>220</v>
      </c>
      <c r="MW91" s="5" t="s">
        <v>220</v>
      </c>
      <c r="MX91" s="5" t="s">
        <v>220</v>
      </c>
      <c r="MY91" s="5" t="s">
        <v>220</v>
      </c>
      <c r="MZ91" s="5" t="s">
        <v>220</v>
      </c>
      <c r="NA91" s="5" t="s">
        <v>220</v>
      </c>
      <c r="NB91" s="5" t="s">
        <v>220</v>
      </c>
      <c r="NC91" s="5" t="s">
        <v>220</v>
      </c>
      <c r="ND91" s="5" t="s">
        <v>220</v>
      </c>
      <c r="NE91" s="5" t="s">
        <v>220</v>
      </c>
      <c r="NF91" s="5" t="s">
        <v>220</v>
      </c>
      <c r="NG91" s="5" t="s">
        <v>220</v>
      </c>
      <c r="NH91" s="5" t="s">
        <v>220</v>
      </c>
      <c r="NI91" s="5" t="s">
        <v>220</v>
      </c>
      <c r="NJ91" s="5" t="s">
        <v>220</v>
      </c>
      <c r="NK91" s="5" t="s">
        <v>220</v>
      </c>
      <c r="NL91" s="5" t="s">
        <v>220</v>
      </c>
      <c r="NM91" s="5" t="s">
        <v>220</v>
      </c>
      <c r="NN91" s="5" t="s">
        <v>220</v>
      </c>
      <c r="NO91" s="5" t="s">
        <v>220</v>
      </c>
      <c r="NP91" s="5" t="s">
        <v>220</v>
      </c>
      <c r="NQ91" s="5" t="s">
        <v>220</v>
      </c>
      <c r="NR91" s="5" t="s">
        <v>220</v>
      </c>
      <c r="NS91" s="5" t="s">
        <v>220</v>
      </c>
      <c r="NT91" s="5" t="s">
        <v>220</v>
      </c>
      <c r="NU91" s="5" t="s">
        <v>220</v>
      </c>
      <c r="NV91" s="5" t="s">
        <v>220</v>
      </c>
      <c r="NW91" s="5" t="s">
        <v>220</v>
      </c>
      <c r="NX91" s="5" t="s">
        <v>220</v>
      </c>
      <c r="NY91" s="5" t="s">
        <v>220</v>
      </c>
      <c r="NZ91" s="5" t="s">
        <v>220</v>
      </c>
      <c r="OA91" s="5" t="s">
        <v>220</v>
      </c>
      <c r="OB91" s="5" t="s">
        <v>220</v>
      </c>
      <c r="OC91" s="5" t="s">
        <v>220</v>
      </c>
      <c r="OD91" s="5" t="s">
        <v>220</v>
      </c>
      <c r="OE91" s="5" t="s">
        <v>220</v>
      </c>
      <c r="OF91" s="5" t="s">
        <v>220</v>
      </c>
      <c r="OG91" s="5" t="s">
        <v>220</v>
      </c>
      <c r="OH91" s="5" t="s">
        <v>220</v>
      </c>
      <c r="OI91" s="5" t="s">
        <v>220</v>
      </c>
      <c r="OJ91" s="5" t="s">
        <v>220</v>
      </c>
      <c r="OK91" s="5" t="s">
        <v>220</v>
      </c>
      <c r="OL91" s="5" t="s">
        <v>220</v>
      </c>
      <c r="OM91" s="5" t="s">
        <v>220</v>
      </c>
      <c r="ON91" s="5" t="s">
        <v>220</v>
      </c>
      <c r="OO91" s="5" t="s">
        <v>220</v>
      </c>
      <c r="OP91" s="5" t="s">
        <v>220</v>
      </c>
      <c r="OQ91" s="5" t="s">
        <v>220</v>
      </c>
      <c r="OR91" s="5" t="s">
        <v>220</v>
      </c>
      <c r="OS91" s="5" t="s">
        <v>220</v>
      </c>
      <c r="OT91" s="5" t="s">
        <v>220</v>
      </c>
      <c r="OU91" s="5" t="s">
        <v>220</v>
      </c>
      <c r="OV91" s="5" t="s">
        <v>220</v>
      </c>
      <c r="OW91" s="5" t="s">
        <v>220</v>
      </c>
      <c r="OX91" s="5" t="s">
        <v>220</v>
      </c>
      <c r="OY91" s="5" t="s">
        <v>220</v>
      </c>
      <c r="OZ91" s="5" t="s">
        <v>220</v>
      </c>
      <c r="PA91" s="5" t="s">
        <v>220</v>
      </c>
      <c r="PB91" s="5" t="s">
        <v>220</v>
      </c>
      <c r="PC91" s="5" t="s">
        <v>220</v>
      </c>
      <c r="PD91" s="5" t="s">
        <v>220</v>
      </c>
      <c r="PE91" s="5" t="s">
        <v>220</v>
      </c>
      <c r="PF91" s="5" t="s">
        <v>220</v>
      </c>
      <c r="PG91" s="5" t="s">
        <v>220</v>
      </c>
      <c r="PH91" s="5" t="s">
        <v>220</v>
      </c>
      <c r="PI91" s="5" t="s">
        <v>220</v>
      </c>
      <c r="PJ91" s="5" t="s">
        <v>220</v>
      </c>
      <c r="PK91" s="5" t="s">
        <v>220</v>
      </c>
      <c r="PL91" s="5" t="s">
        <v>220</v>
      </c>
      <c r="PM91" s="5" t="s">
        <v>220</v>
      </c>
      <c r="PN91" s="5" t="s">
        <v>220</v>
      </c>
      <c r="PO91" s="5" t="s">
        <v>220</v>
      </c>
      <c r="PP91" s="5" t="s">
        <v>220</v>
      </c>
      <c r="PQ91" s="5" t="s">
        <v>220</v>
      </c>
      <c r="PR91" s="5" t="s">
        <v>220</v>
      </c>
      <c r="PS91" s="5" t="s">
        <v>220</v>
      </c>
      <c r="PT91" s="5" t="s">
        <v>220</v>
      </c>
      <c r="PU91" s="5" t="s">
        <v>220</v>
      </c>
      <c r="PV91" s="5" t="s">
        <v>220</v>
      </c>
      <c r="PW91" s="5" t="s">
        <v>220</v>
      </c>
      <c r="PX91" s="5" t="s">
        <v>220</v>
      </c>
      <c r="PY91" s="5" t="s">
        <v>220</v>
      </c>
      <c r="PZ91" s="5" t="s">
        <v>220</v>
      </c>
      <c r="QA91" s="5" t="s">
        <v>220</v>
      </c>
      <c r="QB91" s="5" t="s">
        <v>220</v>
      </c>
      <c r="QC91" s="5" t="s">
        <v>220</v>
      </c>
      <c r="QD91" s="5" t="s">
        <v>220</v>
      </c>
      <c r="QE91" s="5">
        <v>5541</v>
      </c>
      <c r="QF91" s="5">
        <v>5611</v>
      </c>
      <c r="QG91" s="5">
        <v>4968</v>
      </c>
      <c r="QH91" s="5">
        <v>4341</v>
      </c>
      <c r="QI91" s="5" t="s">
        <v>220</v>
      </c>
      <c r="QJ91" s="5" t="s">
        <v>220</v>
      </c>
      <c r="QK91" s="5" t="s">
        <v>220</v>
      </c>
      <c r="QL91" s="5" t="s">
        <v>220</v>
      </c>
      <c r="QM91" s="5" t="s">
        <v>220</v>
      </c>
      <c r="QN91" s="5" t="s">
        <v>220</v>
      </c>
      <c r="QO91" s="5" t="s">
        <v>220</v>
      </c>
      <c r="QP91" s="5" t="s">
        <v>220</v>
      </c>
      <c r="QQ91" s="5" t="s">
        <v>220</v>
      </c>
      <c r="QR91" s="5" t="s">
        <v>220</v>
      </c>
      <c r="QS91" s="5" t="s">
        <v>220</v>
      </c>
      <c r="QT91" s="5" t="s">
        <v>220</v>
      </c>
      <c r="QU91" s="5" t="s">
        <v>220</v>
      </c>
      <c r="QV91" s="5" t="s">
        <v>220</v>
      </c>
      <c r="QW91" s="5" t="s">
        <v>220</v>
      </c>
      <c r="QX91" s="5" t="s">
        <v>220</v>
      </c>
      <c r="QY91" s="5" t="s">
        <v>220</v>
      </c>
      <c r="QZ91" s="5" t="s">
        <v>220</v>
      </c>
      <c r="RA91" s="5" t="s">
        <v>220</v>
      </c>
      <c r="RB91" s="5" t="s">
        <v>220</v>
      </c>
      <c r="RC91" s="5" t="s">
        <v>220</v>
      </c>
      <c r="RD91" s="5" t="s">
        <v>220</v>
      </c>
      <c r="RE91" s="5" t="s">
        <v>220</v>
      </c>
      <c r="RF91" s="5" t="s">
        <v>220</v>
      </c>
      <c r="RG91" s="5" t="s">
        <v>220</v>
      </c>
      <c r="RH91" s="5" t="s">
        <v>220</v>
      </c>
      <c r="RI91" s="5" t="s">
        <v>220</v>
      </c>
      <c r="RJ91" s="5" t="s">
        <v>220</v>
      </c>
      <c r="RK91" s="5">
        <v>5129</v>
      </c>
      <c r="RL91" s="5">
        <v>5216</v>
      </c>
      <c r="RM91" s="5">
        <v>4695</v>
      </c>
      <c r="RN91" s="5">
        <v>4412</v>
      </c>
      <c r="RO91" s="5" t="s">
        <v>220</v>
      </c>
      <c r="RP91" s="5" t="s">
        <v>220</v>
      </c>
      <c r="RQ91" s="5" t="s">
        <v>220</v>
      </c>
      <c r="RR91" s="5" t="s">
        <v>220</v>
      </c>
      <c r="RS91" s="5" t="s">
        <v>220</v>
      </c>
      <c r="RT91" s="5" t="s">
        <v>220</v>
      </c>
      <c r="RU91" s="5" t="s">
        <v>220</v>
      </c>
      <c r="RV91" s="5" t="s">
        <v>220</v>
      </c>
      <c r="RW91" s="5" t="s">
        <v>220</v>
      </c>
      <c r="RX91" s="5" t="s">
        <v>220</v>
      </c>
      <c r="RY91" s="5" t="s">
        <v>220</v>
      </c>
      <c r="RZ91" s="5" t="s">
        <v>220</v>
      </c>
      <c r="SA91" s="5" t="s">
        <v>220</v>
      </c>
      <c r="SB91" s="5" t="s">
        <v>220</v>
      </c>
      <c r="SC91" s="5" t="s">
        <v>220</v>
      </c>
      <c r="SD91" s="5" t="s">
        <v>220</v>
      </c>
      <c r="SE91" s="5" t="s">
        <v>220</v>
      </c>
      <c r="SF91" s="5" t="s">
        <v>220</v>
      </c>
      <c r="SG91" s="5" t="s">
        <v>220</v>
      </c>
      <c r="SH91" s="5" t="s">
        <v>220</v>
      </c>
      <c r="SI91" s="5" t="s">
        <v>220</v>
      </c>
      <c r="SJ91" s="5" t="s">
        <v>220</v>
      </c>
      <c r="SK91" s="5" t="s">
        <v>220</v>
      </c>
      <c r="SL91" s="5" t="s">
        <v>220</v>
      </c>
      <c r="SM91" s="5" t="s">
        <v>220</v>
      </c>
      <c r="SN91" s="5" t="s">
        <v>220</v>
      </c>
      <c r="SO91" s="5" t="s">
        <v>220</v>
      </c>
      <c r="SP91" s="5" t="s">
        <v>220</v>
      </c>
      <c r="SQ91" s="5">
        <v>4477</v>
      </c>
      <c r="SR91" s="5">
        <v>3902</v>
      </c>
      <c r="SS91" s="5">
        <v>3772</v>
      </c>
      <c r="ST91" s="5">
        <v>4160</v>
      </c>
      <c r="SU91" s="5" t="s">
        <v>220</v>
      </c>
      <c r="SV91" s="5" t="s">
        <v>220</v>
      </c>
      <c r="SW91" s="5" t="s">
        <v>220</v>
      </c>
      <c r="SX91" s="5" t="s">
        <v>220</v>
      </c>
      <c r="SY91" s="5" t="s">
        <v>220</v>
      </c>
      <c r="SZ91" s="5" t="s">
        <v>220</v>
      </c>
      <c r="TA91" s="5" t="s">
        <v>220</v>
      </c>
      <c r="TB91" s="5" t="s">
        <v>220</v>
      </c>
      <c r="TC91" s="5" t="s">
        <v>220</v>
      </c>
      <c r="TD91" s="5" t="s">
        <v>220</v>
      </c>
      <c r="TE91" s="5" t="s">
        <v>220</v>
      </c>
      <c r="TF91" s="5" t="s">
        <v>220</v>
      </c>
      <c r="TG91" s="5" t="s">
        <v>220</v>
      </c>
      <c r="TH91" s="5" t="s">
        <v>220</v>
      </c>
      <c r="TI91" s="5" t="s">
        <v>220</v>
      </c>
      <c r="TJ91" s="5" t="s">
        <v>220</v>
      </c>
      <c r="TK91" s="5" t="s">
        <v>220</v>
      </c>
      <c r="TL91" s="5" t="s">
        <v>220</v>
      </c>
      <c r="TM91" s="5" t="s">
        <v>220</v>
      </c>
      <c r="TN91" s="5" t="s">
        <v>220</v>
      </c>
      <c r="TO91" s="5" t="s">
        <v>220</v>
      </c>
      <c r="TP91" s="5" t="s">
        <v>220</v>
      </c>
      <c r="TQ91" s="5" t="s">
        <v>220</v>
      </c>
      <c r="TR91" s="5" t="s">
        <v>220</v>
      </c>
      <c r="TS91" s="5" t="s">
        <v>220</v>
      </c>
      <c r="TT91" s="5" t="s">
        <v>220</v>
      </c>
      <c r="TU91" s="5" t="s">
        <v>220</v>
      </c>
      <c r="TV91" s="5" t="s">
        <v>220</v>
      </c>
      <c r="TW91" s="5">
        <v>1014</v>
      </c>
      <c r="TX91" s="5">
        <v>781</v>
      </c>
      <c r="TY91" s="5">
        <v>613</v>
      </c>
      <c r="TZ91" s="5">
        <v>865</v>
      </c>
      <c r="UA91" s="5" t="s">
        <v>220</v>
      </c>
      <c r="UB91" s="5" t="s">
        <v>220</v>
      </c>
      <c r="UC91" s="5" t="s">
        <v>220</v>
      </c>
      <c r="UD91" s="5" t="s">
        <v>220</v>
      </c>
      <c r="UE91" s="5" t="s">
        <v>220</v>
      </c>
      <c r="UF91" s="5" t="s">
        <v>220</v>
      </c>
      <c r="UG91" s="5" t="s">
        <v>220</v>
      </c>
      <c r="UH91" s="5" t="s">
        <v>220</v>
      </c>
      <c r="UI91" s="5" t="s">
        <v>220</v>
      </c>
      <c r="UJ91" s="5" t="s">
        <v>220</v>
      </c>
      <c r="UK91" s="5" t="s">
        <v>220</v>
      </c>
      <c r="UL91" s="5" t="s">
        <v>220</v>
      </c>
      <c r="UM91" s="5" t="s">
        <v>220</v>
      </c>
      <c r="UN91" s="5" t="s">
        <v>220</v>
      </c>
      <c r="UO91" s="5" t="s">
        <v>220</v>
      </c>
      <c r="UP91" s="5" t="s">
        <v>220</v>
      </c>
      <c r="UQ91" s="5" t="s">
        <v>220</v>
      </c>
      <c r="UR91" s="5" t="s">
        <v>220</v>
      </c>
      <c r="US91" s="5" t="s">
        <v>220</v>
      </c>
      <c r="UT91" s="5" t="s">
        <v>220</v>
      </c>
      <c r="UU91" s="5" t="s">
        <v>220</v>
      </c>
      <c r="UV91" s="5" t="s">
        <v>220</v>
      </c>
      <c r="UW91" s="5" t="s">
        <v>220</v>
      </c>
      <c r="UX91" s="5" t="s">
        <v>220</v>
      </c>
      <c r="UY91" s="5" t="s">
        <v>220</v>
      </c>
      <c r="UZ91" s="5" t="s">
        <v>220</v>
      </c>
      <c r="VA91" s="5" t="s">
        <v>220</v>
      </c>
      <c r="VB91" s="5" t="s">
        <v>220</v>
      </c>
      <c r="VC91" s="5">
        <v>1350</v>
      </c>
      <c r="VD91" s="5">
        <v>1301</v>
      </c>
      <c r="VE91" s="5">
        <v>1177</v>
      </c>
      <c r="VF91" s="5">
        <v>614</v>
      </c>
      <c r="VG91" s="5" t="s">
        <v>220</v>
      </c>
      <c r="VH91" s="5" t="s">
        <v>220</v>
      </c>
      <c r="VI91" s="5" t="s">
        <v>220</v>
      </c>
      <c r="VJ91" s="5" t="s">
        <v>220</v>
      </c>
      <c r="VK91" s="5" t="s">
        <v>220</v>
      </c>
      <c r="VL91" s="5" t="s">
        <v>220</v>
      </c>
      <c r="VM91" s="5" t="s">
        <v>220</v>
      </c>
      <c r="VN91" s="5" t="s">
        <v>220</v>
      </c>
      <c r="VO91" s="5" t="s">
        <v>220</v>
      </c>
      <c r="VP91" s="5" t="s">
        <v>220</v>
      </c>
      <c r="VQ91" s="5" t="s">
        <v>220</v>
      </c>
      <c r="VR91" s="5" t="s">
        <v>220</v>
      </c>
      <c r="VS91" s="5" t="s">
        <v>220</v>
      </c>
      <c r="VT91" s="5" t="s">
        <v>220</v>
      </c>
      <c r="VU91" s="5" t="s">
        <v>220</v>
      </c>
      <c r="VV91" s="5" t="s">
        <v>220</v>
      </c>
      <c r="VW91" s="5" t="s">
        <v>220</v>
      </c>
      <c r="VX91" s="5" t="s">
        <v>220</v>
      </c>
      <c r="VY91" s="5" t="s">
        <v>220</v>
      </c>
      <c r="VZ91" s="5" t="s">
        <v>220</v>
      </c>
      <c r="WA91" s="5" t="s">
        <v>220</v>
      </c>
      <c r="WB91" s="5" t="s">
        <v>220</v>
      </c>
      <c r="WC91" s="5" t="s">
        <v>220</v>
      </c>
      <c r="WD91" s="5" t="s">
        <v>220</v>
      </c>
      <c r="WE91" s="5" t="s">
        <v>220</v>
      </c>
      <c r="WF91" s="5" t="s">
        <v>220</v>
      </c>
      <c r="WG91" s="5" t="s">
        <v>220</v>
      </c>
      <c r="WH91" s="5" t="s">
        <v>220</v>
      </c>
      <c r="WI91" s="5">
        <v>21099</v>
      </c>
      <c r="WJ91" s="5">
        <v>20326</v>
      </c>
      <c r="WK91" s="5">
        <v>18651</v>
      </c>
      <c r="WL91" s="5">
        <v>16929</v>
      </c>
      <c r="WM91" s="5" t="s">
        <v>220</v>
      </c>
      <c r="WN91" s="5" t="s">
        <v>220</v>
      </c>
      <c r="WO91" s="5" t="s">
        <v>220</v>
      </c>
      <c r="WP91" s="5" t="s">
        <v>220</v>
      </c>
      <c r="WQ91" s="5" t="s">
        <v>220</v>
      </c>
      <c r="WR91" s="5" t="s">
        <v>220</v>
      </c>
      <c r="WS91" s="5" t="s">
        <v>220</v>
      </c>
      <c r="WT91" s="5" t="s">
        <v>220</v>
      </c>
      <c r="WU91" s="5" t="s">
        <v>220</v>
      </c>
      <c r="WV91" s="5" t="s">
        <v>220</v>
      </c>
      <c r="WW91" s="5" t="s">
        <v>220</v>
      </c>
      <c r="WX91" s="5" t="s">
        <v>220</v>
      </c>
      <c r="WY91" s="5" t="s">
        <v>220</v>
      </c>
      <c r="WZ91" s="5" t="s">
        <v>220</v>
      </c>
      <c r="XA91" s="5" t="s">
        <v>220</v>
      </c>
      <c r="XB91" s="5" t="s">
        <v>220</v>
      </c>
      <c r="XC91" s="5" t="s">
        <v>220</v>
      </c>
      <c r="XD91" s="5" t="s">
        <v>220</v>
      </c>
      <c r="XE91" s="5" t="s">
        <v>220</v>
      </c>
      <c r="XF91" s="5" t="s">
        <v>220</v>
      </c>
      <c r="XG91" s="5" t="s">
        <v>220</v>
      </c>
      <c r="XH91" s="5" t="s">
        <v>220</v>
      </c>
      <c r="XI91" s="5" t="s">
        <v>220</v>
      </c>
      <c r="XJ91" s="5" t="s">
        <v>220</v>
      </c>
      <c r="XK91" s="5" t="s">
        <v>220</v>
      </c>
      <c r="XL91" s="5" t="s">
        <v>220</v>
      </c>
      <c r="XM91" s="5" t="s">
        <v>220</v>
      </c>
      <c r="XN91" s="5" t="s">
        <v>220</v>
      </c>
      <c r="XO91" s="5">
        <v>503</v>
      </c>
      <c r="XP91" s="5">
        <v>145</v>
      </c>
      <c r="XQ91" s="5">
        <v>9</v>
      </c>
      <c r="XR91" s="5">
        <v>542</v>
      </c>
      <c r="XS91" s="2" t="s">
        <v>220</v>
      </c>
      <c r="XT91" s="3" t="s">
        <v>220</v>
      </c>
      <c r="XU91" s="3" t="s">
        <v>220</v>
      </c>
      <c r="XV91" s="3" t="s">
        <v>220</v>
      </c>
      <c r="XW91" s="3" t="s">
        <v>220</v>
      </c>
      <c r="XX91" s="3" t="s">
        <v>220</v>
      </c>
      <c r="XY91" s="3" t="s">
        <v>220</v>
      </c>
      <c r="XZ91" s="3"/>
    </row>
    <row r="92" spans="1:650" x14ac:dyDescent="0.3">
      <c r="A92" s="1" t="s">
        <v>86</v>
      </c>
      <c r="B92" s="2">
        <v>4060705</v>
      </c>
      <c r="C92" s="5" t="s">
        <v>220</v>
      </c>
      <c r="D92" s="5" t="s">
        <v>220</v>
      </c>
      <c r="E92" s="5" t="s">
        <v>220</v>
      </c>
      <c r="F92" s="5" t="s">
        <v>220</v>
      </c>
      <c r="G92" s="5" t="s">
        <v>220</v>
      </c>
      <c r="H92" s="5" t="s">
        <v>220</v>
      </c>
      <c r="I92" s="5" t="s">
        <v>220</v>
      </c>
      <c r="J92" s="5" t="s">
        <v>220</v>
      </c>
      <c r="K92" s="5" t="s">
        <v>220</v>
      </c>
      <c r="L92" s="5" t="s">
        <v>220</v>
      </c>
      <c r="M92" s="5" t="s">
        <v>220</v>
      </c>
      <c r="N92" s="5" t="s">
        <v>220</v>
      </c>
      <c r="O92" s="5" t="s">
        <v>220</v>
      </c>
      <c r="P92" s="5" t="s">
        <v>220</v>
      </c>
      <c r="Q92" s="5" t="s">
        <v>220</v>
      </c>
      <c r="R92" s="5" t="s">
        <v>220</v>
      </c>
      <c r="S92" s="5" t="s">
        <v>220</v>
      </c>
      <c r="T92" s="5" t="s">
        <v>220</v>
      </c>
      <c r="U92" s="5" t="s">
        <v>220</v>
      </c>
      <c r="V92" s="5" t="s">
        <v>220</v>
      </c>
      <c r="W92" s="5" t="s">
        <v>220</v>
      </c>
      <c r="X92" s="5" t="s">
        <v>220</v>
      </c>
      <c r="Y92" s="5" t="s">
        <v>220</v>
      </c>
      <c r="Z92" s="5" t="s">
        <v>220</v>
      </c>
      <c r="AA92" s="5" t="s">
        <v>220</v>
      </c>
      <c r="AB92" s="5" t="s">
        <v>220</v>
      </c>
      <c r="AC92" s="5" t="s">
        <v>220</v>
      </c>
      <c r="AD92" s="5">
        <v>11</v>
      </c>
      <c r="AE92" s="5">
        <v>3</v>
      </c>
      <c r="AF92" s="5">
        <v>4</v>
      </c>
      <c r="AG92" s="5">
        <v>7</v>
      </c>
      <c r="AH92" s="5">
        <v>3</v>
      </c>
      <c r="AI92" s="5" t="s">
        <v>220</v>
      </c>
      <c r="AJ92" s="5" t="s">
        <v>220</v>
      </c>
      <c r="AK92" s="5" t="s">
        <v>220</v>
      </c>
      <c r="AL92" s="5" t="s">
        <v>220</v>
      </c>
      <c r="AM92" s="5" t="s">
        <v>220</v>
      </c>
      <c r="AN92" s="5" t="s">
        <v>220</v>
      </c>
      <c r="AO92" s="5" t="s">
        <v>220</v>
      </c>
      <c r="AP92" s="5" t="s">
        <v>220</v>
      </c>
      <c r="AQ92" s="5" t="s">
        <v>220</v>
      </c>
      <c r="AR92" s="5" t="s">
        <v>220</v>
      </c>
      <c r="AS92" s="5" t="s">
        <v>220</v>
      </c>
      <c r="AT92" s="5" t="s">
        <v>220</v>
      </c>
      <c r="AU92" s="5" t="s">
        <v>220</v>
      </c>
      <c r="AV92" s="5" t="s">
        <v>220</v>
      </c>
      <c r="AW92" s="5" t="s">
        <v>220</v>
      </c>
      <c r="AX92" s="5" t="s">
        <v>220</v>
      </c>
      <c r="AY92" s="5" t="s">
        <v>220</v>
      </c>
      <c r="AZ92" s="5" t="s">
        <v>220</v>
      </c>
      <c r="BA92" s="5" t="s">
        <v>220</v>
      </c>
      <c r="BB92" s="5" t="s">
        <v>220</v>
      </c>
      <c r="BC92" s="5" t="s">
        <v>220</v>
      </c>
      <c r="BD92" s="5" t="s">
        <v>220</v>
      </c>
      <c r="BE92" s="5" t="s">
        <v>220</v>
      </c>
      <c r="BF92" s="5" t="s">
        <v>220</v>
      </c>
      <c r="BG92" s="5" t="s">
        <v>220</v>
      </c>
      <c r="BH92" s="5" t="s">
        <v>220</v>
      </c>
      <c r="BI92" s="5" t="s">
        <v>220</v>
      </c>
      <c r="BJ92" s="5">
        <v>1625</v>
      </c>
      <c r="BK92" s="5">
        <v>2128</v>
      </c>
      <c r="BL92" s="5">
        <v>13497</v>
      </c>
      <c r="BM92" s="5">
        <v>1428</v>
      </c>
      <c r="BN92" s="5">
        <v>1204</v>
      </c>
      <c r="BO92" s="5" t="s">
        <v>220</v>
      </c>
      <c r="BP92" s="5" t="s">
        <v>220</v>
      </c>
      <c r="BQ92" s="5" t="s">
        <v>220</v>
      </c>
      <c r="BR92" s="5" t="s">
        <v>220</v>
      </c>
      <c r="BS92" s="5" t="s">
        <v>220</v>
      </c>
      <c r="BT92" s="5" t="s">
        <v>220</v>
      </c>
      <c r="BU92" s="5" t="s">
        <v>220</v>
      </c>
      <c r="BV92" s="5" t="s">
        <v>220</v>
      </c>
      <c r="BW92" s="5" t="s">
        <v>220</v>
      </c>
      <c r="BX92" s="5" t="s">
        <v>220</v>
      </c>
      <c r="BY92" s="5" t="s">
        <v>220</v>
      </c>
      <c r="BZ92" s="5" t="s">
        <v>220</v>
      </c>
      <c r="CA92" s="5" t="s">
        <v>220</v>
      </c>
      <c r="CB92" s="5" t="s">
        <v>220</v>
      </c>
      <c r="CC92" s="5" t="s">
        <v>220</v>
      </c>
      <c r="CD92" s="5" t="s">
        <v>220</v>
      </c>
      <c r="CE92" s="5" t="s">
        <v>220</v>
      </c>
      <c r="CF92" s="5" t="s">
        <v>220</v>
      </c>
      <c r="CG92" s="5" t="s">
        <v>220</v>
      </c>
      <c r="CH92" s="5" t="s">
        <v>220</v>
      </c>
      <c r="CI92" s="5" t="s">
        <v>220</v>
      </c>
      <c r="CJ92" s="5" t="s">
        <v>220</v>
      </c>
      <c r="CK92" s="5" t="s">
        <v>220</v>
      </c>
      <c r="CL92" s="5" t="s">
        <v>220</v>
      </c>
      <c r="CM92" s="5" t="s">
        <v>220</v>
      </c>
      <c r="CN92" s="5" t="s">
        <v>220</v>
      </c>
      <c r="CO92" s="5" t="s">
        <v>220</v>
      </c>
      <c r="CP92" s="5">
        <v>7089</v>
      </c>
      <c r="CQ92" s="5">
        <v>2628</v>
      </c>
      <c r="CR92" s="5">
        <v>2026</v>
      </c>
      <c r="CS92" s="5">
        <v>150</v>
      </c>
      <c r="CT92" s="5">
        <v>594</v>
      </c>
      <c r="CU92" s="5" t="s">
        <v>220</v>
      </c>
      <c r="CV92" s="5" t="s">
        <v>220</v>
      </c>
      <c r="CW92" s="5" t="s">
        <v>220</v>
      </c>
      <c r="CX92" s="5" t="s">
        <v>220</v>
      </c>
      <c r="CY92" s="5" t="s">
        <v>220</v>
      </c>
      <c r="CZ92" s="5" t="s">
        <v>220</v>
      </c>
      <c r="DA92" s="5" t="s">
        <v>220</v>
      </c>
      <c r="DB92" s="5" t="s">
        <v>220</v>
      </c>
      <c r="DC92" s="5" t="s">
        <v>220</v>
      </c>
      <c r="DD92" s="5" t="s">
        <v>220</v>
      </c>
      <c r="DE92" s="5" t="s">
        <v>220</v>
      </c>
      <c r="DF92" s="5" t="s">
        <v>220</v>
      </c>
      <c r="DG92" s="5" t="s">
        <v>220</v>
      </c>
      <c r="DH92" s="5" t="s">
        <v>220</v>
      </c>
      <c r="DI92" s="5" t="s">
        <v>220</v>
      </c>
      <c r="DJ92" s="5" t="s">
        <v>220</v>
      </c>
      <c r="DK92" s="5" t="s">
        <v>220</v>
      </c>
      <c r="DL92" s="5" t="s">
        <v>220</v>
      </c>
      <c r="DM92" s="5" t="s">
        <v>220</v>
      </c>
      <c r="DN92" s="5" t="s">
        <v>220</v>
      </c>
      <c r="DO92" s="5" t="s">
        <v>220</v>
      </c>
      <c r="DP92" s="5" t="s">
        <v>220</v>
      </c>
      <c r="DQ92" s="5" t="s">
        <v>220</v>
      </c>
      <c r="DR92" s="5" t="s">
        <v>220</v>
      </c>
      <c r="DS92" s="5" t="s">
        <v>220</v>
      </c>
      <c r="DT92" s="5" t="s">
        <v>220</v>
      </c>
      <c r="DU92" s="5" t="s">
        <v>220</v>
      </c>
      <c r="DV92" s="5">
        <v>5321</v>
      </c>
      <c r="DW92" s="5">
        <v>5322</v>
      </c>
      <c r="DX92" s="5">
        <v>5350</v>
      </c>
      <c r="DY92" s="5">
        <v>5876</v>
      </c>
      <c r="DZ92" s="5">
        <v>4700</v>
      </c>
      <c r="EA92" s="5" t="s">
        <v>220</v>
      </c>
      <c r="EB92" s="5" t="s">
        <v>220</v>
      </c>
      <c r="EC92" s="5" t="s">
        <v>220</v>
      </c>
      <c r="ED92" s="5" t="s">
        <v>220</v>
      </c>
      <c r="EE92" s="5" t="s">
        <v>220</v>
      </c>
      <c r="EF92" s="5" t="s">
        <v>220</v>
      </c>
      <c r="EG92" s="5" t="s">
        <v>220</v>
      </c>
      <c r="EH92" s="5" t="s">
        <v>220</v>
      </c>
      <c r="EI92" s="5" t="s">
        <v>220</v>
      </c>
      <c r="EJ92" s="5" t="s">
        <v>220</v>
      </c>
      <c r="EK92" s="5" t="s">
        <v>220</v>
      </c>
      <c r="EL92" s="5" t="s">
        <v>220</v>
      </c>
      <c r="EM92" s="5" t="s">
        <v>220</v>
      </c>
      <c r="EN92" s="5" t="s">
        <v>220</v>
      </c>
      <c r="EO92" s="5" t="s">
        <v>220</v>
      </c>
      <c r="EP92" s="5" t="s">
        <v>220</v>
      </c>
      <c r="EQ92" s="5" t="s">
        <v>220</v>
      </c>
      <c r="ER92" s="5" t="s">
        <v>220</v>
      </c>
      <c r="ES92" s="5" t="s">
        <v>220</v>
      </c>
      <c r="ET92" s="5" t="s">
        <v>220</v>
      </c>
      <c r="EU92" s="5" t="s">
        <v>220</v>
      </c>
      <c r="EV92" s="5" t="s">
        <v>220</v>
      </c>
      <c r="EW92" s="5" t="s">
        <v>220</v>
      </c>
      <c r="EX92" s="5" t="s">
        <v>220</v>
      </c>
      <c r="EY92" s="5" t="s">
        <v>220</v>
      </c>
      <c r="EZ92" s="5" t="s">
        <v>220</v>
      </c>
      <c r="FA92" s="5" t="s">
        <v>220</v>
      </c>
      <c r="FB92" s="5">
        <v>0</v>
      </c>
      <c r="FC92" s="5">
        <v>0</v>
      </c>
      <c r="FD92" s="5">
        <v>0</v>
      </c>
      <c r="FE92" s="5">
        <v>0</v>
      </c>
      <c r="FF92" s="5">
        <v>0</v>
      </c>
      <c r="FG92" s="5" t="s">
        <v>220</v>
      </c>
      <c r="FH92" s="5" t="s">
        <v>220</v>
      </c>
      <c r="FI92" s="5" t="s">
        <v>220</v>
      </c>
      <c r="FJ92" s="5" t="s">
        <v>220</v>
      </c>
      <c r="FK92" s="5" t="s">
        <v>220</v>
      </c>
      <c r="FL92" s="5" t="s">
        <v>220</v>
      </c>
      <c r="FM92" s="5" t="s">
        <v>220</v>
      </c>
      <c r="FN92" s="5" t="s">
        <v>220</v>
      </c>
      <c r="FO92" s="5" t="s">
        <v>220</v>
      </c>
      <c r="FP92" s="5" t="s">
        <v>220</v>
      </c>
      <c r="FQ92" s="5" t="s">
        <v>220</v>
      </c>
      <c r="FR92" s="5" t="s">
        <v>220</v>
      </c>
      <c r="FS92" s="5" t="s">
        <v>220</v>
      </c>
      <c r="FT92" s="5" t="s">
        <v>220</v>
      </c>
      <c r="FU92" s="5" t="s">
        <v>220</v>
      </c>
      <c r="FV92" s="5" t="s">
        <v>220</v>
      </c>
      <c r="FW92" s="5" t="s">
        <v>220</v>
      </c>
      <c r="FX92" s="5" t="s">
        <v>220</v>
      </c>
      <c r="FY92" s="5" t="s">
        <v>220</v>
      </c>
      <c r="FZ92" s="5" t="s">
        <v>220</v>
      </c>
      <c r="GA92" s="5" t="s">
        <v>220</v>
      </c>
      <c r="GB92" s="5" t="s">
        <v>220</v>
      </c>
      <c r="GC92" s="5" t="s">
        <v>220</v>
      </c>
      <c r="GD92" s="5" t="s">
        <v>220</v>
      </c>
      <c r="GE92" s="5" t="s">
        <v>220</v>
      </c>
      <c r="GF92" s="5" t="s">
        <v>220</v>
      </c>
      <c r="GG92" s="5" t="s">
        <v>220</v>
      </c>
      <c r="GH92" s="5" t="s">
        <v>220</v>
      </c>
      <c r="GI92" s="5" t="s">
        <v>220</v>
      </c>
      <c r="GJ92" s="5" t="s">
        <v>220</v>
      </c>
      <c r="GK92" s="5" t="s">
        <v>220</v>
      </c>
      <c r="GL92" s="5" t="s">
        <v>220</v>
      </c>
      <c r="GM92" s="5" t="s">
        <v>220</v>
      </c>
      <c r="GN92" s="5" t="s">
        <v>220</v>
      </c>
      <c r="GO92" s="5" t="s">
        <v>220</v>
      </c>
      <c r="GP92" s="5" t="s">
        <v>220</v>
      </c>
      <c r="GQ92" s="5" t="s">
        <v>220</v>
      </c>
      <c r="GR92" s="5" t="s">
        <v>220</v>
      </c>
      <c r="GS92" s="5" t="s">
        <v>220</v>
      </c>
      <c r="GT92" s="5" t="s">
        <v>220</v>
      </c>
      <c r="GU92" s="5" t="s">
        <v>220</v>
      </c>
      <c r="GV92" s="5" t="s">
        <v>220</v>
      </c>
      <c r="GW92" s="5" t="s">
        <v>220</v>
      </c>
      <c r="GX92" s="5" t="s">
        <v>220</v>
      </c>
      <c r="GY92" s="5" t="s">
        <v>220</v>
      </c>
      <c r="GZ92" s="5" t="s">
        <v>220</v>
      </c>
      <c r="HA92" s="5" t="s">
        <v>220</v>
      </c>
      <c r="HB92" s="5" t="s">
        <v>220</v>
      </c>
      <c r="HC92" s="5" t="s">
        <v>220</v>
      </c>
      <c r="HD92" s="5" t="s">
        <v>220</v>
      </c>
      <c r="HE92" s="5" t="s">
        <v>220</v>
      </c>
      <c r="HF92" s="5" t="s">
        <v>220</v>
      </c>
      <c r="HG92" s="5" t="s">
        <v>220</v>
      </c>
      <c r="HH92" s="5" t="s">
        <v>220</v>
      </c>
      <c r="HI92" s="5" t="s">
        <v>220</v>
      </c>
      <c r="HJ92" s="5" t="s">
        <v>220</v>
      </c>
      <c r="HK92" s="5" t="s">
        <v>220</v>
      </c>
      <c r="HL92" s="5" t="s">
        <v>220</v>
      </c>
      <c r="HM92" s="5" t="s">
        <v>220</v>
      </c>
      <c r="HN92" s="5">
        <v>14045</v>
      </c>
      <c r="HO92" s="5">
        <v>10081</v>
      </c>
      <c r="HP92" s="5">
        <v>20877</v>
      </c>
      <c r="HQ92" s="5">
        <v>7461</v>
      </c>
      <c r="HR92" s="5">
        <v>6502</v>
      </c>
      <c r="HS92" s="5" t="s">
        <v>220</v>
      </c>
      <c r="HT92" s="5" t="s">
        <v>220</v>
      </c>
      <c r="HU92" s="5" t="s">
        <v>220</v>
      </c>
      <c r="HV92" s="5" t="s">
        <v>220</v>
      </c>
      <c r="HW92" s="5" t="s">
        <v>220</v>
      </c>
      <c r="HX92" s="5" t="s">
        <v>220</v>
      </c>
      <c r="HY92" s="5" t="s">
        <v>220</v>
      </c>
      <c r="HZ92" s="5" t="s">
        <v>220</v>
      </c>
      <c r="IA92" s="5" t="s">
        <v>220</v>
      </c>
      <c r="IB92" s="5" t="s">
        <v>220</v>
      </c>
      <c r="IC92" s="5" t="s">
        <v>220</v>
      </c>
      <c r="ID92" s="5" t="s">
        <v>220</v>
      </c>
      <c r="IE92" s="5" t="s">
        <v>220</v>
      </c>
      <c r="IF92" s="5" t="s">
        <v>220</v>
      </c>
      <c r="IG92" s="5" t="s">
        <v>220</v>
      </c>
      <c r="IH92" s="5" t="s">
        <v>220</v>
      </c>
      <c r="II92" s="5" t="s">
        <v>220</v>
      </c>
      <c r="IJ92" s="5" t="s">
        <v>220</v>
      </c>
      <c r="IK92" s="5" t="s">
        <v>220</v>
      </c>
      <c r="IL92" s="5" t="s">
        <v>220</v>
      </c>
      <c r="IM92" s="5" t="s">
        <v>220</v>
      </c>
      <c r="IN92" s="5" t="s">
        <v>220</v>
      </c>
      <c r="IO92" s="5" t="s">
        <v>220</v>
      </c>
      <c r="IP92" s="5" t="s">
        <v>220</v>
      </c>
      <c r="IQ92" s="5" t="s">
        <v>220</v>
      </c>
      <c r="IR92" s="5" t="s">
        <v>220</v>
      </c>
      <c r="IS92" s="5" t="s">
        <v>220</v>
      </c>
      <c r="IT92" s="5">
        <v>45523</v>
      </c>
      <c r="IU92" s="5">
        <v>54769</v>
      </c>
      <c r="IV92" s="5">
        <v>29956</v>
      </c>
      <c r="IW92" s="5">
        <v>28064</v>
      </c>
      <c r="IX92" s="5">
        <v>28000</v>
      </c>
      <c r="IY92" s="5" t="s">
        <v>220</v>
      </c>
      <c r="IZ92" s="5" t="s">
        <v>220</v>
      </c>
      <c r="JA92" s="5" t="s">
        <v>220</v>
      </c>
      <c r="JB92" s="5" t="s">
        <v>220</v>
      </c>
      <c r="JC92" s="5" t="s">
        <v>220</v>
      </c>
      <c r="JD92" s="5" t="s">
        <v>220</v>
      </c>
      <c r="JE92" s="5" t="s">
        <v>220</v>
      </c>
      <c r="JF92" s="5" t="s">
        <v>220</v>
      </c>
      <c r="JG92" s="5" t="s">
        <v>220</v>
      </c>
      <c r="JH92" s="5" t="s">
        <v>220</v>
      </c>
      <c r="JI92" s="5" t="s">
        <v>220</v>
      </c>
      <c r="JJ92" s="5" t="s">
        <v>220</v>
      </c>
      <c r="JK92" s="5" t="s">
        <v>220</v>
      </c>
      <c r="JL92" s="5" t="s">
        <v>220</v>
      </c>
      <c r="JM92" s="5" t="s">
        <v>220</v>
      </c>
      <c r="JN92" s="5" t="s">
        <v>220</v>
      </c>
      <c r="JO92" s="5" t="s">
        <v>220</v>
      </c>
      <c r="JP92" s="5" t="s">
        <v>220</v>
      </c>
      <c r="JQ92" s="5" t="s">
        <v>220</v>
      </c>
      <c r="JR92" s="5" t="s">
        <v>220</v>
      </c>
      <c r="JS92" s="5" t="s">
        <v>220</v>
      </c>
      <c r="JT92" s="5" t="s">
        <v>220</v>
      </c>
      <c r="JU92" s="5" t="s">
        <v>220</v>
      </c>
      <c r="JV92" s="5" t="s">
        <v>220</v>
      </c>
      <c r="JW92" s="5" t="s">
        <v>220</v>
      </c>
      <c r="JX92" s="5" t="s">
        <v>220</v>
      </c>
      <c r="JY92" s="5" t="s">
        <v>220</v>
      </c>
      <c r="JZ92" s="5">
        <v>4428</v>
      </c>
      <c r="KA92" s="5">
        <v>3725</v>
      </c>
      <c r="KB92" s="5">
        <v>3054</v>
      </c>
      <c r="KC92" s="5">
        <v>3759</v>
      </c>
      <c r="KD92" s="5">
        <v>1871</v>
      </c>
      <c r="KE92" s="5" t="s">
        <v>220</v>
      </c>
      <c r="KF92" s="5" t="s">
        <v>220</v>
      </c>
      <c r="KG92" s="5" t="s">
        <v>220</v>
      </c>
      <c r="KH92" s="5" t="s">
        <v>220</v>
      </c>
      <c r="KI92" s="5" t="s">
        <v>220</v>
      </c>
      <c r="KJ92" s="5" t="s">
        <v>220</v>
      </c>
      <c r="KK92" s="5" t="s">
        <v>220</v>
      </c>
      <c r="KL92" s="5" t="s">
        <v>220</v>
      </c>
      <c r="KM92" s="5" t="s">
        <v>220</v>
      </c>
      <c r="KN92" s="5" t="s">
        <v>220</v>
      </c>
      <c r="KO92" s="5" t="s">
        <v>220</v>
      </c>
      <c r="KP92" s="5" t="s">
        <v>220</v>
      </c>
      <c r="KQ92" s="5" t="s">
        <v>220</v>
      </c>
      <c r="KR92" s="5" t="s">
        <v>220</v>
      </c>
      <c r="KS92" s="5" t="s">
        <v>220</v>
      </c>
      <c r="KT92" s="5" t="s">
        <v>220</v>
      </c>
      <c r="KU92" s="5" t="s">
        <v>220</v>
      </c>
      <c r="KV92" s="5" t="s">
        <v>220</v>
      </c>
      <c r="KW92" s="5" t="s">
        <v>220</v>
      </c>
      <c r="KX92" s="5" t="s">
        <v>220</v>
      </c>
      <c r="KY92" s="5" t="s">
        <v>220</v>
      </c>
      <c r="KZ92" s="5" t="s">
        <v>220</v>
      </c>
      <c r="LA92" s="5" t="s">
        <v>220</v>
      </c>
      <c r="LB92" s="5" t="s">
        <v>220</v>
      </c>
      <c r="LC92" s="5" t="s">
        <v>220</v>
      </c>
      <c r="LD92" s="5" t="s">
        <v>220</v>
      </c>
      <c r="LE92" s="5" t="s">
        <v>220</v>
      </c>
      <c r="LF92" s="5">
        <v>532</v>
      </c>
      <c r="LG92" s="5">
        <v>602</v>
      </c>
      <c r="LH92" s="5">
        <v>560</v>
      </c>
      <c r="LI92" s="5">
        <v>520</v>
      </c>
      <c r="LJ92" s="5">
        <v>592</v>
      </c>
      <c r="LK92" s="5" t="s">
        <v>220</v>
      </c>
      <c r="LL92" s="5" t="s">
        <v>220</v>
      </c>
      <c r="LM92" s="5" t="s">
        <v>220</v>
      </c>
      <c r="LN92" s="5" t="s">
        <v>220</v>
      </c>
      <c r="LO92" s="5" t="s">
        <v>220</v>
      </c>
      <c r="LP92" s="5" t="s">
        <v>220</v>
      </c>
      <c r="LQ92" s="5" t="s">
        <v>220</v>
      </c>
      <c r="LR92" s="5" t="s">
        <v>220</v>
      </c>
      <c r="LS92" s="5" t="s">
        <v>220</v>
      </c>
      <c r="LT92" s="5" t="s">
        <v>220</v>
      </c>
      <c r="LU92" s="5" t="s">
        <v>220</v>
      </c>
      <c r="LV92" s="5" t="s">
        <v>220</v>
      </c>
      <c r="LW92" s="5" t="s">
        <v>220</v>
      </c>
      <c r="LX92" s="5" t="s">
        <v>220</v>
      </c>
      <c r="LY92" s="5" t="s">
        <v>220</v>
      </c>
      <c r="LZ92" s="5" t="s">
        <v>220</v>
      </c>
      <c r="MA92" s="5" t="s">
        <v>220</v>
      </c>
      <c r="MB92" s="5" t="s">
        <v>220</v>
      </c>
      <c r="MC92" s="5" t="s">
        <v>220</v>
      </c>
      <c r="MD92" s="5" t="s">
        <v>220</v>
      </c>
      <c r="ME92" s="5" t="s">
        <v>220</v>
      </c>
      <c r="MF92" s="5" t="s">
        <v>220</v>
      </c>
      <c r="MG92" s="5" t="s">
        <v>220</v>
      </c>
      <c r="MH92" s="5" t="s">
        <v>220</v>
      </c>
      <c r="MI92" s="5" t="s">
        <v>220</v>
      </c>
      <c r="MJ92" s="5" t="s">
        <v>220</v>
      </c>
      <c r="MK92" s="5" t="s">
        <v>220</v>
      </c>
      <c r="ML92" s="5">
        <v>642</v>
      </c>
      <c r="MM92" s="5">
        <v>634</v>
      </c>
      <c r="MN92" s="5">
        <v>462</v>
      </c>
      <c r="MO92" s="5">
        <v>580</v>
      </c>
      <c r="MP92" s="5">
        <v>484</v>
      </c>
      <c r="MQ92" s="5" t="s">
        <v>220</v>
      </c>
      <c r="MR92" s="5" t="s">
        <v>220</v>
      </c>
      <c r="MS92" s="5" t="s">
        <v>220</v>
      </c>
      <c r="MT92" s="5" t="s">
        <v>220</v>
      </c>
      <c r="MU92" s="5" t="s">
        <v>220</v>
      </c>
      <c r="MV92" s="5" t="s">
        <v>220</v>
      </c>
      <c r="MW92" s="5" t="s">
        <v>220</v>
      </c>
      <c r="MX92" s="5" t="s">
        <v>220</v>
      </c>
      <c r="MY92" s="5" t="s">
        <v>220</v>
      </c>
      <c r="MZ92" s="5" t="s">
        <v>220</v>
      </c>
      <c r="NA92" s="5" t="s">
        <v>220</v>
      </c>
      <c r="NB92" s="5" t="s">
        <v>220</v>
      </c>
      <c r="NC92" s="5" t="s">
        <v>220</v>
      </c>
      <c r="ND92" s="5" t="s">
        <v>220</v>
      </c>
      <c r="NE92" s="5" t="s">
        <v>220</v>
      </c>
      <c r="NF92" s="5" t="s">
        <v>220</v>
      </c>
      <c r="NG92" s="5" t="s">
        <v>220</v>
      </c>
      <c r="NH92" s="5" t="s">
        <v>220</v>
      </c>
      <c r="NI92" s="5" t="s">
        <v>220</v>
      </c>
      <c r="NJ92" s="5" t="s">
        <v>220</v>
      </c>
      <c r="NK92" s="5" t="s">
        <v>220</v>
      </c>
      <c r="NL92" s="5" t="s">
        <v>220</v>
      </c>
      <c r="NM92" s="5" t="s">
        <v>220</v>
      </c>
      <c r="NN92" s="5" t="s">
        <v>220</v>
      </c>
      <c r="NO92" s="5" t="s">
        <v>220</v>
      </c>
      <c r="NP92" s="5" t="s">
        <v>220</v>
      </c>
      <c r="NQ92" s="5" t="s">
        <v>220</v>
      </c>
      <c r="NR92" s="5" t="s">
        <v>220</v>
      </c>
      <c r="NS92" s="5" t="s">
        <v>220</v>
      </c>
      <c r="NT92" s="5" t="s">
        <v>220</v>
      </c>
      <c r="NU92" s="5" t="s">
        <v>220</v>
      </c>
      <c r="NV92" s="5" t="s">
        <v>220</v>
      </c>
      <c r="NW92" s="5" t="s">
        <v>220</v>
      </c>
      <c r="NX92" s="5" t="s">
        <v>220</v>
      </c>
      <c r="NY92" s="5" t="s">
        <v>220</v>
      </c>
      <c r="NZ92" s="5" t="s">
        <v>220</v>
      </c>
      <c r="OA92" s="5" t="s">
        <v>220</v>
      </c>
      <c r="OB92" s="5" t="s">
        <v>220</v>
      </c>
      <c r="OC92" s="5" t="s">
        <v>220</v>
      </c>
      <c r="OD92" s="5" t="s">
        <v>220</v>
      </c>
      <c r="OE92" s="5" t="s">
        <v>220</v>
      </c>
      <c r="OF92" s="5" t="s">
        <v>220</v>
      </c>
      <c r="OG92" s="5" t="s">
        <v>220</v>
      </c>
      <c r="OH92" s="5" t="s">
        <v>220</v>
      </c>
      <c r="OI92" s="5" t="s">
        <v>220</v>
      </c>
      <c r="OJ92" s="5" t="s">
        <v>220</v>
      </c>
      <c r="OK92" s="5" t="s">
        <v>220</v>
      </c>
      <c r="OL92" s="5" t="s">
        <v>220</v>
      </c>
      <c r="OM92" s="5" t="s">
        <v>220</v>
      </c>
      <c r="ON92" s="5" t="s">
        <v>220</v>
      </c>
      <c r="OO92" s="5" t="s">
        <v>220</v>
      </c>
      <c r="OP92" s="5" t="s">
        <v>220</v>
      </c>
      <c r="OQ92" s="5" t="s">
        <v>220</v>
      </c>
      <c r="OR92" s="5" t="s">
        <v>220</v>
      </c>
      <c r="OS92" s="5" t="s">
        <v>220</v>
      </c>
      <c r="OT92" s="5" t="s">
        <v>220</v>
      </c>
      <c r="OU92" s="5" t="s">
        <v>220</v>
      </c>
      <c r="OV92" s="5" t="s">
        <v>220</v>
      </c>
      <c r="OW92" s="5" t="s">
        <v>220</v>
      </c>
      <c r="OX92" s="5" t="s">
        <v>220</v>
      </c>
      <c r="OY92" s="5" t="s">
        <v>220</v>
      </c>
      <c r="OZ92" s="5" t="s">
        <v>220</v>
      </c>
      <c r="PA92" s="5" t="s">
        <v>220</v>
      </c>
      <c r="PB92" s="5" t="s">
        <v>220</v>
      </c>
      <c r="PC92" s="5" t="s">
        <v>220</v>
      </c>
      <c r="PD92" s="5" t="s">
        <v>220</v>
      </c>
      <c r="PE92" s="5" t="s">
        <v>220</v>
      </c>
      <c r="PF92" s="5" t="s">
        <v>220</v>
      </c>
      <c r="PG92" s="5" t="s">
        <v>220</v>
      </c>
      <c r="PH92" s="5" t="s">
        <v>220</v>
      </c>
      <c r="PI92" s="5" t="s">
        <v>220</v>
      </c>
      <c r="PJ92" s="5" t="s">
        <v>220</v>
      </c>
      <c r="PK92" s="5" t="s">
        <v>220</v>
      </c>
      <c r="PL92" s="5" t="s">
        <v>220</v>
      </c>
      <c r="PM92" s="5" t="s">
        <v>220</v>
      </c>
      <c r="PN92" s="5" t="s">
        <v>220</v>
      </c>
      <c r="PO92" s="5" t="s">
        <v>220</v>
      </c>
      <c r="PP92" s="5" t="s">
        <v>220</v>
      </c>
      <c r="PQ92" s="5" t="s">
        <v>220</v>
      </c>
      <c r="PR92" s="5" t="s">
        <v>220</v>
      </c>
      <c r="PS92" s="5" t="s">
        <v>220</v>
      </c>
      <c r="PT92" s="5" t="s">
        <v>220</v>
      </c>
      <c r="PU92" s="5" t="s">
        <v>220</v>
      </c>
      <c r="PV92" s="5" t="s">
        <v>220</v>
      </c>
      <c r="PW92" s="5" t="s">
        <v>220</v>
      </c>
      <c r="PX92" s="5" t="s">
        <v>220</v>
      </c>
      <c r="PY92" s="5" t="s">
        <v>220</v>
      </c>
      <c r="PZ92" s="5" t="s">
        <v>220</v>
      </c>
      <c r="QA92" s="5" t="s">
        <v>220</v>
      </c>
      <c r="QB92" s="5" t="s">
        <v>220</v>
      </c>
      <c r="QC92" s="5" t="s">
        <v>220</v>
      </c>
      <c r="QD92" s="5">
        <v>1993</v>
      </c>
      <c r="QE92" s="5">
        <v>1934</v>
      </c>
      <c r="QF92" s="5">
        <v>1865</v>
      </c>
      <c r="QG92" s="5">
        <v>1812</v>
      </c>
      <c r="QH92" s="5">
        <v>1781</v>
      </c>
      <c r="QI92" s="5" t="s">
        <v>220</v>
      </c>
      <c r="QJ92" s="5" t="s">
        <v>220</v>
      </c>
      <c r="QK92" s="5" t="s">
        <v>220</v>
      </c>
      <c r="QL92" s="5" t="s">
        <v>220</v>
      </c>
      <c r="QM92" s="5" t="s">
        <v>220</v>
      </c>
      <c r="QN92" s="5" t="s">
        <v>220</v>
      </c>
      <c r="QO92" s="5" t="s">
        <v>220</v>
      </c>
      <c r="QP92" s="5" t="s">
        <v>220</v>
      </c>
      <c r="QQ92" s="5" t="s">
        <v>220</v>
      </c>
      <c r="QR92" s="5" t="s">
        <v>220</v>
      </c>
      <c r="QS92" s="5" t="s">
        <v>220</v>
      </c>
      <c r="QT92" s="5" t="s">
        <v>220</v>
      </c>
      <c r="QU92" s="5" t="s">
        <v>220</v>
      </c>
      <c r="QV92" s="5" t="s">
        <v>220</v>
      </c>
      <c r="QW92" s="5" t="s">
        <v>220</v>
      </c>
      <c r="QX92" s="5" t="s">
        <v>220</v>
      </c>
      <c r="QY92" s="5" t="s">
        <v>220</v>
      </c>
      <c r="QZ92" s="5" t="s">
        <v>220</v>
      </c>
      <c r="RA92" s="5" t="s">
        <v>220</v>
      </c>
      <c r="RB92" s="5" t="s">
        <v>220</v>
      </c>
      <c r="RC92" s="5" t="s">
        <v>220</v>
      </c>
      <c r="RD92" s="5" t="s">
        <v>220</v>
      </c>
      <c r="RE92" s="5" t="s">
        <v>220</v>
      </c>
      <c r="RF92" s="5" t="s">
        <v>220</v>
      </c>
      <c r="RG92" s="5" t="s">
        <v>220</v>
      </c>
      <c r="RH92" s="5" t="s">
        <v>220</v>
      </c>
      <c r="RI92" s="5" t="s">
        <v>220</v>
      </c>
      <c r="RJ92" s="5">
        <v>2750</v>
      </c>
      <c r="RK92" s="5">
        <v>2782</v>
      </c>
      <c r="RL92" s="5">
        <v>2529</v>
      </c>
      <c r="RM92" s="5">
        <v>2378</v>
      </c>
      <c r="RN92" s="5">
        <v>2264</v>
      </c>
      <c r="RO92" s="5" t="s">
        <v>220</v>
      </c>
      <c r="RP92" s="5" t="s">
        <v>220</v>
      </c>
      <c r="RQ92" s="5" t="s">
        <v>220</v>
      </c>
      <c r="RR92" s="5" t="s">
        <v>220</v>
      </c>
      <c r="RS92" s="5" t="s">
        <v>220</v>
      </c>
      <c r="RT92" s="5" t="s">
        <v>220</v>
      </c>
      <c r="RU92" s="5" t="s">
        <v>220</v>
      </c>
      <c r="RV92" s="5" t="s">
        <v>220</v>
      </c>
      <c r="RW92" s="5" t="s">
        <v>220</v>
      </c>
      <c r="RX92" s="5" t="s">
        <v>220</v>
      </c>
      <c r="RY92" s="5" t="s">
        <v>220</v>
      </c>
      <c r="RZ92" s="5" t="s">
        <v>220</v>
      </c>
      <c r="SA92" s="5" t="s">
        <v>220</v>
      </c>
      <c r="SB92" s="5" t="s">
        <v>220</v>
      </c>
      <c r="SC92" s="5" t="s">
        <v>220</v>
      </c>
      <c r="SD92" s="5" t="s">
        <v>220</v>
      </c>
      <c r="SE92" s="5" t="s">
        <v>220</v>
      </c>
      <c r="SF92" s="5" t="s">
        <v>220</v>
      </c>
      <c r="SG92" s="5" t="s">
        <v>220</v>
      </c>
      <c r="SH92" s="5" t="s">
        <v>220</v>
      </c>
      <c r="SI92" s="5" t="s">
        <v>220</v>
      </c>
      <c r="SJ92" s="5" t="s">
        <v>220</v>
      </c>
      <c r="SK92" s="5" t="s">
        <v>220</v>
      </c>
      <c r="SL92" s="5" t="s">
        <v>220</v>
      </c>
      <c r="SM92" s="5" t="s">
        <v>220</v>
      </c>
      <c r="SN92" s="5" t="s">
        <v>220</v>
      </c>
      <c r="SO92" s="5" t="s">
        <v>220</v>
      </c>
      <c r="SP92" s="5">
        <v>1637</v>
      </c>
      <c r="SQ92" s="5">
        <v>1809</v>
      </c>
      <c r="SR92" s="5">
        <v>1660</v>
      </c>
      <c r="SS92" s="5">
        <v>1563</v>
      </c>
      <c r="ST92" s="5">
        <v>1885</v>
      </c>
      <c r="SU92" s="5" t="s">
        <v>220</v>
      </c>
      <c r="SV92" s="5" t="s">
        <v>220</v>
      </c>
      <c r="SW92" s="5" t="s">
        <v>220</v>
      </c>
      <c r="SX92" s="5" t="s">
        <v>220</v>
      </c>
      <c r="SY92" s="5" t="s">
        <v>220</v>
      </c>
      <c r="SZ92" s="5" t="s">
        <v>220</v>
      </c>
      <c r="TA92" s="5" t="s">
        <v>220</v>
      </c>
      <c r="TB92" s="5" t="s">
        <v>220</v>
      </c>
      <c r="TC92" s="5" t="s">
        <v>220</v>
      </c>
      <c r="TD92" s="5" t="s">
        <v>220</v>
      </c>
      <c r="TE92" s="5" t="s">
        <v>220</v>
      </c>
      <c r="TF92" s="5" t="s">
        <v>220</v>
      </c>
      <c r="TG92" s="5" t="s">
        <v>220</v>
      </c>
      <c r="TH92" s="5" t="s">
        <v>220</v>
      </c>
      <c r="TI92" s="5" t="s">
        <v>220</v>
      </c>
      <c r="TJ92" s="5" t="s">
        <v>220</v>
      </c>
      <c r="TK92" s="5" t="s">
        <v>220</v>
      </c>
      <c r="TL92" s="5" t="s">
        <v>220</v>
      </c>
      <c r="TM92" s="5" t="s">
        <v>220</v>
      </c>
      <c r="TN92" s="5" t="s">
        <v>220</v>
      </c>
      <c r="TO92" s="5" t="s">
        <v>220</v>
      </c>
      <c r="TP92" s="5" t="s">
        <v>220</v>
      </c>
      <c r="TQ92" s="5" t="s">
        <v>220</v>
      </c>
      <c r="TR92" s="5" t="s">
        <v>220</v>
      </c>
      <c r="TS92" s="5" t="s">
        <v>220</v>
      </c>
      <c r="TT92" s="5" t="s">
        <v>220</v>
      </c>
      <c r="TU92" s="5" t="s">
        <v>220</v>
      </c>
      <c r="TV92" s="5">
        <v>552</v>
      </c>
      <c r="TW92" s="5">
        <v>579</v>
      </c>
      <c r="TX92" s="5">
        <v>499</v>
      </c>
      <c r="TY92" s="5">
        <v>502</v>
      </c>
      <c r="TZ92" s="5">
        <v>562</v>
      </c>
      <c r="UA92" s="5" t="s">
        <v>220</v>
      </c>
      <c r="UB92" s="5" t="s">
        <v>220</v>
      </c>
      <c r="UC92" s="5" t="s">
        <v>220</v>
      </c>
      <c r="UD92" s="5" t="s">
        <v>220</v>
      </c>
      <c r="UE92" s="5" t="s">
        <v>220</v>
      </c>
      <c r="UF92" s="5" t="s">
        <v>220</v>
      </c>
      <c r="UG92" s="5" t="s">
        <v>220</v>
      </c>
      <c r="UH92" s="5" t="s">
        <v>220</v>
      </c>
      <c r="UI92" s="5" t="s">
        <v>220</v>
      </c>
      <c r="UJ92" s="5" t="s">
        <v>220</v>
      </c>
      <c r="UK92" s="5" t="s">
        <v>220</v>
      </c>
      <c r="UL92" s="5" t="s">
        <v>220</v>
      </c>
      <c r="UM92" s="5" t="s">
        <v>220</v>
      </c>
      <c r="UN92" s="5" t="s">
        <v>220</v>
      </c>
      <c r="UO92" s="5" t="s">
        <v>220</v>
      </c>
      <c r="UP92" s="5" t="s">
        <v>220</v>
      </c>
      <c r="UQ92" s="5" t="s">
        <v>220</v>
      </c>
      <c r="UR92" s="5" t="s">
        <v>220</v>
      </c>
      <c r="US92" s="5" t="s">
        <v>220</v>
      </c>
      <c r="UT92" s="5" t="s">
        <v>220</v>
      </c>
      <c r="UU92" s="5" t="s">
        <v>220</v>
      </c>
      <c r="UV92" s="5" t="s">
        <v>220</v>
      </c>
      <c r="UW92" s="5" t="s">
        <v>220</v>
      </c>
      <c r="UX92" s="5" t="s">
        <v>220</v>
      </c>
      <c r="UY92" s="5" t="s">
        <v>220</v>
      </c>
      <c r="UZ92" s="5" t="s">
        <v>220</v>
      </c>
      <c r="VA92" s="5" t="s">
        <v>220</v>
      </c>
      <c r="VB92" s="5">
        <v>0</v>
      </c>
      <c r="VC92" s="5">
        <v>0</v>
      </c>
      <c r="VD92" s="5">
        <v>0</v>
      </c>
      <c r="VE92" s="5">
        <v>0</v>
      </c>
      <c r="VF92" s="5">
        <v>0</v>
      </c>
      <c r="VG92" s="5" t="s">
        <v>220</v>
      </c>
      <c r="VH92" s="5" t="s">
        <v>220</v>
      </c>
      <c r="VI92" s="5" t="s">
        <v>220</v>
      </c>
      <c r="VJ92" s="5" t="s">
        <v>220</v>
      </c>
      <c r="VK92" s="5" t="s">
        <v>220</v>
      </c>
      <c r="VL92" s="5" t="s">
        <v>220</v>
      </c>
      <c r="VM92" s="5" t="s">
        <v>220</v>
      </c>
      <c r="VN92" s="5" t="s">
        <v>220</v>
      </c>
      <c r="VO92" s="5" t="s">
        <v>220</v>
      </c>
      <c r="VP92" s="5" t="s">
        <v>220</v>
      </c>
      <c r="VQ92" s="5" t="s">
        <v>220</v>
      </c>
      <c r="VR92" s="5" t="s">
        <v>220</v>
      </c>
      <c r="VS92" s="5" t="s">
        <v>220</v>
      </c>
      <c r="VT92" s="5" t="s">
        <v>220</v>
      </c>
      <c r="VU92" s="5" t="s">
        <v>220</v>
      </c>
      <c r="VV92" s="5" t="s">
        <v>220</v>
      </c>
      <c r="VW92" s="5" t="s">
        <v>220</v>
      </c>
      <c r="VX92" s="5" t="s">
        <v>220</v>
      </c>
      <c r="VY92" s="5" t="s">
        <v>220</v>
      </c>
      <c r="VZ92" s="5" t="s">
        <v>220</v>
      </c>
      <c r="WA92" s="5" t="s">
        <v>220</v>
      </c>
      <c r="WB92" s="5" t="s">
        <v>220</v>
      </c>
      <c r="WC92" s="5" t="s">
        <v>220</v>
      </c>
      <c r="WD92" s="5" t="s">
        <v>220</v>
      </c>
      <c r="WE92" s="5" t="s">
        <v>220</v>
      </c>
      <c r="WF92" s="5" t="s">
        <v>220</v>
      </c>
      <c r="WG92" s="5" t="s">
        <v>220</v>
      </c>
      <c r="WH92" s="5">
        <v>9638</v>
      </c>
      <c r="WI92" s="5">
        <v>8654</v>
      </c>
      <c r="WJ92" s="5">
        <v>6867</v>
      </c>
      <c r="WK92" s="5">
        <v>6907</v>
      </c>
      <c r="WL92" s="5">
        <v>6783</v>
      </c>
      <c r="WM92" s="5" t="s">
        <v>220</v>
      </c>
      <c r="WN92" s="5" t="s">
        <v>220</v>
      </c>
      <c r="WO92" s="5" t="s">
        <v>220</v>
      </c>
      <c r="WP92" s="5" t="s">
        <v>220</v>
      </c>
      <c r="WQ92" s="5" t="s">
        <v>220</v>
      </c>
      <c r="WR92" s="5" t="s">
        <v>220</v>
      </c>
      <c r="WS92" s="5" t="s">
        <v>220</v>
      </c>
      <c r="WT92" s="5" t="s">
        <v>220</v>
      </c>
      <c r="WU92" s="5" t="s">
        <v>220</v>
      </c>
      <c r="WV92" s="5" t="s">
        <v>220</v>
      </c>
      <c r="WW92" s="5" t="s">
        <v>220</v>
      </c>
      <c r="WX92" s="5" t="s">
        <v>220</v>
      </c>
      <c r="WY92" s="5" t="s">
        <v>220</v>
      </c>
      <c r="WZ92" s="5" t="s">
        <v>220</v>
      </c>
      <c r="XA92" s="5" t="s">
        <v>220</v>
      </c>
      <c r="XB92" s="5" t="s">
        <v>220</v>
      </c>
      <c r="XC92" s="5" t="s">
        <v>220</v>
      </c>
      <c r="XD92" s="5" t="s">
        <v>220</v>
      </c>
      <c r="XE92" s="5" t="s">
        <v>220</v>
      </c>
      <c r="XF92" s="5" t="s">
        <v>220</v>
      </c>
      <c r="XG92" s="5" t="s">
        <v>220</v>
      </c>
      <c r="XH92" s="5" t="s">
        <v>220</v>
      </c>
      <c r="XI92" s="5" t="s">
        <v>220</v>
      </c>
      <c r="XJ92" s="5" t="s">
        <v>220</v>
      </c>
      <c r="XK92" s="5" t="s">
        <v>220</v>
      </c>
      <c r="XL92" s="5" t="s">
        <v>220</v>
      </c>
      <c r="XM92" s="5" t="s">
        <v>220</v>
      </c>
      <c r="XN92" s="5">
        <v>314</v>
      </c>
      <c r="XO92" s="5">
        <v>260</v>
      </c>
      <c r="XP92" s="5">
        <v>249</v>
      </c>
      <c r="XQ92" s="5">
        <v>224</v>
      </c>
      <c r="XR92" s="5">
        <v>229</v>
      </c>
      <c r="XS92" s="2" t="s">
        <v>220</v>
      </c>
      <c r="XT92" s="3" t="s">
        <v>220</v>
      </c>
      <c r="XU92" s="3" t="s">
        <v>220</v>
      </c>
      <c r="XV92" s="3" t="s">
        <v>220</v>
      </c>
      <c r="XW92" s="3" t="s">
        <v>220</v>
      </c>
      <c r="XX92" s="3" t="s">
        <v>220</v>
      </c>
      <c r="XY92" s="3" t="s">
        <v>220</v>
      </c>
      <c r="XZ92" s="3"/>
    </row>
    <row r="93" spans="1:650" x14ac:dyDescent="0.3">
      <c r="A93" s="1" t="s">
        <v>87</v>
      </c>
      <c r="B93" s="2">
        <v>4057071</v>
      </c>
      <c r="C93" s="5" t="s">
        <v>220</v>
      </c>
      <c r="D93" s="5" t="s">
        <v>220</v>
      </c>
      <c r="E93" s="5" t="s">
        <v>220</v>
      </c>
      <c r="F93" s="5" t="s">
        <v>220</v>
      </c>
      <c r="G93" s="5" t="s">
        <v>220</v>
      </c>
      <c r="H93" s="5" t="s">
        <v>220</v>
      </c>
      <c r="I93" s="5" t="s">
        <v>220</v>
      </c>
      <c r="J93" s="5" t="s">
        <v>220</v>
      </c>
      <c r="K93" s="5" t="s">
        <v>220</v>
      </c>
      <c r="L93" s="5" t="s">
        <v>220</v>
      </c>
      <c r="M93" s="5" t="s">
        <v>220</v>
      </c>
      <c r="N93" s="5" t="s">
        <v>220</v>
      </c>
      <c r="O93" s="5" t="s">
        <v>220</v>
      </c>
      <c r="P93" s="5" t="s">
        <v>220</v>
      </c>
      <c r="Q93" s="5" t="s">
        <v>220</v>
      </c>
      <c r="R93" s="5" t="s">
        <v>220</v>
      </c>
      <c r="S93" s="5" t="s">
        <v>220</v>
      </c>
      <c r="T93" s="5" t="s">
        <v>220</v>
      </c>
      <c r="U93" s="5" t="s">
        <v>220</v>
      </c>
      <c r="V93" s="5" t="s">
        <v>220</v>
      </c>
      <c r="W93" s="5" t="s">
        <v>220</v>
      </c>
      <c r="X93" s="5" t="s">
        <v>220</v>
      </c>
      <c r="Y93" s="5" t="s">
        <v>220</v>
      </c>
      <c r="Z93" s="5" t="s">
        <v>220</v>
      </c>
      <c r="AA93" s="5" t="s">
        <v>220</v>
      </c>
      <c r="AB93" s="5">
        <v>1710</v>
      </c>
      <c r="AC93" s="5">
        <v>961</v>
      </c>
      <c r="AD93" s="5">
        <v>773</v>
      </c>
      <c r="AE93" s="5">
        <v>0</v>
      </c>
      <c r="AF93" s="5">
        <v>0</v>
      </c>
      <c r="AG93" s="5">
        <v>15</v>
      </c>
      <c r="AH93" s="5">
        <v>6</v>
      </c>
      <c r="AI93" s="5" t="s">
        <v>220</v>
      </c>
      <c r="AJ93" s="5" t="s">
        <v>220</v>
      </c>
      <c r="AK93" s="5" t="s">
        <v>220</v>
      </c>
      <c r="AL93" s="5" t="s">
        <v>220</v>
      </c>
      <c r="AM93" s="5" t="s">
        <v>220</v>
      </c>
      <c r="AN93" s="5" t="s">
        <v>220</v>
      </c>
      <c r="AO93" s="5" t="s">
        <v>220</v>
      </c>
      <c r="AP93" s="5" t="s">
        <v>220</v>
      </c>
      <c r="AQ93" s="5" t="s">
        <v>220</v>
      </c>
      <c r="AR93" s="5" t="s">
        <v>220</v>
      </c>
      <c r="AS93" s="5" t="s">
        <v>220</v>
      </c>
      <c r="AT93" s="5" t="s">
        <v>220</v>
      </c>
      <c r="AU93" s="5" t="s">
        <v>220</v>
      </c>
      <c r="AV93" s="5" t="s">
        <v>220</v>
      </c>
      <c r="AW93" s="5" t="s">
        <v>220</v>
      </c>
      <c r="AX93" s="5" t="s">
        <v>220</v>
      </c>
      <c r="AY93" s="5" t="s">
        <v>220</v>
      </c>
      <c r="AZ93" s="5" t="s">
        <v>220</v>
      </c>
      <c r="BA93" s="5" t="s">
        <v>220</v>
      </c>
      <c r="BB93" s="5" t="s">
        <v>220</v>
      </c>
      <c r="BC93" s="5" t="s">
        <v>220</v>
      </c>
      <c r="BD93" s="5" t="s">
        <v>220</v>
      </c>
      <c r="BE93" s="5" t="s">
        <v>220</v>
      </c>
      <c r="BF93" s="5" t="s">
        <v>220</v>
      </c>
      <c r="BG93" s="5" t="s">
        <v>220</v>
      </c>
      <c r="BH93" s="5">
        <v>6022</v>
      </c>
      <c r="BI93" s="5">
        <v>34716</v>
      </c>
      <c r="BJ93" s="5">
        <v>8020</v>
      </c>
      <c r="BK93" s="5">
        <v>14922</v>
      </c>
      <c r="BL93" s="5">
        <v>20676</v>
      </c>
      <c r="BM93" s="5">
        <v>5721</v>
      </c>
      <c r="BN93" s="5">
        <v>5218</v>
      </c>
      <c r="BO93" s="5" t="s">
        <v>220</v>
      </c>
      <c r="BP93" s="5" t="s">
        <v>220</v>
      </c>
      <c r="BQ93" s="5" t="s">
        <v>220</v>
      </c>
      <c r="BR93" s="5" t="s">
        <v>220</v>
      </c>
      <c r="BS93" s="5" t="s">
        <v>220</v>
      </c>
      <c r="BT93" s="5" t="s">
        <v>220</v>
      </c>
      <c r="BU93" s="5" t="s">
        <v>220</v>
      </c>
      <c r="BV93" s="5" t="s">
        <v>220</v>
      </c>
      <c r="BW93" s="5" t="s">
        <v>220</v>
      </c>
      <c r="BX93" s="5" t="s">
        <v>220</v>
      </c>
      <c r="BY93" s="5" t="s">
        <v>220</v>
      </c>
      <c r="BZ93" s="5" t="s">
        <v>220</v>
      </c>
      <c r="CA93" s="5" t="s">
        <v>220</v>
      </c>
      <c r="CB93" s="5" t="s">
        <v>220</v>
      </c>
      <c r="CC93" s="5" t="s">
        <v>220</v>
      </c>
      <c r="CD93" s="5" t="s">
        <v>220</v>
      </c>
      <c r="CE93" s="5" t="s">
        <v>220</v>
      </c>
      <c r="CF93" s="5" t="s">
        <v>220</v>
      </c>
      <c r="CG93" s="5" t="s">
        <v>220</v>
      </c>
      <c r="CH93" s="5" t="s">
        <v>220</v>
      </c>
      <c r="CI93" s="5" t="s">
        <v>220</v>
      </c>
      <c r="CJ93" s="5" t="s">
        <v>220</v>
      </c>
      <c r="CK93" s="5" t="s">
        <v>220</v>
      </c>
      <c r="CL93" s="5" t="s">
        <v>220</v>
      </c>
      <c r="CM93" s="5" t="s">
        <v>220</v>
      </c>
      <c r="CN93" s="5">
        <v>1425</v>
      </c>
      <c r="CO93" s="5">
        <v>1875</v>
      </c>
      <c r="CP93" s="5">
        <v>8076</v>
      </c>
      <c r="CQ93" s="5">
        <v>1795</v>
      </c>
      <c r="CR93" s="5">
        <v>2883</v>
      </c>
      <c r="CS93" s="5">
        <v>8751</v>
      </c>
      <c r="CT93" s="5">
        <v>218</v>
      </c>
      <c r="CU93" s="5" t="s">
        <v>220</v>
      </c>
      <c r="CV93" s="5" t="s">
        <v>220</v>
      </c>
      <c r="CW93" s="5" t="s">
        <v>220</v>
      </c>
      <c r="CX93" s="5" t="s">
        <v>220</v>
      </c>
      <c r="CY93" s="5" t="s">
        <v>220</v>
      </c>
      <c r="CZ93" s="5" t="s">
        <v>220</v>
      </c>
      <c r="DA93" s="5" t="s">
        <v>220</v>
      </c>
      <c r="DB93" s="5" t="s">
        <v>220</v>
      </c>
      <c r="DC93" s="5" t="s">
        <v>220</v>
      </c>
      <c r="DD93" s="5" t="s">
        <v>220</v>
      </c>
      <c r="DE93" s="5" t="s">
        <v>220</v>
      </c>
      <c r="DF93" s="5" t="s">
        <v>220</v>
      </c>
      <c r="DG93" s="5" t="s">
        <v>220</v>
      </c>
      <c r="DH93" s="5" t="s">
        <v>220</v>
      </c>
      <c r="DI93" s="5" t="s">
        <v>220</v>
      </c>
      <c r="DJ93" s="5" t="s">
        <v>220</v>
      </c>
      <c r="DK93" s="5" t="s">
        <v>220</v>
      </c>
      <c r="DL93" s="5" t="s">
        <v>220</v>
      </c>
      <c r="DM93" s="5" t="s">
        <v>220</v>
      </c>
      <c r="DN93" s="5" t="s">
        <v>220</v>
      </c>
      <c r="DO93" s="5" t="s">
        <v>220</v>
      </c>
      <c r="DP93" s="5" t="s">
        <v>220</v>
      </c>
      <c r="DQ93" s="5" t="s">
        <v>220</v>
      </c>
      <c r="DR93" s="5" t="s">
        <v>220</v>
      </c>
      <c r="DS93" s="5" t="s">
        <v>220</v>
      </c>
      <c r="DT93" s="5">
        <v>9675</v>
      </c>
      <c r="DU93" s="5">
        <v>12542</v>
      </c>
      <c r="DV93" s="5">
        <v>13057</v>
      </c>
      <c r="DW93" s="5">
        <v>17460</v>
      </c>
      <c r="DX93" s="5">
        <v>9918</v>
      </c>
      <c r="DY93" s="5">
        <v>11385</v>
      </c>
      <c r="DZ93" s="5">
        <v>11541</v>
      </c>
      <c r="EA93" s="5" t="s">
        <v>220</v>
      </c>
      <c r="EB93" s="5" t="s">
        <v>220</v>
      </c>
      <c r="EC93" s="5" t="s">
        <v>220</v>
      </c>
      <c r="ED93" s="5" t="s">
        <v>220</v>
      </c>
      <c r="EE93" s="5" t="s">
        <v>220</v>
      </c>
      <c r="EF93" s="5" t="s">
        <v>220</v>
      </c>
      <c r="EG93" s="5" t="s">
        <v>220</v>
      </c>
      <c r="EH93" s="5" t="s">
        <v>220</v>
      </c>
      <c r="EI93" s="5" t="s">
        <v>220</v>
      </c>
      <c r="EJ93" s="5" t="s">
        <v>220</v>
      </c>
      <c r="EK93" s="5" t="s">
        <v>220</v>
      </c>
      <c r="EL93" s="5" t="s">
        <v>220</v>
      </c>
      <c r="EM93" s="5" t="s">
        <v>220</v>
      </c>
      <c r="EN93" s="5" t="s">
        <v>220</v>
      </c>
      <c r="EO93" s="5" t="s">
        <v>220</v>
      </c>
      <c r="EP93" s="5" t="s">
        <v>220</v>
      </c>
      <c r="EQ93" s="5" t="s">
        <v>220</v>
      </c>
      <c r="ER93" s="5" t="s">
        <v>220</v>
      </c>
      <c r="ES93" s="5" t="s">
        <v>220</v>
      </c>
      <c r="ET93" s="5" t="s">
        <v>220</v>
      </c>
      <c r="EU93" s="5" t="s">
        <v>220</v>
      </c>
      <c r="EV93" s="5" t="s">
        <v>220</v>
      </c>
      <c r="EW93" s="5" t="s">
        <v>220</v>
      </c>
      <c r="EX93" s="5" t="s">
        <v>220</v>
      </c>
      <c r="EY93" s="5" t="s">
        <v>220</v>
      </c>
      <c r="EZ93" s="5">
        <v>901</v>
      </c>
      <c r="FA93" s="5">
        <v>1749</v>
      </c>
      <c r="FB93" s="5">
        <v>1889</v>
      </c>
      <c r="FC93" s="5">
        <v>2407</v>
      </c>
      <c r="FD93" s="5">
        <v>2118</v>
      </c>
      <c r="FE93" s="5">
        <v>2256</v>
      </c>
      <c r="FF93" s="5">
        <v>1452</v>
      </c>
      <c r="FG93" s="5" t="s">
        <v>220</v>
      </c>
      <c r="FH93" s="5" t="s">
        <v>220</v>
      </c>
      <c r="FI93" s="5" t="s">
        <v>220</v>
      </c>
      <c r="FJ93" s="5" t="s">
        <v>220</v>
      </c>
      <c r="FK93" s="5" t="s">
        <v>220</v>
      </c>
      <c r="FL93" s="5" t="s">
        <v>220</v>
      </c>
      <c r="FM93" s="5" t="s">
        <v>220</v>
      </c>
      <c r="FN93" s="5" t="s">
        <v>220</v>
      </c>
      <c r="FO93" s="5" t="s">
        <v>220</v>
      </c>
      <c r="FP93" s="5" t="s">
        <v>220</v>
      </c>
      <c r="FQ93" s="5" t="s">
        <v>220</v>
      </c>
      <c r="FR93" s="5" t="s">
        <v>220</v>
      </c>
      <c r="FS93" s="5" t="s">
        <v>220</v>
      </c>
      <c r="FT93" s="5" t="s">
        <v>220</v>
      </c>
      <c r="FU93" s="5" t="s">
        <v>220</v>
      </c>
      <c r="FV93" s="5" t="s">
        <v>220</v>
      </c>
      <c r="FW93" s="5" t="s">
        <v>220</v>
      </c>
      <c r="FX93" s="5" t="s">
        <v>220</v>
      </c>
      <c r="FY93" s="5" t="s">
        <v>220</v>
      </c>
      <c r="FZ93" s="5" t="s">
        <v>220</v>
      </c>
      <c r="GA93" s="5" t="s">
        <v>220</v>
      </c>
      <c r="GB93" s="5" t="s">
        <v>220</v>
      </c>
      <c r="GC93" s="5" t="s">
        <v>220</v>
      </c>
      <c r="GD93" s="5" t="s">
        <v>220</v>
      </c>
      <c r="GE93" s="5" t="s">
        <v>220</v>
      </c>
      <c r="GF93" s="5" t="s">
        <v>220</v>
      </c>
      <c r="GG93" s="5" t="s">
        <v>220</v>
      </c>
      <c r="GH93" s="5" t="s">
        <v>220</v>
      </c>
      <c r="GI93" s="5" t="s">
        <v>220</v>
      </c>
      <c r="GJ93" s="5" t="s">
        <v>220</v>
      </c>
      <c r="GK93" s="5" t="s">
        <v>220</v>
      </c>
      <c r="GL93" s="5" t="s">
        <v>220</v>
      </c>
      <c r="GM93" s="5" t="s">
        <v>220</v>
      </c>
      <c r="GN93" s="5" t="s">
        <v>220</v>
      </c>
      <c r="GO93" s="5" t="s">
        <v>220</v>
      </c>
      <c r="GP93" s="5" t="s">
        <v>220</v>
      </c>
      <c r="GQ93" s="5" t="s">
        <v>220</v>
      </c>
      <c r="GR93" s="5" t="s">
        <v>220</v>
      </c>
      <c r="GS93" s="5" t="s">
        <v>220</v>
      </c>
      <c r="GT93" s="5" t="s">
        <v>220</v>
      </c>
      <c r="GU93" s="5" t="s">
        <v>220</v>
      </c>
      <c r="GV93" s="5" t="s">
        <v>220</v>
      </c>
      <c r="GW93" s="5" t="s">
        <v>220</v>
      </c>
      <c r="GX93" s="5" t="s">
        <v>220</v>
      </c>
      <c r="GY93" s="5" t="s">
        <v>220</v>
      </c>
      <c r="GZ93" s="5" t="s">
        <v>220</v>
      </c>
      <c r="HA93" s="5" t="s">
        <v>220</v>
      </c>
      <c r="HB93" s="5" t="s">
        <v>220</v>
      </c>
      <c r="HC93" s="5" t="s">
        <v>220</v>
      </c>
      <c r="HD93" s="5" t="s">
        <v>220</v>
      </c>
      <c r="HE93" s="5" t="s">
        <v>220</v>
      </c>
      <c r="HF93" s="5" t="s">
        <v>220</v>
      </c>
      <c r="HG93" s="5" t="s">
        <v>220</v>
      </c>
      <c r="HH93" s="5" t="s">
        <v>220</v>
      </c>
      <c r="HI93" s="5" t="s">
        <v>220</v>
      </c>
      <c r="HJ93" s="5" t="s">
        <v>220</v>
      </c>
      <c r="HK93" s="5" t="s">
        <v>220</v>
      </c>
      <c r="HL93" s="5">
        <v>19733</v>
      </c>
      <c r="HM93" s="5">
        <v>51844</v>
      </c>
      <c r="HN93" s="5">
        <v>31816</v>
      </c>
      <c r="HO93" s="5">
        <v>36585</v>
      </c>
      <c r="HP93" s="5">
        <v>35595</v>
      </c>
      <c r="HQ93" s="5">
        <v>28127</v>
      </c>
      <c r="HR93" s="5">
        <v>18436</v>
      </c>
      <c r="HS93" s="5" t="s">
        <v>220</v>
      </c>
      <c r="HT93" s="5" t="s">
        <v>220</v>
      </c>
      <c r="HU93" s="5" t="s">
        <v>220</v>
      </c>
      <c r="HV93" s="5" t="s">
        <v>220</v>
      </c>
      <c r="HW93" s="5" t="s">
        <v>220</v>
      </c>
      <c r="HX93" s="5" t="s">
        <v>220</v>
      </c>
      <c r="HY93" s="5" t="s">
        <v>220</v>
      </c>
      <c r="HZ93" s="5" t="s">
        <v>220</v>
      </c>
      <c r="IA93" s="5" t="s">
        <v>220</v>
      </c>
      <c r="IB93" s="5" t="s">
        <v>220</v>
      </c>
      <c r="IC93" s="5" t="s">
        <v>220</v>
      </c>
      <c r="ID93" s="5" t="s">
        <v>220</v>
      </c>
      <c r="IE93" s="5" t="s">
        <v>220</v>
      </c>
      <c r="IF93" s="5" t="s">
        <v>220</v>
      </c>
      <c r="IG93" s="5" t="s">
        <v>220</v>
      </c>
      <c r="IH93" s="5" t="s">
        <v>220</v>
      </c>
      <c r="II93" s="5" t="s">
        <v>220</v>
      </c>
      <c r="IJ93" s="5" t="s">
        <v>220</v>
      </c>
      <c r="IK93" s="5" t="s">
        <v>220</v>
      </c>
      <c r="IL93" s="5" t="s">
        <v>220</v>
      </c>
      <c r="IM93" s="5" t="s">
        <v>220</v>
      </c>
      <c r="IN93" s="5" t="s">
        <v>220</v>
      </c>
      <c r="IO93" s="5" t="s">
        <v>220</v>
      </c>
      <c r="IP93" s="5" t="s">
        <v>220</v>
      </c>
      <c r="IQ93" s="5" t="s">
        <v>220</v>
      </c>
      <c r="IR93" s="5">
        <v>113005</v>
      </c>
      <c r="IS93" s="5">
        <v>105238</v>
      </c>
      <c r="IT93" s="5">
        <v>100945</v>
      </c>
      <c r="IU93" s="5">
        <v>104027</v>
      </c>
      <c r="IV93" s="5">
        <v>78492</v>
      </c>
      <c r="IW93" s="5">
        <v>69369</v>
      </c>
      <c r="IX93" s="5">
        <v>68280</v>
      </c>
      <c r="IY93" s="5" t="s">
        <v>220</v>
      </c>
      <c r="IZ93" s="5" t="s">
        <v>220</v>
      </c>
      <c r="JA93" s="5" t="s">
        <v>220</v>
      </c>
      <c r="JB93" s="5" t="s">
        <v>220</v>
      </c>
      <c r="JC93" s="5" t="s">
        <v>220</v>
      </c>
      <c r="JD93" s="5" t="s">
        <v>220</v>
      </c>
      <c r="JE93" s="5" t="s">
        <v>220</v>
      </c>
      <c r="JF93" s="5" t="s">
        <v>220</v>
      </c>
      <c r="JG93" s="5" t="s">
        <v>220</v>
      </c>
      <c r="JH93" s="5" t="s">
        <v>220</v>
      </c>
      <c r="JI93" s="5" t="s">
        <v>220</v>
      </c>
      <c r="JJ93" s="5" t="s">
        <v>220</v>
      </c>
      <c r="JK93" s="5" t="s">
        <v>220</v>
      </c>
      <c r="JL93" s="5" t="s">
        <v>220</v>
      </c>
      <c r="JM93" s="5" t="s">
        <v>220</v>
      </c>
      <c r="JN93" s="5" t="s">
        <v>220</v>
      </c>
      <c r="JO93" s="5" t="s">
        <v>220</v>
      </c>
      <c r="JP93" s="5" t="s">
        <v>220</v>
      </c>
      <c r="JQ93" s="5" t="s">
        <v>220</v>
      </c>
      <c r="JR93" s="5" t="s">
        <v>220</v>
      </c>
      <c r="JS93" s="5" t="s">
        <v>220</v>
      </c>
      <c r="JT93" s="5" t="s">
        <v>220</v>
      </c>
      <c r="JU93" s="5" t="s">
        <v>220</v>
      </c>
      <c r="JV93" s="5" t="s">
        <v>220</v>
      </c>
      <c r="JW93" s="5" t="s">
        <v>220</v>
      </c>
      <c r="JX93" s="5">
        <v>31351</v>
      </c>
      <c r="JY93" s="5">
        <v>29862</v>
      </c>
      <c r="JZ93" s="5">
        <v>25487</v>
      </c>
      <c r="KA93" s="5">
        <v>24710</v>
      </c>
      <c r="KB93" s="5">
        <v>23202</v>
      </c>
      <c r="KC93" s="5">
        <v>17661</v>
      </c>
      <c r="KD93" s="5">
        <v>14153</v>
      </c>
      <c r="KE93" s="5" t="s">
        <v>220</v>
      </c>
      <c r="KF93" s="5" t="s">
        <v>220</v>
      </c>
      <c r="KG93" s="5" t="s">
        <v>220</v>
      </c>
      <c r="KH93" s="5" t="s">
        <v>220</v>
      </c>
      <c r="KI93" s="5" t="s">
        <v>220</v>
      </c>
      <c r="KJ93" s="5" t="s">
        <v>220</v>
      </c>
      <c r="KK93" s="5" t="s">
        <v>220</v>
      </c>
      <c r="KL93" s="5" t="s">
        <v>220</v>
      </c>
      <c r="KM93" s="5" t="s">
        <v>220</v>
      </c>
      <c r="KN93" s="5" t="s">
        <v>220</v>
      </c>
      <c r="KO93" s="5" t="s">
        <v>220</v>
      </c>
      <c r="KP93" s="5" t="s">
        <v>220</v>
      </c>
      <c r="KQ93" s="5" t="s">
        <v>220</v>
      </c>
      <c r="KR93" s="5" t="s">
        <v>220</v>
      </c>
      <c r="KS93" s="5" t="s">
        <v>220</v>
      </c>
      <c r="KT93" s="5" t="s">
        <v>220</v>
      </c>
      <c r="KU93" s="5" t="s">
        <v>220</v>
      </c>
      <c r="KV93" s="5" t="s">
        <v>220</v>
      </c>
      <c r="KW93" s="5" t="s">
        <v>220</v>
      </c>
      <c r="KX93" s="5" t="s">
        <v>220</v>
      </c>
      <c r="KY93" s="5" t="s">
        <v>220</v>
      </c>
      <c r="KZ93" s="5" t="s">
        <v>220</v>
      </c>
      <c r="LA93" s="5" t="s">
        <v>220</v>
      </c>
      <c r="LB93" s="5" t="s">
        <v>220</v>
      </c>
      <c r="LC93" s="5" t="s">
        <v>220</v>
      </c>
      <c r="LD93" s="5">
        <v>2212</v>
      </c>
      <c r="LE93" s="5">
        <v>2208</v>
      </c>
      <c r="LF93" s="5">
        <v>2225</v>
      </c>
      <c r="LG93" s="5">
        <v>2141</v>
      </c>
      <c r="LH93" s="5">
        <v>2070</v>
      </c>
      <c r="LI93" s="5">
        <v>1933</v>
      </c>
      <c r="LJ93" s="5">
        <v>1939</v>
      </c>
      <c r="LK93" s="5" t="s">
        <v>220</v>
      </c>
      <c r="LL93" s="5" t="s">
        <v>220</v>
      </c>
      <c r="LM93" s="5" t="s">
        <v>220</v>
      </c>
      <c r="LN93" s="5" t="s">
        <v>220</v>
      </c>
      <c r="LO93" s="5" t="s">
        <v>220</v>
      </c>
      <c r="LP93" s="5" t="s">
        <v>220</v>
      </c>
      <c r="LQ93" s="5" t="s">
        <v>220</v>
      </c>
      <c r="LR93" s="5" t="s">
        <v>220</v>
      </c>
      <c r="LS93" s="5" t="s">
        <v>220</v>
      </c>
      <c r="LT93" s="5" t="s">
        <v>220</v>
      </c>
      <c r="LU93" s="5" t="s">
        <v>220</v>
      </c>
      <c r="LV93" s="5" t="s">
        <v>220</v>
      </c>
      <c r="LW93" s="5" t="s">
        <v>220</v>
      </c>
      <c r="LX93" s="5" t="s">
        <v>220</v>
      </c>
      <c r="LY93" s="5" t="s">
        <v>220</v>
      </c>
      <c r="LZ93" s="5" t="s">
        <v>220</v>
      </c>
      <c r="MA93" s="5" t="s">
        <v>220</v>
      </c>
      <c r="MB93" s="5" t="s">
        <v>220</v>
      </c>
      <c r="MC93" s="5" t="s">
        <v>220</v>
      </c>
      <c r="MD93" s="5" t="s">
        <v>220</v>
      </c>
      <c r="ME93" s="5" t="s">
        <v>220</v>
      </c>
      <c r="MF93" s="5" t="s">
        <v>220</v>
      </c>
      <c r="MG93" s="5" t="s">
        <v>220</v>
      </c>
      <c r="MH93" s="5" t="s">
        <v>220</v>
      </c>
      <c r="MI93" s="5" t="s">
        <v>220</v>
      </c>
      <c r="MJ93" s="5">
        <v>1094</v>
      </c>
      <c r="MK93" s="5">
        <v>915</v>
      </c>
      <c r="ML93" s="5">
        <v>834</v>
      </c>
      <c r="MM93" s="5">
        <v>1023</v>
      </c>
      <c r="MN93" s="5">
        <v>1015</v>
      </c>
      <c r="MO93" s="5">
        <v>1316</v>
      </c>
      <c r="MP93" s="5">
        <v>1429</v>
      </c>
      <c r="MQ93" s="5" t="s">
        <v>220</v>
      </c>
      <c r="MR93" s="5" t="s">
        <v>220</v>
      </c>
      <c r="MS93" s="5" t="s">
        <v>220</v>
      </c>
      <c r="MT93" s="5" t="s">
        <v>220</v>
      </c>
      <c r="MU93" s="5" t="s">
        <v>220</v>
      </c>
      <c r="MV93" s="5" t="s">
        <v>220</v>
      </c>
      <c r="MW93" s="5" t="s">
        <v>220</v>
      </c>
      <c r="MX93" s="5" t="s">
        <v>220</v>
      </c>
      <c r="MY93" s="5" t="s">
        <v>220</v>
      </c>
      <c r="MZ93" s="5" t="s">
        <v>220</v>
      </c>
      <c r="NA93" s="5" t="s">
        <v>220</v>
      </c>
      <c r="NB93" s="5" t="s">
        <v>220</v>
      </c>
      <c r="NC93" s="5" t="s">
        <v>220</v>
      </c>
      <c r="ND93" s="5" t="s">
        <v>220</v>
      </c>
      <c r="NE93" s="5" t="s">
        <v>220</v>
      </c>
      <c r="NF93" s="5" t="s">
        <v>220</v>
      </c>
      <c r="NG93" s="5" t="s">
        <v>220</v>
      </c>
      <c r="NH93" s="5" t="s">
        <v>220</v>
      </c>
      <c r="NI93" s="5" t="s">
        <v>220</v>
      </c>
      <c r="NJ93" s="5" t="s">
        <v>220</v>
      </c>
      <c r="NK93" s="5" t="s">
        <v>220</v>
      </c>
      <c r="NL93" s="5" t="s">
        <v>220</v>
      </c>
      <c r="NM93" s="5" t="s">
        <v>220</v>
      </c>
      <c r="NN93" s="5" t="s">
        <v>220</v>
      </c>
      <c r="NO93" s="5" t="s">
        <v>220</v>
      </c>
      <c r="NP93" s="5" t="s">
        <v>220</v>
      </c>
      <c r="NQ93" s="5" t="s">
        <v>220</v>
      </c>
      <c r="NR93" s="5" t="s">
        <v>220</v>
      </c>
      <c r="NS93" s="5" t="s">
        <v>220</v>
      </c>
      <c r="NT93" s="5" t="s">
        <v>220</v>
      </c>
      <c r="NU93" s="5" t="s">
        <v>220</v>
      </c>
      <c r="NV93" s="5" t="s">
        <v>220</v>
      </c>
      <c r="NW93" s="5" t="s">
        <v>220</v>
      </c>
      <c r="NX93" s="5" t="s">
        <v>220</v>
      </c>
      <c r="NY93" s="5" t="s">
        <v>220</v>
      </c>
      <c r="NZ93" s="5" t="s">
        <v>220</v>
      </c>
      <c r="OA93" s="5" t="s">
        <v>220</v>
      </c>
      <c r="OB93" s="5" t="s">
        <v>220</v>
      </c>
      <c r="OC93" s="5" t="s">
        <v>220</v>
      </c>
      <c r="OD93" s="5" t="s">
        <v>220</v>
      </c>
      <c r="OE93" s="5" t="s">
        <v>220</v>
      </c>
      <c r="OF93" s="5" t="s">
        <v>220</v>
      </c>
      <c r="OG93" s="5" t="s">
        <v>220</v>
      </c>
      <c r="OH93" s="5" t="s">
        <v>220</v>
      </c>
      <c r="OI93" s="5" t="s">
        <v>220</v>
      </c>
      <c r="OJ93" s="5" t="s">
        <v>220</v>
      </c>
      <c r="OK93" s="5" t="s">
        <v>220</v>
      </c>
      <c r="OL93" s="5" t="s">
        <v>220</v>
      </c>
      <c r="OM93" s="5" t="s">
        <v>220</v>
      </c>
      <c r="ON93" s="5" t="s">
        <v>220</v>
      </c>
      <c r="OO93" s="5" t="s">
        <v>220</v>
      </c>
      <c r="OP93" s="5" t="s">
        <v>220</v>
      </c>
      <c r="OQ93" s="5" t="s">
        <v>220</v>
      </c>
      <c r="OR93" s="5" t="s">
        <v>220</v>
      </c>
      <c r="OS93" s="5" t="s">
        <v>220</v>
      </c>
      <c r="OT93" s="5" t="s">
        <v>220</v>
      </c>
      <c r="OU93" s="5" t="s">
        <v>220</v>
      </c>
      <c r="OV93" s="5" t="s">
        <v>220</v>
      </c>
      <c r="OW93" s="5" t="s">
        <v>220</v>
      </c>
      <c r="OX93" s="5" t="s">
        <v>220</v>
      </c>
      <c r="OY93" s="5" t="s">
        <v>220</v>
      </c>
      <c r="OZ93" s="5" t="s">
        <v>220</v>
      </c>
      <c r="PA93" s="5" t="s">
        <v>220</v>
      </c>
      <c r="PB93" s="5" t="s">
        <v>220</v>
      </c>
      <c r="PC93" s="5" t="s">
        <v>220</v>
      </c>
      <c r="PD93" s="5" t="s">
        <v>220</v>
      </c>
      <c r="PE93" s="5" t="s">
        <v>220</v>
      </c>
      <c r="PF93" s="5" t="s">
        <v>220</v>
      </c>
      <c r="PG93" s="5" t="s">
        <v>220</v>
      </c>
      <c r="PH93" s="5" t="s">
        <v>220</v>
      </c>
      <c r="PI93" s="5" t="s">
        <v>220</v>
      </c>
      <c r="PJ93" s="5" t="s">
        <v>220</v>
      </c>
      <c r="PK93" s="5" t="s">
        <v>220</v>
      </c>
      <c r="PL93" s="5" t="s">
        <v>220</v>
      </c>
      <c r="PM93" s="5" t="s">
        <v>220</v>
      </c>
      <c r="PN93" s="5" t="s">
        <v>220</v>
      </c>
      <c r="PO93" s="5" t="s">
        <v>220</v>
      </c>
      <c r="PP93" s="5" t="s">
        <v>220</v>
      </c>
      <c r="PQ93" s="5" t="s">
        <v>220</v>
      </c>
      <c r="PR93" s="5" t="s">
        <v>220</v>
      </c>
      <c r="PS93" s="5" t="s">
        <v>220</v>
      </c>
      <c r="PT93" s="5" t="s">
        <v>220</v>
      </c>
      <c r="PU93" s="5" t="s">
        <v>220</v>
      </c>
      <c r="PV93" s="5" t="s">
        <v>220</v>
      </c>
      <c r="PW93" s="5" t="s">
        <v>220</v>
      </c>
      <c r="PX93" s="5" t="s">
        <v>220</v>
      </c>
      <c r="PY93" s="5" t="s">
        <v>220</v>
      </c>
      <c r="PZ93" s="5" t="s">
        <v>220</v>
      </c>
      <c r="QA93" s="5" t="s">
        <v>220</v>
      </c>
      <c r="QB93" s="5">
        <v>6154</v>
      </c>
      <c r="QC93" s="5">
        <v>6254</v>
      </c>
      <c r="QD93" s="5">
        <v>6377</v>
      </c>
      <c r="QE93" s="5">
        <v>5903</v>
      </c>
      <c r="QF93" s="5">
        <v>5782</v>
      </c>
      <c r="QG93" s="5">
        <v>5358</v>
      </c>
      <c r="QH93" s="5">
        <v>5276</v>
      </c>
      <c r="QI93" s="5" t="s">
        <v>220</v>
      </c>
      <c r="QJ93" s="5" t="s">
        <v>220</v>
      </c>
      <c r="QK93" s="5" t="s">
        <v>220</v>
      </c>
      <c r="QL93" s="5" t="s">
        <v>220</v>
      </c>
      <c r="QM93" s="5" t="s">
        <v>220</v>
      </c>
      <c r="QN93" s="5" t="s">
        <v>220</v>
      </c>
      <c r="QO93" s="5" t="s">
        <v>220</v>
      </c>
      <c r="QP93" s="5" t="s">
        <v>220</v>
      </c>
      <c r="QQ93" s="5" t="s">
        <v>220</v>
      </c>
      <c r="QR93" s="5" t="s">
        <v>220</v>
      </c>
      <c r="QS93" s="5" t="s">
        <v>220</v>
      </c>
      <c r="QT93" s="5" t="s">
        <v>220</v>
      </c>
      <c r="QU93" s="5" t="s">
        <v>220</v>
      </c>
      <c r="QV93" s="5" t="s">
        <v>220</v>
      </c>
      <c r="QW93" s="5" t="s">
        <v>220</v>
      </c>
      <c r="QX93" s="5" t="s">
        <v>220</v>
      </c>
      <c r="QY93" s="5" t="s">
        <v>220</v>
      </c>
      <c r="QZ93" s="5" t="s">
        <v>220</v>
      </c>
      <c r="RA93" s="5" t="s">
        <v>220</v>
      </c>
      <c r="RB93" s="5" t="s">
        <v>220</v>
      </c>
      <c r="RC93" s="5" t="s">
        <v>220</v>
      </c>
      <c r="RD93" s="5" t="s">
        <v>220</v>
      </c>
      <c r="RE93" s="5" t="s">
        <v>220</v>
      </c>
      <c r="RF93" s="5" t="s">
        <v>220</v>
      </c>
      <c r="RG93" s="5" t="s">
        <v>220</v>
      </c>
      <c r="RH93" s="5">
        <v>8837</v>
      </c>
      <c r="RI93" s="5">
        <v>8282</v>
      </c>
      <c r="RJ93" s="5">
        <v>7816</v>
      </c>
      <c r="RK93" s="5">
        <v>8484</v>
      </c>
      <c r="RL93" s="5">
        <v>7500</v>
      </c>
      <c r="RM93" s="5">
        <v>6748</v>
      </c>
      <c r="RN93" s="5">
        <v>6540</v>
      </c>
      <c r="RO93" s="5" t="s">
        <v>220</v>
      </c>
      <c r="RP93" s="5" t="s">
        <v>220</v>
      </c>
      <c r="RQ93" s="5" t="s">
        <v>220</v>
      </c>
      <c r="RR93" s="5" t="s">
        <v>220</v>
      </c>
      <c r="RS93" s="5" t="s">
        <v>220</v>
      </c>
      <c r="RT93" s="5" t="s">
        <v>220</v>
      </c>
      <c r="RU93" s="5" t="s">
        <v>220</v>
      </c>
      <c r="RV93" s="5" t="s">
        <v>220</v>
      </c>
      <c r="RW93" s="5" t="s">
        <v>220</v>
      </c>
      <c r="RX93" s="5" t="s">
        <v>220</v>
      </c>
      <c r="RY93" s="5" t="s">
        <v>220</v>
      </c>
      <c r="RZ93" s="5" t="s">
        <v>220</v>
      </c>
      <c r="SA93" s="5" t="s">
        <v>220</v>
      </c>
      <c r="SB93" s="5" t="s">
        <v>220</v>
      </c>
      <c r="SC93" s="5" t="s">
        <v>220</v>
      </c>
      <c r="SD93" s="5" t="s">
        <v>220</v>
      </c>
      <c r="SE93" s="5" t="s">
        <v>220</v>
      </c>
      <c r="SF93" s="5" t="s">
        <v>220</v>
      </c>
      <c r="SG93" s="5" t="s">
        <v>220</v>
      </c>
      <c r="SH93" s="5" t="s">
        <v>220</v>
      </c>
      <c r="SI93" s="5" t="s">
        <v>220</v>
      </c>
      <c r="SJ93" s="5" t="s">
        <v>220</v>
      </c>
      <c r="SK93" s="5" t="s">
        <v>220</v>
      </c>
      <c r="SL93" s="5" t="s">
        <v>220</v>
      </c>
      <c r="SM93" s="5" t="s">
        <v>220</v>
      </c>
      <c r="SN93" s="5">
        <v>4487</v>
      </c>
      <c r="SO93" s="5">
        <v>4453</v>
      </c>
      <c r="SP93" s="5">
        <v>4510</v>
      </c>
      <c r="SQ93" s="5">
        <v>4519</v>
      </c>
      <c r="SR93" s="5">
        <v>3916</v>
      </c>
      <c r="SS93" s="5">
        <v>4346</v>
      </c>
      <c r="ST93" s="5">
        <v>4527</v>
      </c>
      <c r="SU93" s="5" t="s">
        <v>220</v>
      </c>
      <c r="SV93" s="5" t="s">
        <v>220</v>
      </c>
      <c r="SW93" s="5" t="s">
        <v>220</v>
      </c>
      <c r="SX93" s="5" t="s">
        <v>220</v>
      </c>
      <c r="SY93" s="5" t="s">
        <v>220</v>
      </c>
      <c r="SZ93" s="5" t="s">
        <v>220</v>
      </c>
      <c r="TA93" s="5" t="s">
        <v>220</v>
      </c>
      <c r="TB93" s="5" t="s">
        <v>220</v>
      </c>
      <c r="TC93" s="5" t="s">
        <v>220</v>
      </c>
      <c r="TD93" s="5" t="s">
        <v>220</v>
      </c>
      <c r="TE93" s="5" t="s">
        <v>220</v>
      </c>
      <c r="TF93" s="5" t="s">
        <v>220</v>
      </c>
      <c r="TG93" s="5" t="s">
        <v>220</v>
      </c>
      <c r="TH93" s="5" t="s">
        <v>220</v>
      </c>
      <c r="TI93" s="5" t="s">
        <v>220</v>
      </c>
      <c r="TJ93" s="5" t="s">
        <v>220</v>
      </c>
      <c r="TK93" s="5" t="s">
        <v>220</v>
      </c>
      <c r="TL93" s="5" t="s">
        <v>220</v>
      </c>
      <c r="TM93" s="5" t="s">
        <v>220</v>
      </c>
      <c r="TN93" s="5" t="s">
        <v>220</v>
      </c>
      <c r="TO93" s="5" t="s">
        <v>220</v>
      </c>
      <c r="TP93" s="5" t="s">
        <v>220</v>
      </c>
      <c r="TQ93" s="5" t="s">
        <v>220</v>
      </c>
      <c r="TR93" s="5" t="s">
        <v>220</v>
      </c>
      <c r="TS93" s="5" t="s">
        <v>220</v>
      </c>
      <c r="TT93" s="5">
        <v>1233</v>
      </c>
      <c r="TU93" s="5">
        <v>1906</v>
      </c>
      <c r="TV93" s="5">
        <v>1435</v>
      </c>
      <c r="TW93" s="5">
        <v>1132</v>
      </c>
      <c r="TX93" s="5">
        <v>962</v>
      </c>
      <c r="TY93" s="5">
        <v>851</v>
      </c>
      <c r="TZ93" s="5">
        <v>912</v>
      </c>
      <c r="UA93" s="5" t="s">
        <v>220</v>
      </c>
      <c r="UB93" s="5" t="s">
        <v>220</v>
      </c>
      <c r="UC93" s="5" t="s">
        <v>220</v>
      </c>
      <c r="UD93" s="5" t="s">
        <v>220</v>
      </c>
      <c r="UE93" s="5" t="s">
        <v>220</v>
      </c>
      <c r="UF93" s="5" t="s">
        <v>220</v>
      </c>
      <c r="UG93" s="5" t="s">
        <v>220</v>
      </c>
      <c r="UH93" s="5" t="s">
        <v>220</v>
      </c>
      <c r="UI93" s="5" t="s">
        <v>220</v>
      </c>
      <c r="UJ93" s="5" t="s">
        <v>220</v>
      </c>
      <c r="UK93" s="5" t="s">
        <v>220</v>
      </c>
      <c r="UL93" s="5" t="s">
        <v>220</v>
      </c>
      <c r="UM93" s="5" t="s">
        <v>220</v>
      </c>
      <c r="UN93" s="5" t="s">
        <v>220</v>
      </c>
      <c r="UO93" s="5" t="s">
        <v>220</v>
      </c>
      <c r="UP93" s="5" t="s">
        <v>220</v>
      </c>
      <c r="UQ93" s="5" t="s">
        <v>220</v>
      </c>
      <c r="UR93" s="5" t="s">
        <v>220</v>
      </c>
      <c r="US93" s="5" t="s">
        <v>220</v>
      </c>
      <c r="UT93" s="5" t="s">
        <v>220</v>
      </c>
      <c r="UU93" s="5" t="s">
        <v>220</v>
      </c>
      <c r="UV93" s="5" t="s">
        <v>220</v>
      </c>
      <c r="UW93" s="5" t="s">
        <v>220</v>
      </c>
      <c r="UX93" s="5" t="s">
        <v>220</v>
      </c>
      <c r="UY93" s="5" t="s">
        <v>220</v>
      </c>
      <c r="UZ93" s="5">
        <v>233</v>
      </c>
      <c r="VA93" s="5">
        <v>228</v>
      </c>
      <c r="VB93" s="5">
        <v>170</v>
      </c>
      <c r="VC93" s="5">
        <v>232</v>
      </c>
      <c r="VD93" s="5">
        <v>225</v>
      </c>
      <c r="VE93" s="5">
        <v>229</v>
      </c>
      <c r="VF93" s="5">
        <v>274</v>
      </c>
      <c r="VG93" s="5" t="s">
        <v>220</v>
      </c>
      <c r="VH93" s="5" t="s">
        <v>220</v>
      </c>
      <c r="VI93" s="5" t="s">
        <v>220</v>
      </c>
      <c r="VJ93" s="5" t="s">
        <v>220</v>
      </c>
      <c r="VK93" s="5" t="s">
        <v>220</v>
      </c>
      <c r="VL93" s="5" t="s">
        <v>220</v>
      </c>
      <c r="VM93" s="5" t="s">
        <v>220</v>
      </c>
      <c r="VN93" s="5" t="s">
        <v>220</v>
      </c>
      <c r="VO93" s="5" t="s">
        <v>220</v>
      </c>
      <c r="VP93" s="5" t="s">
        <v>220</v>
      </c>
      <c r="VQ93" s="5" t="s">
        <v>220</v>
      </c>
      <c r="VR93" s="5" t="s">
        <v>220</v>
      </c>
      <c r="VS93" s="5" t="s">
        <v>220</v>
      </c>
      <c r="VT93" s="5" t="s">
        <v>220</v>
      </c>
      <c r="VU93" s="5" t="s">
        <v>220</v>
      </c>
      <c r="VV93" s="5" t="s">
        <v>220</v>
      </c>
      <c r="VW93" s="5" t="s">
        <v>220</v>
      </c>
      <c r="VX93" s="5" t="s">
        <v>220</v>
      </c>
      <c r="VY93" s="5" t="s">
        <v>220</v>
      </c>
      <c r="VZ93" s="5" t="s">
        <v>220</v>
      </c>
      <c r="WA93" s="5" t="s">
        <v>220</v>
      </c>
      <c r="WB93" s="5" t="s">
        <v>220</v>
      </c>
      <c r="WC93" s="5" t="s">
        <v>220</v>
      </c>
      <c r="WD93" s="5" t="s">
        <v>220</v>
      </c>
      <c r="WE93" s="5" t="s">
        <v>220</v>
      </c>
      <c r="WF93" s="5">
        <v>18753</v>
      </c>
      <c r="WG93" s="5">
        <v>19314</v>
      </c>
      <c r="WH93" s="5">
        <v>18339</v>
      </c>
      <c r="WI93" s="5">
        <v>17472</v>
      </c>
      <c r="WJ93" s="5">
        <v>16887</v>
      </c>
      <c r="WK93" s="5">
        <v>16866</v>
      </c>
      <c r="WL93" s="5">
        <v>18389</v>
      </c>
      <c r="WM93" s="5" t="s">
        <v>220</v>
      </c>
      <c r="WN93" s="5" t="s">
        <v>220</v>
      </c>
      <c r="WO93" s="5" t="s">
        <v>220</v>
      </c>
      <c r="WP93" s="5" t="s">
        <v>220</v>
      </c>
      <c r="WQ93" s="5" t="s">
        <v>220</v>
      </c>
      <c r="WR93" s="5" t="s">
        <v>220</v>
      </c>
      <c r="WS93" s="5" t="s">
        <v>220</v>
      </c>
      <c r="WT93" s="5" t="s">
        <v>220</v>
      </c>
      <c r="WU93" s="5" t="s">
        <v>220</v>
      </c>
      <c r="WV93" s="5" t="s">
        <v>220</v>
      </c>
      <c r="WW93" s="5" t="s">
        <v>220</v>
      </c>
      <c r="WX93" s="5" t="s">
        <v>220</v>
      </c>
      <c r="WY93" s="5" t="s">
        <v>220</v>
      </c>
      <c r="WZ93" s="5" t="s">
        <v>220</v>
      </c>
      <c r="XA93" s="5" t="s">
        <v>220</v>
      </c>
      <c r="XB93" s="5" t="s">
        <v>220</v>
      </c>
      <c r="XC93" s="5" t="s">
        <v>220</v>
      </c>
      <c r="XD93" s="5" t="s">
        <v>220</v>
      </c>
      <c r="XE93" s="5" t="s">
        <v>220</v>
      </c>
      <c r="XF93" s="5" t="s">
        <v>220</v>
      </c>
      <c r="XG93" s="5" t="s">
        <v>220</v>
      </c>
      <c r="XH93" s="5" t="s">
        <v>220</v>
      </c>
      <c r="XI93" s="5" t="s">
        <v>220</v>
      </c>
      <c r="XJ93" s="5" t="s">
        <v>220</v>
      </c>
      <c r="XK93" s="5" t="s">
        <v>220</v>
      </c>
      <c r="XL93" s="5">
        <v>610</v>
      </c>
      <c r="XM93" s="5">
        <v>540</v>
      </c>
      <c r="XN93" s="5">
        <v>519</v>
      </c>
      <c r="XO93" s="5">
        <v>466</v>
      </c>
      <c r="XP93" s="5">
        <v>444</v>
      </c>
      <c r="XQ93" s="5">
        <v>396</v>
      </c>
      <c r="XR93" s="5">
        <v>352</v>
      </c>
      <c r="XS93" s="2" t="s">
        <v>220</v>
      </c>
      <c r="XT93" s="3" t="s">
        <v>220</v>
      </c>
      <c r="XU93" s="3" t="s">
        <v>220</v>
      </c>
      <c r="XV93" s="3" t="s">
        <v>220</v>
      </c>
      <c r="XW93" s="3" t="s">
        <v>220</v>
      </c>
      <c r="XX93" s="3" t="s">
        <v>220</v>
      </c>
      <c r="XY93" s="3" t="s">
        <v>220</v>
      </c>
      <c r="XZ93" s="3"/>
    </row>
    <row r="94" spans="1:650" x14ac:dyDescent="0.3">
      <c r="A94" s="1" t="s">
        <v>88</v>
      </c>
      <c r="B94" s="2">
        <v>4674873</v>
      </c>
      <c r="C94" s="5">
        <v>0</v>
      </c>
      <c r="D94" s="5">
        <v>0</v>
      </c>
      <c r="E94" s="5">
        <v>0</v>
      </c>
      <c r="F94" s="5">
        <v>0</v>
      </c>
      <c r="G94" s="5" t="s">
        <v>220</v>
      </c>
      <c r="H94" s="5" t="s">
        <v>220</v>
      </c>
      <c r="I94" s="5" t="s">
        <v>220</v>
      </c>
      <c r="J94" s="5" t="s">
        <v>220</v>
      </c>
      <c r="K94" s="5" t="s">
        <v>220</v>
      </c>
      <c r="L94" s="5" t="s">
        <v>220</v>
      </c>
      <c r="M94" s="5" t="s">
        <v>220</v>
      </c>
      <c r="N94" s="5" t="s">
        <v>220</v>
      </c>
      <c r="O94" s="5" t="s">
        <v>220</v>
      </c>
      <c r="P94" s="5" t="s">
        <v>220</v>
      </c>
      <c r="Q94" s="5" t="s">
        <v>220</v>
      </c>
      <c r="R94" s="5" t="s">
        <v>220</v>
      </c>
      <c r="S94" s="5" t="s">
        <v>220</v>
      </c>
      <c r="T94" s="5" t="s">
        <v>220</v>
      </c>
      <c r="U94" s="5" t="s">
        <v>220</v>
      </c>
      <c r="V94" s="5" t="s">
        <v>220</v>
      </c>
      <c r="W94" s="5" t="s">
        <v>220</v>
      </c>
      <c r="X94" s="5" t="s">
        <v>220</v>
      </c>
      <c r="Y94" s="5" t="s">
        <v>220</v>
      </c>
      <c r="Z94" s="5" t="s">
        <v>220</v>
      </c>
      <c r="AA94" s="5" t="s">
        <v>220</v>
      </c>
      <c r="AB94" s="5" t="s">
        <v>220</v>
      </c>
      <c r="AC94" s="5" t="s">
        <v>220</v>
      </c>
      <c r="AD94" s="5" t="s">
        <v>220</v>
      </c>
      <c r="AE94" s="5" t="s">
        <v>220</v>
      </c>
      <c r="AF94" s="5" t="s">
        <v>220</v>
      </c>
      <c r="AG94" s="5" t="s">
        <v>220</v>
      </c>
      <c r="AH94" s="5" t="s">
        <v>220</v>
      </c>
      <c r="AI94" s="5">
        <v>0</v>
      </c>
      <c r="AJ94" s="5">
        <v>0</v>
      </c>
      <c r="AK94" s="5">
        <v>0</v>
      </c>
      <c r="AL94" s="5">
        <v>0</v>
      </c>
      <c r="AM94" s="5" t="s">
        <v>220</v>
      </c>
      <c r="AN94" s="5" t="s">
        <v>220</v>
      </c>
      <c r="AO94" s="5" t="s">
        <v>220</v>
      </c>
      <c r="AP94" s="5" t="s">
        <v>220</v>
      </c>
      <c r="AQ94" s="5" t="s">
        <v>220</v>
      </c>
      <c r="AR94" s="5" t="s">
        <v>220</v>
      </c>
      <c r="AS94" s="5" t="s">
        <v>220</v>
      </c>
      <c r="AT94" s="5" t="s">
        <v>220</v>
      </c>
      <c r="AU94" s="5" t="s">
        <v>220</v>
      </c>
      <c r="AV94" s="5" t="s">
        <v>220</v>
      </c>
      <c r="AW94" s="5" t="s">
        <v>220</v>
      </c>
      <c r="AX94" s="5" t="s">
        <v>220</v>
      </c>
      <c r="AY94" s="5" t="s">
        <v>220</v>
      </c>
      <c r="AZ94" s="5" t="s">
        <v>220</v>
      </c>
      <c r="BA94" s="5" t="s">
        <v>220</v>
      </c>
      <c r="BB94" s="5" t="s">
        <v>220</v>
      </c>
      <c r="BC94" s="5" t="s">
        <v>220</v>
      </c>
      <c r="BD94" s="5" t="s">
        <v>220</v>
      </c>
      <c r="BE94" s="5" t="s">
        <v>220</v>
      </c>
      <c r="BF94" s="5" t="s">
        <v>220</v>
      </c>
      <c r="BG94" s="5" t="s">
        <v>220</v>
      </c>
      <c r="BH94" s="5" t="s">
        <v>220</v>
      </c>
      <c r="BI94" s="5" t="s">
        <v>220</v>
      </c>
      <c r="BJ94" s="5" t="s">
        <v>220</v>
      </c>
      <c r="BK94" s="5" t="s">
        <v>220</v>
      </c>
      <c r="BL94" s="5" t="s">
        <v>220</v>
      </c>
      <c r="BM94" s="5" t="s">
        <v>220</v>
      </c>
      <c r="BN94" s="5" t="s">
        <v>220</v>
      </c>
      <c r="BO94" s="5">
        <v>305</v>
      </c>
      <c r="BP94" s="5">
        <v>0</v>
      </c>
      <c r="BQ94" s="5">
        <v>9</v>
      </c>
      <c r="BR94" s="5">
        <v>29</v>
      </c>
      <c r="BS94" s="5" t="s">
        <v>220</v>
      </c>
      <c r="BT94" s="5" t="s">
        <v>220</v>
      </c>
      <c r="BU94" s="5" t="s">
        <v>220</v>
      </c>
      <c r="BV94" s="5" t="s">
        <v>220</v>
      </c>
      <c r="BW94" s="5" t="s">
        <v>220</v>
      </c>
      <c r="BX94" s="5" t="s">
        <v>220</v>
      </c>
      <c r="BY94" s="5" t="s">
        <v>220</v>
      </c>
      <c r="BZ94" s="5" t="s">
        <v>220</v>
      </c>
      <c r="CA94" s="5" t="s">
        <v>220</v>
      </c>
      <c r="CB94" s="5" t="s">
        <v>220</v>
      </c>
      <c r="CC94" s="5" t="s">
        <v>220</v>
      </c>
      <c r="CD94" s="5" t="s">
        <v>220</v>
      </c>
      <c r="CE94" s="5" t="s">
        <v>220</v>
      </c>
      <c r="CF94" s="5" t="s">
        <v>220</v>
      </c>
      <c r="CG94" s="5" t="s">
        <v>220</v>
      </c>
      <c r="CH94" s="5" t="s">
        <v>220</v>
      </c>
      <c r="CI94" s="5" t="s">
        <v>220</v>
      </c>
      <c r="CJ94" s="5" t="s">
        <v>220</v>
      </c>
      <c r="CK94" s="5" t="s">
        <v>220</v>
      </c>
      <c r="CL94" s="5" t="s">
        <v>220</v>
      </c>
      <c r="CM94" s="5" t="s">
        <v>220</v>
      </c>
      <c r="CN94" s="5" t="s">
        <v>220</v>
      </c>
      <c r="CO94" s="5" t="s">
        <v>220</v>
      </c>
      <c r="CP94" s="5" t="s">
        <v>220</v>
      </c>
      <c r="CQ94" s="5" t="s">
        <v>220</v>
      </c>
      <c r="CR94" s="5" t="s">
        <v>220</v>
      </c>
      <c r="CS94" s="5" t="s">
        <v>220</v>
      </c>
      <c r="CT94" s="5" t="s">
        <v>220</v>
      </c>
      <c r="CU94" s="5">
        <v>0</v>
      </c>
      <c r="CV94" s="5">
        <v>0</v>
      </c>
      <c r="CW94" s="5">
        <v>0</v>
      </c>
      <c r="CX94" s="5">
        <v>0</v>
      </c>
      <c r="CY94" s="5" t="s">
        <v>220</v>
      </c>
      <c r="CZ94" s="5" t="s">
        <v>220</v>
      </c>
      <c r="DA94" s="5" t="s">
        <v>220</v>
      </c>
      <c r="DB94" s="5" t="s">
        <v>220</v>
      </c>
      <c r="DC94" s="5" t="s">
        <v>220</v>
      </c>
      <c r="DD94" s="5" t="s">
        <v>220</v>
      </c>
      <c r="DE94" s="5" t="s">
        <v>220</v>
      </c>
      <c r="DF94" s="5" t="s">
        <v>220</v>
      </c>
      <c r="DG94" s="5" t="s">
        <v>220</v>
      </c>
      <c r="DH94" s="5" t="s">
        <v>220</v>
      </c>
      <c r="DI94" s="5" t="s">
        <v>220</v>
      </c>
      <c r="DJ94" s="5" t="s">
        <v>220</v>
      </c>
      <c r="DK94" s="5" t="s">
        <v>220</v>
      </c>
      <c r="DL94" s="5" t="s">
        <v>220</v>
      </c>
      <c r="DM94" s="5" t="s">
        <v>220</v>
      </c>
      <c r="DN94" s="5" t="s">
        <v>220</v>
      </c>
      <c r="DO94" s="5" t="s">
        <v>220</v>
      </c>
      <c r="DP94" s="5" t="s">
        <v>220</v>
      </c>
      <c r="DQ94" s="5" t="s">
        <v>220</v>
      </c>
      <c r="DR94" s="5" t="s">
        <v>220</v>
      </c>
      <c r="DS94" s="5" t="s">
        <v>220</v>
      </c>
      <c r="DT94" s="5" t="s">
        <v>220</v>
      </c>
      <c r="DU94" s="5" t="s">
        <v>220</v>
      </c>
      <c r="DV94" s="5" t="s">
        <v>220</v>
      </c>
      <c r="DW94" s="5" t="s">
        <v>220</v>
      </c>
      <c r="DX94" s="5" t="s">
        <v>220</v>
      </c>
      <c r="DY94" s="5" t="s">
        <v>220</v>
      </c>
      <c r="DZ94" s="5" t="s">
        <v>220</v>
      </c>
      <c r="EA94" s="5">
        <v>0</v>
      </c>
      <c r="EB94" s="5">
        <v>0</v>
      </c>
      <c r="EC94" s="5">
        <v>0</v>
      </c>
      <c r="ED94" s="5">
        <v>0</v>
      </c>
      <c r="EE94" s="5" t="s">
        <v>220</v>
      </c>
      <c r="EF94" s="5" t="s">
        <v>220</v>
      </c>
      <c r="EG94" s="5" t="s">
        <v>220</v>
      </c>
      <c r="EH94" s="5" t="s">
        <v>220</v>
      </c>
      <c r="EI94" s="5" t="s">
        <v>220</v>
      </c>
      <c r="EJ94" s="5" t="s">
        <v>220</v>
      </c>
      <c r="EK94" s="5" t="s">
        <v>220</v>
      </c>
      <c r="EL94" s="5" t="s">
        <v>220</v>
      </c>
      <c r="EM94" s="5" t="s">
        <v>220</v>
      </c>
      <c r="EN94" s="5" t="s">
        <v>220</v>
      </c>
      <c r="EO94" s="5" t="s">
        <v>220</v>
      </c>
      <c r="EP94" s="5" t="s">
        <v>220</v>
      </c>
      <c r="EQ94" s="5" t="s">
        <v>220</v>
      </c>
      <c r="ER94" s="5" t="s">
        <v>220</v>
      </c>
      <c r="ES94" s="5" t="s">
        <v>220</v>
      </c>
      <c r="ET94" s="5" t="s">
        <v>220</v>
      </c>
      <c r="EU94" s="5" t="s">
        <v>220</v>
      </c>
      <c r="EV94" s="5" t="s">
        <v>220</v>
      </c>
      <c r="EW94" s="5" t="s">
        <v>220</v>
      </c>
      <c r="EX94" s="5" t="s">
        <v>220</v>
      </c>
      <c r="EY94" s="5" t="s">
        <v>220</v>
      </c>
      <c r="EZ94" s="5" t="s">
        <v>220</v>
      </c>
      <c r="FA94" s="5" t="s">
        <v>220</v>
      </c>
      <c r="FB94" s="5" t="s">
        <v>220</v>
      </c>
      <c r="FC94" s="5" t="s">
        <v>220</v>
      </c>
      <c r="FD94" s="5" t="s">
        <v>220</v>
      </c>
      <c r="FE94" s="5" t="s">
        <v>220</v>
      </c>
      <c r="FF94" s="5" t="s">
        <v>220</v>
      </c>
      <c r="FG94" s="5">
        <v>0</v>
      </c>
      <c r="FH94" s="5">
        <v>0</v>
      </c>
      <c r="FI94" s="5">
        <v>0</v>
      </c>
      <c r="FJ94" s="5">
        <v>0</v>
      </c>
      <c r="FK94" s="5" t="s">
        <v>220</v>
      </c>
      <c r="FL94" s="5" t="s">
        <v>220</v>
      </c>
      <c r="FM94" s="5" t="s">
        <v>220</v>
      </c>
      <c r="FN94" s="5" t="s">
        <v>220</v>
      </c>
      <c r="FO94" s="5" t="s">
        <v>220</v>
      </c>
      <c r="FP94" s="5" t="s">
        <v>220</v>
      </c>
      <c r="FQ94" s="5" t="s">
        <v>220</v>
      </c>
      <c r="FR94" s="5" t="s">
        <v>220</v>
      </c>
      <c r="FS94" s="5" t="s">
        <v>220</v>
      </c>
      <c r="FT94" s="5" t="s">
        <v>220</v>
      </c>
      <c r="FU94" s="5" t="s">
        <v>220</v>
      </c>
      <c r="FV94" s="5" t="s">
        <v>220</v>
      </c>
      <c r="FW94" s="5" t="s">
        <v>220</v>
      </c>
      <c r="FX94" s="5" t="s">
        <v>220</v>
      </c>
      <c r="FY94" s="5" t="s">
        <v>220</v>
      </c>
      <c r="FZ94" s="5" t="s">
        <v>220</v>
      </c>
      <c r="GA94" s="5" t="s">
        <v>220</v>
      </c>
      <c r="GB94" s="5" t="s">
        <v>220</v>
      </c>
      <c r="GC94" s="5" t="s">
        <v>220</v>
      </c>
      <c r="GD94" s="5" t="s">
        <v>220</v>
      </c>
      <c r="GE94" s="5" t="s">
        <v>220</v>
      </c>
      <c r="GF94" s="5" t="s">
        <v>220</v>
      </c>
      <c r="GG94" s="5" t="s">
        <v>220</v>
      </c>
      <c r="GH94" s="5" t="s">
        <v>220</v>
      </c>
      <c r="GI94" s="5" t="s">
        <v>220</v>
      </c>
      <c r="GJ94" s="5" t="s">
        <v>220</v>
      </c>
      <c r="GK94" s="5" t="s">
        <v>220</v>
      </c>
      <c r="GL94" s="5" t="s">
        <v>220</v>
      </c>
      <c r="GM94" s="5">
        <v>305</v>
      </c>
      <c r="GN94" s="5">
        <v>0</v>
      </c>
      <c r="GO94" s="5">
        <v>9</v>
      </c>
      <c r="GP94" s="5">
        <v>29</v>
      </c>
      <c r="GQ94" s="5" t="s">
        <v>220</v>
      </c>
      <c r="GR94" s="5" t="s">
        <v>220</v>
      </c>
      <c r="GS94" s="5" t="s">
        <v>220</v>
      </c>
      <c r="GT94" s="5" t="s">
        <v>220</v>
      </c>
      <c r="GU94" s="5" t="s">
        <v>220</v>
      </c>
      <c r="GV94" s="5" t="s">
        <v>220</v>
      </c>
      <c r="GW94" s="5" t="s">
        <v>220</v>
      </c>
      <c r="GX94" s="5" t="s">
        <v>220</v>
      </c>
      <c r="GY94" s="5" t="s">
        <v>220</v>
      </c>
      <c r="GZ94" s="5" t="s">
        <v>220</v>
      </c>
      <c r="HA94" s="5" t="s">
        <v>220</v>
      </c>
      <c r="HB94" s="5" t="s">
        <v>220</v>
      </c>
      <c r="HC94" s="5" t="s">
        <v>220</v>
      </c>
      <c r="HD94" s="5" t="s">
        <v>220</v>
      </c>
      <c r="HE94" s="5" t="s">
        <v>220</v>
      </c>
      <c r="HF94" s="5" t="s">
        <v>220</v>
      </c>
      <c r="HG94" s="5" t="s">
        <v>220</v>
      </c>
      <c r="HH94" s="5" t="s">
        <v>220</v>
      </c>
      <c r="HI94" s="5" t="s">
        <v>220</v>
      </c>
      <c r="HJ94" s="5" t="s">
        <v>220</v>
      </c>
      <c r="HK94" s="5" t="s">
        <v>220</v>
      </c>
      <c r="HL94" s="5" t="s">
        <v>220</v>
      </c>
      <c r="HM94" s="5" t="s">
        <v>220</v>
      </c>
      <c r="HN94" s="5" t="s">
        <v>220</v>
      </c>
      <c r="HO94" s="5" t="s">
        <v>220</v>
      </c>
      <c r="HP94" s="5" t="s">
        <v>220</v>
      </c>
      <c r="HQ94" s="5" t="s">
        <v>220</v>
      </c>
      <c r="HR94" s="5" t="s">
        <v>220</v>
      </c>
      <c r="HS94" s="5">
        <v>0</v>
      </c>
      <c r="HT94" s="5">
        <v>0</v>
      </c>
      <c r="HU94" s="5">
        <v>0</v>
      </c>
      <c r="HV94" s="5">
        <v>0</v>
      </c>
      <c r="HW94" s="5" t="s">
        <v>220</v>
      </c>
      <c r="HX94" s="5" t="s">
        <v>220</v>
      </c>
      <c r="HY94" s="5" t="s">
        <v>220</v>
      </c>
      <c r="HZ94" s="5" t="s">
        <v>220</v>
      </c>
      <c r="IA94" s="5" t="s">
        <v>220</v>
      </c>
      <c r="IB94" s="5" t="s">
        <v>220</v>
      </c>
      <c r="IC94" s="5" t="s">
        <v>220</v>
      </c>
      <c r="ID94" s="5" t="s">
        <v>220</v>
      </c>
      <c r="IE94" s="5" t="s">
        <v>220</v>
      </c>
      <c r="IF94" s="5" t="s">
        <v>220</v>
      </c>
      <c r="IG94" s="5" t="s">
        <v>220</v>
      </c>
      <c r="IH94" s="5" t="s">
        <v>220</v>
      </c>
      <c r="II94" s="5" t="s">
        <v>220</v>
      </c>
      <c r="IJ94" s="5" t="s">
        <v>220</v>
      </c>
      <c r="IK94" s="5" t="s">
        <v>220</v>
      </c>
      <c r="IL94" s="5" t="s">
        <v>220</v>
      </c>
      <c r="IM94" s="5" t="s">
        <v>220</v>
      </c>
      <c r="IN94" s="5" t="s">
        <v>220</v>
      </c>
      <c r="IO94" s="5" t="s">
        <v>220</v>
      </c>
      <c r="IP94" s="5" t="s">
        <v>220</v>
      </c>
      <c r="IQ94" s="5" t="s">
        <v>220</v>
      </c>
      <c r="IR94" s="5" t="s">
        <v>220</v>
      </c>
      <c r="IS94" s="5" t="s">
        <v>220</v>
      </c>
      <c r="IT94" s="5" t="s">
        <v>220</v>
      </c>
      <c r="IU94" s="5" t="s">
        <v>220</v>
      </c>
      <c r="IV94" s="5" t="s">
        <v>220</v>
      </c>
      <c r="IW94" s="5" t="s">
        <v>220</v>
      </c>
      <c r="IX94" s="5" t="s">
        <v>220</v>
      </c>
      <c r="IY94" s="5">
        <v>0</v>
      </c>
      <c r="IZ94" s="5">
        <v>0</v>
      </c>
      <c r="JA94" s="5">
        <v>0</v>
      </c>
      <c r="JB94" s="5">
        <v>0</v>
      </c>
      <c r="JC94" s="5" t="s">
        <v>220</v>
      </c>
      <c r="JD94" s="5" t="s">
        <v>220</v>
      </c>
      <c r="JE94" s="5" t="s">
        <v>220</v>
      </c>
      <c r="JF94" s="5" t="s">
        <v>220</v>
      </c>
      <c r="JG94" s="5" t="s">
        <v>220</v>
      </c>
      <c r="JH94" s="5" t="s">
        <v>220</v>
      </c>
      <c r="JI94" s="5" t="s">
        <v>220</v>
      </c>
      <c r="JJ94" s="5" t="s">
        <v>220</v>
      </c>
      <c r="JK94" s="5" t="s">
        <v>220</v>
      </c>
      <c r="JL94" s="5" t="s">
        <v>220</v>
      </c>
      <c r="JM94" s="5" t="s">
        <v>220</v>
      </c>
      <c r="JN94" s="5" t="s">
        <v>220</v>
      </c>
      <c r="JO94" s="5" t="s">
        <v>220</v>
      </c>
      <c r="JP94" s="5" t="s">
        <v>220</v>
      </c>
      <c r="JQ94" s="5" t="s">
        <v>220</v>
      </c>
      <c r="JR94" s="5" t="s">
        <v>220</v>
      </c>
      <c r="JS94" s="5" t="s">
        <v>220</v>
      </c>
      <c r="JT94" s="5" t="s">
        <v>220</v>
      </c>
      <c r="JU94" s="5" t="s">
        <v>220</v>
      </c>
      <c r="JV94" s="5" t="s">
        <v>220</v>
      </c>
      <c r="JW94" s="5" t="s">
        <v>220</v>
      </c>
      <c r="JX94" s="5" t="s">
        <v>220</v>
      </c>
      <c r="JY94" s="5" t="s">
        <v>220</v>
      </c>
      <c r="JZ94" s="5" t="s">
        <v>220</v>
      </c>
      <c r="KA94" s="5" t="s">
        <v>220</v>
      </c>
      <c r="KB94" s="5" t="s">
        <v>220</v>
      </c>
      <c r="KC94" s="5" t="s">
        <v>220</v>
      </c>
      <c r="KD94" s="5" t="s">
        <v>220</v>
      </c>
      <c r="KE94" s="5">
        <v>55</v>
      </c>
      <c r="KF94" s="5">
        <v>49</v>
      </c>
      <c r="KG94" s="5">
        <v>44</v>
      </c>
      <c r="KH94" s="5">
        <v>35</v>
      </c>
      <c r="KI94" s="5" t="s">
        <v>220</v>
      </c>
      <c r="KJ94" s="5" t="s">
        <v>220</v>
      </c>
      <c r="KK94" s="5" t="s">
        <v>220</v>
      </c>
      <c r="KL94" s="5" t="s">
        <v>220</v>
      </c>
      <c r="KM94" s="5" t="s">
        <v>220</v>
      </c>
      <c r="KN94" s="5" t="s">
        <v>220</v>
      </c>
      <c r="KO94" s="5" t="s">
        <v>220</v>
      </c>
      <c r="KP94" s="5" t="s">
        <v>220</v>
      </c>
      <c r="KQ94" s="5" t="s">
        <v>220</v>
      </c>
      <c r="KR94" s="5" t="s">
        <v>220</v>
      </c>
      <c r="KS94" s="5" t="s">
        <v>220</v>
      </c>
      <c r="KT94" s="5" t="s">
        <v>220</v>
      </c>
      <c r="KU94" s="5" t="s">
        <v>220</v>
      </c>
      <c r="KV94" s="5" t="s">
        <v>220</v>
      </c>
      <c r="KW94" s="5" t="s">
        <v>220</v>
      </c>
      <c r="KX94" s="5" t="s">
        <v>220</v>
      </c>
      <c r="KY94" s="5" t="s">
        <v>220</v>
      </c>
      <c r="KZ94" s="5" t="s">
        <v>220</v>
      </c>
      <c r="LA94" s="5" t="s">
        <v>220</v>
      </c>
      <c r="LB94" s="5" t="s">
        <v>220</v>
      </c>
      <c r="LC94" s="5" t="s">
        <v>220</v>
      </c>
      <c r="LD94" s="5" t="s">
        <v>220</v>
      </c>
      <c r="LE94" s="5" t="s">
        <v>220</v>
      </c>
      <c r="LF94" s="5" t="s">
        <v>220</v>
      </c>
      <c r="LG94" s="5" t="s">
        <v>220</v>
      </c>
      <c r="LH94" s="5" t="s">
        <v>220</v>
      </c>
      <c r="LI94" s="5" t="s">
        <v>220</v>
      </c>
      <c r="LJ94" s="5" t="s">
        <v>220</v>
      </c>
      <c r="LK94" s="5">
        <v>36</v>
      </c>
      <c r="LL94" s="5">
        <v>23</v>
      </c>
      <c r="LM94" s="5">
        <v>90</v>
      </c>
      <c r="LN94" s="5">
        <v>19</v>
      </c>
      <c r="LO94" s="5" t="s">
        <v>220</v>
      </c>
      <c r="LP94" s="5" t="s">
        <v>220</v>
      </c>
      <c r="LQ94" s="5" t="s">
        <v>220</v>
      </c>
      <c r="LR94" s="5" t="s">
        <v>220</v>
      </c>
      <c r="LS94" s="5" t="s">
        <v>220</v>
      </c>
      <c r="LT94" s="5" t="s">
        <v>220</v>
      </c>
      <c r="LU94" s="5" t="s">
        <v>220</v>
      </c>
      <c r="LV94" s="5" t="s">
        <v>220</v>
      </c>
      <c r="LW94" s="5" t="s">
        <v>220</v>
      </c>
      <c r="LX94" s="5" t="s">
        <v>220</v>
      </c>
      <c r="LY94" s="5" t="s">
        <v>220</v>
      </c>
      <c r="LZ94" s="5" t="s">
        <v>220</v>
      </c>
      <c r="MA94" s="5" t="s">
        <v>220</v>
      </c>
      <c r="MB94" s="5" t="s">
        <v>220</v>
      </c>
      <c r="MC94" s="5" t="s">
        <v>220</v>
      </c>
      <c r="MD94" s="5" t="s">
        <v>220</v>
      </c>
      <c r="ME94" s="5" t="s">
        <v>220</v>
      </c>
      <c r="MF94" s="5" t="s">
        <v>220</v>
      </c>
      <c r="MG94" s="5" t="s">
        <v>220</v>
      </c>
      <c r="MH94" s="5" t="s">
        <v>220</v>
      </c>
      <c r="MI94" s="5" t="s">
        <v>220</v>
      </c>
      <c r="MJ94" s="5" t="s">
        <v>220</v>
      </c>
      <c r="MK94" s="5" t="s">
        <v>220</v>
      </c>
      <c r="ML94" s="5" t="s">
        <v>220</v>
      </c>
      <c r="MM94" s="5" t="s">
        <v>220</v>
      </c>
      <c r="MN94" s="5" t="s">
        <v>220</v>
      </c>
      <c r="MO94" s="5" t="s">
        <v>220</v>
      </c>
      <c r="MP94" s="5" t="s">
        <v>220</v>
      </c>
      <c r="MQ94" s="5">
        <v>0</v>
      </c>
      <c r="MR94" s="5">
        <v>0</v>
      </c>
      <c r="MS94" s="5">
        <v>0</v>
      </c>
      <c r="MT94" s="5">
        <v>0</v>
      </c>
      <c r="MU94" s="5" t="s">
        <v>220</v>
      </c>
      <c r="MV94" s="5" t="s">
        <v>220</v>
      </c>
      <c r="MW94" s="5" t="s">
        <v>220</v>
      </c>
      <c r="MX94" s="5" t="s">
        <v>220</v>
      </c>
      <c r="MY94" s="5" t="s">
        <v>220</v>
      </c>
      <c r="MZ94" s="5" t="s">
        <v>220</v>
      </c>
      <c r="NA94" s="5" t="s">
        <v>220</v>
      </c>
      <c r="NB94" s="5" t="s">
        <v>220</v>
      </c>
      <c r="NC94" s="5" t="s">
        <v>220</v>
      </c>
      <c r="ND94" s="5" t="s">
        <v>220</v>
      </c>
      <c r="NE94" s="5" t="s">
        <v>220</v>
      </c>
      <c r="NF94" s="5" t="s">
        <v>220</v>
      </c>
      <c r="NG94" s="5" t="s">
        <v>220</v>
      </c>
      <c r="NH94" s="5" t="s">
        <v>220</v>
      </c>
      <c r="NI94" s="5" t="s">
        <v>220</v>
      </c>
      <c r="NJ94" s="5" t="s">
        <v>220</v>
      </c>
      <c r="NK94" s="5" t="s">
        <v>220</v>
      </c>
      <c r="NL94" s="5" t="s">
        <v>220</v>
      </c>
      <c r="NM94" s="5" t="s">
        <v>220</v>
      </c>
      <c r="NN94" s="5" t="s">
        <v>220</v>
      </c>
      <c r="NO94" s="5" t="s">
        <v>220</v>
      </c>
      <c r="NP94" s="5" t="s">
        <v>220</v>
      </c>
      <c r="NQ94" s="5" t="s">
        <v>220</v>
      </c>
      <c r="NR94" s="5" t="s">
        <v>220</v>
      </c>
      <c r="NS94" s="5" t="s">
        <v>220</v>
      </c>
      <c r="NT94" s="5" t="s">
        <v>220</v>
      </c>
      <c r="NU94" s="5" t="s">
        <v>220</v>
      </c>
      <c r="NV94" s="5" t="s">
        <v>220</v>
      </c>
      <c r="NW94" s="5">
        <v>0</v>
      </c>
      <c r="NX94" s="5">
        <v>0</v>
      </c>
      <c r="NY94" s="5">
        <v>0</v>
      </c>
      <c r="NZ94" s="5">
        <v>0</v>
      </c>
      <c r="OA94" s="5" t="s">
        <v>220</v>
      </c>
      <c r="OB94" s="5" t="s">
        <v>220</v>
      </c>
      <c r="OC94" s="5" t="s">
        <v>220</v>
      </c>
      <c r="OD94" s="5" t="s">
        <v>220</v>
      </c>
      <c r="OE94" s="5" t="s">
        <v>220</v>
      </c>
      <c r="OF94" s="5" t="s">
        <v>220</v>
      </c>
      <c r="OG94" s="5" t="s">
        <v>220</v>
      </c>
      <c r="OH94" s="5" t="s">
        <v>220</v>
      </c>
      <c r="OI94" s="5" t="s">
        <v>220</v>
      </c>
      <c r="OJ94" s="5" t="s">
        <v>220</v>
      </c>
      <c r="OK94" s="5" t="s">
        <v>220</v>
      </c>
      <c r="OL94" s="5" t="s">
        <v>220</v>
      </c>
      <c r="OM94" s="5" t="s">
        <v>220</v>
      </c>
      <c r="ON94" s="5" t="s">
        <v>220</v>
      </c>
      <c r="OO94" s="5" t="s">
        <v>220</v>
      </c>
      <c r="OP94" s="5" t="s">
        <v>220</v>
      </c>
      <c r="OQ94" s="5" t="s">
        <v>220</v>
      </c>
      <c r="OR94" s="5" t="s">
        <v>220</v>
      </c>
      <c r="OS94" s="5" t="s">
        <v>220</v>
      </c>
      <c r="OT94" s="5" t="s">
        <v>220</v>
      </c>
      <c r="OU94" s="5" t="s">
        <v>220</v>
      </c>
      <c r="OV94" s="5" t="s">
        <v>220</v>
      </c>
      <c r="OW94" s="5" t="s">
        <v>220</v>
      </c>
      <c r="OX94" s="5" t="s">
        <v>220</v>
      </c>
      <c r="OY94" s="5" t="s">
        <v>220</v>
      </c>
      <c r="OZ94" s="5" t="s">
        <v>220</v>
      </c>
      <c r="PA94" s="5" t="s">
        <v>220</v>
      </c>
      <c r="PB94" s="5" t="s">
        <v>220</v>
      </c>
      <c r="PC94" s="5">
        <v>0</v>
      </c>
      <c r="PD94" s="5">
        <v>0</v>
      </c>
      <c r="PE94" s="5">
        <v>0</v>
      </c>
      <c r="PF94" s="5">
        <v>0</v>
      </c>
      <c r="PG94" s="5" t="s">
        <v>220</v>
      </c>
      <c r="PH94" s="5" t="s">
        <v>220</v>
      </c>
      <c r="PI94" s="5" t="s">
        <v>220</v>
      </c>
      <c r="PJ94" s="5" t="s">
        <v>220</v>
      </c>
      <c r="PK94" s="5" t="s">
        <v>220</v>
      </c>
      <c r="PL94" s="5" t="s">
        <v>220</v>
      </c>
      <c r="PM94" s="5" t="s">
        <v>220</v>
      </c>
      <c r="PN94" s="5" t="s">
        <v>220</v>
      </c>
      <c r="PO94" s="5" t="s">
        <v>220</v>
      </c>
      <c r="PP94" s="5" t="s">
        <v>220</v>
      </c>
      <c r="PQ94" s="5" t="s">
        <v>220</v>
      </c>
      <c r="PR94" s="5" t="s">
        <v>220</v>
      </c>
      <c r="PS94" s="5" t="s">
        <v>220</v>
      </c>
      <c r="PT94" s="5" t="s">
        <v>220</v>
      </c>
      <c r="PU94" s="5" t="s">
        <v>220</v>
      </c>
      <c r="PV94" s="5" t="s">
        <v>220</v>
      </c>
      <c r="PW94" s="5" t="s">
        <v>220</v>
      </c>
      <c r="PX94" s="5" t="s">
        <v>220</v>
      </c>
      <c r="PY94" s="5" t="s">
        <v>220</v>
      </c>
      <c r="PZ94" s="5" t="s">
        <v>220</v>
      </c>
      <c r="QA94" s="5" t="s">
        <v>220</v>
      </c>
      <c r="QB94" s="5" t="s">
        <v>220</v>
      </c>
      <c r="QC94" s="5" t="s">
        <v>220</v>
      </c>
      <c r="QD94" s="5" t="s">
        <v>220</v>
      </c>
      <c r="QE94" s="5" t="s">
        <v>220</v>
      </c>
      <c r="QF94" s="5" t="s">
        <v>220</v>
      </c>
      <c r="QG94" s="5" t="s">
        <v>220</v>
      </c>
      <c r="QH94" s="5" t="s">
        <v>220</v>
      </c>
      <c r="QI94" s="5">
        <v>0</v>
      </c>
      <c r="QJ94" s="5">
        <v>0</v>
      </c>
      <c r="QK94" s="5">
        <v>0</v>
      </c>
      <c r="QL94" s="5">
        <v>0</v>
      </c>
      <c r="QM94" s="5" t="s">
        <v>220</v>
      </c>
      <c r="QN94" s="5" t="s">
        <v>220</v>
      </c>
      <c r="QO94" s="5" t="s">
        <v>220</v>
      </c>
      <c r="QP94" s="5" t="s">
        <v>220</v>
      </c>
      <c r="QQ94" s="5" t="s">
        <v>220</v>
      </c>
      <c r="QR94" s="5" t="s">
        <v>220</v>
      </c>
      <c r="QS94" s="5" t="s">
        <v>220</v>
      </c>
      <c r="QT94" s="5" t="s">
        <v>220</v>
      </c>
      <c r="QU94" s="5" t="s">
        <v>220</v>
      </c>
      <c r="QV94" s="5" t="s">
        <v>220</v>
      </c>
      <c r="QW94" s="5" t="s">
        <v>220</v>
      </c>
      <c r="QX94" s="5" t="s">
        <v>220</v>
      </c>
      <c r="QY94" s="5" t="s">
        <v>220</v>
      </c>
      <c r="QZ94" s="5" t="s">
        <v>220</v>
      </c>
      <c r="RA94" s="5" t="s">
        <v>220</v>
      </c>
      <c r="RB94" s="5" t="s">
        <v>220</v>
      </c>
      <c r="RC94" s="5" t="s">
        <v>220</v>
      </c>
      <c r="RD94" s="5" t="s">
        <v>220</v>
      </c>
      <c r="RE94" s="5" t="s">
        <v>220</v>
      </c>
      <c r="RF94" s="5" t="s">
        <v>220</v>
      </c>
      <c r="RG94" s="5" t="s">
        <v>220</v>
      </c>
      <c r="RH94" s="5" t="s">
        <v>220</v>
      </c>
      <c r="RI94" s="5" t="s">
        <v>220</v>
      </c>
      <c r="RJ94" s="5" t="s">
        <v>220</v>
      </c>
      <c r="RK94" s="5" t="s">
        <v>220</v>
      </c>
      <c r="RL94" s="5" t="s">
        <v>220</v>
      </c>
      <c r="RM94" s="5" t="s">
        <v>220</v>
      </c>
      <c r="RN94" s="5" t="s">
        <v>220</v>
      </c>
      <c r="RO94" s="5">
        <v>0</v>
      </c>
      <c r="RP94" s="5">
        <v>0</v>
      </c>
      <c r="RQ94" s="5">
        <v>0</v>
      </c>
      <c r="RR94" s="5">
        <v>0</v>
      </c>
      <c r="RS94" s="5" t="s">
        <v>220</v>
      </c>
      <c r="RT94" s="5" t="s">
        <v>220</v>
      </c>
      <c r="RU94" s="5" t="s">
        <v>220</v>
      </c>
      <c r="RV94" s="5" t="s">
        <v>220</v>
      </c>
      <c r="RW94" s="5" t="s">
        <v>220</v>
      </c>
      <c r="RX94" s="5" t="s">
        <v>220</v>
      </c>
      <c r="RY94" s="5" t="s">
        <v>220</v>
      </c>
      <c r="RZ94" s="5" t="s">
        <v>220</v>
      </c>
      <c r="SA94" s="5" t="s">
        <v>220</v>
      </c>
      <c r="SB94" s="5" t="s">
        <v>220</v>
      </c>
      <c r="SC94" s="5" t="s">
        <v>220</v>
      </c>
      <c r="SD94" s="5" t="s">
        <v>220</v>
      </c>
      <c r="SE94" s="5" t="s">
        <v>220</v>
      </c>
      <c r="SF94" s="5" t="s">
        <v>220</v>
      </c>
      <c r="SG94" s="5" t="s">
        <v>220</v>
      </c>
      <c r="SH94" s="5" t="s">
        <v>220</v>
      </c>
      <c r="SI94" s="5" t="s">
        <v>220</v>
      </c>
      <c r="SJ94" s="5" t="s">
        <v>220</v>
      </c>
      <c r="SK94" s="5" t="s">
        <v>220</v>
      </c>
      <c r="SL94" s="5" t="s">
        <v>220</v>
      </c>
      <c r="SM94" s="5" t="s">
        <v>220</v>
      </c>
      <c r="SN94" s="5" t="s">
        <v>220</v>
      </c>
      <c r="SO94" s="5" t="s">
        <v>220</v>
      </c>
      <c r="SP94" s="5" t="s">
        <v>220</v>
      </c>
      <c r="SQ94" s="5" t="s">
        <v>220</v>
      </c>
      <c r="SR94" s="5" t="s">
        <v>220</v>
      </c>
      <c r="SS94" s="5" t="s">
        <v>220</v>
      </c>
      <c r="ST94" s="5" t="s">
        <v>220</v>
      </c>
      <c r="SU94" s="5">
        <v>0</v>
      </c>
      <c r="SV94" s="5">
        <v>0</v>
      </c>
      <c r="SW94" s="5">
        <v>0</v>
      </c>
      <c r="SX94" s="5">
        <v>0</v>
      </c>
      <c r="SY94" s="5" t="s">
        <v>220</v>
      </c>
      <c r="SZ94" s="5" t="s">
        <v>220</v>
      </c>
      <c r="TA94" s="5" t="s">
        <v>220</v>
      </c>
      <c r="TB94" s="5" t="s">
        <v>220</v>
      </c>
      <c r="TC94" s="5" t="s">
        <v>220</v>
      </c>
      <c r="TD94" s="5" t="s">
        <v>220</v>
      </c>
      <c r="TE94" s="5" t="s">
        <v>220</v>
      </c>
      <c r="TF94" s="5" t="s">
        <v>220</v>
      </c>
      <c r="TG94" s="5" t="s">
        <v>220</v>
      </c>
      <c r="TH94" s="5" t="s">
        <v>220</v>
      </c>
      <c r="TI94" s="5" t="s">
        <v>220</v>
      </c>
      <c r="TJ94" s="5" t="s">
        <v>220</v>
      </c>
      <c r="TK94" s="5" t="s">
        <v>220</v>
      </c>
      <c r="TL94" s="5" t="s">
        <v>220</v>
      </c>
      <c r="TM94" s="5" t="s">
        <v>220</v>
      </c>
      <c r="TN94" s="5" t="s">
        <v>220</v>
      </c>
      <c r="TO94" s="5" t="s">
        <v>220</v>
      </c>
      <c r="TP94" s="5" t="s">
        <v>220</v>
      </c>
      <c r="TQ94" s="5" t="s">
        <v>220</v>
      </c>
      <c r="TR94" s="5" t="s">
        <v>220</v>
      </c>
      <c r="TS94" s="5" t="s">
        <v>220</v>
      </c>
      <c r="TT94" s="5" t="s">
        <v>220</v>
      </c>
      <c r="TU94" s="5" t="s">
        <v>220</v>
      </c>
      <c r="TV94" s="5" t="s">
        <v>220</v>
      </c>
      <c r="TW94" s="5" t="s">
        <v>220</v>
      </c>
      <c r="TX94" s="5" t="s">
        <v>220</v>
      </c>
      <c r="TY94" s="5" t="s">
        <v>220</v>
      </c>
      <c r="TZ94" s="5" t="s">
        <v>220</v>
      </c>
      <c r="UA94" s="5">
        <v>0</v>
      </c>
      <c r="UB94" s="5">
        <v>0</v>
      </c>
      <c r="UC94" s="5">
        <v>0</v>
      </c>
      <c r="UD94" s="5">
        <v>0</v>
      </c>
      <c r="UE94" s="5" t="s">
        <v>220</v>
      </c>
      <c r="UF94" s="5" t="s">
        <v>220</v>
      </c>
      <c r="UG94" s="5" t="s">
        <v>220</v>
      </c>
      <c r="UH94" s="5" t="s">
        <v>220</v>
      </c>
      <c r="UI94" s="5" t="s">
        <v>220</v>
      </c>
      <c r="UJ94" s="5" t="s">
        <v>220</v>
      </c>
      <c r="UK94" s="5" t="s">
        <v>220</v>
      </c>
      <c r="UL94" s="5" t="s">
        <v>220</v>
      </c>
      <c r="UM94" s="5" t="s">
        <v>220</v>
      </c>
      <c r="UN94" s="5" t="s">
        <v>220</v>
      </c>
      <c r="UO94" s="5" t="s">
        <v>220</v>
      </c>
      <c r="UP94" s="5" t="s">
        <v>220</v>
      </c>
      <c r="UQ94" s="5" t="s">
        <v>220</v>
      </c>
      <c r="UR94" s="5" t="s">
        <v>220</v>
      </c>
      <c r="US94" s="5" t="s">
        <v>220</v>
      </c>
      <c r="UT94" s="5" t="s">
        <v>220</v>
      </c>
      <c r="UU94" s="5" t="s">
        <v>220</v>
      </c>
      <c r="UV94" s="5" t="s">
        <v>220</v>
      </c>
      <c r="UW94" s="5" t="s">
        <v>220</v>
      </c>
      <c r="UX94" s="5" t="s">
        <v>220</v>
      </c>
      <c r="UY94" s="5" t="s">
        <v>220</v>
      </c>
      <c r="UZ94" s="5" t="s">
        <v>220</v>
      </c>
      <c r="VA94" s="5" t="s">
        <v>220</v>
      </c>
      <c r="VB94" s="5" t="s">
        <v>220</v>
      </c>
      <c r="VC94" s="5" t="s">
        <v>220</v>
      </c>
      <c r="VD94" s="5" t="s">
        <v>220</v>
      </c>
      <c r="VE94" s="5" t="s">
        <v>220</v>
      </c>
      <c r="VF94" s="5" t="s">
        <v>220</v>
      </c>
      <c r="VG94" s="5">
        <v>415</v>
      </c>
      <c r="VH94" s="5">
        <v>421</v>
      </c>
      <c r="VI94" s="5">
        <v>456</v>
      </c>
      <c r="VJ94" s="5">
        <v>112</v>
      </c>
      <c r="VK94" s="5" t="s">
        <v>220</v>
      </c>
      <c r="VL94" s="5" t="s">
        <v>220</v>
      </c>
      <c r="VM94" s="5" t="s">
        <v>220</v>
      </c>
      <c r="VN94" s="5" t="s">
        <v>220</v>
      </c>
      <c r="VO94" s="5" t="s">
        <v>220</v>
      </c>
      <c r="VP94" s="5" t="s">
        <v>220</v>
      </c>
      <c r="VQ94" s="5" t="s">
        <v>220</v>
      </c>
      <c r="VR94" s="5" t="s">
        <v>220</v>
      </c>
      <c r="VS94" s="5" t="s">
        <v>220</v>
      </c>
      <c r="VT94" s="5" t="s">
        <v>220</v>
      </c>
      <c r="VU94" s="5" t="s">
        <v>220</v>
      </c>
      <c r="VV94" s="5" t="s">
        <v>220</v>
      </c>
      <c r="VW94" s="5" t="s">
        <v>220</v>
      </c>
      <c r="VX94" s="5" t="s">
        <v>220</v>
      </c>
      <c r="VY94" s="5" t="s">
        <v>220</v>
      </c>
      <c r="VZ94" s="5" t="s">
        <v>220</v>
      </c>
      <c r="WA94" s="5" t="s">
        <v>220</v>
      </c>
      <c r="WB94" s="5" t="s">
        <v>220</v>
      </c>
      <c r="WC94" s="5" t="s">
        <v>220</v>
      </c>
      <c r="WD94" s="5" t="s">
        <v>220</v>
      </c>
      <c r="WE94" s="5" t="s">
        <v>220</v>
      </c>
      <c r="WF94" s="5" t="s">
        <v>220</v>
      </c>
      <c r="WG94" s="5" t="s">
        <v>220</v>
      </c>
      <c r="WH94" s="5" t="s">
        <v>220</v>
      </c>
      <c r="WI94" s="5" t="s">
        <v>220</v>
      </c>
      <c r="WJ94" s="5" t="s">
        <v>220</v>
      </c>
      <c r="WK94" s="5" t="s">
        <v>220</v>
      </c>
      <c r="WL94" s="5" t="s">
        <v>220</v>
      </c>
      <c r="WM94" s="5">
        <v>3</v>
      </c>
      <c r="WN94" s="5">
        <v>3</v>
      </c>
      <c r="WO94" s="5">
        <v>3</v>
      </c>
      <c r="WP94" s="5">
        <v>1</v>
      </c>
      <c r="WQ94" s="5" t="s">
        <v>220</v>
      </c>
      <c r="WR94" s="5" t="s">
        <v>220</v>
      </c>
      <c r="WS94" s="5" t="s">
        <v>220</v>
      </c>
      <c r="WT94" s="5" t="s">
        <v>220</v>
      </c>
      <c r="WU94" s="5" t="s">
        <v>220</v>
      </c>
      <c r="WV94" s="5" t="s">
        <v>220</v>
      </c>
      <c r="WW94" s="5" t="s">
        <v>220</v>
      </c>
      <c r="WX94" s="5" t="s">
        <v>220</v>
      </c>
      <c r="WY94" s="5" t="s">
        <v>220</v>
      </c>
      <c r="WZ94" s="5" t="s">
        <v>220</v>
      </c>
      <c r="XA94" s="5" t="s">
        <v>220</v>
      </c>
      <c r="XB94" s="5" t="s">
        <v>220</v>
      </c>
      <c r="XC94" s="5" t="s">
        <v>220</v>
      </c>
      <c r="XD94" s="5" t="s">
        <v>220</v>
      </c>
      <c r="XE94" s="5" t="s">
        <v>220</v>
      </c>
      <c r="XF94" s="5" t="s">
        <v>220</v>
      </c>
      <c r="XG94" s="5" t="s">
        <v>220</v>
      </c>
      <c r="XH94" s="5" t="s">
        <v>220</v>
      </c>
      <c r="XI94" s="5" t="s">
        <v>220</v>
      </c>
      <c r="XJ94" s="5" t="s">
        <v>220</v>
      </c>
      <c r="XK94" s="5" t="s">
        <v>220</v>
      </c>
      <c r="XL94" s="5" t="s">
        <v>220</v>
      </c>
      <c r="XM94" s="5" t="s">
        <v>220</v>
      </c>
      <c r="XN94" s="5" t="s">
        <v>220</v>
      </c>
      <c r="XO94" s="5" t="s">
        <v>220</v>
      </c>
      <c r="XP94" s="5" t="s">
        <v>220</v>
      </c>
      <c r="XQ94" s="5" t="s">
        <v>220</v>
      </c>
      <c r="XR94" s="5" t="s">
        <v>220</v>
      </c>
      <c r="XS94" s="2" t="s">
        <v>220</v>
      </c>
      <c r="XT94" s="3" t="s">
        <v>222</v>
      </c>
      <c r="XU94" s="3" t="s">
        <v>221</v>
      </c>
      <c r="XV94" s="3" t="s">
        <v>221</v>
      </c>
      <c r="XW94" s="3" t="s">
        <v>221</v>
      </c>
      <c r="XX94" s="3" t="s">
        <v>222</v>
      </c>
      <c r="XY94" s="3" t="s">
        <v>221</v>
      </c>
      <c r="XZ94" s="3"/>
    </row>
    <row r="95" spans="1:650" x14ac:dyDescent="0.3">
      <c r="A95" s="1" t="s">
        <v>89</v>
      </c>
      <c r="B95" s="2">
        <v>4057004</v>
      </c>
      <c r="C95" s="5">
        <v>30326</v>
      </c>
      <c r="D95" s="5">
        <v>18027</v>
      </c>
      <c r="E95" s="5">
        <v>9630</v>
      </c>
      <c r="F95" s="5">
        <v>8905</v>
      </c>
      <c r="G95" s="5">
        <v>13947</v>
      </c>
      <c r="H95" s="5">
        <v>8842</v>
      </c>
      <c r="I95" s="5">
        <v>6061</v>
      </c>
      <c r="J95" s="5">
        <v>151</v>
      </c>
      <c r="K95" s="5">
        <v>10884</v>
      </c>
      <c r="L95" s="5">
        <v>2464</v>
      </c>
      <c r="M95" s="5">
        <v>2797</v>
      </c>
      <c r="N95" s="5">
        <v>6107</v>
      </c>
      <c r="O95" s="5">
        <v>16826</v>
      </c>
      <c r="P95" s="5">
        <v>2312</v>
      </c>
      <c r="Q95" s="5">
        <v>62</v>
      </c>
      <c r="R95" s="5">
        <v>22050</v>
      </c>
      <c r="S95" s="5">
        <v>175</v>
      </c>
      <c r="T95" s="5">
        <v>3988</v>
      </c>
      <c r="U95" s="5">
        <v>6092</v>
      </c>
      <c r="V95" s="5">
        <v>435</v>
      </c>
      <c r="W95" s="5">
        <v>8236</v>
      </c>
      <c r="X95" s="5">
        <v>2934</v>
      </c>
      <c r="Y95" s="5">
        <v>3970</v>
      </c>
      <c r="Z95" s="5">
        <v>7024</v>
      </c>
      <c r="AA95" s="5">
        <v>5510</v>
      </c>
      <c r="AB95" s="5">
        <v>4495</v>
      </c>
      <c r="AC95" s="5">
        <v>3489</v>
      </c>
      <c r="AD95" s="5">
        <v>7015</v>
      </c>
      <c r="AE95" s="5">
        <v>168</v>
      </c>
      <c r="AF95" s="5">
        <v>4720</v>
      </c>
      <c r="AG95" s="5">
        <v>6</v>
      </c>
      <c r="AH95" s="5">
        <v>0</v>
      </c>
      <c r="AI95" s="5">
        <v>0</v>
      </c>
      <c r="AJ95" s="5">
        <v>40363</v>
      </c>
      <c r="AK95" s="5">
        <v>66</v>
      </c>
      <c r="AL95" s="5">
        <v>545</v>
      </c>
      <c r="AM95" s="5">
        <v>1312</v>
      </c>
      <c r="AN95" s="5">
        <v>4378</v>
      </c>
      <c r="AO95" s="5">
        <v>3345</v>
      </c>
      <c r="AP95" s="5">
        <v>2237</v>
      </c>
      <c r="AQ95" s="5">
        <v>18</v>
      </c>
      <c r="AR95" s="5">
        <v>1265</v>
      </c>
      <c r="AS95" s="5">
        <v>232</v>
      </c>
      <c r="AT95" s="5">
        <v>147</v>
      </c>
      <c r="AU95" s="5">
        <v>476</v>
      </c>
      <c r="AV95" s="5">
        <v>1042</v>
      </c>
      <c r="AW95" s="5">
        <v>519</v>
      </c>
      <c r="AX95" s="5">
        <v>137</v>
      </c>
      <c r="AY95" s="5">
        <v>98176</v>
      </c>
      <c r="AZ95" s="5">
        <v>576</v>
      </c>
      <c r="BA95" s="5">
        <v>681</v>
      </c>
      <c r="BB95" s="5">
        <v>169</v>
      </c>
      <c r="BC95" s="5">
        <v>17000</v>
      </c>
      <c r="BD95" s="5">
        <v>25963</v>
      </c>
      <c r="BE95" s="5">
        <v>14603</v>
      </c>
      <c r="BF95" s="5">
        <v>95693</v>
      </c>
      <c r="BG95" s="5">
        <v>65839</v>
      </c>
      <c r="BH95" s="5">
        <v>85141</v>
      </c>
      <c r="BI95" s="5">
        <v>132971</v>
      </c>
      <c r="BJ95" s="5">
        <v>45733</v>
      </c>
      <c r="BK95" s="5">
        <v>104292</v>
      </c>
      <c r="BL95" s="5">
        <v>57961</v>
      </c>
      <c r="BM95" s="5">
        <v>115776</v>
      </c>
      <c r="BN95" s="5">
        <v>79914</v>
      </c>
      <c r="BO95" s="5">
        <v>166170</v>
      </c>
      <c r="BP95" s="5">
        <v>90104</v>
      </c>
      <c r="BQ95" s="5">
        <v>170923</v>
      </c>
      <c r="BR95" s="5">
        <v>133376</v>
      </c>
      <c r="BS95" s="5">
        <v>57133</v>
      </c>
      <c r="BT95" s="5">
        <v>71056</v>
      </c>
      <c r="BU95" s="5">
        <v>51416</v>
      </c>
      <c r="BV95" s="5">
        <v>52988</v>
      </c>
      <c r="BW95" s="5">
        <v>22472</v>
      </c>
      <c r="BX95" s="5">
        <v>21824</v>
      </c>
      <c r="BY95" s="5">
        <v>37879</v>
      </c>
      <c r="BZ95" s="5">
        <v>42989</v>
      </c>
      <c r="CA95" s="5">
        <v>52126</v>
      </c>
      <c r="CB95" s="5">
        <v>30660</v>
      </c>
      <c r="CC95" s="5">
        <v>32369</v>
      </c>
      <c r="CD95" s="5">
        <v>8248</v>
      </c>
      <c r="CE95" s="5">
        <v>4684</v>
      </c>
      <c r="CF95" s="5">
        <v>27176</v>
      </c>
      <c r="CG95" s="5">
        <v>30591</v>
      </c>
      <c r="CH95" s="5">
        <v>17836</v>
      </c>
      <c r="CI95" s="5">
        <v>3491</v>
      </c>
      <c r="CJ95" s="5">
        <v>30912</v>
      </c>
      <c r="CK95" s="5">
        <v>7342</v>
      </c>
      <c r="CL95" s="5">
        <v>15839</v>
      </c>
      <c r="CM95" s="5">
        <v>14407</v>
      </c>
      <c r="CN95" s="5">
        <v>21694</v>
      </c>
      <c r="CO95" s="5">
        <v>15873</v>
      </c>
      <c r="CP95" s="5">
        <v>36018</v>
      </c>
      <c r="CQ95" s="5">
        <v>34000</v>
      </c>
      <c r="CR95" s="5">
        <v>94199</v>
      </c>
      <c r="CS95" s="5">
        <v>48803</v>
      </c>
      <c r="CT95" s="5">
        <v>27179</v>
      </c>
      <c r="CU95" s="5">
        <v>319297</v>
      </c>
      <c r="CV95" s="5">
        <v>240663</v>
      </c>
      <c r="CW95" s="5">
        <v>154814</v>
      </c>
      <c r="CX95" s="5">
        <v>204648</v>
      </c>
      <c r="CY95" s="5">
        <v>206136</v>
      </c>
      <c r="CZ95" s="5">
        <v>173742</v>
      </c>
      <c r="DA95" s="5">
        <v>151695</v>
      </c>
      <c r="DB95" s="5">
        <v>583957</v>
      </c>
      <c r="DC95" s="5">
        <v>96485</v>
      </c>
      <c r="DD95" s="5">
        <v>144670</v>
      </c>
      <c r="DE95" s="5">
        <v>143564</v>
      </c>
      <c r="DF95" s="5">
        <v>135739</v>
      </c>
      <c r="DG95" s="5">
        <v>117041</v>
      </c>
      <c r="DH95" s="5">
        <v>144412</v>
      </c>
      <c r="DI95" s="5">
        <v>148924</v>
      </c>
      <c r="DJ95" s="5">
        <v>116516</v>
      </c>
      <c r="DK95" s="5">
        <v>86209</v>
      </c>
      <c r="DL95" s="5">
        <v>108672</v>
      </c>
      <c r="DM95" s="5">
        <v>127163</v>
      </c>
      <c r="DN95" s="5">
        <v>107608</v>
      </c>
      <c r="DO95" s="5">
        <v>71113</v>
      </c>
      <c r="DP95" s="5">
        <v>146926</v>
      </c>
      <c r="DQ95" s="5">
        <v>119112</v>
      </c>
      <c r="DR95" s="5">
        <v>115764</v>
      </c>
      <c r="DS95" s="5">
        <v>116926</v>
      </c>
      <c r="DT95" s="5">
        <v>95776</v>
      </c>
      <c r="DU95" s="5">
        <v>103211</v>
      </c>
      <c r="DV95" s="5">
        <v>98677</v>
      </c>
      <c r="DW95" s="5">
        <v>103108</v>
      </c>
      <c r="DX95" s="5">
        <v>98404</v>
      </c>
      <c r="DY95" s="5">
        <v>101003</v>
      </c>
      <c r="DZ95" s="5">
        <v>101704</v>
      </c>
      <c r="EA95" s="5">
        <v>30959</v>
      </c>
      <c r="EB95" s="5">
        <v>34973</v>
      </c>
      <c r="EC95" s="5">
        <v>26683</v>
      </c>
      <c r="ED95" s="5">
        <v>9201</v>
      </c>
      <c r="EE95" s="5">
        <v>5261</v>
      </c>
      <c r="EF95" s="5">
        <v>6111</v>
      </c>
      <c r="EG95" s="5">
        <v>7832</v>
      </c>
      <c r="EH95" s="5">
        <v>1513</v>
      </c>
      <c r="EI95" s="5">
        <v>215</v>
      </c>
      <c r="EJ95" s="5">
        <v>2783</v>
      </c>
      <c r="EK95" s="5">
        <v>2941</v>
      </c>
      <c r="EL95" s="5">
        <v>6719</v>
      </c>
      <c r="EM95" s="5">
        <v>12286</v>
      </c>
      <c r="EN95" s="5">
        <v>2359</v>
      </c>
      <c r="EO95" s="5">
        <v>4138</v>
      </c>
      <c r="EP95" s="5">
        <v>2177</v>
      </c>
      <c r="EQ95" s="5">
        <v>3291</v>
      </c>
      <c r="ER95" s="5">
        <v>2994</v>
      </c>
      <c r="ES95" s="5">
        <v>10789</v>
      </c>
      <c r="ET95" s="5">
        <v>12848</v>
      </c>
      <c r="EU95" s="5">
        <v>8529</v>
      </c>
      <c r="EV95" s="5">
        <v>29947</v>
      </c>
      <c r="EW95" s="5">
        <v>15743</v>
      </c>
      <c r="EX95" s="5">
        <v>37114</v>
      </c>
      <c r="EY95" s="5">
        <v>10951</v>
      </c>
      <c r="EZ95" s="5">
        <v>8231</v>
      </c>
      <c r="FA95" s="5">
        <v>17099</v>
      </c>
      <c r="FB95" s="5">
        <v>11918</v>
      </c>
      <c r="FC95" s="5">
        <v>13272</v>
      </c>
      <c r="FD95" s="5">
        <v>13770</v>
      </c>
      <c r="FE95" s="5">
        <v>20339</v>
      </c>
      <c r="FF95" s="5">
        <v>8491</v>
      </c>
      <c r="FG95" s="5">
        <v>0</v>
      </c>
      <c r="FH95" s="5">
        <v>0</v>
      </c>
      <c r="FI95" s="5">
        <v>0</v>
      </c>
      <c r="FJ95" s="5">
        <v>0</v>
      </c>
      <c r="FK95" s="5">
        <v>0</v>
      </c>
      <c r="FL95" s="5">
        <v>0</v>
      </c>
      <c r="FM95" s="5">
        <v>0</v>
      </c>
      <c r="FN95" s="5">
        <v>0</v>
      </c>
      <c r="FO95" s="5">
        <v>0</v>
      </c>
      <c r="FP95" s="5">
        <v>0</v>
      </c>
      <c r="FQ95" s="5">
        <v>0</v>
      </c>
      <c r="FR95" s="5">
        <v>0</v>
      </c>
      <c r="FS95" s="5">
        <v>0</v>
      </c>
      <c r="FT95" s="5">
        <v>0</v>
      </c>
      <c r="FU95" s="5" t="s">
        <v>220</v>
      </c>
      <c r="FV95" s="5" t="s">
        <v>220</v>
      </c>
      <c r="FW95" s="5" t="s">
        <v>220</v>
      </c>
      <c r="FX95" s="5" t="s">
        <v>220</v>
      </c>
      <c r="FY95" s="5" t="s">
        <v>220</v>
      </c>
      <c r="FZ95" s="5" t="s">
        <v>220</v>
      </c>
      <c r="GA95" s="5" t="s">
        <v>220</v>
      </c>
      <c r="GB95" s="5" t="s">
        <v>220</v>
      </c>
      <c r="GC95" s="5" t="s">
        <v>220</v>
      </c>
      <c r="GD95" s="5" t="s">
        <v>220</v>
      </c>
      <c r="GE95" s="5" t="s">
        <v>220</v>
      </c>
      <c r="GF95" s="5" t="s">
        <v>220</v>
      </c>
      <c r="GG95" s="5" t="s">
        <v>220</v>
      </c>
      <c r="GH95" s="5" t="s">
        <v>220</v>
      </c>
      <c r="GI95" s="5" t="s">
        <v>220</v>
      </c>
      <c r="GJ95" s="5" t="s">
        <v>220</v>
      </c>
      <c r="GK95" s="5" t="s">
        <v>220</v>
      </c>
      <c r="GL95" s="5" t="s">
        <v>220</v>
      </c>
      <c r="GM95" s="5">
        <v>546752</v>
      </c>
      <c r="GN95" s="5">
        <v>424130</v>
      </c>
      <c r="GO95" s="5">
        <v>362116</v>
      </c>
      <c r="GP95" s="5">
        <v>356674</v>
      </c>
      <c r="GQ95" s="5">
        <v>283789</v>
      </c>
      <c r="GR95" s="5">
        <v>264129</v>
      </c>
      <c r="GS95" s="5">
        <v>220349</v>
      </c>
      <c r="GT95" s="5">
        <v>640847</v>
      </c>
      <c r="GU95" s="5">
        <v>130074</v>
      </c>
      <c r="GV95" s="5">
        <v>173006</v>
      </c>
      <c r="GW95" s="5">
        <v>187412</v>
      </c>
      <c r="GX95" s="5">
        <v>191700</v>
      </c>
      <c r="GY95" s="5">
        <v>198756</v>
      </c>
      <c r="GZ95" s="5">
        <v>180783</v>
      </c>
      <c r="HA95" s="5">
        <v>186011</v>
      </c>
      <c r="HB95" s="5">
        <v>149127</v>
      </c>
      <c r="HC95" s="5">
        <v>192535</v>
      </c>
      <c r="HD95" s="5">
        <v>143406</v>
      </c>
      <c r="HE95" s="5">
        <v>175316</v>
      </c>
      <c r="HF95" s="5">
        <v>138897</v>
      </c>
      <c r="HG95" s="5">
        <v>108370</v>
      </c>
      <c r="HH95" s="5">
        <v>236682</v>
      </c>
      <c r="HI95" s="5">
        <v>160769</v>
      </c>
      <c r="HJ95" s="5">
        <v>271433</v>
      </c>
      <c r="HK95" s="5">
        <v>213633</v>
      </c>
      <c r="HL95" s="5">
        <v>215337</v>
      </c>
      <c r="HM95" s="5">
        <v>272644</v>
      </c>
      <c r="HN95" s="5">
        <v>199361</v>
      </c>
      <c r="HO95" s="5">
        <v>261755</v>
      </c>
      <c r="HP95" s="5">
        <v>269053</v>
      </c>
      <c r="HQ95" s="5">
        <v>285927</v>
      </c>
      <c r="HR95" s="5">
        <v>217288</v>
      </c>
      <c r="HS95" s="5">
        <v>880479</v>
      </c>
      <c r="HT95" s="5">
        <v>911096</v>
      </c>
      <c r="HU95" s="5">
        <v>825515</v>
      </c>
      <c r="HV95" s="5">
        <v>916842</v>
      </c>
      <c r="HW95" s="5">
        <v>958291</v>
      </c>
      <c r="HX95" s="5">
        <v>1005838</v>
      </c>
      <c r="HY95" s="5">
        <v>1002126</v>
      </c>
      <c r="HZ95" s="5">
        <v>1071648</v>
      </c>
      <c r="IA95" s="5">
        <v>1384941</v>
      </c>
      <c r="IB95" s="5">
        <v>1739076</v>
      </c>
      <c r="IC95" s="5">
        <v>1785013</v>
      </c>
      <c r="ID95" s="5">
        <v>2209805</v>
      </c>
      <c r="IE95" s="5">
        <v>1964242</v>
      </c>
      <c r="IF95" s="5">
        <v>1529589</v>
      </c>
      <c r="IG95" s="5">
        <v>1441023</v>
      </c>
      <c r="IH95" s="5">
        <v>1175682</v>
      </c>
      <c r="II95" s="5">
        <v>1507203</v>
      </c>
      <c r="IJ95" s="5">
        <v>1257432</v>
      </c>
      <c r="IK95" s="5">
        <v>1076078</v>
      </c>
      <c r="IL95" s="5">
        <v>951495</v>
      </c>
      <c r="IM95" s="5">
        <v>961685</v>
      </c>
      <c r="IN95" s="5">
        <v>895381</v>
      </c>
      <c r="IO95" s="5">
        <v>839898</v>
      </c>
      <c r="IP95" s="5">
        <v>851290</v>
      </c>
      <c r="IQ95" s="5">
        <v>873436</v>
      </c>
      <c r="IR95" s="5">
        <v>798588</v>
      </c>
      <c r="IS95" s="5">
        <v>850804</v>
      </c>
      <c r="IT95" s="5">
        <v>838512</v>
      </c>
      <c r="IU95" s="5">
        <v>833175</v>
      </c>
      <c r="IV95" s="5">
        <v>667691</v>
      </c>
      <c r="IW95" s="5">
        <v>639919</v>
      </c>
      <c r="IX95" s="5">
        <v>563938</v>
      </c>
      <c r="IY95" s="5">
        <v>33</v>
      </c>
      <c r="IZ95" s="5">
        <v>61</v>
      </c>
      <c r="JA95" s="5">
        <v>1207</v>
      </c>
      <c r="JB95" s="5">
        <v>1623</v>
      </c>
      <c r="JC95" s="5">
        <v>1231</v>
      </c>
      <c r="JD95" s="5">
        <v>1120</v>
      </c>
      <c r="JE95" s="5">
        <v>1107</v>
      </c>
      <c r="JF95" s="5">
        <v>3361</v>
      </c>
      <c r="JG95" s="5">
        <v>1111</v>
      </c>
      <c r="JH95" s="5">
        <v>1549</v>
      </c>
      <c r="JI95" s="5">
        <v>779</v>
      </c>
      <c r="JJ95" s="5">
        <v>1193</v>
      </c>
      <c r="JK95" s="5">
        <v>2183</v>
      </c>
      <c r="JL95" s="5">
        <v>947</v>
      </c>
      <c r="JM95" s="5">
        <v>3810</v>
      </c>
      <c r="JN95" s="5">
        <v>2496</v>
      </c>
      <c r="JO95" s="5">
        <v>248</v>
      </c>
      <c r="JP95" s="5">
        <v>1293</v>
      </c>
      <c r="JQ95" s="5">
        <v>1012</v>
      </c>
      <c r="JR95" s="5">
        <v>13819</v>
      </c>
      <c r="JS95" s="5">
        <v>35193</v>
      </c>
      <c r="JT95" s="5">
        <v>43722</v>
      </c>
      <c r="JU95" s="5">
        <v>54369</v>
      </c>
      <c r="JV95" s="5">
        <v>65383</v>
      </c>
      <c r="JW95" s="5">
        <v>71786</v>
      </c>
      <c r="JX95" s="5">
        <v>80129</v>
      </c>
      <c r="JY95" s="5">
        <v>87623</v>
      </c>
      <c r="JZ95" s="5">
        <v>88450</v>
      </c>
      <c r="KA95" s="5">
        <v>77457</v>
      </c>
      <c r="KB95" s="5">
        <v>70481</v>
      </c>
      <c r="KC95" s="5">
        <v>79006</v>
      </c>
      <c r="KD95" s="5">
        <v>78722</v>
      </c>
      <c r="KE95" s="5">
        <v>9176</v>
      </c>
      <c r="KF95" s="5">
        <v>9391</v>
      </c>
      <c r="KG95" s="5">
        <v>10292</v>
      </c>
      <c r="KH95" s="5">
        <v>3659</v>
      </c>
      <c r="KI95" s="5">
        <v>13939</v>
      </c>
      <c r="KJ95" s="5">
        <v>14351</v>
      </c>
      <c r="KK95" s="5">
        <v>13174</v>
      </c>
      <c r="KL95" s="5">
        <v>11809</v>
      </c>
      <c r="KM95" s="5">
        <v>11650</v>
      </c>
      <c r="KN95" s="5">
        <v>12723</v>
      </c>
      <c r="KO95" s="5">
        <v>12602</v>
      </c>
      <c r="KP95" s="5">
        <v>15148</v>
      </c>
      <c r="KQ95" s="5">
        <v>14185</v>
      </c>
      <c r="KR95" s="5">
        <v>17005</v>
      </c>
      <c r="KS95" s="5">
        <v>21497</v>
      </c>
      <c r="KT95" s="5">
        <v>16890</v>
      </c>
      <c r="KU95" s="5">
        <v>12734</v>
      </c>
      <c r="KV95" s="5">
        <v>13615</v>
      </c>
      <c r="KW95" s="5">
        <v>17274</v>
      </c>
      <c r="KX95" s="5">
        <v>18857</v>
      </c>
      <c r="KY95" s="5">
        <v>19894</v>
      </c>
      <c r="KZ95" s="5">
        <v>18442</v>
      </c>
      <c r="LA95" s="5">
        <v>21314</v>
      </c>
      <c r="LB95" s="5">
        <v>31511</v>
      </c>
      <c r="LC95" s="5">
        <v>22493</v>
      </c>
      <c r="LD95" s="5">
        <v>20233</v>
      </c>
      <c r="LE95" s="5">
        <v>20986</v>
      </c>
      <c r="LF95" s="5">
        <v>21798</v>
      </c>
      <c r="LG95" s="5">
        <v>22455</v>
      </c>
      <c r="LH95" s="5">
        <v>21888</v>
      </c>
      <c r="LI95" s="5">
        <v>19631</v>
      </c>
      <c r="LJ95" s="5">
        <v>19782</v>
      </c>
      <c r="LK95" s="5">
        <v>22665</v>
      </c>
      <c r="LL95" s="5">
        <v>18532</v>
      </c>
      <c r="LM95" s="5">
        <v>18630</v>
      </c>
      <c r="LN95" s="5">
        <v>15544</v>
      </c>
      <c r="LO95" s="5">
        <v>16518</v>
      </c>
      <c r="LP95" s="5">
        <v>14591</v>
      </c>
      <c r="LQ95" s="5">
        <v>8699</v>
      </c>
      <c r="LR95" s="5">
        <v>19669</v>
      </c>
      <c r="LS95" s="5">
        <v>11305</v>
      </c>
      <c r="LT95" s="5">
        <v>9794</v>
      </c>
      <c r="LU95" s="5">
        <v>12648</v>
      </c>
      <c r="LV95" s="5">
        <v>10603</v>
      </c>
      <c r="LW95" s="5">
        <v>14539</v>
      </c>
      <c r="LX95" s="5">
        <v>11355</v>
      </c>
      <c r="LY95" s="5">
        <v>9098</v>
      </c>
      <c r="LZ95" s="5">
        <v>9377</v>
      </c>
      <c r="MA95" s="5">
        <v>7783</v>
      </c>
      <c r="MB95" s="5">
        <v>9374</v>
      </c>
      <c r="MC95" s="5">
        <v>10949</v>
      </c>
      <c r="MD95" s="5">
        <v>8929</v>
      </c>
      <c r="ME95" s="5">
        <v>10533</v>
      </c>
      <c r="MF95" s="5">
        <v>8166</v>
      </c>
      <c r="MG95" s="5">
        <v>7284</v>
      </c>
      <c r="MH95" s="5">
        <v>7994</v>
      </c>
      <c r="MI95" s="5">
        <v>6015</v>
      </c>
      <c r="MJ95" s="5">
        <v>5948</v>
      </c>
      <c r="MK95" s="5">
        <v>6423</v>
      </c>
      <c r="ML95" s="5">
        <v>5758</v>
      </c>
      <c r="MM95" s="5">
        <v>8436</v>
      </c>
      <c r="MN95" s="5">
        <v>5270</v>
      </c>
      <c r="MO95" s="5">
        <v>5075</v>
      </c>
      <c r="MP95" s="5">
        <v>5715</v>
      </c>
      <c r="MQ95" s="5">
        <v>10</v>
      </c>
      <c r="MR95" s="5">
        <v>9</v>
      </c>
      <c r="MS95" s="5">
        <v>9</v>
      </c>
      <c r="MT95" s="5">
        <v>8</v>
      </c>
      <c r="MU95" s="5">
        <v>9</v>
      </c>
      <c r="MV95" s="5">
        <v>31</v>
      </c>
      <c r="MW95" s="5">
        <v>29</v>
      </c>
      <c r="MX95" s="5">
        <v>36</v>
      </c>
      <c r="MY95" s="5">
        <v>82</v>
      </c>
      <c r="MZ95" s="5">
        <v>110</v>
      </c>
      <c r="NA95" s="5">
        <v>86</v>
      </c>
      <c r="NB95" s="5">
        <v>40</v>
      </c>
      <c r="NC95" s="5">
        <v>70</v>
      </c>
      <c r="ND95" s="5">
        <v>73</v>
      </c>
      <c r="NE95" s="5" t="s">
        <v>220</v>
      </c>
      <c r="NF95" s="5" t="s">
        <v>220</v>
      </c>
      <c r="NG95" s="5" t="s">
        <v>220</v>
      </c>
      <c r="NH95" s="5" t="s">
        <v>220</v>
      </c>
      <c r="NI95" s="5" t="s">
        <v>220</v>
      </c>
      <c r="NJ95" s="5" t="s">
        <v>220</v>
      </c>
      <c r="NK95" s="5" t="s">
        <v>220</v>
      </c>
      <c r="NL95" s="5" t="s">
        <v>220</v>
      </c>
      <c r="NM95" s="5" t="s">
        <v>220</v>
      </c>
      <c r="NN95" s="5" t="s">
        <v>220</v>
      </c>
      <c r="NO95" s="5" t="s">
        <v>220</v>
      </c>
      <c r="NP95" s="5" t="s">
        <v>220</v>
      </c>
      <c r="NQ95" s="5" t="s">
        <v>220</v>
      </c>
      <c r="NR95" s="5" t="s">
        <v>220</v>
      </c>
      <c r="NS95" s="5" t="s">
        <v>220</v>
      </c>
      <c r="NT95" s="5" t="s">
        <v>220</v>
      </c>
      <c r="NU95" s="5" t="s">
        <v>220</v>
      </c>
      <c r="NV95" s="5" t="s">
        <v>220</v>
      </c>
      <c r="NW95" s="5">
        <v>0</v>
      </c>
      <c r="NX95" s="5">
        <v>0</v>
      </c>
      <c r="NY95" s="5">
        <v>0</v>
      </c>
      <c r="NZ95" s="5">
        <v>0</v>
      </c>
      <c r="OA95" s="5">
        <v>0</v>
      </c>
      <c r="OB95" s="5">
        <v>0</v>
      </c>
      <c r="OC95" s="5">
        <v>0</v>
      </c>
      <c r="OD95" s="5">
        <v>0</v>
      </c>
      <c r="OE95" s="5">
        <v>0</v>
      </c>
      <c r="OF95" s="5">
        <v>0</v>
      </c>
      <c r="OG95" s="5">
        <v>0</v>
      </c>
      <c r="OH95" s="5">
        <v>0</v>
      </c>
      <c r="OI95" s="5">
        <v>0</v>
      </c>
      <c r="OJ95" s="5">
        <v>0</v>
      </c>
      <c r="OK95" s="5" t="s">
        <v>220</v>
      </c>
      <c r="OL95" s="5" t="s">
        <v>220</v>
      </c>
      <c r="OM95" s="5" t="s">
        <v>220</v>
      </c>
      <c r="ON95" s="5" t="s">
        <v>220</v>
      </c>
      <c r="OO95" s="5" t="s">
        <v>220</v>
      </c>
      <c r="OP95" s="5" t="s">
        <v>220</v>
      </c>
      <c r="OQ95" s="5" t="s">
        <v>220</v>
      </c>
      <c r="OR95" s="5" t="s">
        <v>220</v>
      </c>
      <c r="OS95" s="5" t="s">
        <v>220</v>
      </c>
      <c r="OT95" s="5" t="s">
        <v>220</v>
      </c>
      <c r="OU95" s="5" t="s">
        <v>220</v>
      </c>
      <c r="OV95" s="5" t="s">
        <v>220</v>
      </c>
      <c r="OW95" s="5" t="s">
        <v>220</v>
      </c>
      <c r="OX95" s="5" t="s">
        <v>220</v>
      </c>
      <c r="OY95" s="5" t="s">
        <v>220</v>
      </c>
      <c r="OZ95" s="5" t="s">
        <v>220</v>
      </c>
      <c r="PA95" s="5" t="s">
        <v>220</v>
      </c>
      <c r="PB95" s="5" t="s">
        <v>220</v>
      </c>
      <c r="PC95" s="5">
        <v>31851</v>
      </c>
      <c r="PD95" s="5">
        <v>31046</v>
      </c>
      <c r="PE95" s="5">
        <v>28367</v>
      </c>
      <c r="PF95" s="5">
        <v>26340</v>
      </c>
      <c r="PG95" s="5">
        <v>31986</v>
      </c>
      <c r="PH95" s="5">
        <v>31433</v>
      </c>
      <c r="PI95" s="5">
        <v>32508</v>
      </c>
      <c r="PJ95" s="5">
        <v>21773</v>
      </c>
      <c r="PK95" s="5">
        <v>32866</v>
      </c>
      <c r="PL95" s="5">
        <v>28081</v>
      </c>
      <c r="PM95" s="5">
        <v>36111</v>
      </c>
      <c r="PN95" s="5">
        <v>47981</v>
      </c>
      <c r="PO95" s="5">
        <v>46019</v>
      </c>
      <c r="PP95" s="5">
        <v>46058</v>
      </c>
      <c r="PQ95" s="5">
        <v>46504</v>
      </c>
      <c r="PR95" s="5">
        <v>32887</v>
      </c>
      <c r="PS95" s="5">
        <v>47297</v>
      </c>
      <c r="PT95" s="5">
        <v>42161</v>
      </c>
      <c r="PU95" s="5">
        <v>53496</v>
      </c>
      <c r="PV95" s="5">
        <v>46937</v>
      </c>
      <c r="PW95" s="5">
        <v>52990</v>
      </c>
      <c r="PX95" s="5">
        <v>44120</v>
      </c>
      <c r="PY95" s="5">
        <v>35371</v>
      </c>
      <c r="PZ95" s="5">
        <v>36103</v>
      </c>
      <c r="QA95" s="5">
        <v>31019</v>
      </c>
      <c r="QB95" s="5">
        <v>30648</v>
      </c>
      <c r="QC95" s="5">
        <v>27821</v>
      </c>
      <c r="QD95" s="5">
        <v>26560</v>
      </c>
      <c r="QE95" s="5">
        <v>27111</v>
      </c>
      <c r="QF95" s="5">
        <v>21644</v>
      </c>
      <c r="QG95" s="5">
        <v>28697</v>
      </c>
      <c r="QH95" s="5">
        <v>29760</v>
      </c>
      <c r="QI95" s="5">
        <v>141744</v>
      </c>
      <c r="QJ95" s="5">
        <v>220001</v>
      </c>
      <c r="QK95" s="5">
        <v>65383</v>
      </c>
      <c r="QL95" s="5">
        <v>68961</v>
      </c>
      <c r="QM95" s="5">
        <v>74083</v>
      </c>
      <c r="QN95" s="5">
        <v>55682</v>
      </c>
      <c r="QO95" s="5">
        <v>69866</v>
      </c>
      <c r="QP95" s="5">
        <v>173597</v>
      </c>
      <c r="QQ95" s="5">
        <v>111070</v>
      </c>
      <c r="QR95" s="5">
        <v>61706</v>
      </c>
      <c r="QS95" s="5">
        <v>39834</v>
      </c>
      <c r="QT95" s="5">
        <v>65134</v>
      </c>
      <c r="QU95" s="5">
        <v>69482</v>
      </c>
      <c r="QV95" s="5">
        <v>56763</v>
      </c>
      <c r="QW95" s="5">
        <v>71593</v>
      </c>
      <c r="QX95" s="5">
        <v>82105</v>
      </c>
      <c r="QY95" s="5">
        <v>97686</v>
      </c>
      <c r="QZ95" s="5">
        <v>49531</v>
      </c>
      <c r="RA95" s="5">
        <v>54681</v>
      </c>
      <c r="RB95" s="5">
        <v>55418</v>
      </c>
      <c r="RC95" s="5">
        <v>45572</v>
      </c>
      <c r="RD95" s="5">
        <v>35397</v>
      </c>
      <c r="RE95" s="5">
        <v>37161</v>
      </c>
      <c r="RF95" s="5">
        <v>41795</v>
      </c>
      <c r="RG95" s="5">
        <v>46984</v>
      </c>
      <c r="RH95" s="5">
        <v>43994</v>
      </c>
      <c r="RI95" s="5">
        <v>37860</v>
      </c>
      <c r="RJ95" s="5">
        <v>27727</v>
      </c>
      <c r="RK95" s="5">
        <v>28390</v>
      </c>
      <c r="RL95" s="5">
        <v>29632</v>
      </c>
      <c r="RM95" s="5">
        <v>28382</v>
      </c>
      <c r="RN95" s="5">
        <v>31416</v>
      </c>
      <c r="RO95" s="5">
        <v>36606</v>
      </c>
      <c r="RP95" s="5">
        <v>36859</v>
      </c>
      <c r="RQ95" s="5">
        <v>35110</v>
      </c>
      <c r="RR95" s="5">
        <v>36853</v>
      </c>
      <c r="RS95" s="5">
        <v>37931</v>
      </c>
      <c r="RT95" s="5">
        <v>33640</v>
      </c>
      <c r="RU95" s="5">
        <v>36629</v>
      </c>
      <c r="RV95" s="5">
        <v>35453</v>
      </c>
      <c r="RW95" s="5">
        <v>35995</v>
      </c>
      <c r="RX95" s="5">
        <v>31515</v>
      </c>
      <c r="RY95" s="5">
        <v>32957</v>
      </c>
      <c r="RZ95" s="5">
        <v>38592</v>
      </c>
      <c r="SA95" s="5">
        <v>37309</v>
      </c>
      <c r="SB95" s="5">
        <v>35665</v>
      </c>
      <c r="SC95" s="5">
        <v>34479</v>
      </c>
      <c r="SD95" s="5">
        <v>32662</v>
      </c>
      <c r="SE95" s="5">
        <v>61335</v>
      </c>
      <c r="SF95" s="5">
        <v>34602</v>
      </c>
      <c r="SG95" s="5">
        <v>36534</v>
      </c>
      <c r="SH95" s="5">
        <v>60321</v>
      </c>
      <c r="SI95" s="5">
        <v>45722</v>
      </c>
      <c r="SJ95" s="5">
        <v>33596</v>
      </c>
      <c r="SK95" s="5">
        <v>34311</v>
      </c>
      <c r="SL95" s="5">
        <v>31857</v>
      </c>
      <c r="SM95" s="5">
        <v>31946</v>
      </c>
      <c r="SN95" s="5">
        <v>31915</v>
      </c>
      <c r="SO95" s="5">
        <v>30922</v>
      </c>
      <c r="SP95" s="5">
        <v>29898</v>
      </c>
      <c r="SQ95" s="5">
        <v>30142</v>
      </c>
      <c r="SR95" s="5">
        <v>28013</v>
      </c>
      <c r="SS95" s="5">
        <v>25562</v>
      </c>
      <c r="ST95" s="5">
        <v>25627</v>
      </c>
      <c r="SU95" s="5">
        <v>116830</v>
      </c>
      <c r="SV95" s="5">
        <v>122391</v>
      </c>
      <c r="SW95" s="5">
        <v>129628</v>
      </c>
      <c r="SX95" s="5">
        <v>141494</v>
      </c>
      <c r="SY95" s="5">
        <v>142013</v>
      </c>
      <c r="SZ95" s="5">
        <v>134475</v>
      </c>
      <c r="TA95" s="5">
        <v>132126</v>
      </c>
      <c r="TB95" s="5">
        <v>133121</v>
      </c>
      <c r="TC95" s="5">
        <v>119589</v>
      </c>
      <c r="TD95" s="5">
        <v>108486</v>
      </c>
      <c r="TE95" s="5">
        <v>104875</v>
      </c>
      <c r="TF95" s="5">
        <v>98281</v>
      </c>
      <c r="TG95" s="5">
        <v>85131</v>
      </c>
      <c r="TH95" s="5">
        <v>86181</v>
      </c>
      <c r="TI95" s="5">
        <v>89772</v>
      </c>
      <c r="TJ95" s="5">
        <v>81973</v>
      </c>
      <c r="TK95" s="5">
        <v>27463</v>
      </c>
      <c r="TL95" s="5">
        <v>38290</v>
      </c>
      <c r="TM95" s="5">
        <v>38684</v>
      </c>
      <c r="TN95" s="5">
        <v>37030</v>
      </c>
      <c r="TO95" s="5">
        <v>36648</v>
      </c>
      <c r="TP95" s="5">
        <v>31958</v>
      </c>
      <c r="TQ95" s="5">
        <v>29257</v>
      </c>
      <c r="TR95" s="5">
        <v>29652</v>
      </c>
      <c r="TS95" s="5">
        <v>29664</v>
      </c>
      <c r="TT95" s="5">
        <v>28663</v>
      </c>
      <c r="TU95" s="5">
        <v>21133</v>
      </c>
      <c r="TV95" s="5">
        <v>14419</v>
      </c>
      <c r="TW95" s="5">
        <v>14315</v>
      </c>
      <c r="TX95" s="5">
        <v>11336</v>
      </c>
      <c r="TY95" s="5">
        <v>11058</v>
      </c>
      <c r="TZ95" s="5">
        <v>11071</v>
      </c>
      <c r="UA95" s="5">
        <v>38</v>
      </c>
      <c r="UB95" s="5">
        <v>223</v>
      </c>
      <c r="UC95" s="5">
        <v>301</v>
      </c>
      <c r="UD95" s="5">
        <v>103</v>
      </c>
      <c r="UE95" s="5">
        <v>25</v>
      </c>
      <c r="UF95" s="5">
        <v>0</v>
      </c>
      <c r="UG95" s="5">
        <v>0</v>
      </c>
      <c r="UH95" s="5">
        <v>0</v>
      </c>
      <c r="UI95" s="5">
        <v>0</v>
      </c>
      <c r="UJ95" s="5">
        <v>0</v>
      </c>
      <c r="UK95" s="5">
        <v>0</v>
      </c>
      <c r="UL95" s="5">
        <v>0</v>
      </c>
      <c r="UM95" s="5">
        <v>0</v>
      </c>
      <c r="UN95" s="5">
        <v>0</v>
      </c>
      <c r="UO95" s="5">
        <v>0</v>
      </c>
      <c r="UP95" s="5">
        <v>0</v>
      </c>
      <c r="UQ95" s="5">
        <v>0</v>
      </c>
      <c r="UR95" s="5">
        <v>0</v>
      </c>
      <c r="US95" s="5">
        <v>0</v>
      </c>
      <c r="UT95" s="5">
        <v>0</v>
      </c>
      <c r="UU95" s="5">
        <v>0</v>
      </c>
      <c r="UV95" s="5">
        <v>1579</v>
      </c>
      <c r="UW95" s="5">
        <v>3338</v>
      </c>
      <c r="UX95" s="5">
        <v>7502</v>
      </c>
      <c r="UY95" s="5">
        <v>7035</v>
      </c>
      <c r="UZ95" s="5">
        <v>6039</v>
      </c>
      <c r="VA95" s="5">
        <v>894</v>
      </c>
      <c r="VB95" s="5">
        <v>646</v>
      </c>
      <c r="VC95" s="5">
        <v>188</v>
      </c>
      <c r="VD95" s="5">
        <v>187</v>
      </c>
      <c r="VE95" s="5">
        <v>8</v>
      </c>
      <c r="VF95" s="5">
        <v>0</v>
      </c>
      <c r="VG95" s="5">
        <v>128852</v>
      </c>
      <c r="VH95" s="5">
        <v>56129</v>
      </c>
      <c r="VI95" s="5">
        <v>109931</v>
      </c>
      <c r="VJ95" s="5">
        <v>109871</v>
      </c>
      <c r="VK95" s="5">
        <v>90399</v>
      </c>
      <c r="VL95" s="5">
        <v>155698</v>
      </c>
      <c r="VM95" s="5">
        <v>10160</v>
      </c>
      <c r="VN95" s="5">
        <v>94866</v>
      </c>
      <c r="VO95" s="5">
        <v>97871</v>
      </c>
      <c r="VP95" s="5">
        <v>75599</v>
      </c>
      <c r="VQ95" s="5">
        <v>65336</v>
      </c>
      <c r="VR95" s="5">
        <v>20168</v>
      </c>
      <c r="VS95" s="5">
        <v>48616</v>
      </c>
      <c r="VT95" s="5">
        <v>57328</v>
      </c>
      <c r="VU95" s="5">
        <v>86506</v>
      </c>
      <c r="VV95" s="5">
        <v>81068</v>
      </c>
      <c r="VW95" s="5">
        <v>109660</v>
      </c>
      <c r="VX95" s="5">
        <v>74273</v>
      </c>
      <c r="VY95" s="5">
        <v>57507</v>
      </c>
      <c r="VZ95" s="5">
        <v>79445</v>
      </c>
      <c r="WA95" s="5">
        <v>124955</v>
      </c>
      <c r="WB95" s="5">
        <v>149083</v>
      </c>
      <c r="WC95" s="5">
        <v>123055</v>
      </c>
      <c r="WD95" s="5">
        <v>186001</v>
      </c>
      <c r="WE95" s="5">
        <v>107618</v>
      </c>
      <c r="WF95" s="5">
        <v>151421</v>
      </c>
      <c r="WG95" s="5">
        <v>101624</v>
      </c>
      <c r="WH95" s="5">
        <v>97498</v>
      </c>
      <c r="WI95" s="5">
        <v>95714</v>
      </c>
      <c r="WJ95" s="5">
        <v>96633</v>
      </c>
      <c r="WK95" s="5">
        <v>94514</v>
      </c>
      <c r="WL95" s="5">
        <v>91635</v>
      </c>
      <c r="WM95" s="5">
        <v>3268</v>
      </c>
      <c r="WN95" s="5">
        <v>2805</v>
      </c>
      <c r="WO95" s="5">
        <v>2696</v>
      </c>
      <c r="WP95" s="5">
        <v>1678</v>
      </c>
      <c r="WQ95" s="5">
        <v>1759</v>
      </c>
      <c r="WR95" s="5">
        <v>999</v>
      </c>
      <c r="WS95" s="5">
        <v>1946</v>
      </c>
      <c r="WT95" s="5">
        <v>1531</v>
      </c>
      <c r="WU95" s="5">
        <v>3081</v>
      </c>
      <c r="WV95" s="5">
        <v>1420</v>
      </c>
      <c r="WW95" s="5">
        <v>1735</v>
      </c>
      <c r="WX95" s="5">
        <v>1628</v>
      </c>
      <c r="WY95" s="5">
        <v>1703</v>
      </c>
      <c r="WZ95" s="5">
        <v>1171</v>
      </c>
      <c r="XA95" s="5">
        <v>1144</v>
      </c>
      <c r="XB95" s="5">
        <v>1972</v>
      </c>
      <c r="XC95" s="5">
        <v>1246</v>
      </c>
      <c r="XD95" s="5">
        <v>331</v>
      </c>
      <c r="XE95" s="5">
        <v>450</v>
      </c>
      <c r="XF95" s="5">
        <v>408</v>
      </c>
      <c r="XG95" s="5">
        <v>454</v>
      </c>
      <c r="XH95" s="5">
        <v>900</v>
      </c>
      <c r="XI95" s="5">
        <v>3495</v>
      </c>
      <c r="XJ95" s="5">
        <v>4251</v>
      </c>
      <c r="XK95" s="5">
        <v>3422</v>
      </c>
      <c r="XL95" s="5">
        <v>2709</v>
      </c>
      <c r="XM95" s="5">
        <v>3256</v>
      </c>
      <c r="XN95" s="5">
        <v>2800</v>
      </c>
      <c r="XO95" s="5">
        <v>3167</v>
      </c>
      <c r="XP95" s="5">
        <v>3209</v>
      </c>
      <c r="XQ95" s="5">
        <v>3025</v>
      </c>
      <c r="XR95" s="5">
        <v>3254</v>
      </c>
      <c r="XS95" s="2">
        <v>9726</v>
      </c>
      <c r="XT95" s="3" t="s">
        <v>222</v>
      </c>
      <c r="XU95" s="3" t="s">
        <v>222</v>
      </c>
      <c r="XV95" s="3" t="s">
        <v>222</v>
      </c>
      <c r="XW95" s="3" t="s">
        <v>221</v>
      </c>
      <c r="XX95" s="3" t="s">
        <v>222</v>
      </c>
      <c r="XY95" s="3" t="s">
        <v>222</v>
      </c>
      <c r="XZ95" s="3" t="s">
        <v>229</v>
      </c>
    </row>
    <row r="96" spans="1:650" x14ac:dyDescent="0.3">
      <c r="A96" s="1" t="s">
        <v>90</v>
      </c>
      <c r="B96" s="2">
        <v>4060829</v>
      </c>
      <c r="C96" s="5" t="s">
        <v>220</v>
      </c>
      <c r="D96" s="5" t="s">
        <v>220</v>
      </c>
      <c r="E96" s="5" t="s">
        <v>220</v>
      </c>
      <c r="F96" s="5" t="s">
        <v>220</v>
      </c>
      <c r="G96" s="5" t="s">
        <v>220</v>
      </c>
      <c r="H96" s="5" t="s">
        <v>220</v>
      </c>
      <c r="I96" s="5" t="s">
        <v>220</v>
      </c>
      <c r="J96" s="5" t="s">
        <v>220</v>
      </c>
      <c r="K96" s="5" t="s">
        <v>220</v>
      </c>
      <c r="L96" s="5" t="s">
        <v>220</v>
      </c>
      <c r="M96" s="5" t="s">
        <v>220</v>
      </c>
      <c r="N96" s="5" t="s">
        <v>220</v>
      </c>
      <c r="O96" s="5" t="s">
        <v>220</v>
      </c>
      <c r="P96" s="5" t="s">
        <v>220</v>
      </c>
      <c r="Q96" s="5" t="s">
        <v>220</v>
      </c>
      <c r="R96" s="5" t="s">
        <v>220</v>
      </c>
      <c r="S96" s="5" t="s">
        <v>220</v>
      </c>
      <c r="T96" s="5" t="s">
        <v>220</v>
      </c>
      <c r="U96" s="5" t="s">
        <v>220</v>
      </c>
      <c r="V96" s="5" t="s">
        <v>220</v>
      </c>
      <c r="W96" s="5" t="s">
        <v>220</v>
      </c>
      <c r="X96" s="5" t="s">
        <v>220</v>
      </c>
      <c r="Y96" s="5" t="s">
        <v>220</v>
      </c>
      <c r="Z96" s="5" t="s">
        <v>220</v>
      </c>
      <c r="AA96" s="5" t="s">
        <v>220</v>
      </c>
      <c r="AB96" s="5" t="s">
        <v>220</v>
      </c>
      <c r="AC96" s="5" t="s">
        <v>220</v>
      </c>
      <c r="AD96" s="5" t="s">
        <v>220</v>
      </c>
      <c r="AE96" s="5">
        <v>0</v>
      </c>
      <c r="AF96" s="5">
        <v>0</v>
      </c>
      <c r="AG96" s="5">
        <v>0</v>
      </c>
      <c r="AH96" s="5">
        <v>0</v>
      </c>
      <c r="AI96" s="5" t="s">
        <v>220</v>
      </c>
      <c r="AJ96" s="5" t="s">
        <v>220</v>
      </c>
      <c r="AK96" s="5" t="s">
        <v>220</v>
      </c>
      <c r="AL96" s="5" t="s">
        <v>220</v>
      </c>
      <c r="AM96" s="5" t="s">
        <v>220</v>
      </c>
      <c r="AN96" s="5" t="s">
        <v>220</v>
      </c>
      <c r="AO96" s="5" t="s">
        <v>220</v>
      </c>
      <c r="AP96" s="5" t="s">
        <v>220</v>
      </c>
      <c r="AQ96" s="5" t="s">
        <v>220</v>
      </c>
      <c r="AR96" s="5" t="s">
        <v>220</v>
      </c>
      <c r="AS96" s="5" t="s">
        <v>220</v>
      </c>
      <c r="AT96" s="5" t="s">
        <v>220</v>
      </c>
      <c r="AU96" s="5" t="s">
        <v>220</v>
      </c>
      <c r="AV96" s="5" t="s">
        <v>220</v>
      </c>
      <c r="AW96" s="5" t="s">
        <v>220</v>
      </c>
      <c r="AX96" s="5" t="s">
        <v>220</v>
      </c>
      <c r="AY96" s="5" t="s">
        <v>220</v>
      </c>
      <c r="AZ96" s="5" t="s">
        <v>220</v>
      </c>
      <c r="BA96" s="5" t="s">
        <v>220</v>
      </c>
      <c r="BB96" s="5" t="s">
        <v>220</v>
      </c>
      <c r="BC96" s="5" t="s">
        <v>220</v>
      </c>
      <c r="BD96" s="5" t="s">
        <v>220</v>
      </c>
      <c r="BE96" s="5" t="s">
        <v>220</v>
      </c>
      <c r="BF96" s="5" t="s">
        <v>220</v>
      </c>
      <c r="BG96" s="5" t="s">
        <v>220</v>
      </c>
      <c r="BH96" s="5" t="s">
        <v>220</v>
      </c>
      <c r="BI96" s="5" t="s">
        <v>220</v>
      </c>
      <c r="BJ96" s="5" t="s">
        <v>220</v>
      </c>
      <c r="BK96" s="5">
        <v>9723</v>
      </c>
      <c r="BL96" s="5">
        <v>11828</v>
      </c>
      <c r="BM96" s="5">
        <v>18465</v>
      </c>
      <c r="BN96" s="5">
        <v>7476</v>
      </c>
      <c r="BO96" s="5" t="s">
        <v>220</v>
      </c>
      <c r="BP96" s="5" t="s">
        <v>220</v>
      </c>
      <c r="BQ96" s="5" t="s">
        <v>220</v>
      </c>
      <c r="BR96" s="5" t="s">
        <v>220</v>
      </c>
      <c r="BS96" s="5" t="s">
        <v>220</v>
      </c>
      <c r="BT96" s="5" t="s">
        <v>220</v>
      </c>
      <c r="BU96" s="5" t="s">
        <v>220</v>
      </c>
      <c r="BV96" s="5" t="s">
        <v>220</v>
      </c>
      <c r="BW96" s="5" t="s">
        <v>220</v>
      </c>
      <c r="BX96" s="5" t="s">
        <v>220</v>
      </c>
      <c r="BY96" s="5" t="s">
        <v>220</v>
      </c>
      <c r="BZ96" s="5" t="s">
        <v>220</v>
      </c>
      <c r="CA96" s="5" t="s">
        <v>220</v>
      </c>
      <c r="CB96" s="5" t="s">
        <v>220</v>
      </c>
      <c r="CC96" s="5" t="s">
        <v>220</v>
      </c>
      <c r="CD96" s="5" t="s">
        <v>220</v>
      </c>
      <c r="CE96" s="5" t="s">
        <v>220</v>
      </c>
      <c r="CF96" s="5" t="s">
        <v>220</v>
      </c>
      <c r="CG96" s="5" t="s">
        <v>220</v>
      </c>
      <c r="CH96" s="5" t="s">
        <v>220</v>
      </c>
      <c r="CI96" s="5" t="s">
        <v>220</v>
      </c>
      <c r="CJ96" s="5" t="s">
        <v>220</v>
      </c>
      <c r="CK96" s="5" t="s">
        <v>220</v>
      </c>
      <c r="CL96" s="5" t="s">
        <v>220</v>
      </c>
      <c r="CM96" s="5" t="s">
        <v>220</v>
      </c>
      <c r="CN96" s="5" t="s">
        <v>220</v>
      </c>
      <c r="CO96" s="5" t="s">
        <v>220</v>
      </c>
      <c r="CP96" s="5" t="s">
        <v>220</v>
      </c>
      <c r="CQ96" s="5">
        <v>5185</v>
      </c>
      <c r="CR96" s="5">
        <v>9348</v>
      </c>
      <c r="CS96" s="5">
        <v>9440</v>
      </c>
      <c r="CT96" s="5">
        <v>15844</v>
      </c>
      <c r="CU96" s="5" t="s">
        <v>220</v>
      </c>
      <c r="CV96" s="5" t="s">
        <v>220</v>
      </c>
      <c r="CW96" s="5" t="s">
        <v>220</v>
      </c>
      <c r="CX96" s="5" t="s">
        <v>220</v>
      </c>
      <c r="CY96" s="5" t="s">
        <v>220</v>
      </c>
      <c r="CZ96" s="5" t="s">
        <v>220</v>
      </c>
      <c r="DA96" s="5" t="s">
        <v>220</v>
      </c>
      <c r="DB96" s="5" t="s">
        <v>220</v>
      </c>
      <c r="DC96" s="5" t="s">
        <v>220</v>
      </c>
      <c r="DD96" s="5" t="s">
        <v>220</v>
      </c>
      <c r="DE96" s="5" t="s">
        <v>220</v>
      </c>
      <c r="DF96" s="5" t="s">
        <v>220</v>
      </c>
      <c r="DG96" s="5" t="s">
        <v>220</v>
      </c>
      <c r="DH96" s="5" t="s">
        <v>220</v>
      </c>
      <c r="DI96" s="5" t="s">
        <v>220</v>
      </c>
      <c r="DJ96" s="5" t="s">
        <v>220</v>
      </c>
      <c r="DK96" s="5" t="s">
        <v>220</v>
      </c>
      <c r="DL96" s="5" t="s">
        <v>220</v>
      </c>
      <c r="DM96" s="5" t="s">
        <v>220</v>
      </c>
      <c r="DN96" s="5" t="s">
        <v>220</v>
      </c>
      <c r="DO96" s="5" t="s">
        <v>220</v>
      </c>
      <c r="DP96" s="5" t="s">
        <v>220</v>
      </c>
      <c r="DQ96" s="5" t="s">
        <v>220</v>
      </c>
      <c r="DR96" s="5" t="s">
        <v>220</v>
      </c>
      <c r="DS96" s="5" t="s">
        <v>220</v>
      </c>
      <c r="DT96" s="5" t="s">
        <v>220</v>
      </c>
      <c r="DU96" s="5" t="s">
        <v>220</v>
      </c>
      <c r="DV96" s="5" t="s">
        <v>220</v>
      </c>
      <c r="DW96" s="5">
        <v>21894</v>
      </c>
      <c r="DX96" s="5">
        <v>26762</v>
      </c>
      <c r="DY96" s="5">
        <v>27013</v>
      </c>
      <c r="DZ96" s="5">
        <v>27541</v>
      </c>
      <c r="EA96" s="5" t="s">
        <v>220</v>
      </c>
      <c r="EB96" s="5" t="s">
        <v>220</v>
      </c>
      <c r="EC96" s="5" t="s">
        <v>220</v>
      </c>
      <c r="ED96" s="5" t="s">
        <v>220</v>
      </c>
      <c r="EE96" s="5" t="s">
        <v>220</v>
      </c>
      <c r="EF96" s="5" t="s">
        <v>220</v>
      </c>
      <c r="EG96" s="5" t="s">
        <v>220</v>
      </c>
      <c r="EH96" s="5" t="s">
        <v>220</v>
      </c>
      <c r="EI96" s="5" t="s">
        <v>220</v>
      </c>
      <c r="EJ96" s="5" t="s">
        <v>220</v>
      </c>
      <c r="EK96" s="5" t="s">
        <v>220</v>
      </c>
      <c r="EL96" s="5" t="s">
        <v>220</v>
      </c>
      <c r="EM96" s="5" t="s">
        <v>220</v>
      </c>
      <c r="EN96" s="5" t="s">
        <v>220</v>
      </c>
      <c r="EO96" s="5" t="s">
        <v>220</v>
      </c>
      <c r="EP96" s="5" t="s">
        <v>220</v>
      </c>
      <c r="EQ96" s="5" t="s">
        <v>220</v>
      </c>
      <c r="ER96" s="5" t="s">
        <v>220</v>
      </c>
      <c r="ES96" s="5" t="s">
        <v>220</v>
      </c>
      <c r="ET96" s="5" t="s">
        <v>220</v>
      </c>
      <c r="EU96" s="5" t="s">
        <v>220</v>
      </c>
      <c r="EV96" s="5" t="s">
        <v>220</v>
      </c>
      <c r="EW96" s="5" t="s">
        <v>220</v>
      </c>
      <c r="EX96" s="5" t="s">
        <v>220</v>
      </c>
      <c r="EY96" s="5" t="s">
        <v>220</v>
      </c>
      <c r="EZ96" s="5" t="s">
        <v>220</v>
      </c>
      <c r="FA96" s="5" t="s">
        <v>220</v>
      </c>
      <c r="FB96" s="5" t="s">
        <v>220</v>
      </c>
      <c r="FC96" s="5">
        <v>2705</v>
      </c>
      <c r="FD96" s="5">
        <v>2651</v>
      </c>
      <c r="FE96" s="5">
        <v>4801</v>
      </c>
      <c r="FF96" s="5">
        <v>11586</v>
      </c>
      <c r="FG96" s="5" t="s">
        <v>220</v>
      </c>
      <c r="FH96" s="5" t="s">
        <v>220</v>
      </c>
      <c r="FI96" s="5" t="s">
        <v>220</v>
      </c>
      <c r="FJ96" s="5" t="s">
        <v>220</v>
      </c>
      <c r="FK96" s="5" t="s">
        <v>220</v>
      </c>
      <c r="FL96" s="5" t="s">
        <v>220</v>
      </c>
      <c r="FM96" s="5" t="s">
        <v>220</v>
      </c>
      <c r="FN96" s="5" t="s">
        <v>220</v>
      </c>
      <c r="FO96" s="5" t="s">
        <v>220</v>
      </c>
      <c r="FP96" s="5" t="s">
        <v>220</v>
      </c>
      <c r="FQ96" s="5" t="s">
        <v>220</v>
      </c>
      <c r="FR96" s="5" t="s">
        <v>220</v>
      </c>
      <c r="FS96" s="5" t="s">
        <v>220</v>
      </c>
      <c r="FT96" s="5" t="s">
        <v>220</v>
      </c>
      <c r="FU96" s="5" t="s">
        <v>220</v>
      </c>
      <c r="FV96" s="5" t="s">
        <v>220</v>
      </c>
      <c r="FW96" s="5" t="s">
        <v>220</v>
      </c>
      <c r="FX96" s="5" t="s">
        <v>220</v>
      </c>
      <c r="FY96" s="5" t="s">
        <v>220</v>
      </c>
      <c r="FZ96" s="5" t="s">
        <v>220</v>
      </c>
      <c r="GA96" s="5" t="s">
        <v>220</v>
      </c>
      <c r="GB96" s="5" t="s">
        <v>220</v>
      </c>
      <c r="GC96" s="5" t="s">
        <v>220</v>
      </c>
      <c r="GD96" s="5" t="s">
        <v>220</v>
      </c>
      <c r="GE96" s="5" t="s">
        <v>220</v>
      </c>
      <c r="GF96" s="5" t="s">
        <v>220</v>
      </c>
      <c r="GG96" s="5" t="s">
        <v>220</v>
      </c>
      <c r="GH96" s="5" t="s">
        <v>220</v>
      </c>
      <c r="GI96" s="5" t="s">
        <v>220</v>
      </c>
      <c r="GJ96" s="5" t="s">
        <v>220</v>
      </c>
      <c r="GK96" s="5" t="s">
        <v>220</v>
      </c>
      <c r="GL96" s="5" t="s">
        <v>220</v>
      </c>
      <c r="GM96" s="5" t="s">
        <v>220</v>
      </c>
      <c r="GN96" s="5" t="s">
        <v>220</v>
      </c>
      <c r="GO96" s="5" t="s">
        <v>220</v>
      </c>
      <c r="GP96" s="5" t="s">
        <v>220</v>
      </c>
      <c r="GQ96" s="5" t="s">
        <v>220</v>
      </c>
      <c r="GR96" s="5" t="s">
        <v>220</v>
      </c>
      <c r="GS96" s="5" t="s">
        <v>220</v>
      </c>
      <c r="GT96" s="5" t="s">
        <v>220</v>
      </c>
      <c r="GU96" s="5" t="s">
        <v>220</v>
      </c>
      <c r="GV96" s="5" t="s">
        <v>220</v>
      </c>
      <c r="GW96" s="5" t="s">
        <v>220</v>
      </c>
      <c r="GX96" s="5" t="s">
        <v>220</v>
      </c>
      <c r="GY96" s="5" t="s">
        <v>220</v>
      </c>
      <c r="GZ96" s="5" t="s">
        <v>220</v>
      </c>
      <c r="HA96" s="5" t="s">
        <v>220</v>
      </c>
      <c r="HB96" s="5" t="s">
        <v>220</v>
      </c>
      <c r="HC96" s="5" t="s">
        <v>220</v>
      </c>
      <c r="HD96" s="5" t="s">
        <v>220</v>
      </c>
      <c r="HE96" s="5" t="s">
        <v>220</v>
      </c>
      <c r="HF96" s="5" t="s">
        <v>220</v>
      </c>
      <c r="HG96" s="5" t="s">
        <v>220</v>
      </c>
      <c r="HH96" s="5" t="s">
        <v>220</v>
      </c>
      <c r="HI96" s="5" t="s">
        <v>220</v>
      </c>
      <c r="HJ96" s="5" t="s">
        <v>220</v>
      </c>
      <c r="HK96" s="5" t="s">
        <v>220</v>
      </c>
      <c r="HL96" s="5" t="s">
        <v>220</v>
      </c>
      <c r="HM96" s="5" t="s">
        <v>220</v>
      </c>
      <c r="HN96" s="5" t="s">
        <v>220</v>
      </c>
      <c r="HO96" s="5">
        <v>39508</v>
      </c>
      <c r="HP96" s="5">
        <v>50589</v>
      </c>
      <c r="HQ96" s="5">
        <v>59720</v>
      </c>
      <c r="HR96" s="5">
        <v>62447</v>
      </c>
      <c r="HS96" s="5" t="s">
        <v>220</v>
      </c>
      <c r="HT96" s="5" t="s">
        <v>220</v>
      </c>
      <c r="HU96" s="5" t="s">
        <v>220</v>
      </c>
      <c r="HV96" s="5" t="s">
        <v>220</v>
      </c>
      <c r="HW96" s="5" t="s">
        <v>220</v>
      </c>
      <c r="HX96" s="5" t="s">
        <v>220</v>
      </c>
      <c r="HY96" s="5" t="s">
        <v>220</v>
      </c>
      <c r="HZ96" s="5" t="s">
        <v>220</v>
      </c>
      <c r="IA96" s="5" t="s">
        <v>220</v>
      </c>
      <c r="IB96" s="5" t="s">
        <v>220</v>
      </c>
      <c r="IC96" s="5" t="s">
        <v>220</v>
      </c>
      <c r="ID96" s="5" t="s">
        <v>220</v>
      </c>
      <c r="IE96" s="5" t="s">
        <v>220</v>
      </c>
      <c r="IF96" s="5" t="s">
        <v>220</v>
      </c>
      <c r="IG96" s="5" t="s">
        <v>220</v>
      </c>
      <c r="IH96" s="5" t="s">
        <v>220</v>
      </c>
      <c r="II96" s="5" t="s">
        <v>220</v>
      </c>
      <c r="IJ96" s="5" t="s">
        <v>220</v>
      </c>
      <c r="IK96" s="5" t="s">
        <v>220</v>
      </c>
      <c r="IL96" s="5" t="s">
        <v>220</v>
      </c>
      <c r="IM96" s="5" t="s">
        <v>220</v>
      </c>
      <c r="IN96" s="5" t="s">
        <v>220</v>
      </c>
      <c r="IO96" s="5" t="s">
        <v>220</v>
      </c>
      <c r="IP96" s="5" t="s">
        <v>220</v>
      </c>
      <c r="IQ96" s="5" t="s">
        <v>220</v>
      </c>
      <c r="IR96" s="5" t="s">
        <v>220</v>
      </c>
      <c r="IS96" s="5" t="s">
        <v>220</v>
      </c>
      <c r="IT96" s="5" t="s">
        <v>220</v>
      </c>
      <c r="IU96" s="5">
        <v>168458</v>
      </c>
      <c r="IV96" s="5">
        <v>168414</v>
      </c>
      <c r="IW96" s="5">
        <v>165667</v>
      </c>
      <c r="IX96" s="5">
        <v>163138</v>
      </c>
      <c r="IY96" s="5" t="s">
        <v>220</v>
      </c>
      <c r="IZ96" s="5" t="s">
        <v>220</v>
      </c>
      <c r="JA96" s="5" t="s">
        <v>220</v>
      </c>
      <c r="JB96" s="5" t="s">
        <v>220</v>
      </c>
      <c r="JC96" s="5" t="s">
        <v>220</v>
      </c>
      <c r="JD96" s="5" t="s">
        <v>220</v>
      </c>
      <c r="JE96" s="5" t="s">
        <v>220</v>
      </c>
      <c r="JF96" s="5" t="s">
        <v>220</v>
      </c>
      <c r="JG96" s="5" t="s">
        <v>220</v>
      </c>
      <c r="JH96" s="5" t="s">
        <v>220</v>
      </c>
      <c r="JI96" s="5" t="s">
        <v>220</v>
      </c>
      <c r="JJ96" s="5" t="s">
        <v>220</v>
      </c>
      <c r="JK96" s="5" t="s">
        <v>220</v>
      </c>
      <c r="JL96" s="5" t="s">
        <v>220</v>
      </c>
      <c r="JM96" s="5" t="s">
        <v>220</v>
      </c>
      <c r="JN96" s="5" t="s">
        <v>220</v>
      </c>
      <c r="JO96" s="5" t="s">
        <v>220</v>
      </c>
      <c r="JP96" s="5" t="s">
        <v>220</v>
      </c>
      <c r="JQ96" s="5" t="s">
        <v>220</v>
      </c>
      <c r="JR96" s="5" t="s">
        <v>220</v>
      </c>
      <c r="JS96" s="5" t="s">
        <v>220</v>
      </c>
      <c r="JT96" s="5" t="s">
        <v>220</v>
      </c>
      <c r="JU96" s="5" t="s">
        <v>220</v>
      </c>
      <c r="JV96" s="5" t="s">
        <v>220</v>
      </c>
      <c r="JW96" s="5" t="s">
        <v>220</v>
      </c>
      <c r="JX96" s="5" t="s">
        <v>220</v>
      </c>
      <c r="JY96" s="5" t="s">
        <v>220</v>
      </c>
      <c r="JZ96" s="5" t="s">
        <v>220</v>
      </c>
      <c r="KA96" s="5">
        <v>21849</v>
      </c>
      <c r="KB96" s="5">
        <v>20103</v>
      </c>
      <c r="KC96" s="5">
        <v>21345</v>
      </c>
      <c r="KD96" s="5">
        <v>21880</v>
      </c>
      <c r="KE96" s="5" t="s">
        <v>220</v>
      </c>
      <c r="KF96" s="5" t="s">
        <v>220</v>
      </c>
      <c r="KG96" s="5" t="s">
        <v>220</v>
      </c>
      <c r="KH96" s="5" t="s">
        <v>220</v>
      </c>
      <c r="KI96" s="5" t="s">
        <v>220</v>
      </c>
      <c r="KJ96" s="5" t="s">
        <v>220</v>
      </c>
      <c r="KK96" s="5" t="s">
        <v>220</v>
      </c>
      <c r="KL96" s="5" t="s">
        <v>220</v>
      </c>
      <c r="KM96" s="5" t="s">
        <v>220</v>
      </c>
      <c r="KN96" s="5" t="s">
        <v>220</v>
      </c>
      <c r="KO96" s="5" t="s">
        <v>220</v>
      </c>
      <c r="KP96" s="5" t="s">
        <v>220</v>
      </c>
      <c r="KQ96" s="5" t="s">
        <v>220</v>
      </c>
      <c r="KR96" s="5" t="s">
        <v>220</v>
      </c>
      <c r="KS96" s="5" t="s">
        <v>220</v>
      </c>
      <c r="KT96" s="5" t="s">
        <v>220</v>
      </c>
      <c r="KU96" s="5" t="s">
        <v>220</v>
      </c>
      <c r="KV96" s="5" t="s">
        <v>220</v>
      </c>
      <c r="KW96" s="5" t="s">
        <v>220</v>
      </c>
      <c r="KX96" s="5" t="s">
        <v>220</v>
      </c>
      <c r="KY96" s="5" t="s">
        <v>220</v>
      </c>
      <c r="KZ96" s="5" t="s">
        <v>220</v>
      </c>
      <c r="LA96" s="5" t="s">
        <v>220</v>
      </c>
      <c r="LB96" s="5" t="s">
        <v>220</v>
      </c>
      <c r="LC96" s="5" t="s">
        <v>220</v>
      </c>
      <c r="LD96" s="5" t="s">
        <v>220</v>
      </c>
      <c r="LE96" s="5" t="s">
        <v>220</v>
      </c>
      <c r="LF96" s="5" t="s">
        <v>220</v>
      </c>
      <c r="LG96" s="5">
        <v>746</v>
      </c>
      <c r="LH96" s="5">
        <v>749</v>
      </c>
      <c r="LI96" s="5">
        <v>825</v>
      </c>
      <c r="LJ96" s="5">
        <v>731</v>
      </c>
      <c r="LK96" s="5" t="s">
        <v>220</v>
      </c>
      <c r="LL96" s="5" t="s">
        <v>220</v>
      </c>
      <c r="LM96" s="5" t="s">
        <v>220</v>
      </c>
      <c r="LN96" s="5" t="s">
        <v>220</v>
      </c>
      <c r="LO96" s="5" t="s">
        <v>220</v>
      </c>
      <c r="LP96" s="5" t="s">
        <v>220</v>
      </c>
      <c r="LQ96" s="5" t="s">
        <v>220</v>
      </c>
      <c r="LR96" s="5" t="s">
        <v>220</v>
      </c>
      <c r="LS96" s="5" t="s">
        <v>220</v>
      </c>
      <c r="LT96" s="5" t="s">
        <v>220</v>
      </c>
      <c r="LU96" s="5" t="s">
        <v>220</v>
      </c>
      <c r="LV96" s="5" t="s">
        <v>220</v>
      </c>
      <c r="LW96" s="5" t="s">
        <v>220</v>
      </c>
      <c r="LX96" s="5" t="s">
        <v>220</v>
      </c>
      <c r="LY96" s="5" t="s">
        <v>220</v>
      </c>
      <c r="LZ96" s="5" t="s">
        <v>220</v>
      </c>
      <c r="MA96" s="5" t="s">
        <v>220</v>
      </c>
      <c r="MB96" s="5" t="s">
        <v>220</v>
      </c>
      <c r="MC96" s="5" t="s">
        <v>220</v>
      </c>
      <c r="MD96" s="5" t="s">
        <v>220</v>
      </c>
      <c r="ME96" s="5" t="s">
        <v>220</v>
      </c>
      <c r="MF96" s="5" t="s">
        <v>220</v>
      </c>
      <c r="MG96" s="5" t="s">
        <v>220</v>
      </c>
      <c r="MH96" s="5" t="s">
        <v>220</v>
      </c>
      <c r="MI96" s="5" t="s">
        <v>220</v>
      </c>
      <c r="MJ96" s="5" t="s">
        <v>220</v>
      </c>
      <c r="MK96" s="5" t="s">
        <v>220</v>
      </c>
      <c r="ML96" s="5" t="s">
        <v>220</v>
      </c>
      <c r="MM96" s="5">
        <v>3037</v>
      </c>
      <c r="MN96" s="5">
        <v>3153</v>
      </c>
      <c r="MO96" s="5">
        <v>3323</v>
      </c>
      <c r="MP96" s="5">
        <v>3107</v>
      </c>
      <c r="MQ96" s="5" t="s">
        <v>220</v>
      </c>
      <c r="MR96" s="5" t="s">
        <v>220</v>
      </c>
      <c r="MS96" s="5" t="s">
        <v>220</v>
      </c>
      <c r="MT96" s="5" t="s">
        <v>220</v>
      </c>
      <c r="MU96" s="5" t="s">
        <v>220</v>
      </c>
      <c r="MV96" s="5" t="s">
        <v>220</v>
      </c>
      <c r="MW96" s="5" t="s">
        <v>220</v>
      </c>
      <c r="MX96" s="5" t="s">
        <v>220</v>
      </c>
      <c r="MY96" s="5" t="s">
        <v>220</v>
      </c>
      <c r="MZ96" s="5" t="s">
        <v>220</v>
      </c>
      <c r="NA96" s="5" t="s">
        <v>220</v>
      </c>
      <c r="NB96" s="5" t="s">
        <v>220</v>
      </c>
      <c r="NC96" s="5" t="s">
        <v>220</v>
      </c>
      <c r="ND96" s="5" t="s">
        <v>220</v>
      </c>
      <c r="NE96" s="5" t="s">
        <v>220</v>
      </c>
      <c r="NF96" s="5" t="s">
        <v>220</v>
      </c>
      <c r="NG96" s="5" t="s">
        <v>220</v>
      </c>
      <c r="NH96" s="5" t="s">
        <v>220</v>
      </c>
      <c r="NI96" s="5" t="s">
        <v>220</v>
      </c>
      <c r="NJ96" s="5" t="s">
        <v>220</v>
      </c>
      <c r="NK96" s="5" t="s">
        <v>220</v>
      </c>
      <c r="NL96" s="5" t="s">
        <v>220</v>
      </c>
      <c r="NM96" s="5" t="s">
        <v>220</v>
      </c>
      <c r="NN96" s="5" t="s">
        <v>220</v>
      </c>
      <c r="NO96" s="5" t="s">
        <v>220</v>
      </c>
      <c r="NP96" s="5" t="s">
        <v>220</v>
      </c>
      <c r="NQ96" s="5" t="s">
        <v>220</v>
      </c>
      <c r="NR96" s="5" t="s">
        <v>220</v>
      </c>
      <c r="NS96" s="5" t="s">
        <v>220</v>
      </c>
      <c r="NT96" s="5" t="s">
        <v>220</v>
      </c>
      <c r="NU96" s="5" t="s">
        <v>220</v>
      </c>
      <c r="NV96" s="5" t="s">
        <v>220</v>
      </c>
      <c r="NW96" s="5" t="s">
        <v>220</v>
      </c>
      <c r="NX96" s="5" t="s">
        <v>220</v>
      </c>
      <c r="NY96" s="5" t="s">
        <v>220</v>
      </c>
      <c r="NZ96" s="5" t="s">
        <v>220</v>
      </c>
      <c r="OA96" s="5" t="s">
        <v>220</v>
      </c>
      <c r="OB96" s="5" t="s">
        <v>220</v>
      </c>
      <c r="OC96" s="5" t="s">
        <v>220</v>
      </c>
      <c r="OD96" s="5" t="s">
        <v>220</v>
      </c>
      <c r="OE96" s="5" t="s">
        <v>220</v>
      </c>
      <c r="OF96" s="5" t="s">
        <v>220</v>
      </c>
      <c r="OG96" s="5" t="s">
        <v>220</v>
      </c>
      <c r="OH96" s="5" t="s">
        <v>220</v>
      </c>
      <c r="OI96" s="5" t="s">
        <v>220</v>
      </c>
      <c r="OJ96" s="5" t="s">
        <v>220</v>
      </c>
      <c r="OK96" s="5" t="s">
        <v>220</v>
      </c>
      <c r="OL96" s="5" t="s">
        <v>220</v>
      </c>
      <c r="OM96" s="5" t="s">
        <v>220</v>
      </c>
      <c r="ON96" s="5" t="s">
        <v>220</v>
      </c>
      <c r="OO96" s="5" t="s">
        <v>220</v>
      </c>
      <c r="OP96" s="5" t="s">
        <v>220</v>
      </c>
      <c r="OQ96" s="5" t="s">
        <v>220</v>
      </c>
      <c r="OR96" s="5" t="s">
        <v>220</v>
      </c>
      <c r="OS96" s="5" t="s">
        <v>220</v>
      </c>
      <c r="OT96" s="5" t="s">
        <v>220</v>
      </c>
      <c r="OU96" s="5" t="s">
        <v>220</v>
      </c>
      <c r="OV96" s="5" t="s">
        <v>220</v>
      </c>
      <c r="OW96" s="5" t="s">
        <v>220</v>
      </c>
      <c r="OX96" s="5" t="s">
        <v>220</v>
      </c>
      <c r="OY96" s="5" t="s">
        <v>220</v>
      </c>
      <c r="OZ96" s="5" t="s">
        <v>220</v>
      </c>
      <c r="PA96" s="5" t="s">
        <v>220</v>
      </c>
      <c r="PB96" s="5" t="s">
        <v>220</v>
      </c>
      <c r="PC96" s="5" t="s">
        <v>220</v>
      </c>
      <c r="PD96" s="5" t="s">
        <v>220</v>
      </c>
      <c r="PE96" s="5" t="s">
        <v>220</v>
      </c>
      <c r="PF96" s="5" t="s">
        <v>220</v>
      </c>
      <c r="PG96" s="5" t="s">
        <v>220</v>
      </c>
      <c r="PH96" s="5" t="s">
        <v>220</v>
      </c>
      <c r="PI96" s="5" t="s">
        <v>220</v>
      </c>
      <c r="PJ96" s="5" t="s">
        <v>220</v>
      </c>
      <c r="PK96" s="5" t="s">
        <v>220</v>
      </c>
      <c r="PL96" s="5" t="s">
        <v>220</v>
      </c>
      <c r="PM96" s="5" t="s">
        <v>220</v>
      </c>
      <c r="PN96" s="5" t="s">
        <v>220</v>
      </c>
      <c r="PO96" s="5" t="s">
        <v>220</v>
      </c>
      <c r="PP96" s="5" t="s">
        <v>220</v>
      </c>
      <c r="PQ96" s="5" t="s">
        <v>220</v>
      </c>
      <c r="PR96" s="5" t="s">
        <v>220</v>
      </c>
      <c r="PS96" s="5" t="s">
        <v>220</v>
      </c>
      <c r="PT96" s="5" t="s">
        <v>220</v>
      </c>
      <c r="PU96" s="5" t="s">
        <v>220</v>
      </c>
      <c r="PV96" s="5" t="s">
        <v>220</v>
      </c>
      <c r="PW96" s="5" t="s">
        <v>220</v>
      </c>
      <c r="PX96" s="5" t="s">
        <v>220</v>
      </c>
      <c r="PY96" s="5" t="s">
        <v>220</v>
      </c>
      <c r="PZ96" s="5" t="s">
        <v>220</v>
      </c>
      <c r="QA96" s="5" t="s">
        <v>220</v>
      </c>
      <c r="QB96" s="5" t="s">
        <v>220</v>
      </c>
      <c r="QC96" s="5" t="s">
        <v>220</v>
      </c>
      <c r="QD96" s="5" t="s">
        <v>220</v>
      </c>
      <c r="QE96" s="5">
        <v>6142</v>
      </c>
      <c r="QF96" s="5">
        <v>5501</v>
      </c>
      <c r="QG96" s="5">
        <v>5579</v>
      </c>
      <c r="QH96" s="5">
        <v>5186</v>
      </c>
      <c r="QI96" s="5" t="s">
        <v>220</v>
      </c>
      <c r="QJ96" s="5" t="s">
        <v>220</v>
      </c>
      <c r="QK96" s="5" t="s">
        <v>220</v>
      </c>
      <c r="QL96" s="5" t="s">
        <v>220</v>
      </c>
      <c r="QM96" s="5" t="s">
        <v>220</v>
      </c>
      <c r="QN96" s="5" t="s">
        <v>220</v>
      </c>
      <c r="QO96" s="5" t="s">
        <v>220</v>
      </c>
      <c r="QP96" s="5" t="s">
        <v>220</v>
      </c>
      <c r="QQ96" s="5" t="s">
        <v>220</v>
      </c>
      <c r="QR96" s="5" t="s">
        <v>220</v>
      </c>
      <c r="QS96" s="5" t="s">
        <v>220</v>
      </c>
      <c r="QT96" s="5" t="s">
        <v>220</v>
      </c>
      <c r="QU96" s="5" t="s">
        <v>220</v>
      </c>
      <c r="QV96" s="5" t="s">
        <v>220</v>
      </c>
      <c r="QW96" s="5" t="s">
        <v>220</v>
      </c>
      <c r="QX96" s="5" t="s">
        <v>220</v>
      </c>
      <c r="QY96" s="5" t="s">
        <v>220</v>
      </c>
      <c r="QZ96" s="5" t="s">
        <v>220</v>
      </c>
      <c r="RA96" s="5" t="s">
        <v>220</v>
      </c>
      <c r="RB96" s="5" t="s">
        <v>220</v>
      </c>
      <c r="RC96" s="5" t="s">
        <v>220</v>
      </c>
      <c r="RD96" s="5" t="s">
        <v>220</v>
      </c>
      <c r="RE96" s="5" t="s">
        <v>220</v>
      </c>
      <c r="RF96" s="5" t="s">
        <v>220</v>
      </c>
      <c r="RG96" s="5" t="s">
        <v>220</v>
      </c>
      <c r="RH96" s="5" t="s">
        <v>220</v>
      </c>
      <c r="RI96" s="5" t="s">
        <v>220</v>
      </c>
      <c r="RJ96" s="5" t="s">
        <v>220</v>
      </c>
      <c r="RK96" s="5">
        <v>8618</v>
      </c>
      <c r="RL96" s="5">
        <v>9509</v>
      </c>
      <c r="RM96" s="5">
        <v>9997</v>
      </c>
      <c r="RN96" s="5">
        <v>9574</v>
      </c>
      <c r="RO96" s="5" t="s">
        <v>220</v>
      </c>
      <c r="RP96" s="5" t="s">
        <v>220</v>
      </c>
      <c r="RQ96" s="5" t="s">
        <v>220</v>
      </c>
      <c r="RR96" s="5" t="s">
        <v>220</v>
      </c>
      <c r="RS96" s="5" t="s">
        <v>220</v>
      </c>
      <c r="RT96" s="5" t="s">
        <v>220</v>
      </c>
      <c r="RU96" s="5" t="s">
        <v>220</v>
      </c>
      <c r="RV96" s="5" t="s">
        <v>220</v>
      </c>
      <c r="RW96" s="5" t="s">
        <v>220</v>
      </c>
      <c r="RX96" s="5" t="s">
        <v>220</v>
      </c>
      <c r="RY96" s="5" t="s">
        <v>220</v>
      </c>
      <c r="RZ96" s="5" t="s">
        <v>220</v>
      </c>
      <c r="SA96" s="5" t="s">
        <v>220</v>
      </c>
      <c r="SB96" s="5" t="s">
        <v>220</v>
      </c>
      <c r="SC96" s="5" t="s">
        <v>220</v>
      </c>
      <c r="SD96" s="5" t="s">
        <v>220</v>
      </c>
      <c r="SE96" s="5" t="s">
        <v>220</v>
      </c>
      <c r="SF96" s="5" t="s">
        <v>220</v>
      </c>
      <c r="SG96" s="5" t="s">
        <v>220</v>
      </c>
      <c r="SH96" s="5" t="s">
        <v>220</v>
      </c>
      <c r="SI96" s="5" t="s">
        <v>220</v>
      </c>
      <c r="SJ96" s="5" t="s">
        <v>220</v>
      </c>
      <c r="SK96" s="5" t="s">
        <v>220</v>
      </c>
      <c r="SL96" s="5" t="s">
        <v>220</v>
      </c>
      <c r="SM96" s="5" t="s">
        <v>220</v>
      </c>
      <c r="SN96" s="5" t="s">
        <v>220</v>
      </c>
      <c r="SO96" s="5" t="s">
        <v>220</v>
      </c>
      <c r="SP96" s="5" t="s">
        <v>220</v>
      </c>
      <c r="SQ96" s="5">
        <v>7873</v>
      </c>
      <c r="SR96" s="5">
        <v>7145</v>
      </c>
      <c r="SS96" s="5">
        <v>6899</v>
      </c>
      <c r="ST96" s="5">
        <v>5858</v>
      </c>
      <c r="SU96" s="5" t="s">
        <v>220</v>
      </c>
      <c r="SV96" s="5" t="s">
        <v>220</v>
      </c>
      <c r="SW96" s="5" t="s">
        <v>220</v>
      </c>
      <c r="SX96" s="5" t="s">
        <v>220</v>
      </c>
      <c r="SY96" s="5" t="s">
        <v>220</v>
      </c>
      <c r="SZ96" s="5" t="s">
        <v>220</v>
      </c>
      <c r="TA96" s="5" t="s">
        <v>220</v>
      </c>
      <c r="TB96" s="5" t="s">
        <v>220</v>
      </c>
      <c r="TC96" s="5" t="s">
        <v>220</v>
      </c>
      <c r="TD96" s="5" t="s">
        <v>220</v>
      </c>
      <c r="TE96" s="5" t="s">
        <v>220</v>
      </c>
      <c r="TF96" s="5" t="s">
        <v>220</v>
      </c>
      <c r="TG96" s="5" t="s">
        <v>220</v>
      </c>
      <c r="TH96" s="5" t="s">
        <v>220</v>
      </c>
      <c r="TI96" s="5" t="s">
        <v>220</v>
      </c>
      <c r="TJ96" s="5" t="s">
        <v>220</v>
      </c>
      <c r="TK96" s="5" t="s">
        <v>220</v>
      </c>
      <c r="TL96" s="5" t="s">
        <v>220</v>
      </c>
      <c r="TM96" s="5" t="s">
        <v>220</v>
      </c>
      <c r="TN96" s="5" t="s">
        <v>220</v>
      </c>
      <c r="TO96" s="5" t="s">
        <v>220</v>
      </c>
      <c r="TP96" s="5" t="s">
        <v>220</v>
      </c>
      <c r="TQ96" s="5" t="s">
        <v>220</v>
      </c>
      <c r="TR96" s="5" t="s">
        <v>220</v>
      </c>
      <c r="TS96" s="5" t="s">
        <v>220</v>
      </c>
      <c r="TT96" s="5" t="s">
        <v>220</v>
      </c>
      <c r="TU96" s="5" t="s">
        <v>220</v>
      </c>
      <c r="TV96" s="5" t="s">
        <v>220</v>
      </c>
      <c r="TW96" s="5">
        <v>529</v>
      </c>
      <c r="TX96" s="5">
        <v>824</v>
      </c>
      <c r="TY96" s="5">
        <v>1181</v>
      </c>
      <c r="TZ96" s="5">
        <v>1211</v>
      </c>
      <c r="UA96" s="5" t="s">
        <v>220</v>
      </c>
      <c r="UB96" s="5" t="s">
        <v>220</v>
      </c>
      <c r="UC96" s="5" t="s">
        <v>220</v>
      </c>
      <c r="UD96" s="5" t="s">
        <v>220</v>
      </c>
      <c r="UE96" s="5" t="s">
        <v>220</v>
      </c>
      <c r="UF96" s="5" t="s">
        <v>220</v>
      </c>
      <c r="UG96" s="5" t="s">
        <v>220</v>
      </c>
      <c r="UH96" s="5" t="s">
        <v>220</v>
      </c>
      <c r="UI96" s="5" t="s">
        <v>220</v>
      </c>
      <c r="UJ96" s="5" t="s">
        <v>220</v>
      </c>
      <c r="UK96" s="5" t="s">
        <v>220</v>
      </c>
      <c r="UL96" s="5" t="s">
        <v>220</v>
      </c>
      <c r="UM96" s="5" t="s">
        <v>220</v>
      </c>
      <c r="UN96" s="5" t="s">
        <v>220</v>
      </c>
      <c r="UO96" s="5" t="s">
        <v>220</v>
      </c>
      <c r="UP96" s="5" t="s">
        <v>220</v>
      </c>
      <c r="UQ96" s="5" t="s">
        <v>220</v>
      </c>
      <c r="UR96" s="5" t="s">
        <v>220</v>
      </c>
      <c r="US96" s="5" t="s">
        <v>220</v>
      </c>
      <c r="UT96" s="5" t="s">
        <v>220</v>
      </c>
      <c r="UU96" s="5" t="s">
        <v>220</v>
      </c>
      <c r="UV96" s="5" t="s">
        <v>220</v>
      </c>
      <c r="UW96" s="5" t="s">
        <v>220</v>
      </c>
      <c r="UX96" s="5" t="s">
        <v>220</v>
      </c>
      <c r="UY96" s="5" t="s">
        <v>220</v>
      </c>
      <c r="UZ96" s="5" t="s">
        <v>220</v>
      </c>
      <c r="VA96" s="5" t="s">
        <v>220</v>
      </c>
      <c r="VB96" s="5" t="s">
        <v>220</v>
      </c>
      <c r="VC96" s="5">
        <v>1187</v>
      </c>
      <c r="VD96" s="5">
        <v>1009</v>
      </c>
      <c r="VE96" s="5">
        <v>717</v>
      </c>
      <c r="VF96" s="5">
        <v>390</v>
      </c>
      <c r="VG96" s="5" t="s">
        <v>220</v>
      </c>
      <c r="VH96" s="5" t="s">
        <v>220</v>
      </c>
      <c r="VI96" s="5" t="s">
        <v>220</v>
      </c>
      <c r="VJ96" s="5" t="s">
        <v>220</v>
      </c>
      <c r="VK96" s="5" t="s">
        <v>220</v>
      </c>
      <c r="VL96" s="5" t="s">
        <v>220</v>
      </c>
      <c r="VM96" s="5" t="s">
        <v>220</v>
      </c>
      <c r="VN96" s="5" t="s">
        <v>220</v>
      </c>
      <c r="VO96" s="5" t="s">
        <v>220</v>
      </c>
      <c r="VP96" s="5" t="s">
        <v>220</v>
      </c>
      <c r="VQ96" s="5" t="s">
        <v>220</v>
      </c>
      <c r="VR96" s="5" t="s">
        <v>220</v>
      </c>
      <c r="VS96" s="5" t="s">
        <v>220</v>
      </c>
      <c r="VT96" s="5" t="s">
        <v>220</v>
      </c>
      <c r="VU96" s="5" t="s">
        <v>220</v>
      </c>
      <c r="VV96" s="5" t="s">
        <v>220</v>
      </c>
      <c r="VW96" s="5" t="s">
        <v>220</v>
      </c>
      <c r="VX96" s="5" t="s">
        <v>220</v>
      </c>
      <c r="VY96" s="5" t="s">
        <v>220</v>
      </c>
      <c r="VZ96" s="5" t="s">
        <v>220</v>
      </c>
      <c r="WA96" s="5" t="s">
        <v>220</v>
      </c>
      <c r="WB96" s="5" t="s">
        <v>220</v>
      </c>
      <c r="WC96" s="5" t="s">
        <v>220</v>
      </c>
      <c r="WD96" s="5" t="s">
        <v>220</v>
      </c>
      <c r="WE96" s="5" t="s">
        <v>220</v>
      </c>
      <c r="WF96" s="5" t="s">
        <v>220</v>
      </c>
      <c r="WG96" s="5" t="s">
        <v>220</v>
      </c>
      <c r="WH96" s="5" t="s">
        <v>220</v>
      </c>
      <c r="WI96" s="5">
        <v>29759</v>
      </c>
      <c r="WJ96" s="5">
        <v>27240</v>
      </c>
      <c r="WK96" s="5">
        <v>27808</v>
      </c>
      <c r="WL96" s="5">
        <v>23167</v>
      </c>
      <c r="WM96" s="5" t="s">
        <v>220</v>
      </c>
      <c r="WN96" s="5" t="s">
        <v>220</v>
      </c>
      <c r="WO96" s="5" t="s">
        <v>220</v>
      </c>
      <c r="WP96" s="5" t="s">
        <v>220</v>
      </c>
      <c r="WQ96" s="5" t="s">
        <v>220</v>
      </c>
      <c r="WR96" s="5" t="s">
        <v>220</v>
      </c>
      <c r="WS96" s="5" t="s">
        <v>220</v>
      </c>
      <c r="WT96" s="5" t="s">
        <v>220</v>
      </c>
      <c r="WU96" s="5" t="s">
        <v>220</v>
      </c>
      <c r="WV96" s="5" t="s">
        <v>220</v>
      </c>
      <c r="WW96" s="5" t="s">
        <v>220</v>
      </c>
      <c r="WX96" s="5" t="s">
        <v>220</v>
      </c>
      <c r="WY96" s="5" t="s">
        <v>220</v>
      </c>
      <c r="WZ96" s="5" t="s">
        <v>220</v>
      </c>
      <c r="XA96" s="5" t="s">
        <v>220</v>
      </c>
      <c r="XB96" s="5" t="s">
        <v>220</v>
      </c>
      <c r="XC96" s="5" t="s">
        <v>220</v>
      </c>
      <c r="XD96" s="5" t="s">
        <v>220</v>
      </c>
      <c r="XE96" s="5" t="s">
        <v>220</v>
      </c>
      <c r="XF96" s="5" t="s">
        <v>220</v>
      </c>
      <c r="XG96" s="5" t="s">
        <v>220</v>
      </c>
      <c r="XH96" s="5" t="s">
        <v>220</v>
      </c>
      <c r="XI96" s="5" t="s">
        <v>220</v>
      </c>
      <c r="XJ96" s="5" t="s">
        <v>220</v>
      </c>
      <c r="XK96" s="5" t="s">
        <v>220</v>
      </c>
      <c r="XL96" s="5" t="s">
        <v>220</v>
      </c>
      <c r="XM96" s="5" t="s">
        <v>220</v>
      </c>
      <c r="XN96" s="5" t="s">
        <v>220</v>
      </c>
      <c r="XO96" s="5">
        <v>675</v>
      </c>
      <c r="XP96" s="5">
        <v>597</v>
      </c>
      <c r="XQ96" s="5">
        <v>653</v>
      </c>
      <c r="XR96" s="5">
        <v>1065</v>
      </c>
      <c r="XS96" s="2" t="s">
        <v>220</v>
      </c>
      <c r="XT96" s="3" t="s">
        <v>220</v>
      </c>
      <c r="XU96" s="3" t="s">
        <v>220</v>
      </c>
      <c r="XV96" s="3" t="s">
        <v>220</v>
      </c>
      <c r="XW96" s="3" t="s">
        <v>220</v>
      </c>
      <c r="XX96" s="3" t="s">
        <v>220</v>
      </c>
      <c r="XY96" s="3" t="s">
        <v>220</v>
      </c>
      <c r="XZ96" s="3"/>
    </row>
    <row r="97" spans="1:650" x14ac:dyDescent="0.3">
      <c r="A97" s="1" t="s">
        <v>91</v>
      </c>
      <c r="B97" s="2">
        <v>4057006</v>
      </c>
      <c r="C97" s="5">
        <v>13365</v>
      </c>
      <c r="D97" s="5">
        <v>9897</v>
      </c>
      <c r="E97" s="5">
        <v>10997</v>
      </c>
      <c r="F97" s="5">
        <v>7384</v>
      </c>
      <c r="G97" s="5">
        <v>4856</v>
      </c>
      <c r="H97" s="5">
        <v>3941</v>
      </c>
      <c r="I97" s="5">
        <v>3160</v>
      </c>
      <c r="J97" s="5">
        <v>3448</v>
      </c>
      <c r="K97" s="5">
        <v>2068</v>
      </c>
      <c r="L97" s="5">
        <v>2700</v>
      </c>
      <c r="M97" s="5">
        <v>1567</v>
      </c>
      <c r="N97" s="5">
        <v>3339</v>
      </c>
      <c r="O97" s="5">
        <v>2060</v>
      </c>
      <c r="P97" s="5">
        <v>1933</v>
      </c>
      <c r="Q97" s="5">
        <v>2243</v>
      </c>
      <c r="R97" s="5">
        <v>3606</v>
      </c>
      <c r="S97" s="5">
        <v>4055</v>
      </c>
      <c r="T97" s="5">
        <v>5609</v>
      </c>
      <c r="U97" s="5">
        <v>1145</v>
      </c>
      <c r="V97" s="5">
        <v>1715</v>
      </c>
      <c r="W97" s="5">
        <v>1767</v>
      </c>
      <c r="X97" s="5">
        <v>595</v>
      </c>
      <c r="Y97" s="5">
        <v>2</v>
      </c>
      <c r="Z97" s="5">
        <v>2</v>
      </c>
      <c r="AA97" s="5">
        <v>0</v>
      </c>
      <c r="AB97" s="5">
        <v>1</v>
      </c>
      <c r="AC97" s="5">
        <v>1</v>
      </c>
      <c r="AD97" s="5">
        <v>0</v>
      </c>
      <c r="AE97" s="5">
        <v>0</v>
      </c>
      <c r="AF97" s="5">
        <v>0</v>
      </c>
      <c r="AG97" s="5">
        <v>2</v>
      </c>
      <c r="AH97" s="5">
        <v>1</v>
      </c>
      <c r="AI97" s="5">
        <v>30416</v>
      </c>
      <c r="AJ97" s="5">
        <v>18389</v>
      </c>
      <c r="AK97" s="5">
        <v>13718</v>
      </c>
      <c r="AL97" s="5">
        <v>80284</v>
      </c>
      <c r="AM97" s="5">
        <v>42861</v>
      </c>
      <c r="AN97" s="5">
        <v>150403</v>
      </c>
      <c r="AO97" s="5">
        <v>5922</v>
      </c>
      <c r="AP97" s="5">
        <v>11059</v>
      </c>
      <c r="AQ97" s="5">
        <v>5704</v>
      </c>
      <c r="AR97" s="5">
        <v>7700</v>
      </c>
      <c r="AS97" s="5">
        <v>16844</v>
      </c>
      <c r="AT97" s="5">
        <v>57275</v>
      </c>
      <c r="AU97" s="5">
        <v>7986</v>
      </c>
      <c r="AV97" s="5">
        <v>9800</v>
      </c>
      <c r="AW97" s="5">
        <v>10253</v>
      </c>
      <c r="AX97" s="5">
        <v>8769</v>
      </c>
      <c r="AY97" s="5">
        <v>199823</v>
      </c>
      <c r="AZ97" s="5">
        <v>4910</v>
      </c>
      <c r="BA97" s="5">
        <v>1100</v>
      </c>
      <c r="BB97" s="5">
        <v>3637</v>
      </c>
      <c r="BC97" s="5">
        <v>1891</v>
      </c>
      <c r="BD97" s="5">
        <v>12945</v>
      </c>
      <c r="BE97" s="5">
        <v>12133</v>
      </c>
      <c r="BF97" s="5">
        <v>16561</v>
      </c>
      <c r="BG97" s="5">
        <v>11759</v>
      </c>
      <c r="BH97" s="5">
        <v>16396</v>
      </c>
      <c r="BI97" s="5">
        <v>9082</v>
      </c>
      <c r="BJ97" s="5">
        <v>4048</v>
      </c>
      <c r="BK97" s="5">
        <v>3735</v>
      </c>
      <c r="BL97" s="5">
        <v>5239</v>
      </c>
      <c r="BM97" s="5">
        <v>5182</v>
      </c>
      <c r="BN97" s="5">
        <v>8764</v>
      </c>
      <c r="BO97" s="5">
        <v>49432</v>
      </c>
      <c r="BP97" s="5">
        <v>28983</v>
      </c>
      <c r="BQ97" s="5">
        <v>9400</v>
      </c>
      <c r="BR97" s="5">
        <v>8095</v>
      </c>
      <c r="BS97" s="5">
        <v>11993</v>
      </c>
      <c r="BT97" s="5">
        <v>50613</v>
      </c>
      <c r="BU97" s="5">
        <v>13956</v>
      </c>
      <c r="BV97" s="5">
        <v>36339</v>
      </c>
      <c r="BW97" s="5">
        <v>14025</v>
      </c>
      <c r="BX97" s="5">
        <v>7674</v>
      </c>
      <c r="BY97" s="5">
        <v>7721</v>
      </c>
      <c r="BZ97" s="5">
        <v>31721</v>
      </c>
      <c r="CA97" s="5">
        <v>7457</v>
      </c>
      <c r="CB97" s="5">
        <v>8617</v>
      </c>
      <c r="CC97" s="5">
        <v>3483</v>
      </c>
      <c r="CD97" s="5">
        <v>5426</v>
      </c>
      <c r="CE97" s="5">
        <v>7979</v>
      </c>
      <c r="CF97" s="5">
        <v>-28</v>
      </c>
      <c r="CG97" s="5">
        <v>13687</v>
      </c>
      <c r="CH97" s="5">
        <v>5893</v>
      </c>
      <c r="CI97" s="5">
        <v>29360</v>
      </c>
      <c r="CJ97" s="5">
        <v>23873</v>
      </c>
      <c r="CK97" s="5">
        <v>40974</v>
      </c>
      <c r="CL97" s="5">
        <v>2964</v>
      </c>
      <c r="CM97" s="5">
        <v>3612</v>
      </c>
      <c r="CN97" s="5">
        <v>8831</v>
      </c>
      <c r="CO97" s="5">
        <v>7630</v>
      </c>
      <c r="CP97" s="5">
        <v>5553</v>
      </c>
      <c r="CQ97" s="5">
        <v>8734</v>
      </c>
      <c r="CR97" s="5">
        <v>5714</v>
      </c>
      <c r="CS97" s="5">
        <v>2763</v>
      </c>
      <c r="CT97" s="5">
        <v>1606</v>
      </c>
      <c r="CU97" s="5">
        <v>63742</v>
      </c>
      <c r="CV97" s="5">
        <v>44255</v>
      </c>
      <c r="CW97" s="5">
        <v>39656</v>
      </c>
      <c r="CX97" s="5">
        <v>36074</v>
      </c>
      <c r="CY97" s="5">
        <v>38204</v>
      </c>
      <c r="CZ97" s="5">
        <v>41495</v>
      </c>
      <c r="DA97" s="5">
        <v>49458</v>
      </c>
      <c r="DB97" s="5">
        <v>49857</v>
      </c>
      <c r="DC97" s="5">
        <v>30063</v>
      </c>
      <c r="DD97" s="5">
        <v>28812</v>
      </c>
      <c r="DE97" s="5">
        <v>51163</v>
      </c>
      <c r="DF97" s="5">
        <v>36156</v>
      </c>
      <c r="DG97" s="5">
        <v>41629</v>
      </c>
      <c r="DH97" s="5">
        <v>42670</v>
      </c>
      <c r="DI97" s="5">
        <v>25509</v>
      </c>
      <c r="DJ97" s="5">
        <v>20329</v>
      </c>
      <c r="DK97" s="5">
        <v>16819</v>
      </c>
      <c r="DL97" s="5">
        <v>18077</v>
      </c>
      <c r="DM97" s="5">
        <v>21071</v>
      </c>
      <c r="DN97" s="5">
        <v>22558</v>
      </c>
      <c r="DO97" s="5">
        <v>26116</v>
      </c>
      <c r="DP97" s="5">
        <v>6188</v>
      </c>
      <c r="DQ97" s="5">
        <v>29187</v>
      </c>
      <c r="DR97" s="5">
        <v>21550</v>
      </c>
      <c r="DS97" s="5">
        <v>23393</v>
      </c>
      <c r="DT97" s="5">
        <v>21717</v>
      </c>
      <c r="DU97" s="5">
        <v>19327</v>
      </c>
      <c r="DV97" s="5">
        <v>18330</v>
      </c>
      <c r="DW97" s="5">
        <v>18325</v>
      </c>
      <c r="DX97" s="5">
        <v>19970</v>
      </c>
      <c r="DY97" s="5">
        <v>16574</v>
      </c>
      <c r="DZ97" s="5">
        <v>13675</v>
      </c>
      <c r="EA97" s="5">
        <v>4229</v>
      </c>
      <c r="EB97" s="5">
        <v>6793</v>
      </c>
      <c r="EC97" s="5">
        <v>1611</v>
      </c>
      <c r="ED97" s="5">
        <v>1517</v>
      </c>
      <c r="EE97" s="5">
        <v>1784</v>
      </c>
      <c r="EF97" s="5">
        <v>1963</v>
      </c>
      <c r="EG97" s="5">
        <v>1998</v>
      </c>
      <c r="EH97" s="5">
        <v>1967</v>
      </c>
      <c r="EI97" s="5">
        <v>327</v>
      </c>
      <c r="EJ97" s="5">
        <v>495</v>
      </c>
      <c r="EK97" s="5">
        <v>461</v>
      </c>
      <c r="EL97" s="5">
        <v>2300</v>
      </c>
      <c r="EM97" s="5">
        <v>1186</v>
      </c>
      <c r="EN97" s="5">
        <v>1181</v>
      </c>
      <c r="EO97" s="5">
        <v>965</v>
      </c>
      <c r="EP97" s="5">
        <v>1122</v>
      </c>
      <c r="EQ97" s="5">
        <v>838</v>
      </c>
      <c r="ER97" s="5">
        <v>635</v>
      </c>
      <c r="ES97" s="5">
        <v>891</v>
      </c>
      <c r="ET97" s="5">
        <v>614</v>
      </c>
      <c r="EU97" s="5">
        <v>609</v>
      </c>
      <c r="EV97" s="5">
        <v>2153</v>
      </c>
      <c r="EW97" s="5">
        <v>513</v>
      </c>
      <c r="EX97" s="5">
        <v>928</v>
      </c>
      <c r="EY97" s="5">
        <v>935</v>
      </c>
      <c r="EZ97" s="5">
        <v>526</v>
      </c>
      <c r="FA97" s="5">
        <v>58</v>
      </c>
      <c r="FB97" s="5">
        <v>1929</v>
      </c>
      <c r="FC97" s="5">
        <v>1022</v>
      </c>
      <c r="FD97" s="5">
        <v>12630</v>
      </c>
      <c r="FE97" s="5">
        <v>226</v>
      </c>
      <c r="FF97" s="5">
        <v>216</v>
      </c>
      <c r="FG97" s="5">
        <v>0</v>
      </c>
      <c r="FH97" s="5">
        <v>0</v>
      </c>
      <c r="FI97" s="5">
        <v>0</v>
      </c>
      <c r="FJ97" s="5">
        <v>0</v>
      </c>
      <c r="FK97" s="5">
        <v>0</v>
      </c>
      <c r="FL97" s="5">
        <v>0</v>
      </c>
      <c r="FM97" s="5">
        <v>0</v>
      </c>
      <c r="FN97" s="5">
        <v>0</v>
      </c>
      <c r="FO97" s="5">
        <v>0</v>
      </c>
      <c r="FP97" s="5">
        <v>0</v>
      </c>
      <c r="FQ97" s="5">
        <v>0</v>
      </c>
      <c r="FR97" s="5">
        <v>0</v>
      </c>
      <c r="FS97" s="5">
        <v>0</v>
      </c>
      <c r="FT97" s="5">
        <v>0</v>
      </c>
      <c r="FU97" s="5" t="s">
        <v>220</v>
      </c>
      <c r="FV97" s="5" t="s">
        <v>220</v>
      </c>
      <c r="FW97" s="5" t="s">
        <v>220</v>
      </c>
      <c r="FX97" s="5" t="s">
        <v>220</v>
      </c>
      <c r="FY97" s="5" t="s">
        <v>220</v>
      </c>
      <c r="FZ97" s="5" t="s">
        <v>220</v>
      </c>
      <c r="GA97" s="5" t="s">
        <v>220</v>
      </c>
      <c r="GB97" s="5" t="s">
        <v>220</v>
      </c>
      <c r="GC97" s="5" t="s">
        <v>220</v>
      </c>
      <c r="GD97" s="5" t="s">
        <v>220</v>
      </c>
      <c r="GE97" s="5" t="s">
        <v>220</v>
      </c>
      <c r="GF97" s="5" t="s">
        <v>220</v>
      </c>
      <c r="GG97" s="5" t="s">
        <v>220</v>
      </c>
      <c r="GH97" s="5" t="s">
        <v>220</v>
      </c>
      <c r="GI97" s="5" t="s">
        <v>220</v>
      </c>
      <c r="GJ97" s="5" t="s">
        <v>220</v>
      </c>
      <c r="GK97" s="5" t="s">
        <v>220</v>
      </c>
      <c r="GL97" s="5" t="s">
        <v>220</v>
      </c>
      <c r="GM97" s="5">
        <v>161184</v>
      </c>
      <c r="GN97" s="5">
        <v>108316</v>
      </c>
      <c r="GO97" s="5">
        <v>75381</v>
      </c>
      <c r="GP97" s="5">
        <v>133354</v>
      </c>
      <c r="GQ97" s="5">
        <v>99698</v>
      </c>
      <c r="GR97" s="5">
        <v>248414</v>
      </c>
      <c r="GS97" s="5">
        <v>74495</v>
      </c>
      <c r="GT97" s="5">
        <v>102670</v>
      </c>
      <c r="GU97" s="5">
        <v>52188</v>
      </c>
      <c r="GV97" s="5">
        <v>47381</v>
      </c>
      <c r="GW97" s="5">
        <v>77757</v>
      </c>
      <c r="GX97" s="5">
        <v>130790</v>
      </c>
      <c r="GY97" s="5">
        <v>60318</v>
      </c>
      <c r="GZ97" s="5">
        <v>64202</v>
      </c>
      <c r="HA97" s="5">
        <v>42453</v>
      </c>
      <c r="HB97" s="5">
        <v>39253</v>
      </c>
      <c r="HC97" s="5">
        <v>229513</v>
      </c>
      <c r="HD97" s="5">
        <v>29204</v>
      </c>
      <c r="HE97" s="5">
        <v>37894</v>
      </c>
      <c r="HF97" s="5">
        <v>34418</v>
      </c>
      <c r="HG97" s="5">
        <v>59743</v>
      </c>
      <c r="HH97" s="5">
        <v>45753</v>
      </c>
      <c r="HI97" s="5">
        <v>83028</v>
      </c>
      <c r="HJ97" s="5">
        <v>42005</v>
      </c>
      <c r="HK97" s="5">
        <v>39698</v>
      </c>
      <c r="HL97" s="5">
        <v>47471</v>
      </c>
      <c r="HM97" s="5">
        <v>36099</v>
      </c>
      <c r="HN97" s="5">
        <v>29861</v>
      </c>
      <c r="HO97" s="5">
        <v>31816</v>
      </c>
      <c r="HP97" s="5">
        <v>43553</v>
      </c>
      <c r="HQ97" s="5">
        <v>24746</v>
      </c>
      <c r="HR97" s="5">
        <v>24263</v>
      </c>
      <c r="HS97" s="5">
        <v>254113</v>
      </c>
      <c r="HT97" s="5">
        <v>280337</v>
      </c>
      <c r="HU97" s="5">
        <v>278844</v>
      </c>
      <c r="HV97" s="5">
        <v>285712</v>
      </c>
      <c r="HW97" s="5">
        <v>336382</v>
      </c>
      <c r="HX97" s="5">
        <v>468451</v>
      </c>
      <c r="HY97" s="5">
        <v>406692</v>
      </c>
      <c r="HZ97" s="5">
        <v>361501</v>
      </c>
      <c r="IA97" s="5">
        <v>473710</v>
      </c>
      <c r="IB97" s="5">
        <v>461269</v>
      </c>
      <c r="IC97" s="5">
        <v>445924</v>
      </c>
      <c r="ID97" s="5">
        <v>474675</v>
      </c>
      <c r="IE97" s="5">
        <v>389684</v>
      </c>
      <c r="IF97" s="5">
        <v>370379</v>
      </c>
      <c r="IG97" s="5">
        <v>342804</v>
      </c>
      <c r="IH97" s="5">
        <v>260078</v>
      </c>
      <c r="II97" s="5">
        <v>232085</v>
      </c>
      <c r="IJ97" s="5">
        <v>213814</v>
      </c>
      <c r="IK97" s="5">
        <v>1500958</v>
      </c>
      <c r="IL97" s="5">
        <v>243178</v>
      </c>
      <c r="IM97" s="5">
        <v>200154</v>
      </c>
      <c r="IN97" s="5">
        <v>195314</v>
      </c>
      <c r="IO97" s="5">
        <v>199989</v>
      </c>
      <c r="IP97" s="5">
        <v>172404</v>
      </c>
      <c r="IQ97" s="5">
        <v>176362</v>
      </c>
      <c r="IR97" s="5">
        <v>163737</v>
      </c>
      <c r="IS97" s="5">
        <v>163843</v>
      </c>
      <c r="IT97" s="5">
        <v>182017</v>
      </c>
      <c r="IU97" s="5">
        <v>167666</v>
      </c>
      <c r="IV97" s="5">
        <v>151119</v>
      </c>
      <c r="IW97" s="5">
        <v>133799</v>
      </c>
      <c r="IX97" s="5">
        <v>134368</v>
      </c>
      <c r="IY97" s="5">
        <v>21613</v>
      </c>
      <c r="IZ97" s="5">
        <v>26214</v>
      </c>
      <c r="JA97" s="5">
        <v>22070</v>
      </c>
      <c r="JB97" s="5">
        <v>25963</v>
      </c>
      <c r="JC97" s="5">
        <v>32359</v>
      </c>
      <c r="JD97" s="5">
        <v>29054</v>
      </c>
      <c r="JE97" s="5">
        <v>12835</v>
      </c>
      <c r="JF97" s="5">
        <v>10200</v>
      </c>
      <c r="JG97" s="5">
        <v>11383</v>
      </c>
      <c r="JH97" s="5">
        <v>17369</v>
      </c>
      <c r="JI97" s="5">
        <v>11933</v>
      </c>
      <c r="JJ97" s="5">
        <v>24635</v>
      </c>
      <c r="JK97" s="5">
        <v>13936</v>
      </c>
      <c r="JL97" s="5">
        <v>12443</v>
      </c>
      <c r="JM97" s="5">
        <v>11564</v>
      </c>
      <c r="JN97" s="5">
        <v>12896</v>
      </c>
      <c r="JO97" s="5">
        <v>8428</v>
      </c>
      <c r="JP97" s="5">
        <v>19983</v>
      </c>
      <c r="JQ97" s="5">
        <v>9188</v>
      </c>
      <c r="JR97" s="5">
        <v>12425</v>
      </c>
      <c r="JS97" s="5">
        <v>8376</v>
      </c>
      <c r="JT97" s="5">
        <v>11831</v>
      </c>
      <c r="JU97" s="5">
        <v>10016</v>
      </c>
      <c r="JV97" s="5">
        <v>18634</v>
      </c>
      <c r="JW97" s="5">
        <v>13065</v>
      </c>
      <c r="JX97" s="5">
        <v>15512</v>
      </c>
      <c r="JY97" s="5">
        <v>14001</v>
      </c>
      <c r="JZ97" s="5">
        <v>9289</v>
      </c>
      <c r="KA97" s="5">
        <v>14069</v>
      </c>
      <c r="KB97" s="5">
        <v>11239</v>
      </c>
      <c r="KC97" s="5">
        <v>13423</v>
      </c>
      <c r="KD97" s="5">
        <v>12859</v>
      </c>
      <c r="KE97" s="5">
        <v>45463</v>
      </c>
      <c r="KF97" s="5">
        <v>31743</v>
      </c>
      <c r="KG97" s="5">
        <v>40789</v>
      </c>
      <c r="KH97" s="5">
        <v>31868</v>
      </c>
      <c r="KI97" s="5">
        <v>24460</v>
      </c>
      <c r="KJ97" s="5">
        <v>17626</v>
      </c>
      <c r="KK97" s="5">
        <v>11310</v>
      </c>
      <c r="KL97" s="5">
        <v>8886</v>
      </c>
      <c r="KM97" s="5">
        <v>7589</v>
      </c>
      <c r="KN97" s="5">
        <v>-31</v>
      </c>
      <c r="KO97" s="5">
        <v>-4124</v>
      </c>
      <c r="KP97" s="5">
        <v>2961</v>
      </c>
      <c r="KQ97" s="5">
        <v>3908</v>
      </c>
      <c r="KR97" s="5">
        <v>1814</v>
      </c>
      <c r="KS97" s="5">
        <v>-878</v>
      </c>
      <c r="KT97" s="5">
        <v>-3478</v>
      </c>
      <c r="KU97" s="5">
        <v>-3268</v>
      </c>
      <c r="KV97" s="5">
        <v>-2699</v>
      </c>
      <c r="KW97" s="5">
        <v>-187</v>
      </c>
      <c r="KX97" s="5">
        <v>-1957</v>
      </c>
      <c r="KY97" s="5">
        <v>-1764</v>
      </c>
      <c r="KZ97" s="5">
        <v>-3015</v>
      </c>
      <c r="LA97" s="5">
        <v>-140</v>
      </c>
      <c r="LB97" s="5">
        <v>-595</v>
      </c>
      <c r="LC97" s="5">
        <v>-1305</v>
      </c>
      <c r="LD97" s="5">
        <v>-2242</v>
      </c>
      <c r="LE97" s="5">
        <v>-1475</v>
      </c>
      <c r="LF97" s="5">
        <v>-1987</v>
      </c>
      <c r="LG97" s="5">
        <v>-3655</v>
      </c>
      <c r="LH97" s="5">
        <v>-2783</v>
      </c>
      <c r="LI97" s="5">
        <v>-4625</v>
      </c>
      <c r="LJ97" s="5">
        <v>-6680</v>
      </c>
      <c r="LK97" s="5">
        <v>6988</v>
      </c>
      <c r="LL97" s="5">
        <v>6715</v>
      </c>
      <c r="LM97" s="5">
        <v>3446</v>
      </c>
      <c r="LN97" s="5">
        <v>3059</v>
      </c>
      <c r="LO97" s="5">
        <v>3375</v>
      </c>
      <c r="LP97" s="5">
        <v>4439</v>
      </c>
      <c r="LQ97" s="5">
        <v>3074</v>
      </c>
      <c r="LR97" s="5">
        <v>3317</v>
      </c>
      <c r="LS97" s="5">
        <v>3246</v>
      </c>
      <c r="LT97" s="5">
        <v>2796</v>
      </c>
      <c r="LU97" s="5">
        <v>3302</v>
      </c>
      <c r="LV97" s="5">
        <v>3778</v>
      </c>
      <c r="LW97" s="5">
        <v>4409</v>
      </c>
      <c r="LX97" s="5">
        <v>5070</v>
      </c>
      <c r="LY97" s="5">
        <v>3518</v>
      </c>
      <c r="LZ97" s="5">
        <v>2136</v>
      </c>
      <c r="MA97" s="5">
        <v>2324</v>
      </c>
      <c r="MB97" s="5">
        <v>2230</v>
      </c>
      <c r="MC97" s="5">
        <v>2128</v>
      </c>
      <c r="MD97" s="5">
        <v>2238</v>
      </c>
      <c r="ME97" s="5">
        <v>1556</v>
      </c>
      <c r="MF97" s="5">
        <v>2351</v>
      </c>
      <c r="MG97" s="5">
        <v>2150</v>
      </c>
      <c r="MH97" s="5">
        <v>2331</v>
      </c>
      <c r="MI97" s="5">
        <v>2140</v>
      </c>
      <c r="MJ97" s="5">
        <v>2355</v>
      </c>
      <c r="MK97" s="5">
        <v>2150</v>
      </c>
      <c r="ML97" s="5">
        <v>1684</v>
      </c>
      <c r="MM97" s="5">
        <v>2084</v>
      </c>
      <c r="MN97" s="5">
        <v>2445</v>
      </c>
      <c r="MO97" s="5">
        <v>2113</v>
      </c>
      <c r="MP97" s="5">
        <v>2408</v>
      </c>
      <c r="MQ97" s="5">
        <v>1085</v>
      </c>
      <c r="MR97" s="5">
        <v>1156</v>
      </c>
      <c r="MS97" s="5">
        <v>1180</v>
      </c>
      <c r="MT97" s="5">
        <v>997</v>
      </c>
      <c r="MU97" s="5">
        <v>1015</v>
      </c>
      <c r="MV97" s="5">
        <v>1263</v>
      </c>
      <c r="MW97" s="5">
        <v>986</v>
      </c>
      <c r="MX97" s="5">
        <v>1194</v>
      </c>
      <c r="MY97" s="5">
        <v>1240</v>
      </c>
      <c r="MZ97" s="5">
        <v>1375</v>
      </c>
      <c r="NA97" s="5">
        <v>1168</v>
      </c>
      <c r="NB97" s="5">
        <v>1026</v>
      </c>
      <c r="NC97" s="5">
        <v>1419</v>
      </c>
      <c r="ND97" s="5">
        <v>1200</v>
      </c>
      <c r="NE97" s="5" t="s">
        <v>220</v>
      </c>
      <c r="NF97" s="5" t="s">
        <v>220</v>
      </c>
      <c r="NG97" s="5" t="s">
        <v>220</v>
      </c>
      <c r="NH97" s="5" t="s">
        <v>220</v>
      </c>
      <c r="NI97" s="5" t="s">
        <v>220</v>
      </c>
      <c r="NJ97" s="5" t="s">
        <v>220</v>
      </c>
      <c r="NK97" s="5" t="s">
        <v>220</v>
      </c>
      <c r="NL97" s="5" t="s">
        <v>220</v>
      </c>
      <c r="NM97" s="5" t="s">
        <v>220</v>
      </c>
      <c r="NN97" s="5" t="s">
        <v>220</v>
      </c>
      <c r="NO97" s="5" t="s">
        <v>220</v>
      </c>
      <c r="NP97" s="5" t="s">
        <v>220</v>
      </c>
      <c r="NQ97" s="5" t="s">
        <v>220</v>
      </c>
      <c r="NR97" s="5" t="s">
        <v>220</v>
      </c>
      <c r="NS97" s="5" t="s">
        <v>220</v>
      </c>
      <c r="NT97" s="5" t="s">
        <v>220</v>
      </c>
      <c r="NU97" s="5" t="s">
        <v>220</v>
      </c>
      <c r="NV97" s="5" t="s">
        <v>220</v>
      </c>
      <c r="NW97" s="5">
        <v>0</v>
      </c>
      <c r="NX97" s="5">
        <v>0</v>
      </c>
      <c r="NY97" s="5">
        <v>0</v>
      </c>
      <c r="NZ97" s="5">
        <v>0</v>
      </c>
      <c r="OA97" s="5">
        <v>0</v>
      </c>
      <c r="OB97" s="5">
        <v>0</v>
      </c>
      <c r="OC97" s="5">
        <v>0</v>
      </c>
      <c r="OD97" s="5">
        <v>0</v>
      </c>
      <c r="OE97" s="5">
        <v>0</v>
      </c>
      <c r="OF97" s="5">
        <v>0</v>
      </c>
      <c r="OG97" s="5">
        <v>0</v>
      </c>
      <c r="OH97" s="5">
        <v>0</v>
      </c>
      <c r="OI97" s="5">
        <v>0</v>
      </c>
      <c r="OJ97" s="5">
        <v>0</v>
      </c>
      <c r="OK97" s="5" t="s">
        <v>220</v>
      </c>
      <c r="OL97" s="5" t="s">
        <v>220</v>
      </c>
      <c r="OM97" s="5" t="s">
        <v>220</v>
      </c>
      <c r="ON97" s="5" t="s">
        <v>220</v>
      </c>
      <c r="OO97" s="5" t="s">
        <v>220</v>
      </c>
      <c r="OP97" s="5" t="s">
        <v>220</v>
      </c>
      <c r="OQ97" s="5" t="s">
        <v>220</v>
      </c>
      <c r="OR97" s="5" t="s">
        <v>220</v>
      </c>
      <c r="OS97" s="5" t="s">
        <v>220</v>
      </c>
      <c r="OT97" s="5" t="s">
        <v>220</v>
      </c>
      <c r="OU97" s="5" t="s">
        <v>220</v>
      </c>
      <c r="OV97" s="5" t="s">
        <v>220</v>
      </c>
      <c r="OW97" s="5" t="s">
        <v>220</v>
      </c>
      <c r="OX97" s="5" t="s">
        <v>220</v>
      </c>
      <c r="OY97" s="5" t="s">
        <v>220</v>
      </c>
      <c r="OZ97" s="5" t="s">
        <v>220</v>
      </c>
      <c r="PA97" s="5" t="s">
        <v>220</v>
      </c>
      <c r="PB97" s="5" t="s">
        <v>220</v>
      </c>
      <c r="PC97" s="5">
        <v>10174</v>
      </c>
      <c r="PD97" s="5">
        <v>9438</v>
      </c>
      <c r="PE97" s="5">
        <v>8120</v>
      </c>
      <c r="PF97" s="5">
        <v>9148</v>
      </c>
      <c r="PG97" s="5">
        <v>8682</v>
      </c>
      <c r="PH97" s="5">
        <v>8705</v>
      </c>
      <c r="PI97" s="5">
        <v>8167</v>
      </c>
      <c r="PJ97" s="5">
        <v>9004</v>
      </c>
      <c r="PK97" s="5">
        <v>9446</v>
      </c>
      <c r="PL97" s="5">
        <v>15510</v>
      </c>
      <c r="PM97" s="5">
        <v>7586</v>
      </c>
      <c r="PN97" s="5">
        <v>8509</v>
      </c>
      <c r="PO97" s="5">
        <v>7473</v>
      </c>
      <c r="PP97" s="5">
        <v>6704</v>
      </c>
      <c r="PQ97" s="5">
        <v>8091</v>
      </c>
      <c r="PR97" s="5">
        <v>6364</v>
      </c>
      <c r="PS97" s="5">
        <v>6175</v>
      </c>
      <c r="PT97" s="5">
        <v>8847</v>
      </c>
      <c r="PU97" s="5">
        <v>7614</v>
      </c>
      <c r="PV97" s="5">
        <v>7549</v>
      </c>
      <c r="PW97" s="5">
        <v>12909</v>
      </c>
      <c r="PX97" s="5">
        <v>7243</v>
      </c>
      <c r="PY97" s="5">
        <v>7519</v>
      </c>
      <c r="PZ97" s="5">
        <v>6137</v>
      </c>
      <c r="QA97" s="5">
        <v>7398</v>
      </c>
      <c r="QB97" s="5">
        <v>7366</v>
      </c>
      <c r="QC97" s="5">
        <v>8031</v>
      </c>
      <c r="QD97" s="5">
        <v>7472</v>
      </c>
      <c r="QE97" s="5">
        <v>6911</v>
      </c>
      <c r="QF97" s="5">
        <v>6166</v>
      </c>
      <c r="QG97" s="5">
        <v>5430</v>
      </c>
      <c r="QH97" s="5">
        <v>5022</v>
      </c>
      <c r="QI97" s="5">
        <v>33369</v>
      </c>
      <c r="QJ97" s="5">
        <v>34252</v>
      </c>
      <c r="QK97" s="5">
        <v>40873</v>
      </c>
      <c r="QL97" s="5">
        <v>40341</v>
      </c>
      <c r="QM97" s="5">
        <v>38688</v>
      </c>
      <c r="QN97" s="5">
        <v>36344</v>
      </c>
      <c r="QO97" s="5">
        <v>31094</v>
      </c>
      <c r="QP97" s="5">
        <v>31369</v>
      </c>
      <c r="QQ97" s="5">
        <v>34923</v>
      </c>
      <c r="QR97" s="5">
        <v>24132</v>
      </c>
      <c r="QS97" s="5">
        <v>22108</v>
      </c>
      <c r="QT97" s="5">
        <v>18093</v>
      </c>
      <c r="QU97" s="5">
        <v>17095</v>
      </c>
      <c r="QV97" s="5">
        <v>16428</v>
      </c>
      <c r="QW97" s="5">
        <v>13814</v>
      </c>
      <c r="QX97" s="5">
        <v>16277</v>
      </c>
      <c r="QY97" s="5">
        <v>14565</v>
      </c>
      <c r="QZ97" s="5">
        <v>11019</v>
      </c>
      <c r="RA97" s="5">
        <v>9634</v>
      </c>
      <c r="RB97" s="5">
        <v>9504</v>
      </c>
      <c r="RC97" s="5">
        <v>9855</v>
      </c>
      <c r="RD97" s="5">
        <v>14390</v>
      </c>
      <c r="RE97" s="5">
        <v>10309</v>
      </c>
      <c r="RF97" s="5">
        <v>10317</v>
      </c>
      <c r="RG97" s="5">
        <v>11288</v>
      </c>
      <c r="RH97" s="5">
        <v>12927</v>
      </c>
      <c r="RI97" s="5">
        <v>11545</v>
      </c>
      <c r="RJ97" s="5">
        <v>10180</v>
      </c>
      <c r="RK97" s="5">
        <v>10227</v>
      </c>
      <c r="RL97" s="5">
        <v>10624</v>
      </c>
      <c r="RM97" s="5">
        <v>9467</v>
      </c>
      <c r="RN97" s="5">
        <v>9051</v>
      </c>
      <c r="RO97" s="5">
        <v>6336</v>
      </c>
      <c r="RP97" s="5">
        <v>5682</v>
      </c>
      <c r="RQ97" s="5">
        <v>5920</v>
      </c>
      <c r="RR97" s="5">
        <v>5707</v>
      </c>
      <c r="RS97" s="5">
        <v>6131</v>
      </c>
      <c r="RT97" s="5">
        <v>6201</v>
      </c>
      <c r="RU97" s="5">
        <v>5734</v>
      </c>
      <c r="RV97" s="5">
        <v>6226</v>
      </c>
      <c r="RW97" s="5">
        <v>7044</v>
      </c>
      <c r="RX97" s="5">
        <v>6507</v>
      </c>
      <c r="RY97" s="5">
        <v>6892</v>
      </c>
      <c r="RZ97" s="5">
        <v>7385</v>
      </c>
      <c r="SA97" s="5">
        <v>7711</v>
      </c>
      <c r="SB97" s="5">
        <v>7577</v>
      </c>
      <c r="SC97" s="5">
        <v>7888</v>
      </c>
      <c r="SD97" s="5">
        <v>8938</v>
      </c>
      <c r="SE97" s="5">
        <v>7410</v>
      </c>
      <c r="SF97" s="5">
        <v>8647</v>
      </c>
      <c r="SG97" s="5">
        <v>8920</v>
      </c>
      <c r="SH97" s="5">
        <v>8766</v>
      </c>
      <c r="SI97" s="5">
        <v>8727</v>
      </c>
      <c r="SJ97" s="5">
        <v>7779</v>
      </c>
      <c r="SK97" s="5">
        <v>8431</v>
      </c>
      <c r="SL97" s="5">
        <v>8354</v>
      </c>
      <c r="SM97" s="5">
        <v>7067</v>
      </c>
      <c r="SN97" s="5">
        <v>6303</v>
      </c>
      <c r="SO97" s="5">
        <v>5835</v>
      </c>
      <c r="SP97" s="5">
        <v>6231</v>
      </c>
      <c r="SQ97" s="5">
        <v>6065</v>
      </c>
      <c r="SR97" s="5">
        <v>5485</v>
      </c>
      <c r="SS97" s="5">
        <v>5336</v>
      </c>
      <c r="ST97" s="5">
        <v>5105</v>
      </c>
      <c r="SU97" s="5">
        <v>666</v>
      </c>
      <c r="SV97" s="5">
        <v>2856</v>
      </c>
      <c r="SW97" s="5">
        <v>14530</v>
      </c>
      <c r="SX97" s="5">
        <v>6544</v>
      </c>
      <c r="SY97" s="5">
        <v>3909</v>
      </c>
      <c r="SZ97" s="5">
        <v>4938</v>
      </c>
      <c r="TA97" s="5">
        <v>3691</v>
      </c>
      <c r="TB97" s="5">
        <v>2997</v>
      </c>
      <c r="TC97" s="5">
        <v>3537</v>
      </c>
      <c r="TD97" s="5">
        <v>2794</v>
      </c>
      <c r="TE97" s="5">
        <v>1848</v>
      </c>
      <c r="TF97" s="5">
        <v>1670</v>
      </c>
      <c r="TG97" s="5">
        <v>2013</v>
      </c>
      <c r="TH97" s="5">
        <v>2256</v>
      </c>
      <c r="TI97" s="5">
        <v>1652</v>
      </c>
      <c r="TJ97" s="5">
        <v>1318</v>
      </c>
      <c r="TK97" s="5">
        <v>1253</v>
      </c>
      <c r="TL97" s="5">
        <v>1187</v>
      </c>
      <c r="TM97" s="5">
        <v>1734</v>
      </c>
      <c r="TN97" s="5">
        <v>2049</v>
      </c>
      <c r="TO97" s="5">
        <v>2940</v>
      </c>
      <c r="TP97" s="5">
        <v>4898</v>
      </c>
      <c r="TQ97" s="5">
        <v>3843</v>
      </c>
      <c r="TR97" s="5">
        <v>4782</v>
      </c>
      <c r="TS97" s="5">
        <v>2332</v>
      </c>
      <c r="TT97" s="5">
        <v>1904</v>
      </c>
      <c r="TU97" s="5">
        <v>1665</v>
      </c>
      <c r="TV97" s="5">
        <v>1627</v>
      </c>
      <c r="TW97" s="5">
        <v>1659</v>
      </c>
      <c r="TX97" s="5">
        <v>1726</v>
      </c>
      <c r="TY97" s="5">
        <v>1522</v>
      </c>
      <c r="TZ97" s="5">
        <v>1349</v>
      </c>
      <c r="UA97" s="5">
        <v>49</v>
      </c>
      <c r="UB97" s="5">
        <v>64</v>
      </c>
      <c r="UC97" s="5">
        <v>53</v>
      </c>
      <c r="UD97" s="5">
        <v>94</v>
      </c>
      <c r="UE97" s="5">
        <v>47</v>
      </c>
      <c r="UF97" s="5">
        <v>54</v>
      </c>
      <c r="UG97" s="5">
        <v>31</v>
      </c>
      <c r="UH97" s="5">
        <v>0</v>
      </c>
      <c r="UI97" s="5">
        <v>0</v>
      </c>
      <c r="UJ97" s="5">
        <v>0</v>
      </c>
      <c r="UK97" s="5">
        <v>0</v>
      </c>
      <c r="UL97" s="5">
        <v>0</v>
      </c>
      <c r="UM97" s="5">
        <v>0</v>
      </c>
      <c r="UN97" s="5">
        <v>0</v>
      </c>
      <c r="UO97" s="5">
        <v>6</v>
      </c>
      <c r="UP97" s="5">
        <v>11</v>
      </c>
      <c r="UQ97" s="5">
        <v>7</v>
      </c>
      <c r="UR97" s="5">
        <v>5</v>
      </c>
      <c r="US97" s="5">
        <v>14</v>
      </c>
      <c r="UT97" s="5">
        <v>225</v>
      </c>
      <c r="UU97" s="5">
        <v>787</v>
      </c>
      <c r="UV97" s="5">
        <v>340</v>
      </c>
      <c r="UW97" s="5">
        <v>410</v>
      </c>
      <c r="UX97" s="5">
        <v>536</v>
      </c>
      <c r="UY97" s="5">
        <v>561</v>
      </c>
      <c r="UZ97" s="5">
        <v>734</v>
      </c>
      <c r="VA97" s="5">
        <v>694</v>
      </c>
      <c r="VB97" s="5">
        <v>819</v>
      </c>
      <c r="VC97" s="5">
        <v>652</v>
      </c>
      <c r="VD97" s="5">
        <v>647</v>
      </c>
      <c r="VE97" s="5">
        <v>543</v>
      </c>
      <c r="VF97" s="5">
        <v>435</v>
      </c>
      <c r="VG97" s="5">
        <v>18241</v>
      </c>
      <c r="VH97" s="5">
        <v>18653</v>
      </c>
      <c r="VI97" s="5">
        <v>22244</v>
      </c>
      <c r="VJ97" s="5">
        <v>19007</v>
      </c>
      <c r="VK97" s="5">
        <v>20080</v>
      </c>
      <c r="VL97" s="5">
        <v>19826</v>
      </c>
      <c r="VM97" s="5">
        <v>18190</v>
      </c>
      <c r="VN97" s="5">
        <v>18327</v>
      </c>
      <c r="VO97" s="5">
        <v>18614</v>
      </c>
      <c r="VP97" s="5">
        <v>22158</v>
      </c>
      <c r="VQ97" s="5">
        <v>22501</v>
      </c>
      <c r="VR97" s="5">
        <v>20867</v>
      </c>
      <c r="VS97" s="5">
        <v>20244</v>
      </c>
      <c r="VT97" s="5">
        <v>22854</v>
      </c>
      <c r="VU97" s="5">
        <v>21454</v>
      </c>
      <c r="VV97" s="5">
        <v>22432</v>
      </c>
      <c r="VW97" s="5">
        <v>19333</v>
      </c>
      <c r="VX97" s="5">
        <v>24060</v>
      </c>
      <c r="VY97" s="5">
        <v>22027</v>
      </c>
      <c r="VZ97" s="5">
        <v>20174</v>
      </c>
      <c r="WA97" s="5">
        <v>22560</v>
      </c>
      <c r="WB97" s="5">
        <v>20579</v>
      </c>
      <c r="WC97" s="5">
        <v>22527</v>
      </c>
      <c r="WD97" s="5">
        <v>21117</v>
      </c>
      <c r="WE97" s="5">
        <v>21646</v>
      </c>
      <c r="WF97" s="5">
        <v>18071</v>
      </c>
      <c r="WG97" s="5">
        <v>17006</v>
      </c>
      <c r="WH97" s="5">
        <v>15090</v>
      </c>
      <c r="WI97" s="5">
        <v>13693</v>
      </c>
      <c r="WJ97" s="5">
        <v>12884</v>
      </c>
      <c r="WK97" s="5">
        <v>12672</v>
      </c>
      <c r="WL97" s="5">
        <v>11214</v>
      </c>
      <c r="WM97" s="5">
        <v>2653</v>
      </c>
      <c r="WN97" s="5">
        <v>3101</v>
      </c>
      <c r="WO97" s="5">
        <v>2609</v>
      </c>
      <c r="WP97" s="5">
        <v>2704</v>
      </c>
      <c r="WQ97" s="5">
        <v>2535</v>
      </c>
      <c r="WR97" s="5">
        <v>1976</v>
      </c>
      <c r="WS97" s="5">
        <v>1600</v>
      </c>
      <c r="WT97" s="5">
        <v>1579</v>
      </c>
      <c r="WU97" s="5">
        <v>1801</v>
      </c>
      <c r="WV97" s="5">
        <v>1926</v>
      </c>
      <c r="WW97" s="5">
        <v>1546</v>
      </c>
      <c r="WX97" s="5">
        <v>1415</v>
      </c>
      <c r="WY97" s="5">
        <v>1530</v>
      </c>
      <c r="WZ97" s="5">
        <v>1490</v>
      </c>
      <c r="XA97" s="5">
        <v>1755</v>
      </c>
      <c r="XB97" s="5">
        <v>1494</v>
      </c>
      <c r="XC97" s="5">
        <v>2011</v>
      </c>
      <c r="XD97" s="5">
        <v>1856</v>
      </c>
      <c r="XE97" s="5">
        <v>1495</v>
      </c>
      <c r="XF97" s="5">
        <v>1700</v>
      </c>
      <c r="XG97" s="5">
        <v>1665</v>
      </c>
      <c r="XH97" s="5">
        <v>1890</v>
      </c>
      <c r="XI97" s="5">
        <v>1942</v>
      </c>
      <c r="XJ97" s="5">
        <v>1511</v>
      </c>
      <c r="XK97" s="5">
        <v>1384</v>
      </c>
      <c r="XL97" s="5">
        <v>1173</v>
      </c>
      <c r="XM97" s="5">
        <v>991</v>
      </c>
      <c r="XN97" s="5">
        <v>1078</v>
      </c>
      <c r="XO97" s="5">
        <v>959</v>
      </c>
      <c r="XP97" s="5">
        <v>1039</v>
      </c>
      <c r="XQ97" s="5">
        <v>1187</v>
      </c>
      <c r="XR97" s="5">
        <v>609</v>
      </c>
      <c r="XS97" s="2">
        <v>22053</v>
      </c>
      <c r="XT97" s="3" t="s">
        <v>222</v>
      </c>
      <c r="XU97" s="3" t="s">
        <v>222</v>
      </c>
      <c r="XV97" s="3" t="s">
        <v>222</v>
      </c>
      <c r="XW97" s="3" t="s">
        <v>221</v>
      </c>
      <c r="XX97" s="3" t="s">
        <v>222</v>
      </c>
      <c r="XY97" s="3" t="s">
        <v>222</v>
      </c>
      <c r="XZ97" s="3" t="s">
        <v>272</v>
      </c>
    </row>
    <row r="98" spans="1:650" x14ac:dyDescent="0.3">
      <c r="A98" s="1" t="s">
        <v>92</v>
      </c>
      <c r="B98" s="2">
        <v>4042397</v>
      </c>
      <c r="C98" s="5">
        <v>16407</v>
      </c>
      <c r="D98" s="5">
        <v>7379</v>
      </c>
      <c r="E98" s="5">
        <v>27887</v>
      </c>
      <c r="F98" s="5">
        <v>11706</v>
      </c>
      <c r="G98" s="5">
        <v>13332</v>
      </c>
      <c r="H98" s="5">
        <v>12448</v>
      </c>
      <c r="I98" s="5">
        <v>11011</v>
      </c>
      <c r="J98" s="5">
        <v>6214</v>
      </c>
      <c r="K98" s="5">
        <v>9595</v>
      </c>
      <c r="L98" s="5">
        <v>6098</v>
      </c>
      <c r="M98" s="5">
        <v>39307</v>
      </c>
      <c r="N98" s="5">
        <v>3165</v>
      </c>
      <c r="O98" s="5">
        <v>2263</v>
      </c>
      <c r="P98" s="5">
        <v>2573</v>
      </c>
      <c r="Q98" s="5">
        <v>5885</v>
      </c>
      <c r="R98" s="5">
        <v>11132</v>
      </c>
      <c r="S98" s="5">
        <v>4419</v>
      </c>
      <c r="T98" s="5">
        <v>2247</v>
      </c>
      <c r="U98" s="5">
        <v>175</v>
      </c>
      <c r="V98" s="5">
        <v>3045</v>
      </c>
      <c r="W98" s="5">
        <v>11825</v>
      </c>
      <c r="X98" s="5">
        <v>9</v>
      </c>
      <c r="Y98" s="5">
        <v>2</v>
      </c>
      <c r="Z98" s="5">
        <v>10</v>
      </c>
      <c r="AA98" s="5">
        <v>10</v>
      </c>
      <c r="AB98" s="5">
        <v>20</v>
      </c>
      <c r="AC98" s="5">
        <v>6</v>
      </c>
      <c r="AD98" s="5">
        <v>1</v>
      </c>
      <c r="AE98" s="5">
        <v>2</v>
      </c>
      <c r="AF98" s="5">
        <v>0</v>
      </c>
      <c r="AG98" s="5">
        <v>1</v>
      </c>
      <c r="AH98" s="5">
        <v>2</v>
      </c>
      <c r="AI98" s="5">
        <v>232406</v>
      </c>
      <c r="AJ98" s="5">
        <v>104555</v>
      </c>
      <c r="AK98" s="5">
        <v>137916</v>
      </c>
      <c r="AL98" s="5">
        <v>219845</v>
      </c>
      <c r="AM98" s="5">
        <v>1049179</v>
      </c>
      <c r="AN98" s="5">
        <v>696618</v>
      </c>
      <c r="AO98" s="5">
        <v>152182</v>
      </c>
      <c r="AP98" s="5">
        <v>230882</v>
      </c>
      <c r="AQ98" s="5">
        <v>810385</v>
      </c>
      <c r="AR98" s="5">
        <v>501595</v>
      </c>
      <c r="AS98" s="5">
        <v>334173</v>
      </c>
      <c r="AT98" s="5">
        <v>359199</v>
      </c>
      <c r="AU98" s="5">
        <v>174609</v>
      </c>
      <c r="AV98" s="5">
        <v>28216</v>
      </c>
      <c r="AW98" s="5">
        <v>39425</v>
      </c>
      <c r="AX98" s="5">
        <v>370130</v>
      </c>
      <c r="AY98" s="5">
        <v>33500</v>
      </c>
      <c r="AZ98" s="5">
        <v>99258</v>
      </c>
      <c r="BA98" s="5">
        <v>74546</v>
      </c>
      <c r="BB98" s="5">
        <v>18003</v>
      </c>
      <c r="BC98" s="5">
        <v>92485</v>
      </c>
      <c r="BD98" s="5">
        <v>9017</v>
      </c>
      <c r="BE98" s="5">
        <v>31299</v>
      </c>
      <c r="BF98" s="5">
        <v>43450</v>
      </c>
      <c r="BG98" s="5">
        <v>96791</v>
      </c>
      <c r="BH98" s="5">
        <v>193912</v>
      </c>
      <c r="BI98" s="5">
        <v>11941</v>
      </c>
      <c r="BJ98" s="5">
        <v>17823</v>
      </c>
      <c r="BK98" s="5">
        <v>31531</v>
      </c>
      <c r="BL98" s="5">
        <v>3160</v>
      </c>
      <c r="BM98" s="5">
        <v>3789</v>
      </c>
      <c r="BN98" s="5">
        <v>3405</v>
      </c>
      <c r="BO98" s="5">
        <v>106441</v>
      </c>
      <c r="BP98" s="5">
        <v>123782</v>
      </c>
      <c r="BQ98" s="5">
        <v>61742</v>
      </c>
      <c r="BR98" s="5">
        <v>74824</v>
      </c>
      <c r="BS98" s="5">
        <v>49166</v>
      </c>
      <c r="BT98" s="5">
        <v>44056</v>
      </c>
      <c r="BU98" s="5">
        <v>42404</v>
      </c>
      <c r="BV98" s="5">
        <v>37752</v>
      </c>
      <c r="BW98" s="5">
        <v>32097</v>
      </c>
      <c r="BX98" s="5">
        <v>101193</v>
      </c>
      <c r="BY98" s="5">
        <v>30883</v>
      </c>
      <c r="BZ98" s="5">
        <v>17247</v>
      </c>
      <c r="CA98" s="5">
        <v>14641</v>
      </c>
      <c r="CB98" s="5">
        <v>7767</v>
      </c>
      <c r="CC98" s="5">
        <v>12728</v>
      </c>
      <c r="CD98" s="5">
        <v>10284</v>
      </c>
      <c r="CE98" s="5">
        <v>28277</v>
      </c>
      <c r="CF98" s="5">
        <v>5441</v>
      </c>
      <c r="CG98" s="5">
        <v>10418</v>
      </c>
      <c r="CH98" s="5">
        <v>16261</v>
      </c>
      <c r="CI98" s="5">
        <v>8396</v>
      </c>
      <c r="CJ98" s="5">
        <v>10748</v>
      </c>
      <c r="CK98" s="5">
        <v>12128</v>
      </c>
      <c r="CL98" s="5">
        <v>9185</v>
      </c>
      <c r="CM98" s="5">
        <v>12807</v>
      </c>
      <c r="CN98" s="5">
        <v>6819</v>
      </c>
      <c r="CO98" s="5">
        <v>6339</v>
      </c>
      <c r="CP98" s="5">
        <v>13647</v>
      </c>
      <c r="CQ98" s="5">
        <v>4250</v>
      </c>
      <c r="CR98" s="5">
        <v>4764</v>
      </c>
      <c r="CS98" s="5">
        <v>5642</v>
      </c>
      <c r="CT98" s="5">
        <v>6016</v>
      </c>
      <c r="CU98" s="5">
        <v>165366</v>
      </c>
      <c r="CV98" s="5">
        <v>113265</v>
      </c>
      <c r="CW98" s="5">
        <v>83549</v>
      </c>
      <c r="CX98" s="5">
        <v>105455</v>
      </c>
      <c r="CY98" s="5">
        <v>77963</v>
      </c>
      <c r="CZ98" s="5">
        <v>87349</v>
      </c>
      <c r="DA98" s="5">
        <v>66870</v>
      </c>
      <c r="DB98" s="5">
        <v>82571</v>
      </c>
      <c r="DC98" s="5">
        <v>72040</v>
      </c>
      <c r="DD98" s="5">
        <v>69706</v>
      </c>
      <c r="DE98" s="5">
        <v>92004</v>
      </c>
      <c r="DF98" s="5">
        <v>185147</v>
      </c>
      <c r="DG98" s="5">
        <v>28118</v>
      </c>
      <c r="DH98" s="5">
        <v>37503</v>
      </c>
      <c r="DI98" s="5">
        <v>16344</v>
      </c>
      <c r="DJ98" s="5">
        <v>26868</v>
      </c>
      <c r="DK98" s="5">
        <v>53535</v>
      </c>
      <c r="DL98" s="5">
        <v>37758</v>
      </c>
      <c r="DM98" s="5">
        <v>52075</v>
      </c>
      <c r="DN98" s="5">
        <v>38822</v>
      </c>
      <c r="DO98" s="5">
        <v>40361</v>
      </c>
      <c r="DP98" s="5">
        <v>43740</v>
      </c>
      <c r="DQ98" s="5">
        <v>48453</v>
      </c>
      <c r="DR98" s="5">
        <v>43533</v>
      </c>
      <c r="DS98" s="5">
        <v>47912</v>
      </c>
      <c r="DT98" s="5">
        <v>43071</v>
      </c>
      <c r="DU98" s="5">
        <v>32791</v>
      </c>
      <c r="DV98" s="5">
        <v>33224</v>
      </c>
      <c r="DW98" s="5">
        <v>28885</v>
      </c>
      <c r="DX98" s="5">
        <v>28009</v>
      </c>
      <c r="DY98" s="5">
        <v>29380</v>
      </c>
      <c r="DZ98" s="5">
        <v>26508</v>
      </c>
      <c r="EA98" s="5">
        <v>24995</v>
      </c>
      <c r="EB98" s="5">
        <v>29185</v>
      </c>
      <c r="EC98" s="5">
        <v>9437</v>
      </c>
      <c r="ED98" s="5">
        <v>16685</v>
      </c>
      <c r="EE98" s="5">
        <v>26648</v>
      </c>
      <c r="EF98" s="5">
        <v>25644</v>
      </c>
      <c r="EG98" s="5">
        <v>10875</v>
      </c>
      <c r="EH98" s="5">
        <v>9277</v>
      </c>
      <c r="EI98" s="5">
        <v>21590</v>
      </c>
      <c r="EJ98" s="5">
        <v>14370</v>
      </c>
      <c r="EK98" s="5">
        <v>8212</v>
      </c>
      <c r="EL98" s="5">
        <v>11078</v>
      </c>
      <c r="EM98" s="5">
        <v>3596</v>
      </c>
      <c r="EN98" s="5">
        <v>4668</v>
      </c>
      <c r="EO98" s="5">
        <v>8637</v>
      </c>
      <c r="EP98" s="5">
        <v>3056</v>
      </c>
      <c r="EQ98" s="5">
        <v>11576</v>
      </c>
      <c r="ER98" s="5">
        <v>5500</v>
      </c>
      <c r="ES98" s="5">
        <v>8478</v>
      </c>
      <c r="ET98" s="5">
        <v>24866</v>
      </c>
      <c r="EU98" s="5">
        <v>4938</v>
      </c>
      <c r="EV98" s="5">
        <v>2644</v>
      </c>
      <c r="EW98" s="5">
        <v>6701</v>
      </c>
      <c r="EX98" s="5">
        <v>8438</v>
      </c>
      <c r="EY98" s="5">
        <v>10149</v>
      </c>
      <c r="EZ98" s="5">
        <v>5549</v>
      </c>
      <c r="FA98" s="5">
        <v>5178</v>
      </c>
      <c r="FB98" s="5">
        <v>5984</v>
      </c>
      <c r="FC98" s="5">
        <v>4700</v>
      </c>
      <c r="FD98" s="5">
        <v>4579</v>
      </c>
      <c r="FE98" s="5">
        <v>10603</v>
      </c>
      <c r="FF98" s="5">
        <v>4319</v>
      </c>
      <c r="FG98" s="5">
        <v>0</v>
      </c>
      <c r="FH98" s="5">
        <v>0</v>
      </c>
      <c r="FI98" s="5">
        <v>0</v>
      </c>
      <c r="FJ98" s="5">
        <v>0</v>
      </c>
      <c r="FK98" s="5">
        <v>0</v>
      </c>
      <c r="FL98" s="5">
        <v>0</v>
      </c>
      <c r="FM98" s="5">
        <v>0</v>
      </c>
      <c r="FN98" s="5">
        <v>0</v>
      </c>
      <c r="FO98" s="5">
        <v>0</v>
      </c>
      <c r="FP98" s="5">
        <v>0</v>
      </c>
      <c r="FQ98" s="5">
        <v>0</v>
      </c>
      <c r="FR98" s="5">
        <v>0</v>
      </c>
      <c r="FS98" s="5">
        <v>0</v>
      </c>
      <c r="FT98" s="5">
        <v>0</v>
      </c>
      <c r="FU98" s="5" t="s">
        <v>220</v>
      </c>
      <c r="FV98" s="5" t="s">
        <v>220</v>
      </c>
      <c r="FW98" s="5" t="s">
        <v>220</v>
      </c>
      <c r="FX98" s="5" t="s">
        <v>220</v>
      </c>
      <c r="FY98" s="5" t="s">
        <v>220</v>
      </c>
      <c r="FZ98" s="5" t="s">
        <v>220</v>
      </c>
      <c r="GA98" s="5" t="s">
        <v>220</v>
      </c>
      <c r="GB98" s="5" t="s">
        <v>220</v>
      </c>
      <c r="GC98" s="5" t="s">
        <v>220</v>
      </c>
      <c r="GD98" s="5" t="s">
        <v>220</v>
      </c>
      <c r="GE98" s="5" t="s">
        <v>220</v>
      </c>
      <c r="GF98" s="5" t="s">
        <v>220</v>
      </c>
      <c r="GG98" s="5" t="s">
        <v>220</v>
      </c>
      <c r="GH98" s="5" t="s">
        <v>220</v>
      </c>
      <c r="GI98" s="5" t="s">
        <v>220</v>
      </c>
      <c r="GJ98" s="5" t="s">
        <v>220</v>
      </c>
      <c r="GK98" s="5" t="s">
        <v>220</v>
      </c>
      <c r="GL98" s="5" t="s">
        <v>220</v>
      </c>
      <c r="GM98" s="5">
        <v>545615</v>
      </c>
      <c r="GN98" s="5">
        <v>378166</v>
      </c>
      <c r="GO98" s="5">
        <v>320531</v>
      </c>
      <c r="GP98" s="5">
        <v>428516</v>
      </c>
      <c r="GQ98" s="5">
        <v>1216288</v>
      </c>
      <c r="GR98" s="5">
        <v>866115</v>
      </c>
      <c r="GS98" s="5">
        <v>283343</v>
      </c>
      <c r="GT98" s="5">
        <v>366139</v>
      </c>
      <c r="GU98" s="5">
        <v>945706</v>
      </c>
      <c r="GV98" s="5">
        <v>693445</v>
      </c>
      <c r="GW98" s="5">
        <v>504579</v>
      </c>
      <c r="GX98" s="5">
        <v>575837</v>
      </c>
      <c r="GY98" s="5">
        <v>223227</v>
      </c>
      <c r="GZ98" s="5">
        <v>80694</v>
      </c>
      <c r="HA98" s="5">
        <v>83135</v>
      </c>
      <c r="HB98" s="5">
        <v>421469</v>
      </c>
      <c r="HC98" s="5">
        <v>131078</v>
      </c>
      <c r="HD98" s="5">
        <v>150204</v>
      </c>
      <c r="HE98" s="5">
        <v>145692</v>
      </c>
      <c r="HF98" s="5">
        <v>100997</v>
      </c>
      <c r="HG98" s="5">
        <v>158004</v>
      </c>
      <c r="HH98" s="5">
        <v>66159</v>
      </c>
      <c r="HI98" s="5">
        <v>98582</v>
      </c>
      <c r="HJ98" s="5">
        <v>104616</v>
      </c>
      <c r="HK98" s="5">
        <v>167670</v>
      </c>
      <c r="HL98" s="5">
        <v>249372</v>
      </c>
      <c r="HM98" s="5">
        <v>56255</v>
      </c>
      <c r="HN98" s="5">
        <v>70679</v>
      </c>
      <c r="HO98" s="5">
        <v>69368</v>
      </c>
      <c r="HP98" s="5">
        <v>40513</v>
      </c>
      <c r="HQ98" s="5">
        <v>49415</v>
      </c>
      <c r="HR98" s="5">
        <v>40250</v>
      </c>
      <c r="HS98" s="5">
        <v>528579</v>
      </c>
      <c r="HT98" s="5">
        <v>611096</v>
      </c>
      <c r="HU98" s="5">
        <v>597193</v>
      </c>
      <c r="HV98" s="5">
        <v>613090</v>
      </c>
      <c r="HW98" s="5">
        <v>671040</v>
      </c>
      <c r="HX98" s="5">
        <v>744945</v>
      </c>
      <c r="HY98" s="5">
        <v>679632</v>
      </c>
      <c r="HZ98" s="5">
        <v>668353</v>
      </c>
      <c r="IA98" s="5">
        <v>690452</v>
      </c>
      <c r="IB98" s="5">
        <v>719126</v>
      </c>
      <c r="IC98" s="5">
        <v>675934</v>
      </c>
      <c r="ID98" s="5">
        <v>772070</v>
      </c>
      <c r="IE98" s="5">
        <v>662114</v>
      </c>
      <c r="IF98" s="5">
        <v>650602</v>
      </c>
      <c r="IG98" s="5">
        <v>671702</v>
      </c>
      <c r="IH98" s="5">
        <v>463401</v>
      </c>
      <c r="II98" s="5">
        <v>426550</v>
      </c>
      <c r="IJ98" s="5">
        <v>430031</v>
      </c>
      <c r="IK98" s="5">
        <v>415801</v>
      </c>
      <c r="IL98" s="5">
        <v>408174</v>
      </c>
      <c r="IM98" s="5">
        <v>485338</v>
      </c>
      <c r="IN98" s="5">
        <v>366116</v>
      </c>
      <c r="IO98" s="5">
        <v>281699</v>
      </c>
      <c r="IP98" s="5">
        <v>281874</v>
      </c>
      <c r="IQ98" s="5">
        <v>279541</v>
      </c>
      <c r="IR98" s="5">
        <v>248243</v>
      </c>
      <c r="IS98" s="5">
        <v>229723</v>
      </c>
      <c r="IT98" s="5">
        <v>217448</v>
      </c>
      <c r="IU98" s="5">
        <v>225730</v>
      </c>
      <c r="IV98" s="5">
        <v>217647</v>
      </c>
      <c r="IW98" s="5">
        <v>199451</v>
      </c>
      <c r="IX98" s="5">
        <v>229489</v>
      </c>
      <c r="IY98" s="5">
        <v>92987</v>
      </c>
      <c r="IZ98" s="5">
        <v>93321</v>
      </c>
      <c r="JA98" s="5">
        <v>80377</v>
      </c>
      <c r="JB98" s="5">
        <v>82261</v>
      </c>
      <c r="JC98" s="5">
        <v>87940</v>
      </c>
      <c r="JD98" s="5">
        <v>83598</v>
      </c>
      <c r="JE98" s="5">
        <v>63125</v>
      </c>
      <c r="JF98" s="5">
        <v>86168</v>
      </c>
      <c r="JG98" s="5">
        <v>69563</v>
      </c>
      <c r="JH98" s="5">
        <v>62835</v>
      </c>
      <c r="JI98" s="5">
        <v>57758</v>
      </c>
      <c r="JJ98" s="5">
        <v>51002</v>
      </c>
      <c r="JK98" s="5">
        <v>52888</v>
      </c>
      <c r="JL98" s="5">
        <v>39750</v>
      </c>
      <c r="JM98" s="5">
        <v>42746</v>
      </c>
      <c r="JN98" s="5">
        <v>36619</v>
      </c>
      <c r="JO98" s="5">
        <v>34345</v>
      </c>
      <c r="JP98" s="5">
        <v>39383</v>
      </c>
      <c r="JQ98" s="5">
        <v>33558</v>
      </c>
      <c r="JR98" s="5">
        <v>39154</v>
      </c>
      <c r="JS98" s="5">
        <v>34036</v>
      </c>
      <c r="JT98" s="5">
        <v>37076</v>
      </c>
      <c r="JU98" s="5">
        <v>37418</v>
      </c>
      <c r="JV98" s="5">
        <v>37291</v>
      </c>
      <c r="JW98" s="5">
        <v>36107</v>
      </c>
      <c r="JX98" s="5">
        <v>34439</v>
      </c>
      <c r="JY98" s="5">
        <v>31911</v>
      </c>
      <c r="JZ98" s="5">
        <v>36307</v>
      </c>
      <c r="KA98" s="5">
        <v>35820</v>
      </c>
      <c r="KB98" s="5">
        <v>30511</v>
      </c>
      <c r="KC98" s="5">
        <v>27990</v>
      </c>
      <c r="KD98" s="5">
        <v>28820</v>
      </c>
      <c r="KE98" s="5">
        <v>35939</v>
      </c>
      <c r="KF98" s="5">
        <v>27561</v>
      </c>
      <c r="KG98" s="5">
        <v>23878</v>
      </c>
      <c r="KH98" s="5">
        <v>23316</v>
      </c>
      <c r="KI98" s="5">
        <v>22439</v>
      </c>
      <c r="KJ98" s="5">
        <v>20842</v>
      </c>
      <c r="KK98" s="5">
        <v>19456</v>
      </c>
      <c r="KL98" s="5">
        <v>21687</v>
      </c>
      <c r="KM98" s="5">
        <v>20419</v>
      </c>
      <c r="KN98" s="5">
        <v>19803</v>
      </c>
      <c r="KO98" s="5">
        <v>11590</v>
      </c>
      <c r="KP98" s="5">
        <v>15167</v>
      </c>
      <c r="KQ98" s="5">
        <v>13588</v>
      </c>
      <c r="KR98" s="5">
        <v>7522</v>
      </c>
      <c r="KS98" s="5">
        <v>16890</v>
      </c>
      <c r="KT98" s="5">
        <v>14415</v>
      </c>
      <c r="KU98" s="5">
        <v>14092</v>
      </c>
      <c r="KV98" s="5">
        <v>12502</v>
      </c>
      <c r="KW98" s="5">
        <v>5094</v>
      </c>
      <c r="KX98" s="5">
        <v>5609</v>
      </c>
      <c r="KY98" s="5">
        <v>3500</v>
      </c>
      <c r="KZ98" s="5">
        <v>3369</v>
      </c>
      <c r="LA98" s="5">
        <v>2517</v>
      </c>
      <c r="LB98" s="5">
        <v>2496</v>
      </c>
      <c r="LC98" s="5">
        <v>2534</v>
      </c>
      <c r="LD98" s="5">
        <v>1980</v>
      </c>
      <c r="LE98" s="5">
        <v>2045</v>
      </c>
      <c r="LF98" s="5">
        <v>1884</v>
      </c>
      <c r="LG98" s="5">
        <v>1876</v>
      </c>
      <c r="LH98" s="5">
        <v>3390</v>
      </c>
      <c r="LI98" s="5">
        <v>3208</v>
      </c>
      <c r="LJ98" s="5">
        <v>2891</v>
      </c>
      <c r="LK98" s="5">
        <v>13154</v>
      </c>
      <c r="LL98" s="5">
        <v>14289</v>
      </c>
      <c r="LM98" s="5">
        <v>10719</v>
      </c>
      <c r="LN98" s="5">
        <v>8238</v>
      </c>
      <c r="LO98" s="5">
        <v>9344</v>
      </c>
      <c r="LP98" s="5">
        <v>9426</v>
      </c>
      <c r="LQ98" s="5">
        <v>8180</v>
      </c>
      <c r="LR98" s="5">
        <v>7767</v>
      </c>
      <c r="LS98" s="5">
        <v>7295</v>
      </c>
      <c r="LT98" s="5">
        <v>6828</v>
      </c>
      <c r="LU98" s="5">
        <v>6667</v>
      </c>
      <c r="LV98" s="5">
        <v>4733</v>
      </c>
      <c r="LW98" s="5">
        <v>4995</v>
      </c>
      <c r="LX98" s="5">
        <v>5017</v>
      </c>
      <c r="LY98" s="5">
        <v>4054</v>
      </c>
      <c r="LZ98" s="5">
        <v>3761</v>
      </c>
      <c r="MA98" s="5">
        <v>4811</v>
      </c>
      <c r="MB98" s="5">
        <v>4803</v>
      </c>
      <c r="MC98" s="5">
        <v>5338</v>
      </c>
      <c r="MD98" s="5">
        <v>4075</v>
      </c>
      <c r="ME98" s="5">
        <v>5826</v>
      </c>
      <c r="MF98" s="5">
        <v>6576</v>
      </c>
      <c r="MG98" s="5">
        <v>6817</v>
      </c>
      <c r="MH98" s="5">
        <v>6294</v>
      </c>
      <c r="MI98" s="5">
        <v>6448</v>
      </c>
      <c r="MJ98" s="5">
        <v>6419</v>
      </c>
      <c r="MK98" s="5">
        <v>6215</v>
      </c>
      <c r="ML98" s="5">
        <v>6196</v>
      </c>
      <c r="MM98" s="5">
        <v>5543</v>
      </c>
      <c r="MN98" s="5">
        <v>4851</v>
      </c>
      <c r="MO98" s="5">
        <v>4612</v>
      </c>
      <c r="MP98" s="5">
        <v>4195</v>
      </c>
      <c r="MQ98" s="5">
        <v>3</v>
      </c>
      <c r="MR98" s="5">
        <v>6</v>
      </c>
      <c r="MS98" s="5">
        <v>-160</v>
      </c>
      <c r="MT98" s="5">
        <v>-337</v>
      </c>
      <c r="MU98" s="5">
        <v>-308</v>
      </c>
      <c r="MV98" s="5">
        <v>-176</v>
      </c>
      <c r="MW98" s="5">
        <v>-160</v>
      </c>
      <c r="MX98" s="5">
        <v>1343</v>
      </c>
      <c r="MY98" s="5">
        <v>1412</v>
      </c>
      <c r="MZ98" s="5">
        <v>1884</v>
      </c>
      <c r="NA98" s="5">
        <v>1639</v>
      </c>
      <c r="NB98" s="5">
        <v>38</v>
      </c>
      <c r="NC98" s="5">
        <v>6</v>
      </c>
      <c r="ND98" s="5">
        <v>2467</v>
      </c>
      <c r="NE98" s="5" t="s">
        <v>220</v>
      </c>
      <c r="NF98" s="5" t="s">
        <v>220</v>
      </c>
      <c r="NG98" s="5" t="s">
        <v>220</v>
      </c>
      <c r="NH98" s="5" t="s">
        <v>220</v>
      </c>
      <c r="NI98" s="5" t="s">
        <v>220</v>
      </c>
      <c r="NJ98" s="5" t="s">
        <v>220</v>
      </c>
      <c r="NK98" s="5" t="s">
        <v>220</v>
      </c>
      <c r="NL98" s="5" t="s">
        <v>220</v>
      </c>
      <c r="NM98" s="5" t="s">
        <v>220</v>
      </c>
      <c r="NN98" s="5" t="s">
        <v>220</v>
      </c>
      <c r="NO98" s="5" t="s">
        <v>220</v>
      </c>
      <c r="NP98" s="5" t="s">
        <v>220</v>
      </c>
      <c r="NQ98" s="5" t="s">
        <v>220</v>
      </c>
      <c r="NR98" s="5" t="s">
        <v>220</v>
      </c>
      <c r="NS98" s="5" t="s">
        <v>220</v>
      </c>
      <c r="NT98" s="5" t="s">
        <v>220</v>
      </c>
      <c r="NU98" s="5" t="s">
        <v>220</v>
      </c>
      <c r="NV98" s="5" t="s">
        <v>220</v>
      </c>
      <c r="NW98" s="5">
        <v>0</v>
      </c>
      <c r="NX98" s="5">
        <v>0</v>
      </c>
      <c r="NY98" s="5">
        <v>0</v>
      </c>
      <c r="NZ98" s="5">
        <v>0</v>
      </c>
      <c r="OA98" s="5">
        <v>0</v>
      </c>
      <c r="OB98" s="5">
        <v>0</v>
      </c>
      <c r="OC98" s="5">
        <v>0</v>
      </c>
      <c r="OD98" s="5">
        <v>0</v>
      </c>
      <c r="OE98" s="5">
        <v>0</v>
      </c>
      <c r="OF98" s="5">
        <v>0</v>
      </c>
      <c r="OG98" s="5">
        <v>0</v>
      </c>
      <c r="OH98" s="5">
        <v>0</v>
      </c>
      <c r="OI98" s="5">
        <v>0</v>
      </c>
      <c r="OJ98" s="5">
        <v>0</v>
      </c>
      <c r="OK98" s="5" t="s">
        <v>220</v>
      </c>
      <c r="OL98" s="5" t="s">
        <v>220</v>
      </c>
      <c r="OM98" s="5" t="s">
        <v>220</v>
      </c>
      <c r="ON98" s="5" t="s">
        <v>220</v>
      </c>
      <c r="OO98" s="5" t="s">
        <v>220</v>
      </c>
      <c r="OP98" s="5" t="s">
        <v>220</v>
      </c>
      <c r="OQ98" s="5" t="s">
        <v>220</v>
      </c>
      <c r="OR98" s="5" t="s">
        <v>220</v>
      </c>
      <c r="OS98" s="5" t="s">
        <v>220</v>
      </c>
      <c r="OT98" s="5" t="s">
        <v>220</v>
      </c>
      <c r="OU98" s="5" t="s">
        <v>220</v>
      </c>
      <c r="OV98" s="5" t="s">
        <v>220</v>
      </c>
      <c r="OW98" s="5" t="s">
        <v>220</v>
      </c>
      <c r="OX98" s="5" t="s">
        <v>220</v>
      </c>
      <c r="OY98" s="5" t="s">
        <v>220</v>
      </c>
      <c r="OZ98" s="5" t="s">
        <v>220</v>
      </c>
      <c r="PA98" s="5" t="s">
        <v>220</v>
      </c>
      <c r="PB98" s="5" t="s">
        <v>220</v>
      </c>
      <c r="PC98" s="5">
        <v>29165</v>
      </c>
      <c r="PD98" s="5">
        <v>26577</v>
      </c>
      <c r="PE98" s="5">
        <v>24543</v>
      </c>
      <c r="PF98" s="5">
        <v>23345</v>
      </c>
      <c r="PG98" s="5">
        <v>21926</v>
      </c>
      <c r="PH98" s="5">
        <v>24044</v>
      </c>
      <c r="PI98" s="5">
        <v>20709</v>
      </c>
      <c r="PJ98" s="5">
        <v>21307</v>
      </c>
      <c r="PK98" s="5">
        <v>19878</v>
      </c>
      <c r="PL98" s="5">
        <v>19672</v>
      </c>
      <c r="PM98" s="5">
        <v>19070</v>
      </c>
      <c r="PN98" s="5">
        <v>18616</v>
      </c>
      <c r="PO98" s="5">
        <v>16698</v>
      </c>
      <c r="PP98" s="5">
        <v>17252</v>
      </c>
      <c r="PQ98" s="5">
        <v>16736</v>
      </c>
      <c r="PR98" s="5">
        <v>15206</v>
      </c>
      <c r="PS98" s="5">
        <v>17165</v>
      </c>
      <c r="PT98" s="5">
        <v>9248</v>
      </c>
      <c r="PU98" s="5">
        <v>8654</v>
      </c>
      <c r="PV98" s="5">
        <v>11850</v>
      </c>
      <c r="PW98" s="5">
        <v>11128</v>
      </c>
      <c r="PX98" s="5">
        <v>11387</v>
      </c>
      <c r="PY98" s="5">
        <v>11189</v>
      </c>
      <c r="PZ98" s="5">
        <v>11395</v>
      </c>
      <c r="QA98" s="5">
        <v>11020</v>
      </c>
      <c r="QB98" s="5">
        <v>11966</v>
      </c>
      <c r="QC98" s="5">
        <v>11258</v>
      </c>
      <c r="QD98" s="5">
        <v>10619</v>
      </c>
      <c r="QE98" s="5">
        <v>10427</v>
      </c>
      <c r="QF98" s="5">
        <v>9999</v>
      </c>
      <c r="QG98" s="5">
        <v>9374</v>
      </c>
      <c r="QH98" s="5">
        <v>8004</v>
      </c>
      <c r="QI98" s="5">
        <v>34681</v>
      </c>
      <c r="QJ98" s="5">
        <v>34631</v>
      </c>
      <c r="QK98" s="5">
        <v>31619</v>
      </c>
      <c r="QL98" s="5">
        <v>33420</v>
      </c>
      <c r="QM98" s="5">
        <v>33698</v>
      </c>
      <c r="QN98" s="5">
        <v>35438</v>
      </c>
      <c r="QO98" s="5">
        <v>34528</v>
      </c>
      <c r="QP98" s="5">
        <v>34731</v>
      </c>
      <c r="QQ98" s="5">
        <v>26467</v>
      </c>
      <c r="QR98" s="5">
        <v>26302</v>
      </c>
      <c r="QS98" s="5">
        <v>29395</v>
      </c>
      <c r="QT98" s="5">
        <v>24629</v>
      </c>
      <c r="QU98" s="5">
        <v>20942</v>
      </c>
      <c r="QV98" s="5">
        <v>21813</v>
      </c>
      <c r="QW98" s="5">
        <v>20965</v>
      </c>
      <c r="QX98" s="5">
        <v>17078</v>
      </c>
      <c r="QY98" s="5">
        <v>18820</v>
      </c>
      <c r="QZ98" s="5">
        <v>15513</v>
      </c>
      <c r="RA98" s="5">
        <v>14395</v>
      </c>
      <c r="RB98" s="5">
        <v>16274</v>
      </c>
      <c r="RC98" s="5">
        <v>16696</v>
      </c>
      <c r="RD98" s="5">
        <v>18441</v>
      </c>
      <c r="RE98" s="5">
        <v>18161</v>
      </c>
      <c r="RF98" s="5">
        <v>19001</v>
      </c>
      <c r="RG98" s="5">
        <v>18805</v>
      </c>
      <c r="RH98" s="5">
        <v>24048</v>
      </c>
      <c r="RI98" s="5">
        <v>20072</v>
      </c>
      <c r="RJ98" s="5">
        <v>17696</v>
      </c>
      <c r="RK98" s="5">
        <v>16470</v>
      </c>
      <c r="RL98" s="5">
        <v>14899</v>
      </c>
      <c r="RM98" s="5">
        <v>13128</v>
      </c>
      <c r="RN98" s="5">
        <v>12555</v>
      </c>
      <c r="RO98" s="5">
        <v>36252</v>
      </c>
      <c r="RP98" s="5">
        <v>34751</v>
      </c>
      <c r="RQ98" s="5">
        <v>32654</v>
      </c>
      <c r="RR98" s="5">
        <v>31630</v>
      </c>
      <c r="RS98" s="5">
        <v>31121</v>
      </c>
      <c r="RT98" s="5">
        <v>33323</v>
      </c>
      <c r="RU98" s="5">
        <v>26949</v>
      </c>
      <c r="RV98" s="5">
        <v>28303</v>
      </c>
      <c r="RW98" s="5">
        <v>28236</v>
      </c>
      <c r="RX98" s="5">
        <v>29195</v>
      </c>
      <c r="RY98" s="5">
        <v>25312</v>
      </c>
      <c r="RZ98" s="5">
        <v>22472</v>
      </c>
      <c r="SA98" s="5">
        <v>20462</v>
      </c>
      <c r="SB98" s="5">
        <v>21016</v>
      </c>
      <c r="SC98" s="5">
        <v>19710</v>
      </c>
      <c r="SD98" s="5">
        <v>17296</v>
      </c>
      <c r="SE98" s="5">
        <v>17036</v>
      </c>
      <c r="SF98" s="5">
        <v>17747</v>
      </c>
      <c r="SG98" s="5">
        <v>16962</v>
      </c>
      <c r="SH98" s="5">
        <v>17887</v>
      </c>
      <c r="SI98" s="5">
        <v>18630</v>
      </c>
      <c r="SJ98" s="5">
        <v>19802</v>
      </c>
      <c r="SK98" s="5">
        <v>20025</v>
      </c>
      <c r="SL98" s="5">
        <v>19887</v>
      </c>
      <c r="SM98" s="5">
        <v>18897</v>
      </c>
      <c r="SN98" s="5">
        <v>17359</v>
      </c>
      <c r="SO98" s="5">
        <v>16848</v>
      </c>
      <c r="SP98" s="5">
        <v>16467</v>
      </c>
      <c r="SQ98" s="5">
        <v>16210</v>
      </c>
      <c r="SR98" s="5">
        <v>13895</v>
      </c>
      <c r="SS98" s="5">
        <v>12454</v>
      </c>
      <c r="ST98" s="5">
        <v>11629</v>
      </c>
      <c r="SU98" s="5">
        <v>11487</v>
      </c>
      <c r="SV98" s="5">
        <v>16791</v>
      </c>
      <c r="SW98" s="5">
        <v>22093</v>
      </c>
      <c r="SX98" s="5">
        <v>22509</v>
      </c>
      <c r="SY98" s="5">
        <v>18532</v>
      </c>
      <c r="SZ98" s="5">
        <v>18365</v>
      </c>
      <c r="TA98" s="5">
        <v>19563</v>
      </c>
      <c r="TB98" s="5">
        <v>14622</v>
      </c>
      <c r="TC98" s="5">
        <v>13800</v>
      </c>
      <c r="TD98" s="5">
        <v>12281</v>
      </c>
      <c r="TE98" s="5">
        <v>14343</v>
      </c>
      <c r="TF98" s="5">
        <v>4918</v>
      </c>
      <c r="TG98" s="5">
        <v>6267</v>
      </c>
      <c r="TH98" s="5">
        <v>4838</v>
      </c>
      <c r="TI98" s="5">
        <v>4811</v>
      </c>
      <c r="TJ98" s="5">
        <v>5120</v>
      </c>
      <c r="TK98" s="5">
        <v>4925</v>
      </c>
      <c r="TL98" s="5">
        <v>2949</v>
      </c>
      <c r="TM98" s="5">
        <v>1220</v>
      </c>
      <c r="TN98" s="5">
        <v>1461</v>
      </c>
      <c r="TO98" s="5">
        <v>3247</v>
      </c>
      <c r="TP98" s="5">
        <v>3655</v>
      </c>
      <c r="TQ98" s="5">
        <v>4310</v>
      </c>
      <c r="TR98" s="5">
        <v>4912</v>
      </c>
      <c r="TS98" s="5">
        <v>6101</v>
      </c>
      <c r="TT98" s="5">
        <v>6147</v>
      </c>
      <c r="TU98" s="5">
        <v>3324</v>
      </c>
      <c r="TV98" s="5">
        <v>3639</v>
      </c>
      <c r="TW98" s="5">
        <v>3556</v>
      </c>
      <c r="TX98" s="5">
        <v>3411</v>
      </c>
      <c r="TY98" s="5">
        <v>3297</v>
      </c>
      <c r="TZ98" s="5">
        <v>2646</v>
      </c>
      <c r="UA98" s="5">
        <v>1456</v>
      </c>
      <c r="UB98" s="5">
        <v>986</v>
      </c>
      <c r="UC98" s="5">
        <v>792</v>
      </c>
      <c r="UD98" s="5">
        <v>817</v>
      </c>
      <c r="UE98" s="5">
        <v>307</v>
      </c>
      <c r="UF98" s="5">
        <v>94</v>
      </c>
      <c r="UG98" s="5">
        <v>42</v>
      </c>
      <c r="UH98" s="5">
        <v>2</v>
      </c>
      <c r="UI98" s="5">
        <v>33</v>
      </c>
      <c r="UJ98" s="5">
        <v>42</v>
      </c>
      <c r="UK98" s="5">
        <v>60</v>
      </c>
      <c r="UL98" s="5">
        <v>58</v>
      </c>
      <c r="UM98" s="5">
        <v>49</v>
      </c>
      <c r="UN98" s="5">
        <v>0</v>
      </c>
      <c r="UO98" s="5">
        <v>0</v>
      </c>
      <c r="UP98" s="5">
        <v>450</v>
      </c>
      <c r="UQ98" s="5">
        <v>258</v>
      </c>
      <c r="UR98" s="5">
        <v>131</v>
      </c>
      <c r="US98" s="5">
        <v>233</v>
      </c>
      <c r="UT98" s="5">
        <v>3398</v>
      </c>
      <c r="UU98" s="5">
        <v>4384</v>
      </c>
      <c r="UV98" s="5">
        <v>6554</v>
      </c>
      <c r="UW98" s="5">
        <v>6115</v>
      </c>
      <c r="UX98" s="5">
        <v>4506</v>
      </c>
      <c r="UY98" s="5">
        <v>4384</v>
      </c>
      <c r="UZ98" s="5">
        <v>3374</v>
      </c>
      <c r="VA98" s="5">
        <v>1961</v>
      </c>
      <c r="VB98" s="5">
        <v>1375</v>
      </c>
      <c r="VC98" s="5">
        <v>1451</v>
      </c>
      <c r="VD98" s="5">
        <v>1211</v>
      </c>
      <c r="VE98" s="5">
        <v>1123</v>
      </c>
      <c r="VF98" s="5">
        <v>1297</v>
      </c>
      <c r="VG98" s="5">
        <v>106736</v>
      </c>
      <c r="VH98" s="5">
        <v>108551</v>
      </c>
      <c r="VI98" s="5">
        <v>107980</v>
      </c>
      <c r="VJ98" s="5">
        <v>109017</v>
      </c>
      <c r="VK98" s="5">
        <v>118391</v>
      </c>
      <c r="VL98" s="5">
        <v>100637</v>
      </c>
      <c r="VM98" s="5">
        <v>108747</v>
      </c>
      <c r="VN98" s="5">
        <v>85446</v>
      </c>
      <c r="VO98" s="5">
        <v>91073</v>
      </c>
      <c r="VP98" s="5">
        <v>85318</v>
      </c>
      <c r="VQ98" s="5">
        <v>77610</v>
      </c>
      <c r="VR98" s="5">
        <v>67147</v>
      </c>
      <c r="VS98" s="5">
        <v>62301</v>
      </c>
      <c r="VT98" s="5">
        <v>66640</v>
      </c>
      <c r="VU98" s="5">
        <v>72364</v>
      </c>
      <c r="VV98" s="5">
        <v>65873</v>
      </c>
      <c r="VW98" s="5">
        <v>71866</v>
      </c>
      <c r="VX98" s="5">
        <v>82988</v>
      </c>
      <c r="VY98" s="5">
        <v>71726</v>
      </c>
      <c r="VZ98" s="5">
        <v>46755</v>
      </c>
      <c r="WA98" s="5">
        <v>53129</v>
      </c>
      <c r="WB98" s="5">
        <v>54749</v>
      </c>
      <c r="WC98" s="5">
        <v>56449</v>
      </c>
      <c r="WD98" s="5">
        <v>58704</v>
      </c>
      <c r="WE98" s="5">
        <v>58608</v>
      </c>
      <c r="WF98" s="5">
        <v>56248</v>
      </c>
      <c r="WG98" s="5">
        <v>53391</v>
      </c>
      <c r="WH98" s="5">
        <v>43705</v>
      </c>
      <c r="WI98" s="5">
        <v>42439</v>
      </c>
      <c r="WJ98" s="5">
        <v>35823</v>
      </c>
      <c r="WK98" s="5">
        <v>33540</v>
      </c>
      <c r="WL98" s="5">
        <v>35151</v>
      </c>
      <c r="WM98" s="5">
        <v>2140</v>
      </c>
      <c r="WN98" s="5">
        <v>1630</v>
      </c>
      <c r="WO98" s="5">
        <v>1527</v>
      </c>
      <c r="WP98" s="5">
        <v>1074</v>
      </c>
      <c r="WQ98" s="5">
        <v>2458</v>
      </c>
      <c r="WR98" s="5">
        <v>2457</v>
      </c>
      <c r="WS98" s="5">
        <v>5924</v>
      </c>
      <c r="WT98" s="5">
        <v>13868</v>
      </c>
      <c r="WU98" s="5">
        <v>12978</v>
      </c>
      <c r="WV98" s="5">
        <v>11850</v>
      </c>
      <c r="WW98" s="5">
        <v>9454</v>
      </c>
      <c r="WX98" s="5">
        <v>8416</v>
      </c>
      <c r="WY98" s="5">
        <v>6416</v>
      </c>
      <c r="WZ98" s="5">
        <v>6297</v>
      </c>
      <c r="XA98" s="5">
        <v>4491</v>
      </c>
      <c r="XB98" s="5">
        <v>3434</v>
      </c>
      <c r="XC98" s="5">
        <v>2295</v>
      </c>
      <c r="XD98" s="5">
        <v>83</v>
      </c>
      <c r="XE98" s="5">
        <v>3729</v>
      </c>
      <c r="XF98" s="5">
        <v>2140</v>
      </c>
      <c r="XG98" s="5">
        <v>760</v>
      </c>
      <c r="XH98" s="5">
        <v>1513</v>
      </c>
      <c r="XI98" s="5">
        <v>2594</v>
      </c>
      <c r="XJ98" s="5">
        <v>1574</v>
      </c>
      <c r="XK98" s="5">
        <v>1233</v>
      </c>
      <c r="XL98" s="5">
        <v>1229</v>
      </c>
      <c r="XM98" s="5">
        <v>1252</v>
      </c>
      <c r="XN98" s="5">
        <v>919</v>
      </c>
      <c r="XO98" s="5">
        <v>758</v>
      </c>
      <c r="XP98" s="5">
        <v>765</v>
      </c>
      <c r="XQ98" s="5">
        <v>834</v>
      </c>
      <c r="XR98" s="5">
        <v>861</v>
      </c>
      <c r="XS98" s="2">
        <v>10171</v>
      </c>
      <c r="XT98" s="3" t="s">
        <v>222</v>
      </c>
      <c r="XU98" s="3" t="s">
        <v>222</v>
      </c>
      <c r="XV98" s="3" t="s">
        <v>222</v>
      </c>
      <c r="XW98" s="3" t="s">
        <v>221</v>
      </c>
      <c r="XX98" s="3" t="s">
        <v>222</v>
      </c>
      <c r="XY98" s="3" t="s">
        <v>222</v>
      </c>
      <c r="XZ98" s="3" t="s">
        <v>273</v>
      </c>
    </row>
    <row r="99" spans="1:650" x14ac:dyDescent="0.3">
      <c r="A99" s="1" t="s">
        <v>93</v>
      </c>
      <c r="B99" s="2">
        <v>4060895</v>
      </c>
      <c r="C99" s="5">
        <v>1255</v>
      </c>
      <c r="D99" s="5">
        <v>1085</v>
      </c>
      <c r="E99" s="5">
        <v>1262</v>
      </c>
      <c r="F99" s="5">
        <v>840</v>
      </c>
      <c r="G99" s="5">
        <v>531</v>
      </c>
      <c r="H99" s="5">
        <v>7</v>
      </c>
      <c r="I99" s="5">
        <v>17</v>
      </c>
      <c r="J99" s="5">
        <v>208</v>
      </c>
      <c r="K99" s="5">
        <v>30</v>
      </c>
      <c r="L99" s="5">
        <v>121</v>
      </c>
      <c r="M99" s="5">
        <v>-28</v>
      </c>
      <c r="N99" s="5">
        <v>221</v>
      </c>
      <c r="O99" s="5">
        <v>167</v>
      </c>
      <c r="P99" s="5">
        <v>157</v>
      </c>
      <c r="Q99" s="5">
        <v>152</v>
      </c>
      <c r="R99" s="5">
        <v>190</v>
      </c>
      <c r="S99" s="5">
        <v>488</v>
      </c>
      <c r="T99" s="5">
        <v>739</v>
      </c>
      <c r="U99" s="5">
        <v>122</v>
      </c>
      <c r="V99" s="5">
        <v>307</v>
      </c>
      <c r="W99" s="5">
        <v>301</v>
      </c>
      <c r="X99" s="5">
        <v>76</v>
      </c>
      <c r="Y99" s="5">
        <v>0</v>
      </c>
      <c r="Z99" s="5">
        <v>0</v>
      </c>
      <c r="AA99" s="5">
        <v>0</v>
      </c>
      <c r="AB99" s="5">
        <v>0</v>
      </c>
      <c r="AC99" s="5" t="s">
        <v>220</v>
      </c>
      <c r="AD99" s="5" t="s">
        <v>220</v>
      </c>
      <c r="AE99" s="5" t="s">
        <v>220</v>
      </c>
      <c r="AF99" s="5" t="s">
        <v>220</v>
      </c>
      <c r="AG99" s="5" t="s">
        <v>220</v>
      </c>
      <c r="AH99" s="5" t="s">
        <v>220</v>
      </c>
      <c r="AI99" s="5">
        <v>0</v>
      </c>
      <c r="AJ99" s="5">
        <v>0</v>
      </c>
      <c r="AK99" s="5">
        <v>0</v>
      </c>
      <c r="AL99" s="5">
        <v>0</v>
      </c>
      <c r="AM99" s="5">
        <v>0</v>
      </c>
      <c r="AN99" s="5">
        <v>0</v>
      </c>
      <c r="AO99" s="5">
        <v>0</v>
      </c>
      <c r="AP99" s="5">
        <v>0</v>
      </c>
      <c r="AQ99" s="5">
        <v>0</v>
      </c>
      <c r="AR99" s="5">
        <v>0</v>
      </c>
      <c r="AS99" s="5">
        <v>0</v>
      </c>
      <c r="AT99" s="5">
        <v>0</v>
      </c>
      <c r="AU99" s="5">
        <v>0</v>
      </c>
      <c r="AV99" s="5">
        <v>0</v>
      </c>
      <c r="AW99" s="5">
        <v>0</v>
      </c>
      <c r="AX99" s="5">
        <v>0</v>
      </c>
      <c r="AY99" s="5">
        <v>0</v>
      </c>
      <c r="AZ99" s="5">
        <v>0</v>
      </c>
      <c r="BA99" s="5">
        <v>0</v>
      </c>
      <c r="BB99" s="5">
        <v>0</v>
      </c>
      <c r="BC99" s="5">
        <v>0</v>
      </c>
      <c r="BD99" s="5">
        <v>0</v>
      </c>
      <c r="BE99" s="5">
        <v>0</v>
      </c>
      <c r="BF99" s="5">
        <v>0</v>
      </c>
      <c r="BG99" s="5">
        <v>0</v>
      </c>
      <c r="BH99" s="5">
        <v>0</v>
      </c>
      <c r="BI99" s="5" t="s">
        <v>220</v>
      </c>
      <c r="BJ99" s="5" t="s">
        <v>220</v>
      </c>
      <c r="BK99" s="5" t="s">
        <v>220</v>
      </c>
      <c r="BL99" s="5" t="s">
        <v>220</v>
      </c>
      <c r="BM99" s="5" t="s">
        <v>220</v>
      </c>
      <c r="BN99" s="5" t="s">
        <v>220</v>
      </c>
      <c r="BO99" s="5">
        <v>4399</v>
      </c>
      <c r="BP99" s="5">
        <v>1674</v>
      </c>
      <c r="BQ99" s="5">
        <v>6819</v>
      </c>
      <c r="BR99" s="5">
        <v>430</v>
      </c>
      <c r="BS99" s="5">
        <v>1262</v>
      </c>
      <c r="BT99" s="5">
        <v>2309</v>
      </c>
      <c r="BU99" s="5">
        <v>5023</v>
      </c>
      <c r="BV99" s="5">
        <v>1994</v>
      </c>
      <c r="BW99" s="5">
        <v>1361</v>
      </c>
      <c r="BX99" s="5">
        <v>1716</v>
      </c>
      <c r="BY99" s="5">
        <v>125</v>
      </c>
      <c r="BZ99" s="5">
        <v>181</v>
      </c>
      <c r="CA99" s="5">
        <v>569</v>
      </c>
      <c r="CB99" s="5">
        <v>188</v>
      </c>
      <c r="CC99" s="5">
        <v>188</v>
      </c>
      <c r="CD99" s="5">
        <v>274</v>
      </c>
      <c r="CE99" s="5">
        <v>1066</v>
      </c>
      <c r="CF99" s="5">
        <v>259</v>
      </c>
      <c r="CG99" s="5">
        <v>401</v>
      </c>
      <c r="CH99" s="5">
        <v>575</v>
      </c>
      <c r="CI99" s="5">
        <v>115</v>
      </c>
      <c r="CJ99" s="5">
        <v>1197</v>
      </c>
      <c r="CK99" s="5">
        <v>1199</v>
      </c>
      <c r="CL99" s="5">
        <v>133</v>
      </c>
      <c r="CM99" s="5">
        <v>1484</v>
      </c>
      <c r="CN99" s="5">
        <v>1026</v>
      </c>
      <c r="CO99" s="5" t="s">
        <v>220</v>
      </c>
      <c r="CP99" s="5" t="s">
        <v>220</v>
      </c>
      <c r="CQ99" s="5" t="s">
        <v>220</v>
      </c>
      <c r="CR99" s="5" t="s">
        <v>220</v>
      </c>
      <c r="CS99" s="5" t="s">
        <v>220</v>
      </c>
      <c r="CT99" s="5" t="s">
        <v>220</v>
      </c>
      <c r="CU99" s="5">
        <v>19219</v>
      </c>
      <c r="CV99" s="5">
        <v>18477</v>
      </c>
      <c r="CW99" s="5">
        <v>9514</v>
      </c>
      <c r="CX99" s="5">
        <v>8475</v>
      </c>
      <c r="CY99" s="5">
        <v>12122</v>
      </c>
      <c r="CZ99" s="5">
        <v>7045</v>
      </c>
      <c r="DA99" s="5">
        <v>11563</v>
      </c>
      <c r="DB99" s="5">
        <v>6135</v>
      </c>
      <c r="DC99" s="5">
        <v>6120</v>
      </c>
      <c r="DD99" s="5">
        <v>5128</v>
      </c>
      <c r="DE99" s="5">
        <v>5038</v>
      </c>
      <c r="DF99" s="5">
        <v>5223</v>
      </c>
      <c r="DG99" s="5">
        <v>6455</v>
      </c>
      <c r="DH99" s="5">
        <v>7141</v>
      </c>
      <c r="DI99" s="5">
        <v>3883</v>
      </c>
      <c r="DJ99" s="5">
        <v>3580</v>
      </c>
      <c r="DK99" s="5">
        <v>2718</v>
      </c>
      <c r="DL99" s="5">
        <v>2749</v>
      </c>
      <c r="DM99" s="5">
        <v>3789</v>
      </c>
      <c r="DN99" s="5">
        <v>4346</v>
      </c>
      <c r="DO99" s="5">
        <v>5210</v>
      </c>
      <c r="DP99" s="5">
        <v>2928</v>
      </c>
      <c r="DQ99" s="5">
        <v>4406</v>
      </c>
      <c r="DR99" s="5">
        <v>5582</v>
      </c>
      <c r="DS99" s="5">
        <v>3299</v>
      </c>
      <c r="DT99" s="5">
        <v>4498</v>
      </c>
      <c r="DU99" s="5" t="s">
        <v>220</v>
      </c>
      <c r="DV99" s="5" t="s">
        <v>220</v>
      </c>
      <c r="DW99" s="5" t="s">
        <v>220</v>
      </c>
      <c r="DX99" s="5" t="s">
        <v>220</v>
      </c>
      <c r="DY99" s="5" t="s">
        <v>220</v>
      </c>
      <c r="DZ99" s="5" t="s">
        <v>220</v>
      </c>
      <c r="EA99" s="5">
        <v>412</v>
      </c>
      <c r="EB99" s="5">
        <v>235</v>
      </c>
      <c r="EC99" s="5">
        <v>600</v>
      </c>
      <c r="ED99" s="5">
        <v>315</v>
      </c>
      <c r="EE99" s="5">
        <v>44</v>
      </c>
      <c r="EF99" s="5">
        <v>38</v>
      </c>
      <c r="EG99" s="5">
        <v>129</v>
      </c>
      <c r="EH99" s="5">
        <v>118</v>
      </c>
      <c r="EI99" s="5">
        <v>103</v>
      </c>
      <c r="EJ99" s="5">
        <v>32</v>
      </c>
      <c r="EK99" s="5">
        <v>194</v>
      </c>
      <c r="EL99" s="5">
        <v>301</v>
      </c>
      <c r="EM99" s="5">
        <v>292</v>
      </c>
      <c r="EN99" s="5">
        <v>108</v>
      </c>
      <c r="EO99" s="5">
        <v>72</v>
      </c>
      <c r="EP99" s="5">
        <v>103</v>
      </c>
      <c r="EQ99" s="5">
        <v>139</v>
      </c>
      <c r="ER99" s="5">
        <v>176</v>
      </c>
      <c r="ES99" s="5">
        <v>203</v>
      </c>
      <c r="ET99" s="5">
        <v>3</v>
      </c>
      <c r="EU99" s="5">
        <v>71</v>
      </c>
      <c r="EV99" s="5">
        <v>32</v>
      </c>
      <c r="EW99" s="5">
        <v>356</v>
      </c>
      <c r="EX99" s="5">
        <v>5</v>
      </c>
      <c r="EY99" s="5">
        <v>12</v>
      </c>
      <c r="EZ99" s="5">
        <v>12</v>
      </c>
      <c r="FA99" s="5" t="s">
        <v>220</v>
      </c>
      <c r="FB99" s="5" t="s">
        <v>220</v>
      </c>
      <c r="FC99" s="5" t="s">
        <v>220</v>
      </c>
      <c r="FD99" s="5" t="s">
        <v>220</v>
      </c>
      <c r="FE99" s="5" t="s">
        <v>220</v>
      </c>
      <c r="FF99" s="5" t="s">
        <v>220</v>
      </c>
      <c r="FG99" s="5">
        <v>0</v>
      </c>
      <c r="FH99" s="5">
        <v>0</v>
      </c>
      <c r="FI99" s="5">
        <v>0</v>
      </c>
      <c r="FJ99" s="5">
        <v>0</v>
      </c>
      <c r="FK99" s="5">
        <v>0</v>
      </c>
      <c r="FL99" s="5">
        <v>0</v>
      </c>
      <c r="FM99" s="5">
        <v>0</v>
      </c>
      <c r="FN99" s="5">
        <v>0</v>
      </c>
      <c r="FO99" s="5">
        <v>0</v>
      </c>
      <c r="FP99" s="5">
        <v>0</v>
      </c>
      <c r="FQ99" s="5">
        <v>0</v>
      </c>
      <c r="FR99" s="5">
        <v>0</v>
      </c>
      <c r="FS99" s="5">
        <v>0</v>
      </c>
      <c r="FT99" s="5">
        <v>0</v>
      </c>
      <c r="FU99" s="5" t="s">
        <v>220</v>
      </c>
      <c r="FV99" s="5" t="s">
        <v>220</v>
      </c>
      <c r="FW99" s="5" t="s">
        <v>220</v>
      </c>
      <c r="FX99" s="5" t="s">
        <v>220</v>
      </c>
      <c r="FY99" s="5" t="s">
        <v>220</v>
      </c>
      <c r="FZ99" s="5" t="s">
        <v>220</v>
      </c>
      <c r="GA99" s="5" t="s">
        <v>220</v>
      </c>
      <c r="GB99" s="5" t="s">
        <v>220</v>
      </c>
      <c r="GC99" s="5" t="s">
        <v>220</v>
      </c>
      <c r="GD99" s="5" t="s">
        <v>220</v>
      </c>
      <c r="GE99" s="5" t="s">
        <v>220</v>
      </c>
      <c r="GF99" s="5" t="s">
        <v>220</v>
      </c>
      <c r="GG99" s="5" t="s">
        <v>220</v>
      </c>
      <c r="GH99" s="5" t="s">
        <v>220</v>
      </c>
      <c r="GI99" s="5" t="s">
        <v>220</v>
      </c>
      <c r="GJ99" s="5" t="s">
        <v>220</v>
      </c>
      <c r="GK99" s="5" t="s">
        <v>220</v>
      </c>
      <c r="GL99" s="5" t="s">
        <v>220</v>
      </c>
      <c r="GM99" s="5">
        <v>25285</v>
      </c>
      <c r="GN99" s="5">
        <v>21472</v>
      </c>
      <c r="GO99" s="5">
        <v>18196</v>
      </c>
      <c r="GP99" s="5">
        <v>10060</v>
      </c>
      <c r="GQ99" s="5">
        <v>13959</v>
      </c>
      <c r="GR99" s="5">
        <v>9398</v>
      </c>
      <c r="GS99" s="5">
        <v>16731</v>
      </c>
      <c r="GT99" s="5">
        <v>8454</v>
      </c>
      <c r="GU99" s="5">
        <v>7613</v>
      </c>
      <c r="GV99" s="5">
        <v>6998</v>
      </c>
      <c r="GW99" s="5">
        <v>5329</v>
      </c>
      <c r="GX99" s="5">
        <v>5925</v>
      </c>
      <c r="GY99" s="5">
        <v>7484</v>
      </c>
      <c r="GZ99" s="5">
        <v>7594</v>
      </c>
      <c r="HA99" s="5">
        <v>4295</v>
      </c>
      <c r="HB99" s="5">
        <v>4147</v>
      </c>
      <c r="HC99" s="5">
        <v>4412</v>
      </c>
      <c r="HD99" s="5">
        <v>3922</v>
      </c>
      <c r="HE99" s="5">
        <v>4515</v>
      </c>
      <c r="HF99" s="5">
        <v>5231</v>
      </c>
      <c r="HG99" s="5">
        <v>5697</v>
      </c>
      <c r="HH99" s="5">
        <v>4234</v>
      </c>
      <c r="HI99" s="5">
        <v>5961</v>
      </c>
      <c r="HJ99" s="5">
        <v>5721</v>
      </c>
      <c r="HK99" s="5">
        <v>4795</v>
      </c>
      <c r="HL99" s="5">
        <v>5536</v>
      </c>
      <c r="HM99" s="5" t="s">
        <v>220</v>
      </c>
      <c r="HN99" s="5" t="s">
        <v>220</v>
      </c>
      <c r="HO99" s="5" t="s">
        <v>220</v>
      </c>
      <c r="HP99" s="5" t="s">
        <v>220</v>
      </c>
      <c r="HQ99" s="5" t="s">
        <v>220</v>
      </c>
      <c r="HR99" s="5" t="s">
        <v>220</v>
      </c>
      <c r="HS99" s="5">
        <v>124088</v>
      </c>
      <c r="HT99" s="5">
        <v>133875</v>
      </c>
      <c r="HU99" s="5">
        <v>125837</v>
      </c>
      <c r="HV99" s="5">
        <v>126566</v>
      </c>
      <c r="HW99" s="5">
        <v>132145</v>
      </c>
      <c r="HX99" s="5">
        <v>141721</v>
      </c>
      <c r="HY99" s="5">
        <v>129015</v>
      </c>
      <c r="HZ99" s="5">
        <v>124518</v>
      </c>
      <c r="IA99" s="5">
        <v>126738</v>
      </c>
      <c r="IB99" s="5">
        <v>123835</v>
      </c>
      <c r="IC99" s="5">
        <v>123546</v>
      </c>
      <c r="ID99" s="5">
        <v>92230</v>
      </c>
      <c r="IE99" s="5">
        <v>75843</v>
      </c>
      <c r="IF99" s="5">
        <v>70404</v>
      </c>
      <c r="IG99" s="5">
        <v>70131</v>
      </c>
      <c r="IH99" s="5">
        <v>62019</v>
      </c>
      <c r="II99" s="5">
        <v>60640</v>
      </c>
      <c r="IJ99" s="5">
        <v>58203</v>
      </c>
      <c r="IK99" s="5">
        <v>54802</v>
      </c>
      <c r="IL99" s="5">
        <v>59120</v>
      </c>
      <c r="IM99" s="5">
        <v>56673</v>
      </c>
      <c r="IN99" s="5">
        <v>54624</v>
      </c>
      <c r="IO99" s="5">
        <v>57949</v>
      </c>
      <c r="IP99" s="5">
        <v>59528</v>
      </c>
      <c r="IQ99" s="5">
        <v>58738</v>
      </c>
      <c r="IR99" s="5">
        <v>61171</v>
      </c>
      <c r="IS99" s="5" t="s">
        <v>220</v>
      </c>
      <c r="IT99" s="5" t="s">
        <v>220</v>
      </c>
      <c r="IU99" s="5" t="s">
        <v>220</v>
      </c>
      <c r="IV99" s="5" t="s">
        <v>220</v>
      </c>
      <c r="IW99" s="5" t="s">
        <v>220</v>
      </c>
      <c r="IX99" s="5" t="s">
        <v>220</v>
      </c>
      <c r="IY99" s="5">
        <v>0</v>
      </c>
      <c r="IZ99" s="5">
        <v>0</v>
      </c>
      <c r="JA99" s="5">
        <v>0</v>
      </c>
      <c r="JB99" s="5">
        <v>0</v>
      </c>
      <c r="JC99" s="5">
        <v>0</v>
      </c>
      <c r="JD99" s="5">
        <v>0</v>
      </c>
      <c r="JE99" s="5">
        <v>0</v>
      </c>
      <c r="JF99" s="5">
        <v>0</v>
      </c>
      <c r="JG99" s="5">
        <v>0</v>
      </c>
      <c r="JH99" s="5">
        <v>0</v>
      </c>
      <c r="JI99" s="5">
        <v>0</v>
      </c>
      <c r="JJ99" s="5">
        <v>0</v>
      </c>
      <c r="JK99" s="5">
        <v>0</v>
      </c>
      <c r="JL99" s="5">
        <v>0</v>
      </c>
      <c r="JM99" s="5">
        <v>0</v>
      </c>
      <c r="JN99" s="5">
        <v>0</v>
      </c>
      <c r="JO99" s="5">
        <v>0</v>
      </c>
      <c r="JP99" s="5">
        <v>0</v>
      </c>
      <c r="JQ99" s="5">
        <v>0</v>
      </c>
      <c r="JR99" s="5">
        <v>0</v>
      </c>
      <c r="JS99" s="5">
        <v>0</v>
      </c>
      <c r="JT99" s="5">
        <v>0</v>
      </c>
      <c r="JU99" s="5">
        <v>0</v>
      </c>
      <c r="JV99" s="5">
        <v>0</v>
      </c>
      <c r="JW99" s="5">
        <v>0</v>
      </c>
      <c r="JX99" s="5">
        <v>0</v>
      </c>
      <c r="JY99" s="5" t="s">
        <v>220</v>
      </c>
      <c r="JZ99" s="5" t="s">
        <v>220</v>
      </c>
      <c r="KA99" s="5" t="s">
        <v>220</v>
      </c>
      <c r="KB99" s="5" t="s">
        <v>220</v>
      </c>
      <c r="KC99" s="5" t="s">
        <v>220</v>
      </c>
      <c r="KD99" s="5" t="s">
        <v>220</v>
      </c>
      <c r="KE99" s="5">
        <v>537</v>
      </c>
      <c r="KF99" s="5">
        <v>612</v>
      </c>
      <c r="KG99" s="5">
        <v>485</v>
      </c>
      <c r="KH99" s="5">
        <v>373</v>
      </c>
      <c r="KI99" s="5">
        <v>317</v>
      </c>
      <c r="KJ99" s="5">
        <v>221</v>
      </c>
      <c r="KK99" s="5">
        <v>307</v>
      </c>
      <c r="KL99" s="5">
        <v>290</v>
      </c>
      <c r="KM99" s="5">
        <v>260</v>
      </c>
      <c r="KN99" s="5">
        <v>310</v>
      </c>
      <c r="KO99" s="5">
        <v>253</v>
      </c>
      <c r="KP99" s="5">
        <v>295</v>
      </c>
      <c r="KQ99" s="5">
        <v>247</v>
      </c>
      <c r="KR99" s="5">
        <v>254</v>
      </c>
      <c r="KS99" s="5">
        <v>270</v>
      </c>
      <c r="KT99" s="5">
        <v>237</v>
      </c>
      <c r="KU99" s="5">
        <v>224</v>
      </c>
      <c r="KV99" s="5">
        <v>134</v>
      </c>
      <c r="KW99" s="5">
        <v>306</v>
      </c>
      <c r="KX99" s="5">
        <v>319</v>
      </c>
      <c r="KY99" s="5">
        <v>286</v>
      </c>
      <c r="KZ99" s="5">
        <v>302</v>
      </c>
      <c r="LA99" s="5">
        <v>353</v>
      </c>
      <c r="LB99" s="5">
        <v>323</v>
      </c>
      <c r="LC99" s="5">
        <v>337</v>
      </c>
      <c r="LD99" s="5">
        <v>315</v>
      </c>
      <c r="LE99" s="5" t="s">
        <v>220</v>
      </c>
      <c r="LF99" s="5" t="s">
        <v>220</v>
      </c>
      <c r="LG99" s="5" t="s">
        <v>220</v>
      </c>
      <c r="LH99" s="5" t="s">
        <v>220</v>
      </c>
      <c r="LI99" s="5" t="s">
        <v>220</v>
      </c>
      <c r="LJ99" s="5" t="s">
        <v>220</v>
      </c>
      <c r="LK99" s="5">
        <v>305</v>
      </c>
      <c r="LL99" s="5">
        <v>243</v>
      </c>
      <c r="LM99" s="5">
        <v>309</v>
      </c>
      <c r="LN99" s="5">
        <v>355</v>
      </c>
      <c r="LO99" s="5">
        <v>240</v>
      </c>
      <c r="LP99" s="5">
        <v>376</v>
      </c>
      <c r="LQ99" s="5">
        <v>245</v>
      </c>
      <c r="LR99" s="5">
        <v>224</v>
      </c>
      <c r="LS99" s="5">
        <v>218</v>
      </c>
      <c r="LT99" s="5">
        <v>225</v>
      </c>
      <c r="LU99" s="5">
        <v>218</v>
      </c>
      <c r="LV99" s="5">
        <v>248</v>
      </c>
      <c r="LW99" s="5">
        <v>184</v>
      </c>
      <c r="LX99" s="5">
        <v>242</v>
      </c>
      <c r="LY99" s="5">
        <v>163</v>
      </c>
      <c r="LZ99" s="5">
        <v>146</v>
      </c>
      <c r="MA99" s="5">
        <v>142</v>
      </c>
      <c r="MB99" s="5">
        <v>93</v>
      </c>
      <c r="MC99" s="5">
        <v>62</v>
      </c>
      <c r="MD99" s="5">
        <v>122</v>
      </c>
      <c r="ME99" s="5">
        <v>100</v>
      </c>
      <c r="MF99" s="5">
        <v>106</v>
      </c>
      <c r="MG99" s="5">
        <v>165</v>
      </c>
      <c r="MH99" s="5">
        <v>141</v>
      </c>
      <c r="MI99" s="5">
        <v>193</v>
      </c>
      <c r="MJ99" s="5">
        <v>208</v>
      </c>
      <c r="MK99" s="5" t="s">
        <v>220</v>
      </c>
      <c r="ML99" s="5" t="s">
        <v>220</v>
      </c>
      <c r="MM99" s="5" t="s">
        <v>220</v>
      </c>
      <c r="MN99" s="5" t="s">
        <v>220</v>
      </c>
      <c r="MO99" s="5" t="s">
        <v>220</v>
      </c>
      <c r="MP99" s="5" t="s">
        <v>220</v>
      </c>
      <c r="MQ99" s="5">
        <v>0</v>
      </c>
      <c r="MR99" s="5">
        <v>0</v>
      </c>
      <c r="MS99" s="5">
        <v>0</v>
      </c>
      <c r="MT99" s="5">
        <v>0</v>
      </c>
      <c r="MU99" s="5">
        <v>0</v>
      </c>
      <c r="MV99" s="5">
        <v>0</v>
      </c>
      <c r="MW99" s="5">
        <v>0</v>
      </c>
      <c r="MX99" s="5">
        <v>0</v>
      </c>
      <c r="MY99" s="5">
        <v>0</v>
      </c>
      <c r="MZ99" s="5">
        <v>0</v>
      </c>
      <c r="NA99" s="5">
        <v>0</v>
      </c>
      <c r="NB99" s="5">
        <v>0</v>
      </c>
      <c r="NC99" s="5">
        <v>0</v>
      </c>
      <c r="ND99" s="5">
        <v>0</v>
      </c>
      <c r="NE99" s="5" t="s">
        <v>220</v>
      </c>
      <c r="NF99" s="5" t="s">
        <v>220</v>
      </c>
      <c r="NG99" s="5" t="s">
        <v>220</v>
      </c>
      <c r="NH99" s="5" t="s">
        <v>220</v>
      </c>
      <c r="NI99" s="5" t="s">
        <v>220</v>
      </c>
      <c r="NJ99" s="5" t="s">
        <v>220</v>
      </c>
      <c r="NK99" s="5" t="s">
        <v>220</v>
      </c>
      <c r="NL99" s="5" t="s">
        <v>220</v>
      </c>
      <c r="NM99" s="5" t="s">
        <v>220</v>
      </c>
      <c r="NN99" s="5" t="s">
        <v>220</v>
      </c>
      <c r="NO99" s="5" t="s">
        <v>220</v>
      </c>
      <c r="NP99" s="5" t="s">
        <v>220</v>
      </c>
      <c r="NQ99" s="5" t="s">
        <v>220</v>
      </c>
      <c r="NR99" s="5" t="s">
        <v>220</v>
      </c>
      <c r="NS99" s="5" t="s">
        <v>220</v>
      </c>
      <c r="NT99" s="5" t="s">
        <v>220</v>
      </c>
      <c r="NU99" s="5" t="s">
        <v>220</v>
      </c>
      <c r="NV99" s="5" t="s">
        <v>220</v>
      </c>
      <c r="NW99" s="5">
        <v>0</v>
      </c>
      <c r="NX99" s="5">
        <v>0</v>
      </c>
      <c r="NY99" s="5">
        <v>0</v>
      </c>
      <c r="NZ99" s="5">
        <v>0</v>
      </c>
      <c r="OA99" s="5">
        <v>0</v>
      </c>
      <c r="OB99" s="5">
        <v>0</v>
      </c>
      <c r="OC99" s="5">
        <v>0</v>
      </c>
      <c r="OD99" s="5">
        <v>0</v>
      </c>
      <c r="OE99" s="5">
        <v>0</v>
      </c>
      <c r="OF99" s="5">
        <v>0</v>
      </c>
      <c r="OG99" s="5">
        <v>0</v>
      </c>
      <c r="OH99" s="5">
        <v>0</v>
      </c>
      <c r="OI99" s="5">
        <v>0</v>
      </c>
      <c r="OJ99" s="5">
        <v>0</v>
      </c>
      <c r="OK99" s="5" t="s">
        <v>220</v>
      </c>
      <c r="OL99" s="5" t="s">
        <v>220</v>
      </c>
      <c r="OM99" s="5" t="s">
        <v>220</v>
      </c>
      <c r="ON99" s="5" t="s">
        <v>220</v>
      </c>
      <c r="OO99" s="5" t="s">
        <v>220</v>
      </c>
      <c r="OP99" s="5" t="s">
        <v>220</v>
      </c>
      <c r="OQ99" s="5" t="s">
        <v>220</v>
      </c>
      <c r="OR99" s="5" t="s">
        <v>220</v>
      </c>
      <c r="OS99" s="5" t="s">
        <v>220</v>
      </c>
      <c r="OT99" s="5" t="s">
        <v>220</v>
      </c>
      <c r="OU99" s="5" t="s">
        <v>220</v>
      </c>
      <c r="OV99" s="5" t="s">
        <v>220</v>
      </c>
      <c r="OW99" s="5" t="s">
        <v>220</v>
      </c>
      <c r="OX99" s="5" t="s">
        <v>220</v>
      </c>
      <c r="OY99" s="5" t="s">
        <v>220</v>
      </c>
      <c r="OZ99" s="5" t="s">
        <v>220</v>
      </c>
      <c r="PA99" s="5" t="s">
        <v>220</v>
      </c>
      <c r="PB99" s="5" t="s">
        <v>220</v>
      </c>
      <c r="PC99" s="5">
        <v>1996</v>
      </c>
      <c r="PD99" s="5">
        <v>2034</v>
      </c>
      <c r="PE99" s="5">
        <v>2238</v>
      </c>
      <c r="PF99" s="5">
        <v>2242</v>
      </c>
      <c r="PG99" s="5">
        <v>1443</v>
      </c>
      <c r="PH99" s="5">
        <v>1037</v>
      </c>
      <c r="PI99" s="5">
        <v>1470</v>
      </c>
      <c r="PJ99" s="5">
        <v>2533</v>
      </c>
      <c r="PK99" s="5">
        <v>1784</v>
      </c>
      <c r="PL99" s="5">
        <v>3071</v>
      </c>
      <c r="PM99" s="5">
        <v>1803</v>
      </c>
      <c r="PN99" s="5">
        <v>1644</v>
      </c>
      <c r="PO99" s="5">
        <v>1516</v>
      </c>
      <c r="PP99" s="5">
        <v>721</v>
      </c>
      <c r="PQ99" s="5">
        <v>1998</v>
      </c>
      <c r="PR99" s="5">
        <v>2096</v>
      </c>
      <c r="PS99" s="5">
        <v>2038</v>
      </c>
      <c r="PT99" s="5">
        <v>1875</v>
      </c>
      <c r="PU99" s="5">
        <v>2631</v>
      </c>
      <c r="PV99" s="5">
        <v>2462</v>
      </c>
      <c r="PW99" s="5">
        <v>2540</v>
      </c>
      <c r="PX99" s="5">
        <v>2748</v>
      </c>
      <c r="PY99" s="5">
        <v>2468</v>
      </c>
      <c r="PZ99" s="5">
        <v>4302</v>
      </c>
      <c r="QA99" s="5">
        <v>1951</v>
      </c>
      <c r="QB99" s="5">
        <v>1919</v>
      </c>
      <c r="QC99" s="5" t="s">
        <v>220</v>
      </c>
      <c r="QD99" s="5" t="s">
        <v>220</v>
      </c>
      <c r="QE99" s="5" t="s">
        <v>220</v>
      </c>
      <c r="QF99" s="5" t="s">
        <v>220</v>
      </c>
      <c r="QG99" s="5" t="s">
        <v>220</v>
      </c>
      <c r="QH99" s="5" t="s">
        <v>220</v>
      </c>
      <c r="QI99" s="5">
        <v>3958</v>
      </c>
      <c r="QJ99" s="5">
        <v>4262</v>
      </c>
      <c r="QK99" s="5">
        <v>2993</v>
      </c>
      <c r="QL99" s="5">
        <v>3198</v>
      </c>
      <c r="QM99" s="5">
        <v>2592</v>
      </c>
      <c r="QN99" s="5">
        <v>2656</v>
      </c>
      <c r="QO99" s="5">
        <v>3847</v>
      </c>
      <c r="QP99" s="5">
        <v>2821</v>
      </c>
      <c r="QQ99" s="5">
        <v>3274</v>
      </c>
      <c r="QR99" s="5">
        <v>-744</v>
      </c>
      <c r="QS99" s="5">
        <v>6061</v>
      </c>
      <c r="QT99" s="5">
        <v>2797</v>
      </c>
      <c r="QU99" s="5">
        <v>2121</v>
      </c>
      <c r="QV99" s="5">
        <v>2639</v>
      </c>
      <c r="QW99" s="5">
        <v>2316</v>
      </c>
      <c r="QX99" s="5">
        <v>2913</v>
      </c>
      <c r="QY99" s="5">
        <v>2239</v>
      </c>
      <c r="QZ99" s="5">
        <v>2165</v>
      </c>
      <c r="RA99" s="5">
        <v>1760</v>
      </c>
      <c r="RB99" s="5">
        <v>1454</v>
      </c>
      <c r="RC99" s="5">
        <v>1636</v>
      </c>
      <c r="RD99" s="5">
        <v>2494</v>
      </c>
      <c r="RE99" s="5">
        <v>1552</v>
      </c>
      <c r="RF99" s="5">
        <v>2263</v>
      </c>
      <c r="RG99" s="5">
        <v>2027</v>
      </c>
      <c r="RH99" s="5">
        <v>2039</v>
      </c>
      <c r="RI99" s="5" t="s">
        <v>220</v>
      </c>
      <c r="RJ99" s="5" t="s">
        <v>220</v>
      </c>
      <c r="RK99" s="5" t="s">
        <v>220</v>
      </c>
      <c r="RL99" s="5" t="s">
        <v>220</v>
      </c>
      <c r="RM99" s="5" t="s">
        <v>220</v>
      </c>
      <c r="RN99" s="5" t="s">
        <v>220</v>
      </c>
      <c r="RO99" s="5">
        <v>1387</v>
      </c>
      <c r="RP99" s="5">
        <v>1308</v>
      </c>
      <c r="RQ99" s="5">
        <v>1564</v>
      </c>
      <c r="RR99" s="5">
        <v>1488</v>
      </c>
      <c r="RS99" s="5">
        <v>1446</v>
      </c>
      <c r="RT99" s="5">
        <v>1492</v>
      </c>
      <c r="RU99" s="5">
        <v>1497</v>
      </c>
      <c r="RV99" s="5">
        <v>1553</v>
      </c>
      <c r="RW99" s="5">
        <v>1635</v>
      </c>
      <c r="RX99" s="5">
        <v>2207</v>
      </c>
      <c r="RY99" s="5">
        <v>1750</v>
      </c>
      <c r="RZ99" s="5">
        <v>1824</v>
      </c>
      <c r="SA99" s="5">
        <v>1797</v>
      </c>
      <c r="SB99" s="5">
        <v>2570</v>
      </c>
      <c r="SC99" s="5">
        <v>2013</v>
      </c>
      <c r="SD99" s="5">
        <v>1972</v>
      </c>
      <c r="SE99" s="5">
        <v>1644</v>
      </c>
      <c r="SF99" s="5">
        <v>1823</v>
      </c>
      <c r="SG99" s="5">
        <v>1654</v>
      </c>
      <c r="SH99" s="5">
        <v>1931</v>
      </c>
      <c r="SI99" s="5">
        <v>2166</v>
      </c>
      <c r="SJ99" s="5">
        <v>1808</v>
      </c>
      <c r="SK99" s="5">
        <v>1576</v>
      </c>
      <c r="SL99" s="5">
        <v>1281</v>
      </c>
      <c r="SM99" s="5">
        <v>1198</v>
      </c>
      <c r="SN99" s="5">
        <v>1244</v>
      </c>
      <c r="SO99" s="5" t="s">
        <v>220</v>
      </c>
      <c r="SP99" s="5" t="s">
        <v>220</v>
      </c>
      <c r="SQ99" s="5" t="s">
        <v>220</v>
      </c>
      <c r="SR99" s="5" t="s">
        <v>220</v>
      </c>
      <c r="SS99" s="5" t="s">
        <v>220</v>
      </c>
      <c r="ST99" s="5" t="s">
        <v>220</v>
      </c>
      <c r="SU99" s="5">
        <v>528</v>
      </c>
      <c r="SV99" s="5">
        <v>466</v>
      </c>
      <c r="SW99" s="5">
        <v>372</v>
      </c>
      <c r="SX99" s="5">
        <v>109</v>
      </c>
      <c r="SY99" s="5">
        <v>112</v>
      </c>
      <c r="SZ99" s="5">
        <v>57</v>
      </c>
      <c r="TA99" s="5">
        <v>53</v>
      </c>
      <c r="TB99" s="5">
        <v>59</v>
      </c>
      <c r="TC99" s="5">
        <v>59</v>
      </c>
      <c r="TD99" s="5">
        <v>124</v>
      </c>
      <c r="TE99" s="5">
        <v>136</v>
      </c>
      <c r="TF99" s="5">
        <v>124</v>
      </c>
      <c r="TG99" s="5">
        <v>161</v>
      </c>
      <c r="TH99" s="5">
        <v>158</v>
      </c>
      <c r="TI99" s="5">
        <v>109</v>
      </c>
      <c r="TJ99" s="5">
        <v>117</v>
      </c>
      <c r="TK99" s="5">
        <v>140</v>
      </c>
      <c r="TL99" s="5">
        <v>95</v>
      </c>
      <c r="TM99" s="5">
        <v>212</v>
      </c>
      <c r="TN99" s="5">
        <v>282</v>
      </c>
      <c r="TO99" s="5">
        <v>514</v>
      </c>
      <c r="TP99" s="5">
        <v>847</v>
      </c>
      <c r="TQ99" s="5">
        <v>766</v>
      </c>
      <c r="TR99" s="5">
        <v>718</v>
      </c>
      <c r="TS99" s="5">
        <v>508</v>
      </c>
      <c r="TT99" s="5">
        <v>418</v>
      </c>
      <c r="TU99" s="5" t="s">
        <v>220</v>
      </c>
      <c r="TV99" s="5" t="s">
        <v>220</v>
      </c>
      <c r="TW99" s="5" t="s">
        <v>220</v>
      </c>
      <c r="TX99" s="5" t="s">
        <v>220</v>
      </c>
      <c r="TY99" s="5" t="s">
        <v>220</v>
      </c>
      <c r="TZ99" s="5" t="s">
        <v>220</v>
      </c>
      <c r="UA99" s="5">
        <v>11</v>
      </c>
      <c r="UB99" s="5">
        <v>14</v>
      </c>
      <c r="UC99" s="5">
        <v>14</v>
      </c>
      <c r="UD99" s="5">
        <v>10</v>
      </c>
      <c r="UE99" s="5">
        <v>12</v>
      </c>
      <c r="UF99" s="5">
        <v>15</v>
      </c>
      <c r="UG99" s="5">
        <v>7</v>
      </c>
      <c r="UH99" s="5">
        <v>0</v>
      </c>
      <c r="UI99" s="5">
        <v>0</v>
      </c>
      <c r="UJ99" s="5">
        <v>0</v>
      </c>
      <c r="UK99" s="5">
        <v>0</v>
      </c>
      <c r="UL99" s="5">
        <v>0</v>
      </c>
      <c r="UM99" s="5">
        <v>0</v>
      </c>
      <c r="UN99" s="5">
        <v>0</v>
      </c>
      <c r="UO99" s="5">
        <v>0</v>
      </c>
      <c r="UP99" s="5">
        <v>0</v>
      </c>
      <c r="UQ99" s="5">
        <v>0</v>
      </c>
      <c r="UR99" s="5">
        <v>1</v>
      </c>
      <c r="US99" s="5">
        <v>1</v>
      </c>
      <c r="UT99" s="5">
        <v>48</v>
      </c>
      <c r="UU99" s="5">
        <v>210</v>
      </c>
      <c r="UV99" s="5">
        <v>1</v>
      </c>
      <c r="UW99" s="5">
        <v>1</v>
      </c>
      <c r="UX99" s="5">
        <v>0</v>
      </c>
      <c r="UY99" s="5">
        <v>0</v>
      </c>
      <c r="UZ99" s="5">
        <v>4</v>
      </c>
      <c r="VA99" s="5" t="s">
        <v>220</v>
      </c>
      <c r="VB99" s="5" t="s">
        <v>220</v>
      </c>
      <c r="VC99" s="5" t="s">
        <v>220</v>
      </c>
      <c r="VD99" s="5" t="s">
        <v>220</v>
      </c>
      <c r="VE99" s="5" t="s">
        <v>220</v>
      </c>
      <c r="VF99" s="5" t="s">
        <v>220</v>
      </c>
      <c r="VG99" s="5">
        <v>1335</v>
      </c>
      <c r="VH99" s="5">
        <v>1529</v>
      </c>
      <c r="VI99" s="5">
        <v>2186</v>
      </c>
      <c r="VJ99" s="5">
        <v>2210</v>
      </c>
      <c r="VK99" s="5">
        <v>2692</v>
      </c>
      <c r="VL99" s="5">
        <v>1566</v>
      </c>
      <c r="VM99" s="5">
        <v>1602</v>
      </c>
      <c r="VN99" s="5">
        <v>1958</v>
      </c>
      <c r="VO99" s="5">
        <v>1807</v>
      </c>
      <c r="VP99" s="5">
        <v>2365</v>
      </c>
      <c r="VQ99" s="5">
        <v>2384</v>
      </c>
      <c r="VR99" s="5">
        <v>2211</v>
      </c>
      <c r="VS99" s="5">
        <v>2408</v>
      </c>
      <c r="VT99" s="5">
        <v>3018</v>
      </c>
      <c r="VU99" s="5">
        <v>2497</v>
      </c>
      <c r="VV99" s="5">
        <v>2911</v>
      </c>
      <c r="VW99" s="5">
        <v>2578</v>
      </c>
      <c r="VX99" s="5">
        <v>2890</v>
      </c>
      <c r="VY99" s="5">
        <v>2634</v>
      </c>
      <c r="VZ99" s="5">
        <v>3098</v>
      </c>
      <c r="WA99" s="5">
        <v>3304</v>
      </c>
      <c r="WB99" s="5">
        <v>3223</v>
      </c>
      <c r="WC99" s="5">
        <v>3351</v>
      </c>
      <c r="WD99" s="5">
        <v>3527</v>
      </c>
      <c r="WE99" s="5">
        <v>3304</v>
      </c>
      <c r="WF99" s="5">
        <v>2824</v>
      </c>
      <c r="WG99" s="5" t="s">
        <v>220</v>
      </c>
      <c r="WH99" s="5" t="s">
        <v>220</v>
      </c>
      <c r="WI99" s="5" t="s">
        <v>220</v>
      </c>
      <c r="WJ99" s="5" t="s">
        <v>220</v>
      </c>
      <c r="WK99" s="5" t="s">
        <v>220</v>
      </c>
      <c r="WL99" s="5" t="s">
        <v>220</v>
      </c>
      <c r="WM99" s="5">
        <v>389</v>
      </c>
      <c r="WN99" s="5">
        <v>363</v>
      </c>
      <c r="WO99" s="5">
        <v>319</v>
      </c>
      <c r="WP99" s="5">
        <v>363</v>
      </c>
      <c r="WQ99" s="5">
        <v>233</v>
      </c>
      <c r="WR99" s="5">
        <v>342</v>
      </c>
      <c r="WS99" s="5">
        <v>188</v>
      </c>
      <c r="WT99" s="5">
        <v>577</v>
      </c>
      <c r="WU99" s="5">
        <v>121</v>
      </c>
      <c r="WV99" s="5">
        <v>193</v>
      </c>
      <c r="WW99" s="5">
        <v>180</v>
      </c>
      <c r="WX99" s="5">
        <v>188</v>
      </c>
      <c r="WY99" s="5">
        <v>169</v>
      </c>
      <c r="WZ99" s="5">
        <v>277</v>
      </c>
      <c r="XA99" s="5">
        <v>170</v>
      </c>
      <c r="XB99" s="5">
        <v>219</v>
      </c>
      <c r="XC99" s="5">
        <v>411</v>
      </c>
      <c r="XD99" s="5">
        <v>263</v>
      </c>
      <c r="XE99" s="5">
        <v>378</v>
      </c>
      <c r="XF99" s="5">
        <v>282</v>
      </c>
      <c r="XG99" s="5">
        <v>623</v>
      </c>
      <c r="XH99" s="5">
        <v>313</v>
      </c>
      <c r="XI99" s="5">
        <v>266</v>
      </c>
      <c r="XJ99" s="5">
        <v>231</v>
      </c>
      <c r="XK99" s="5">
        <v>180</v>
      </c>
      <c r="XL99" s="5">
        <v>258</v>
      </c>
      <c r="XM99" s="5" t="s">
        <v>220</v>
      </c>
      <c r="XN99" s="5" t="s">
        <v>220</v>
      </c>
      <c r="XO99" s="5" t="s">
        <v>220</v>
      </c>
      <c r="XP99" s="5" t="s">
        <v>220</v>
      </c>
      <c r="XQ99" s="5" t="s">
        <v>220</v>
      </c>
      <c r="XR99" s="5" t="s">
        <v>220</v>
      </c>
      <c r="XS99" s="2">
        <v>10331</v>
      </c>
      <c r="XT99" s="3" t="s">
        <v>222</v>
      </c>
      <c r="XU99" s="3" t="s">
        <v>221</v>
      </c>
      <c r="XV99" s="3" t="s">
        <v>221</v>
      </c>
      <c r="XW99" s="3" t="s">
        <v>221</v>
      </c>
      <c r="XX99" s="3" t="s">
        <v>222</v>
      </c>
      <c r="XY99" s="3" t="s">
        <v>222</v>
      </c>
      <c r="XZ99" s="3" t="s">
        <v>274</v>
      </c>
    </row>
    <row r="100" spans="1:650" x14ac:dyDescent="0.3">
      <c r="A100" s="1" t="s">
        <v>94</v>
      </c>
      <c r="B100" s="2">
        <v>4232403</v>
      </c>
      <c r="C100" s="5">
        <v>848</v>
      </c>
      <c r="D100" s="5">
        <v>0</v>
      </c>
      <c r="E100" s="5" t="s">
        <v>220</v>
      </c>
      <c r="F100" s="5" t="s">
        <v>220</v>
      </c>
      <c r="G100" s="5" t="s">
        <v>220</v>
      </c>
      <c r="H100" s="5" t="s">
        <v>220</v>
      </c>
      <c r="I100" s="5" t="s">
        <v>220</v>
      </c>
      <c r="J100" s="5" t="s">
        <v>220</v>
      </c>
      <c r="K100" s="5" t="s">
        <v>220</v>
      </c>
      <c r="L100" s="5" t="s">
        <v>220</v>
      </c>
      <c r="M100" s="5" t="s">
        <v>220</v>
      </c>
      <c r="N100" s="5" t="s">
        <v>220</v>
      </c>
      <c r="O100" s="5" t="s">
        <v>220</v>
      </c>
      <c r="P100" s="5" t="s">
        <v>220</v>
      </c>
      <c r="Q100" s="5" t="s">
        <v>220</v>
      </c>
      <c r="R100" s="5" t="s">
        <v>220</v>
      </c>
      <c r="S100" s="5" t="s">
        <v>220</v>
      </c>
      <c r="T100" s="5" t="s">
        <v>220</v>
      </c>
      <c r="U100" s="5" t="s">
        <v>220</v>
      </c>
      <c r="V100" s="5" t="s">
        <v>220</v>
      </c>
      <c r="W100" s="5" t="s">
        <v>220</v>
      </c>
      <c r="X100" s="5" t="s">
        <v>220</v>
      </c>
      <c r="Y100" s="5" t="s">
        <v>220</v>
      </c>
      <c r="Z100" s="5" t="s">
        <v>220</v>
      </c>
      <c r="AA100" s="5" t="s">
        <v>220</v>
      </c>
      <c r="AB100" s="5" t="s">
        <v>220</v>
      </c>
      <c r="AC100" s="5" t="s">
        <v>220</v>
      </c>
      <c r="AD100" s="5" t="s">
        <v>220</v>
      </c>
      <c r="AE100" s="5" t="s">
        <v>220</v>
      </c>
      <c r="AF100" s="5" t="s">
        <v>220</v>
      </c>
      <c r="AG100" s="5" t="s">
        <v>220</v>
      </c>
      <c r="AH100" s="5" t="s">
        <v>220</v>
      </c>
      <c r="AI100" s="5">
        <v>0</v>
      </c>
      <c r="AJ100" s="5">
        <v>0</v>
      </c>
      <c r="AK100" s="5" t="s">
        <v>220</v>
      </c>
      <c r="AL100" s="5" t="s">
        <v>220</v>
      </c>
      <c r="AM100" s="5" t="s">
        <v>220</v>
      </c>
      <c r="AN100" s="5" t="s">
        <v>220</v>
      </c>
      <c r="AO100" s="5" t="s">
        <v>220</v>
      </c>
      <c r="AP100" s="5" t="s">
        <v>220</v>
      </c>
      <c r="AQ100" s="5" t="s">
        <v>220</v>
      </c>
      <c r="AR100" s="5" t="s">
        <v>220</v>
      </c>
      <c r="AS100" s="5" t="s">
        <v>220</v>
      </c>
      <c r="AT100" s="5" t="s">
        <v>220</v>
      </c>
      <c r="AU100" s="5" t="s">
        <v>220</v>
      </c>
      <c r="AV100" s="5" t="s">
        <v>220</v>
      </c>
      <c r="AW100" s="5" t="s">
        <v>220</v>
      </c>
      <c r="AX100" s="5" t="s">
        <v>220</v>
      </c>
      <c r="AY100" s="5" t="s">
        <v>220</v>
      </c>
      <c r="AZ100" s="5" t="s">
        <v>220</v>
      </c>
      <c r="BA100" s="5" t="s">
        <v>220</v>
      </c>
      <c r="BB100" s="5" t="s">
        <v>220</v>
      </c>
      <c r="BC100" s="5" t="s">
        <v>220</v>
      </c>
      <c r="BD100" s="5" t="s">
        <v>220</v>
      </c>
      <c r="BE100" s="5" t="s">
        <v>220</v>
      </c>
      <c r="BF100" s="5" t="s">
        <v>220</v>
      </c>
      <c r="BG100" s="5" t="s">
        <v>220</v>
      </c>
      <c r="BH100" s="5" t="s">
        <v>220</v>
      </c>
      <c r="BI100" s="5" t="s">
        <v>220</v>
      </c>
      <c r="BJ100" s="5" t="s">
        <v>220</v>
      </c>
      <c r="BK100" s="5" t="s">
        <v>220</v>
      </c>
      <c r="BL100" s="5" t="s">
        <v>220</v>
      </c>
      <c r="BM100" s="5" t="s">
        <v>220</v>
      </c>
      <c r="BN100" s="5" t="s">
        <v>220</v>
      </c>
      <c r="BO100" s="5">
        <v>0</v>
      </c>
      <c r="BP100" s="5">
        <v>0</v>
      </c>
      <c r="BQ100" s="5" t="s">
        <v>220</v>
      </c>
      <c r="BR100" s="5" t="s">
        <v>220</v>
      </c>
      <c r="BS100" s="5" t="s">
        <v>220</v>
      </c>
      <c r="BT100" s="5" t="s">
        <v>220</v>
      </c>
      <c r="BU100" s="5" t="s">
        <v>220</v>
      </c>
      <c r="BV100" s="5" t="s">
        <v>220</v>
      </c>
      <c r="BW100" s="5" t="s">
        <v>220</v>
      </c>
      <c r="BX100" s="5" t="s">
        <v>220</v>
      </c>
      <c r="BY100" s="5" t="s">
        <v>220</v>
      </c>
      <c r="BZ100" s="5" t="s">
        <v>220</v>
      </c>
      <c r="CA100" s="5" t="s">
        <v>220</v>
      </c>
      <c r="CB100" s="5" t="s">
        <v>220</v>
      </c>
      <c r="CC100" s="5" t="s">
        <v>220</v>
      </c>
      <c r="CD100" s="5" t="s">
        <v>220</v>
      </c>
      <c r="CE100" s="5" t="s">
        <v>220</v>
      </c>
      <c r="CF100" s="5" t="s">
        <v>220</v>
      </c>
      <c r="CG100" s="5" t="s">
        <v>220</v>
      </c>
      <c r="CH100" s="5" t="s">
        <v>220</v>
      </c>
      <c r="CI100" s="5" t="s">
        <v>220</v>
      </c>
      <c r="CJ100" s="5" t="s">
        <v>220</v>
      </c>
      <c r="CK100" s="5" t="s">
        <v>220</v>
      </c>
      <c r="CL100" s="5" t="s">
        <v>220</v>
      </c>
      <c r="CM100" s="5" t="s">
        <v>220</v>
      </c>
      <c r="CN100" s="5" t="s">
        <v>220</v>
      </c>
      <c r="CO100" s="5" t="s">
        <v>220</v>
      </c>
      <c r="CP100" s="5" t="s">
        <v>220</v>
      </c>
      <c r="CQ100" s="5" t="s">
        <v>220</v>
      </c>
      <c r="CR100" s="5" t="s">
        <v>220</v>
      </c>
      <c r="CS100" s="5" t="s">
        <v>220</v>
      </c>
      <c r="CT100" s="5" t="s">
        <v>220</v>
      </c>
      <c r="CU100" s="5">
        <v>22964</v>
      </c>
      <c r="CV100" s="5">
        <v>22440</v>
      </c>
      <c r="CW100" s="5" t="s">
        <v>220</v>
      </c>
      <c r="CX100" s="5" t="s">
        <v>220</v>
      </c>
      <c r="CY100" s="5" t="s">
        <v>220</v>
      </c>
      <c r="CZ100" s="5" t="s">
        <v>220</v>
      </c>
      <c r="DA100" s="5" t="s">
        <v>220</v>
      </c>
      <c r="DB100" s="5" t="s">
        <v>220</v>
      </c>
      <c r="DC100" s="5" t="s">
        <v>220</v>
      </c>
      <c r="DD100" s="5" t="s">
        <v>220</v>
      </c>
      <c r="DE100" s="5" t="s">
        <v>220</v>
      </c>
      <c r="DF100" s="5" t="s">
        <v>220</v>
      </c>
      <c r="DG100" s="5" t="s">
        <v>220</v>
      </c>
      <c r="DH100" s="5" t="s">
        <v>220</v>
      </c>
      <c r="DI100" s="5" t="s">
        <v>220</v>
      </c>
      <c r="DJ100" s="5" t="s">
        <v>220</v>
      </c>
      <c r="DK100" s="5" t="s">
        <v>220</v>
      </c>
      <c r="DL100" s="5" t="s">
        <v>220</v>
      </c>
      <c r="DM100" s="5" t="s">
        <v>220</v>
      </c>
      <c r="DN100" s="5" t="s">
        <v>220</v>
      </c>
      <c r="DO100" s="5" t="s">
        <v>220</v>
      </c>
      <c r="DP100" s="5" t="s">
        <v>220</v>
      </c>
      <c r="DQ100" s="5" t="s">
        <v>220</v>
      </c>
      <c r="DR100" s="5" t="s">
        <v>220</v>
      </c>
      <c r="DS100" s="5" t="s">
        <v>220</v>
      </c>
      <c r="DT100" s="5" t="s">
        <v>220</v>
      </c>
      <c r="DU100" s="5" t="s">
        <v>220</v>
      </c>
      <c r="DV100" s="5" t="s">
        <v>220</v>
      </c>
      <c r="DW100" s="5" t="s">
        <v>220</v>
      </c>
      <c r="DX100" s="5" t="s">
        <v>220</v>
      </c>
      <c r="DY100" s="5" t="s">
        <v>220</v>
      </c>
      <c r="DZ100" s="5" t="s">
        <v>220</v>
      </c>
      <c r="EA100" s="5">
        <v>8216</v>
      </c>
      <c r="EB100" s="5">
        <v>51</v>
      </c>
      <c r="EC100" s="5" t="s">
        <v>220</v>
      </c>
      <c r="ED100" s="5" t="s">
        <v>220</v>
      </c>
      <c r="EE100" s="5" t="s">
        <v>220</v>
      </c>
      <c r="EF100" s="5" t="s">
        <v>220</v>
      </c>
      <c r="EG100" s="5" t="s">
        <v>220</v>
      </c>
      <c r="EH100" s="5" t="s">
        <v>220</v>
      </c>
      <c r="EI100" s="5" t="s">
        <v>220</v>
      </c>
      <c r="EJ100" s="5" t="s">
        <v>220</v>
      </c>
      <c r="EK100" s="5" t="s">
        <v>220</v>
      </c>
      <c r="EL100" s="5" t="s">
        <v>220</v>
      </c>
      <c r="EM100" s="5" t="s">
        <v>220</v>
      </c>
      <c r="EN100" s="5" t="s">
        <v>220</v>
      </c>
      <c r="EO100" s="5" t="s">
        <v>220</v>
      </c>
      <c r="EP100" s="5" t="s">
        <v>220</v>
      </c>
      <c r="EQ100" s="5" t="s">
        <v>220</v>
      </c>
      <c r="ER100" s="5" t="s">
        <v>220</v>
      </c>
      <c r="ES100" s="5" t="s">
        <v>220</v>
      </c>
      <c r="ET100" s="5" t="s">
        <v>220</v>
      </c>
      <c r="EU100" s="5" t="s">
        <v>220</v>
      </c>
      <c r="EV100" s="5" t="s">
        <v>220</v>
      </c>
      <c r="EW100" s="5" t="s">
        <v>220</v>
      </c>
      <c r="EX100" s="5" t="s">
        <v>220</v>
      </c>
      <c r="EY100" s="5" t="s">
        <v>220</v>
      </c>
      <c r="EZ100" s="5" t="s">
        <v>220</v>
      </c>
      <c r="FA100" s="5" t="s">
        <v>220</v>
      </c>
      <c r="FB100" s="5" t="s">
        <v>220</v>
      </c>
      <c r="FC100" s="5" t="s">
        <v>220</v>
      </c>
      <c r="FD100" s="5" t="s">
        <v>220</v>
      </c>
      <c r="FE100" s="5" t="s">
        <v>220</v>
      </c>
      <c r="FF100" s="5" t="s">
        <v>220</v>
      </c>
      <c r="FG100" s="5">
        <v>0</v>
      </c>
      <c r="FH100" s="5">
        <v>0</v>
      </c>
      <c r="FI100" s="5" t="s">
        <v>220</v>
      </c>
      <c r="FJ100" s="5" t="s">
        <v>220</v>
      </c>
      <c r="FK100" s="5" t="s">
        <v>220</v>
      </c>
      <c r="FL100" s="5" t="s">
        <v>220</v>
      </c>
      <c r="FM100" s="5" t="s">
        <v>220</v>
      </c>
      <c r="FN100" s="5" t="s">
        <v>220</v>
      </c>
      <c r="FO100" s="5" t="s">
        <v>220</v>
      </c>
      <c r="FP100" s="5" t="s">
        <v>220</v>
      </c>
      <c r="FQ100" s="5" t="s">
        <v>220</v>
      </c>
      <c r="FR100" s="5" t="s">
        <v>220</v>
      </c>
      <c r="FS100" s="5" t="s">
        <v>220</v>
      </c>
      <c r="FT100" s="5" t="s">
        <v>220</v>
      </c>
      <c r="FU100" s="5" t="s">
        <v>220</v>
      </c>
      <c r="FV100" s="5" t="s">
        <v>220</v>
      </c>
      <c r="FW100" s="5" t="s">
        <v>220</v>
      </c>
      <c r="FX100" s="5" t="s">
        <v>220</v>
      </c>
      <c r="FY100" s="5" t="s">
        <v>220</v>
      </c>
      <c r="FZ100" s="5" t="s">
        <v>220</v>
      </c>
      <c r="GA100" s="5" t="s">
        <v>220</v>
      </c>
      <c r="GB100" s="5" t="s">
        <v>220</v>
      </c>
      <c r="GC100" s="5" t="s">
        <v>220</v>
      </c>
      <c r="GD100" s="5" t="s">
        <v>220</v>
      </c>
      <c r="GE100" s="5" t="s">
        <v>220</v>
      </c>
      <c r="GF100" s="5" t="s">
        <v>220</v>
      </c>
      <c r="GG100" s="5" t="s">
        <v>220</v>
      </c>
      <c r="GH100" s="5" t="s">
        <v>220</v>
      </c>
      <c r="GI100" s="5" t="s">
        <v>220</v>
      </c>
      <c r="GJ100" s="5" t="s">
        <v>220</v>
      </c>
      <c r="GK100" s="5" t="s">
        <v>220</v>
      </c>
      <c r="GL100" s="5" t="s">
        <v>220</v>
      </c>
      <c r="GM100" s="5">
        <v>32028</v>
      </c>
      <c r="GN100" s="5">
        <v>22490</v>
      </c>
      <c r="GO100" s="5" t="s">
        <v>220</v>
      </c>
      <c r="GP100" s="5" t="s">
        <v>220</v>
      </c>
      <c r="GQ100" s="5" t="s">
        <v>220</v>
      </c>
      <c r="GR100" s="5" t="s">
        <v>220</v>
      </c>
      <c r="GS100" s="5" t="s">
        <v>220</v>
      </c>
      <c r="GT100" s="5" t="s">
        <v>220</v>
      </c>
      <c r="GU100" s="5" t="s">
        <v>220</v>
      </c>
      <c r="GV100" s="5" t="s">
        <v>220</v>
      </c>
      <c r="GW100" s="5" t="s">
        <v>220</v>
      </c>
      <c r="GX100" s="5" t="s">
        <v>220</v>
      </c>
      <c r="GY100" s="5" t="s">
        <v>220</v>
      </c>
      <c r="GZ100" s="5" t="s">
        <v>220</v>
      </c>
      <c r="HA100" s="5" t="s">
        <v>220</v>
      </c>
      <c r="HB100" s="5" t="s">
        <v>220</v>
      </c>
      <c r="HC100" s="5" t="s">
        <v>220</v>
      </c>
      <c r="HD100" s="5" t="s">
        <v>220</v>
      </c>
      <c r="HE100" s="5" t="s">
        <v>220</v>
      </c>
      <c r="HF100" s="5" t="s">
        <v>220</v>
      </c>
      <c r="HG100" s="5" t="s">
        <v>220</v>
      </c>
      <c r="HH100" s="5" t="s">
        <v>220</v>
      </c>
      <c r="HI100" s="5" t="s">
        <v>220</v>
      </c>
      <c r="HJ100" s="5" t="s">
        <v>220</v>
      </c>
      <c r="HK100" s="5" t="s">
        <v>220</v>
      </c>
      <c r="HL100" s="5" t="s">
        <v>220</v>
      </c>
      <c r="HM100" s="5" t="s">
        <v>220</v>
      </c>
      <c r="HN100" s="5" t="s">
        <v>220</v>
      </c>
      <c r="HO100" s="5" t="s">
        <v>220</v>
      </c>
      <c r="HP100" s="5" t="s">
        <v>220</v>
      </c>
      <c r="HQ100" s="5" t="s">
        <v>220</v>
      </c>
      <c r="HR100" s="5" t="s">
        <v>220</v>
      </c>
      <c r="HS100" s="5">
        <v>20771</v>
      </c>
      <c r="HT100" s="5">
        <v>22543</v>
      </c>
      <c r="HU100" s="5" t="s">
        <v>220</v>
      </c>
      <c r="HV100" s="5" t="s">
        <v>220</v>
      </c>
      <c r="HW100" s="5" t="s">
        <v>220</v>
      </c>
      <c r="HX100" s="5" t="s">
        <v>220</v>
      </c>
      <c r="HY100" s="5" t="s">
        <v>220</v>
      </c>
      <c r="HZ100" s="5" t="s">
        <v>220</v>
      </c>
      <c r="IA100" s="5" t="s">
        <v>220</v>
      </c>
      <c r="IB100" s="5" t="s">
        <v>220</v>
      </c>
      <c r="IC100" s="5" t="s">
        <v>220</v>
      </c>
      <c r="ID100" s="5" t="s">
        <v>220</v>
      </c>
      <c r="IE100" s="5" t="s">
        <v>220</v>
      </c>
      <c r="IF100" s="5" t="s">
        <v>220</v>
      </c>
      <c r="IG100" s="5" t="s">
        <v>220</v>
      </c>
      <c r="IH100" s="5" t="s">
        <v>220</v>
      </c>
      <c r="II100" s="5" t="s">
        <v>220</v>
      </c>
      <c r="IJ100" s="5" t="s">
        <v>220</v>
      </c>
      <c r="IK100" s="5" t="s">
        <v>220</v>
      </c>
      <c r="IL100" s="5" t="s">
        <v>220</v>
      </c>
      <c r="IM100" s="5" t="s">
        <v>220</v>
      </c>
      <c r="IN100" s="5" t="s">
        <v>220</v>
      </c>
      <c r="IO100" s="5" t="s">
        <v>220</v>
      </c>
      <c r="IP100" s="5" t="s">
        <v>220</v>
      </c>
      <c r="IQ100" s="5" t="s">
        <v>220</v>
      </c>
      <c r="IR100" s="5" t="s">
        <v>220</v>
      </c>
      <c r="IS100" s="5" t="s">
        <v>220</v>
      </c>
      <c r="IT100" s="5" t="s">
        <v>220</v>
      </c>
      <c r="IU100" s="5" t="s">
        <v>220</v>
      </c>
      <c r="IV100" s="5" t="s">
        <v>220</v>
      </c>
      <c r="IW100" s="5" t="s">
        <v>220</v>
      </c>
      <c r="IX100" s="5" t="s">
        <v>220</v>
      </c>
      <c r="IY100" s="5">
        <v>665</v>
      </c>
      <c r="IZ100" s="5">
        <v>671</v>
      </c>
      <c r="JA100" s="5" t="s">
        <v>220</v>
      </c>
      <c r="JB100" s="5" t="s">
        <v>220</v>
      </c>
      <c r="JC100" s="5" t="s">
        <v>220</v>
      </c>
      <c r="JD100" s="5" t="s">
        <v>220</v>
      </c>
      <c r="JE100" s="5" t="s">
        <v>220</v>
      </c>
      <c r="JF100" s="5" t="s">
        <v>220</v>
      </c>
      <c r="JG100" s="5" t="s">
        <v>220</v>
      </c>
      <c r="JH100" s="5" t="s">
        <v>220</v>
      </c>
      <c r="JI100" s="5" t="s">
        <v>220</v>
      </c>
      <c r="JJ100" s="5" t="s">
        <v>220</v>
      </c>
      <c r="JK100" s="5" t="s">
        <v>220</v>
      </c>
      <c r="JL100" s="5" t="s">
        <v>220</v>
      </c>
      <c r="JM100" s="5" t="s">
        <v>220</v>
      </c>
      <c r="JN100" s="5" t="s">
        <v>220</v>
      </c>
      <c r="JO100" s="5" t="s">
        <v>220</v>
      </c>
      <c r="JP100" s="5" t="s">
        <v>220</v>
      </c>
      <c r="JQ100" s="5" t="s">
        <v>220</v>
      </c>
      <c r="JR100" s="5" t="s">
        <v>220</v>
      </c>
      <c r="JS100" s="5" t="s">
        <v>220</v>
      </c>
      <c r="JT100" s="5" t="s">
        <v>220</v>
      </c>
      <c r="JU100" s="5" t="s">
        <v>220</v>
      </c>
      <c r="JV100" s="5" t="s">
        <v>220</v>
      </c>
      <c r="JW100" s="5" t="s">
        <v>220</v>
      </c>
      <c r="JX100" s="5" t="s">
        <v>220</v>
      </c>
      <c r="JY100" s="5" t="s">
        <v>220</v>
      </c>
      <c r="JZ100" s="5" t="s">
        <v>220</v>
      </c>
      <c r="KA100" s="5" t="s">
        <v>220</v>
      </c>
      <c r="KB100" s="5" t="s">
        <v>220</v>
      </c>
      <c r="KC100" s="5" t="s">
        <v>220</v>
      </c>
      <c r="KD100" s="5" t="s">
        <v>220</v>
      </c>
      <c r="KE100" s="5">
        <v>0</v>
      </c>
      <c r="KF100" s="5">
        <v>0</v>
      </c>
      <c r="KG100" s="5" t="s">
        <v>220</v>
      </c>
      <c r="KH100" s="5" t="s">
        <v>220</v>
      </c>
      <c r="KI100" s="5" t="s">
        <v>220</v>
      </c>
      <c r="KJ100" s="5" t="s">
        <v>220</v>
      </c>
      <c r="KK100" s="5" t="s">
        <v>220</v>
      </c>
      <c r="KL100" s="5" t="s">
        <v>220</v>
      </c>
      <c r="KM100" s="5" t="s">
        <v>220</v>
      </c>
      <c r="KN100" s="5" t="s">
        <v>220</v>
      </c>
      <c r="KO100" s="5" t="s">
        <v>220</v>
      </c>
      <c r="KP100" s="5" t="s">
        <v>220</v>
      </c>
      <c r="KQ100" s="5" t="s">
        <v>220</v>
      </c>
      <c r="KR100" s="5" t="s">
        <v>220</v>
      </c>
      <c r="KS100" s="5" t="s">
        <v>220</v>
      </c>
      <c r="KT100" s="5" t="s">
        <v>220</v>
      </c>
      <c r="KU100" s="5" t="s">
        <v>220</v>
      </c>
      <c r="KV100" s="5" t="s">
        <v>220</v>
      </c>
      <c r="KW100" s="5" t="s">
        <v>220</v>
      </c>
      <c r="KX100" s="5" t="s">
        <v>220</v>
      </c>
      <c r="KY100" s="5" t="s">
        <v>220</v>
      </c>
      <c r="KZ100" s="5" t="s">
        <v>220</v>
      </c>
      <c r="LA100" s="5" t="s">
        <v>220</v>
      </c>
      <c r="LB100" s="5" t="s">
        <v>220</v>
      </c>
      <c r="LC100" s="5" t="s">
        <v>220</v>
      </c>
      <c r="LD100" s="5" t="s">
        <v>220</v>
      </c>
      <c r="LE100" s="5" t="s">
        <v>220</v>
      </c>
      <c r="LF100" s="5" t="s">
        <v>220</v>
      </c>
      <c r="LG100" s="5" t="s">
        <v>220</v>
      </c>
      <c r="LH100" s="5" t="s">
        <v>220</v>
      </c>
      <c r="LI100" s="5" t="s">
        <v>220</v>
      </c>
      <c r="LJ100" s="5" t="s">
        <v>220</v>
      </c>
      <c r="LK100" s="5">
        <v>0</v>
      </c>
      <c r="LL100" s="5">
        <v>0</v>
      </c>
      <c r="LM100" s="5" t="s">
        <v>220</v>
      </c>
      <c r="LN100" s="5" t="s">
        <v>220</v>
      </c>
      <c r="LO100" s="5" t="s">
        <v>220</v>
      </c>
      <c r="LP100" s="5" t="s">
        <v>220</v>
      </c>
      <c r="LQ100" s="5" t="s">
        <v>220</v>
      </c>
      <c r="LR100" s="5" t="s">
        <v>220</v>
      </c>
      <c r="LS100" s="5" t="s">
        <v>220</v>
      </c>
      <c r="LT100" s="5" t="s">
        <v>220</v>
      </c>
      <c r="LU100" s="5" t="s">
        <v>220</v>
      </c>
      <c r="LV100" s="5" t="s">
        <v>220</v>
      </c>
      <c r="LW100" s="5" t="s">
        <v>220</v>
      </c>
      <c r="LX100" s="5" t="s">
        <v>220</v>
      </c>
      <c r="LY100" s="5" t="s">
        <v>220</v>
      </c>
      <c r="LZ100" s="5" t="s">
        <v>220</v>
      </c>
      <c r="MA100" s="5" t="s">
        <v>220</v>
      </c>
      <c r="MB100" s="5" t="s">
        <v>220</v>
      </c>
      <c r="MC100" s="5" t="s">
        <v>220</v>
      </c>
      <c r="MD100" s="5" t="s">
        <v>220</v>
      </c>
      <c r="ME100" s="5" t="s">
        <v>220</v>
      </c>
      <c r="MF100" s="5" t="s">
        <v>220</v>
      </c>
      <c r="MG100" s="5" t="s">
        <v>220</v>
      </c>
      <c r="MH100" s="5" t="s">
        <v>220</v>
      </c>
      <c r="MI100" s="5" t="s">
        <v>220</v>
      </c>
      <c r="MJ100" s="5" t="s">
        <v>220</v>
      </c>
      <c r="MK100" s="5" t="s">
        <v>220</v>
      </c>
      <c r="ML100" s="5" t="s">
        <v>220</v>
      </c>
      <c r="MM100" s="5" t="s">
        <v>220</v>
      </c>
      <c r="MN100" s="5" t="s">
        <v>220</v>
      </c>
      <c r="MO100" s="5" t="s">
        <v>220</v>
      </c>
      <c r="MP100" s="5" t="s">
        <v>220</v>
      </c>
      <c r="MQ100" s="5">
        <v>0</v>
      </c>
      <c r="MR100" s="5">
        <v>0</v>
      </c>
      <c r="MS100" s="5" t="s">
        <v>220</v>
      </c>
      <c r="MT100" s="5" t="s">
        <v>220</v>
      </c>
      <c r="MU100" s="5" t="s">
        <v>220</v>
      </c>
      <c r="MV100" s="5" t="s">
        <v>220</v>
      </c>
      <c r="MW100" s="5" t="s">
        <v>220</v>
      </c>
      <c r="MX100" s="5" t="s">
        <v>220</v>
      </c>
      <c r="MY100" s="5" t="s">
        <v>220</v>
      </c>
      <c r="MZ100" s="5" t="s">
        <v>220</v>
      </c>
      <c r="NA100" s="5" t="s">
        <v>220</v>
      </c>
      <c r="NB100" s="5" t="s">
        <v>220</v>
      </c>
      <c r="NC100" s="5" t="s">
        <v>220</v>
      </c>
      <c r="ND100" s="5" t="s">
        <v>220</v>
      </c>
      <c r="NE100" s="5" t="s">
        <v>220</v>
      </c>
      <c r="NF100" s="5" t="s">
        <v>220</v>
      </c>
      <c r="NG100" s="5" t="s">
        <v>220</v>
      </c>
      <c r="NH100" s="5" t="s">
        <v>220</v>
      </c>
      <c r="NI100" s="5" t="s">
        <v>220</v>
      </c>
      <c r="NJ100" s="5" t="s">
        <v>220</v>
      </c>
      <c r="NK100" s="5" t="s">
        <v>220</v>
      </c>
      <c r="NL100" s="5" t="s">
        <v>220</v>
      </c>
      <c r="NM100" s="5" t="s">
        <v>220</v>
      </c>
      <c r="NN100" s="5" t="s">
        <v>220</v>
      </c>
      <c r="NO100" s="5" t="s">
        <v>220</v>
      </c>
      <c r="NP100" s="5" t="s">
        <v>220</v>
      </c>
      <c r="NQ100" s="5" t="s">
        <v>220</v>
      </c>
      <c r="NR100" s="5" t="s">
        <v>220</v>
      </c>
      <c r="NS100" s="5" t="s">
        <v>220</v>
      </c>
      <c r="NT100" s="5" t="s">
        <v>220</v>
      </c>
      <c r="NU100" s="5" t="s">
        <v>220</v>
      </c>
      <c r="NV100" s="5" t="s">
        <v>220</v>
      </c>
      <c r="NW100" s="5">
        <v>0</v>
      </c>
      <c r="NX100" s="5">
        <v>0</v>
      </c>
      <c r="NY100" s="5" t="s">
        <v>220</v>
      </c>
      <c r="NZ100" s="5" t="s">
        <v>220</v>
      </c>
      <c r="OA100" s="5" t="s">
        <v>220</v>
      </c>
      <c r="OB100" s="5" t="s">
        <v>220</v>
      </c>
      <c r="OC100" s="5" t="s">
        <v>220</v>
      </c>
      <c r="OD100" s="5" t="s">
        <v>220</v>
      </c>
      <c r="OE100" s="5" t="s">
        <v>220</v>
      </c>
      <c r="OF100" s="5" t="s">
        <v>220</v>
      </c>
      <c r="OG100" s="5" t="s">
        <v>220</v>
      </c>
      <c r="OH100" s="5" t="s">
        <v>220</v>
      </c>
      <c r="OI100" s="5" t="s">
        <v>220</v>
      </c>
      <c r="OJ100" s="5" t="s">
        <v>220</v>
      </c>
      <c r="OK100" s="5" t="s">
        <v>220</v>
      </c>
      <c r="OL100" s="5" t="s">
        <v>220</v>
      </c>
      <c r="OM100" s="5" t="s">
        <v>220</v>
      </c>
      <c r="ON100" s="5" t="s">
        <v>220</v>
      </c>
      <c r="OO100" s="5" t="s">
        <v>220</v>
      </c>
      <c r="OP100" s="5" t="s">
        <v>220</v>
      </c>
      <c r="OQ100" s="5" t="s">
        <v>220</v>
      </c>
      <c r="OR100" s="5" t="s">
        <v>220</v>
      </c>
      <c r="OS100" s="5" t="s">
        <v>220</v>
      </c>
      <c r="OT100" s="5" t="s">
        <v>220</v>
      </c>
      <c r="OU100" s="5" t="s">
        <v>220</v>
      </c>
      <c r="OV100" s="5" t="s">
        <v>220</v>
      </c>
      <c r="OW100" s="5" t="s">
        <v>220</v>
      </c>
      <c r="OX100" s="5" t="s">
        <v>220</v>
      </c>
      <c r="OY100" s="5" t="s">
        <v>220</v>
      </c>
      <c r="OZ100" s="5" t="s">
        <v>220</v>
      </c>
      <c r="PA100" s="5" t="s">
        <v>220</v>
      </c>
      <c r="PB100" s="5" t="s">
        <v>220</v>
      </c>
      <c r="PC100" s="5">
        <v>2977</v>
      </c>
      <c r="PD100" s="5">
        <v>3247</v>
      </c>
      <c r="PE100" s="5" t="s">
        <v>220</v>
      </c>
      <c r="PF100" s="5" t="s">
        <v>220</v>
      </c>
      <c r="PG100" s="5" t="s">
        <v>220</v>
      </c>
      <c r="PH100" s="5" t="s">
        <v>220</v>
      </c>
      <c r="PI100" s="5" t="s">
        <v>220</v>
      </c>
      <c r="PJ100" s="5" t="s">
        <v>220</v>
      </c>
      <c r="PK100" s="5" t="s">
        <v>220</v>
      </c>
      <c r="PL100" s="5" t="s">
        <v>220</v>
      </c>
      <c r="PM100" s="5" t="s">
        <v>220</v>
      </c>
      <c r="PN100" s="5" t="s">
        <v>220</v>
      </c>
      <c r="PO100" s="5" t="s">
        <v>220</v>
      </c>
      <c r="PP100" s="5" t="s">
        <v>220</v>
      </c>
      <c r="PQ100" s="5" t="s">
        <v>220</v>
      </c>
      <c r="PR100" s="5" t="s">
        <v>220</v>
      </c>
      <c r="PS100" s="5" t="s">
        <v>220</v>
      </c>
      <c r="PT100" s="5" t="s">
        <v>220</v>
      </c>
      <c r="PU100" s="5" t="s">
        <v>220</v>
      </c>
      <c r="PV100" s="5" t="s">
        <v>220</v>
      </c>
      <c r="PW100" s="5" t="s">
        <v>220</v>
      </c>
      <c r="PX100" s="5" t="s">
        <v>220</v>
      </c>
      <c r="PY100" s="5" t="s">
        <v>220</v>
      </c>
      <c r="PZ100" s="5" t="s">
        <v>220</v>
      </c>
      <c r="QA100" s="5" t="s">
        <v>220</v>
      </c>
      <c r="QB100" s="5" t="s">
        <v>220</v>
      </c>
      <c r="QC100" s="5" t="s">
        <v>220</v>
      </c>
      <c r="QD100" s="5" t="s">
        <v>220</v>
      </c>
      <c r="QE100" s="5" t="s">
        <v>220</v>
      </c>
      <c r="QF100" s="5" t="s">
        <v>220</v>
      </c>
      <c r="QG100" s="5" t="s">
        <v>220</v>
      </c>
      <c r="QH100" s="5" t="s">
        <v>220</v>
      </c>
      <c r="QI100" s="5">
        <v>3198</v>
      </c>
      <c r="QJ100" s="5">
        <v>2007</v>
      </c>
      <c r="QK100" s="5" t="s">
        <v>220</v>
      </c>
      <c r="QL100" s="5" t="s">
        <v>220</v>
      </c>
      <c r="QM100" s="5" t="s">
        <v>220</v>
      </c>
      <c r="QN100" s="5" t="s">
        <v>220</v>
      </c>
      <c r="QO100" s="5" t="s">
        <v>220</v>
      </c>
      <c r="QP100" s="5" t="s">
        <v>220</v>
      </c>
      <c r="QQ100" s="5" t="s">
        <v>220</v>
      </c>
      <c r="QR100" s="5" t="s">
        <v>220</v>
      </c>
      <c r="QS100" s="5" t="s">
        <v>220</v>
      </c>
      <c r="QT100" s="5" t="s">
        <v>220</v>
      </c>
      <c r="QU100" s="5" t="s">
        <v>220</v>
      </c>
      <c r="QV100" s="5" t="s">
        <v>220</v>
      </c>
      <c r="QW100" s="5" t="s">
        <v>220</v>
      </c>
      <c r="QX100" s="5" t="s">
        <v>220</v>
      </c>
      <c r="QY100" s="5" t="s">
        <v>220</v>
      </c>
      <c r="QZ100" s="5" t="s">
        <v>220</v>
      </c>
      <c r="RA100" s="5" t="s">
        <v>220</v>
      </c>
      <c r="RB100" s="5" t="s">
        <v>220</v>
      </c>
      <c r="RC100" s="5" t="s">
        <v>220</v>
      </c>
      <c r="RD100" s="5" t="s">
        <v>220</v>
      </c>
      <c r="RE100" s="5" t="s">
        <v>220</v>
      </c>
      <c r="RF100" s="5" t="s">
        <v>220</v>
      </c>
      <c r="RG100" s="5" t="s">
        <v>220</v>
      </c>
      <c r="RH100" s="5" t="s">
        <v>220</v>
      </c>
      <c r="RI100" s="5" t="s">
        <v>220</v>
      </c>
      <c r="RJ100" s="5" t="s">
        <v>220</v>
      </c>
      <c r="RK100" s="5" t="s">
        <v>220</v>
      </c>
      <c r="RL100" s="5" t="s">
        <v>220</v>
      </c>
      <c r="RM100" s="5" t="s">
        <v>220</v>
      </c>
      <c r="RN100" s="5" t="s">
        <v>220</v>
      </c>
      <c r="RO100" s="5">
        <v>1800</v>
      </c>
      <c r="RP100" s="5">
        <v>2138</v>
      </c>
      <c r="RQ100" s="5" t="s">
        <v>220</v>
      </c>
      <c r="RR100" s="5" t="s">
        <v>220</v>
      </c>
      <c r="RS100" s="5" t="s">
        <v>220</v>
      </c>
      <c r="RT100" s="5" t="s">
        <v>220</v>
      </c>
      <c r="RU100" s="5" t="s">
        <v>220</v>
      </c>
      <c r="RV100" s="5" t="s">
        <v>220</v>
      </c>
      <c r="RW100" s="5" t="s">
        <v>220</v>
      </c>
      <c r="RX100" s="5" t="s">
        <v>220</v>
      </c>
      <c r="RY100" s="5" t="s">
        <v>220</v>
      </c>
      <c r="RZ100" s="5" t="s">
        <v>220</v>
      </c>
      <c r="SA100" s="5" t="s">
        <v>220</v>
      </c>
      <c r="SB100" s="5" t="s">
        <v>220</v>
      </c>
      <c r="SC100" s="5" t="s">
        <v>220</v>
      </c>
      <c r="SD100" s="5" t="s">
        <v>220</v>
      </c>
      <c r="SE100" s="5" t="s">
        <v>220</v>
      </c>
      <c r="SF100" s="5" t="s">
        <v>220</v>
      </c>
      <c r="SG100" s="5" t="s">
        <v>220</v>
      </c>
      <c r="SH100" s="5" t="s">
        <v>220</v>
      </c>
      <c r="SI100" s="5" t="s">
        <v>220</v>
      </c>
      <c r="SJ100" s="5" t="s">
        <v>220</v>
      </c>
      <c r="SK100" s="5" t="s">
        <v>220</v>
      </c>
      <c r="SL100" s="5" t="s">
        <v>220</v>
      </c>
      <c r="SM100" s="5" t="s">
        <v>220</v>
      </c>
      <c r="SN100" s="5" t="s">
        <v>220</v>
      </c>
      <c r="SO100" s="5" t="s">
        <v>220</v>
      </c>
      <c r="SP100" s="5" t="s">
        <v>220</v>
      </c>
      <c r="SQ100" s="5" t="s">
        <v>220</v>
      </c>
      <c r="SR100" s="5" t="s">
        <v>220</v>
      </c>
      <c r="SS100" s="5" t="s">
        <v>220</v>
      </c>
      <c r="ST100" s="5" t="s">
        <v>220</v>
      </c>
      <c r="SU100" s="5">
        <v>1347</v>
      </c>
      <c r="SV100" s="5">
        <v>1038</v>
      </c>
      <c r="SW100" s="5" t="s">
        <v>220</v>
      </c>
      <c r="SX100" s="5" t="s">
        <v>220</v>
      </c>
      <c r="SY100" s="5" t="s">
        <v>220</v>
      </c>
      <c r="SZ100" s="5" t="s">
        <v>220</v>
      </c>
      <c r="TA100" s="5" t="s">
        <v>220</v>
      </c>
      <c r="TB100" s="5" t="s">
        <v>220</v>
      </c>
      <c r="TC100" s="5" t="s">
        <v>220</v>
      </c>
      <c r="TD100" s="5" t="s">
        <v>220</v>
      </c>
      <c r="TE100" s="5" t="s">
        <v>220</v>
      </c>
      <c r="TF100" s="5" t="s">
        <v>220</v>
      </c>
      <c r="TG100" s="5" t="s">
        <v>220</v>
      </c>
      <c r="TH100" s="5" t="s">
        <v>220</v>
      </c>
      <c r="TI100" s="5" t="s">
        <v>220</v>
      </c>
      <c r="TJ100" s="5" t="s">
        <v>220</v>
      </c>
      <c r="TK100" s="5" t="s">
        <v>220</v>
      </c>
      <c r="TL100" s="5" t="s">
        <v>220</v>
      </c>
      <c r="TM100" s="5" t="s">
        <v>220</v>
      </c>
      <c r="TN100" s="5" t="s">
        <v>220</v>
      </c>
      <c r="TO100" s="5" t="s">
        <v>220</v>
      </c>
      <c r="TP100" s="5" t="s">
        <v>220</v>
      </c>
      <c r="TQ100" s="5" t="s">
        <v>220</v>
      </c>
      <c r="TR100" s="5" t="s">
        <v>220</v>
      </c>
      <c r="TS100" s="5" t="s">
        <v>220</v>
      </c>
      <c r="TT100" s="5" t="s">
        <v>220</v>
      </c>
      <c r="TU100" s="5" t="s">
        <v>220</v>
      </c>
      <c r="TV100" s="5" t="s">
        <v>220</v>
      </c>
      <c r="TW100" s="5" t="s">
        <v>220</v>
      </c>
      <c r="TX100" s="5" t="s">
        <v>220</v>
      </c>
      <c r="TY100" s="5" t="s">
        <v>220</v>
      </c>
      <c r="TZ100" s="5" t="s">
        <v>220</v>
      </c>
      <c r="UA100" s="5">
        <v>0</v>
      </c>
      <c r="UB100" s="5">
        <v>0</v>
      </c>
      <c r="UC100" s="5" t="s">
        <v>220</v>
      </c>
      <c r="UD100" s="5" t="s">
        <v>220</v>
      </c>
      <c r="UE100" s="5" t="s">
        <v>220</v>
      </c>
      <c r="UF100" s="5" t="s">
        <v>220</v>
      </c>
      <c r="UG100" s="5" t="s">
        <v>220</v>
      </c>
      <c r="UH100" s="5" t="s">
        <v>220</v>
      </c>
      <c r="UI100" s="5" t="s">
        <v>220</v>
      </c>
      <c r="UJ100" s="5" t="s">
        <v>220</v>
      </c>
      <c r="UK100" s="5" t="s">
        <v>220</v>
      </c>
      <c r="UL100" s="5" t="s">
        <v>220</v>
      </c>
      <c r="UM100" s="5" t="s">
        <v>220</v>
      </c>
      <c r="UN100" s="5" t="s">
        <v>220</v>
      </c>
      <c r="UO100" s="5" t="s">
        <v>220</v>
      </c>
      <c r="UP100" s="5" t="s">
        <v>220</v>
      </c>
      <c r="UQ100" s="5" t="s">
        <v>220</v>
      </c>
      <c r="UR100" s="5" t="s">
        <v>220</v>
      </c>
      <c r="US100" s="5" t="s">
        <v>220</v>
      </c>
      <c r="UT100" s="5" t="s">
        <v>220</v>
      </c>
      <c r="UU100" s="5" t="s">
        <v>220</v>
      </c>
      <c r="UV100" s="5" t="s">
        <v>220</v>
      </c>
      <c r="UW100" s="5" t="s">
        <v>220</v>
      </c>
      <c r="UX100" s="5" t="s">
        <v>220</v>
      </c>
      <c r="UY100" s="5" t="s">
        <v>220</v>
      </c>
      <c r="UZ100" s="5" t="s">
        <v>220</v>
      </c>
      <c r="VA100" s="5" t="s">
        <v>220</v>
      </c>
      <c r="VB100" s="5" t="s">
        <v>220</v>
      </c>
      <c r="VC100" s="5" t="s">
        <v>220</v>
      </c>
      <c r="VD100" s="5" t="s">
        <v>220</v>
      </c>
      <c r="VE100" s="5" t="s">
        <v>220</v>
      </c>
      <c r="VF100" s="5" t="s">
        <v>220</v>
      </c>
      <c r="VG100" s="5">
        <v>12840</v>
      </c>
      <c r="VH100" s="5">
        <v>11410</v>
      </c>
      <c r="VI100" s="5" t="s">
        <v>220</v>
      </c>
      <c r="VJ100" s="5" t="s">
        <v>220</v>
      </c>
      <c r="VK100" s="5" t="s">
        <v>220</v>
      </c>
      <c r="VL100" s="5" t="s">
        <v>220</v>
      </c>
      <c r="VM100" s="5" t="s">
        <v>220</v>
      </c>
      <c r="VN100" s="5" t="s">
        <v>220</v>
      </c>
      <c r="VO100" s="5" t="s">
        <v>220</v>
      </c>
      <c r="VP100" s="5" t="s">
        <v>220</v>
      </c>
      <c r="VQ100" s="5" t="s">
        <v>220</v>
      </c>
      <c r="VR100" s="5" t="s">
        <v>220</v>
      </c>
      <c r="VS100" s="5" t="s">
        <v>220</v>
      </c>
      <c r="VT100" s="5" t="s">
        <v>220</v>
      </c>
      <c r="VU100" s="5" t="s">
        <v>220</v>
      </c>
      <c r="VV100" s="5" t="s">
        <v>220</v>
      </c>
      <c r="VW100" s="5" t="s">
        <v>220</v>
      </c>
      <c r="VX100" s="5" t="s">
        <v>220</v>
      </c>
      <c r="VY100" s="5" t="s">
        <v>220</v>
      </c>
      <c r="VZ100" s="5" t="s">
        <v>220</v>
      </c>
      <c r="WA100" s="5" t="s">
        <v>220</v>
      </c>
      <c r="WB100" s="5" t="s">
        <v>220</v>
      </c>
      <c r="WC100" s="5" t="s">
        <v>220</v>
      </c>
      <c r="WD100" s="5" t="s">
        <v>220</v>
      </c>
      <c r="WE100" s="5" t="s">
        <v>220</v>
      </c>
      <c r="WF100" s="5" t="s">
        <v>220</v>
      </c>
      <c r="WG100" s="5" t="s">
        <v>220</v>
      </c>
      <c r="WH100" s="5" t="s">
        <v>220</v>
      </c>
      <c r="WI100" s="5" t="s">
        <v>220</v>
      </c>
      <c r="WJ100" s="5" t="s">
        <v>220</v>
      </c>
      <c r="WK100" s="5" t="s">
        <v>220</v>
      </c>
      <c r="WL100" s="5" t="s">
        <v>220</v>
      </c>
      <c r="WM100" s="5">
        <v>318</v>
      </c>
      <c r="WN100" s="5">
        <v>189</v>
      </c>
      <c r="WO100" s="5" t="s">
        <v>220</v>
      </c>
      <c r="WP100" s="5" t="s">
        <v>220</v>
      </c>
      <c r="WQ100" s="5" t="s">
        <v>220</v>
      </c>
      <c r="WR100" s="5" t="s">
        <v>220</v>
      </c>
      <c r="WS100" s="5" t="s">
        <v>220</v>
      </c>
      <c r="WT100" s="5" t="s">
        <v>220</v>
      </c>
      <c r="WU100" s="5" t="s">
        <v>220</v>
      </c>
      <c r="WV100" s="5" t="s">
        <v>220</v>
      </c>
      <c r="WW100" s="5" t="s">
        <v>220</v>
      </c>
      <c r="WX100" s="5" t="s">
        <v>220</v>
      </c>
      <c r="WY100" s="5" t="s">
        <v>220</v>
      </c>
      <c r="WZ100" s="5" t="s">
        <v>220</v>
      </c>
      <c r="XA100" s="5" t="s">
        <v>220</v>
      </c>
      <c r="XB100" s="5" t="s">
        <v>220</v>
      </c>
      <c r="XC100" s="5" t="s">
        <v>220</v>
      </c>
      <c r="XD100" s="5" t="s">
        <v>220</v>
      </c>
      <c r="XE100" s="5" t="s">
        <v>220</v>
      </c>
      <c r="XF100" s="5" t="s">
        <v>220</v>
      </c>
      <c r="XG100" s="5" t="s">
        <v>220</v>
      </c>
      <c r="XH100" s="5" t="s">
        <v>220</v>
      </c>
      <c r="XI100" s="5" t="s">
        <v>220</v>
      </c>
      <c r="XJ100" s="5" t="s">
        <v>220</v>
      </c>
      <c r="XK100" s="5" t="s">
        <v>220</v>
      </c>
      <c r="XL100" s="5" t="s">
        <v>220</v>
      </c>
      <c r="XM100" s="5" t="s">
        <v>220</v>
      </c>
      <c r="XN100" s="5" t="s">
        <v>220</v>
      </c>
      <c r="XO100" s="5" t="s">
        <v>220</v>
      </c>
      <c r="XP100" s="5" t="s">
        <v>220</v>
      </c>
      <c r="XQ100" s="5" t="s">
        <v>220</v>
      </c>
      <c r="XR100" s="5" t="s">
        <v>220</v>
      </c>
      <c r="XS100" s="2">
        <v>57483</v>
      </c>
      <c r="XT100" s="3" t="s">
        <v>222</v>
      </c>
      <c r="XU100" s="3" t="s">
        <v>222</v>
      </c>
      <c r="XV100" s="3" t="s">
        <v>221</v>
      </c>
      <c r="XW100" s="3" t="s">
        <v>222</v>
      </c>
      <c r="XX100" s="3" t="s">
        <v>221</v>
      </c>
      <c r="XY100" s="3" t="s">
        <v>222</v>
      </c>
      <c r="XZ100" s="3" t="s">
        <v>275</v>
      </c>
    </row>
    <row r="101" spans="1:650" x14ac:dyDescent="0.3">
      <c r="A101" s="1" t="s">
        <v>95</v>
      </c>
      <c r="B101" s="2">
        <v>4060294</v>
      </c>
      <c r="C101" s="5">
        <v>579</v>
      </c>
      <c r="D101" s="5">
        <v>1104</v>
      </c>
      <c r="E101" s="5">
        <v>571</v>
      </c>
      <c r="F101" s="5">
        <v>1209</v>
      </c>
      <c r="G101" s="5">
        <v>58</v>
      </c>
      <c r="H101" s="5">
        <v>7086</v>
      </c>
      <c r="I101" s="5">
        <v>396</v>
      </c>
      <c r="J101" s="5">
        <v>0</v>
      </c>
      <c r="K101" s="5">
        <v>0</v>
      </c>
      <c r="L101" s="5">
        <v>0</v>
      </c>
      <c r="M101" s="5">
        <v>0</v>
      </c>
      <c r="N101" s="5">
        <v>0</v>
      </c>
      <c r="O101" s="5">
        <v>0</v>
      </c>
      <c r="P101" s="5">
        <v>0</v>
      </c>
      <c r="Q101" s="5">
        <v>0</v>
      </c>
      <c r="R101" s="5">
        <v>0</v>
      </c>
      <c r="S101" s="5">
        <v>0</v>
      </c>
      <c r="T101" s="5">
        <v>0</v>
      </c>
      <c r="U101" s="5">
        <v>0</v>
      </c>
      <c r="V101" s="5">
        <v>0</v>
      </c>
      <c r="W101" s="5">
        <v>0</v>
      </c>
      <c r="X101" s="5">
        <v>0</v>
      </c>
      <c r="Y101" s="5">
        <v>0</v>
      </c>
      <c r="Z101" s="5">
        <v>0</v>
      </c>
      <c r="AA101" s="5">
        <v>0</v>
      </c>
      <c r="AB101" s="5">
        <v>0</v>
      </c>
      <c r="AC101" s="5" t="s">
        <v>220</v>
      </c>
      <c r="AD101" s="5" t="s">
        <v>220</v>
      </c>
      <c r="AE101" s="5" t="s">
        <v>220</v>
      </c>
      <c r="AF101" s="5" t="s">
        <v>220</v>
      </c>
      <c r="AG101" s="5" t="s">
        <v>220</v>
      </c>
      <c r="AH101" s="5" t="s">
        <v>220</v>
      </c>
      <c r="AI101" s="5">
        <v>0</v>
      </c>
      <c r="AJ101" s="5">
        <v>0</v>
      </c>
      <c r="AK101" s="5">
        <v>0</v>
      </c>
      <c r="AL101" s="5">
        <v>0</v>
      </c>
      <c r="AM101" s="5">
        <v>0</v>
      </c>
      <c r="AN101" s="5">
        <v>0</v>
      </c>
      <c r="AO101" s="5">
        <v>0</v>
      </c>
      <c r="AP101" s="5">
        <v>0</v>
      </c>
      <c r="AQ101" s="5">
        <v>0</v>
      </c>
      <c r="AR101" s="5">
        <v>0</v>
      </c>
      <c r="AS101" s="5">
        <v>0</v>
      </c>
      <c r="AT101" s="5">
        <v>0</v>
      </c>
      <c r="AU101" s="5">
        <v>0</v>
      </c>
      <c r="AV101" s="5">
        <v>0</v>
      </c>
      <c r="AW101" s="5">
        <v>0</v>
      </c>
      <c r="AX101" s="5">
        <v>0</v>
      </c>
      <c r="AY101" s="5">
        <v>0</v>
      </c>
      <c r="AZ101" s="5">
        <v>0</v>
      </c>
      <c r="BA101" s="5">
        <v>0</v>
      </c>
      <c r="BB101" s="5">
        <v>0</v>
      </c>
      <c r="BC101" s="5">
        <v>0</v>
      </c>
      <c r="BD101" s="5">
        <v>0</v>
      </c>
      <c r="BE101" s="5">
        <v>0</v>
      </c>
      <c r="BF101" s="5">
        <v>0</v>
      </c>
      <c r="BG101" s="5">
        <v>0</v>
      </c>
      <c r="BH101" s="5">
        <v>0</v>
      </c>
      <c r="BI101" s="5" t="s">
        <v>220</v>
      </c>
      <c r="BJ101" s="5" t="s">
        <v>220</v>
      </c>
      <c r="BK101" s="5" t="s">
        <v>220</v>
      </c>
      <c r="BL101" s="5" t="s">
        <v>220</v>
      </c>
      <c r="BM101" s="5" t="s">
        <v>220</v>
      </c>
      <c r="BN101" s="5" t="s">
        <v>220</v>
      </c>
      <c r="BO101" s="5">
        <v>0</v>
      </c>
      <c r="BP101" s="5">
        <v>0</v>
      </c>
      <c r="BQ101" s="5">
        <v>0</v>
      </c>
      <c r="BR101" s="5">
        <v>0</v>
      </c>
      <c r="BS101" s="5">
        <v>0</v>
      </c>
      <c r="BT101" s="5">
        <v>0</v>
      </c>
      <c r="BU101" s="5">
        <v>0</v>
      </c>
      <c r="BV101" s="5">
        <v>0</v>
      </c>
      <c r="BW101" s="5">
        <v>0</v>
      </c>
      <c r="BX101" s="5">
        <v>0</v>
      </c>
      <c r="BY101" s="5">
        <v>0</v>
      </c>
      <c r="BZ101" s="5">
        <v>0</v>
      </c>
      <c r="CA101" s="5">
        <v>0</v>
      </c>
      <c r="CB101" s="5">
        <v>0</v>
      </c>
      <c r="CC101" s="5">
        <v>0</v>
      </c>
      <c r="CD101" s="5">
        <v>0</v>
      </c>
      <c r="CE101" s="5">
        <v>0</v>
      </c>
      <c r="CF101" s="5">
        <v>0</v>
      </c>
      <c r="CG101" s="5">
        <v>0</v>
      </c>
      <c r="CH101" s="5">
        <v>0</v>
      </c>
      <c r="CI101" s="5">
        <v>0</v>
      </c>
      <c r="CJ101" s="5">
        <v>0</v>
      </c>
      <c r="CK101" s="5">
        <v>0</v>
      </c>
      <c r="CL101" s="5">
        <v>0</v>
      </c>
      <c r="CM101" s="5">
        <v>0</v>
      </c>
      <c r="CN101" s="5">
        <v>0</v>
      </c>
      <c r="CO101" s="5" t="s">
        <v>220</v>
      </c>
      <c r="CP101" s="5" t="s">
        <v>220</v>
      </c>
      <c r="CQ101" s="5" t="s">
        <v>220</v>
      </c>
      <c r="CR101" s="5" t="s">
        <v>220</v>
      </c>
      <c r="CS101" s="5" t="s">
        <v>220</v>
      </c>
      <c r="CT101" s="5" t="s">
        <v>220</v>
      </c>
      <c r="CU101" s="5">
        <v>14860</v>
      </c>
      <c r="CV101" s="5">
        <v>17501</v>
      </c>
      <c r="CW101" s="5">
        <v>13581</v>
      </c>
      <c r="CX101" s="5">
        <v>18127</v>
      </c>
      <c r="CY101" s="5">
        <v>10123</v>
      </c>
      <c r="CZ101" s="5">
        <v>20866</v>
      </c>
      <c r="DA101" s="5">
        <v>10133</v>
      </c>
      <c r="DB101" s="5">
        <v>2951</v>
      </c>
      <c r="DC101" s="5">
        <v>5061</v>
      </c>
      <c r="DD101" s="5">
        <v>8097</v>
      </c>
      <c r="DE101" s="5">
        <v>5113</v>
      </c>
      <c r="DF101" s="5">
        <v>6145</v>
      </c>
      <c r="DG101" s="5">
        <v>7815</v>
      </c>
      <c r="DH101" s="5">
        <v>8478</v>
      </c>
      <c r="DI101" s="5">
        <v>5645</v>
      </c>
      <c r="DJ101" s="5">
        <v>3303</v>
      </c>
      <c r="DK101" s="5">
        <v>2771</v>
      </c>
      <c r="DL101" s="5">
        <v>3822</v>
      </c>
      <c r="DM101" s="5">
        <v>5051</v>
      </c>
      <c r="DN101" s="5">
        <v>3857</v>
      </c>
      <c r="DO101" s="5">
        <v>3026</v>
      </c>
      <c r="DP101" s="5">
        <v>2878</v>
      </c>
      <c r="DQ101" s="5">
        <v>3430</v>
      </c>
      <c r="DR101" s="5">
        <v>2776</v>
      </c>
      <c r="DS101" s="5">
        <v>2651</v>
      </c>
      <c r="DT101" s="5">
        <v>3830</v>
      </c>
      <c r="DU101" s="5" t="s">
        <v>220</v>
      </c>
      <c r="DV101" s="5" t="s">
        <v>220</v>
      </c>
      <c r="DW101" s="5" t="s">
        <v>220</v>
      </c>
      <c r="DX101" s="5" t="s">
        <v>220</v>
      </c>
      <c r="DY101" s="5" t="s">
        <v>220</v>
      </c>
      <c r="DZ101" s="5" t="s">
        <v>220</v>
      </c>
      <c r="EA101" s="5">
        <v>1789</v>
      </c>
      <c r="EB101" s="5">
        <v>985</v>
      </c>
      <c r="EC101" s="5">
        <v>392</v>
      </c>
      <c r="ED101" s="5">
        <v>698</v>
      </c>
      <c r="EE101" s="5">
        <v>5363</v>
      </c>
      <c r="EF101" s="5">
        <v>4654</v>
      </c>
      <c r="EG101" s="5">
        <v>972</v>
      </c>
      <c r="EH101" s="5">
        <v>0</v>
      </c>
      <c r="EI101" s="5">
        <v>24</v>
      </c>
      <c r="EJ101" s="5">
        <v>201</v>
      </c>
      <c r="EK101" s="5">
        <v>0</v>
      </c>
      <c r="EL101" s="5">
        <v>0</v>
      </c>
      <c r="EM101" s="5">
        <v>152</v>
      </c>
      <c r="EN101" s="5">
        <v>17</v>
      </c>
      <c r="EO101" s="5">
        <v>24</v>
      </c>
      <c r="EP101" s="5">
        <v>0</v>
      </c>
      <c r="EQ101" s="5">
        <v>183</v>
      </c>
      <c r="ER101" s="5">
        <v>1264</v>
      </c>
      <c r="ES101" s="5">
        <v>-91</v>
      </c>
      <c r="ET101" s="5">
        <v>-8</v>
      </c>
      <c r="EU101" s="5">
        <v>167</v>
      </c>
      <c r="EV101" s="5">
        <v>-50</v>
      </c>
      <c r="EW101" s="5">
        <v>300</v>
      </c>
      <c r="EX101" s="5">
        <v>284</v>
      </c>
      <c r="EY101" s="5">
        <v>1389</v>
      </c>
      <c r="EZ101" s="5">
        <v>45</v>
      </c>
      <c r="FA101" s="5" t="s">
        <v>220</v>
      </c>
      <c r="FB101" s="5" t="s">
        <v>220</v>
      </c>
      <c r="FC101" s="5" t="s">
        <v>220</v>
      </c>
      <c r="FD101" s="5" t="s">
        <v>220</v>
      </c>
      <c r="FE101" s="5" t="s">
        <v>220</v>
      </c>
      <c r="FF101" s="5" t="s">
        <v>220</v>
      </c>
      <c r="FG101" s="5">
        <v>0</v>
      </c>
      <c r="FH101" s="5">
        <v>0</v>
      </c>
      <c r="FI101" s="5">
        <v>0</v>
      </c>
      <c r="FJ101" s="5">
        <v>0</v>
      </c>
      <c r="FK101" s="5">
        <v>0</v>
      </c>
      <c r="FL101" s="5">
        <v>0</v>
      </c>
      <c r="FM101" s="5">
        <v>0</v>
      </c>
      <c r="FN101" s="5">
        <v>0</v>
      </c>
      <c r="FO101" s="5">
        <v>0</v>
      </c>
      <c r="FP101" s="5">
        <v>0</v>
      </c>
      <c r="FQ101" s="5">
        <v>0</v>
      </c>
      <c r="FR101" s="5">
        <v>0</v>
      </c>
      <c r="FS101" s="5">
        <v>0</v>
      </c>
      <c r="FT101" s="5">
        <v>0</v>
      </c>
      <c r="FU101" s="5" t="s">
        <v>220</v>
      </c>
      <c r="FV101" s="5" t="s">
        <v>220</v>
      </c>
      <c r="FW101" s="5" t="s">
        <v>220</v>
      </c>
      <c r="FX101" s="5" t="s">
        <v>220</v>
      </c>
      <c r="FY101" s="5" t="s">
        <v>220</v>
      </c>
      <c r="FZ101" s="5" t="s">
        <v>220</v>
      </c>
      <c r="GA101" s="5" t="s">
        <v>220</v>
      </c>
      <c r="GB101" s="5" t="s">
        <v>220</v>
      </c>
      <c r="GC101" s="5" t="s">
        <v>220</v>
      </c>
      <c r="GD101" s="5" t="s">
        <v>220</v>
      </c>
      <c r="GE101" s="5" t="s">
        <v>220</v>
      </c>
      <c r="GF101" s="5" t="s">
        <v>220</v>
      </c>
      <c r="GG101" s="5" t="s">
        <v>220</v>
      </c>
      <c r="GH101" s="5" t="s">
        <v>220</v>
      </c>
      <c r="GI101" s="5" t="s">
        <v>220</v>
      </c>
      <c r="GJ101" s="5" t="s">
        <v>220</v>
      </c>
      <c r="GK101" s="5" t="s">
        <v>220</v>
      </c>
      <c r="GL101" s="5" t="s">
        <v>220</v>
      </c>
      <c r="GM101" s="5">
        <v>17227</v>
      </c>
      <c r="GN101" s="5">
        <v>19589</v>
      </c>
      <c r="GO101" s="5">
        <v>14544</v>
      </c>
      <c r="GP101" s="5">
        <v>20034</v>
      </c>
      <c r="GQ101" s="5">
        <v>15544</v>
      </c>
      <c r="GR101" s="5">
        <v>32607</v>
      </c>
      <c r="GS101" s="5">
        <v>11501</v>
      </c>
      <c r="GT101" s="5">
        <v>2951</v>
      </c>
      <c r="GU101" s="5">
        <v>5085</v>
      </c>
      <c r="GV101" s="5">
        <v>8297</v>
      </c>
      <c r="GW101" s="5">
        <v>5113</v>
      </c>
      <c r="GX101" s="5">
        <v>6145</v>
      </c>
      <c r="GY101" s="5">
        <v>7966</v>
      </c>
      <c r="GZ101" s="5">
        <v>8495</v>
      </c>
      <c r="HA101" s="5">
        <v>5669</v>
      </c>
      <c r="HB101" s="5">
        <v>3303</v>
      </c>
      <c r="HC101" s="5">
        <v>2954</v>
      </c>
      <c r="HD101" s="5">
        <v>5086</v>
      </c>
      <c r="HE101" s="5">
        <v>4960</v>
      </c>
      <c r="HF101" s="5">
        <v>3849</v>
      </c>
      <c r="HG101" s="5">
        <v>3193</v>
      </c>
      <c r="HH101" s="5">
        <v>2828</v>
      </c>
      <c r="HI101" s="5">
        <v>3730</v>
      </c>
      <c r="HJ101" s="5">
        <v>3060</v>
      </c>
      <c r="HK101" s="5">
        <v>4040</v>
      </c>
      <c r="HL101" s="5">
        <v>3876</v>
      </c>
      <c r="HM101" s="5" t="s">
        <v>220</v>
      </c>
      <c r="HN101" s="5" t="s">
        <v>220</v>
      </c>
      <c r="HO101" s="5" t="s">
        <v>220</v>
      </c>
      <c r="HP101" s="5" t="s">
        <v>220</v>
      </c>
      <c r="HQ101" s="5" t="s">
        <v>220</v>
      </c>
      <c r="HR101" s="5" t="s">
        <v>220</v>
      </c>
      <c r="HS101" s="5">
        <v>40022</v>
      </c>
      <c r="HT101" s="5">
        <v>38108</v>
      </c>
      <c r="HU101" s="5">
        <v>31891</v>
      </c>
      <c r="HV101" s="5">
        <v>30961</v>
      </c>
      <c r="HW101" s="5">
        <v>46641</v>
      </c>
      <c r="HX101" s="5">
        <v>52687</v>
      </c>
      <c r="HY101" s="5">
        <v>38946</v>
      </c>
      <c r="HZ101" s="5">
        <v>36983</v>
      </c>
      <c r="IA101" s="5">
        <v>43802</v>
      </c>
      <c r="IB101" s="5">
        <v>45255</v>
      </c>
      <c r="IC101" s="5">
        <v>48612</v>
      </c>
      <c r="ID101" s="5">
        <v>68727</v>
      </c>
      <c r="IE101" s="5">
        <v>63974</v>
      </c>
      <c r="IF101" s="5">
        <v>57106</v>
      </c>
      <c r="IG101" s="5">
        <v>49579</v>
      </c>
      <c r="IH101" s="5">
        <v>46072</v>
      </c>
      <c r="II101" s="5">
        <v>44885</v>
      </c>
      <c r="IJ101" s="5">
        <v>42697</v>
      </c>
      <c r="IK101" s="5">
        <v>54350</v>
      </c>
      <c r="IL101" s="5">
        <v>41317</v>
      </c>
      <c r="IM101" s="5">
        <v>33792</v>
      </c>
      <c r="IN101" s="5">
        <v>41615</v>
      </c>
      <c r="IO101" s="5">
        <v>47846</v>
      </c>
      <c r="IP101" s="5">
        <v>47167</v>
      </c>
      <c r="IQ101" s="5">
        <v>46559</v>
      </c>
      <c r="IR101" s="5">
        <v>45221</v>
      </c>
      <c r="IS101" s="5" t="s">
        <v>220</v>
      </c>
      <c r="IT101" s="5" t="s">
        <v>220</v>
      </c>
      <c r="IU101" s="5" t="s">
        <v>220</v>
      </c>
      <c r="IV101" s="5" t="s">
        <v>220</v>
      </c>
      <c r="IW101" s="5" t="s">
        <v>220</v>
      </c>
      <c r="IX101" s="5" t="s">
        <v>220</v>
      </c>
      <c r="IY101" s="5">
        <v>0</v>
      </c>
      <c r="IZ101" s="5">
        <v>0</v>
      </c>
      <c r="JA101" s="5">
        <v>0</v>
      </c>
      <c r="JB101" s="5">
        <v>0</v>
      </c>
      <c r="JC101" s="5">
        <v>0</v>
      </c>
      <c r="JD101" s="5">
        <v>0</v>
      </c>
      <c r="JE101" s="5">
        <v>0</v>
      </c>
      <c r="JF101" s="5">
        <v>0</v>
      </c>
      <c r="JG101" s="5">
        <v>0</v>
      </c>
      <c r="JH101" s="5">
        <v>0</v>
      </c>
      <c r="JI101" s="5">
        <v>0</v>
      </c>
      <c r="JJ101" s="5">
        <v>0</v>
      </c>
      <c r="JK101" s="5">
        <v>0</v>
      </c>
      <c r="JL101" s="5">
        <v>0</v>
      </c>
      <c r="JM101" s="5">
        <v>0</v>
      </c>
      <c r="JN101" s="5">
        <v>0</v>
      </c>
      <c r="JO101" s="5">
        <v>0</v>
      </c>
      <c r="JP101" s="5">
        <v>0</v>
      </c>
      <c r="JQ101" s="5">
        <v>0</v>
      </c>
      <c r="JR101" s="5">
        <v>0</v>
      </c>
      <c r="JS101" s="5">
        <v>0</v>
      </c>
      <c r="JT101" s="5">
        <v>0</v>
      </c>
      <c r="JU101" s="5">
        <v>0</v>
      </c>
      <c r="JV101" s="5">
        <v>0</v>
      </c>
      <c r="JW101" s="5">
        <v>0</v>
      </c>
      <c r="JX101" s="5">
        <v>0</v>
      </c>
      <c r="JY101" s="5" t="s">
        <v>220</v>
      </c>
      <c r="JZ101" s="5" t="s">
        <v>220</v>
      </c>
      <c r="KA101" s="5" t="s">
        <v>220</v>
      </c>
      <c r="KB101" s="5" t="s">
        <v>220</v>
      </c>
      <c r="KC101" s="5" t="s">
        <v>220</v>
      </c>
      <c r="KD101" s="5" t="s">
        <v>220</v>
      </c>
      <c r="KE101" s="5">
        <v>22122</v>
      </c>
      <c r="KF101" s="5">
        <v>22351</v>
      </c>
      <c r="KG101" s="5">
        <v>21748</v>
      </c>
      <c r="KH101" s="5">
        <v>20890</v>
      </c>
      <c r="KI101" s="5">
        <v>19654</v>
      </c>
      <c r="KJ101" s="5">
        <v>19771</v>
      </c>
      <c r="KK101" s="5">
        <v>16963</v>
      </c>
      <c r="KL101" s="5">
        <v>15612</v>
      </c>
      <c r="KM101" s="5">
        <v>14577</v>
      </c>
      <c r="KN101" s="5">
        <v>13305</v>
      </c>
      <c r="KO101" s="5">
        <v>12232</v>
      </c>
      <c r="KP101" s="5">
        <v>10972</v>
      </c>
      <c r="KQ101" s="5">
        <v>7450</v>
      </c>
      <c r="KR101" s="5">
        <v>6966</v>
      </c>
      <c r="KS101" s="5">
        <v>6561</v>
      </c>
      <c r="KT101" s="5">
        <v>5608</v>
      </c>
      <c r="KU101" s="5">
        <v>5426</v>
      </c>
      <c r="KV101" s="5">
        <v>5574</v>
      </c>
      <c r="KW101" s="5">
        <v>5260</v>
      </c>
      <c r="KX101" s="5">
        <v>4948</v>
      </c>
      <c r="KY101" s="5">
        <v>4893</v>
      </c>
      <c r="KZ101" s="5">
        <v>2254</v>
      </c>
      <c r="LA101" s="5">
        <v>81</v>
      </c>
      <c r="LB101" s="5">
        <v>20</v>
      </c>
      <c r="LC101" s="5">
        <v>0</v>
      </c>
      <c r="LD101" s="5">
        <v>0</v>
      </c>
      <c r="LE101" s="5" t="s">
        <v>220</v>
      </c>
      <c r="LF101" s="5" t="s">
        <v>220</v>
      </c>
      <c r="LG101" s="5" t="s">
        <v>220</v>
      </c>
      <c r="LH101" s="5" t="s">
        <v>220</v>
      </c>
      <c r="LI101" s="5" t="s">
        <v>220</v>
      </c>
      <c r="LJ101" s="5" t="s">
        <v>220</v>
      </c>
      <c r="LK101" s="5">
        <v>0</v>
      </c>
      <c r="LL101" s="5">
        <v>4</v>
      </c>
      <c r="LM101" s="5">
        <v>6</v>
      </c>
      <c r="LN101" s="5">
        <v>14</v>
      </c>
      <c r="LO101" s="5">
        <v>19</v>
      </c>
      <c r="LP101" s="5">
        <v>0</v>
      </c>
      <c r="LQ101" s="5">
        <v>1</v>
      </c>
      <c r="LR101" s="5">
        <v>11</v>
      </c>
      <c r="LS101" s="5">
        <v>10</v>
      </c>
      <c r="LT101" s="5">
        <v>17</v>
      </c>
      <c r="LU101" s="5">
        <v>73</v>
      </c>
      <c r="LV101" s="5">
        <v>24</v>
      </c>
      <c r="LW101" s="5">
        <v>-4</v>
      </c>
      <c r="LX101" s="5">
        <v>44</v>
      </c>
      <c r="LY101" s="5">
        <v>4</v>
      </c>
      <c r="LZ101" s="5">
        <v>12</v>
      </c>
      <c r="MA101" s="5">
        <v>16</v>
      </c>
      <c r="MB101" s="5">
        <v>16</v>
      </c>
      <c r="MC101" s="5">
        <v>13</v>
      </c>
      <c r="MD101" s="5">
        <v>9</v>
      </c>
      <c r="ME101" s="5">
        <v>0</v>
      </c>
      <c r="MF101" s="5">
        <v>0</v>
      </c>
      <c r="MG101" s="5">
        <v>0</v>
      </c>
      <c r="MH101" s="5">
        <v>0</v>
      </c>
      <c r="MI101" s="5">
        <v>0</v>
      </c>
      <c r="MJ101" s="5">
        <v>0</v>
      </c>
      <c r="MK101" s="5" t="s">
        <v>220</v>
      </c>
      <c r="ML101" s="5" t="s">
        <v>220</v>
      </c>
      <c r="MM101" s="5" t="s">
        <v>220</v>
      </c>
      <c r="MN101" s="5" t="s">
        <v>220</v>
      </c>
      <c r="MO101" s="5" t="s">
        <v>220</v>
      </c>
      <c r="MP101" s="5" t="s">
        <v>220</v>
      </c>
      <c r="MQ101" s="5">
        <v>0</v>
      </c>
      <c r="MR101" s="5">
        <v>0</v>
      </c>
      <c r="MS101" s="5">
        <v>0</v>
      </c>
      <c r="MT101" s="5">
        <v>0</v>
      </c>
      <c r="MU101" s="5">
        <v>0</v>
      </c>
      <c r="MV101" s="5">
        <v>0</v>
      </c>
      <c r="MW101" s="5">
        <v>0</v>
      </c>
      <c r="MX101" s="5">
        <v>0</v>
      </c>
      <c r="MY101" s="5">
        <v>0</v>
      </c>
      <c r="MZ101" s="5">
        <v>0</v>
      </c>
      <c r="NA101" s="5">
        <v>0</v>
      </c>
      <c r="NB101" s="5">
        <v>0</v>
      </c>
      <c r="NC101" s="5">
        <v>0</v>
      </c>
      <c r="ND101" s="5">
        <v>0</v>
      </c>
      <c r="NE101" s="5" t="s">
        <v>220</v>
      </c>
      <c r="NF101" s="5" t="s">
        <v>220</v>
      </c>
      <c r="NG101" s="5" t="s">
        <v>220</v>
      </c>
      <c r="NH101" s="5" t="s">
        <v>220</v>
      </c>
      <c r="NI101" s="5" t="s">
        <v>220</v>
      </c>
      <c r="NJ101" s="5" t="s">
        <v>220</v>
      </c>
      <c r="NK101" s="5" t="s">
        <v>220</v>
      </c>
      <c r="NL101" s="5" t="s">
        <v>220</v>
      </c>
      <c r="NM101" s="5" t="s">
        <v>220</v>
      </c>
      <c r="NN101" s="5" t="s">
        <v>220</v>
      </c>
      <c r="NO101" s="5" t="s">
        <v>220</v>
      </c>
      <c r="NP101" s="5" t="s">
        <v>220</v>
      </c>
      <c r="NQ101" s="5" t="s">
        <v>220</v>
      </c>
      <c r="NR101" s="5" t="s">
        <v>220</v>
      </c>
      <c r="NS101" s="5" t="s">
        <v>220</v>
      </c>
      <c r="NT101" s="5" t="s">
        <v>220</v>
      </c>
      <c r="NU101" s="5" t="s">
        <v>220</v>
      </c>
      <c r="NV101" s="5" t="s">
        <v>220</v>
      </c>
      <c r="NW101" s="5">
        <v>0</v>
      </c>
      <c r="NX101" s="5">
        <v>0</v>
      </c>
      <c r="NY101" s="5">
        <v>0</v>
      </c>
      <c r="NZ101" s="5">
        <v>0</v>
      </c>
      <c r="OA101" s="5">
        <v>0</v>
      </c>
      <c r="OB101" s="5">
        <v>0</v>
      </c>
      <c r="OC101" s="5">
        <v>0</v>
      </c>
      <c r="OD101" s="5">
        <v>0</v>
      </c>
      <c r="OE101" s="5">
        <v>0</v>
      </c>
      <c r="OF101" s="5">
        <v>0</v>
      </c>
      <c r="OG101" s="5">
        <v>0</v>
      </c>
      <c r="OH101" s="5">
        <v>0</v>
      </c>
      <c r="OI101" s="5">
        <v>0</v>
      </c>
      <c r="OJ101" s="5">
        <v>0</v>
      </c>
      <c r="OK101" s="5" t="s">
        <v>220</v>
      </c>
      <c r="OL101" s="5" t="s">
        <v>220</v>
      </c>
      <c r="OM101" s="5" t="s">
        <v>220</v>
      </c>
      <c r="ON101" s="5" t="s">
        <v>220</v>
      </c>
      <c r="OO101" s="5" t="s">
        <v>220</v>
      </c>
      <c r="OP101" s="5" t="s">
        <v>220</v>
      </c>
      <c r="OQ101" s="5" t="s">
        <v>220</v>
      </c>
      <c r="OR101" s="5" t="s">
        <v>220</v>
      </c>
      <c r="OS101" s="5" t="s">
        <v>220</v>
      </c>
      <c r="OT101" s="5" t="s">
        <v>220</v>
      </c>
      <c r="OU101" s="5" t="s">
        <v>220</v>
      </c>
      <c r="OV101" s="5" t="s">
        <v>220</v>
      </c>
      <c r="OW101" s="5" t="s">
        <v>220</v>
      </c>
      <c r="OX101" s="5" t="s">
        <v>220</v>
      </c>
      <c r="OY101" s="5" t="s">
        <v>220</v>
      </c>
      <c r="OZ101" s="5" t="s">
        <v>220</v>
      </c>
      <c r="PA101" s="5" t="s">
        <v>220</v>
      </c>
      <c r="PB101" s="5" t="s">
        <v>220</v>
      </c>
      <c r="PC101" s="5">
        <v>3886</v>
      </c>
      <c r="PD101" s="5">
        <v>4780</v>
      </c>
      <c r="PE101" s="5">
        <v>4354</v>
      </c>
      <c r="PF101" s="5">
        <v>4060</v>
      </c>
      <c r="PG101" s="5">
        <v>3817</v>
      </c>
      <c r="PH101" s="5">
        <v>5649</v>
      </c>
      <c r="PI101" s="5">
        <v>3611</v>
      </c>
      <c r="PJ101" s="5">
        <v>1763</v>
      </c>
      <c r="PK101" s="5">
        <v>2535</v>
      </c>
      <c r="PL101" s="5">
        <v>2104</v>
      </c>
      <c r="PM101" s="5">
        <v>2703</v>
      </c>
      <c r="PN101" s="5">
        <v>2434</v>
      </c>
      <c r="PO101" s="5">
        <v>1817</v>
      </c>
      <c r="PP101" s="5">
        <v>1554</v>
      </c>
      <c r="PQ101" s="5">
        <v>1339</v>
      </c>
      <c r="PR101" s="5">
        <v>1747</v>
      </c>
      <c r="PS101" s="5">
        <v>1666</v>
      </c>
      <c r="PT101" s="5">
        <v>1754</v>
      </c>
      <c r="PU101" s="5">
        <v>2108</v>
      </c>
      <c r="PV101" s="5">
        <v>1870</v>
      </c>
      <c r="PW101" s="5">
        <v>1851</v>
      </c>
      <c r="PX101" s="5">
        <v>1659</v>
      </c>
      <c r="PY101" s="5">
        <v>1411</v>
      </c>
      <c r="PZ101" s="5">
        <v>1307</v>
      </c>
      <c r="QA101" s="5">
        <v>1270</v>
      </c>
      <c r="QB101" s="5">
        <v>1535</v>
      </c>
      <c r="QC101" s="5" t="s">
        <v>220</v>
      </c>
      <c r="QD101" s="5" t="s">
        <v>220</v>
      </c>
      <c r="QE101" s="5" t="s">
        <v>220</v>
      </c>
      <c r="QF101" s="5" t="s">
        <v>220</v>
      </c>
      <c r="QG101" s="5" t="s">
        <v>220</v>
      </c>
      <c r="QH101" s="5" t="s">
        <v>220</v>
      </c>
      <c r="QI101" s="5">
        <v>3574</v>
      </c>
      <c r="QJ101" s="5">
        <v>3787</v>
      </c>
      <c r="QK101" s="5">
        <v>2548</v>
      </c>
      <c r="QL101" s="5">
        <v>3383</v>
      </c>
      <c r="QM101" s="5">
        <v>3206</v>
      </c>
      <c r="QN101" s="5">
        <v>2081</v>
      </c>
      <c r="QO101" s="5">
        <v>2269</v>
      </c>
      <c r="QP101" s="5">
        <v>3557</v>
      </c>
      <c r="QQ101" s="5">
        <v>3281</v>
      </c>
      <c r="QR101" s="5">
        <v>1489</v>
      </c>
      <c r="QS101" s="5">
        <v>3238</v>
      </c>
      <c r="QT101" s="5">
        <v>3160</v>
      </c>
      <c r="QU101" s="5">
        <v>4218</v>
      </c>
      <c r="QV101" s="5">
        <v>2767</v>
      </c>
      <c r="QW101" s="5">
        <v>1610</v>
      </c>
      <c r="QX101" s="5">
        <v>2261</v>
      </c>
      <c r="QY101" s="5">
        <v>1907</v>
      </c>
      <c r="QZ101" s="5">
        <v>1616</v>
      </c>
      <c r="RA101" s="5">
        <v>1713</v>
      </c>
      <c r="RB101" s="5">
        <v>2041</v>
      </c>
      <c r="RC101" s="5">
        <v>1886</v>
      </c>
      <c r="RD101" s="5">
        <v>1338</v>
      </c>
      <c r="RE101" s="5">
        <v>1682</v>
      </c>
      <c r="RF101" s="5">
        <v>2123</v>
      </c>
      <c r="RG101" s="5">
        <v>1397</v>
      </c>
      <c r="RH101" s="5">
        <v>1647</v>
      </c>
      <c r="RI101" s="5" t="s">
        <v>220</v>
      </c>
      <c r="RJ101" s="5" t="s">
        <v>220</v>
      </c>
      <c r="RK101" s="5" t="s">
        <v>220</v>
      </c>
      <c r="RL101" s="5" t="s">
        <v>220</v>
      </c>
      <c r="RM101" s="5" t="s">
        <v>220</v>
      </c>
      <c r="RN101" s="5" t="s">
        <v>220</v>
      </c>
      <c r="RO101" s="5">
        <v>1967</v>
      </c>
      <c r="RP101" s="5">
        <v>2032</v>
      </c>
      <c r="RQ101" s="5">
        <v>2189</v>
      </c>
      <c r="RR101" s="5">
        <v>2368</v>
      </c>
      <c r="RS101" s="5">
        <v>3660</v>
      </c>
      <c r="RT101" s="5">
        <v>3435</v>
      </c>
      <c r="RU101" s="5">
        <v>2599</v>
      </c>
      <c r="RV101" s="5">
        <v>1323</v>
      </c>
      <c r="RW101" s="5">
        <v>1728</v>
      </c>
      <c r="RX101" s="5">
        <v>1781</v>
      </c>
      <c r="RY101" s="5">
        <v>2290</v>
      </c>
      <c r="RZ101" s="5">
        <v>1882</v>
      </c>
      <c r="SA101" s="5">
        <v>1661</v>
      </c>
      <c r="SB101" s="5">
        <v>1218</v>
      </c>
      <c r="SC101" s="5">
        <v>1044</v>
      </c>
      <c r="SD101" s="5">
        <v>1183</v>
      </c>
      <c r="SE101" s="5">
        <v>1522</v>
      </c>
      <c r="SF101" s="5">
        <v>1811</v>
      </c>
      <c r="SG101" s="5">
        <v>1478</v>
      </c>
      <c r="SH101" s="5">
        <v>2113</v>
      </c>
      <c r="SI101" s="5">
        <v>1458</v>
      </c>
      <c r="SJ101" s="5">
        <v>1346</v>
      </c>
      <c r="SK101" s="5">
        <v>1775</v>
      </c>
      <c r="SL101" s="5">
        <v>1897</v>
      </c>
      <c r="SM101" s="5">
        <v>1631</v>
      </c>
      <c r="SN101" s="5">
        <v>1545</v>
      </c>
      <c r="SO101" s="5" t="s">
        <v>220</v>
      </c>
      <c r="SP101" s="5" t="s">
        <v>220</v>
      </c>
      <c r="SQ101" s="5" t="s">
        <v>220</v>
      </c>
      <c r="SR101" s="5" t="s">
        <v>220</v>
      </c>
      <c r="SS101" s="5" t="s">
        <v>220</v>
      </c>
      <c r="ST101" s="5" t="s">
        <v>220</v>
      </c>
      <c r="SU101" s="5">
        <v>58</v>
      </c>
      <c r="SV101" s="5">
        <v>33</v>
      </c>
      <c r="SW101" s="5">
        <v>50</v>
      </c>
      <c r="SX101" s="5">
        <v>169</v>
      </c>
      <c r="SY101" s="5">
        <v>206</v>
      </c>
      <c r="SZ101" s="5">
        <v>170</v>
      </c>
      <c r="TA101" s="5">
        <v>176</v>
      </c>
      <c r="TB101" s="5">
        <v>134</v>
      </c>
      <c r="TC101" s="5">
        <v>183</v>
      </c>
      <c r="TD101" s="5">
        <v>197</v>
      </c>
      <c r="TE101" s="5">
        <v>202</v>
      </c>
      <c r="TF101" s="5">
        <v>544</v>
      </c>
      <c r="TG101" s="5">
        <v>497</v>
      </c>
      <c r="TH101" s="5">
        <v>478</v>
      </c>
      <c r="TI101" s="5">
        <v>368</v>
      </c>
      <c r="TJ101" s="5">
        <v>374</v>
      </c>
      <c r="TK101" s="5">
        <v>237</v>
      </c>
      <c r="TL101" s="5">
        <v>527</v>
      </c>
      <c r="TM101" s="5">
        <v>1705</v>
      </c>
      <c r="TN101" s="5">
        <v>1780</v>
      </c>
      <c r="TO101" s="5">
        <v>1959</v>
      </c>
      <c r="TP101" s="5">
        <v>2111</v>
      </c>
      <c r="TQ101" s="5">
        <v>2343</v>
      </c>
      <c r="TR101" s="5">
        <v>2415</v>
      </c>
      <c r="TS101" s="5">
        <v>2268</v>
      </c>
      <c r="TT101" s="5">
        <v>2090</v>
      </c>
      <c r="TU101" s="5" t="s">
        <v>220</v>
      </c>
      <c r="TV101" s="5" t="s">
        <v>220</v>
      </c>
      <c r="TW101" s="5" t="s">
        <v>220</v>
      </c>
      <c r="TX101" s="5" t="s">
        <v>220</v>
      </c>
      <c r="TY101" s="5" t="s">
        <v>220</v>
      </c>
      <c r="TZ101" s="5" t="s">
        <v>220</v>
      </c>
      <c r="UA101" s="5">
        <v>171</v>
      </c>
      <c r="UB101" s="5">
        <v>131</v>
      </c>
      <c r="UC101" s="5">
        <v>153</v>
      </c>
      <c r="UD101" s="5">
        <v>83</v>
      </c>
      <c r="UE101" s="5">
        <v>49</v>
      </c>
      <c r="UF101" s="5">
        <v>172</v>
      </c>
      <c r="UG101" s="5">
        <v>57</v>
      </c>
      <c r="UH101" s="5">
        <v>41</v>
      </c>
      <c r="UI101" s="5">
        <v>107</v>
      </c>
      <c r="UJ101" s="5">
        <v>6</v>
      </c>
      <c r="UK101" s="5">
        <v>8</v>
      </c>
      <c r="UL101" s="5">
        <v>7</v>
      </c>
      <c r="UM101" s="5">
        <v>0</v>
      </c>
      <c r="UN101" s="5">
        <v>0</v>
      </c>
      <c r="UO101" s="5">
        <v>0</v>
      </c>
      <c r="UP101" s="5">
        <v>0</v>
      </c>
      <c r="UQ101" s="5">
        <v>28</v>
      </c>
      <c r="UR101" s="5">
        <v>10</v>
      </c>
      <c r="US101" s="5">
        <v>23</v>
      </c>
      <c r="UT101" s="5">
        <v>23</v>
      </c>
      <c r="UU101" s="5">
        <v>0</v>
      </c>
      <c r="UV101" s="5">
        <v>0</v>
      </c>
      <c r="UW101" s="5">
        <v>0</v>
      </c>
      <c r="UX101" s="5">
        <v>4</v>
      </c>
      <c r="UY101" s="5">
        <v>0</v>
      </c>
      <c r="UZ101" s="5">
        <v>0</v>
      </c>
      <c r="VA101" s="5" t="s">
        <v>220</v>
      </c>
      <c r="VB101" s="5" t="s">
        <v>220</v>
      </c>
      <c r="VC101" s="5" t="s">
        <v>220</v>
      </c>
      <c r="VD101" s="5" t="s">
        <v>220</v>
      </c>
      <c r="VE101" s="5" t="s">
        <v>220</v>
      </c>
      <c r="VF101" s="5" t="s">
        <v>220</v>
      </c>
      <c r="VG101" s="5">
        <v>3648</v>
      </c>
      <c r="VH101" s="5">
        <v>7069</v>
      </c>
      <c r="VI101" s="5">
        <v>6694</v>
      </c>
      <c r="VJ101" s="5">
        <v>7844</v>
      </c>
      <c r="VK101" s="5">
        <v>7062</v>
      </c>
      <c r="VL101" s="5">
        <v>8313</v>
      </c>
      <c r="VM101" s="5">
        <v>9544</v>
      </c>
      <c r="VN101" s="5">
        <v>12123</v>
      </c>
      <c r="VO101" s="5">
        <v>7113</v>
      </c>
      <c r="VP101" s="5">
        <v>6918</v>
      </c>
      <c r="VQ101" s="5">
        <v>5802</v>
      </c>
      <c r="VR101" s="5">
        <v>4645</v>
      </c>
      <c r="VS101" s="5">
        <v>3889</v>
      </c>
      <c r="VT101" s="5">
        <v>4047</v>
      </c>
      <c r="VU101" s="5">
        <v>3349</v>
      </c>
      <c r="VV101" s="5">
        <v>4062</v>
      </c>
      <c r="VW101" s="5">
        <v>5965</v>
      </c>
      <c r="VX101" s="5">
        <v>4291</v>
      </c>
      <c r="VY101" s="5">
        <v>3596</v>
      </c>
      <c r="VZ101" s="5">
        <v>3841</v>
      </c>
      <c r="WA101" s="5">
        <v>3490</v>
      </c>
      <c r="WB101" s="5">
        <v>3799</v>
      </c>
      <c r="WC101" s="5">
        <v>3879</v>
      </c>
      <c r="WD101" s="5">
        <v>4125</v>
      </c>
      <c r="WE101" s="5">
        <v>4255</v>
      </c>
      <c r="WF101" s="5">
        <v>4355</v>
      </c>
      <c r="WG101" s="5" t="s">
        <v>220</v>
      </c>
      <c r="WH101" s="5" t="s">
        <v>220</v>
      </c>
      <c r="WI101" s="5" t="s">
        <v>220</v>
      </c>
      <c r="WJ101" s="5" t="s">
        <v>220</v>
      </c>
      <c r="WK101" s="5" t="s">
        <v>220</v>
      </c>
      <c r="WL101" s="5" t="s">
        <v>220</v>
      </c>
      <c r="WM101" s="5">
        <v>0</v>
      </c>
      <c r="WN101" s="5">
        <v>0</v>
      </c>
      <c r="WO101" s="5">
        <v>2</v>
      </c>
      <c r="WP101" s="5">
        <v>42</v>
      </c>
      <c r="WQ101" s="5">
        <v>71</v>
      </c>
      <c r="WR101" s="5">
        <v>40</v>
      </c>
      <c r="WS101" s="5">
        <v>0</v>
      </c>
      <c r="WT101" s="5">
        <v>15</v>
      </c>
      <c r="WU101" s="5">
        <v>36</v>
      </c>
      <c r="WV101" s="5">
        <v>48</v>
      </c>
      <c r="WW101" s="5">
        <v>63</v>
      </c>
      <c r="WX101" s="5">
        <v>59</v>
      </c>
      <c r="WY101" s="5">
        <v>56</v>
      </c>
      <c r="WZ101" s="5">
        <v>73</v>
      </c>
      <c r="XA101" s="5">
        <v>78</v>
      </c>
      <c r="XB101" s="5">
        <v>98</v>
      </c>
      <c r="XC101" s="5">
        <v>117</v>
      </c>
      <c r="XD101" s="5">
        <v>126</v>
      </c>
      <c r="XE101" s="5">
        <v>184</v>
      </c>
      <c r="XF101" s="5">
        <v>155</v>
      </c>
      <c r="XG101" s="5">
        <v>110</v>
      </c>
      <c r="XH101" s="5">
        <v>81</v>
      </c>
      <c r="XI101" s="5">
        <v>132</v>
      </c>
      <c r="XJ101" s="5">
        <v>138</v>
      </c>
      <c r="XK101" s="5">
        <v>53</v>
      </c>
      <c r="XL101" s="5">
        <v>113</v>
      </c>
      <c r="XM101" s="5" t="s">
        <v>220</v>
      </c>
      <c r="XN101" s="5" t="s">
        <v>220</v>
      </c>
      <c r="XO101" s="5" t="s">
        <v>220</v>
      </c>
      <c r="XP101" s="5" t="s">
        <v>220</v>
      </c>
      <c r="XQ101" s="5" t="s">
        <v>220</v>
      </c>
      <c r="XR101" s="5" t="s">
        <v>220</v>
      </c>
      <c r="XS101" s="2">
        <v>26510</v>
      </c>
      <c r="XT101" s="3" t="s">
        <v>222</v>
      </c>
      <c r="XU101" s="3" t="s">
        <v>221</v>
      </c>
      <c r="XV101" s="3" t="s">
        <v>220</v>
      </c>
      <c r="XW101" s="3" t="s">
        <v>220</v>
      </c>
      <c r="XX101" s="3" t="s">
        <v>222</v>
      </c>
      <c r="XY101" s="3" t="s">
        <v>222</v>
      </c>
      <c r="XZ101" s="3" t="s">
        <v>276</v>
      </c>
    </row>
    <row r="102" spans="1:650" x14ac:dyDescent="0.3">
      <c r="A102" s="1" t="s">
        <v>96</v>
      </c>
      <c r="B102" s="2">
        <v>4061118</v>
      </c>
      <c r="C102" s="5" t="s">
        <v>220</v>
      </c>
      <c r="D102" s="5">
        <v>0</v>
      </c>
      <c r="E102" s="5">
        <v>6</v>
      </c>
      <c r="F102" s="5">
        <v>25</v>
      </c>
      <c r="G102" s="5">
        <v>100</v>
      </c>
      <c r="H102" s="5">
        <v>513</v>
      </c>
      <c r="I102" s="5">
        <v>4739</v>
      </c>
      <c r="J102" s="5">
        <v>0</v>
      </c>
      <c r="K102" s="5">
        <v>5000</v>
      </c>
      <c r="L102" s="5">
        <v>0</v>
      </c>
      <c r="M102" s="5">
        <v>0</v>
      </c>
      <c r="N102" s="5">
        <v>0</v>
      </c>
      <c r="O102" s="5">
        <v>0</v>
      </c>
      <c r="P102" s="5">
        <v>0</v>
      </c>
      <c r="Q102" s="5">
        <v>0</v>
      </c>
      <c r="R102" s="5">
        <v>0</v>
      </c>
      <c r="S102" s="5">
        <v>0</v>
      </c>
      <c r="T102" s="5">
        <v>24</v>
      </c>
      <c r="U102" s="5">
        <v>195</v>
      </c>
      <c r="V102" s="5">
        <v>771</v>
      </c>
      <c r="W102" s="5">
        <v>0</v>
      </c>
      <c r="X102" s="5">
        <v>0</v>
      </c>
      <c r="Y102" s="5">
        <v>0</v>
      </c>
      <c r="Z102" s="5">
        <v>0</v>
      </c>
      <c r="AA102" s="5">
        <v>0</v>
      </c>
      <c r="AB102" s="5">
        <v>0</v>
      </c>
      <c r="AC102" s="5" t="s">
        <v>220</v>
      </c>
      <c r="AD102" s="5" t="s">
        <v>220</v>
      </c>
      <c r="AE102" s="5" t="s">
        <v>220</v>
      </c>
      <c r="AF102" s="5" t="s">
        <v>220</v>
      </c>
      <c r="AG102" s="5" t="s">
        <v>220</v>
      </c>
      <c r="AH102" s="5" t="s">
        <v>220</v>
      </c>
      <c r="AI102" s="5" t="s">
        <v>220</v>
      </c>
      <c r="AJ102" s="5">
        <v>309</v>
      </c>
      <c r="AK102" s="5">
        <v>184</v>
      </c>
      <c r="AL102" s="5">
        <v>395</v>
      </c>
      <c r="AM102" s="5">
        <v>1050</v>
      </c>
      <c r="AN102" s="5">
        <v>1006</v>
      </c>
      <c r="AO102" s="5">
        <v>6605</v>
      </c>
      <c r="AP102" s="5">
        <v>2321</v>
      </c>
      <c r="AQ102" s="5">
        <v>2364</v>
      </c>
      <c r="AR102" s="5">
        <v>34</v>
      </c>
      <c r="AS102" s="5">
        <v>928</v>
      </c>
      <c r="AT102" s="5">
        <v>540</v>
      </c>
      <c r="AU102" s="5">
        <v>71</v>
      </c>
      <c r="AV102" s="5">
        <v>1745</v>
      </c>
      <c r="AW102" s="5">
        <v>1</v>
      </c>
      <c r="AX102" s="5">
        <v>31</v>
      </c>
      <c r="AY102" s="5">
        <v>77</v>
      </c>
      <c r="AZ102" s="5">
        <v>101</v>
      </c>
      <c r="BA102" s="5">
        <v>1659</v>
      </c>
      <c r="BB102" s="5">
        <v>618</v>
      </c>
      <c r="BC102" s="5">
        <v>647</v>
      </c>
      <c r="BD102" s="5">
        <v>461</v>
      </c>
      <c r="BE102" s="5">
        <v>149</v>
      </c>
      <c r="BF102" s="5">
        <v>86</v>
      </c>
      <c r="BG102" s="5">
        <v>41</v>
      </c>
      <c r="BH102" s="5">
        <v>59</v>
      </c>
      <c r="BI102" s="5" t="s">
        <v>220</v>
      </c>
      <c r="BJ102" s="5" t="s">
        <v>220</v>
      </c>
      <c r="BK102" s="5" t="s">
        <v>220</v>
      </c>
      <c r="BL102" s="5" t="s">
        <v>220</v>
      </c>
      <c r="BM102" s="5" t="s">
        <v>220</v>
      </c>
      <c r="BN102" s="5" t="s">
        <v>220</v>
      </c>
      <c r="BO102" s="5" t="s">
        <v>220</v>
      </c>
      <c r="BP102" s="5">
        <v>5754</v>
      </c>
      <c r="BQ102" s="5">
        <v>89</v>
      </c>
      <c r="BR102" s="5">
        <v>302</v>
      </c>
      <c r="BS102" s="5">
        <v>232</v>
      </c>
      <c r="BT102" s="5">
        <v>153</v>
      </c>
      <c r="BU102" s="5">
        <v>274</v>
      </c>
      <c r="BV102" s="5">
        <v>5</v>
      </c>
      <c r="BW102" s="5">
        <v>60</v>
      </c>
      <c r="BX102" s="5">
        <v>29</v>
      </c>
      <c r="BY102" s="5">
        <v>24</v>
      </c>
      <c r="BZ102" s="5">
        <v>80</v>
      </c>
      <c r="CA102" s="5">
        <v>13</v>
      </c>
      <c r="CB102" s="5">
        <v>672</v>
      </c>
      <c r="CC102" s="5">
        <v>102</v>
      </c>
      <c r="CD102" s="5">
        <v>96</v>
      </c>
      <c r="CE102" s="5">
        <v>16</v>
      </c>
      <c r="CF102" s="5">
        <v>38</v>
      </c>
      <c r="CG102" s="5">
        <v>55</v>
      </c>
      <c r="CH102" s="5">
        <v>3</v>
      </c>
      <c r="CI102" s="5">
        <v>9</v>
      </c>
      <c r="CJ102" s="5">
        <v>262</v>
      </c>
      <c r="CK102" s="5">
        <v>155</v>
      </c>
      <c r="CL102" s="5">
        <v>94</v>
      </c>
      <c r="CM102" s="5">
        <v>89</v>
      </c>
      <c r="CN102" s="5">
        <v>229</v>
      </c>
      <c r="CO102" s="5" t="s">
        <v>220</v>
      </c>
      <c r="CP102" s="5" t="s">
        <v>220</v>
      </c>
      <c r="CQ102" s="5" t="s">
        <v>220</v>
      </c>
      <c r="CR102" s="5" t="s">
        <v>220</v>
      </c>
      <c r="CS102" s="5" t="s">
        <v>220</v>
      </c>
      <c r="CT102" s="5" t="s">
        <v>220</v>
      </c>
      <c r="CU102" s="5" t="s">
        <v>220</v>
      </c>
      <c r="CV102" s="5">
        <v>1578</v>
      </c>
      <c r="CW102" s="5">
        <v>835</v>
      </c>
      <c r="CX102" s="5">
        <v>578</v>
      </c>
      <c r="CY102" s="5">
        <v>939</v>
      </c>
      <c r="CZ102" s="5">
        <v>689</v>
      </c>
      <c r="DA102" s="5">
        <v>1445</v>
      </c>
      <c r="DB102" s="5">
        <v>882</v>
      </c>
      <c r="DC102" s="5">
        <v>712</v>
      </c>
      <c r="DD102" s="5">
        <v>875</v>
      </c>
      <c r="DE102" s="5">
        <v>649</v>
      </c>
      <c r="DF102" s="5">
        <v>1137</v>
      </c>
      <c r="DG102" s="5">
        <v>701</v>
      </c>
      <c r="DH102" s="5">
        <v>1144</v>
      </c>
      <c r="DI102" s="5">
        <v>618</v>
      </c>
      <c r="DJ102" s="5">
        <v>792</v>
      </c>
      <c r="DK102" s="5">
        <v>544</v>
      </c>
      <c r="DL102" s="5">
        <v>988</v>
      </c>
      <c r="DM102" s="5">
        <v>785</v>
      </c>
      <c r="DN102" s="5">
        <v>473</v>
      </c>
      <c r="DO102" s="5">
        <v>631</v>
      </c>
      <c r="DP102" s="5">
        <v>739</v>
      </c>
      <c r="DQ102" s="5">
        <v>892</v>
      </c>
      <c r="DR102" s="5">
        <v>677</v>
      </c>
      <c r="DS102" s="5">
        <v>643</v>
      </c>
      <c r="DT102" s="5">
        <v>747</v>
      </c>
      <c r="DU102" s="5" t="s">
        <v>220</v>
      </c>
      <c r="DV102" s="5" t="s">
        <v>220</v>
      </c>
      <c r="DW102" s="5" t="s">
        <v>220</v>
      </c>
      <c r="DX102" s="5" t="s">
        <v>220</v>
      </c>
      <c r="DY102" s="5" t="s">
        <v>220</v>
      </c>
      <c r="DZ102" s="5" t="s">
        <v>220</v>
      </c>
      <c r="EA102" s="5" t="s">
        <v>220</v>
      </c>
      <c r="EB102" s="5">
        <v>585</v>
      </c>
      <c r="EC102" s="5">
        <v>39</v>
      </c>
      <c r="ED102" s="5">
        <v>543</v>
      </c>
      <c r="EE102" s="5">
        <v>240</v>
      </c>
      <c r="EF102" s="5">
        <v>499</v>
      </c>
      <c r="EG102" s="5">
        <v>277</v>
      </c>
      <c r="EH102" s="5">
        <v>903</v>
      </c>
      <c r="EI102" s="5">
        <v>249</v>
      </c>
      <c r="EJ102" s="5">
        <v>16</v>
      </c>
      <c r="EK102" s="5">
        <v>280</v>
      </c>
      <c r="EL102" s="5">
        <v>66</v>
      </c>
      <c r="EM102" s="5">
        <v>6</v>
      </c>
      <c r="EN102" s="5">
        <v>151</v>
      </c>
      <c r="EO102" s="5">
        <v>17</v>
      </c>
      <c r="EP102" s="5">
        <v>412</v>
      </c>
      <c r="EQ102" s="5">
        <v>33</v>
      </c>
      <c r="ER102" s="5">
        <v>191</v>
      </c>
      <c r="ES102" s="5">
        <v>61</v>
      </c>
      <c r="ET102" s="5">
        <v>9</v>
      </c>
      <c r="EU102" s="5">
        <v>323</v>
      </c>
      <c r="EV102" s="5">
        <v>72</v>
      </c>
      <c r="EW102" s="5">
        <v>40</v>
      </c>
      <c r="EX102" s="5">
        <v>93</v>
      </c>
      <c r="EY102" s="5">
        <v>154</v>
      </c>
      <c r="EZ102" s="5">
        <v>348</v>
      </c>
      <c r="FA102" s="5" t="s">
        <v>220</v>
      </c>
      <c r="FB102" s="5" t="s">
        <v>220</v>
      </c>
      <c r="FC102" s="5" t="s">
        <v>220</v>
      </c>
      <c r="FD102" s="5" t="s">
        <v>220</v>
      </c>
      <c r="FE102" s="5" t="s">
        <v>220</v>
      </c>
      <c r="FF102" s="5" t="s">
        <v>220</v>
      </c>
      <c r="FG102" s="5" t="s">
        <v>220</v>
      </c>
      <c r="FH102" s="5">
        <v>0</v>
      </c>
      <c r="FI102" s="5">
        <v>0</v>
      </c>
      <c r="FJ102" s="5">
        <v>0</v>
      </c>
      <c r="FK102" s="5">
        <v>0</v>
      </c>
      <c r="FL102" s="5">
        <v>0</v>
      </c>
      <c r="FM102" s="5">
        <v>0</v>
      </c>
      <c r="FN102" s="5">
        <v>0</v>
      </c>
      <c r="FO102" s="5">
        <v>0</v>
      </c>
      <c r="FP102" s="5">
        <v>0</v>
      </c>
      <c r="FQ102" s="5">
        <v>0</v>
      </c>
      <c r="FR102" s="5">
        <v>0</v>
      </c>
      <c r="FS102" s="5">
        <v>0</v>
      </c>
      <c r="FT102" s="5">
        <v>0</v>
      </c>
      <c r="FU102" s="5" t="s">
        <v>220</v>
      </c>
      <c r="FV102" s="5" t="s">
        <v>220</v>
      </c>
      <c r="FW102" s="5" t="s">
        <v>220</v>
      </c>
      <c r="FX102" s="5" t="s">
        <v>220</v>
      </c>
      <c r="FY102" s="5" t="s">
        <v>220</v>
      </c>
      <c r="FZ102" s="5" t="s">
        <v>220</v>
      </c>
      <c r="GA102" s="5" t="s">
        <v>220</v>
      </c>
      <c r="GB102" s="5" t="s">
        <v>220</v>
      </c>
      <c r="GC102" s="5" t="s">
        <v>220</v>
      </c>
      <c r="GD102" s="5" t="s">
        <v>220</v>
      </c>
      <c r="GE102" s="5" t="s">
        <v>220</v>
      </c>
      <c r="GF102" s="5" t="s">
        <v>220</v>
      </c>
      <c r="GG102" s="5" t="s">
        <v>220</v>
      </c>
      <c r="GH102" s="5" t="s">
        <v>220</v>
      </c>
      <c r="GI102" s="5" t="s">
        <v>220</v>
      </c>
      <c r="GJ102" s="5" t="s">
        <v>220</v>
      </c>
      <c r="GK102" s="5" t="s">
        <v>220</v>
      </c>
      <c r="GL102" s="5" t="s">
        <v>220</v>
      </c>
      <c r="GM102" s="5" t="s">
        <v>220</v>
      </c>
      <c r="GN102" s="5">
        <v>8225</v>
      </c>
      <c r="GO102" s="5">
        <v>1153</v>
      </c>
      <c r="GP102" s="5">
        <v>1843</v>
      </c>
      <c r="GQ102" s="5">
        <v>2561</v>
      </c>
      <c r="GR102" s="5">
        <v>2860</v>
      </c>
      <c r="GS102" s="5">
        <v>13341</v>
      </c>
      <c r="GT102" s="5">
        <v>4111</v>
      </c>
      <c r="GU102" s="5">
        <v>8385</v>
      </c>
      <c r="GV102" s="5">
        <v>953</v>
      </c>
      <c r="GW102" s="5">
        <v>1881</v>
      </c>
      <c r="GX102" s="5">
        <v>1823</v>
      </c>
      <c r="GY102" s="5">
        <v>791</v>
      </c>
      <c r="GZ102" s="5">
        <v>3713</v>
      </c>
      <c r="HA102" s="5">
        <v>738</v>
      </c>
      <c r="HB102" s="5">
        <v>1332</v>
      </c>
      <c r="HC102" s="5">
        <v>671</v>
      </c>
      <c r="HD102" s="5">
        <v>1344</v>
      </c>
      <c r="HE102" s="5">
        <v>2756</v>
      </c>
      <c r="HF102" s="5">
        <v>1874</v>
      </c>
      <c r="HG102" s="5">
        <v>1610</v>
      </c>
      <c r="HH102" s="5">
        <v>1533</v>
      </c>
      <c r="HI102" s="5">
        <v>1236</v>
      </c>
      <c r="HJ102" s="5">
        <v>950</v>
      </c>
      <c r="HK102" s="5">
        <v>927</v>
      </c>
      <c r="HL102" s="5">
        <v>1384</v>
      </c>
      <c r="HM102" s="5" t="s">
        <v>220</v>
      </c>
      <c r="HN102" s="5" t="s">
        <v>220</v>
      </c>
      <c r="HO102" s="5" t="s">
        <v>220</v>
      </c>
      <c r="HP102" s="5" t="s">
        <v>220</v>
      </c>
      <c r="HQ102" s="5" t="s">
        <v>220</v>
      </c>
      <c r="HR102" s="5" t="s">
        <v>220</v>
      </c>
      <c r="HS102" s="5" t="s">
        <v>220</v>
      </c>
      <c r="HT102" s="5">
        <v>16635</v>
      </c>
      <c r="HU102" s="5">
        <v>14773</v>
      </c>
      <c r="HV102" s="5">
        <v>14979</v>
      </c>
      <c r="HW102" s="5">
        <v>18783</v>
      </c>
      <c r="HX102" s="5">
        <v>20181</v>
      </c>
      <c r="HY102" s="5">
        <v>19386</v>
      </c>
      <c r="HZ102" s="5">
        <v>18692</v>
      </c>
      <c r="IA102" s="5">
        <v>18897</v>
      </c>
      <c r="IB102" s="5">
        <v>15231</v>
      </c>
      <c r="IC102" s="5">
        <v>16744</v>
      </c>
      <c r="ID102" s="5">
        <v>17359</v>
      </c>
      <c r="IE102" s="5">
        <v>16142</v>
      </c>
      <c r="IF102" s="5">
        <v>14448</v>
      </c>
      <c r="IG102" s="5">
        <v>13045</v>
      </c>
      <c r="IH102" s="5">
        <v>12544</v>
      </c>
      <c r="II102" s="5">
        <v>11655</v>
      </c>
      <c r="IJ102" s="5">
        <v>13995</v>
      </c>
      <c r="IK102" s="5">
        <v>12875</v>
      </c>
      <c r="IL102" s="5">
        <v>13249</v>
      </c>
      <c r="IM102" s="5">
        <v>12748</v>
      </c>
      <c r="IN102" s="5">
        <v>12190</v>
      </c>
      <c r="IO102" s="5">
        <v>11364</v>
      </c>
      <c r="IP102" s="5">
        <v>13253</v>
      </c>
      <c r="IQ102" s="5">
        <v>13251</v>
      </c>
      <c r="IR102" s="5">
        <v>13454</v>
      </c>
      <c r="IS102" s="5" t="s">
        <v>220</v>
      </c>
      <c r="IT102" s="5" t="s">
        <v>220</v>
      </c>
      <c r="IU102" s="5" t="s">
        <v>220</v>
      </c>
      <c r="IV102" s="5" t="s">
        <v>220</v>
      </c>
      <c r="IW102" s="5" t="s">
        <v>220</v>
      </c>
      <c r="IX102" s="5" t="s">
        <v>220</v>
      </c>
      <c r="IY102" s="5" t="s">
        <v>220</v>
      </c>
      <c r="IZ102" s="5">
        <v>929</v>
      </c>
      <c r="JA102" s="5">
        <v>947</v>
      </c>
      <c r="JB102" s="5">
        <v>1063</v>
      </c>
      <c r="JC102" s="5">
        <v>1144</v>
      </c>
      <c r="JD102" s="5">
        <v>979</v>
      </c>
      <c r="JE102" s="5">
        <v>1149</v>
      </c>
      <c r="JF102" s="5">
        <v>847</v>
      </c>
      <c r="JG102" s="5">
        <v>395</v>
      </c>
      <c r="JH102" s="5">
        <v>320</v>
      </c>
      <c r="JI102" s="5">
        <v>358</v>
      </c>
      <c r="JJ102" s="5">
        <v>297</v>
      </c>
      <c r="JK102" s="5">
        <v>232</v>
      </c>
      <c r="JL102" s="5">
        <v>213</v>
      </c>
      <c r="JM102" s="5">
        <v>204</v>
      </c>
      <c r="JN102" s="5">
        <v>189</v>
      </c>
      <c r="JO102" s="5">
        <v>244</v>
      </c>
      <c r="JP102" s="5">
        <v>178</v>
      </c>
      <c r="JQ102" s="5">
        <v>182</v>
      </c>
      <c r="JR102" s="5">
        <v>243</v>
      </c>
      <c r="JS102" s="5">
        <v>207</v>
      </c>
      <c r="JT102" s="5">
        <v>221</v>
      </c>
      <c r="JU102" s="5">
        <v>228</v>
      </c>
      <c r="JV102" s="5">
        <v>202</v>
      </c>
      <c r="JW102" s="5">
        <v>269</v>
      </c>
      <c r="JX102" s="5">
        <v>220</v>
      </c>
      <c r="JY102" s="5" t="s">
        <v>220</v>
      </c>
      <c r="JZ102" s="5" t="s">
        <v>220</v>
      </c>
      <c r="KA102" s="5" t="s">
        <v>220</v>
      </c>
      <c r="KB102" s="5" t="s">
        <v>220</v>
      </c>
      <c r="KC102" s="5" t="s">
        <v>220</v>
      </c>
      <c r="KD102" s="5" t="s">
        <v>220</v>
      </c>
      <c r="KE102" s="5" t="s">
        <v>220</v>
      </c>
      <c r="KF102" s="5">
        <v>75</v>
      </c>
      <c r="KG102" s="5">
        <v>88</v>
      </c>
      <c r="KH102" s="5">
        <v>96</v>
      </c>
      <c r="KI102" s="5">
        <v>89</v>
      </c>
      <c r="KJ102" s="5">
        <v>109</v>
      </c>
      <c r="KK102" s="5">
        <v>85</v>
      </c>
      <c r="KL102" s="5">
        <v>72</v>
      </c>
      <c r="KM102" s="5">
        <v>65</v>
      </c>
      <c r="KN102" s="5">
        <v>56</v>
      </c>
      <c r="KO102" s="5">
        <v>58</v>
      </c>
      <c r="KP102" s="5">
        <v>52</v>
      </c>
      <c r="KQ102" s="5">
        <v>40</v>
      </c>
      <c r="KR102" s="5">
        <v>39</v>
      </c>
      <c r="KS102" s="5">
        <v>27</v>
      </c>
      <c r="KT102" s="5">
        <v>23</v>
      </c>
      <c r="KU102" s="5">
        <v>23</v>
      </c>
      <c r="KV102" s="5">
        <v>27</v>
      </c>
      <c r="KW102" s="5">
        <v>28</v>
      </c>
      <c r="KX102" s="5">
        <v>26</v>
      </c>
      <c r="KY102" s="5">
        <v>23</v>
      </c>
      <c r="KZ102" s="5">
        <v>22</v>
      </c>
      <c r="LA102" s="5">
        <v>25</v>
      </c>
      <c r="LB102" s="5">
        <v>18</v>
      </c>
      <c r="LC102" s="5">
        <v>17</v>
      </c>
      <c r="LD102" s="5">
        <v>21</v>
      </c>
      <c r="LE102" s="5" t="s">
        <v>220</v>
      </c>
      <c r="LF102" s="5" t="s">
        <v>220</v>
      </c>
      <c r="LG102" s="5" t="s">
        <v>220</v>
      </c>
      <c r="LH102" s="5" t="s">
        <v>220</v>
      </c>
      <c r="LI102" s="5" t="s">
        <v>220</v>
      </c>
      <c r="LJ102" s="5" t="s">
        <v>220</v>
      </c>
      <c r="LK102" s="5" t="s">
        <v>220</v>
      </c>
      <c r="LL102" s="5">
        <v>247</v>
      </c>
      <c r="LM102" s="5">
        <v>200</v>
      </c>
      <c r="LN102" s="5">
        <v>228</v>
      </c>
      <c r="LO102" s="5">
        <v>215</v>
      </c>
      <c r="LP102" s="5">
        <v>363</v>
      </c>
      <c r="LQ102" s="5">
        <v>275</v>
      </c>
      <c r="LR102" s="5">
        <v>177</v>
      </c>
      <c r="LS102" s="5">
        <v>196</v>
      </c>
      <c r="LT102" s="5">
        <v>165</v>
      </c>
      <c r="LU102" s="5">
        <v>147</v>
      </c>
      <c r="LV102" s="5">
        <v>137</v>
      </c>
      <c r="LW102" s="5">
        <v>151</v>
      </c>
      <c r="LX102" s="5">
        <v>123</v>
      </c>
      <c r="LY102" s="5">
        <v>142</v>
      </c>
      <c r="LZ102" s="5">
        <v>105</v>
      </c>
      <c r="MA102" s="5">
        <v>153</v>
      </c>
      <c r="MB102" s="5">
        <v>72</v>
      </c>
      <c r="MC102" s="5">
        <v>95</v>
      </c>
      <c r="MD102" s="5">
        <v>90</v>
      </c>
      <c r="ME102" s="5">
        <v>115</v>
      </c>
      <c r="MF102" s="5">
        <v>86</v>
      </c>
      <c r="MG102" s="5">
        <v>106</v>
      </c>
      <c r="MH102" s="5">
        <v>108</v>
      </c>
      <c r="MI102" s="5">
        <v>94</v>
      </c>
      <c r="MJ102" s="5">
        <v>131</v>
      </c>
      <c r="MK102" s="5" t="s">
        <v>220</v>
      </c>
      <c r="ML102" s="5" t="s">
        <v>220</v>
      </c>
      <c r="MM102" s="5" t="s">
        <v>220</v>
      </c>
      <c r="MN102" s="5" t="s">
        <v>220</v>
      </c>
      <c r="MO102" s="5" t="s">
        <v>220</v>
      </c>
      <c r="MP102" s="5" t="s">
        <v>220</v>
      </c>
      <c r="MQ102" s="5" t="s">
        <v>220</v>
      </c>
      <c r="MR102" s="5">
        <v>0</v>
      </c>
      <c r="MS102" s="5">
        <v>0</v>
      </c>
      <c r="MT102" s="5">
        <v>0</v>
      </c>
      <c r="MU102" s="5">
        <v>0</v>
      </c>
      <c r="MV102" s="5">
        <v>0</v>
      </c>
      <c r="MW102" s="5">
        <v>0</v>
      </c>
      <c r="MX102" s="5">
        <v>0</v>
      </c>
      <c r="MY102" s="5">
        <v>0</v>
      </c>
      <c r="MZ102" s="5">
        <v>0</v>
      </c>
      <c r="NA102" s="5">
        <v>0</v>
      </c>
      <c r="NB102" s="5">
        <v>0</v>
      </c>
      <c r="NC102" s="5">
        <v>0</v>
      </c>
      <c r="ND102" s="5">
        <v>0</v>
      </c>
      <c r="NE102" s="5" t="s">
        <v>220</v>
      </c>
      <c r="NF102" s="5" t="s">
        <v>220</v>
      </c>
      <c r="NG102" s="5" t="s">
        <v>220</v>
      </c>
      <c r="NH102" s="5" t="s">
        <v>220</v>
      </c>
      <c r="NI102" s="5" t="s">
        <v>220</v>
      </c>
      <c r="NJ102" s="5" t="s">
        <v>220</v>
      </c>
      <c r="NK102" s="5" t="s">
        <v>220</v>
      </c>
      <c r="NL102" s="5" t="s">
        <v>220</v>
      </c>
      <c r="NM102" s="5" t="s">
        <v>220</v>
      </c>
      <c r="NN102" s="5" t="s">
        <v>220</v>
      </c>
      <c r="NO102" s="5" t="s">
        <v>220</v>
      </c>
      <c r="NP102" s="5" t="s">
        <v>220</v>
      </c>
      <c r="NQ102" s="5" t="s">
        <v>220</v>
      </c>
      <c r="NR102" s="5" t="s">
        <v>220</v>
      </c>
      <c r="NS102" s="5" t="s">
        <v>220</v>
      </c>
      <c r="NT102" s="5" t="s">
        <v>220</v>
      </c>
      <c r="NU102" s="5" t="s">
        <v>220</v>
      </c>
      <c r="NV102" s="5" t="s">
        <v>220</v>
      </c>
      <c r="NW102" s="5" t="s">
        <v>220</v>
      </c>
      <c r="NX102" s="5">
        <v>0</v>
      </c>
      <c r="NY102" s="5">
        <v>0</v>
      </c>
      <c r="NZ102" s="5">
        <v>0</v>
      </c>
      <c r="OA102" s="5">
        <v>0</v>
      </c>
      <c r="OB102" s="5">
        <v>0</v>
      </c>
      <c r="OC102" s="5">
        <v>0</v>
      </c>
      <c r="OD102" s="5">
        <v>0</v>
      </c>
      <c r="OE102" s="5">
        <v>0</v>
      </c>
      <c r="OF102" s="5">
        <v>0</v>
      </c>
      <c r="OG102" s="5">
        <v>0</v>
      </c>
      <c r="OH102" s="5">
        <v>0</v>
      </c>
      <c r="OI102" s="5">
        <v>0</v>
      </c>
      <c r="OJ102" s="5">
        <v>0</v>
      </c>
      <c r="OK102" s="5" t="s">
        <v>220</v>
      </c>
      <c r="OL102" s="5" t="s">
        <v>220</v>
      </c>
      <c r="OM102" s="5" t="s">
        <v>220</v>
      </c>
      <c r="ON102" s="5" t="s">
        <v>220</v>
      </c>
      <c r="OO102" s="5" t="s">
        <v>220</v>
      </c>
      <c r="OP102" s="5" t="s">
        <v>220</v>
      </c>
      <c r="OQ102" s="5" t="s">
        <v>220</v>
      </c>
      <c r="OR102" s="5" t="s">
        <v>220</v>
      </c>
      <c r="OS102" s="5" t="s">
        <v>220</v>
      </c>
      <c r="OT102" s="5" t="s">
        <v>220</v>
      </c>
      <c r="OU102" s="5" t="s">
        <v>220</v>
      </c>
      <c r="OV102" s="5" t="s">
        <v>220</v>
      </c>
      <c r="OW102" s="5" t="s">
        <v>220</v>
      </c>
      <c r="OX102" s="5" t="s">
        <v>220</v>
      </c>
      <c r="OY102" s="5" t="s">
        <v>220</v>
      </c>
      <c r="OZ102" s="5" t="s">
        <v>220</v>
      </c>
      <c r="PA102" s="5" t="s">
        <v>220</v>
      </c>
      <c r="PB102" s="5" t="s">
        <v>220</v>
      </c>
      <c r="PC102" s="5" t="s">
        <v>220</v>
      </c>
      <c r="PD102" s="5">
        <v>175</v>
      </c>
      <c r="PE102" s="5">
        <v>171</v>
      </c>
      <c r="PF102" s="5">
        <v>192</v>
      </c>
      <c r="PG102" s="5">
        <v>177</v>
      </c>
      <c r="PH102" s="5">
        <v>194</v>
      </c>
      <c r="PI102" s="5">
        <v>181</v>
      </c>
      <c r="PJ102" s="5">
        <v>156</v>
      </c>
      <c r="PK102" s="5">
        <v>156</v>
      </c>
      <c r="PL102" s="5">
        <v>142</v>
      </c>
      <c r="PM102" s="5">
        <v>135</v>
      </c>
      <c r="PN102" s="5">
        <v>138</v>
      </c>
      <c r="PO102" s="5">
        <v>95</v>
      </c>
      <c r="PP102" s="5">
        <v>27</v>
      </c>
      <c r="PQ102" s="5">
        <v>22</v>
      </c>
      <c r="PR102" s="5">
        <v>30</v>
      </c>
      <c r="PS102" s="5">
        <v>36</v>
      </c>
      <c r="PT102" s="5">
        <v>-21</v>
      </c>
      <c r="PU102" s="5">
        <v>21</v>
      </c>
      <c r="PV102" s="5">
        <v>33</v>
      </c>
      <c r="PW102" s="5">
        <v>42</v>
      </c>
      <c r="PX102" s="5">
        <v>35</v>
      </c>
      <c r="PY102" s="5">
        <v>12</v>
      </c>
      <c r="PZ102" s="5">
        <v>25</v>
      </c>
      <c r="QA102" s="5">
        <v>38</v>
      </c>
      <c r="QB102" s="5">
        <v>65</v>
      </c>
      <c r="QC102" s="5" t="s">
        <v>220</v>
      </c>
      <c r="QD102" s="5" t="s">
        <v>220</v>
      </c>
      <c r="QE102" s="5" t="s">
        <v>220</v>
      </c>
      <c r="QF102" s="5" t="s">
        <v>220</v>
      </c>
      <c r="QG102" s="5" t="s">
        <v>220</v>
      </c>
      <c r="QH102" s="5" t="s">
        <v>220</v>
      </c>
      <c r="QI102" s="5" t="s">
        <v>220</v>
      </c>
      <c r="QJ102" s="5">
        <v>740</v>
      </c>
      <c r="QK102" s="5">
        <v>790</v>
      </c>
      <c r="QL102" s="5">
        <v>827</v>
      </c>
      <c r="QM102" s="5">
        <v>877</v>
      </c>
      <c r="QN102" s="5">
        <v>834</v>
      </c>
      <c r="QO102" s="5">
        <v>696</v>
      </c>
      <c r="QP102" s="5">
        <v>682</v>
      </c>
      <c r="QQ102" s="5">
        <v>812</v>
      </c>
      <c r="QR102" s="5">
        <v>658</v>
      </c>
      <c r="QS102" s="5">
        <v>588</v>
      </c>
      <c r="QT102" s="5">
        <v>560</v>
      </c>
      <c r="QU102" s="5">
        <v>453</v>
      </c>
      <c r="QV102" s="5">
        <v>457</v>
      </c>
      <c r="QW102" s="5">
        <v>533</v>
      </c>
      <c r="QX102" s="5">
        <v>447</v>
      </c>
      <c r="QY102" s="5">
        <v>465</v>
      </c>
      <c r="QZ102" s="5">
        <v>332</v>
      </c>
      <c r="RA102" s="5">
        <v>380</v>
      </c>
      <c r="RB102" s="5">
        <v>417</v>
      </c>
      <c r="RC102" s="5">
        <v>368</v>
      </c>
      <c r="RD102" s="5">
        <v>345</v>
      </c>
      <c r="RE102" s="5">
        <v>336</v>
      </c>
      <c r="RF102" s="5">
        <v>253</v>
      </c>
      <c r="RG102" s="5">
        <v>350</v>
      </c>
      <c r="RH102" s="5">
        <v>318</v>
      </c>
      <c r="RI102" s="5" t="s">
        <v>220</v>
      </c>
      <c r="RJ102" s="5" t="s">
        <v>220</v>
      </c>
      <c r="RK102" s="5" t="s">
        <v>220</v>
      </c>
      <c r="RL102" s="5" t="s">
        <v>220</v>
      </c>
      <c r="RM102" s="5" t="s">
        <v>220</v>
      </c>
      <c r="RN102" s="5" t="s">
        <v>220</v>
      </c>
      <c r="RO102" s="5" t="s">
        <v>220</v>
      </c>
      <c r="RP102" s="5">
        <v>491</v>
      </c>
      <c r="RQ102" s="5">
        <v>464</v>
      </c>
      <c r="RR102" s="5">
        <v>472</v>
      </c>
      <c r="RS102" s="5">
        <v>489</v>
      </c>
      <c r="RT102" s="5">
        <v>487</v>
      </c>
      <c r="RU102" s="5">
        <v>443</v>
      </c>
      <c r="RV102" s="5">
        <v>405</v>
      </c>
      <c r="RW102" s="5">
        <v>386</v>
      </c>
      <c r="RX102" s="5">
        <v>365</v>
      </c>
      <c r="RY102" s="5">
        <v>383</v>
      </c>
      <c r="RZ102" s="5">
        <v>377</v>
      </c>
      <c r="SA102" s="5">
        <v>329</v>
      </c>
      <c r="SB102" s="5">
        <v>319</v>
      </c>
      <c r="SC102" s="5">
        <v>314</v>
      </c>
      <c r="SD102" s="5">
        <v>331</v>
      </c>
      <c r="SE102" s="5">
        <v>318</v>
      </c>
      <c r="SF102" s="5">
        <v>261</v>
      </c>
      <c r="SG102" s="5">
        <v>294</v>
      </c>
      <c r="SH102" s="5">
        <v>315</v>
      </c>
      <c r="SI102" s="5">
        <v>275</v>
      </c>
      <c r="SJ102" s="5">
        <v>262</v>
      </c>
      <c r="SK102" s="5">
        <v>244</v>
      </c>
      <c r="SL102" s="5">
        <v>260</v>
      </c>
      <c r="SM102" s="5">
        <v>247</v>
      </c>
      <c r="SN102" s="5">
        <v>228</v>
      </c>
      <c r="SO102" s="5" t="s">
        <v>220</v>
      </c>
      <c r="SP102" s="5" t="s">
        <v>220</v>
      </c>
      <c r="SQ102" s="5" t="s">
        <v>220</v>
      </c>
      <c r="SR102" s="5" t="s">
        <v>220</v>
      </c>
      <c r="SS102" s="5" t="s">
        <v>220</v>
      </c>
      <c r="ST102" s="5" t="s">
        <v>220</v>
      </c>
      <c r="SU102" s="5" t="s">
        <v>220</v>
      </c>
      <c r="SV102" s="5">
        <v>13</v>
      </c>
      <c r="SW102" s="5">
        <v>5</v>
      </c>
      <c r="SX102" s="5">
        <v>5</v>
      </c>
      <c r="SY102" s="5">
        <v>5</v>
      </c>
      <c r="SZ102" s="5">
        <v>5</v>
      </c>
      <c r="TA102" s="5">
        <v>5</v>
      </c>
      <c r="TB102" s="5">
        <v>2</v>
      </c>
      <c r="TC102" s="5">
        <v>2</v>
      </c>
      <c r="TD102" s="5">
        <v>2</v>
      </c>
      <c r="TE102" s="5">
        <v>2</v>
      </c>
      <c r="TF102" s="5">
        <v>2</v>
      </c>
      <c r="TG102" s="5">
        <v>2</v>
      </c>
      <c r="TH102" s="5">
        <v>0</v>
      </c>
      <c r="TI102" s="5">
        <v>0</v>
      </c>
      <c r="TJ102" s="5">
        <v>4</v>
      </c>
      <c r="TK102" s="5">
        <v>5</v>
      </c>
      <c r="TL102" s="5">
        <v>6</v>
      </c>
      <c r="TM102" s="5">
        <v>5</v>
      </c>
      <c r="TN102" s="5">
        <v>6</v>
      </c>
      <c r="TO102" s="5">
        <v>5</v>
      </c>
      <c r="TP102" s="5">
        <v>5</v>
      </c>
      <c r="TQ102" s="5">
        <v>5</v>
      </c>
      <c r="TR102" s="5">
        <v>4</v>
      </c>
      <c r="TS102" s="5">
        <v>4</v>
      </c>
      <c r="TT102" s="5">
        <v>3</v>
      </c>
      <c r="TU102" s="5" t="s">
        <v>220</v>
      </c>
      <c r="TV102" s="5" t="s">
        <v>220</v>
      </c>
      <c r="TW102" s="5" t="s">
        <v>220</v>
      </c>
      <c r="TX102" s="5" t="s">
        <v>220</v>
      </c>
      <c r="TY102" s="5" t="s">
        <v>220</v>
      </c>
      <c r="TZ102" s="5" t="s">
        <v>220</v>
      </c>
      <c r="UA102" s="5" t="s">
        <v>220</v>
      </c>
      <c r="UB102" s="5">
        <v>0</v>
      </c>
      <c r="UC102" s="5">
        <v>0</v>
      </c>
      <c r="UD102" s="5">
        <v>0</v>
      </c>
      <c r="UE102" s="5">
        <v>3</v>
      </c>
      <c r="UF102" s="5">
        <v>2</v>
      </c>
      <c r="UG102" s="5">
        <v>1</v>
      </c>
      <c r="UH102" s="5">
        <v>3</v>
      </c>
      <c r="UI102" s="5">
        <v>3</v>
      </c>
      <c r="UJ102" s="5">
        <v>3</v>
      </c>
      <c r="UK102" s="5">
        <v>3</v>
      </c>
      <c r="UL102" s="5">
        <v>3</v>
      </c>
      <c r="UM102" s="5">
        <v>2</v>
      </c>
      <c r="UN102" s="5">
        <v>6</v>
      </c>
      <c r="UO102" s="5">
        <v>7</v>
      </c>
      <c r="UP102" s="5">
        <v>3</v>
      </c>
      <c r="UQ102" s="5">
        <v>1</v>
      </c>
      <c r="UR102" s="5">
        <v>1</v>
      </c>
      <c r="US102" s="5">
        <v>1</v>
      </c>
      <c r="UT102" s="5">
        <v>0</v>
      </c>
      <c r="UU102" s="5">
        <v>0</v>
      </c>
      <c r="UV102" s="5">
        <v>1</v>
      </c>
      <c r="UW102" s="5">
        <v>0</v>
      </c>
      <c r="UX102" s="5">
        <v>1</v>
      </c>
      <c r="UY102" s="5">
        <v>1</v>
      </c>
      <c r="UZ102" s="5">
        <v>0</v>
      </c>
      <c r="VA102" s="5" t="s">
        <v>220</v>
      </c>
      <c r="VB102" s="5" t="s">
        <v>220</v>
      </c>
      <c r="VC102" s="5" t="s">
        <v>220</v>
      </c>
      <c r="VD102" s="5" t="s">
        <v>220</v>
      </c>
      <c r="VE102" s="5" t="s">
        <v>220</v>
      </c>
      <c r="VF102" s="5" t="s">
        <v>220</v>
      </c>
      <c r="VG102" s="5" t="s">
        <v>220</v>
      </c>
      <c r="VH102" s="5">
        <v>2850</v>
      </c>
      <c r="VI102" s="5">
        <v>2745</v>
      </c>
      <c r="VJ102" s="5">
        <v>2944</v>
      </c>
      <c r="VK102" s="5">
        <v>2714</v>
      </c>
      <c r="VL102" s="5">
        <v>2357</v>
      </c>
      <c r="VM102" s="5">
        <v>2346</v>
      </c>
      <c r="VN102" s="5">
        <v>2097</v>
      </c>
      <c r="VO102" s="5">
        <v>1553</v>
      </c>
      <c r="VP102" s="5">
        <v>1353</v>
      </c>
      <c r="VQ102" s="5">
        <v>1302</v>
      </c>
      <c r="VR102" s="5">
        <v>1007</v>
      </c>
      <c r="VS102" s="5">
        <v>1069</v>
      </c>
      <c r="VT102" s="5">
        <v>1034</v>
      </c>
      <c r="VU102" s="5">
        <v>959</v>
      </c>
      <c r="VV102" s="5">
        <v>891</v>
      </c>
      <c r="VW102" s="5">
        <v>877</v>
      </c>
      <c r="VX102" s="5">
        <v>822</v>
      </c>
      <c r="VY102" s="5">
        <v>897</v>
      </c>
      <c r="VZ102" s="5">
        <v>747</v>
      </c>
      <c r="WA102" s="5">
        <v>672</v>
      </c>
      <c r="WB102" s="5">
        <v>638</v>
      </c>
      <c r="WC102" s="5">
        <v>654</v>
      </c>
      <c r="WD102" s="5">
        <v>648</v>
      </c>
      <c r="WE102" s="5">
        <v>571</v>
      </c>
      <c r="WF102" s="5">
        <v>574</v>
      </c>
      <c r="WG102" s="5" t="s">
        <v>220</v>
      </c>
      <c r="WH102" s="5" t="s">
        <v>220</v>
      </c>
      <c r="WI102" s="5" t="s">
        <v>220</v>
      </c>
      <c r="WJ102" s="5" t="s">
        <v>220</v>
      </c>
      <c r="WK102" s="5" t="s">
        <v>220</v>
      </c>
      <c r="WL102" s="5" t="s">
        <v>220</v>
      </c>
      <c r="WM102" s="5" t="s">
        <v>220</v>
      </c>
      <c r="WN102" s="5">
        <v>161</v>
      </c>
      <c r="WO102" s="5">
        <v>158</v>
      </c>
      <c r="WP102" s="5">
        <v>161</v>
      </c>
      <c r="WQ102" s="5">
        <v>150</v>
      </c>
      <c r="WR102" s="5">
        <v>113</v>
      </c>
      <c r="WS102" s="5">
        <v>116</v>
      </c>
      <c r="WT102" s="5">
        <v>108</v>
      </c>
      <c r="WU102" s="5">
        <v>125</v>
      </c>
      <c r="WV102" s="5">
        <v>117</v>
      </c>
      <c r="WW102" s="5">
        <v>115</v>
      </c>
      <c r="WX102" s="5">
        <v>103</v>
      </c>
      <c r="WY102" s="5">
        <v>105</v>
      </c>
      <c r="WZ102" s="5">
        <v>104</v>
      </c>
      <c r="XA102" s="5">
        <v>94</v>
      </c>
      <c r="XB102" s="5">
        <v>96</v>
      </c>
      <c r="XC102" s="5">
        <v>83</v>
      </c>
      <c r="XD102" s="5">
        <v>121</v>
      </c>
      <c r="XE102" s="5">
        <v>110</v>
      </c>
      <c r="XF102" s="5">
        <v>102</v>
      </c>
      <c r="XG102" s="5">
        <v>107</v>
      </c>
      <c r="XH102" s="5">
        <v>116</v>
      </c>
      <c r="XI102" s="5">
        <v>124</v>
      </c>
      <c r="XJ102" s="5">
        <v>125</v>
      </c>
      <c r="XK102" s="5">
        <v>86</v>
      </c>
      <c r="XL102" s="5">
        <v>76</v>
      </c>
      <c r="XM102" s="5" t="s">
        <v>220</v>
      </c>
      <c r="XN102" s="5" t="s">
        <v>220</v>
      </c>
      <c r="XO102" s="5" t="s">
        <v>220</v>
      </c>
      <c r="XP102" s="5" t="s">
        <v>220</v>
      </c>
      <c r="XQ102" s="5" t="s">
        <v>220</v>
      </c>
      <c r="XR102" s="5" t="s">
        <v>220</v>
      </c>
      <c r="XS102" s="2">
        <v>11118</v>
      </c>
      <c r="XT102" s="3" t="s">
        <v>222</v>
      </c>
      <c r="XU102" s="3" t="s">
        <v>222</v>
      </c>
      <c r="XV102" s="3" t="s">
        <v>222</v>
      </c>
      <c r="XW102" s="3" t="s">
        <v>221</v>
      </c>
      <c r="XX102" s="3" t="s">
        <v>222</v>
      </c>
      <c r="XY102" s="3" t="s">
        <v>222</v>
      </c>
      <c r="XZ102" s="3" t="s">
        <v>277</v>
      </c>
    </row>
    <row r="103" spans="1:650" x14ac:dyDescent="0.3">
      <c r="A103" s="1" t="s">
        <v>97</v>
      </c>
      <c r="B103" s="2">
        <v>3009116</v>
      </c>
      <c r="C103" s="5" t="s">
        <v>220</v>
      </c>
      <c r="D103" s="5" t="s">
        <v>220</v>
      </c>
      <c r="E103" s="5" t="s">
        <v>220</v>
      </c>
      <c r="F103" s="5" t="s">
        <v>220</v>
      </c>
      <c r="G103" s="5" t="s">
        <v>220</v>
      </c>
      <c r="H103" s="5" t="s">
        <v>220</v>
      </c>
      <c r="I103" s="5" t="s">
        <v>220</v>
      </c>
      <c r="J103" s="5" t="s">
        <v>220</v>
      </c>
      <c r="K103" s="5" t="s">
        <v>220</v>
      </c>
      <c r="L103" s="5" t="s">
        <v>220</v>
      </c>
      <c r="M103" s="5" t="s">
        <v>220</v>
      </c>
      <c r="N103" s="5" t="s">
        <v>220</v>
      </c>
      <c r="O103" s="5" t="s">
        <v>220</v>
      </c>
      <c r="P103" s="5" t="s">
        <v>220</v>
      </c>
      <c r="Q103" s="5" t="s">
        <v>220</v>
      </c>
      <c r="R103" s="5" t="s">
        <v>220</v>
      </c>
      <c r="S103" s="5" t="s">
        <v>220</v>
      </c>
      <c r="T103" s="5" t="s">
        <v>220</v>
      </c>
      <c r="U103" s="5" t="s">
        <v>220</v>
      </c>
      <c r="V103" s="5" t="s">
        <v>220</v>
      </c>
      <c r="W103" s="5" t="s">
        <v>220</v>
      </c>
      <c r="X103" s="5">
        <v>0</v>
      </c>
      <c r="Y103" s="5">
        <v>0</v>
      </c>
      <c r="Z103" s="5">
        <v>0</v>
      </c>
      <c r="AA103" s="5">
        <v>0</v>
      </c>
      <c r="AB103" s="5">
        <v>0</v>
      </c>
      <c r="AC103" s="5">
        <v>0</v>
      </c>
      <c r="AD103" s="5">
        <v>0</v>
      </c>
      <c r="AE103" s="5">
        <v>0</v>
      </c>
      <c r="AF103" s="5">
        <v>0</v>
      </c>
      <c r="AG103" s="5">
        <v>0</v>
      </c>
      <c r="AH103" s="5">
        <v>0</v>
      </c>
      <c r="AI103" s="5" t="s">
        <v>220</v>
      </c>
      <c r="AJ103" s="5" t="s">
        <v>220</v>
      </c>
      <c r="AK103" s="5" t="s">
        <v>220</v>
      </c>
      <c r="AL103" s="5" t="s">
        <v>220</v>
      </c>
      <c r="AM103" s="5" t="s">
        <v>220</v>
      </c>
      <c r="AN103" s="5" t="s">
        <v>220</v>
      </c>
      <c r="AO103" s="5" t="s">
        <v>220</v>
      </c>
      <c r="AP103" s="5" t="s">
        <v>220</v>
      </c>
      <c r="AQ103" s="5" t="s">
        <v>220</v>
      </c>
      <c r="AR103" s="5" t="s">
        <v>220</v>
      </c>
      <c r="AS103" s="5" t="s">
        <v>220</v>
      </c>
      <c r="AT103" s="5" t="s">
        <v>220</v>
      </c>
      <c r="AU103" s="5" t="s">
        <v>220</v>
      </c>
      <c r="AV103" s="5" t="s">
        <v>220</v>
      </c>
      <c r="AW103" s="5" t="s">
        <v>220</v>
      </c>
      <c r="AX103" s="5" t="s">
        <v>220</v>
      </c>
      <c r="AY103" s="5" t="s">
        <v>220</v>
      </c>
      <c r="AZ103" s="5" t="s">
        <v>220</v>
      </c>
      <c r="BA103" s="5" t="s">
        <v>220</v>
      </c>
      <c r="BB103" s="5" t="s">
        <v>220</v>
      </c>
      <c r="BC103" s="5" t="s">
        <v>220</v>
      </c>
      <c r="BD103" s="5">
        <v>13182</v>
      </c>
      <c r="BE103" s="5">
        <v>35641</v>
      </c>
      <c r="BF103" s="5">
        <v>31154</v>
      </c>
      <c r="BG103" s="5">
        <v>49904</v>
      </c>
      <c r="BH103" s="5">
        <v>47102</v>
      </c>
      <c r="BI103" s="5">
        <v>46660</v>
      </c>
      <c r="BJ103" s="5">
        <v>58361</v>
      </c>
      <c r="BK103" s="5">
        <v>23317</v>
      </c>
      <c r="BL103" s="5">
        <v>29548</v>
      </c>
      <c r="BM103" s="5">
        <v>96534</v>
      </c>
      <c r="BN103" s="5">
        <v>890793</v>
      </c>
      <c r="BO103" s="5" t="s">
        <v>220</v>
      </c>
      <c r="BP103" s="5" t="s">
        <v>220</v>
      </c>
      <c r="BQ103" s="5" t="s">
        <v>220</v>
      </c>
      <c r="BR103" s="5" t="s">
        <v>220</v>
      </c>
      <c r="BS103" s="5" t="s">
        <v>220</v>
      </c>
      <c r="BT103" s="5" t="s">
        <v>220</v>
      </c>
      <c r="BU103" s="5" t="s">
        <v>220</v>
      </c>
      <c r="BV103" s="5" t="s">
        <v>220</v>
      </c>
      <c r="BW103" s="5" t="s">
        <v>220</v>
      </c>
      <c r="BX103" s="5" t="s">
        <v>220</v>
      </c>
      <c r="BY103" s="5" t="s">
        <v>220</v>
      </c>
      <c r="BZ103" s="5" t="s">
        <v>220</v>
      </c>
      <c r="CA103" s="5" t="s">
        <v>220</v>
      </c>
      <c r="CB103" s="5" t="s">
        <v>220</v>
      </c>
      <c r="CC103" s="5" t="s">
        <v>220</v>
      </c>
      <c r="CD103" s="5" t="s">
        <v>220</v>
      </c>
      <c r="CE103" s="5" t="s">
        <v>220</v>
      </c>
      <c r="CF103" s="5" t="s">
        <v>220</v>
      </c>
      <c r="CG103" s="5" t="s">
        <v>220</v>
      </c>
      <c r="CH103" s="5" t="s">
        <v>220</v>
      </c>
      <c r="CI103" s="5" t="s">
        <v>220</v>
      </c>
      <c r="CJ103" s="5">
        <v>14213</v>
      </c>
      <c r="CK103" s="5">
        <v>12848</v>
      </c>
      <c r="CL103" s="5">
        <v>18223</v>
      </c>
      <c r="CM103" s="5">
        <v>12084</v>
      </c>
      <c r="CN103" s="5">
        <v>9766</v>
      </c>
      <c r="CO103" s="5">
        <v>20668</v>
      </c>
      <c r="CP103" s="5">
        <v>-3694</v>
      </c>
      <c r="CQ103" s="5">
        <v>61798</v>
      </c>
      <c r="CR103" s="5">
        <v>8263</v>
      </c>
      <c r="CS103" s="5">
        <v>-24466</v>
      </c>
      <c r="CT103" s="5">
        <v>-4961</v>
      </c>
      <c r="CU103" s="5" t="s">
        <v>220</v>
      </c>
      <c r="CV103" s="5" t="s">
        <v>220</v>
      </c>
      <c r="CW103" s="5" t="s">
        <v>220</v>
      </c>
      <c r="CX103" s="5" t="s">
        <v>220</v>
      </c>
      <c r="CY103" s="5" t="s">
        <v>220</v>
      </c>
      <c r="CZ103" s="5" t="s">
        <v>220</v>
      </c>
      <c r="DA103" s="5" t="s">
        <v>220</v>
      </c>
      <c r="DB103" s="5" t="s">
        <v>220</v>
      </c>
      <c r="DC103" s="5" t="s">
        <v>220</v>
      </c>
      <c r="DD103" s="5" t="s">
        <v>220</v>
      </c>
      <c r="DE103" s="5" t="s">
        <v>220</v>
      </c>
      <c r="DF103" s="5" t="s">
        <v>220</v>
      </c>
      <c r="DG103" s="5" t="s">
        <v>220</v>
      </c>
      <c r="DH103" s="5" t="s">
        <v>220</v>
      </c>
      <c r="DI103" s="5" t="s">
        <v>220</v>
      </c>
      <c r="DJ103" s="5" t="s">
        <v>220</v>
      </c>
      <c r="DK103" s="5" t="s">
        <v>220</v>
      </c>
      <c r="DL103" s="5" t="s">
        <v>220</v>
      </c>
      <c r="DM103" s="5" t="s">
        <v>220</v>
      </c>
      <c r="DN103" s="5" t="s">
        <v>220</v>
      </c>
      <c r="DO103" s="5" t="s">
        <v>220</v>
      </c>
      <c r="DP103" s="5">
        <v>41372</v>
      </c>
      <c r="DQ103" s="5">
        <v>99323</v>
      </c>
      <c r="DR103" s="5">
        <v>76873</v>
      </c>
      <c r="DS103" s="5">
        <v>91347</v>
      </c>
      <c r="DT103" s="5">
        <v>79224</v>
      </c>
      <c r="DU103" s="5">
        <v>77129</v>
      </c>
      <c r="DV103" s="5">
        <v>91822</v>
      </c>
      <c r="DW103" s="5">
        <v>51288</v>
      </c>
      <c r="DX103" s="5">
        <v>67911</v>
      </c>
      <c r="DY103" s="5">
        <v>102978</v>
      </c>
      <c r="DZ103" s="5">
        <v>68586</v>
      </c>
      <c r="EA103" s="5" t="s">
        <v>220</v>
      </c>
      <c r="EB103" s="5" t="s">
        <v>220</v>
      </c>
      <c r="EC103" s="5" t="s">
        <v>220</v>
      </c>
      <c r="ED103" s="5" t="s">
        <v>220</v>
      </c>
      <c r="EE103" s="5" t="s">
        <v>220</v>
      </c>
      <c r="EF103" s="5" t="s">
        <v>220</v>
      </c>
      <c r="EG103" s="5" t="s">
        <v>220</v>
      </c>
      <c r="EH103" s="5" t="s">
        <v>220</v>
      </c>
      <c r="EI103" s="5" t="s">
        <v>220</v>
      </c>
      <c r="EJ103" s="5" t="s">
        <v>220</v>
      </c>
      <c r="EK103" s="5" t="s">
        <v>220</v>
      </c>
      <c r="EL103" s="5" t="s">
        <v>220</v>
      </c>
      <c r="EM103" s="5" t="s">
        <v>220</v>
      </c>
      <c r="EN103" s="5" t="s">
        <v>220</v>
      </c>
      <c r="EO103" s="5" t="s">
        <v>220</v>
      </c>
      <c r="EP103" s="5" t="s">
        <v>220</v>
      </c>
      <c r="EQ103" s="5" t="s">
        <v>220</v>
      </c>
      <c r="ER103" s="5" t="s">
        <v>220</v>
      </c>
      <c r="ES103" s="5" t="s">
        <v>220</v>
      </c>
      <c r="ET103" s="5" t="s">
        <v>220</v>
      </c>
      <c r="EU103" s="5" t="s">
        <v>220</v>
      </c>
      <c r="EV103" s="5">
        <v>1081</v>
      </c>
      <c r="EW103" s="5">
        <v>2607</v>
      </c>
      <c r="EX103" s="5">
        <v>1531</v>
      </c>
      <c r="EY103" s="5">
        <v>1324</v>
      </c>
      <c r="EZ103" s="5">
        <v>1240</v>
      </c>
      <c r="FA103" s="5">
        <v>494</v>
      </c>
      <c r="FB103" s="5">
        <v>1071</v>
      </c>
      <c r="FC103" s="5">
        <v>480</v>
      </c>
      <c r="FD103" s="5">
        <v>121</v>
      </c>
      <c r="FE103" s="5">
        <v>748</v>
      </c>
      <c r="FF103" s="5">
        <v>693</v>
      </c>
      <c r="FG103" s="5" t="s">
        <v>220</v>
      </c>
      <c r="FH103" s="5" t="s">
        <v>220</v>
      </c>
      <c r="FI103" s="5" t="s">
        <v>220</v>
      </c>
      <c r="FJ103" s="5" t="s">
        <v>220</v>
      </c>
      <c r="FK103" s="5" t="s">
        <v>220</v>
      </c>
      <c r="FL103" s="5" t="s">
        <v>220</v>
      </c>
      <c r="FM103" s="5" t="s">
        <v>220</v>
      </c>
      <c r="FN103" s="5" t="s">
        <v>220</v>
      </c>
      <c r="FO103" s="5" t="s">
        <v>220</v>
      </c>
      <c r="FP103" s="5" t="s">
        <v>220</v>
      </c>
      <c r="FQ103" s="5" t="s">
        <v>220</v>
      </c>
      <c r="FR103" s="5" t="s">
        <v>220</v>
      </c>
      <c r="FS103" s="5" t="s">
        <v>220</v>
      </c>
      <c r="FT103" s="5" t="s">
        <v>220</v>
      </c>
      <c r="FU103" s="5" t="s">
        <v>220</v>
      </c>
      <c r="FV103" s="5" t="s">
        <v>220</v>
      </c>
      <c r="FW103" s="5" t="s">
        <v>220</v>
      </c>
      <c r="FX103" s="5" t="s">
        <v>220</v>
      </c>
      <c r="FY103" s="5" t="s">
        <v>220</v>
      </c>
      <c r="FZ103" s="5" t="s">
        <v>220</v>
      </c>
      <c r="GA103" s="5" t="s">
        <v>220</v>
      </c>
      <c r="GB103" s="5" t="s">
        <v>220</v>
      </c>
      <c r="GC103" s="5" t="s">
        <v>220</v>
      </c>
      <c r="GD103" s="5" t="s">
        <v>220</v>
      </c>
      <c r="GE103" s="5" t="s">
        <v>220</v>
      </c>
      <c r="GF103" s="5" t="s">
        <v>220</v>
      </c>
      <c r="GG103" s="5" t="s">
        <v>220</v>
      </c>
      <c r="GH103" s="5" t="s">
        <v>220</v>
      </c>
      <c r="GI103" s="5" t="s">
        <v>220</v>
      </c>
      <c r="GJ103" s="5" t="s">
        <v>220</v>
      </c>
      <c r="GK103" s="5" t="s">
        <v>220</v>
      </c>
      <c r="GL103" s="5" t="s">
        <v>220</v>
      </c>
      <c r="GM103" s="5" t="s">
        <v>220</v>
      </c>
      <c r="GN103" s="5" t="s">
        <v>220</v>
      </c>
      <c r="GO103" s="5" t="s">
        <v>220</v>
      </c>
      <c r="GP103" s="5" t="s">
        <v>220</v>
      </c>
      <c r="GQ103" s="5" t="s">
        <v>220</v>
      </c>
      <c r="GR103" s="5" t="s">
        <v>220</v>
      </c>
      <c r="GS103" s="5" t="s">
        <v>220</v>
      </c>
      <c r="GT103" s="5" t="s">
        <v>220</v>
      </c>
      <c r="GU103" s="5" t="s">
        <v>220</v>
      </c>
      <c r="GV103" s="5" t="s">
        <v>220</v>
      </c>
      <c r="GW103" s="5" t="s">
        <v>220</v>
      </c>
      <c r="GX103" s="5" t="s">
        <v>220</v>
      </c>
      <c r="GY103" s="5" t="s">
        <v>220</v>
      </c>
      <c r="GZ103" s="5" t="s">
        <v>220</v>
      </c>
      <c r="HA103" s="5" t="s">
        <v>220</v>
      </c>
      <c r="HB103" s="5" t="s">
        <v>220</v>
      </c>
      <c r="HC103" s="5" t="s">
        <v>220</v>
      </c>
      <c r="HD103" s="5" t="s">
        <v>220</v>
      </c>
      <c r="HE103" s="5" t="s">
        <v>220</v>
      </c>
      <c r="HF103" s="5" t="s">
        <v>220</v>
      </c>
      <c r="HG103" s="5" t="s">
        <v>220</v>
      </c>
      <c r="HH103" s="5">
        <v>69848</v>
      </c>
      <c r="HI103" s="5">
        <v>150419</v>
      </c>
      <c r="HJ103" s="5">
        <v>127781</v>
      </c>
      <c r="HK103" s="5">
        <v>154659</v>
      </c>
      <c r="HL103" s="5">
        <v>137331</v>
      </c>
      <c r="HM103" s="5">
        <v>144950</v>
      </c>
      <c r="HN103" s="5">
        <v>147560</v>
      </c>
      <c r="HO103" s="5">
        <v>136884</v>
      </c>
      <c r="HP103" s="5">
        <v>105843</v>
      </c>
      <c r="HQ103" s="5">
        <v>175795</v>
      </c>
      <c r="HR103" s="5">
        <v>955112</v>
      </c>
      <c r="HS103" s="5" t="s">
        <v>220</v>
      </c>
      <c r="HT103" s="5" t="s">
        <v>220</v>
      </c>
      <c r="HU103" s="5" t="s">
        <v>220</v>
      </c>
      <c r="HV103" s="5" t="s">
        <v>220</v>
      </c>
      <c r="HW103" s="5" t="s">
        <v>220</v>
      </c>
      <c r="HX103" s="5" t="s">
        <v>220</v>
      </c>
      <c r="HY103" s="5" t="s">
        <v>220</v>
      </c>
      <c r="HZ103" s="5" t="s">
        <v>220</v>
      </c>
      <c r="IA103" s="5" t="s">
        <v>220</v>
      </c>
      <c r="IB103" s="5" t="s">
        <v>220</v>
      </c>
      <c r="IC103" s="5" t="s">
        <v>220</v>
      </c>
      <c r="ID103" s="5" t="s">
        <v>220</v>
      </c>
      <c r="IE103" s="5" t="s">
        <v>220</v>
      </c>
      <c r="IF103" s="5" t="s">
        <v>220</v>
      </c>
      <c r="IG103" s="5" t="s">
        <v>220</v>
      </c>
      <c r="IH103" s="5" t="s">
        <v>220</v>
      </c>
      <c r="II103" s="5" t="s">
        <v>220</v>
      </c>
      <c r="IJ103" s="5" t="s">
        <v>220</v>
      </c>
      <c r="IK103" s="5" t="s">
        <v>220</v>
      </c>
      <c r="IL103" s="5" t="s">
        <v>220</v>
      </c>
      <c r="IM103" s="5" t="s">
        <v>220</v>
      </c>
      <c r="IN103" s="5">
        <v>252794</v>
      </c>
      <c r="IO103" s="5">
        <v>650505</v>
      </c>
      <c r="IP103" s="5">
        <v>633876</v>
      </c>
      <c r="IQ103" s="5">
        <v>564110</v>
      </c>
      <c r="IR103" s="5">
        <v>575729</v>
      </c>
      <c r="IS103" s="5">
        <v>590150</v>
      </c>
      <c r="IT103" s="5">
        <v>568221</v>
      </c>
      <c r="IU103" s="5">
        <v>610090</v>
      </c>
      <c r="IV103" s="5">
        <v>636657</v>
      </c>
      <c r="IW103" s="5">
        <v>605975</v>
      </c>
      <c r="IX103" s="5">
        <v>520864</v>
      </c>
      <c r="IY103" s="5" t="s">
        <v>220</v>
      </c>
      <c r="IZ103" s="5" t="s">
        <v>220</v>
      </c>
      <c r="JA103" s="5" t="s">
        <v>220</v>
      </c>
      <c r="JB103" s="5" t="s">
        <v>220</v>
      </c>
      <c r="JC103" s="5" t="s">
        <v>220</v>
      </c>
      <c r="JD103" s="5" t="s">
        <v>220</v>
      </c>
      <c r="JE103" s="5" t="s">
        <v>220</v>
      </c>
      <c r="JF103" s="5" t="s">
        <v>220</v>
      </c>
      <c r="JG103" s="5" t="s">
        <v>220</v>
      </c>
      <c r="JH103" s="5" t="s">
        <v>220</v>
      </c>
      <c r="JI103" s="5" t="s">
        <v>220</v>
      </c>
      <c r="JJ103" s="5" t="s">
        <v>220</v>
      </c>
      <c r="JK103" s="5" t="s">
        <v>220</v>
      </c>
      <c r="JL103" s="5" t="s">
        <v>220</v>
      </c>
      <c r="JM103" s="5" t="s">
        <v>220</v>
      </c>
      <c r="JN103" s="5" t="s">
        <v>220</v>
      </c>
      <c r="JO103" s="5" t="s">
        <v>220</v>
      </c>
      <c r="JP103" s="5" t="s">
        <v>220</v>
      </c>
      <c r="JQ103" s="5" t="s">
        <v>220</v>
      </c>
      <c r="JR103" s="5" t="s">
        <v>220</v>
      </c>
      <c r="JS103" s="5" t="s">
        <v>220</v>
      </c>
      <c r="JT103" s="5">
        <v>17313</v>
      </c>
      <c r="JU103" s="5">
        <v>36336</v>
      </c>
      <c r="JV103" s="5">
        <v>32915</v>
      </c>
      <c r="JW103" s="5">
        <v>37911</v>
      </c>
      <c r="JX103" s="5">
        <v>40619</v>
      </c>
      <c r="JY103" s="5">
        <v>41367</v>
      </c>
      <c r="JZ103" s="5">
        <v>42868</v>
      </c>
      <c r="KA103" s="5">
        <v>55048</v>
      </c>
      <c r="KB103" s="5">
        <v>49491</v>
      </c>
      <c r="KC103" s="5">
        <v>54464</v>
      </c>
      <c r="KD103" s="5">
        <v>47920</v>
      </c>
      <c r="KE103" s="5" t="s">
        <v>220</v>
      </c>
      <c r="KF103" s="5" t="s">
        <v>220</v>
      </c>
      <c r="KG103" s="5" t="s">
        <v>220</v>
      </c>
      <c r="KH103" s="5" t="s">
        <v>220</v>
      </c>
      <c r="KI103" s="5" t="s">
        <v>220</v>
      </c>
      <c r="KJ103" s="5" t="s">
        <v>220</v>
      </c>
      <c r="KK103" s="5" t="s">
        <v>220</v>
      </c>
      <c r="KL103" s="5" t="s">
        <v>220</v>
      </c>
      <c r="KM103" s="5" t="s">
        <v>220</v>
      </c>
      <c r="KN103" s="5" t="s">
        <v>220</v>
      </c>
      <c r="KO103" s="5" t="s">
        <v>220</v>
      </c>
      <c r="KP103" s="5" t="s">
        <v>220</v>
      </c>
      <c r="KQ103" s="5" t="s">
        <v>220</v>
      </c>
      <c r="KR103" s="5" t="s">
        <v>220</v>
      </c>
      <c r="KS103" s="5" t="s">
        <v>220</v>
      </c>
      <c r="KT103" s="5" t="s">
        <v>220</v>
      </c>
      <c r="KU103" s="5" t="s">
        <v>220</v>
      </c>
      <c r="KV103" s="5" t="s">
        <v>220</v>
      </c>
      <c r="KW103" s="5" t="s">
        <v>220</v>
      </c>
      <c r="KX103" s="5" t="s">
        <v>220</v>
      </c>
      <c r="KY103" s="5" t="s">
        <v>220</v>
      </c>
      <c r="KZ103" s="5">
        <v>24790</v>
      </c>
      <c r="LA103" s="5">
        <v>56328</v>
      </c>
      <c r="LB103" s="5">
        <v>55198</v>
      </c>
      <c r="LC103" s="5">
        <v>57967</v>
      </c>
      <c r="LD103" s="5">
        <v>54541</v>
      </c>
      <c r="LE103" s="5">
        <v>55247</v>
      </c>
      <c r="LF103" s="5">
        <v>53952</v>
      </c>
      <c r="LG103" s="5">
        <v>33542</v>
      </c>
      <c r="LH103" s="5">
        <v>25453</v>
      </c>
      <c r="LI103" s="5">
        <v>26326</v>
      </c>
      <c r="LJ103" s="5">
        <v>23282</v>
      </c>
      <c r="LK103" s="5" t="s">
        <v>220</v>
      </c>
      <c r="LL103" s="5" t="s">
        <v>220</v>
      </c>
      <c r="LM103" s="5" t="s">
        <v>220</v>
      </c>
      <c r="LN103" s="5" t="s">
        <v>220</v>
      </c>
      <c r="LO103" s="5" t="s">
        <v>220</v>
      </c>
      <c r="LP103" s="5" t="s">
        <v>220</v>
      </c>
      <c r="LQ103" s="5" t="s">
        <v>220</v>
      </c>
      <c r="LR103" s="5" t="s">
        <v>220</v>
      </c>
      <c r="LS103" s="5" t="s">
        <v>220</v>
      </c>
      <c r="LT103" s="5" t="s">
        <v>220</v>
      </c>
      <c r="LU103" s="5" t="s">
        <v>220</v>
      </c>
      <c r="LV103" s="5" t="s">
        <v>220</v>
      </c>
      <c r="LW103" s="5" t="s">
        <v>220</v>
      </c>
      <c r="LX103" s="5" t="s">
        <v>220</v>
      </c>
      <c r="LY103" s="5" t="s">
        <v>220</v>
      </c>
      <c r="LZ103" s="5" t="s">
        <v>220</v>
      </c>
      <c r="MA103" s="5" t="s">
        <v>220</v>
      </c>
      <c r="MB103" s="5" t="s">
        <v>220</v>
      </c>
      <c r="MC103" s="5" t="s">
        <v>220</v>
      </c>
      <c r="MD103" s="5" t="s">
        <v>220</v>
      </c>
      <c r="ME103" s="5" t="s">
        <v>220</v>
      </c>
      <c r="MF103" s="5">
        <v>1947</v>
      </c>
      <c r="MG103" s="5">
        <v>4977</v>
      </c>
      <c r="MH103" s="5">
        <v>5215</v>
      </c>
      <c r="MI103" s="5">
        <v>4948</v>
      </c>
      <c r="MJ103" s="5">
        <v>4877</v>
      </c>
      <c r="MK103" s="5">
        <v>4646</v>
      </c>
      <c r="ML103" s="5">
        <v>5004</v>
      </c>
      <c r="MM103" s="5">
        <v>5403</v>
      </c>
      <c r="MN103" s="5">
        <v>6252</v>
      </c>
      <c r="MO103" s="5">
        <v>6692</v>
      </c>
      <c r="MP103" s="5">
        <v>4493</v>
      </c>
      <c r="MQ103" s="5" t="s">
        <v>220</v>
      </c>
      <c r="MR103" s="5" t="s">
        <v>220</v>
      </c>
      <c r="MS103" s="5" t="s">
        <v>220</v>
      </c>
      <c r="MT103" s="5" t="s">
        <v>220</v>
      </c>
      <c r="MU103" s="5" t="s">
        <v>220</v>
      </c>
      <c r="MV103" s="5" t="s">
        <v>220</v>
      </c>
      <c r="MW103" s="5" t="s">
        <v>220</v>
      </c>
      <c r="MX103" s="5" t="s">
        <v>220</v>
      </c>
      <c r="MY103" s="5" t="s">
        <v>220</v>
      </c>
      <c r="MZ103" s="5" t="s">
        <v>220</v>
      </c>
      <c r="NA103" s="5" t="s">
        <v>220</v>
      </c>
      <c r="NB103" s="5" t="s">
        <v>220</v>
      </c>
      <c r="NC103" s="5" t="s">
        <v>220</v>
      </c>
      <c r="ND103" s="5" t="s">
        <v>220</v>
      </c>
      <c r="NE103" s="5" t="s">
        <v>220</v>
      </c>
      <c r="NF103" s="5" t="s">
        <v>220</v>
      </c>
      <c r="NG103" s="5" t="s">
        <v>220</v>
      </c>
      <c r="NH103" s="5" t="s">
        <v>220</v>
      </c>
      <c r="NI103" s="5" t="s">
        <v>220</v>
      </c>
      <c r="NJ103" s="5" t="s">
        <v>220</v>
      </c>
      <c r="NK103" s="5" t="s">
        <v>220</v>
      </c>
      <c r="NL103" s="5" t="s">
        <v>220</v>
      </c>
      <c r="NM103" s="5" t="s">
        <v>220</v>
      </c>
      <c r="NN103" s="5" t="s">
        <v>220</v>
      </c>
      <c r="NO103" s="5" t="s">
        <v>220</v>
      </c>
      <c r="NP103" s="5" t="s">
        <v>220</v>
      </c>
      <c r="NQ103" s="5" t="s">
        <v>220</v>
      </c>
      <c r="NR103" s="5" t="s">
        <v>220</v>
      </c>
      <c r="NS103" s="5" t="s">
        <v>220</v>
      </c>
      <c r="NT103" s="5" t="s">
        <v>220</v>
      </c>
      <c r="NU103" s="5" t="s">
        <v>220</v>
      </c>
      <c r="NV103" s="5" t="s">
        <v>220</v>
      </c>
      <c r="NW103" s="5" t="s">
        <v>220</v>
      </c>
      <c r="NX103" s="5" t="s">
        <v>220</v>
      </c>
      <c r="NY103" s="5" t="s">
        <v>220</v>
      </c>
      <c r="NZ103" s="5" t="s">
        <v>220</v>
      </c>
      <c r="OA103" s="5" t="s">
        <v>220</v>
      </c>
      <c r="OB103" s="5" t="s">
        <v>220</v>
      </c>
      <c r="OC103" s="5" t="s">
        <v>220</v>
      </c>
      <c r="OD103" s="5" t="s">
        <v>220</v>
      </c>
      <c r="OE103" s="5" t="s">
        <v>220</v>
      </c>
      <c r="OF103" s="5" t="s">
        <v>220</v>
      </c>
      <c r="OG103" s="5" t="s">
        <v>220</v>
      </c>
      <c r="OH103" s="5" t="s">
        <v>220</v>
      </c>
      <c r="OI103" s="5" t="s">
        <v>220</v>
      </c>
      <c r="OJ103" s="5" t="s">
        <v>220</v>
      </c>
      <c r="OK103" s="5" t="s">
        <v>220</v>
      </c>
      <c r="OL103" s="5" t="s">
        <v>220</v>
      </c>
      <c r="OM103" s="5" t="s">
        <v>220</v>
      </c>
      <c r="ON103" s="5" t="s">
        <v>220</v>
      </c>
      <c r="OO103" s="5" t="s">
        <v>220</v>
      </c>
      <c r="OP103" s="5" t="s">
        <v>220</v>
      </c>
      <c r="OQ103" s="5" t="s">
        <v>220</v>
      </c>
      <c r="OR103" s="5" t="s">
        <v>220</v>
      </c>
      <c r="OS103" s="5" t="s">
        <v>220</v>
      </c>
      <c r="OT103" s="5" t="s">
        <v>220</v>
      </c>
      <c r="OU103" s="5" t="s">
        <v>220</v>
      </c>
      <c r="OV103" s="5" t="s">
        <v>220</v>
      </c>
      <c r="OW103" s="5" t="s">
        <v>220</v>
      </c>
      <c r="OX103" s="5" t="s">
        <v>220</v>
      </c>
      <c r="OY103" s="5" t="s">
        <v>220</v>
      </c>
      <c r="OZ103" s="5" t="s">
        <v>220</v>
      </c>
      <c r="PA103" s="5" t="s">
        <v>220</v>
      </c>
      <c r="PB103" s="5" t="s">
        <v>220</v>
      </c>
      <c r="PC103" s="5" t="s">
        <v>220</v>
      </c>
      <c r="PD103" s="5" t="s">
        <v>220</v>
      </c>
      <c r="PE103" s="5" t="s">
        <v>220</v>
      </c>
      <c r="PF103" s="5" t="s">
        <v>220</v>
      </c>
      <c r="PG103" s="5" t="s">
        <v>220</v>
      </c>
      <c r="PH103" s="5" t="s">
        <v>220</v>
      </c>
      <c r="PI103" s="5" t="s">
        <v>220</v>
      </c>
      <c r="PJ103" s="5" t="s">
        <v>220</v>
      </c>
      <c r="PK103" s="5" t="s">
        <v>220</v>
      </c>
      <c r="PL103" s="5" t="s">
        <v>220</v>
      </c>
      <c r="PM103" s="5" t="s">
        <v>220</v>
      </c>
      <c r="PN103" s="5" t="s">
        <v>220</v>
      </c>
      <c r="PO103" s="5" t="s">
        <v>220</v>
      </c>
      <c r="PP103" s="5" t="s">
        <v>220</v>
      </c>
      <c r="PQ103" s="5" t="s">
        <v>220</v>
      </c>
      <c r="PR103" s="5" t="s">
        <v>220</v>
      </c>
      <c r="PS103" s="5" t="s">
        <v>220</v>
      </c>
      <c r="PT103" s="5" t="s">
        <v>220</v>
      </c>
      <c r="PU103" s="5" t="s">
        <v>220</v>
      </c>
      <c r="PV103" s="5" t="s">
        <v>220</v>
      </c>
      <c r="PW103" s="5" t="s">
        <v>220</v>
      </c>
      <c r="PX103" s="5">
        <v>11336</v>
      </c>
      <c r="PY103" s="5">
        <v>28377</v>
      </c>
      <c r="PZ103" s="5">
        <v>27288</v>
      </c>
      <c r="QA103" s="5">
        <v>25405</v>
      </c>
      <c r="QB103" s="5">
        <v>19832</v>
      </c>
      <c r="QC103" s="5">
        <v>23870</v>
      </c>
      <c r="QD103" s="5">
        <v>24179</v>
      </c>
      <c r="QE103" s="5">
        <v>21747</v>
      </c>
      <c r="QF103" s="5">
        <v>21010</v>
      </c>
      <c r="QG103" s="5">
        <v>19127</v>
      </c>
      <c r="QH103" s="5">
        <v>19401</v>
      </c>
      <c r="QI103" s="5" t="s">
        <v>220</v>
      </c>
      <c r="QJ103" s="5" t="s">
        <v>220</v>
      </c>
      <c r="QK103" s="5" t="s">
        <v>220</v>
      </c>
      <c r="QL103" s="5" t="s">
        <v>220</v>
      </c>
      <c r="QM103" s="5" t="s">
        <v>220</v>
      </c>
      <c r="QN103" s="5" t="s">
        <v>220</v>
      </c>
      <c r="QO103" s="5" t="s">
        <v>220</v>
      </c>
      <c r="QP103" s="5" t="s">
        <v>220</v>
      </c>
      <c r="QQ103" s="5" t="s">
        <v>220</v>
      </c>
      <c r="QR103" s="5" t="s">
        <v>220</v>
      </c>
      <c r="QS103" s="5" t="s">
        <v>220</v>
      </c>
      <c r="QT103" s="5" t="s">
        <v>220</v>
      </c>
      <c r="QU103" s="5" t="s">
        <v>220</v>
      </c>
      <c r="QV103" s="5" t="s">
        <v>220</v>
      </c>
      <c r="QW103" s="5" t="s">
        <v>220</v>
      </c>
      <c r="QX103" s="5" t="s">
        <v>220</v>
      </c>
      <c r="QY103" s="5" t="s">
        <v>220</v>
      </c>
      <c r="QZ103" s="5" t="s">
        <v>220</v>
      </c>
      <c r="RA103" s="5" t="s">
        <v>220</v>
      </c>
      <c r="RB103" s="5" t="s">
        <v>220</v>
      </c>
      <c r="RC103" s="5" t="s">
        <v>220</v>
      </c>
      <c r="RD103" s="5">
        <v>19210</v>
      </c>
      <c r="RE103" s="5">
        <v>50042</v>
      </c>
      <c r="RF103" s="5">
        <v>54880</v>
      </c>
      <c r="RG103" s="5">
        <v>57709</v>
      </c>
      <c r="RH103" s="5">
        <v>56241</v>
      </c>
      <c r="RI103" s="5">
        <v>61264</v>
      </c>
      <c r="RJ103" s="5">
        <v>55171</v>
      </c>
      <c r="RK103" s="5">
        <v>64774</v>
      </c>
      <c r="RL103" s="5">
        <v>60927</v>
      </c>
      <c r="RM103" s="5">
        <v>52594</v>
      </c>
      <c r="RN103" s="5">
        <v>42267</v>
      </c>
      <c r="RO103" s="5" t="s">
        <v>220</v>
      </c>
      <c r="RP103" s="5" t="s">
        <v>220</v>
      </c>
      <c r="RQ103" s="5" t="s">
        <v>220</v>
      </c>
      <c r="RR103" s="5" t="s">
        <v>220</v>
      </c>
      <c r="RS103" s="5" t="s">
        <v>220</v>
      </c>
      <c r="RT103" s="5" t="s">
        <v>220</v>
      </c>
      <c r="RU103" s="5" t="s">
        <v>220</v>
      </c>
      <c r="RV103" s="5" t="s">
        <v>220</v>
      </c>
      <c r="RW103" s="5" t="s">
        <v>220</v>
      </c>
      <c r="RX103" s="5" t="s">
        <v>220</v>
      </c>
      <c r="RY103" s="5" t="s">
        <v>220</v>
      </c>
      <c r="RZ103" s="5" t="s">
        <v>220</v>
      </c>
      <c r="SA103" s="5" t="s">
        <v>220</v>
      </c>
      <c r="SB103" s="5" t="s">
        <v>220</v>
      </c>
      <c r="SC103" s="5" t="s">
        <v>220</v>
      </c>
      <c r="SD103" s="5" t="s">
        <v>220</v>
      </c>
      <c r="SE103" s="5" t="s">
        <v>220</v>
      </c>
      <c r="SF103" s="5" t="s">
        <v>220</v>
      </c>
      <c r="SG103" s="5" t="s">
        <v>220</v>
      </c>
      <c r="SH103" s="5" t="s">
        <v>220</v>
      </c>
      <c r="SI103" s="5" t="s">
        <v>220</v>
      </c>
      <c r="SJ103" s="5">
        <v>24047</v>
      </c>
      <c r="SK103" s="5">
        <v>56374</v>
      </c>
      <c r="SL103" s="5">
        <v>58651</v>
      </c>
      <c r="SM103" s="5">
        <v>58431</v>
      </c>
      <c r="SN103" s="5">
        <v>58027</v>
      </c>
      <c r="SO103" s="5">
        <v>52465</v>
      </c>
      <c r="SP103" s="5">
        <v>48027</v>
      </c>
      <c r="SQ103" s="5">
        <v>63175</v>
      </c>
      <c r="SR103" s="5">
        <v>54678</v>
      </c>
      <c r="SS103" s="5">
        <v>37499</v>
      </c>
      <c r="ST103" s="5">
        <v>33855</v>
      </c>
      <c r="SU103" s="5" t="s">
        <v>220</v>
      </c>
      <c r="SV103" s="5" t="s">
        <v>220</v>
      </c>
      <c r="SW103" s="5" t="s">
        <v>220</v>
      </c>
      <c r="SX103" s="5" t="s">
        <v>220</v>
      </c>
      <c r="SY103" s="5" t="s">
        <v>220</v>
      </c>
      <c r="SZ103" s="5" t="s">
        <v>220</v>
      </c>
      <c r="TA103" s="5" t="s">
        <v>220</v>
      </c>
      <c r="TB103" s="5" t="s">
        <v>220</v>
      </c>
      <c r="TC103" s="5" t="s">
        <v>220</v>
      </c>
      <c r="TD103" s="5" t="s">
        <v>220</v>
      </c>
      <c r="TE103" s="5" t="s">
        <v>220</v>
      </c>
      <c r="TF103" s="5" t="s">
        <v>220</v>
      </c>
      <c r="TG103" s="5" t="s">
        <v>220</v>
      </c>
      <c r="TH103" s="5" t="s">
        <v>220</v>
      </c>
      <c r="TI103" s="5" t="s">
        <v>220</v>
      </c>
      <c r="TJ103" s="5" t="s">
        <v>220</v>
      </c>
      <c r="TK103" s="5" t="s">
        <v>220</v>
      </c>
      <c r="TL103" s="5" t="s">
        <v>220</v>
      </c>
      <c r="TM103" s="5" t="s">
        <v>220</v>
      </c>
      <c r="TN103" s="5" t="s">
        <v>220</v>
      </c>
      <c r="TO103" s="5" t="s">
        <v>220</v>
      </c>
      <c r="TP103" s="5">
        <v>6349</v>
      </c>
      <c r="TQ103" s="5">
        <v>19123</v>
      </c>
      <c r="TR103" s="5">
        <v>21990</v>
      </c>
      <c r="TS103" s="5">
        <v>20655</v>
      </c>
      <c r="TT103" s="5">
        <v>25027</v>
      </c>
      <c r="TU103" s="5">
        <v>26449</v>
      </c>
      <c r="TV103" s="5">
        <v>26660</v>
      </c>
      <c r="TW103" s="5">
        <v>22935</v>
      </c>
      <c r="TX103" s="5">
        <v>26544</v>
      </c>
      <c r="TY103" s="5">
        <v>32599</v>
      </c>
      <c r="TZ103" s="5">
        <v>6882</v>
      </c>
      <c r="UA103" s="5" t="s">
        <v>220</v>
      </c>
      <c r="UB103" s="5" t="s">
        <v>220</v>
      </c>
      <c r="UC103" s="5" t="s">
        <v>220</v>
      </c>
      <c r="UD103" s="5" t="s">
        <v>220</v>
      </c>
      <c r="UE103" s="5" t="s">
        <v>220</v>
      </c>
      <c r="UF103" s="5" t="s">
        <v>220</v>
      </c>
      <c r="UG103" s="5" t="s">
        <v>220</v>
      </c>
      <c r="UH103" s="5" t="s">
        <v>220</v>
      </c>
      <c r="UI103" s="5" t="s">
        <v>220</v>
      </c>
      <c r="UJ103" s="5" t="s">
        <v>220</v>
      </c>
      <c r="UK103" s="5" t="s">
        <v>220</v>
      </c>
      <c r="UL103" s="5" t="s">
        <v>220</v>
      </c>
      <c r="UM103" s="5" t="s">
        <v>220</v>
      </c>
      <c r="UN103" s="5" t="s">
        <v>220</v>
      </c>
      <c r="UO103" s="5" t="s">
        <v>220</v>
      </c>
      <c r="UP103" s="5" t="s">
        <v>220</v>
      </c>
      <c r="UQ103" s="5" t="s">
        <v>220</v>
      </c>
      <c r="UR103" s="5" t="s">
        <v>220</v>
      </c>
      <c r="US103" s="5" t="s">
        <v>220</v>
      </c>
      <c r="UT103" s="5" t="s">
        <v>220</v>
      </c>
      <c r="UU103" s="5" t="s">
        <v>220</v>
      </c>
      <c r="UV103" s="5">
        <v>639</v>
      </c>
      <c r="UW103" s="5">
        <v>1219</v>
      </c>
      <c r="UX103" s="5">
        <v>826</v>
      </c>
      <c r="UY103" s="5">
        <v>558</v>
      </c>
      <c r="UZ103" s="5">
        <v>1</v>
      </c>
      <c r="VA103" s="5">
        <v>0</v>
      </c>
      <c r="VB103" s="5">
        <v>0</v>
      </c>
      <c r="VC103" s="5">
        <v>11901</v>
      </c>
      <c r="VD103" s="5">
        <v>12563</v>
      </c>
      <c r="VE103" s="5">
        <v>9265</v>
      </c>
      <c r="VF103" s="5">
        <v>4926</v>
      </c>
      <c r="VG103" s="5" t="s">
        <v>220</v>
      </c>
      <c r="VH103" s="5" t="s">
        <v>220</v>
      </c>
      <c r="VI103" s="5" t="s">
        <v>220</v>
      </c>
      <c r="VJ103" s="5" t="s">
        <v>220</v>
      </c>
      <c r="VK103" s="5" t="s">
        <v>220</v>
      </c>
      <c r="VL103" s="5" t="s">
        <v>220</v>
      </c>
      <c r="VM103" s="5" t="s">
        <v>220</v>
      </c>
      <c r="VN103" s="5" t="s">
        <v>220</v>
      </c>
      <c r="VO103" s="5" t="s">
        <v>220</v>
      </c>
      <c r="VP103" s="5" t="s">
        <v>220</v>
      </c>
      <c r="VQ103" s="5" t="s">
        <v>220</v>
      </c>
      <c r="VR103" s="5" t="s">
        <v>220</v>
      </c>
      <c r="VS103" s="5" t="s">
        <v>220</v>
      </c>
      <c r="VT103" s="5" t="s">
        <v>220</v>
      </c>
      <c r="VU103" s="5" t="s">
        <v>220</v>
      </c>
      <c r="VV103" s="5" t="s">
        <v>220</v>
      </c>
      <c r="VW103" s="5" t="s">
        <v>220</v>
      </c>
      <c r="VX103" s="5" t="s">
        <v>220</v>
      </c>
      <c r="VY103" s="5" t="s">
        <v>220</v>
      </c>
      <c r="VZ103" s="5" t="s">
        <v>220</v>
      </c>
      <c r="WA103" s="5" t="s">
        <v>220</v>
      </c>
      <c r="WB103" s="5">
        <v>67185</v>
      </c>
      <c r="WC103" s="5">
        <v>145550</v>
      </c>
      <c r="WD103" s="5">
        <v>131460</v>
      </c>
      <c r="WE103" s="5">
        <v>136897</v>
      </c>
      <c r="WF103" s="5">
        <v>146428</v>
      </c>
      <c r="WG103" s="5">
        <v>137275</v>
      </c>
      <c r="WH103" s="5">
        <v>133652</v>
      </c>
      <c r="WI103" s="5">
        <v>127387</v>
      </c>
      <c r="WJ103" s="5">
        <v>106122</v>
      </c>
      <c r="WK103" s="5">
        <v>91606</v>
      </c>
      <c r="WL103" s="5">
        <v>88317</v>
      </c>
      <c r="WM103" s="5" t="s">
        <v>220</v>
      </c>
      <c r="WN103" s="5" t="s">
        <v>220</v>
      </c>
      <c r="WO103" s="5" t="s">
        <v>220</v>
      </c>
      <c r="WP103" s="5" t="s">
        <v>220</v>
      </c>
      <c r="WQ103" s="5" t="s">
        <v>220</v>
      </c>
      <c r="WR103" s="5" t="s">
        <v>220</v>
      </c>
      <c r="WS103" s="5" t="s">
        <v>220</v>
      </c>
      <c r="WT103" s="5" t="s">
        <v>220</v>
      </c>
      <c r="WU103" s="5" t="s">
        <v>220</v>
      </c>
      <c r="WV103" s="5" t="s">
        <v>220</v>
      </c>
      <c r="WW103" s="5" t="s">
        <v>220</v>
      </c>
      <c r="WX103" s="5" t="s">
        <v>220</v>
      </c>
      <c r="WY103" s="5" t="s">
        <v>220</v>
      </c>
      <c r="WZ103" s="5" t="s">
        <v>220</v>
      </c>
      <c r="XA103" s="5" t="s">
        <v>220</v>
      </c>
      <c r="XB103" s="5" t="s">
        <v>220</v>
      </c>
      <c r="XC103" s="5" t="s">
        <v>220</v>
      </c>
      <c r="XD103" s="5" t="s">
        <v>220</v>
      </c>
      <c r="XE103" s="5" t="s">
        <v>220</v>
      </c>
      <c r="XF103" s="5" t="s">
        <v>220</v>
      </c>
      <c r="XG103" s="5" t="s">
        <v>220</v>
      </c>
      <c r="XH103" s="5">
        <v>1310</v>
      </c>
      <c r="XI103" s="5">
        <v>3563</v>
      </c>
      <c r="XJ103" s="5">
        <v>4997</v>
      </c>
      <c r="XK103" s="5">
        <v>5463</v>
      </c>
      <c r="XL103" s="5">
        <v>5838</v>
      </c>
      <c r="XM103" s="5">
        <v>4489</v>
      </c>
      <c r="XN103" s="5">
        <v>2299</v>
      </c>
      <c r="XO103" s="5">
        <v>2227</v>
      </c>
      <c r="XP103" s="5">
        <v>1874</v>
      </c>
      <c r="XQ103" s="5">
        <v>1818</v>
      </c>
      <c r="XR103" s="5">
        <v>1902</v>
      </c>
      <c r="XS103" s="2">
        <v>11172</v>
      </c>
      <c r="XT103" s="3" t="s">
        <v>220</v>
      </c>
      <c r="XU103" s="3" t="s">
        <v>220</v>
      </c>
      <c r="XV103" s="3" t="s">
        <v>220</v>
      </c>
      <c r="XW103" s="3" t="s">
        <v>220</v>
      </c>
      <c r="XX103" s="3" t="s">
        <v>220</v>
      </c>
      <c r="XY103" s="3" t="s">
        <v>220</v>
      </c>
      <c r="XZ103" s="3"/>
    </row>
    <row r="104" spans="1:650" x14ac:dyDescent="0.3">
      <c r="A104" s="1" t="s">
        <v>98</v>
      </c>
      <c r="B104" s="2">
        <v>4057090</v>
      </c>
      <c r="C104" s="5">
        <v>0</v>
      </c>
      <c r="D104" s="5">
        <v>0</v>
      </c>
      <c r="E104" s="5">
        <v>0</v>
      </c>
      <c r="F104" s="5">
        <v>0</v>
      </c>
      <c r="G104" s="5">
        <v>0</v>
      </c>
      <c r="H104" s="5">
        <v>0</v>
      </c>
      <c r="I104" s="5">
        <v>0</v>
      </c>
      <c r="J104" s="5">
        <v>0</v>
      </c>
      <c r="K104" s="5">
        <v>0</v>
      </c>
      <c r="L104" s="5">
        <v>0</v>
      </c>
      <c r="M104" s="5">
        <v>0</v>
      </c>
      <c r="N104" s="5">
        <v>0</v>
      </c>
      <c r="O104" s="5">
        <v>0</v>
      </c>
      <c r="P104" s="5">
        <v>0</v>
      </c>
      <c r="Q104" s="5">
        <v>0</v>
      </c>
      <c r="R104" s="5">
        <v>0</v>
      </c>
      <c r="S104" s="5">
        <v>0</v>
      </c>
      <c r="T104" s="5">
        <v>0</v>
      </c>
      <c r="U104" s="5">
        <v>0</v>
      </c>
      <c r="V104" s="5">
        <v>0</v>
      </c>
      <c r="W104" s="5">
        <v>0</v>
      </c>
      <c r="X104" s="5">
        <v>0</v>
      </c>
      <c r="Y104" s="5">
        <v>0</v>
      </c>
      <c r="Z104" s="5">
        <v>0</v>
      </c>
      <c r="AA104" s="5">
        <v>0</v>
      </c>
      <c r="AB104" s="5">
        <v>0</v>
      </c>
      <c r="AC104" s="5">
        <v>0</v>
      </c>
      <c r="AD104" s="5">
        <v>0</v>
      </c>
      <c r="AE104" s="5">
        <v>0</v>
      </c>
      <c r="AF104" s="5">
        <v>0</v>
      </c>
      <c r="AG104" s="5">
        <v>0</v>
      </c>
      <c r="AH104" s="5">
        <v>0</v>
      </c>
      <c r="AI104" s="5">
        <v>423915</v>
      </c>
      <c r="AJ104" s="5">
        <v>78381</v>
      </c>
      <c r="AK104" s="5">
        <v>105728</v>
      </c>
      <c r="AL104" s="5">
        <v>410061</v>
      </c>
      <c r="AM104" s="5">
        <v>746337</v>
      </c>
      <c r="AN104" s="5">
        <v>419181</v>
      </c>
      <c r="AO104" s="5">
        <v>56096</v>
      </c>
      <c r="AP104" s="5">
        <v>94113</v>
      </c>
      <c r="AQ104" s="5">
        <v>244401</v>
      </c>
      <c r="AR104" s="5">
        <v>49384</v>
      </c>
      <c r="AS104" s="5">
        <v>35044</v>
      </c>
      <c r="AT104" s="5">
        <v>58090</v>
      </c>
      <c r="AU104" s="5">
        <v>30044</v>
      </c>
      <c r="AV104" s="5">
        <v>44504</v>
      </c>
      <c r="AW104" s="5">
        <v>32421</v>
      </c>
      <c r="AX104" s="5">
        <v>290951</v>
      </c>
      <c r="AY104" s="5">
        <v>64216</v>
      </c>
      <c r="AZ104" s="5">
        <v>85180</v>
      </c>
      <c r="BA104" s="5">
        <v>113276</v>
      </c>
      <c r="BB104" s="5">
        <v>26873</v>
      </c>
      <c r="BC104" s="5">
        <v>103127</v>
      </c>
      <c r="BD104" s="5">
        <v>16371</v>
      </c>
      <c r="BE104" s="5">
        <v>28000</v>
      </c>
      <c r="BF104" s="5">
        <v>51896</v>
      </c>
      <c r="BG104" s="5">
        <v>22141</v>
      </c>
      <c r="BH104" s="5">
        <v>48086</v>
      </c>
      <c r="BI104" s="5">
        <v>10982</v>
      </c>
      <c r="BJ104" s="5">
        <v>8242</v>
      </c>
      <c r="BK104" s="5">
        <v>21564</v>
      </c>
      <c r="BL104" s="5">
        <v>534393</v>
      </c>
      <c r="BM104" s="5">
        <v>2684</v>
      </c>
      <c r="BN104" s="5">
        <v>22827</v>
      </c>
      <c r="BO104" s="5">
        <v>27360</v>
      </c>
      <c r="BP104" s="5">
        <v>37558</v>
      </c>
      <c r="BQ104" s="5">
        <v>8951</v>
      </c>
      <c r="BR104" s="5">
        <v>45370</v>
      </c>
      <c r="BS104" s="5">
        <v>38265</v>
      </c>
      <c r="BT104" s="5">
        <v>29548</v>
      </c>
      <c r="BU104" s="5">
        <v>16161</v>
      </c>
      <c r="BV104" s="5">
        <v>16381</v>
      </c>
      <c r="BW104" s="5">
        <v>11178</v>
      </c>
      <c r="BX104" s="5">
        <v>40707</v>
      </c>
      <c r="BY104" s="5">
        <v>5369</v>
      </c>
      <c r="BZ104" s="5">
        <v>7234</v>
      </c>
      <c r="CA104" s="5">
        <v>15276</v>
      </c>
      <c r="CB104" s="5">
        <v>3230</v>
      </c>
      <c r="CC104" s="5">
        <v>13566</v>
      </c>
      <c r="CD104" s="5">
        <v>3898</v>
      </c>
      <c r="CE104" s="5">
        <v>8516</v>
      </c>
      <c r="CF104" s="5">
        <v>11876</v>
      </c>
      <c r="CG104" s="5">
        <v>5503</v>
      </c>
      <c r="CH104" s="5">
        <v>5746</v>
      </c>
      <c r="CI104" s="5">
        <v>2561</v>
      </c>
      <c r="CJ104" s="5">
        <v>5454</v>
      </c>
      <c r="CK104" s="5">
        <v>3435</v>
      </c>
      <c r="CL104" s="5">
        <v>3060</v>
      </c>
      <c r="CM104" s="5">
        <v>2724</v>
      </c>
      <c r="CN104" s="5">
        <v>3945</v>
      </c>
      <c r="CO104" s="5">
        <v>9817</v>
      </c>
      <c r="CP104" s="5">
        <v>2957</v>
      </c>
      <c r="CQ104" s="5">
        <v>3685</v>
      </c>
      <c r="CR104" s="5">
        <v>15907</v>
      </c>
      <c r="CS104" s="5">
        <v>1374</v>
      </c>
      <c r="CT104" s="5">
        <v>3079</v>
      </c>
      <c r="CU104" s="5">
        <v>123247</v>
      </c>
      <c r="CV104" s="5">
        <v>92502</v>
      </c>
      <c r="CW104" s="5">
        <v>85938</v>
      </c>
      <c r="CX104" s="5">
        <v>78681</v>
      </c>
      <c r="CY104" s="5">
        <v>78271</v>
      </c>
      <c r="CZ104" s="5">
        <v>78051</v>
      </c>
      <c r="DA104" s="5">
        <v>47343</v>
      </c>
      <c r="DB104" s="5">
        <v>71999</v>
      </c>
      <c r="DC104" s="5">
        <v>55609</v>
      </c>
      <c r="DD104" s="5">
        <v>52702</v>
      </c>
      <c r="DE104" s="5">
        <v>74200</v>
      </c>
      <c r="DF104" s="5">
        <v>76378</v>
      </c>
      <c r="DG104" s="5">
        <v>12660</v>
      </c>
      <c r="DH104" s="5">
        <v>19830</v>
      </c>
      <c r="DI104" s="5">
        <v>25565</v>
      </c>
      <c r="DJ104" s="5">
        <v>22578</v>
      </c>
      <c r="DK104" s="5">
        <v>37882</v>
      </c>
      <c r="DL104" s="5">
        <v>33257</v>
      </c>
      <c r="DM104" s="5">
        <v>30430</v>
      </c>
      <c r="DN104" s="5">
        <v>33757</v>
      </c>
      <c r="DO104" s="5">
        <v>26562</v>
      </c>
      <c r="DP104" s="5">
        <v>13559</v>
      </c>
      <c r="DQ104" s="5">
        <v>26122</v>
      </c>
      <c r="DR104" s="5">
        <v>23395</v>
      </c>
      <c r="DS104" s="5">
        <v>31114</v>
      </c>
      <c r="DT104" s="5">
        <v>27776</v>
      </c>
      <c r="DU104" s="5">
        <v>25483</v>
      </c>
      <c r="DV104" s="5">
        <v>29804</v>
      </c>
      <c r="DW104" s="5">
        <v>27369</v>
      </c>
      <c r="DX104" s="5">
        <v>22347</v>
      </c>
      <c r="DY104" s="5">
        <v>23403</v>
      </c>
      <c r="DZ104" s="5">
        <v>18554</v>
      </c>
      <c r="EA104" s="5">
        <v>1885</v>
      </c>
      <c r="EB104" s="5">
        <v>1552</v>
      </c>
      <c r="EC104" s="5">
        <v>1234</v>
      </c>
      <c r="ED104" s="5">
        <v>3631</v>
      </c>
      <c r="EE104" s="5">
        <v>2812</v>
      </c>
      <c r="EF104" s="5">
        <v>3305</v>
      </c>
      <c r="EG104" s="5">
        <v>1834</v>
      </c>
      <c r="EH104" s="5">
        <v>930</v>
      </c>
      <c r="EI104" s="5">
        <v>1423</v>
      </c>
      <c r="EJ104" s="5">
        <v>1570</v>
      </c>
      <c r="EK104" s="5">
        <v>185</v>
      </c>
      <c r="EL104" s="5">
        <v>212</v>
      </c>
      <c r="EM104" s="5">
        <v>82</v>
      </c>
      <c r="EN104" s="5">
        <v>189</v>
      </c>
      <c r="EO104" s="5">
        <v>331</v>
      </c>
      <c r="EP104" s="5">
        <v>41</v>
      </c>
      <c r="EQ104" s="5">
        <v>366</v>
      </c>
      <c r="ER104" s="5">
        <v>912</v>
      </c>
      <c r="ES104" s="5">
        <v>281</v>
      </c>
      <c r="ET104" s="5">
        <v>646</v>
      </c>
      <c r="EU104" s="5">
        <v>1425</v>
      </c>
      <c r="EV104" s="5">
        <v>1450</v>
      </c>
      <c r="EW104" s="5">
        <v>2038</v>
      </c>
      <c r="EX104" s="5">
        <v>618</v>
      </c>
      <c r="EY104" s="5">
        <v>336</v>
      </c>
      <c r="EZ104" s="5">
        <v>1634</v>
      </c>
      <c r="FA104" s="5">
        <v>1640</v>
      </c>
      <c r="FB104" s="5">
        <v>3729</v>
      </c>
      <c r="FC104" s="5">
        <v>180</v>
      </c>
      <c r="FD104" s="5">
        <v>334</v>
      </c>
      <c r="FE104" s="5">
        <v>128</v>
      </c>
      <c r="FF104" s="5">
        <v>250</v>
      </c>
      <c r="FG104" s="5">
        <v>0</v>
      </c>
      <c r="FH104" s="5">
        <v>0</v>
      </c>
      <c r="FI104" s="5">
        <v>0</v>
      </c>
      <c r="FJ104" s="5">
        <v>0</v>
      </c>
      <c r="FK104" s="5">
        <v>0</v>
      </c>
      <c r="FL104" s="5">
        <v>0</v>
      </c>
      <c r="FM104" s="5">
        <v>0</v>
      </c>
      <c r="FN104" s="5">
        <v>0</v>
      </c>
      <c r="FO104" s="5">
        <v>0</v>
      </c>
      <c r="FP104" s="5">
        <v>0</v>
      </c>
      <c r="FQ104" s="5">
        <v>0</v>
      </c>
      <c r="FR104" s="5">
        <v>0</v>
      </c>
      <c r="FS104" s="5">
        <v>0</v>
      </c>
      <c r="FT104" s="5">
        <v>0</v>
      </c>
      <c r="FU104" s="5" t="s">
        <v>220</v>
      </c>
      <c r="FV104" s="5" t="s">
        <v>220</v>
      </c>
      <c r="FW104" s="5" t="s">
        <v>220</v>
      </c>
      <c r="FX104" s="5" t="s">
        <v>220</v>
      </c>
      <c r="FY104" s="5" t="s">
        <v>220</v>
      </c>
      <c r="FZ104" s="5" t="s">
        <v>220</v>
      </c>
      <c r="GA104" s="5" t="s">
        <v>220</v>
      </c>
      <c r="GB104" s="5" t="s">
        <v>220</v>
      </c>
      <c r="GC104" s="5" t="s">
        <v>220</v>
      </c>
      <c r="GD104" s="5" t="s">
        <v>220</v>
      </c>
      <c r="GE104" s="5" t="s">
        <v>220</v>
      </c>
      <c r="GF104" s="5" t="s">
        <v>220</v>
      </c>
      <c r="GG104" s="5" t="s">
        <v>220</v>
      </c>
      <c r="GH104" s="5" t="s">
        <v>220</v>
      </c>
      <c r="GI104" s="5" t="s">
        <v>220</v>
      </c>
      <c r="GJ104" s="5" t="s">
        <v>220</v>
      </c>
      <c r="GK104" s="5" t="s">
        <v>220</v>
      </c>
      <c r="GL104" s="5" t="s">
        <v>220</v>
      </c>
      <c r="GM104" s="5">
        <v>576407</v>
      </c>
      <c r="GN104" s="5">
        <v>209993</v>
      </c>
      <c r="GO104" s="5">
        <v>201850</v>
      </c>
      <c r="GP104" s="5">
        <v>537667</v>
      </c>
      <c r="GQ104" s="5">
        <v>865686</v>
      </c>
      <c r="GR104" s="5">
        <v>530085</v>
      </c>
      <c r="GS104" s="5">
        <v>121434</v>
      </c>
      <c r="GT104" s="5">
        <v>183424</v>
      </c>
      <c r="GU104" s="5">
        <v>312611</v>
      </c>
      <c r="GV104" s="5">
        <v>144290</v>
      </c>
      <c r="GW104" s="5">
        <v>114797</v>
      </c>
      <c r="GX104" s="5">
        <v>141915</v>
      </c>
      <c r="GY104" s="5">
        <v>58062</v>
      </c>
      <c r="GZ104" s="5">
        <v>67753</v>
      </c>
      <c r="HA104" s="5">
        <v>71885</v>
      </c>
      <c r="HB104" s="5">
        <v>317468</v>
      </c>
      <c r="HC104" s="5">
        <v>110980</v>
      </c>
      <c r="HD104" s="5">
        <v>131226</v>
      </c>
      <c r="HE104" s="5">
        <v>149490</v>
      </c>
      <c r="HF104" s="5">
        <v>67022</v>
      </c>
      <c r="HG104" s="5">
        <v>133674</v>
      </c>
      <c r="HH104" s="5">
        <v>36833</v>
      </c>
      <c r="HI104" s="5">
        <v>59595</v>
      </c>
      <c r="HJ104" s="5">
        <v>78968</v>
      </c>
      <c r="HK104" s="5">
        <v>56315</v>
      </c>
      <c r="HL104" s="5">
        <v>81441</v>
      </c>
      <c r="HM104" s="5">
        <v>47923</v>
      </c>
      <c r="HN104" s="5">
        <v>44731</v>
      </c>
      <c r="HO104" s="5">
        <v>52798</v>
      </c>
      <c r="HP104" s="5">
        <v>572981</v>
      </c>
      <c r="HQ104" s="5">
        <v>27590</v>
      </c>
      <c r="HR104" s="5">
        <v>44710</v>
      </c>
      <c r="HS104" s="5">
        <v>384096</v>
      </c>
      <c r="HT104" s="5">
        <v>414420</v>
      </c>
      <c r="HU104" s="5">
        <v>400220</v>
      </c>
      <c r="HV104" s="5">
        <v>411241</v>
      </c>
      <c r="HW104" s="5">
        <v>453672</v>
      </c>
      <c r="HX104" s="5">
        <v>527752</v>
      </c>
      <c r="HY104" s="5">
        <v>487853</v>
      </c>
      <c r="HZ104" s="5">
        <v>500324</v>
      </c>
      <c r="IA104" s="5">
        <v>497078</v>
      </c>
      <c r="IB104" s="5">
        <v>482085</v>
      </c>
      <c r="IC104" s="5">
        <v>442559</v>
      </c>
      <c r="ID104" s="5">
        <v>523662</v>
      </c>
      <c r="IE104" s="5">
        <v>444209</v>
      </c>
      <c r="IF104" s="5">
        <v>461476</v>
      </c>
      <c r="IG104" s="5">
        <v>485477</v>
      </c>
      <c r="IH104" s="5">
        <v>342328</v>
      </c>
      <c r="II104" s="5">
        <v>320298</v>
      </c>
      <c r="IJ104" s="5">
        <v>321992</v>
      </c>
      <c r="IK104" s="5">
        <v>280056</v>
      </c>
      <c r="IL104" s="5">
        <v>297267</v>
      </c>
      <c r="IM104" s="5">
        <v>375570</v>
      </c>
      <c r="IN104" s="5">
        <v>255919</v>
      </c>
      <c r="IO104" s="5">
        <v>214334</v>
      </c>
      <c r="IP104" s="5">
        <v>205611</v>
      </c>
      <c r="IQ104" s="5">
        <v>191369</v>
      </c>
      <c r="IR104" s="5">
        <v>190573</v>
      </c>
      <c r="IS104" s="5">
        <v>204197</v>
      </c>
      <c r="IT104" s="5">
        <v>179483</v>
      </c>
      <c r="IU104" s="5">
        <v>179781</v>
      </c>
      <c r="IV104" s="5">
        <v>185304</v>
      </c>
      <c r="IW104" s="5">
        <v>159628</v>
      </c>
      <c r="IX104" s="5">
        <v>160683</v>
      </c>
      <c r="IY104" s="5">
        <v>60896</v>
      </c>
      <c r="IZ104" s="5">
        <v>57231</v>
      </c>
      <c r="JA104" s="5">
        <v>52337</v>
      </c>
      <c r="JB104" s="5">
        <v>54953</v>
      </c>
      <c r="JC104" s="5">
        <v>63360</v>
      </c>
      <c r="JD104" s="5">
        <v>59490</v>
      </c>
      <c r="JE104" s="5">
        <v>62527</v>
      </c>
      <c r="JF104" s="5">
        <v>62168</v>
      </c>
      <c r="JG104" s="5">
        <v>60154</v>
      </c>
      <c r="JH104" s="5">
        <v>67215</v>
      </c>
      <c r="JI104" s="5">
        <v>54929</v>
      </c>
      <c r="JJ104" s="5">
        <v>52943</v>
      </c>
      <c r="JK104" s="5">
        <v>47635</v>
      </c>
      <c r="JL104" s="5">
        <v>44282</v>
      </c>
      <c r="JM104" s="5">
        <v>37125</v>
      </c>
      <c r="JN104" s="5">
        <v>39531</v>
      </c>
      <c r="JO104" s="5">
        <v>36575</v>
      </c>
      <c r="JP104" s="5">
        <v>36996</v>
      </c>
      <c r="JQ104" s="5">
        <v>37310</v>
      </c>
      <c r="JR104" s="5">
        <v>40304</v>
      </c>
      <c r="JS104" s="5">
        <v>39701</v>
      </c>
      <c r="JT104" s="5">
        <v>33298</v>
      </c>
      <c r="JU104" s="5">
        <v>30796</v>
      </c>
      <c r="JV104" s="5">
        <v>36429</v>
      </c>
      <c r="JW104" s="5">
        <v>35108</v>
      </c>
      <c r="JX104" s="5">
        <v>30460</v>
      </c>
      <c r="JY104" s="5">
        <v>29838</v>
      </c>
      <c r="JZ104" s="5">
        <v>28251</v>
      </c>
      <c r="KA104" s="5">
        <v>30842</v>
      </c>
      <c r="KB104" s="5">
        <v>27029</v>
      </c>
      <c r="KC104" s="5">
        <v>28888</v>
      </c>
      <c r="KD104" s="5">
        <v>29953</v>
      </c>
      <c r="KE104" s="5">
        <v>16236</v>
      </c>
      <c r="KF104" s="5">
        <v>13951</v>
      </c>
      <c r="KG104" s="5">
        <v>11175</v>
      </c>
      <c r="KH104" s="5">
        <v>11213</v>
      </c>
      <c r="KI104" s="5">
        <v>11649</v>
      </c>
      <c r="KJ104" s="5">
        <v>11716</v>
      </c>
      <c r="KK104" s="5">
        <v>11402</v>
      </c>
      <c r="KL104" s="5">
        <v>13340</v>
      </c>
      <c r="KM104" s="5">
        <v>14206</v>
      </c>
      <c r="KN104" s="5">
        <v>10748</v>
      </c>
      <c r="KO104" s="5">
        <v>7822</v>
      </c>
      <c r="KP104" s="5">
        <v>13157</v>
      </c>
      <c r="KQ104" s="5">
        <v>10322</v>
      </c>
      <c r="KR104" s="5">
        <v>2317</v>
      </c>
      <c r="KS104" s="5">
        <v>12936</v>
      </c>
      <c r="KT104" s="5">
        <v>23388</v>
      </c>
      <c r="KU104" s="5">
        <v>22919</v>
      </c>
      <c r="KV104" s="5">
        <v>19853</v>
      </c>
      <c r="KW104" s="5">
        <v>6754</v>
      </c>
      <c r="KX104" s="5">
        <v>6803</v>
      </c>
      <c r="KY104" s="5">
        <v>6488</v>
      </c>
      <c r="KZ104" s="5">
        <v>5367</v>
      </c>
      <c r="LA104" s="5">
        <v>3571</v>
      </c>
      <c r="LB104" s="5">
        <v>4027</v>
      </c>
      <c r="LC104" s="5">
        <v>3162</v>
      </c>
      <c r="LD104" s="5">
        <v>2964</v>
      </c>
      <c r="LE104" s="5">
        <v>3111</v>
      </c>
      <c r="LF104" s="5">
        <v>3317</v>
      </c>
      <c r="LG104" s="5">
        <v>3522</v>
      </c>
      <c r="LH104" s="5">
        <v>3028</v>
      </c>
      <c r="LI104" s="5">
        <v>4314</v>
      </c>
      <c r="LJ104" s="5">
        <v>3830</v>
      </c>
      <c r="LK104" s="5">
        <v>8338</v>
      </c>
      <c r="LL104" s="5">
        <v>6663</v>
      </c>
      <c r="LM104" s="5">
        <v>4168</v>
      </c>
      <c r="LN104" s="5">
        <v>3780</v>
      </c>
      <c r="LO104" s="5">
        <v>2838</v>
      </c>
      <c r="LP104" s="5">
        <v>2905</v>
      </c>
      <c r="LQ104" s="5">
        <v>2883</v>
      </c>
      <c r="LR104" s="5">
        <v>2467</v>
      </c>
      <c r="LS104" s="5">
        <v>2618</v>
      </c>
      <c r="LT104" s="5">
        <v>2172</v>
      </c>
      <c r="LU104" s="5">
        <v>2232</v>
      </c>
      <c r="LV104" s="5">
        <v>1790</v>
      </c>
      <c r="LW104" s="5">
        <v>1694</v>
      </c>
      <c r="LX104" s="5">
        <v>1638</v>
      </c>
      <c r="LY104" s="5">
        <v>1474</v>
      </c>
      <c r="LZ104" s="5">
        <v>1223</v>
      </c>
      <c r="MA104" s="5">
        <v>1288</v>
      </c>
      <c r="MB104" s="5">
        <v>1596</v>
      </c>
      <c r="MC104" s="5">
        <v>1405</v>
      </c>
      <c r="MD104" s="5">
        <v>1533</v>
      </c>
      <c r="ME104" s="5">
        <v>1513</v>
      </c>
      <c r="MF104" s="5">
        <v>1501</v>
      </c>
      <c r="MG104" s="5">
        <v>1075</v>
      </c>
      <c r="MH104" s="5">
        <v>1279</v>
      </c>
      <c r="MI104" s="5">
        <v>1227</v>
      </c>
      <c r="MJ104" s="5">
        <v>1392</v>
      </c>
      <c r="MK104" s="5">
        <v>1423</v>
      </c>
      <c r="ML104" s="5">
        <v>1336</v>
      </c>
      <c r="MM104" s="5">
        <v>1212</v>
      </c>
      <c r="MN104" s="5">
        <v>1248</v>
      </c>
      <c r="MO104" s="5">
        <v>1385</v>
      </c>
      <c r="MP104" s="5">
        <v>1774</v>
      </c>
      <c r="MQ104" s="5">
        <v>7</v>
      </c>
      <c r="MR104" s="5">
        <v>10</v>
      </c>
      <c r="MS104" s="5">
        <v>-124</v>
      </c>
      <c r="MT104" s="5">
        <v>-257</v>
      </c>
      <c r="MU104" s="5">
        <v>-273</v>
      </c>
      <c r="MV104" s="5">
        <v>-287</v>
      </c>
      <c r="MW104" s="5">
        <v>-291</v>
      </c>
      <c r="MX104" s="5">
        <v>752</v>
      </c>
      <c r="MY104" s="5">
        <v>755</v>
      </c>
      <c r="MZ104" s="5">
        <v>1098</v>
      </c>
      <c r="NA104" s="5">
        <v>1138</v>
      </c>
      <c r="NB104" s="5">
        <v>47</v>
      </c>
      <c r="NC104" s="5">
        <v>12</v>
      </c>
      <c r="ND104" s="5">
        <v>1801</v>
      </c>
      <c r="NE104" s="5" t="s">
        <v>220</v>
      </c>
      <c r="NF104" s="5" t="s">
        <v>220</v>
      </c>
      <c r="NG104" s="5" t="s">
        <v>220</v>
      </c>
      <c r="NH104" s="5" t="s">
        <v>220</v>
      </c>
      <c r="NI104" s="5" t="s">
        <v>220</v>
      </c>
      <c r="NJ104" s="5" t="s">
        <v>220</v>
      </c>
      <c r="NK104" s="5" t="s">
        <v>220</v>
      </c>
      <c r="NL104" s="5" t="s">
        <v>220</v>
      </c>
      <c r="NM104" s="5" t="s">
        <v>220</v>
      </c>
      <c r="NN104" s="5" t="s">
        <v>220</v>
      </c>
      <c r="NO104" s="5" t="s">
        <v>220</v>
      </c>
      <c r="NP104" s="5" t="s">
        <v>220</v>
      </c>
      <c r="NQ104" s="5" t="s">
        <v>220</v>
      </c>
      <c r="NR104" s="5" t="s">
        <v>220</v>
      </c>
      <c r="NS104" s="5" t="s">
        <v>220</v>
      </c>
      <c r="NT104" s="5" t="s">
        <v>220</v>
      </c>
      <c r="NU104" s="5" t="s">
        <v>220</v>
      </c>
      <c r="NV104" s="5" t="s">
        <v>220</v>
      </c>
      <c r="NW104" s="5">
        <v>0</v>
      </c>
      <c r="NX104" s="5">
        <v>0</v>
      </c>
      <c r="NY104" s="5">
        <v>0</v>
      </c>
      <c r="NZ104" s="5">
        <v>0</v>
      </c>
      <c r="OA104" s="5">
        <v>0</v>
      </c>
      <c r="OB104" s="5">
        <v>0</v>
      </c>
      <c r="OC104" s="5">
        <v>0</v>
      </c>
      <c r="OD104" s="5">
        <v>0</v>
      </c>
      <c r="OE104" s="5">
        <v>0</v>
      </c>
      <c r="OF104" s="5">
        <v>0</v>
      </c>
      <c r="OG104" s="5">
        <v>0</v>
      </c>
      <c r="OH104" s="5">
        <v>0</v>
      </c>
      <c r="OI104" s="5">
        <v>0</v>
      </c>
      <c r="OJ104" s="5">
        <v>0</v>
      </c>
      <c r="OK104" s="5" t="s">
        <v>220</v>
      </c>
      <c r="OL104" s="5" t="s">
        <v>220</v>
      </c>
      <c r="OM104" s="5" t="s">
        <v>220</v>
      </c>
      <c r="ON104" s="5" t="s">
        <v>220</v>
      </c>
      <c r="OO104" s="5" t="s">
        <v>220</v>
      </c>
      <c r="OP104" s="5" t="s">
        <v>220</v>
      </c>
      <c r="OQ104" s="5" t="s">
        <v>220</v>
      </c>
      <c r="OR104" s="5" t="s">
        <v>220</v>
      </c>
      <c r="OS104" s="5" t="s">
        <v>220</v>
      </c>
      <c r="OT104" s="5" t="s">
        <v>220</v>
      </c>
      <c r="OU104" s="5" t="s">
        <v>220</v>
      </c>
      <c r="OV104" s="5" t="s">
        <v>220</v>
      </c>
      <c r="OW104" s="5" t="s">
        <v>220</v>
      </c>
      <c r="OX104" s="5" t="s">
        <v>220</v>
      </c>
      <c r="OY104" s="5" t="s">
        <v>220</v>
      </c>
      <c r="OZ104" s="5" t="s">
        <v>220</v>
      </c>
      <c r="PA104" s="5" t="s">
        <v>220</v>
      </c>
      <c r="PB104" s="5" t="s">
        <v>220</v>
      </c>
      <c r="PC104" s="5">
        <v>30065</v>
      </c>
      <c r="PD104" s="5">
        <v>27034</v>
      </c>
      <c r="PE104" s="5">
        <v>21601</v>
      </c>
      <c r="PF104" s="5">
        <v>21451</v>
      </c>
      <c r="PG104" s="5">
        <v>20325</v>
      </c>
      <c r="PH104" s="5">
        <v>20871</v>
      </c>
      <c r="PI104" s="5">
        <v>18596</v>
      </c>
      <c r="PJ104" s="5">
        <v>18679</v>
      </c>
      <c r="PK104" s="5">
        <v>17938</v>
      </c>
      <c r="PL104" s="5">
        <v>17238</v>
      </c>
      <c r="PM104" s="5">
        <v>15599</v>
      </c>
      <c r="PN104" s="5">
        <v>16676</v>
      </c>
      <c r="PO104" s="5">
        <v>14681</v>
      </c>
      <c r="PP104" s="5">
        <v>15930</v>
      </c>
      <c r="PQ104" s="5">
        <v>14922</v>
      </c>
      <c r="PR104" s="5">
        <v>19963</v>
      </c>
      <c r="PS104" s="5">
        <v>15905</v>
      </c>
      <c r="PT104" s="5">
        <v>13599</v>
      </c>
      <c r="PU104" s="5">
        <v>12558</v>
      </c>
      <c r="PV104" s="5">
        <v>14875</v>
      </c>
      <c r="PW104" s="5">
        <v>14523</v>
      </c>
      <c r="PX104" s="5">
        <v>16584</v>
      </c>
      <c r="PY104" s="5">
        <v>15524</v>
      </c>
      <c r="PZ104" s="5">
        <v>14305</v>
      </c>
      <c r="QA104" s="5">
        <v>14146</v>
      </c>
      <c r="QB104" s="5">
        <v>13883</v>
      </c>
      <c r="QC104" s="5">
        <v>13238</v>
      </c>
      <c r="QD104" s="5">
        <v>13303</v>
      </c>
      <c r="QE104" s="5">
        <v>14350</v>
      </c>
      <c r="QF104" s="5">
        <v>15262</v>
      </c>
      <c r="QG104" s="5">
        <v>16214</v>
      </c>
      <c r="QH104" s="5">
        <v>16951</v>
      </c>
      <c r="QI104" s="5">
        <v>24005</v>
      </c>
      <c r="QJ104" s="5">
        <v>26869</v>
      </c>
      <c r="QK104" s="5">
        <v>23607</v>
      </c>
      <c r="QL104" s="5">
        <v>24930</v>
      </c>
      <c r="QM104" s="5">
        <v>27660</v>
      </c>
      <c r="QN104" s="5">
        <v>29370</v>
      </c>
      <c r="QO104" s="5">
        <v>26479</v>
      </c>
      <c r="QP104" s="5">
        <v>23724</v>
      </c>
      <c r="QQ104" s="5">
        <v>24545</v>
      </c>
      <c r="QR104" s="5">
        <v>16226</v>
      </c>
      <c r="QS104" s="5">
        <v>15397</v>
      </c>
      <c r="QT104" s="5">
        <v>16218</v>
      </c>
      <c r="QU104" s="5">
        <v>14762</v>
      </c>
      <c r="QV104" s="5">
        <v>16011</v>
      </c>
      <c r="QW104" s="5">
        <v>10945</v>
      </c>
      <c r="QX104" s="5">
        <v>19406</v>
      </c>
      <c r="QY104" s="5">
        <v>9439</v>
      </c>
      <c r="QZ104" s="5">
        <v>10541</v>
      </c>
      <c r="RA104" s="5">
        <v>10086</v>
      </c>
      <c r="RB104" s="5">
        <v>9017</v>
      </c>
      <c r="RC104" s="5">
        <v>8819</v>
      </c>
      <c r="RD104" s="5">
        <v>10046</v>
      </c>
      <c r="RE104" s="5">
        <v>8625</v>
      </c>
      <c r="RF104" s="5">
        <v>10177</v>
      </c>
      <c r="RG104" s="5">
        <v>8257</v>
      </c>
      <c r="RH104" s="5">
        <v>9337</v>
      </c>
      <c r="RI104" s="5">
        <v>9284</v>
      </c>
      <c r="RJ104" s="5">
        <v>9378</v>
      </c>
      <c r="RK104" s="5">
        <v>8424</v>
      </c>
      <c r="RL104" s="5">
        <v>11015</v>
      </c>
      <c r="RM104" s="5">
        <v>11892</v>
      </c>
      <c r="RN104" s="5">
        <v>11430</v>
      </c>
      <c r="RO104" s="5">
        <v>13854</v>
      </c>
      <c r="RP104" s="5">
        <v>14127</v>
      </c>
      <c r="RQ104" s="5">
        <v>12706</v>
      </c>
      <c r="RR104" s="5">
        <v>11945</v>
      </c>
      <c r="RS104" s="5">
        <v>11659</v>
      </c>
      <c r="RT104" s="5">
        <v>12916</v>
      </c>
      <c r="RU104" s="5">
        <v>10319</v>
      </c>
      <c r="RV104" s="5">
        <v>10493</v>
      </c>
      <c r="RW104" s="5">
        <v>12341</v>
      </c>
      <c r="RX104" s="5">
        <v>13184</v>
      </c>
      <c r="RY104" s="5">
        <v>11261</v>
      </c>
      <c r="RZ104" s="5">
        <v>9475</v>
      </c>
      <c r="SA104" s="5">
        <v>8331</v>
      </c>
      <c r="SB104" s="5">
        <v>9013</v>
      </c>
      <c r="SC104" s="5">
        <v>8612</v>
      </c>
      <c r="SD104" s="5">
        <v>7699</v>
      </c>
      <c r="SE104" s="5">
        <v>11509</v>
      </c>
      <c r="SF104" s="5">
        <v>9075</v>
      </c>
      <c r="SG104" s="5">
        <v>8700</v>
      </c>
      <c r="SH104" s="5">
        <v>11053</v>
      </c>
      <c r="SI104" s="5">
        <v>8671</v>
      </c>
      <c r="SJ104" s="5">
        <v>8264</v>
      </c>
      <c r="SK104" s="5">
        <v>8204</v>
      </c>
      <c r="SL104" s="5">
        <v>8451</v>
      </c>
      <c r="SM104" s="5">
        <v>8567</v>
      </c>
      <c r="SN104" s="5">
        <v>8198</v>
      </c>
      <c r="SO104" s="5">
        <v>7906</v>
      </c>
      <c r="SP104" s="5">
        <v>7294</v>
      </c>
      <c r="SQ104" s="5">
        <v>7087</v>
      </c>
      <c r="SR104" s="5">
        <v>6516</v>
      </c>
      <c r="SS104" s="5">
        <v>6662</v>
      </c>
      <c r="ST104" s="5">
        <v>7345</v>
      </c>
      <c r="SU104" s="5">
        <v>9179</v>
      </c>
      <c r="SV104" s="5">
        <v>13601</v>
      </c>
      <c r="SW104" s="5">
        <v>16456</v>
      </c>
      <c r="SX104" s="5">
        <v>16461</v>
      </c>
      <c r="SY104" s="5">
        <v>14306</v>
      </c>
      <c r="SZ104" s="5">
        <v>15142</v>
      </c>
      <c r="TA104" s="5">
        <v>15059</v>
      </c>
      <c r="TB104" s="5">
        <v>11879</v>
      </c>
      <c r="TC104" s="5">
        <v>10660</v>
      </c>
      <c r="TD104" s="5">
        <v>10182</v>
      </c>
      <c r="TE104" s="5">
        <v>9894</v>
      </c>
      <c r="TF104" s="5">
        <v>2669</v>
      </c>
      <c r="TG104" s="5">
        <v>5270</v>
      </c>
      <c r="TH104" s="5">
        <v>4063</v>
      </c>
      <c r="TI104" s="5">
        <v>3976</v>
      </c>
      <c r="TJ104" s="5">
        <v>4671</v>
      </c>
      <c r="TK104" s="5">
        <v>4737</v>
      </c>
      <c r="TL104" s="5">
        <v>2269</v>
      </c>
      <c r="TM104" s="5">
        <v>1278</v>
      </c>
      <c r="TN104" s="5">
        <v>1797</v>
      </c>
      <c r="TO104" s="5">
        <v>1743</v>
      </c>
      <c r="TP104" s="5">
        <v>1754</v>
      </c>
      <c r="TQ104" s="5">
        <v>1626</v>
      </c>
      <c r="TR104" s="5">
        <v>1756</v>
      </c>
      <c r="TS104" s="5">
        <v>1524</v>
      </c>
      <c r="TT104" s="5">
        <v>1301</v>
      </c>
      <c r="TU104" s="5">
        <v>903</v>
      </c>
      <c r="TV104" s="5">
        <v>750</v>
      </c>
      <c r="TW104" s="5">
        <v>672</v>
      </c>
      <c r="TX104" s="5">
        <v>842</v>
      </c>
      <c r="TY104" s="5">
        <v>1242</v>
      </c>
      <c r="TZ104" s="5">
        <v>1095</v>
      </c>
      <c r="UA104" s="5">
        <v>1441</v>
      </c>
      <c r="UB104" s="5">
        <v>1184</v>
      </c>
      <c r="UC104" s="5">
        <v>1032</v>
      </c>
      <c r="UD104" s="5">
        <v>920</v>
      </c>
      <c r="UE104" s="5">
        <v>610</v>
      </c>
      <c r="UF104" s="5">
        <v>47</v>
      </c>
      <c r="UG104" s="5">
        <v>42</v>
      </c>
      <c r="UH104" s="5">
        <v>1</v>
      </c>
      <c r="UI104" s="5">
        <v>25</v>
      </c>
      <c r="UJ104" s="5">
        <v>30</v>
      </c>
      <c r="UK104" s="5">
        <v>41</v>
      </c>
      <c r="UL104" s="5">
        <v>41</v>
      </c>
      <c r="UM104" s="5">
        <v>42</v>
      </c>
      <c r="UN104" s="5">
        <v>1</v>
      </c>
      <c r="UO104" s="5">
        <v>2</v>
      </c>
      <c r="UP104" s="5">
        <v>248</v>
      </c>
      <c r="UQ104" s="5">
        <v>129</v>
      </c>
      <c r="UR104" s="5">
        <v>1</v>
      </c>
      <c r="US104" s="5">
        <v>16</v>
      </c>
      <c r="UT104" s="5">
        <v>1607</v>
      </c>
      <c r="UU104" s="5">
        <v>1842</v>
      </c>
      <c r="UV104" s="5">
        <v>1293</v>
      </c>
      <c r="UW104" s="5">
        <v>1004</v>
      </c>
      <c r="UX104" s="5">
        <v>849</v>
      </c>
      <c r="UY104" s="5">
        <v>842</v>
      </c>
      <c r="UZ104" s="5">
        <v>959</v>
      </c>
      <c r="VA104" s="5">
        <v>1015</v>
      </c>
      <c r="VB104" s="5">
        <v>999</v>
      </c>
      <c r="VC104" s="5">
        <v>1156</v>
      </c>
      <c r="VD104" s="5">
        <v>742</v>
      </c>
      <c r="VE104" s="5">
        <v>345</v>
      </c>
      <c r="VF104" s="5">
        <v>192</v>
      </c>
      <c r="VG104" s="5">
        <v>75857</v>
      </c>
      <c r="VH104" s="5">
        <v>75919</v>
      </c>
      <c r="VI104" s="5">
        <v>75638</v>
      </c>
      <c r="VJ104" s="5">
        <v>79659</v>
      </c>
      <c r="VK104" s="5">
        <v>83504</v>
      </c>
      <c r="VL104" s="5">
        <v>81350</v>
      </c>
      <c r="VM104" s="5">
        <v>82949</v>
      </c>
      <c r="VN104" s="5">
        <v>70219</v>
      </c>
      <c r="VO104" s="5">
        <v>74433</v>
      </c>
      <c r="VP104" s="5">
        <v>70843</v>
      </c>
      <c r="VQ104" s="5">
        <v>69444</v>
      </c>
      <c r="VR104" s="5">
        <v>51496</v>
      </c>
      <c r="VS104" s="5">
        <v>50981</v>
      </c>
      <c r="VT104" s="5">
        <v>60227</v>
      </c>
      <c r="VU104" s="5">
        <v>78431</v>
      </c>
      <c r="VV104" s="5">
        <v>74798</v>
      </c>
      <c r="VW104" s="5">
        <v>77976</v>
      </c>
      <c r="VX104" s="5">
        <v>87117</v>
      </c>
      <c r="VY104" s="5">
        <v>65907</v>
      </c>
      <c r="VZ104" s="5">
        <v>31514</v>
      </c>
      <c r="WA104" s="5">
        <v>42939</v>
      </c>
      <c r="WB104" s="5">
        <v>45461</v>
      </c>
      <c r="WC104" s="5">
        <v>38865</v>
      </c>
      <c r="WD104" s="5">
        <v>40684</v>
      </c>
      <c r="WE104" s="5">
        <v>37670</v>
      </c>
      <c r="WF104" s="5">
        <v>73605</v>
      </c>
      <c r="WG104" s="5">
        <v>44027</v>
      </c>
      <c r="WH104" s="5">
        <v>41173</v>
      </c>
      <c r="WI104" s="5">
        <v>34407</v>
      </c>
      <c r="WJ104" s="5">
        <v>34681</v>
      </c>
      <c r="WK104" s="5">
        <v>36905</v>
      </c>
      <c r="WL104" s="5">
        <v>27077</v>
      </c>
      <c r="WM104" s="5">
        <v>1252</v>
      </c>
      <c r="WN104" s="5">
        <v>850</v>
      </c>
      <c r="WO104" s="5">
        <v>848</v>
      </c>
      <c r="WP104" s="5">
        <v>684</v>
      </c>
      <c r="WQ104" s="5">
        <v>747</v>
      </c>
      <c r="WR104" s="5">
        <v>892</v>
      </c>
      <c r="WS104" s="5">
        <v>3756</v>
      </c>
      <c r="WT104" s="5">
        <v>9242</v>
      </c>
      <c r="WU104" s="5">
        <v>8917</v>
      </c>
      <c r="WV104" s="5">
        <v>8546</v>
      </c>
      <c r="WW104" s="5">
        <v>7255</v>
      </c>
      <c r="WX104" s="5">
        <v>6710</v>
      </c>
      <c r="WY104" s="5">
        <v>5138</v>
      </c>
      <c r="WZ104" s="5">
        <v>5503</v>
      </c>
      <c r="XA104" s="5">
        <v>4130</v>
      </c>
      <c r="XB104" s="5">
        <v>3187</v>
      </c>
      <c r="XC104" s="5">
        <v>2058</v>
      </c>
      <c r="XD104" s="5">
        <v>163</v>
      </c>
      <c r="XE104" s="5">
        <v>3545</v>
      </c>
      <c r="XF104" s="5">
        <v>6452</v>
      </c>
      <c r="XG104" s="5">
        <v>2676</v>
      </c>
      <c r="XH104" s="5">
        <v>2077</v>
      </c>
      <c r="XI104" s="5">
        <v>1462</v>
      </c>
      <c r="XJ104" s="5">
        <v>1416</v>
      </c>
      <c r="XK104" s="5">
        <v>1616</v>
      </c>
      <c r="XL104" s="5">
        <v>1823</v>
      </c>
      <c r="XM104" s="5">
        <v>2113</v>
      </c>
      <c r="XN104" s="5">
        <v>1893</v>
      </c>
      <c r="XO104" s="5">
        <v>1681</v>
      </c>
      <c r="XP104" s="5">
        <v>1788</v>
      </c>
      <c r="XQ104" s="5">
        <v>2269</v>
      </c>
      <c r="XR104" s="5">
        <v>1482</v>
      </c>
      <c r="XS104" s="2">
        <v>11249</v>
      </c>
      <c r="XT104" s="3" t="s">
        <v>222</v>
      </c>
      <c r="XU104" s="3" t="s">
        <v>222</v>
      </c>
      <c r="XV104" s="3" t="s">
        <v>222</v>
      </c>
      <c r="XW104" s="3" t="s">
        <v>221</v>
      </c>
      <c r="XX104" s="3" t="s">
        <v>222</v>
      </c>
      <c r="XY104" s="3" t="s">
        <v>222</v>
      </c>
      <c r="XZ104" s="3" t="s">
        <v>251</v>
      </c>
    </row>
    <row r="105" spans="1:650" x14ac:dyDescent="0.3">
      <c r="A105" s="1" t="s">
        <v>99</v>
      </c>
      <c r="B105" s="2">
        <v>4008754</v>
      </c>
      <c r="C105" s="5">
        <v>0</v>
      </c>
      <c r="D105" s="5">
        <v>0</v>
      </c>
      <c r="E105" s="5">
        <v>0</v>
      </c>
      <c r="F105" s="5">
        <v>0</v>
      </c>
      <c r="G105" s="5">
        <v>0</v>
      </c>
      <c r="H105" s="5">
        <v>0</v>
      </c>
      <c r="I105" s="5">
        <v>0</v>
      </c>
      <c r="J105" s="5">
        <v>0</v>
      </c>
      <c r="K105" s="5">
        <v>0</v>
      </c>
      <c r="L105" s="5">
        <v>0</v>
      </c>
      <c r="M105" s="5">
        <v>0</v>
      </c>
      <c r="N105" s="5">
        <v>0</v>
      </c>
      <c r="O105" s="5">
        <v>0</v>
      </c>
      <c r="P105" s="5">
        <v>0</v>
      </c>
      <c r="Q105" s="5">
        <v>0</v>
      </c>
      <c r="R105" s="5">
        <v>0</v>
      </c>
      <c r="S105" s="5">
        <v>0</v>
      </c>
      <c r="T105" s="5">
        <v>0</v>
      </c>
      <c r="U105" s="5">
        <v>745</v>
      </c>
      <c r="V105" s="5">
        <v>0</v>
      </c>
      <c r="W105" s="5">
        <v>0</v>
      </c>
      <c r="X105" s="5">
        <v>0</v>
      </c>
      <c r="Y105" s="5">
        <v>0</v>
      </c>
      <c r="Z105" s="5">
        <v>0</v>
      </c>
      <c r="AA105" s="5">
        <v>0</v>
      </c>
      <c r="AB105" s="5">
        <v>0</v>
      </c>
      <c r="AC105" s="5">
        <v>0</v>
      </c>
      <c r="AD105" s="5">
        <v>0</v>
      </c>
      <c r="AE105" s="5">
        <v>0</v>
      </c>
      <c r="AF105" s="5">
        <v>0</v>
      </c>
      <c r="AG105" s="5">
        <v>0</v>
      </c>
      <c r="AH105" s="5">
        <v>0</v>
      </c>
      <c r="AI105" s="5">
        <v>111902</v>
      </c>
      <c r="AJ105" s="5">
        <v>66365</v>
      </c>
      <c r="AK105" s="5">
        <v>22698</v>
      </c>
      <c r="AL105" s="5">
        <v>22858</v>
      </c>
      <c r="AM105" s="5">
        <v>13323</v>
      </c>
      <c r="AN105" s="5">
        <v>147238</v>
      </c>
      <c r="AO105" s="5">
        <v>7367</v>
      </c>
      <c r="AP105" s="5">
        <v>5003</v>
      </c>
      <c r="AQ105" s="5">
        <v>9270</v>
      </c>
      <c r="AR105" s="5">
        <v>8030</v>
      </c>
      <c r="AS105" s="5">
        <v>3602</v>
      </c>
      <c r="AT105" s="5">
        <v>65750</v>
      </c>
      <c r="AU105" s="5">
        <v>9155</v>
      </c>
      <c r="AV105" s="5">
        <v>9914</v>
      </c>
      <c r="AW105" s="5">
        <v>14843</v>
      </c>
      <c r="AX105" s="5">
        <v>13835</v>
      </c>
      <c r="AY105" s="5">
        <v>3097</v>
      </c>
      <c r="AZ105" s="5">
        <v>13730</v>
      </c>
      <c r="BA105" s="5">
        <v>15558</v>
      </c>
      <c r="BB105" s="5">
        <v>52662</v>
      </c>
      <c r="BC105" s="5">
        <v>21916</v>
      </c>
      <c r="BD105" s="5">
        <v>3947</v>
      </c>
      <c r="BE105" s="5">
        <v>2605</v>
      </c>
      <c r="BF105" s="5">
        <v>2055</v>
      </c>
      <c r="BG105" s="5">
        <v>3983</v>
      </c>
      <c r="BH105" s="5">
        <v>3927</v>
      </c>
      <c r="BI105" s="5">
        <v>1335</v>
      </c>
      <c r="BJ105" s="5">
        <v>703</v>
      </c>
      <c r="BK105" s="5">
        <v>2264</v>
      </c>
      <c r="BL105" s="5">
        <v>2193</v>
      </c>
      <c r="BM105" s="5">
        <v>1957</v>
      </c>
      <c r="BN105" s="5">
        <v>8167</v>
      </c>
      <c r="BO105" s="5">
        <v>0</v>
      </c>
      <c r="BP105" s="5">
        <v>0</v>
      </c>
      <c r="BQ105" s="5">
        <v>0</v>
      </c>
      <c r="BR105" s="5">
        <v>0</v>
      </c>
      <c r="BS105" s="5">
        <v>0</v>
      </c>
      <c r="BT105" s="5">
        <v>0</v>
      </c>
      <c r="BU105" s="5">
        <v>0</v>
      </c>
      <c r="BV105" s="5">
        <v>0</v>
      </c>
      <c r="BW105" s="5">
        <v>0</v>
      </c>
      <c r="BX105" s="5">
        <v>0</v>
      </c>
      <c r="BY105" s="5">
        <v>0</v>
      </c>
      <c r="BZ105" s="5">
        <v>0</v>
      </c>
      <c r="CA105" s="5">
        <v>0</v>
      </c>
      <c r="CB105" s="5">
        <v>0</v>
      </c>
      <c r="CC105" s="5">
        <v>147</v>
      </c>
      <c r="CD105" s="5">
        <v>0</v>
      </c>
      <c r="CE105" s="5">
        <v>2</v>
      </c>
      <c r="CF105" s="5">
        <v>0</v>
      </c>
      <c r="CG105" s="5">
        <v>-175</v>
      </c>
      <c r="CH105" s="5">
        <v>5792</v>
      </c>
      <c r="CI105" s="5">
        <v>2888</v>
      </c>
      <c r="CJ105" s="5">
        <v>1714</v>
      </c>
      <c r="CK105" s="5">
        <v>560</v>
      </c>
      <c r="CL105" s="5">
        <v>518</v>
      </c>
      <c r="CM105" s="5">
        <v>1885</v>
      </c>
      <c r="CN105" s="5">
        <v>1274</v>
      </c>
      <c r="CO105" s="5">
        <v>743</v>
      </c>
      <c r="CP105" s="5">
        <v>965</v>
      </c>
      <c r="CQ105" s="5">
        <v>3088</v>
      </c>
      <c r="CR105" s="5">
        <v>4079</v>
      </c>
      <c r="CS105" s="5">
        <v>2041</v>
      </c>
      <c r="CT105" s="5">
        <v>5377</v>
      </c>
      <c r="CU105" s="5">
        <v>42369</v>
      </c>
      <c r="CV105" s="5">
        <v>38833</v>
      </c>
      <c r="CW105" s="5">
        <v>37800</v>
      </c>
      <c r="CX105" s="5">
        <v>35044</v>
      </c>
      <c r="CY105" s="5">
        <v>27493</v>
      </c>
      <c r="CZ105" s="5">
        <v>35040</v>
      </c>
      <c r="DA105" s="5">
        <v>41569</v>
      </c>
      <c r="DB105" s="5">
        <v>27156</v>
      </c>
      <c r="DC105" s="5">
        <v>40348</v>
      </c>
      <c r="DD105" s="5">
        <v>26949</v>
      </c>
      <c r="DE105" s="5">
        <v>34538</v>
      </c>
      <c r="DF105" s="5">
        <v>18450</v>
      </c>
      <c r="DG105" s="5">
        <v>20160</v>
      </c>
      <c r="DH105" s="5">
        <v>27870</v>
      </c>
      <c r="DI105" s="5">
        <v>26477</v>
      </c>
      <c r="DJ105" s="5">
        <v>26529</v>
      </c>
      <c r="DK105" s="5">
        <v>24238</v>
      </c>
      <c r="DL105" s="5">
        <v>28656</v>
      </c>
      <c r="DM105" s="5">
        <v>10112</v>
      </c>
      <c r="DN105" s="5">
        <v>10338</v>
      </c>
      <c r="DO105" s="5">
        <v>10409</v>
      </c>
      <c r="DP105" s="5">
        <v>6350</v>
      </c>
      <c r="DQ105" s="5">
        <v>7421</v>
      </c>
      <c r="DR105" s="5">
        <v>9228</v>
      </c>
      <c r="DS105" s="5">
        <v>8894</v>
      </c>
      <c r="DT105" s="5">
        <v>6990</v>
      </c>
      <c r="DU105" s="5">
        <v>7453</v>
      </c>
      <c r="DV105" s="5">
        <v>7312</v>
      </c>
      <c r="DW105" s="5">
        <v>4500</v>
      </c>
      <c r="DX105" s="5">
        <v>8683</v>
      </c>
      <c r="DY105" s="5">
        <v>11268</v>
      </c>
      <c r="DZ105" s="5">
        <v>11352</v>
      </c>
      <c r="EA105" s="5">
        <v>982</v>
      </c>
      <c r="EB105" s="5">
        <v>550</v>
      </c>
      <c r="EC105" s="5">
        <v>860</v>
      </c>
      <c r="ED105" s="5">
        <v>476</v>
      </c>
      <c r="EE105" s="5">
        <v>569</v>
      </c>
      <c r="EF105" s="5">
        <v>213</v>
      </c>
      <c r="EG105" s="5">
        <v>393</v>
      </c>
      <c r="EH105" s="5">
        <v>352</v>
      </c>
      <c r="EI105" s="5">
        <v>650</v>
      </c>
      <c r="EJ105" s="5">
        <v>502</v>
      </c>
      <c r="EK105" s="5">
        <v>294</v>
      </c>
      <c r="EL105" s="5">
        <v>386</v>
      </c>
      <c r="EM105" s="5">
        <v>474</v>
      </c>
      <c r="EN105" s="5">
        <v>195</v>
      </c>
      <c r="EO105" s="5">
        <v>423</v>
      </c>
      <c r="EP105" s="5">
        <v>151</v>
      </c>
      <c r="EQ105" s="5">
        <v>746</v>
      </c>
      <c r="ER105" s="5">
        <v>130</v>
      </c>
      <c r="ES105" s="5">
        <v>125</v>
      </c>
      <c r="ET105" s="5">
        <v>524</v>
      </c>
      <c r="EU105" s="5">
        <v>339</v>
      </c>
      <c r="EV105" s="5">
        <v>366</v>
      </c>
      <c r="EW105" s="5">
        <v>601</v>
      </c>
      <c r="EX105" s="5">
        <v>602</v>
      </c>
      <c r="EY105" s="5">
        <v>181</v>
      </c>
      <c r="EZ105" s="5">
        <v>144</v>
      </c>
      <c r="FA105" s="5">
        <v>81</v>
      </c>
      <c r="FB105" s="5">
        <v>240</v>
      </c>
      <c r="FC105" s="5">
        <v>367</v>
      </c>
      <c r="FD105" s="5">
        <v>2485</v>
      </c>
      <c r="FE105" s="5">
        <v>14994</v>
      </c>
      <c r="FF105" s="5">
        <v>1995</v>
      </c>
      <c r="FG105" s="5">
        <v>0</v>
      </c>
      <c r="FH105" s="5">
        <v>0</v>
      </c>
      <c r="FI105" s="5">
        <v>0</v>
      </c>
      <c r="FJ105" s="5">
        <v>0</v>
      </c>
      <c r="FK105" s="5">
        <v>0</v>
      </c>
      <c r="FL105" s="5">
        <v>0</v>
      </c>
      <c r="FM105" s="5">
        <v>0</v>
      </c>
      <c r="FN105" s="5">
        <v>0</v>
      </c>
      <c r="FO105" s="5">
        <v>0</v>
      </c>
      <c r="FP105" s="5">
        <v>0</v>
      </c>
      <c r="FQ105" s="5">
        <v>0</v>
      </c>
      <c r="FR105" s="5">
        <v>0</v>
      </c>
      <c r="FS105" s="5">
        <v>0</v>
      </c>
      <c r="FT105" s="5">
        <v>0</v>
      </c>
      <c r="FU105" s="5" t="s">
        <v>220</v>
      </c>
      <c r="FV105" s="5" t="s">
        <v>220</v>
      </c>
      <c r="FW105" s="5" t="s">
        <v>220</v>
      </c>
      <c r="FX105" s="5" t="s">
        <v>220</v>
      </c>
      <c r="FY105" s="5" t="s">
        <v>220</v>
      </c>
      <c r="FZ105" s="5" t="s">
        <v>220</v>
      </c>
      <c r="GA105" s="5" t="s">
        <v>220</v>
      </c>
      <c r="GB105" s="5" t="s">
        <v>220</v>
      </c>
      <c r="GC105" s="5" t="s">
        <v>220</v>
      </c>
      <c r="GD105" s="5" t="s">
        <v>220</v>
      </c>
      <c r="GE105" s="5" t="s">
        <v>220</v>
      </c>
      <c r="GF105" s="5" t="s">
        <v>220</v>
      </c>
      <c r="GG105" s="5" t="s">
        <v>220</v>
      </c>
      <c r="GH105" s="5" t="s">
        <v>220</v>
      </c>
      <c r="GI105" s="5" t="s">
        <v>220</v>
      </c>
      <c r="GJ105" s="5" t="s">
        <v>220</v>
      </c>
      <c r="GK105" s="5" t="s">
        <v>220</v>
      </c>
      <c r="GL105" s="5" t="s">
        <v>220</v>
      </c>
      <c r="GM105" s="5">
        <v>155253</v>
      </c>
      <c r="GN105" s="5">
        <v>105748</v>
      </c>
      <c r="GO105" s="5">
        <v>61358</v>
      </c>
      <c r="GP105" s="5">
        <v>58378</v>
      </c>
      <c r="GQ105" s="5">
        <v>41385</v>
      </c>
      <c r="GR105" s="5">
        <v>182492</v>
      </c>
      <c r="GS105" s="5">
        <v>49328</v>
      </c>
      <c r="GT105" s="5">
        <v>32511</v>
      </c>
      <c r="GU105" s="5">
        <v>50268</v>
      </c>
      <c r="GV105" s="5">
        <v>35480</v>
      </c>
      <c r="GW105" s="5">
        <v>38435</v>
      </c>
      <c r="GX105" s="5">
        <v>84586</v>
      </c>
      <c r="GY105" s="5">
        <v>29789</v>
      </c>
      <c r="GZ105" s="5">
        <v>37979</v>
      </c>
      <c r="HA105" s="5">
        <v>41890</v>
      </c>
      <c r="HB105" s="5">
        <v>40515</v>
      </c>
      <c r="HC105" s="5">
        <v>28082</v>
      </c>
      <c r="HD105" s="5">
        <v>42516</v>
      </c>
      <c r="HE105" s="5">
        <v>26364</v>
      </c>
      <c r="HF105" s="5">
        <v>69316</v>
      </c>
      <c r="HG105" s="5">
        <v>35553</v>
      </c>
      <c r="HH105" s="5">
        <v>12376</v>
      </c>
      <c r="HI105" s="5">
        <v>11186</v>
      </c>
      <c r="HJ105" s="5">
        <v>12403</v>
      </c>
      <c r="HK105" s="5">
        <v>14943</v>
      </c>
      <c r="HL105" s="5">
        <v>12334</v>
      </c>
      <c r="HM105" s="5">
        <v>9612</v>
      </c>
      <c r="HN105" s="5">
        <v>9221</v>
      </c>
      <c r="HO105" s="5">
        <v>10220</v>
      </c>
      <c r="HP105" s="5">
        <v>17440</v>
      </c>
      <c r="HQ105" s="5">
        <v>30259</v>
      </c>
      <c r="HR105" s="5">
        <v>26891</v>
      </c>
      <c r="HS105" s="5">
        <v>120026</v>
      </c>
      <c r="HT105" s="5">
        <v>132534</v>
      </c>
      <c r="HU105" s="5">
        <v>135988</v>
      </c>
      <c r="HV105" s="5">
        <v>144853</v>
      </c>
      <c r="HW105" s="5">
        <v>159380</v>
      </c>
      <c r="HX105" s="5">
        <v>134984</v>
      </c>
      <c r="HY105" s="5">
        <v>149414</v>
      </c>
      <c r="HZ105" s="5">
        <v>142659</v>
      </c>
      <c r="IA105" s="5">
        <v>136910</v>
      </c>
      <c r="IB105" s="5">
        <v>136730</v>
      </c>
      <c r="IC105" s="5">
        <v>143921</v>
      </c>
      <c r="ID105" s="5">
        <v>167498</v>
      </c>
      <c r="IE105" s="5">
        <v>160866</v>
      </c>
      <c r="IF105" s="5">
        <v>153711</v>
      </c>
      <c r="IG105" s="5">
        <v>161542</v>
      </c>
      <c r="IH105" s="5">
        <v>107464</v>
      </c>
      <c r="II105" s="5">
        <v>102889</v>
      </c>
      <c r="IJ105" s="5">
        <v>93990</v>
      </c>
      <c r="IK105" s="5">
        <v>75155</v>
      </c>
      <c r="IL105" s="5">
        <v>73491</v>
      </c>
      <c r="IM105" s="5">
        <v>71038</v>
      </c>
      <c r="IN105" s="5">
        <v>58628</v>
      </c>
      <c r="IO105" s="5">
        <v>61089</v>
      </c>
      <c r="IP105" s="5">
        <v>52272</v>
      </c>
      <c r="IQ105" s="5">
        <v>50883</v>
      </c>
      <c r="IR105" s="5">
        <v>51419</v>
      </c>
      <c r="IS105" s="5">
        <v>49698</v>
      </c>
      <c r="IT105" s="5">
        <v>49146</v>
      </c>
      <c r="IU105" s="5">
        <v>49632</v>
      </c>
      <c r="IV105" s="5">
        <v>46380</v>
      </c>
      <c r="IW105" s="5">
        <v>45572</v>
      </c>
      <c r="IX105" s="5">
        <v>45495</v>
      </c>
      <c r="IY105" s="5">
        <v>10302</v>
      </c>
      <c r="IZ105" s="5">
        <v>9221</v>
      </c>
      <c r="JA105" s="5">
        <v>8520</v>
      </c>
      <c r="JB105" s="5">
        <v>8496</v>
      </c>
      <c r="JC105" s="5">
        <v>7851</v>
      </c>
      <c r="JD105" s="5">
        <v>11822</v>
      </c>
      <c r="JE105" s="5">
        <v>10735</v>
      </c>
      <c r="JF105" s="5">
        <v>8822</v>
      </c>
      <c r="JG105" s="5">
        <v>9817</v>
      </c>
      <c r="JH105" s="5">
        <v>9501</v>
      </c>
      <c r="JI105" s="5">
        <v>9030</v>
      </c>
      <c r="JJ105" s="5">
        <v>9884</v>
      </c>
      <c r="JK105" s="5">
        <v>8696</v>
      </c>
      <c r="JL105" s="5">
        <v>8671</v>
      </c>
      <c r="JM105" s="5">
        <v>8684</v>
      </c>
      <c r="JN105" s="5">
        <v>8225</v>
      </c>
      <c r="JO105" s="5">
        <v>7658</v>
      </c>
      <c r="JP105" s="5">
        <v>6316</v>
      </c>
      <c r="JQ105" s="5">
        <v>8182</v>
      </c>
      <c r="JR105" s="5">
        <v>12639</v>
      </c>
      <c r="JS105" s="5">
        <v>7504</v>
      </c>
      <c r="JT105" s="5">
        <v>9967</v>
      </c>
      <c r="JU105" s="5">
        <v>7737</v>
      </c>
      <c r="JV105" s="5">
        <v>7516</v>
      </c>
      <c r="JW105" s="5">
        <v>6621</v>
      </c>
      <c r="JX105" s="5">
        <v>7014</v>
      </c>
      <c r="JY105" s="5">
        <v>8331</v>
      </c>
      <c r="JZ105" s="5">
        <v>7584</v>
      </c>
      <c r="KA105" s="5">
        <v>8831</v>
      </c>
      <c r="KB105" s="5">
        <v>7326</v>
      </c>
      <c r="KC105" s="5">
        <v>7564</v>
      </c>
      <c r="KD105" s="5">
        <v>5796</v>
      </c>
      <c r="KE105" s="5">
        <v>39752</v>
      </c>
      <c r="KF105" s="5">
        <v>39434</v>
      </c>
      <c r="KG105" s="5">
        <v>41610</v>
      </c>
      <c r="KH105" s="5">
        <v>36422</v>
      </c>
      <c r="KI105" s="5">
        <v>36332</v>
      </c>
      <c r="KJ105" s="5">
        <v>33146</v>
      </c>
      <c r="KK105" s="5">
        <v>33059</v>
      </c>
      <c r="KL105" s="5">
        <v>29701</v>
      </c>
      <c r="KM105" s="5">
        <v>29075</v>
      </c>
      <c r="KN105" s="5">
        <v>29711</v>
      </c>
      <c r="KO105" s="5">
        <v>24863</v>
      </c>
      <c r="KP105" s="5">
        <v>24086</v>
      </c>
      <c r="KQ105" s="5">
        <v>19814</v>
      </c>
      <c r="KR105" s="5">
        <v>19902</v>
      </c>
      <c r="KS105" s="5">
        <v>20130</v>
      </c>
      <c r="KT105" s="5">
        <v>16195</v>
      </c>
      <c r="KU105" s="5">
        <v>16951</v>
      </c>
      <c r="KV105" s="5">
        <v>10293</v>
      </c>
      <c r="KW105" s="5">
        <v>9748</v>
      </c>
      <c r="KX105" s="5">
        <v>3187</v>
      </c>
      <c r="KY105" s="5">
        <v>2518</v>
      </c>
      <c r="KZ105" s="5">
        <v>1330</v>
      </c>
      <c r="LA105" s="5">
        <v>1383</v>
      </c>
      <c r="LB105" s="5">
        <v>1198</v>
      </c>
      <c r="LC105" s="5">
        <v>960</v>
      </c>
      <c r="LD105" s="5">
        <v>1134</v>
      </c>
      <c r="LE105" s="5">
        <v>1292</v>
      </c>
      <c r="LF105" s="5">
        <v>1098</v>
      </c>
      <c r="LG105" s="5">
        <v>1137</v>
      </c>
      <c r="LH105" s="5">
        <v>783</v>
      </c>
      <c r="LI105" s="5">
        <v>807</v>
      </c>
      <c r="LJ105" s="5">
        <v>972</v>
      </c>
      <c r="LK105" s="5">
        <v>-2</v>
      </c>
      <c r="LL105" s="5">
        <v>1</v>
      </c>
      <c r="LM105" s="5">
        <v>0</v>
      </c>
      <c r="LN105" s="5">
        <v>0</v>
      </c>
      <c r="LO105" s="5">
        <v>0</v>
      </c>
      <c r="LP105" s="5">
        <v>0</v>
      </c>
      <c r="LQ105" s="5">
        <v>0</v>
      </c>
      <c r="LR105" s="5">
        <v>6</v>
      </c>
      <c r="LS105" s="5">
        <v>12</v>
      </c>
      <c r="LT105" s="5">
        <v>4</v>
      </c>
      <c r="LU105" s="5">
        <v>21</v>
      </c>
      <c r="LV105" s="5">
        <v>0</v>
      </c>
      <c r="LW105" s="5">
        <v>0</v>
      </c>
      <c r="LX105" s="5">
        <v>0</v>
      </c>
      <c r="LY105" s="5">
        <v>0</v>
      </c>
      <c r="LZ105" s="5">
        <v>-5</v>
      </c>
      <c r="MA105" s="5">
        <v>13</v>
      </c>
      <c r="MB105" s="5">
        <v>56</v>
      </c>
      <c r="MC105" s="5">
        <v>26</v>
      </c>
      <c r="MD105" s="5">
        <v>710</v>
      </c>
      <c r="ME105" s="5">
        <v>836</v>
      </c>
      <c r="MF105" s="5">
        <v>624</v>
      </c>
      <c r="MG105" s="5">
        <v>767</v>
      </c>
      <c r="MH105" s="5">
        <v>629</v>
      </c>
      <c r="MI105" s="5">
        <v>859</v>
      </c>
      <c r="MJ105" s="5">
        <v>901</v>
      </c>
      <c r="MK105" s="5">
        <v>928</v>
      </c>
      <c r="ML105" s="5">
        <v>963</v>
      </c>
      <c r="MM105" s="5">
        <v>605</v>
      </c>
      <c r="MN105" s="5">
        <v>587</v>
      </c>
      <c r="MO105" s="5">
        <v>712</v>
      </c>
      <c r="MP105" s="5">
        <v>816</v>
      </c>
      <c r="MQ105" s="5">
        <v>656</v>
      </c>
      <c r="MR105" s="5">
        <v>684</v>
      </c>
      <c r="MS105" s="5">
        <v>621</v>
      </c>
      <c r="MT105" s="5">
        <v>608</v>
      </c>
      <c r="MU105" s="5">
        <v>561</v>
      </c>
      <c r="MV105" s="5">
        <v>475</v>
      </c>
      <c r="MW105" s="5">
        <v>682</v>
      </c>
      <c r="MX105" s="5">
        <v>662</v>
      </c>
      <c r="MY105" s="5">
        <v>749</v>
      </c>
      <c r="MZ105" s="5">
        <v>742</v>
      </c>
      <c r="NA105" s="5">
        <v>734</v>
      </c>
      <c r="NB105" s="5">
        <v>0</v>
      </c>
      <c r="NC105" s="5">
        <v>0</v>
      </c>
      <c r="ND105" s="5">
        <v>0</v>
      </c>
      <c r="NE105" s="5" t="s">
        <v>220</v>
      </c>
      <c r="NF105" s="5" t="s">
        <v>220</v>
      </c>
      <c r="NG105" s="5" t="s">
        <v>220</v>
      </c>
      <c r="NH105" s="5" t="s">
        <v>220</v>
      </c>
      <c r="NI105" s="5" t="s">
        <v>220</v>
      </c>
      <c r="NJ105" s="5" t="s">
        <v>220</v>
      </c>
      <c r="NK105" s="5" t="s">
        <v>220</v>
      </c>
      <c r="NL105" s="5" t="s">
        <v>220</v>
      </c>
      <c r="NM105" s="5" t="s">
        <v>220</v>
      </c>
      <c r="NN105" s="5" t="s">
        <v>220</v>
      </c>
      <c r="NO105" s="5" t="s">
        <v>220</v>
      </c>
      <c r="NP105" s="5" t="s">
        <v>220</v>
      </c>
      <c r="NQ105" s="5" t="s">
        <v>220</v>
      </c>
      <c r="NR105" s="5" t="s">
        <v>220</v>
      </c>
      <c r="NS105" s="5" t="s">
        <v>220</v>
      </c>
      <c r="NT105" s="5" t="s">
        <v>220</v>
      </c>
      <c r="NU105" s="5" t="s">
        <v>220</v>
      </c>
      <c r="NV105" s="5" t="s">
        <v>220</v>
      </c>
      <c r="NW105" s="5">
        <v>0</v>
      </c>
      <c r="NX105" s="5">
        <v>0</v>
      </c>
      <c r="NY105" s="5">
        <v>0</v>
      </c>
      <c r="NZ105" s="5">
        <v>0</v>
      </c>
      <c r="OA105" s="5">
        <v>0</v>
      </c>
      <c r="OB105" s="5">
        <v>0</v>
      </c>
      <c r="OC105" s="5">
        <v>0</v>
      </c>
      <c r="OD105" s="5">
        <v>0</v>
      </c>
      <c r="OE105" s="5">
        <v>0</v>
      </c>
      <c r="OF105" s="5">
        <v>0</v>
      </c>
      <c r="OG105" s="5">
        <v>0</v>
      </c>
      <c r="OH105" s="5">
        <v>0</v>
      </c>
      <c r="OI105" s="5">
        <v>0</v>
      </c>
      <c r="OJ105" s="5">
        <v>0</v>
      </c>
      <c r="OK105" s="5" t="s">
        <v>220</v>
      </c>
      <c r="OL105" s="5" t="s">
        <v>220</v>
      </c>
      <c r="OM105" s="5" t="s">
        <v>220</v>
      </c>
      <c r="ON105" s="5" t="s">
        <v>220</v>
      </c>
      <c r="OO105" s="5" t="s">
        <v>220</v>
      </c>
      <c r="OP105" s="5" t="s">
        <v>220</v>
      </c>
      <c r="OQ105" s="5" t="s">
        <v>220</v>
      </c>
      <c r="OR105" s="5" t="s">
        <v>220</v>
      </c>
      <c r="OS105" s="5" t="s">
        <v>220</v>
      </c>
      <c r="OT105" s="5" t="s">
        <v>220</v>
      </c>
      <c r="OU105" s="5" t="s">
        <v>220</v>
      </c>
      <c r="OV105" s="5" t="s">
        <v>220</v>
      </c>
      <c r="OW105" s="5" t="s">
        <v>220</v>
      </c>
      <c r="OX105" s="5" t="s">
        <v>220</v>
      </c>
      <c r="OY105" s="5" t="s">
        <v>220</v>
      </c>
      <c r="OZ105" s="5" t="s">
        <v>220</v>
      </c>
      <c r="PA105" s="5" t="s">
        <v>220</v>
      </c>
      <c r="PB105" s="5" t="s">
        <v>220</v>
      </c>
      <c r="PC105" s="5">
        <v>10161</v>
      </c>
      <c r="PD105" s="5">
        <v>8443</v>
      </c>
      <c r="PE105" s="5">
        <v>8066</v>
      </c>
      <c r="PF105" s="5">
        <v>8172</v>
      </c>
      <c r="PG105" s="5">
        <v>8142</v>
      </c>
      <c r="PH105" s="5">
        <v>7897</v>
      </c>
      <c r="PI105" s="5">
        <v>8318</v>
      </c>
      <c r="PJ105" s="5">
        <v>7774</v>
      </c>
      <c r="PK105" s="5">
        <v>7748</v>
      </c>
      <c r="PL105" s="5">
        <v>7069</v>
      </c>
      <c r="PM105" s="5">
        <v>6295</v>
      </c>
      <c r="PN105" s="5">
        <v>6564</v>
      </c>
      <c r="PO105" s="5">
        <v>6258</v>
      </c>
      <c r="PP105" s="5">
        <v>5950</v>
      </c>
      <c r="PQ105" s="5">
        <v>5479</v>
      </c>
      <c r="PR105" s="5">
        <v>5886</v>
      </c>
      <c r="PS105" s="5">
        <v>5712</v>
      </c>
      <c r="PT105" s="5">
        <v>4904</v>
      </c>
      <c r="PU105" s="5">
        <v>5596</v>
      </c>
      <c r="PV105" s="5">
        <v>4570</v>
      </c>
      <c r="PW105" s="5">
        <v>4532</v>
      </c>
      <c r="PX105" s="5">
        <v>4768</v>
      </c>
      <c r="PY105" s="5">
        <v>4017</v>
      </c>
      <c r="PZ105" s="5">
        <v>4424</v>
      </c>
      <c r="QA105" s="5">
        <v>4730</v>
      </c>
      <c r="QB105" s="5">
        <v>4556</v>
      </c>
      <c r="QC105" s="5">
        <v>4041</v>
      </c>
      <c r="QD105" s="5">
        <v>3717</v>
      </c>
      <c r="QE105" s="5">
        <v>4386</v>
      </c>
      <c r="QF105" s="5">
        <v>3465</v>
      </c>
      <c r="QG105" s="5">
        <v>3329</v>
      </c>
      <c r="QH105" s="5">
        <v>3107</v>
      </c>
      <c r="QI105" s="5">
        <v>6020</v>
      </c>
      <c r="QJ105" s="5">
        <v>6234</v>
      </c>
      <c r="QK105" s="5">
        <v>6229</v>
      </c>
      <c r="QL105" s="5">
        <v>6472</v>
      </c>
      <c r="QM105" s="5">
        <v>5999</v>
      </c>
      <c r="QN105" s="5">
        <v>6202</v>
      </c>
      <c r="QO105" s="5">
        <v>6438</v>
      </c>
      <c r="QP105" s="5">
        <v>5959</v>
      </c>
      <c r="QQ105" s="5">
        <v>5792</v>
      </c>
      <c r="QR105" s="5">
        <v>5730</v>
      </c>
      <c r="QS105" s="5">
        <v>5130</v>
      </c>
      <c r="QT105" s="5">
        <v>6450</v>
      </c>
      <c r="QU105" s="5">
        <v>6055</v>
      </c>
      <c r="QV105" s="5">
        <v>5323</v>
      </c>
      <c r="QW105" s="5">
        <v>4283</v>
      </c>
      <c r="QX105" s="5">
        <v>4960</v>
      </c>
      <c r="QY105" s="5">
        <v>5218</v>
      </c>
      <c r="QZ105" s="5">
        <v>3127</v>
      </c>
      <c r="RA105" s="5">
        <v>3817</v>
      </c>
      <c r="RB105" s="5">
        <v>3293</v>
      </c>
      <c r="RC105" s="5">
        <v>3086</v>
      </c>
      <c r="RD105" s="5">
        <v>2714</v>
      </c>
      <c r="RE105" s="5">
        <v>2478</v>
      </c>
      <c r="RF105" s="5">
        <v>2424</v>
      </c>
      <c r="RG105" s="5">
        <v>2382</v>
      </c>
      <c r="RH105" s="5">
        <v>2666</v>
      </c>
      <c r="RI105" s="5">
        <v>2209</v>
      </c>
      <c r="RJ105" s="5">
        <v>2366</v>
      </c>
      <c r="RK105" s="5">
        <v>2050</v>
      </c>
      <c r="RL105" s="5">
        <v>1968</v>
      </c>
      <c r="RM105" s="5">
        <v>2442</v>
      </c>
      <c r="RN105" s="5">
        <v>2470</v>
      </c>
      <c r="RO105" s="5">
        <v>7419</v>
      </c>
      <c r="RP105" s="5">
        <v>7204</v>
      </c>
      <c r="RQ105" s="5">
        <v>7946</v>
      </c>
      <c r="RR105" s="5">
        <v>6252</v>
      </c>
      <c r="RS105" s="5">
        <v>5369</v>
      </c>
      <c r="RT105" s="5">
        <v>6868</v>
      </c>
      <c r="RU105" s="5">
        <v>7051</v>
      </c>
      <c r="RV105" s="5">
        <v>6894</v>
      </c>
      <c r="RW105" s="5">
        <v>6816</v>
      </c>
      <c r="RX105" s="5">
        <v>6975</v>
      </c>
      <c r="RY105" s="5">
        <v>6709</v>
      </c>
      <c r="RZ105" s="5">
        <v>7304</v>
      </c>
      <c r="SA105" s="5">
        <v>6818</v>
      </c>
      <c r="SB105" s="5">
        <v>6650</v>
      </c>
      <c r="SC105" s="5">
        <v>6192</v>
      </c>
      <c r="SD105" s="5">
        <v>5285</v>
      </c>
      <c r="SE105" s="5">
        <v>5407</v>
      </c>
      <c r="SF105" s="5">
        <v>4978</v>
      </c>
      <c r="SG105" s="5">
        <v>5130</v>
      </c>
      <c r="SH105" s="5">
        <v>4750</v>
      </c>
      <c r="SI105" s="5">
        <v>4419</v>
      </c>
      <c r="SJ105" s="5">
        <v>4226</v>
      </c>
      <c r="SK105" s="5">
        <v>3466</v>
      </c>
      <c r="SL105" s="5">
        <v>3298</v>
      </c>
      <c r="SM105" s="5">
        <v>3725</v>
      </c>
      <c r="SN105" s="5">
        <v>3507</v>
      </c>
      <c r="SO105" s="5">
        <v>3702</v>
      </c>
      <c r="SP105" s="5">
        <v>3660</v>
      </c>
      <c r="SQ105" s="5">
        <v>3546</v>
      </c>
      <c r="SR105" s="5">
        <v>3858</v>
      </c>
      <c r="SS105" s="5">
        <v>3998</v>
      </c>
      <c r="ST105" s="5">
        <v>4039</v>
      </c>
      <c r="SU105" s="5">
        <v>9713</v>
      </c>
      <c r="SV105" s="5">
        <v>8616</v>
      </c>
      <c r="SW105" s="5">
        <v>8579</v>
      </c>
      <c r="SX105" s="5">
        <v>8235</v>
      </c>
      <c r="SY105" s="5">
        <v>8158</v>
      </c>
      <c r="SZ105" s="5">
        <v>7671</v>
      </c>
      <c r="TA105" s="5">
        <v>8458</v>
      </c>
      <c r="TB105" s="5">
        <v>9264</v>
      </c>
      <c r="TC105" s="5">
        <v>8335</v>
      </c>
      <c r="TD105" s="5">
        <v>8562</v>
      </c>
      <c r="TE105" s="5">
        <v>8563</v>
      </c>
      <c r="TF105" s="5">
        <v>8657</v>
      </c>
      <c r="TG105" s="5">
        <v>4212</v>
      </c>
      <c r="TH105" s="5">
        <v>4196</v>
      </c>
      <c r="TI105" s="5">
        <v>4032</v>
      </c>
      <c r="TJ105" s="5">
        <v>3289</v>
      </c>
      <c r="TK105" s="5">
        <v>3615</v>
      </c>
      <c r="TL105" s="5">
        <v>4298</v>
      </c>
      <c r="TM105" s="5">
        <v>4454</v>
      </c>
      <c r="TN105" s="5">
        <v>5279</v>
      </c>
      <c r="TO105" s="5">
        <v>5209</v>
      </c>
      <c r="TP105" s="5">
        <v>4921</v>
      </c>
      <c r="TQ105" s="5">
        <v>4887</v>
      </c>
      <c r="TR105" s="5">
        <v>4990</v>
      </c>
      <c r="TS105" s="5">
        <v>4889</v>
      </c>
      <c r="TT105" s="5">
        <v>3623</v>
      </c>
      <c r="TU105" s="5">
        <v>3284</v>
      </c>
      <c r="TV105" s="5">
        <v>2853</v>
      </c>
      <c r="TW105" s="5">
        <v>2349</v>
      </c>
      <c r="TX105" s="5">
        <v>2352</v>
      </c>
      <c r="TY105" s="5">
        <v>2187</v>
      </c>
      <c r="TZ105" s="5">
        <v>1617</v>
      </c>
      <c r="UA105" s="5">
        <v>616</v>
      </c>
      <c r="UB105" s="5">
        <v>304</v>
      </c>
      <c r="UC105" s="5">
        <v>252</v>
      </c>
      <c r="UD105" s="5">
        <v>263</v>
      </c>
      <c r="UE105" s="5">
        <v>214</v>
      </c>
      <c r="UF105" s="5">
        <v>187</v>
      </c>
      <c r="UG105" s="5">
        <v>223</v>
      </c>
      <c r="UH105" s="5">
        <v>207</v>
      </c>
      <c r="UI105" s="5">
        <v>184</v>
      </c>
      <c r="UJ105" s="5">
        <v>168</v>
      </c>
      <c r="UK105" s="5">
        <v>186</v>
      </c>
      <c r="UL105" s="5">
        <v>209</v>
      </c>
      <c r="UM105" s="5">
        <v>243</v>
      </c>
      <c r="UN105" s="5">
        <v>249</v>
      </c>
      <c r="UO105" s="5">
        <v>246</v>
      </c>
      <c r="UP105" s="5">
        <v>388</v>
      </c>
      <c r="UQ105" s="5">
        <v>315</v>
      </c>
      <c r="UR105" s="5">
        <v>312</v>
      </c>
      <c r="US105" s="5">
        <v>148</v>
      </c>
      <c r="UT105" s="5">
        <v>125</v>
      </c>
      <c r="UU105" s="5">
        <v>75</v>
      </c>
      <c r="UV105" s="5">
        <v>175</v>
      </c>
      <c r="UW105" s="5">
        <v>129</v>
      </c>
      <c r="UX105" s="5">
        <v>167</v>
      </c>
      <c r="UY105" s="5">
        <v>228</v>
      </c>
      <c r="UZ105" s="5">
        <v>143</v>
      </c>
      <c r="VA105" s="5">
        <v>124</v>
      </c>
      <c r="VB105" s="5">
        <v>107</v>
      </c>
      <c r="VC105" s="5">
        <v>116</v>
      </c>
      <c r="VD105" s="5">
        <v>154</v>
      </c>
      <c r="VE105" s="5">
        <v>152</v>
      </c>
      <c r="VF105" s="5">
        <v>152</v>
      </c>
      <c r="VG105" s="5">
        <v>37173</v>
      </c>
      <c r="VH105" s="5">
        <v>32689</v>
      </c>
      <c r="VI105" s="5">
        <v>33478</v>
      </c>
      <c r="VJ105" s="5">
        <v>34117</v>
      </c>
      <c r="VK105" s="5">
        <v>33929</v>
      </c>
      <c r="VL105" s="5">
        <v>32265</v>
      </c>
      <c r="VM105" s="5">
        <v>37918</v>
      </c>
      <c r="VN105" s="5">
        <v>41518</v>
      </c>
      <c r="VO105" s="5">
        <v>36621</v>
      </c>
      <c r="VP105" s="5">
        <v>36671</v>
      </c>
      <c r="VQ105" s="5">
        <v>30673</v>
      </c>
      <c r="VR105" s="5">
        <v>30718</v>
      </c>
      <c r="VS105" s="5">
        <v>28966</v>
      </c>
      <c r="VT105" s="5">
        <v>28227</v>
      </c>
      <c r="VU105" s="5">
        <v>25540</v>
      </c>
      <c r="VV105" s="5">
        <v>27385</v>
      </c>
      <c r="VW105" s="5">
        <v>26600</v>
      </c>
      <c r="VX105" s="5">
        <v>21670</v>
      </c>
      <c r="VY105" s="5">
        <v>16727</v>
      </c>
      <c r="VZ105" s="5">
        <v>16145</v>
      </c>
      <c r="WA105" s="5">
        <v>16033</v>
      </c>
      <c r="WB105" s="5">
        <v>14696</v>
      </c>
      <c r="WC105" s="5">
        <v>14935</v>
      </c>
      <c r="WD105" s="5">
        <v>13935</v>
      </c>
      <c r="WE105" s="5">
        <v>14686</v>
      </c>
      <c r="WF105" s="5">
        <v>12745</v>
      </c>
      <c r="WG105" s="5">
        <v>12540</v>
      </c>
      <c r="WH105" s="5">
        <v>10917</v>
      </c>
      <c r="WI105" s="5">
        <v>12531</v>
      </c>
      <c r="WJ105" s="5">
        <v>11261</v>
      </c>
      <c r="WK105" s="5">
        <v>11416</v>
      </c>
      <c r="WL105" s="5">
        <v>11164</v>
      </c>
      <c r="WM105" s="5">
        <v>684</v>
      </c>
      <c r="WN105" s="5">
        <v>372</v>
      </c>
      <c r="WO105" s="5">
        <v>333</v>
      </c>
      <c r="WP105" s="5">
        <v>423</v>
      </c>
      <c r="WQ105" s="5">
        <v>443</v>
      </c>
      <c r="WR105" s="5">
        <v>612</v>
      </c>
      <c r="WS105" s="5">
        <v>814</v>
      </c>
      <c r="WT105" s="5">
        <v>844</v>
      </c>
      <c r="WU105" s="5">
        <v>1122</v>
      </c>
      <c r="WV105" s="5">
        <v>948</v>
      </c>
      <c r="WW105" s="5">
        <v>833</v>
      </c>
      <c r="WX105" s="5">
        <v>906</v>
      </c>
      <c r="WY105" s="5">
        <v>751</v>
      </c>
      <c r="WZ105" s="5">
        <v>671</v>
      </c>
      <c r="XA105" s="5">
        <v>566</v>
      </c>
      <c r="XB105" s="5">
        <v>555</v>
      </c>
      <c r="XC105" s="5">
        <v>474</v>
      </c>
      <c r="XD105" s="5">
        <v>435</v>
      </c>
      <c r="XE105" s="5">
        <v>417</v>
      </c>
      <c r="XF105" s="5">
        <v>288</v>
      </c>
      <c r="XG105" s="5">
        <v>328</v>
      </c>
      <c r="XH105" s="5">
        <v>294</v>
      </c>
      <c r="XI105" s="5">
        <v>313</v>
      </c>
      <c r="XJ105" s="5">
        <v>365</v>
      </c>
      <c r="XK105" s="5">
        <v>398</v>
      </c>
      <c r="XL105" s="5">
        <v>392</v>
      </c>
      <c r="XM105" s="5">
        <v>305</v>
      </c>
      <c r="XN105" s="5">
        <v>379</v>
      </c>
      <c r="XO105" s="5">
        <v>452</v>
      </c>
      <c r="XP105" s="5">
        <v>409</v>
      </c>
      <c r="XQ105" s="5">
        <v>432</v>
      </c>
      <c r="XR105" s="5">
        <v>454</v>
      </c>
      <c r="XS105" s="2">
        <v>11479</v>
      </c>
      <c r="XT105" s="3" t="s">
        <v>222</v>
      </c>
      <c r="XU105" s="3" t="s">
        <v>222</v>
      </c>
      <c r="XV105" s="3" t="s">
        <v>222</v>
      </c>
      <c r="XW105" s="3" t="s">
        <v>221</v>
      </c>
      <c r="XX105" s="3" t="s">
        <v>221</v>
      </c>
      <c r="XY105" s="3" t="s">
        <v>222</v>
      </c>
      <c r="XZ105" s="3" t="s">
        <v>278</v>
      </c>
    </row>
    <row r="106" spans="1:650" x14ac:dyDescent="0.3">
      <c r="A106" s="1" t="s">
        <v>100</v>
      </c>
      <c r="B106" s="2">
        <v>4057007</v>
      </c>
      <c r="C106" s="5" t="s">
        <v>220</v>
      </c>
      <c r="D106" s="5" t="s">
        <v>220</v>
      </c>
      <c r="E106" s="5" t="s">
        <v>220</v>
      </c>
      <c r="F106" s="5" t="s">
        <v>220</v>
      </c>
      <c r="G106" s="5" t="s">
        <v>220</v>
      </c>
      <c r="H106" s="5" t="s">
        <v>220</v>
      </c>
      <c r="I106" s="5">
        <v>301</v>
      </c>
      <c r="J106" s="5">
        <v>181</v>
      </c>
      <c r="K106" s="5">
        <v>68</v>
      </c>
      <c r="L106" s="5">
        <v>140</v>
      </c>
      <c r="M106" s="5">
        <v>116</v>
      </c>
      <c r="N106" s="5">
        <v>113</v>
      </c>
      <c r="O106" s="5">
        <v>33</v>
      </c>
      <c r="P106" s="5">
        <v>76</v>
      </c>
      <c r="Q106" s="5">
        <v>109</v>
      </c>
      <c r="R106" s="5">
        <v>1597</v>
      </c>
      <c r="S106" s="5">
        <v>89</v>
      </c>
      <c r="T106" s="5">
        <v>44</v>
      </c>
      <c r="U106" s="5">
        <v>50</v>
      </c>
      <c r="V106" s="5">
        <v>481</v>
      </c>
      <c r="W106" s="5">
        <v>131</v>
      </c>
      <c r="X106" s="5">
        <v>29</v>
      </c>
      <c r="Y106" s="5">
        <v>13</v>
      </c>
      <c r="Z106" s="5">
        <v>51</v>
      </c>
      <c r="AA106" s="5">
        <v>187</v>
      </c>
      <c r="AB106" s="5">
        <v>113</v>
      </c>
      <c r="AC106" s="5" t="s">
        <v>220</v>
      </c>
      <c r="AD106" s="5" t="s">
        <v>220</v>
      </c>
      <c r="AE106" s="5" t="s">
        <v>220</v>
      </c>
      <c r="AF106" s="5" t="s">
        <v>220</v>
      </c>
      <c r="AG106" s="5" t="s">
        <v>220</v>
      </c>
      <c r="AH106" s="5" t="s">
        <v>220</v>
      </c>
      <c r="AI106" s="5" t="s">
        <v>220</v>
      </c>
      <c r="AJ106" s="5" t="s">
        <v>220</v>
      </c>
      <c r="AK106" s="5" t="s">
        <v>220</v>
      </c>
      <c r="AL106" s="5" t="s">
        <v>220</v>
      </c>
      <c r="AM106" s="5" t="s">
        <v>220</v>
      </c>
      <c r="AN106" s="5" t="s">
        <v>220</v>
      </c>
      <c r="AO106" s="5">
        <v>0</v>
      </c>
      <c r="AP106" s="5">
        <v>0</v>
      </c>
      <c r="AQ106" s="5">
        <v>0</v>
      </c>
      <c r="AR106" s="5">
        <v>0</v>
      </c>
      <c r="AS106" s="5">
        <v>0</v>
      </c>
      <c r="AT106" s="5">
        <v>0</v>
      </c>
      <c r="AU106" s="5">
        <v>0</v>
      </c>
      <c r="AV106" s="5">
        <v>0</v>
      </c>
      <c r="AW106" s="5">
        <v>0</v>
      </c>
      <c r="AX106" s="5">
        <v>0</v>
      </c>
      <c r="AY106" s="5">
        <v>0</v>
      </c>
      <c r="AZ106" s="5">
        <v>0</v>
      </c>
      <c r="BA106" s="5">
        <v>0</v>
      </c>
      <c r="BB106" s="5">
        <v>0</v>
      </c>
      <c r="BC106" s="5">
        <v>12</v>
      </c>
      <c r="BD106" s="5">
        <v>0</v>
      </c>
      <c r="BE106" s="5">
        <v>89</v>
      </c>
      <c r="BF106" s="5">
        <v>334</v>
      </c>
      <c r="BG106" s="5">
        <v>135</v>
      </c>
      <c r="BH106" s="5">
        <v>157</v>
      </c>
      <c r="BI106" s="5" t="s">
        <v>220</v>
      </c>
      <c r="BJ106" s="5" t="s">
        <v>220</v>
      </c>
      <c r="BK106" s="5" t="s">
        <v>220</v>
      </c>
      <c r="BL106" s="5" t="s">
        <v>220</v>
      </c>
      <c r="BM106" s="5" t="s">
        <v>220</v>
      </c>
      <c r="BN106" s="5" t="s">
        <v>220</v>
      </c>
      <c r="BO106" s="5" t="s">
        <v>220</v>
      </c>
      <c r="BP106" s="5" t="s">
        <v>220</v>
      </c>
      <c r="BQ106" s="5" t="s">
        <v>220</v>
      </c>
      <c r="BR106" s="5" t="s">
        <v>220</v>
      </c>
      <c r="BS106" s="5" t="s">
        <v>220</v>
      </c>
      <c r="BT106" s="5" t="s">
        <v>220</v>
      </c>
      <c r="BU106" s="5">
        <v>592</v>
      </c>
      <c r="BV106" s="5">
        <v>1090</v>
      </c>
      <c r="BW106" s="5">
        <v>1890</v>
      </c>
      <c r="BX106" s="5">
        <v>2699</v>
      </c>
      <c r="BY106" s="5">
        <v>3562</v>
      </c>
      <c r="BZ106" s="5">
        <v>618</v>
      </c>
      <c r="CA106" s="5">
        <v>197</v>
      </c>
      <c r="CB106" s="5">
        <v>364</v>
      </c>
      <c r="CC106" s="5">
        <v>739</v>
      </c>
      <c r="CD106" s="5">
        <v>259</v>
      </c>
      <c r="CE106" s="5">
        <v>264</v>
      </c>
      <c r="CF106" s="5">
        <v>1445</v>
      </c>
      <c r="CG106" s="5">
        <v>1516</v>
      </c>
      <c r="CH106" s="5">
        <v>473</v>
      </c>
      <c r="CI106" s="5">
        <v>1625</v>
      </c>
      <c r="CJ106" s="5">
        <v>574</v>
      </c>
      <c r="CK106" s="5">
        <v>251</v>
      </c>
      <c r="CL106" s="5">
        <v>193</v>
      </c>
      <c r="CM106" s="5">
        <v>350</v>
      </c>
      <c r="CN106" s="5">
        <v>247</v>
      </c>
      <c r="CO106" s="5" t="s">
        <v>220</v>
      </c>
      <c r="CP106" s="5" t="s">
        <v>220</v>
      </c>
      <c r="CQ106" s="5" t="s">
        <v>220</v>
      </c>
      <c r="CR106" s="5" t="s">
        <v>220</v>
      </c>
      <c r="CS106" s="5" t="s">
        <v>220</v>
      </c>
      <c r="CT106" s="5" t="s">
        <v>220</v>
      </c>
      <c r="CU106" s="5" t="s">
        <v>220</v>
      </c>
      <c r="CV106" s="5" t="s">
        <v>220</v>
      </c>
      <c r="CW106" s="5" t="s">
        <v>220</v>
      </c>
      <c r="CX106" s="5" t="s">
        <v>220</v>
      </c>
      <c r="CY106" s="5" t="s">
        <v>220</v>
      </c>
      <c r="CZ106" s="5" t="s">
        <v>220</v>
      </c>
      <c r="DA106" s="5">
        <v>4781</v>
      </c>
      <c r="DB106" s="5">
        <v>3356</v>
      </c>
      <c r="DC106" s="5">
        <v>5783</v>
      </c>
      <c r="DD106" s="5">
        <v>4225</v>
      </c>
      <c r="DE106" s="5">
        <v>4990</v>
      </c>
      <c r="DF106" s="5">
        <v>4370</v>
      </c>
      <c r="DG106" s="5">
        <v>2697</v>
      </c>
      <c r="DH106" s="5">
        <v>2245</v>
      </c>
      <c r="DI106" s="5">
        <v>2261</v>
      </c>
      <c r="DJ106" s="5">
        <v>2930</v>
      </c>
      <c r="DK106" s="5">
        <v>3405</v>
      </c>
      <c r="DL106" s="5">
        <v>3992</v>
      </c>
      <c r="DM106" s="5">
        <v>2903</v>
      </c>
      <c r="DN106" s="5">
        <v>2475</v>
      </c>
      <c r="DO106" s="5">
        <v>2239</v>
      </c>
      <c r="DP106" s="5">
        <v>1779</v>
      </c>
      <c r="DQ106" s="5">
        <v>1597</v>
      </c>
      <c r="DR106" s="5">
        <v>2109</v>
      </c>
      <c r="DS106" s="5">
        <v>2000</v>
      </c>
      <c r="DT106" s="5">
        <v>2070</v>
      </c>
      <c r="DU106" s="5" t="s">
        <v>220</v>
      </c>
      <c r="DV106" s="5" t="s">
        <v>220</v>
      </c>
      <c r="DW106" s="5" t="s">
        <v>220</v>
      </c>
      <c r="DX106" s="5" t="s">
        <v>220</v>
      </c>
      <c r="DY106" s="5" t="s">
        <v>220</v>
      </c>
      <c r="DZ106" s="5" t="s">
        <v>220</v>
      </c>
      <c r="EA106" s="5" t="s">
        <v>220</v>
      </c>
      <c r="EB106" s="5" t="s">
        <v>220</v>
      </c>
      <c r="EC106" s="5" t="s">
        <v>220</v>
      </c>
      <c r="ED106" s="5" t="s">
        <v>220</v>
      </c>
      <c r="EE106" s="5" t="s">
        <v>220</v>
      </c>
      <c r="EF106" s="5" t="s">
        <v>220</v>
      </c>
      <c r="EG106" s="5">
        <v>1677</v>
      </c>
      <c r="EH106" s="5">
        <v>1354</v>
      </c>
      <c r="EI106" s="5">
        <v>765</v>
      </c>
      <c r="EJ106" s="5">
        <v>1222</v>
      </c>
      <c r="EK106" s="5">
        <v>974</v>
      </c>
      <c r="EL106" s="5">
        <v>1121</v>
      </c>
      <c r="EM106" s="5">
        <v>542</v>
      </c>
      <c r="EN106" s="5">
        <v>925</v>
      </c>
      <c r="EO106" s="5">
        <v>698</v>
      </c>
      <c r="EP106" s="5">
        <v>755</v>
      </c>
      <c r="EQ106" s="5">
        <v>779</v>
      </c>
      <c r="ER106" s="5">
        <v>940</v>
      </c>
      <c r="ES106" s="5">
        <v>577</v>
      </c>
      <c r="ET106" s="5">
        <v>802</v>
      </c>
      <c r="EU106" s="5">
        <v>741</v>
      </c>
      <c r="EV106" s="5">
        <v>733</v>
      </c>
      <c r="EW106" s="5">
        <v>422</v>
      </c>
      <c r="EX106" s="5">
        <v>583</v>
      </c>
      <c r="EY106" s="5">
        <v>779</v>
      </c>
      <c r="EZ106" s="5">
        <v>868</v>
      </c>
      <c r="FA106" s="5" t="s">
        <v>220</v>
      </c>
      <c r="FB106" s="5" t="s">
        <v>220</v>
      </c>
      <c r="FC106" s="5" t="s">
        <v>220</v>
      </c>
      <c r="FD106" s="5" t="s">
        <v>220</v>
      </c>
      <c r="FE106" s="5" t="s">
        <v>220</v>
      </c>
      <c r="FF106" s="5" t="s">
        <v>220</v>
      </c>
      <c r="FG106" s="5" t="s">
        <v>220</v>
      </c>
      <c r="FH106" s="5" t="s">
        <v>220</v>
      </c>
      <c r="FI106" s="5" t="s">
        <v>220</v>
      </c>
      <c r="FJ106" s="5" t="s">
        <v>220</v>
      </c>
      <c r="FK106" s="5" t="s">
        <v>220</v>
      </c>
      <c r="FL106" s="5" t="s">
        <v>220</v>
      </c>
      <c r="FM106" s="5">
        <v>0</v>
      </c>
      <c r="FN106" s="5">
        <v>0</v>
      </c>
      <c r="FO106" s="5">
        <v>0</v>
      </c>
      <c r="FP106" s="5">
        <v>0</v>
      </c>
      <c r="FQ106" s="5">
        <v>0</v>
      </c>
      <c r="FR106" s="5">
        <v>0</v>
      </c>
      <c r="FS106" s="5">
        <v>0</v>
      </c>
      <c r="FT106" s="5">
        <v>0</v>
      </c>
      <c r="FU106" s="5" t="s">
        <v>220</v>
      </c>
      <c r="FV106" s="5" t="s">
        <v>220</v>
      </c>
      <c r="FW106" s="5" t="s">
        <v>220</v>
      </c>
      <c r="FX106" s="5" t="s">
        <v>220</v>
      </c>
      <c r="FY106" s="5" t="s">
        <v>220</v>
      </c>
      <c r="FZ106" s="5" t="s">
        <v>220</v>
      </c>
      <c r="GA106" s="5" t="s">
        <v>220</v>
      </c>
      <c r="GB106" s="5" t="s">
        <v>220</v>
      </c>
      <c r="GC106" s="5" t="s">
        <v>220</v>
      </c>
      <c r="GD106" s="5" t="s">
        <v>220</v>
      </c>
      <c r="GE106" s="5" t="s">
        <v>220</v>
      </c>
      <c r="GF106" s="5" t="s">
        <v>220</v>
      </c>
      <c r="GG106" s="5" t="s">
        <v>220</v>
      </c>
      <c r="GH106" s="5" t="s">
        <v>220</v>
      </c>
      <c r="GI106" s="5" t="s">
        <v>220</v>
      </c>
      <c r="GJ106" s="5" t="s">
        <v>220</v>
      </c>
      <c r="GK106" s="5" t="s">
        <v>220</v>
      </c>
      <c r="GL106" s="5" t="s">
        <v>220</v>
      </c>
      <c r="GM106" s="5" t="s">
        <v>220</v>
      </c>
      <c r="GN106" s="5" t="s">
        <v>220</v>
      </c>
      <c r="GO106" s="5" t="s">
        <v>220</v>
      </c>
      <c r="GP106" s="5" t="s">
        <v>220</v>
      </c>
      <c r="GQ106" s="5" t="s">
        <v>220</v>
      </c>
      <c r="GR106" s="5" t="s">
        <v>220</v>
      </c>
      <c r="GS106" s="5">
        <v>7351</v>
      </c>
      <c r="GT106" s="5">
        <v>5981</v>
      </c>
      <c r="GU106" s="5">
        <v>8507</v>
      </c>
      <c r="GV106" s="5">
        <v>8286</v>
      </c>
      <c r="GW106" s="5">
        <v>9642</v>
      </c>
      <c r="GX106" s="5">
        <v>6222</v>
      </c>
      <c r="GY106" s="5">
        <v>3468</v>
      </c>
      <c r="GZ106" s="5">
        <v>3610</v>
      </c>
      <c r="HA106" s="5">
        <v>3807</v>
      </c>
      <c r="HB106" s="5">
        <v>5541</v>
      </c>
      <c r="HC106" s="5">
        <v>4537</v>
      </c>
      <c r="HD106" s="5">
        <v>6420</v>
      </c>
      <c r="HE106" s="5">
        <v>5046</v>
      </c>
      <c r="HF106" s="5">
        <v>4231</v>
      </c>
      <c r="HG106" s="5">
        <v>4748</v>
      </c>
      <c r="HH106" s="5">
        <v>3115</v>
      </c>
      <c r="HI106" s="5">
        <v>2371</v>
      </c>
      <c r="HJ106" s="5">
        <v>3271</v>
      </c>
      <c r="HK106" s="5">
        <v>3452</v>
      </c>
      <c r="HL106" s="5">
        <v>3456</v>
      </c>
      <c r="HM106" s="5" t="s">
        <v>220</v>
      </c>
      <c r="HN106" s="5" t="s">
        <v>220</v>
      </c>
      <c r="HO106" s="5" t="s">
        <v>220</v>
      </c>
      <c r="HP106" s="5" t="s">
        <v>220</v>
      </c>
      <c r="HQ106" s="5" t="s">
        <v>220</v>
      </c>
      <c r="HR106" s="5" t="s">
        <v>220</v>
      </c>
      <c r="HS106" s="5" t="s">
        <v>220</v>
      </c>
      <c r="HT106" s="5" t="s">
        <v>220</v>
      </c>
      <c r="HU106" s="5" t="s">
        <v>220</v>
      </c>
      <c r="HV106" s="5" t="s">
        <v>220</v>
      </c>
      <c r="HW106" s="5" t="s">
        <v>220</v>
      </c>
      <c r="HX106" s="5" t="s">
        <v>220</v>
      </c>
      <c r="HY106" s="5">
        <v>0</v>
      </c>
      <c r="HZ106" s="5">
        <v>0</v>
      </c>
      <c r="IA106" s="5">
        <v>0</v>
      </c>
      <c r="IB106" s="5">
        <v>0</v>
      </c>
      <c r="IC106" s="5">
        <v>0</v>
      </c>
      <c r="ID106" s="5">
        <v>0</v>
      </c>
      <c r="IE106" s="5">
        <v>0</v>
      </c>
      <c r="IF106" s="5">
        <v>0</v>
      </c>
      <c r="IG106" s="5">
        <v>0</v>
      </c>
      <c r="IH106" s="5">
        <v>0</v>
      </c>
      <c r="II106" s="5">
        <v>0</v>
      </c>
      <c r="IJ106" s="5">
        <v>0</v>
      </c>
      <c r="IK106" s="5">
        <v>0</v>
      </c>
      <c r="IL106" s="5">
        <v>7160</v>
      </c>
      <c r="IM106" s="5">
        <v>33645</v>
      </c>
      <c r="IN106" s="5">
        <v>32685</v>
      </c>
      <c r="IO106" s="5">
        <v>39754</v>
      </c>
      <c r="IP106" s="5">
        <v>34005</v>
      </c>
      <c r="IQ106" s="5">
        <v>34287</v>
      </c>
      <c r="IR106" s="5">
        <v>30531</v>
      </c>
      <c r="IS106" s="5" t="s">
        <v>220</v>
      </c>
      <c r="IT106" s="5" t="s">
        <v>220</v>
      </c>
      <c r="IU106" s="5" t="s">
        <v>220</v>
      </c>
      <c r="IV106" s="5" t="s">
        <v>220</v>
      </c>
      <c r="IW106" s="5" t="s">
        <v>220</v>
      </c>
      <c r="IX106" s="5" t="s">
        <v>220</v>
      </c>
      <c r="IY106" s="5" t="s">
        <v>220</v>
      </c>
      <c r="IZ106" s="5" t="s">
        <v>220</v>
      </c>
      <c r="JA106" s="5" t="s">
        <v>220</v>
      </c>
      <c r="JB106" s="5" t="s">
        <v>220</v>
      </c>
      <c r="JC106" s="5" t="s">
        <v>220</v>
      </c>
      <c r="JD106" s="5" t="s">
        <v>220</v>
      </c>
      <c r="JE106" s="5">
        <v>0</v>
      </c>
      <c r="JF106" s="5">
        <v>0</v>
      </c>
      <c r="JG106" s="5">
        <v>0</v>
      </c>
      <c r="JH106" s="5">
        <v>0</v>
      </c>
      <c r="JI106" s="5">
        <v>0</v>
      </c>
      <c r="JJ106" s="5">
        <v>0</v>
      </c>
      <c r="JK106" s="5">
        <v>0</v>
      </c>
      <c r="JL106" s="5">
        <v>0</v>
      </c>
      <c r="JM106" s="5">
        <v>0</v>
      </c>
      <c r="JN106" s="5">
        <v>0</v>
      </c>
      <c r="JO106" s="5">
        <v>0</v>
      </c>
      <c r="JP106" s="5">
        <v>0</v>
      </c>
      <c r="JQ106" s="5">
        <v>0</v>
      </c>
      <c r="JR106" s="5">
        <v>0</v>
      </c>
      <c r="JS106" s="5">
        <v>132</v>
      </c>
      <c r="JT106" s="5">
        <v>262</v>
      </c>
      <c r="JU106" s="5">
        <v>243</v>
      </c>
      <c r="JV106" s="5">
        <v>274</v>
      </c>
      <c r="JW106" s="5">
        <v>398</v>
      </c>
      <c r="JX106" s="5">
        <v>425</v>
      </c>
      <c r="JY106" s="5" t="s">
        <v>220</v>
      </c>
      <c r="JZ106" s="5" t="s">
        <v>220</v>
      </c>
      <c r="KA106" s="5" t="s">
        <v>220</v>
      </c>
      <c r="KB106" s="5" t="s">
        <v>220</v>
      </c>
      <c r="KC106" s="5" t="s">
        <v>220</v>
      </c>
      <c r="KD106" s="5" t="s">
        <v>220</v>
      </c>
      <c r="KE106" s="5" t="s">
        <v>220</v>
      </c>
      <c r="KF106" s="5" t="s">
        <v>220</v>
      </c>
      <c r="KG106" s="5" t="s">
        <v>220</v>
      </c>
      <c r="KH106" s="5" t="s">
        <v>220</v>
      </c>
      <c r="KI106" s="5" t="s">
        <v>220</v>
      </c>
      <c r="KJ106" s="5" t="s">
        <v>220</v>
      </c>
      <c r="KK106" s="5">
        <v>2049</v>
      </c>
      <c r="KL106" s="5">
        <v>861</v>
      </c>
      <c r="KM106" s="5">
        <v>969</v>
      </c>
      <c r="KN106" s="5">
        <v>932</v>
      </c>
      <c r="KO106" s="5">
        <v>848</v>
      </c>
      <c r="KP106" s="5">
        <v>711</v>
      </c>
      <c r="KQ106" s="5">
        <v>700</v>
      </c>
      <c r="KR106" s="5">
        <v>734</v>
      </c>
      <c r="KS106" s="5">
        <v>725</v>
      </c>
      <c r="KT106" s="5">
        <v>731</v>
      </c>
      <c r="KU106" s="5">
        <v>733</v>
      </c>
      <c r="KV106" s="5">
        <v>643</v>
      </c>
      <c r="KW106" s="5">
        <v>582</v>
      </c>
      <c r="KX106" s="5">
        <v>590</v>
      </c>
      <c r="KY106" s="5">
        <v>360</v>
      </c>
      <c r="KZ106" s="5">
        <v>1269</v>
      </c>
      <c r="LA106" s="5">
        <v>1575</v>
      </c>
      <c r="LB106" s="5">
        <v>2095</v>
      </c>
      <c r="LC106" s="5">
        <v>1708</v>
      </c>
      <c r="LD106" s="5">
        <v>2193</v>
      </c>
      <c r="LE106" s="5" t="s">
        <v>220</v>
      </c>
      <c r="LF106" s="5" t="s">
        <v>220</v>
      </c>
      <c r="LG106" s="5" t="s">
        <v>220</v>
      </c>
      <c r="LH106" s="5" t="s">
        <v>220</v>
      </c>
      <c r="LI106" s="5" t="s">
        <v>220</v>
      </c>
      <c r="LJ106" s="5" t="s">
        <v>220</v>
      </c>
      <c r="LK106" s="5" t="s">
        <v>220</v>
      </c>
      <c r="LL106" s="5" t="s">
        <v>220</v>
      </c>
      <c r="LM106" s="5" t="s">
        <v>220</v>
      </c>
      <c r="LN106" s="5" t="s">
        <v>220</v>
      </c>
      <c r="LO106" s="5" t="s">
        <v>220</v>
      </c>
      <c r="LP106" s="5" t="s">
        <v>220</v>
      </c>
      <c r="LQ106" s="5">
        <v>601</v>
      </c>
      <c r="LR106" s="5">
        <v>370</v>
      </c>
      <c r="LS106" s="5">
        <v>273</v>
      </c>
      <c r="LT106" s="5">
        <v>431</v>
      </c>
      <c r="LU106" s="5">
        <v>368</v>
      </c>
      <c r="LV106" s="5">
        <v>407</v>
      </c>
      <c r="LW106" s="5">
        <v>417</v>
      </c>
      <c r="LX106" s="5">
        <v>427</v>
      </c>
      <c r="LY106" s="5">
        <v>328</v>
      </c>
      <c r="LZ106" s="5">
        <v>228</v>
      </c>
      <c r="MA106" s="5">
        <v>234</v>
      </c>
      <c r="MB106" s="5">
        <v>400</v>
      </c>
      <c r="MC106" s="5">
        <v>508</v>
      </c>
      <c r="MD106" s="5">
        <v>393</v>
      </c>
      <c r="ME106" s="5">
        <v>506</v>
      </c>
      <c r="MF106" s="5">
        <v>381</v>
      </c>
      <c r="MG106" s="5">
        <v>275</v>
      </c>
      <c r="MH106" s="5">
        <v>364</v>
      </c>
      <c r="MI106" s="5">
        <v>267</v>
      </c>
      <c r="MJ106" s="5">
        <v>296</v>
      </c>
      <c r="MK106" s="5" t="s">
        <v>220</v>
      </c>
      <c r="ML106" s="5" t="s">
        <v>220</v>
      </c>
      <c r="MM106" s="5" t="s">
        <v>220</v>
      </c>
      <c r="MN106" s="5" t="s">
        <v>220</v>
      </c>
      <c r="MO106" s="5" t="s">
        <v>220</v>
      </c>
      <c r="MP106" s="5" t="s">
        <v>220</v>
      </c>
      <c r="MQ106" s="5" t="s">
        <v>220</v>
      </c>
      <c r="MR106" s="5" t="s">
        <v>220</v>
      </c>
      <c r="MS106" s="5" t="s">
        <v>220</v>
      </c>
      <c r="MT106" s="5" t="s">
        <v>220</v>
      </c>
      <c r="MU106" s="5" t="s">
        <v>220</v>
      </c>
      <c r="MV106" s="5" t="s">
        <v>220</v>
      </c>
      <c r="MW106" s="5">
        <v>0</v>
      </c>
      <c r="MX106" s="5">
        <v>0</v>
      </c>
      <c r="MY106" s="5">
        <v>0</v>
      </c>
      <c r="MZ106" s="5">
        <v>0</v>
      </c>
      <c r="NA106" s="5">
        <v>0</v>
      </c>
      <c r="NB106" s="5">
        <v>0</v>
      </c>
      <c r="NC106" s="5">
        <v>0</v>
      </c>
      <c r="ND106" s="5">
        <v>0</v>
      </c>
      <c r="NE106" s="5" t="s">
        <v>220</v>
      </c>
      <c r="NF106" s="5" t="s">
        <v>220</v>
      </c>
      <c r="NG106" s="5" t="s">
        <v>220</v>
      </c>
      <c r="NH106" s="5" t="s">
        <v>220</v>
      </c>
      <c r="NI106" s="5" t="s">
        <v>220</v>
      </c>
      <c r="NJ106" s="5" t="s">
        <v>220</v>
      </c>
      <c r="NK106" s="5" t="s">
        <v>220</v>
      </c>
      <c r="NL106" s="5" t="s">
        <v>220</v>
      </c>
      <c r="NM106" s="5" t="s">
        <v>220</v>
      </c>
      <c r="NN106" s="5" t="s">
        <v>220</v>
      </c>
      <c r="NO106" s="5" t="s">
        <v>220</v>
      </c>
      <c r="NP106" s="5" t="s">
        <v>220</v>
      </c>
      <c r="NQ106" s="5" t="s">
        <v>220</v>
      </c>
      <c r="NR106" s="5" t="s">
        <v>220</v>
      </c>
      <c r="NS106" s="5" t="s">
        <v>220</v>
      </c>
      <c r="NT106" s="5" t="s">
        <v>220</v>
      </c>
      <c r="NU106" s="5" t="s">
        <v>220</v>
      </c>
      <c r="NV106" s="5" t="s">
        <v>220</v>
      </c>
      <c r="NW106" s="5" t="s">
        <v>220</v>
      </c>
      <c r="NX106" s="5" t="s">
        <v>220</v>
      </c>
      <c r="NY106" s="5" t="s">
        <v>220</v>
      </c>
      <c r="NZ106" s="5" t="s">
        <v>220</v>
      </c>
      <c r="OA106" s="5" t="s">
        <v>220</v>
      </c>
      <c r="OB106" s="5" t="s">
        <v>220</v>
      </c>
      <c r="OC106" s="5">
        <v>0</v>
      </c>
      <c r="OD106" s="5">
        <v>0</v>
      </c>
      <c r="OE106" s="5">
        <v>0</v>
      </c>
      <c r="OF106" s="5">
        <v>0</v>
      </c>
      <c r="OG106" s="5">
        <v>0</v>
      </c>
      <c r="OH106" s="5">
        <v>0</v>
      </c>
      <c r="OI106" s="5">
        <v>0</v>
      </c>
      <c r="OJ106" s="5">
        <v>0</v>
      </c>
      <c r="OK106" s="5" t="s">
        <v>220</v>
      </c>
      <c r="OL106" s="5" t="s">
        <v>220</v>
      </c>
      <c r="OM106" s="5" t="s">
        <v>220</v>
      </c>
      <c r="ON106" s="5" t="s">
        <v>220</v>
      </c>
      <c r="OO106" s="5" t="s">
        <v>220</v>
      </c>
      <c r="OP106" s="5" t="s">
        <v>220</v>
      </c>
      <c r="OQ106" s="5" t="s">
        <v>220</v>
      </c>
      <c r="OR106" s="5" t="s">
        <v>220</v>
      </c>
      <c r="OS106" s="5" t="s">
        <v>220</v>
      </c>
      <c r="OT106" s="5" t="s">
        <v>220</v>
      </c>
      <c r="OU106" s="5" t="s">
        <v>220</v>
      </c>
      <c r="OV106" s="5" t="s">
        <v>220</v>
      </c>
      <c r="OW106" s="5" t="s">
        <v>220</v>
      </c>
      <c r="OX106" s="5" t="s">
        <v>220</v>
      </c>
      <c r="OY106" s="5" t="s">
        <v>220</v>
      </c>
      <c r="OZ106" s="5" t="s">
        <v>220</v>
      </c>
      <c r="PA106" s="5" t="s">
        <v>220</v>
      </c>
      <c r="PB106" s="5" t="s">
        <v>220</v>
      </c>
      <c r="PC106" s="5" t="s">
        <v>220</v>
      </c>
      <c r="PD106" s="5" t="s">
        <v>220</v>
      </c>
      <c r="PE106" s="5" t="s">
        <v>220</v>
      </c>
      <c r="PF106" s="5" t="s">
        <v>220</v>
      </c>
      <c r="PG106" s="5" t="s">
        <v>220</v>
      </c>
      <c r="PH106" s="5" t="s">
        <v>220</v>
      </c>
      <c r="PI106" s="5">
        <v>792</v>
      </c>
      <c r="PJ106" s="5">
        <v>1172</v>
      </c>
      <c r="PK106" s="5">
        <v>1011</v>
      </c>
      <c r="PL106" s="5">
        <v>1252</v>
      </c>
      <c r="PM106" s="5">
        <v>1240</v>
      </c>
      <c r="PN106" s="5">
        <v>1210</v>
      </c>
      <c r="PO106" s="5">
        <v>1171</v>
      </c>
      <c r="PP106" s="5">
        <v>1098</v>
      </c>
      <c r="PQ106" s="5">
        <v>1193</v>
      </c>
      <c r="PR106" s="5">
        <v>903</v>
      </c>
      <c r="PS106" s="5">
        <v>804</v>
      </c>
      <c r="PT106" s="5">
        <v>752</v>
      </c>
      <c r="PU106" s="5">
        <v>716</v>
      </c>
      <c r="PV106" s="5">
        <v>860</v>
      </c>
      <c r="PW106" s="5">
        <v>697</v>
      </c>
      <c r="PX106" s="5">
        <v>743</v>
      </c>
      <c r="PY106" s="5">
        <v>736</v>
      </c>
      <c r="PZ106" s="5">
        <v>712</v>
      </c>
      <c r="QA106" s="5">
        <v>805</v>
      </c>
      <c r="QB106" s="5">
        <v>744</v>
      </c>
      <c r="QC106" s="5" t="s">
        <v>220</v>
      </c>
      <c r="QD106" s="5" t="s">
        <v>220</v>
      </c>
      <c r="QE106" s="5" t="s">
        <v>220</v>
      </c>
      <c r="QF106" s="5" t="s">
        <v>220</v>
      </c>
      <c r="QG106" s="5" t="s">
        <v>220</v>
      </c>
      <c r="QH106" s="5" t="s">
        <v>220</v>
      </c>
      <c r="QI106" s="5" t="s">
        <v>220</v>
      </c>
      <c r="QJ106" s="5" t="s">
        <v>220</v>
      </c>
      <c r="QK106" s="5" t="s">
        <v>220</v>
      </c>
      <c r="QL106" s="5" t="s">
        <v>220</v>
      </c>
      <c r="QM106" s="5" t="s">
        <v>220</v>
      </c>
      <c r="QN106" s="5" t="s">
        <v>220</v>
      </c>
      <c r="QO106" s="5">
        <v>2814</v>
      </c>
      <c r="QP106" s="5">
        <v>2326</v>
      </c>
      <c r="QQ106" s="5">
        <v>2283</v>
      </c>
      <c r="QR106" s="5">
        <v>2661</v>
      </c>
      <c r="QS106" s="5">
        <v>2347</v>
      </c>
      <c r="QT106" s="5">
        <v>1804</v>
      </c>
      <c r="QU106" s="5">
        <v>1894</v>
      </c>
      <c r="QV106" s="5">
        <v>1756</v>
      </c>
      <c r="QW106" s="5">
        <v>1740</v>
      </c>
      <c r="QX106" s="5">
        <v>1280</v>
      </c>
      <c r="QY106" s="5">
        <v>1344</v>
      </c>
      <c r="QZ106" s="5">
        <v>1538</v>
      </c>
      <c r="RA106" s="5">
        <v>1538</v>
      </c>
      <c r="RB106" s="5">
        <v>1375</v>
      </c>
      <c r="RC106" s="5">
        <v>1454</v>
      </c>
      <c r="RD106" s="5">
        <v>1238</v>
      </c>
      <c r="RE106" s="5">
        <v>1039</v>
      </c>
      <c r="RF106" s="5">
        <v>1053</v>
      </c>
      <c r="RG106" s="5">
        <v>870</v>
      </c>
      <c r="RH106" s="5">
        <v>848</v>
      </c>
      <c r="RI106" s="5" t="s">
        <v>220</v>
      </c>
      <c r="RJ106" s="5" t="s">
        <v>220</v>
      </c>
      <c r="RK106" s="5" t="s">
        <v>220</v>
      </c>
      <c r="RL106" s="5" t="s">
        <v>220</v>
      </c>
      <c r="RM106" s="5" t="s">
        <v>220</v>
      </c>
      <c r="RN106" s="5" t="s">
        <v>220</v>
      </c>
      <c r="RO106" s="5" t="s">
        <v>220</v>
      </c>
      <c r="RP106" s="5" t="s">
        <v>220</v>
      </c>
      <c r="RQ106" s="5" t="s">
        <v>220</v>
      </c>
      <c r="RR106" s="5" t="s">
        <v>220</v>
      </c>
      <c r="RS106" s="5" t="s">
        <v>220</v>
      </c>
      <c r="RT106" s="5" t="s">
        <v>220</v>
      </c>
      <c r="RU106" s="5">
        <v>1755</v>
      </c>
      <c r="RV106" s="5">
        <v>1510</v>
      </c>
      <c r="RW106" s="5">
        <v>1399</v>
      </c>
      <c r="RX106" s="5">
        <v>1209</v>
      </c>
      <c r="RY106" s="5">
        <v>1551</v>
      </c>
      <c r="RZ106" s="5">
        <v>1257</v>
      </c>
      <c r="SA106" s="5">
        <v>1251</v>
      </c>
      <c r="SB106" s="5">
        <v>1198</v>
      </c>
      <c r="SC106" s="5">
        <v>837</v>
      </c>
      <c r="SD106" s="5">
        <v>1182</v>
      </c>
      <c r="SE106" s="5">
        <v>1287</v>
      </c>
      <c r="SF106" s="5">
        <v>1436</v>
      </c>
      <c r="SG106" s="5">
        <v>1226</v>
      </c>
      <c r="SH106" s="5">
        <v>1239</v>
      </c>
      <c r="SI106" s="5">
        <v>1103</v>
      </c>
      <c r="SJ106" s="5">
        <v>1096</v>
      </c>
      <c r="SK106" s="5">
        <v>1129</v>
      </c>
      <c r="SL106" s="5">
        <v>1123</v>
      </c>
      <c r="SM106" s="5">
        <v>1136</v>
      </c>
      <c r="SN106" s="5">
        <v>1244</v>
      </c>
      <c r="SO106" s="5" t="s">
        <v>220</v>
      </c>
      <c r="SP106" s="5" t="s">
        <v>220</v>
      </c>
      <c r="SQ106" s="5" t="s">
        <v>220</v>
      </c>
      <c r="SR106" s="5" t="s">
        <v>220</v>
      </c>
      <c r="SS106" s="5" t="s">
        <v>220</v>
      </c>
      <c r="ST106" s="5" t="s">
        <v>220</v>
      </c>
      <c r="SU106" s="5" t="s">
        <v>220</v>
      </c>
      <c r="SV106" s="5" t="s">
        <v>220</v>
      </c>
      <c r="SW106" s="5" t="s">
        <v>220</v>
      </c>
      <c r="SX106" s="5" t="s">
        <v>220</v>
      </c>
      <c r="SY106" s="5" t="s">
        <v>220</v>
      </c>
      <c r="SZ106" s="5" t="s">
        <v>220</v>
      </c>
      <c r="TA106" s="5">
        <v>36</v>
      </c>
      <c r="TB106" s="5">
        <v>87</v>
      </c>
      <c r="TC106" s="5">
        <v>136</v>
      </c>
      <c r="TD106" s="5">
        <v>131</v>
      </c>
      <c r="TE106" s="5">
        <v>165</v>
      </c>
      <c r="TF106" s="5">
        <v>147</v>
      </c>
      <c r="TG106" s="5">
        <v>152</v>
      </c>
      <c r="TH106" s="5">
        <v>154</v>
      </c>
      <c r="TI106" s="5">
        <v>167</v>
      </c>
      <c r="TJ106" s="5">
        <v>164</v>
      </c>
      <c r="TK106" s="5">
        <v>165</v>
      </c>
      <c r="TL106" s="5">
        <v>199</v>
      </c>
      <c r="TM106" s="5">
        <v>226</v>
      </c>
      <c r="TN106" s="5">
        <v>182</v>
      </c>
      <c r="TO106" s="5">
        <v>197</v>
      </c>
      <c r="TP106" s="5">
        <v>213</v>
      </c>
      <c r="TQ106" s="5">
        <v>252</v>
      </c>
      <c r="TR106" s="5">
        <v>200</v>
      </c>
      <c r="TS106" s="5">
        <v>175</v>
      </c>
      <c r="TT106" s="5">
        <v>231</v>
      </c>
      <c r="TU106" s="5" t="s">
        <v>220</v>
      </c>
      <c r="TV106" s="5" t="s">
        <v>220</v>
      </c>
      <c r="TW106" s="5" t="s">
        <v>220</v>
      </c>
      <c r="TX106" s="5" t="s">
        <v>220</v>
      </c>
      <c r="TY106" s="5" t="s">
        <v>220</v>
      </c>
      <c r="TZ106" s="5" t="s">
        <v>220</v>
      </c>
      <c r="UA106" s="5" t="s">
        <v>220</v>
      </c>
      <c r="UB106" s="5" t="s">
        <v>220</v>
      </c>
      <c r="UC106" s="5" t="s">
        <v>220</v>
      </c>
      <c r="UD106" s="5" t="s">
        <v>220</v>
      </c>
      <c r="UE106" s="5" t="s">
        <v>220</v>
      </c>
      <c r="UF106" s="5" t="s">
        <v>220</v>
      </c>
      <c r="UG106" s="5">
        <v>0</v>
      </c>
      <c r="UH106" s="5">
        <v>0</v>
      </c>
      <c r="UI106" s="5">
        <v>0</v>
      </c>
      <c r="UJ106" s="5">
        <v>0</v>
      </c>
      <c r="UK106" s="5">
        <v>0</v>
      </c>
      <c r="UL106" s="5">
        <v>0</v>
      </c>
      <c r="UM106" s="5">
        <v>0</v>
      </c>
      <c r="UN106" s="5">
        <v>0</v>
      </c>
      <c r="UO106" s="5">
        <v>0</v>
      </c>
      <c r="UP106" s="5">
        <v>0</v>
      </c>
      <c r="UQ106" s="5">
        <v>0</v>
      </c>
      <c r="UR106" s="5">
        <v>1</v>
      </c>
      <c r="US106" s="5">
        <v>1</v>
      </c>
      <c r="UT106" s="5">
        <v>1</v>
      </c>
      <c r="UU106" s="5">
        <v>9</v>
      </c>
      <c r="UV106" s="5">
        <v>40</v>
      </c>
      <c r="UW106" s="5">
        <v>126</v>
      </c>
      <c r="UX106" s="5">
        <v>41</v>
      </c>
      <c r="UY106" s="5">
        <v>0</v>
      </c>
      <c r="UZ106" s="5">
        <v>0</v>
      </c>
      <c r="VA106" s="5" t="s">
        <v>220</v>
      </c>
      <c r="VB106" s="5" t="s">
        <v>220</v>
      </c>
      <c r="VC106" s="5" t="s">
        <v>220</v>
      </c>
      <c r="VD106" s="5" t="s">
        <v>220</v>
      </c>
      <c r="VE106" s="5" t="s">
        <v>220</v>
      </c>
      <c r="VF106" s="5" t="s">
        <v>220</v>
      </c>
      <c r="VG106" s="5" t="s">
        <v>220</v>
      </c>
      <c r="VH106" s="5" t="s">
        <v>220</v>
      </c>
      <c r="VI106" s="5" t="s">
        <v>220</v>
      </c>
      <c r="VJ106" s="5" t="s">
        <v>220</v>
      </c>
      <c r="VK106" s="5" t="s">
        <v>220</v>
      </c>
      <c r="VL106" s="5" t="s">
        <v>220</v>
      </c>
      <c r="VM106" s="5">
        <v>3265</v>
      </c>
      <c r="VN106" s="5">
        <v>5247</v>
      </c>
      <c r="VO106" s="5">
        <v>5199</v>
      </c>
      <c r="VP106" s="5">
        <v>7984</v>
      </c>
      <c r="VQ106" s="5">
        <v>8542</v>
      </c>
      <c r="VR106" s="5">
        <v>7379</v>
      </c>
      <c r="VS106" s="5">
        <v>8538</v>
      </c>
      <c r="VT106" s="5">
        <v>8975</v>
      </c>
      <c r="VU106" s="5">
        <v>8375</v>
      </c>
      <c r="VV106" s="5">
        <v>8855</v>
      </c>
      <c r="VW106" s="5">
        <v>7558</v>
      </c>
      <c r="VX106" s="5">
        <v>7762</v>
      </c>
      <c r="VY106" s="5">
        <v>5429</v>
      </c>
      <c r="VZ106" s="5">
        <v>5769</v>
      </c>
      <c r="WA106" s="5">
        <v>5630</v>
      </c>
      <c r="WB106" s="5">
        <v>5347</v>
      </c>
      <c r="WC106" s="5">
        <v>4965</v>
      </c>
      <c r="WD106" s="5">
        <v>5743</v>
      </c>
      <c r="WE106" s="5">
        <v>4926</v>
      </c>
      <c r="WF106" s="5">
        <v>4698</v>
      </c>
      <c r="WG106" s="5" t="s">
        <v>220</v>
      </c>
      <c r="WH106" s="5" t="s">
        <v>220</v>
      </c>
      <c r="WI106" s="5" t="s">
        <v>220</v>
      </c>
      <c r="WJ106" s="5" t="s">
        <v>220</v>
      </c>
      <c r="WK106" s="5" t="s">
        <v>220</v>
      </c>
      <c r="WL106" s="5" t="s">
        <v>220</v>
      </c>
      <c r="WM106" s="5" t="s">
        <v>220</v>
      </c>
      <c r="WN106" s="5" t="s">
        <v>220</v>
      </c>
      <c r="WO106" s="5" t="s">
        <v>220</v>
      </c>
      <c r="WP106" s="5" t="s">
        <v>220</v>
      </c>
      <c r="WQ106" s="5" t="s">
        <v>220</v>
      </c>
      <c r="WR106" s="5" t="s">
        <v>220</v>
      </c>
      <c r="WS106" s="5">
        <v>375</v>
      </c>
      <c r="WT106" s="5">
        <v>884</v>
      </c>
      <c r="WU106" s="5">
        <v>996</v>
      </c>
      <c r="WV106" s="5">
        <v>988</v>
      </c>
      <c r="WW106" s="5">
        <v>878</v>
      </c>
      <c r="WX106" s="5">
        <v>851</v>
      </c>
      <c r="WY106" s="5">
        <v>839</v>
      </c>
      <c r="WZ106" s="5">
        <v>909</v>
      </c>
      <c r="XA106" s="5">
        <v>1001</v>
      </c>
      <c r="XB106" s="5">
        <v>569</v>
      </c>
      <c r="XC106" s="5">
        <v>348</v>
      </c>
      <c r="XD106" s="5">
        <v>359</v>
      </c>
      <c r="XE106" s="5">
        <v>308</v>
      </c>
      <c r="XF106" s="5">
        <v>289</v>
      </c>
      <c r="XG106" s="5">
        <v>246</v>
      </c>
      <c r="XH106" s="5">
        <v>269</v>
      </c>
      <c r="XI106" s="5">
        <v>213</v>
      </c>
      <c r="XJ106" s="5">
        <v>232</v>
      </c>
      <c r="XK106" s="5">
        <v>218</v>
      </c>
      <c r="XL106" s="5">
        <v>189</v>
      </c>
      <c r="XM106" s="5" t="s">
        <v>220</v>
      </c>
      <c r="XN106" s="5" t="s">
        <v>220</v>
      </c>
      <c r="XO106" s="5" t="s">
        <v>220</v>
      </c>
      <c r="XP106" s="5" t="s">
        <v>220</v>
      </c>
      <c r="XQ106" s="5" t="s">
        <v>220</v>
      </c>
      <c r="XR106" s="5" t="s">
        <v>220</v>
      </c>
      <c r="XS106" s="2">
        <v>11522</v>
      </c>
      <c r="XT106" s="3" t="s">
        <v>222</v>
      </c>
      <c r="XU106" s="3" t="s">
        <v>221</v>
      </c>
      <c r="XV106" s="3" t="s">
        <v>220</v>
      </c>
      <c r="XW106" s="3" t="s">
        <v>220</v>
      </c>
      <c r="XX106" s="3" t="s">
        <v>221</v>
      </c>
      <c r="XY106" s="3" t="s">
        <v>222</v>
      </c>
      <c r="XZ106" s="3" t="s">
        <v>235</v>
      </c>
    </row>
    <row r="107" spans="1:650" x14ac:dyDescent="0.3">
      <c r="A107" s="1" t="s">
        <v>101</v>
      </c>
      <c r="B107" s="2">
        <v>4057008</v>
      </c>
      <c r="C107" s="5">
        <v>850</v>
      </c>
      <c r="D107" s="5">
        <v>0</v>
      </c>
      <c r="E107" s="5">
        <v>0</v>
      </c>
      <c r="F107" s="5">
        <v>0</v>
      </c>
      <c r="G107" s="5">
        <v>0</v>
      </c>
      <c r="H107" s="5">
        <v>0</v>
      </c>
      <c r="I107" s="5">
        <v>0</v>
      </c>
      <c r="J107" s="5">
        <v>0</v>
      </c>
      <c r="K107" s="5">
        <v>0</v>
      </c>
      <c r="L107" s="5">
        <v>0</v>
      </c>
      <c r="M107" s="5">
        <v>0</v>
      </c>
      <c r="N107" s="5">
        <v>0</v>
      </c>
      <c r="O107" s="5">
        <v>0</v>
      </c>
      <c r="P107" s="5">
        <v>0</v>
      </c>
      <c r="Q107" s="5">
        <v>0</v>
      </c>
      <c r="R107" s="5">
        <v>0</v>
      </c>
      <c r="S107" s="5">
        <v>0</v>
      </c>
      <c r="T107" s="5">
        <v>0</v>
      </c>
      <c r="U107" s="5">
        <v>0</v>
      </c>
      <c r="V107" s="5">
        <v>0</v>
      </c>
      <c r="W107" s="5">
        <v>0</v>
      </c>
      <c r="X107" s="5">
        <v>0</v>
      </c>
      <c r="Y107" s="5">
        <v>0</v>
      </c>
      <c r="Z107" s="5">
        <v>0</v>
      </c>
      <c r="AA107" s="5">
        <v>0</v>
      </c>
      <c r="AB107" s="5">
        <v>0</v>
      </c>
      <c r="AC107" s="5">
        <v>0</v>
      </c>
      <c r="AD107" s="5">
        <v>0</v>
      </c>
      <c r="AE107" s="5">
        <v>0</v>
      </c>
      <c r="AF107" s="5">
        <v>0</v>
      </c>
      <c r="AG107" s="5">
        <v>0</v>
      </c>
      <c r="AH107" s="5">
        <v>0</v>
      </c>
      <c r="AI107" s="5">
        <v>1094</v>
      </c>
      <c r="AJ107" s="5">
        <v>21470</v>
      </c>
      <c r="AK107" s="5">
        <v>15162</v>
      </c>
      <c r="AL107" s="5">
        <v>13294</v>
      </c>
      <c r="AM107" s="5">
        <v>10368</v>
      </c>
      <c r="AN107" s="5">
        <v>2178</v>
      </c>
      <c r="AO107" s="5">
        <v>-2573</v>
      </c>
      <c r="AP107" s="5">
        <v>10016</v>
      </c>
      <c r="AQ107" s="5">
        <v>5727</v>
      </c>
      <c r="AR107" s="5">
        <v>13374</v>
      </c>
      <c r="AS107" s="5">
        <v>0</v>
      </c>
      <c r="AT107" s="5">
        <v>0</v>
      </c>
      <c r="AU107" s="5">
        <v>0</v>
      </c>
      <c r="AV107" s="5">
        <v>0</v>
      </c>
      <c r="AW107" s="5">
        <v>0</v>
      </c>
      <c r="AX107" s="5">
        <v>0</v>
      </c>
      <c r="AY107" s="5">
        <v>0</v>
      </c>
      <c r="AZ107" s="5">
        <v>0</v>
      </c>
      <c r="BA107" s="5">
        <v>0</v>
      </c>
      <c r="BB107" s="5">
        <v>0</v>
      </c>
      <c r="BC107" s="5">
        <v>0</v>
      </c>
      <c r="BD107" s="5">
        <v>0</v>
      </c>
      <c r="BE107" s="5">
        <v>0</v>
      </c>
      <c r="BF107" s="5">
        <v>0</v>
      </c>
      <c r="BG107" s="5">
        <v>0</v>
      </c>
      <c r="BH107" s="5">
        <v>0</v>
      </c>
      <c r="BI107" s="5">
        <v>0</v>
      </c>
      <c r="BJ107" s="5">
        <v>0</v>
      </c>
      <c r="BK107" s="5">
        <v>0</v>
      </c>
      <c r="BL107" s="5">
        <v>0</v>
      </c>
      <c r="BM107" s="5">
        <v>0</v>
      </c>
      <c r="BN107" s="5">
        <v>0</v>
      </c>
      <c r="BO107" s="5">
        <v>10624</v>
      </c>
      <c r="BP107" s="5">
        <v>2233</v>
      </c>
      <c r="BQ107" s="5">
        <v>9890</v>
      </c>
      <c r="BR107" s="5">
        <v>1094</v>
      </c>
      <c r="BS107" s="5">
        <v>8135</v>
      </c>
      <c r="BT107" s="5">
        <v>5430</v>
      </c>
      <c r="BU107" s="5">
        <v>5925</v>
      </c>
      <c r="BV107" s="5">
        <v>1570</v>
      </c>
      <c r="BW107" s="5">
        <v>1497</v>
      </c>
      <c r="BX107" s="5">
        <v>872</v>
      </c>
      <c r="BY107" s="5">
        <v>1038</v>
      </c>
      <c r="BZ107" s="5">
        <v>2650</v>
      </c>
      <c r="CA107" s="5">
        <v>2895</v>
      </c>
      <c r="CB107" s="5">
        <v>-370</v>
      </c>
      <c r="CC107" s="5">
        <v>5418</v>
      </c>
      <c r="CD107" s="5">
        <v>5675</v>
      </c>
      <c r="CE107" s="5">
        <v>6041</v>
      </c>
      <c r="CF107" s="5">
        <v>4653</v>
      </c>
      <c r="CG107" s="5">
        <v>2348</v>
      </c>
      <c r="CH107" s="5">
        <v>116</v>
      </c>
      <c r="CI107" s="5">
        <v>34</v>
      </c>
      <c r="CJ107" s="5">
        <v>-415</v>
      </c>
      <c r="CK107" s="5">
        <v>632</v>
      </c>
      <c r="CL107" s="5">
        <v>537</v>
      </c>
      <c r="CM107" s="5">
        <v>0</v>
      </c>
      <c r="CN107" s="5">
        <v>19</v>
      </c>
      <c r="CO107" s="5">
        <v>-23</v>
      </c>
      <c r="CP107" s="5">
        <v>1</v>
      </c>
      <c r="CQ107" s="5">
        <v>15</v>
      </c>
      <c r="CR107" s="5">
        <v>365</v>
      </c>
      <c r="CS107" s="5">
        <v>-378</v>
      </c>
      <c r="CT107" s="5">
        <v>20</v>
      </c>
      <c r="CU107" s="5">
        <v>282577</v>
      </c>
      <c r="CV107" s="5">
        <v>270471</v>
      </c>
      <c r="CW107" s="5">
        <v>265180</v>
      </c>
      <c r="CX107" s="5">
        <v>232709</v>
      </c>
      <c r="CY107" s="5">
        <v>267123</v>
      </c>
      <c r="CZ107" s="5">
        <v>202739</v>
      </c>
      <c r="DA107" s="5">
        <v>144261</v>
      </c>
      <c r="DB107" s="5">
        <v>151724</v>
      </c>
      <c r="DC107" s="5">
        <v>169955</v>
      </c>
      <c r="DD107" s="5">
        <v>156785</v>
      </c>
      <c r="DE107" s="5">
        <v>160245</v>
      </c>
      <c r="DF107" s="5">
        <v>158599</v>
      </c>
      <c r="DG107" s="5">
        <v>157943</v>
      </c>
      <c r="DH107" s="5">
        <v>138815</v>
      </c>
      <c r="DI107" s="5">
        <v>130642</v>
      </c>
      <c r="DJ107" s="5">
        <v>113450</v>
      </c>
      <c r="DK107" s="5">
        <v>117473</v>
      </c>
      <c r="DL107" s="5">
        <v>86693</v>
      </c>
      <c r="DM107" s="5">
        <v>83082</v>
      </c>
      <c r="DN107" s="5">
        <v>87861</v>
      </c>
      <c r="DO107" s="5">
        <v>77155</v>
      </c>
      <c r="DP107" s="5">
        <v>73716</v>
      </c>
      <c r="DQ107" s="5">
        <v>74931</v>
      </c>
      <c r="DR107" s="5">
        <v>81680</v>
      </c>
      <c r="DS107" s="5">
        <v>84502</v>
      </c>
      <c r="DT107" s="5">
        <v>81528</v>
      </c>
      <c r="DU107" s="5">
        <v>66088</v>
      </c>
      <c r="DV107" s="5">
        <v>65646</v>
      </c>
      <c r="DW107" s="5">
        <v>68408</v>
      </c>
      <c r="DX107" s="5">
        <v>68837</v>
      </c>
      <c r="DY107" s="5">
        <v>95628</v>
      </c>
      <c r="DZ107" s="5">
        <v>88840</v>
      </c>
      <c r="EA107" s="5">
        <v>6830</v>
      </c>
      <c r="EB107" s="5">
        <v>10739</v>
      </c>
      <c r="EC107" s="5">
        <v>7573</v>
      </c>
      <c r="ED107" s="5">
        <v>8240</v>
      </c>
      <c r="EE107" s="5">
        <v>5869</v>
      </c>
      <c r="EF107" s="5">
        <v>7349</v>
      </c>
      <c r="EG107" s="5">
        <v>14364</v>
      </c>
      <c r="EH107" s="5">
        <v>17361</v>
      </c>
      <c r="EI107" s="5">
        <v>8577</v>
      </c>
      <c r="EJ107" s="5">
        <v>26794</v>
      </c>
      <c r="EK107" s="5">
        <v>11646</v>
      </c>
      <c r="EL107" s="5">
        <v>1759</v>
      </c>
      <c r="EM107" s="5">
        <v>14772</v>
      </c>
      <c r="EN107" s="5">
        <v>1738</v>
      </c>
      <c r="EO107" s="5">
        <v>4213</v>
      </c>
      <c r="EP107" s="5">
        <v>483</v>
      </c>
      <c r="EQ107" s="5">
        <v>3168</v>
      </c>
      <c r="ER107" s="5">
        <v>28650</v>
      </c>
      <c r="ES107" s="5">
        <v>18359</v>
      </c>
      <c r="ET107" s="5">
        <v>1194</v>
      </c>
      <c r="EU107" s="5">
        <v>1557</v>
      </c>
      <c r="EV107" s="5">
        <v>1960</v>
      </c>
      <c r="EW107" s="5">
        <v>3556</v>
      </c>
      <c r="EX107" s="5">
        <v>18149</v>
      </c>
      <c r="EY107" s="5">
        <v>888</v>
      </c>
      <c r="EZ107" s="5">
        <v>2637</v>
      </c>
      <c r="FA107" s="5">
        <v>3522</v>
      </c>
      <c r="FB107" s="5">
        <v>2680</v>
      </c>
      <c r="FC107" s="5">
        <v>1783</v>
      </c>
      <c r="FD107" s="5">
        <v>1953</v>
      </c>
      <c r="FE107" s="5">
        <v>914</v>
      </c>
      <c r="FF107" s="5">
        <v>2462</v>
      </c>
      <c r="FG107" s="5">
        <v>0</v>
      </c>
      <c r="FH107" s="5">
        <v>0</v>
      </c>
      <c r="FI107" s="5">
        <v>0</v>
      </c>
      <c r="FJ107" s="5">
        <v>0</v>
      </c>
      <c r="FK107" s="5">
        <v>0</v>
      </c>
      <c r="FL107" s="5">
        <v>0</v>
      </c>
      <c r="FM107" s="5">
        <v>0</v>
      </c>
      <c r="FN107" s="5">
        <v>0</v>
      </c>
      <c r="FO107" s="5">
        <v>0</v>
      </c>
      <c r="FP107" s="5">
        <v>0</v>
      </c>
      <c r="FQ107" s="5">
        <v>0</v>
      </c>
      <c r="FR107" s="5">
        <v>0</v>
      </c>
      <c r="FS107" s="5">
        <v>0</v>
      </c>
      <c r="FT107" s="5">
        <v>0</v>
      </c>
      <c r="FU107" s="5" t="s">
        <v>220</v>
      </c>
      <c r="FV107" s="5" t="s">
        <v>220</v>
      </c>
      <c r="FW107" s="5" t="s">
        <v>220</v>
      </c>
      <c r="FX107" s="5" t="s">
        <v>220</v>
      </c>
      <c r="FY107" s="5" t="s">
        <v>220</v>
      </c>
      <c r="FZ107" s="5" t="s">
        <v>220</v>
      </c>
      <c r="GA107" s="5" t="s">
        <v>220</v>
      </c>
      <c r="GB107" s="5" t="s">
        <v>220</v>
      </c>
      <c r="GC107" s="5" t="s">
        <v>220</v>
      </c>
      <c r="GD107" s="5" t="s">
        <v>220</v>
      </c>
      <c r="GE107" s="5" t="s">
        <v>220</v>
      </c>
      <c r="GF107" s="5" t="s">
        <v>220</v>
      </c>
      <c r="GG107" s="5" t="s">
        <v>220</v>
      </c>
      <c r="GH107" s="5" t="s">
        <v>220</v>
      </c>
      <c r="GI107" s="5" t="s">
        <v>220</v>
      </c>
      <c r="GJ107" s="5" t="s">
        <v>220</v>
      </c>
      <c r="GK107" s="5" t="s">
        <v>220</v>
      </c>
      <c r="GL107" s="5" t="s">
        <v>220</v>
      </c>
      <c r="GM107" s="5">
        <v>301975</v>
      </c>
      <c r="GN107" s="5">
        <v>304914</v>
      </c>
      <c r="GO107" s="5">
        <v>297805</v>
      </c>
      <c r="GP107" s="5">
        <v>255338</v>
      </c>
      <c r="GQ107" s="5">
        <v>291494</v>
      </c>
      <c r="GR107" s="5">
        <v>217697</v>
      </c>
      <c r="GS107" s="5">
        <v>161977</v>
      </c>
      <c r="GT107" s="5">
        <v>180672</v>
      </c>
      <c r="GU107" s="5">
        <v>185755</v>
      </c>
      <c r="GV107" s="5">
        <v>197826</v>
      </c>
      <c r="GW107" s="5">
        <v>172930</v>
      </c>
      <c r="GX107" s="5">
        <v>163008</v>
      </c>
      <c r="GY107" s="5">
        <v>175610</v>
      </c>
      <c r="GZ107" s="5">
        <v>140183</v>
      </c>
      <c r="HA107" s="5">
        <v>140274</v>
      </c>
      <c r="HB107" s="5">
        <v>119608</v>
      </c>
      <c r="HC107" s="5">
        <v>126682</v>
      </c>
      <c r="HD107" s="5">
        <v>119996</v>
      </c>
      <c r="HE107" s="5">
        <v>103789</v>
      </c>
      <c r="HF107" s="5">
        <v>89170</v>
      </c>
      <c r="HG107" s="5">
        <v>78747</v>
      </c>
      <c r="HH107" s="5">
        <v>75261</v>
      </c>
      <c r="HI107" s="5">
        <v>79119</v>
      </c>
      <c r="HJ107" s="5">
        <v>100366</v>
      </c>
      <c r="HK107" s="5">
        <v>85390</v>
      </c>
      <c r="HL107" s="5">
        <v>84184</v>
      </c>
      <c r="HM107" s="5">
        <v>69587</v>
      </c>
      <c r="HN107" s="5">
        <v>68326</v>
      </c>
      <c r="HO107" s="5">
        <v>70206</v>
      </c>
      <c r="HP107" s="5">
        <v>71155</v>
      </c>
      <c r="HQ107" s="5">
        <v>96164</v>
      </c>
      <c r="HR107" s="5">
        <v>91323</v>
      </c>
      <c r="HS107" s="5">
        <v>707153</v>
      </c>
      <c r="HT107" s="5">
        <v>695579</v>
      </c>
      <c r="HU107" s="5">
        <v>579028</v>
      </c>
      <c r="HV107" s="5">
        <v>616404</v>
      </c>
      <c r="HW107" s="5">
        <v>994968</v>
      </c>
      <c r="HX107" s="5">
        <v>897302</v>
      </c>
      <c r="HY107" s="5">
        <v>861347</v>
      </c>
      <c r="HZ107" s="5">
        <v>788824</v>
      </c>
      <c r="IA107" s="5">
        <v>846446</v>
      </c>
      <c r="IB107" s="5">
        <v>927794</v>
      </c>
      <c r="IC107" s="5">
        <v>1134333</v>
      </c>
      <c r="ID107" s="5">
        <v>1446738</v>
      </c>
      <c r="IE107" s="5">
        <v>1441326</v>
      </c>
      <c r="IF107" s="5">
        <v>1473164</v>
      </c>
      <c r="IG107" s="5">
        <v>1375543</v>
      </c>
      <c r="IH107" s="5">
        <v>1162745</v>
      </c>
      <c r="II107" s="5">
        <v>1226472</v>
      </c>
      <c r="IJ107" s="5">
        <v>973697</v>
      </c>
      <c r="IK107" s="5">
        <v>1429763</v>
      </c>
      <c r="IL107" s="5">
        <v>1040168</v>
      </c>
      <c r="IM107" s="5">
        <v>729304</v>
      </c>
      <c r="IN107" s="5">
        <v>940764</v>
      </c>
      <c r="IO107" s="5">
        <v>1145056</v>
      </c>
      <c r="IP107" s="5">
        <v>1120746</v>
      </c>
      <c r="IQ107" s="5">
        <v>1113762</v>
      </c>
      <c r="IR107" s="5">
        <v>1074493</v>
      </c>
      <c r="IS107" s="5">
        <v>1081976</v>
      </c>
      <c r="IT107" s="5">
        <v>1065213</v>
      </c>
      <c r="IU107" s="5">
        <v>1037914</v>
      </c>
      <c r="IV107" s="5">
        <v>957088</v>
      </c>
      <c r="IW107" s="5">
        <v>897458</v>
      </c>
      <c r="IX107" s="5">
        <v>789151</v>
      </c>
      <c r="IY107" s="5">
        <v>0</v>
      </c>
      <c r="IZ107" s="5">
        <v>0</v>
      </c>
      <c r="JA107" s="5">
        <v>0</v>
      </c>
      <c r="JB107" s="5">
        <v>0</v>
      </c>
      <c r="JC107" s="5">
        <v>0</v>
      </c>
      <c r="JD107" s="5">
        <v>0</v>
      </c>
      <c r="JE107" s="5">
        <v>0</v>
      </c>
      <c r="JF107" s="5">
        <v>0</v>
      </c>
      <c r="JG107" s="5">
        <v>0</v>
      </c>
      <c r="JH107" s="5">
        <v>0</v>
      </c>
      <c r="JI107" s="5">
        <v>0</v>
      </c>
      <c r="JJ107" s="5">
        <v>0</v>
      </c>
      <c r="JK107" s="5">
        <v>0</v>
      </c>
      <c r="JL107" s="5">
        <v>0</v>
      </c>
      <c r="JM107" s="5">
        <v>0</v>
      </c>
      <c r="JN107" s="5">
        <v>0</v>
      </c>
      <c r="JO107" s="5">
        <v>0</v>
      </c>
      <c r="JP107" s="5">
        <v>0</v>
      </c>
      <c r="JQ107" s="5">
        <v>0</v>
      </c>
      <c r="JR107" s="5">
        <v>0</v>
      </c>
      <c r="JS107" s="5">
        <v>0</v>
      </c>
      <c r="JT107" s="5">
        <v>0</v>
      </c>
      <c r="JU107" s="5">
        <v>0</v>
      </c>
      <c r="JV107" s="5">
        <v>0</v>
      </c>
      <c r="JW107" s="5">
        <v>0</v>
      </c>
      <c r="JX107" s="5">
        <v>0</v>
      </c>
      <c r="JY107" s="5">
        <v>0</v>
      </c>
      <c r="JZ107" s="5">
        <v>0</v>
      </c>
      <c r="KA107" s="5">
        <v>0</v>
      </c>
      <c r="KB107" s="5">
        <v>0</v>
      </c>
      <c r="KC107" s="5">
        <v>0</v>
      </c>
      <c r="KD107" s="5">
        <v>0</v>
      </c>
      <c r="KE107" s="5">
        <v>461601</v>
      </c>
      <c r="KF107" s="5">
        <v>483380</v>
      </c>
      <c r="KG107" s="5">
        <v>476610</v>
      </c>
      <c r="KH107" s="5">
        <v>446289</v>
      </c>
      <c r="KI107" s="5">
        <v>437978</v>
      </c>
      <c r="KJ107" s="5">
        <v>422435</v>
      </c>
      <c r="KK107" s="5">
        <v>390481</v>
      </c>
      <c r="KL107" s="5">
        <v>347085</v>
      </c>
      <c r="KM107" s="5">
        <v>332398</v>
      </c>
      <c r="KN107" s="5">
        <v>311078</v>
      </c>
      <c r="KO107" s="5">
        <v>293253</v>
      </c>
      <c r="KP107" s="5">
        <v>265376</v>
      </c>
      <c r="KQ107" s="5">
        <v>158850</v>
      </c>
      <c r="KR107" s="5">
        <v>237087</v>
      </c>
      <c r="KS107" s="5">
        <v>159993</v>
      </c>
      <c r="KT107" s="5">
        <v>140824</v>
      </c>
      <c r="KU107" s="5">
        <v>133658</v>
      </c>
      <c r="KV107" s="5">
        <v>139217</v>
      </c>
      <c r="KW107" s="5">
        <v>125045</v>
      </c>
      <c r="KX107" s="5">
        <v>119887</v>
      </c>
      <c r="KY107" s="5">
        <v>106380</v>
      </c>
      <c r="KZ107" s="5">
        <v>78073</v>
      </c>
      <c r="LA107" s="5">
        <v>1513</v>
      </c>
      <c r="LB107" s="5">
        <v>506</v>
      </c>
      <c r="LC107" s="5">
        <v>193</v>
      </c>
      <c r="LD107" s="5">
        <v>865</v>
      </c>
      <c r="LE107" s="5">
        <v>456</v>
      </c>
      <c r="LF107" s="5">
        <v>330</v>
      </c>
      <c r="LG107" s="5">
        <v>219</v>
      </c>
      <c r="LH107" s="5">
        <v>231</v>
      </c>
      <c r="LI107" s="5">
        <v>245</v>
      </c>
      <c r="LJ107" s="5">
        <v>223</v>
      </c>
      <c r="LK107" s="5">
        <v>1635</v>
      </c>
      <c r="LL107" s="5">
        <v>2543</v>
      </c>
      <c r="LM107" s="5">
        <v>2211</v>
      </c>
      <c r="LN107" s="5">
        <v>911</v>
      </c>
      <c r="LO107" s="5">
        <v>2511</v>
      </c>
      <c r="LP107" s="5">
        <v>2414</v>
      </c>
      <c r="LQ107" s="5">
        <v>2155</v>
      </c>
      <c r="LR107" s="5">
        <v>1632</v>
      </c>
      <c r="LS107" s="5">
        <v>827</v>
      </c>
      <c r="LT107" s="5">
        <v>1047</v>
      </c>
      <c r="LU107" s="5">
        <v>1782</v>
      </c>
      <c r="LV107" s="5">
        <v>1051</v>
      </c>
      <c r="LW107" s="5">
        <v>651</v>
      </c>
      <c r="LX107" s="5">
        <v>779</v>
      </c>
      <c r="LY107" s="5">
        <v>908</v>
      </c>
      <c r="LZ107" s="5">
        <v>576</v>
      </c>
      <c r="MA107" s="5">
        <v>694</v>
      </c>
      <c r="MB107" s="5">
        <v>559</v>
      </c>
      <c r="MC107" s="5">
        <v>720</v>
      </c>
      <c r="MD107" s="5">
        <v>418</v>
      </c>
      <c r="ME107" s="5">
        <v>129</v>
      </c>
      <c r="MF107" s="5">
        <v>209</v>
      </c>
      <c r="MG107" s="5">
        <v>340</v>
      </c>
      <c r="MH107" s="5">
        <v>137</v>
      </c>
      <c r="MI107" s="5">
        <v>226</v>
      </c>
      <c r="MJ107" s="5">
        <v>420</v>
      </c>
      <c r="MK107" s="5">
        <v>391</v>
      </c>
      <c r="ML107" s="5">
        <v>330</v>
      </c>
      <c r="MM107" s="5">
        <v>317</v>
      </c>
      <c r="MN107" s="5">
        <v>366</v>
      </c>
      <c r="MO107" s="5">
        <v>354</v>
      </c>
      <c r="MP107" s="5">
        <v>306</v>
      </c>
      <c r="MQ107" s="5">
        <v>342</v>
      </c>
      <c r="MR107" s="5">
        <v>288</v>
      </c>
      <c r="MS107" s="5">
        <v>230</v>
      </c>
      <c r="MT107" s="5">
        <v>131</v>
      </c>
      <c r="MU107" s="5">
        <v>91</v>
      </c>
      <c r="MV107" s="5">
        <v>28</v>
      </c>
      <c r="MW107" s="5">
        <v>0</v>
      </c>
      <c r="MX107" s="5">
        <v>0</v>
      </c>
      <c r="MY107" s="5">
        <v>0</v>
      </c>
      <c r="MZ107" s="5">
        <v>0</v>
      </c>
      <c r="NA107" s="5">
        <v>0</v>
      </c>
      <c r="NB107" s="5">
        <v>0</v>
      </c>
      <c r="NC107" s="5">
        <v>0</v>
      </c>
      <c r="ND107" s="5">
        <v>0</v>
      </c>
      <c r="NE107" s="5" t="s">
        <v>220</v>
      </c>
      <c r="NF107" s="5" t="s">
        <v>220</v>
      </c>
      <c r="NG107" s="5" t="s">
        <v>220</v>
      </c>
      <c r="NH107" s="5" t="s">
        <v>220</v>
      </c>
      <c r="NI107" s="5" t="s">
        <v>220</v>
      </c>
      <c r="NJ107" s="5" t="s">
        <v>220</v>
      </c>
      <c r="NK107" s="5" t="s">
        <v>220</v>
      </c>
      <c r="NL107" s="5" t="s">
        <v>220</v>
      </c>
      <c r="NM107" s="5" t="s">
        <v>220</v>
      </c>
      <c r="NN107" s="5" t="s">
        <v>220</v>
      </c>
      <c r="NO107" s="5" t="s">
        <v>220</v>
      </c>
      <c r="NP107" s="5" t="s">
        <v>220</v>
      </c>
      <c r="NQ107" s="5" t="s">
        <v>220</v>
      </c>
      <c r="NR107" s="5" t="s">
        <v>220</v>
      </c>
      <c r="NS107" s="5" t="s">
        <v>220</v>
      </c>
      <c r="NT107" s="5" t="s">
        <v>220</v>
      </c>
      <c r="NU107" s="5" t="s">
        <v>220</v>
      </c>
      <c r="NV107" s="5" t="s">
        <v>220</v>
      </c>
      <c r="NW107" s="5">
        <v>0</v>
      </c>
      <c r="NX107" s="5">
        <v>0</v>
      </c>
      <c r="NY107" s="5">
        <v>0</v>
      </c>
      <c r="NZ107" s="5">
        <v>0</v>
      </c>
      <c r="OA107" s="5">
        <v>0</v>
      </c>
      <c r="OB107" s="5">
        <v>0</v>
      </c>
      <c r="OC107" s="5">
        <v>0</v>
      </c>
      <c r="OD107" s="5">
        <v>0</v>
      </c>
      <c r="OE107" s="5">
        <v>0</v>
      </c>
      <c r="OF107" s="5">
        <v>0</v>
      </c>
      <c r="OG107" s="5">
        <v>0</v>
      </c>
      <c r="OH107" s="5">
        <v>0</v>
      </c>
      <c r="OI107" s="5">
        <v>0</v>
      </c>
      <c r="OJ107" s="5">
        <v>0</v>
      </c>
      <c r="OK107" s="5" t="s">
        <v>220</v>
      </c>
      <c r="OL107" s="5" t="s">
        <v>220</v>
      </c>
      <c r="OM107" s="5" t="s">
        <v>220</v>
      </c>
      <c r="ON107" s="5" t="s">
        <v>220</v>
      </c>
      <c r="OO107" s="5" t="s">
        <v>220</v>
      </c>
      <c r="OP107" s="5" t="s">
        <v>220</v>
      </c>
      <c r="OQ107" s="5" t="s">
        <v>220</v>
      </c>
      <c r="OR107" s="5" t="s">
        <v>220</v>
      </c>
      <c r="OS107" s="5" t="s">
        <v>220</v>
      </c>
      <c r="OT107" s="5" t="s">
        <v>220</v>
      </c>
      <c r="OU107" s="5" t="s">
        <v>220</v>
      </c>
      <c r="OV107" s="5" t="s">
        <v>220</v>
      </c>
      <c r="OW107" s="5" t="s">
        <v>220</v>
      </c>
      <c r="OX107" s="5" t="s">
        <v>220</v>
      </c>
      <c r="OY107" s="5" t="s">
        <v>220</v>
      </c>
      <c r="OZ107" s="5" t="s">
        <v>220</v>
      </c>
      <c r="PA107" s="5" t="s">
        <v>220</v>
      </c>
      <c r="PB107" s="5" t="s">
        <v>220</v>
      </c>
      <c r="PC107" s="5">
        <v>64523</v>
      </c>
      <c r="PD107" s="5">
        <v>56061</v>
      </c>
      <c r="PE107" s="5">
        <v>75139</v>
      </c>
      <c r="PF107" s="5">
        <v>69380</v>
      </c>
      <c r="PG107" s="5">
        <v>70278</v>
      </c>
      <c r="PH107" s="5">
        <v>83418</v>
      </c>
      <c r="PI107" s="5">
        <v>67372</v>
      </c>
      <c r="PJ107" s="5">
        <v>69447</v>
      </c>
      <c r="PK107" s="5">
        <v>82002</v>
      </c>
      <c r="PL107" s="5">
        <v>83612</v>
      </c>
      <c r="PM107" s="5">
        <v>90422</v>
      </c>
      <c r="PN107" s="5">
        <v>78757</v>
      </c>
      <c r="PO107" s="5">
        <v>66649</v>
      </c>
      <c r="PP107" s="5">
        <v>66156</v>
      </c>
      <c r="PQ107" s="5">
        <v>60165</v>
      </c>
      <c r="PR107" s="5">
        <v>56480</v>
      </c>
      <c r="PS107" s="5">
        <v>52473</v>
      </c>
      <c r="PT107" s="5">
        <v>54137</v>
      </c>
      <c r="PU107" s="5">
        <v>56153</v>
      </c>
      <c r="PV107" s="5">
        <v>48922</v>
      </c>
      <c r="PW107" s="5">
        <v>37784</v>
      </c>
      <c r="PX107" s="5">
        <v>39357</v>
      </c>
      <c r="PY107" s="5">
        <v>37529</v>
      </c>
      <c r="PZ107" s="5">
        <v>35546</v>
      </c>
      <c r="QA107" s="5">
        <v>32433</v>
      </c>
      <c r="QB107" s="5">
        <v>40075</v>
      </c>
      <c r="QC107" s="5">
        <v>34391</v>
      </c>
      <c r="QD107" s="5">
        <v>32815</v>
      </c>
      <c r="QE107" s="5">
        <v>30499</v>
      </c>
      <c r="QF107" s="5">
        <v>29980</v>
      </c>
      <c r="QG107" s="5">
        <v>28031</v>
      </c>
      <c r="QH107" s="5">
        <v>28166</v>
      </c>
      <c r="QI107" s="5">
        <v>96238</v>
      </c>
      <c r="QJ107" s="5">
        <v>101082</v>
      </c>
      <c r="QK107" s="5">
        <v>83745</v>
      </c>
      <c r="QL107" s="5">
        <v>97764</v>
      </c>
      <c r="QM107" s="5">
        <v>82181</v>
      </c>
      <c r="QN107" s="5">
        <v>70772</v>
      </c>
      <c r="QO107" s="5">
        <v>114835</v>
      </c>
      <c r="QP107" s="5">
        <v>64472</v>
      </c>
      <c r="QQ107" s="5">
        <v>49311</v>
      </c>
      <c r="QR107" s="5">
        <v>58918</v>
      </c>
      <c r="QS107" s="5">
        <v>51734</v>
      </c>
      <c r="QT107" s="5">
        <v>61556</v>
      </c>
      <c r="QU107" s="5">
        <v>54774</v>
      </c>
      <c r="QV107" s="5">
        <v>65794</v>
      </c>
      <c r="QW107" s="5">
        <v>43423</v>
      </c>
      <c r="QX107" s="5">
        <v>38278</v>
      </c>
      <c r="QY107" s="5">
        <v>46384</v>
      </c>
      <c r="QZ107" s="5">
        <v>43877</v>
      </c>
      <c r="RA107" s="5">
        <v>37607</v>
      </c>
      <c r="RB107" s="5">
        <v>38964</v>
      </c>
      <c r="RC107" s="5">
        <v>32390</v>
      </c>
      <c r="RD107" s="5">
        <v>32162</v>
      </c>
      <c r="RE107" s="5">
        <v>35181</v>
      </c>
      <c r="RF107" s="5">
        <v>29724</v>
      </c>
      <c r="RG107" s="5">
        <v>27978</v>
      </c>
      <c r="RH107" s="5">
        <v>33210</v>
      </c>
      <c r="RI107" s="5">
        <v>26055</v>
      </c>
      <c r="RJ107" s="5">
        <v>32865</v>
      </c>
      <c r="RK107" s="5">
        <v>28326</v>
      </c>
      <c r="RL107" s="5">
        <v>25135</v>
      </c>
      <c r="RM107" s="5">
        <v>27013</v>
      </c>
      <c r="RN107" s="5">
        <v>26183</v>
      </c>
      <c r="RO107" s="5">
        <v>91158</v>
      </c>
      <c r="RP107" s="5">
        <v>81546</v>
      </c>
      <c r="RQ107" s="5">
        <v>77302</v>
      </c>
      <c r="RR107" s="5">
        <v>87111</v>
      </c>
      <c r="RS107" s="5">
        <v>100307</v>
      </c>
      <c r="RT107" s="5">
        <v>75178</v>
      </c>
      <c r="RU107" s="5">
        <v>61952</v>
      </c>
      <c r="RV107" s="5">
        <v>61483</v>
      </c>
      <c r="RW107" s="5">
        <v>61317</v>
      </c>
      <c r="RX107" s="5">
        <v>66497</v>
      </c>
      <c r="RY107" s="5">
        <v>86472</v>
      </c>
      <c r="RZ107" s="5">
        <v>78284</v>
      </c>
      <c r="SA107" s="5">
        <v>72756</v>
      </c>
      <c r="SB107" s="5">
        <v>59824</v>
      </c>
      <c r="SC107" s="5">
        <v>46090</v>
      </c>
      <c r="SD107" s="5">
        <v>40353</v>
      </c>
      <c r="SE107" s="5">
        <v>48301</v>
      </c>
      <c r="SF107" s="5">
        <v>53068</v>
      </c>
      <c r="SG107" s="5">
        <v>52363</v>
      </c>
      <c r="SH107" s="5">
        <v>48207</v>
      </c>
      <c r="SI107" s="5">
        <v>38736</v>
      </c>
      <c r="SJ107" s="5">
        <v>43592</v>
      </c>
      <c r="SK107" s="5">
        <v>46088</v>
      </c>
      <c r="SL107" s="5">
        <v>46152</v>
      </c>
      <c r="SM107" s="5">
        <v>41762</v>
      </c>
      <c r="SN107" s="5">
        <v>40809</v>
      </c>
      <c r="SO107" s="5">
        <v>41011</v>
      </c>
      <c r="SP107" s="5">
        <v>38800</v>
      </c>
      <c r="SQ107" s="5">
        <v>35971</v>
      </c>
      <c r="SR107" s="5">
        <v>33522</v>
      </c>
      <c r="SS107" s="5">
        <v>29082</v>
      </c>
      <c r="ST107" s="5">
        <v>26000</v>
      </c>
      <c r="SU107" s="5">
        <v>288453</v>
      </c>
      <c r="SV107" s="5">
        <v>266952</v>
      </c>
      <c r="SW107" s="5">
        <v>263936</v>
      </c>
      <c r="SX107" s="5">
        <v>256142</v>
      </c>
      <c r="SY107" s="5">
        <v>275385</v>
      </c>
      <c r="SZ107" s="5">
        <v>236180</v>
      </c>
      <c r="TA107" s="5">
        <v>199119</v>
      </c>
      <c r="TB107" s="5">
        <v>161727</v>
      </c>
      <c r="TC107" s="5">
        <v>121789</v>
      </c>
      <c r="TD107" s="5">
        <v>108638</v>
      </c>
      <c r="TE107" s="5">
        <v>85546</v>
      </c>
      <c r="TF107" s="5">
        <v>62832</v>
      </c>
      <c r="TG107" s="5">
        <v>58918</v>
      </c>
      <c r="TH107" s="5">
        <v>56295</v>
      </c>
      <c r="TI107" s="5">
        <v>54995</v>
      </c>
      <c r="TJ107" s="5">
        <v>56324</v>
      </c>
      <c r="TK107" s="5">
        <v>57388</v>
      </c>
      <c r="TL107" s="5">
        <v>52338</v>
      </c>
      <c r="TM107" s="5">
        <v>66324</v>
      </c>
      <c r="TN107" s="5">
        <v>57868</v>
      </c>
      <c r="TO107" s="5">
        <v>48312</v>
      </c>
      <c r="TP107" s="5">
        <v>50735</v>
      </c>
      <c r="TQ107" s="5">
        <v>58872</v>
      </c>
      <c r="TR107" s="5">
        <v>56643</v>
      </c>
      <c r="TS107" s="5">
        <v>62416</v>
      </c>
      <c r="TT107" s="5">
        <v>68206</v>
      </c>
      <c r="TU107" s="5">
        <v>55984</v>
      </c>
      <c r="TV107" s="5">
        <v>53727</v>
      </c>
      <c r="TW107" s="5">
        <v>65669</v>
      </c>
      <c r="TX107" s="5">
        <v>43258</v>
      </c>
      <c r="TY107" s="5">
        <v>9349</v>
      </c>
      <c r="TZ107" s="5">
        <v>8471</v>
      </c>
      <c r="UA107" s="5">
        <v>659</v>
      </c>
      <c r="UB107" s="5">
        <v>815</v>
      </c>
      <c r="UC107" s="5">
        <v>2196</v>
      </c>
      <c r="UD107" s="5">
        <v>2222</v>
      </c>
      <c r="UE107" s="5">
        <v>1473</v>
      </c>
      <c r="UF107" s="5">
        <v>1922</v>
      </c>
      <c r="UG107" s="5">
        <v>2873</v>
      </c>
      <c r="UH107" s="5">
        <v>1276</v>
      </c>
      <c r="UI107" s="5">
        <v>695</v>
      </c>
      <c r="UJ107" s="5">
        <v>71</v>
      </c>
      <c r="UK107" s="5">
        <v>9</v>
      </c>
      <c r="UL107" s="5">
        <v>0</v>
      </c>
      <c r="UM107" s="5">
        <v>1</v>
      </c>
      <c r="UN107" s="5">
        <v>0</v>
      </c>
      <c r="UO107" s="5">
        <v>1</v>
      </c>
      <c r="UP107" s="5">
        <v>7</v>
      </c>
      <c r="UQ107" s="5">
        <v>235</v>
      </c>
      <c r="UR107" s="5">
        <v>173</v>
      </c>
      <c r="US107" s="5">
        <v>1586</v>
      </c>
      <c r="UT107" s="5">
        <v>856</v>
      </c>
      <c r="UU107" s="5">
        <v>0</v>
      </c>
      <c r="UV107" s="5">
        <v>0</v>
      </c>
      <c r="UW107" s="5">
        <v>1</v>
      </c>
      <c r="UX107" s="5">
        <v>38</v>
      </c>
      <c r="UY107" s="5">
        <v>0</v>
      </c>
      <c r="UZ107" s="5">
        <v>0</v>
      </c>
      <c r="VA107" s="5">
        <v>0</v>
      </c>
      <c r="VB107" s="5">
        <v>0</v>
      </c>
      <c r="VC107" s="5">
        <v>0</v>
      </c>
      <c r="VD107" s="5">
        <v>0</v>
      </c>
      <c r="VE107" s="5">
        <v>0</v>
      </c>
      <c r="VF107" s="5">
        <v>0</v>
      </c>
      <c r="VG107" s="5">
        <v>258731</v>
      </c>
      <c r="VH107" s="5">
        <v>273478</v>
      </c>
      <c r="VI107" s="5">
        <v>288529</v>
      </c>
      <c r="VJ107" s="5">
        <v>293575</v>
      </c>
      <c r="VK107" s="5">
        <v>272050</v>
      </c>
      <c r="VL107" s="5">
        <v>265396</v>
      </c>
      <c r="VM107" s="5">
        <v>226777</v>
      </c>
      <c r="VN107" s="5">
        <v>227260</v>
      </c>
      <c r="VO107" s="5">
        <v>187933</v>
      </c>
      <c r="VP107" s="5">
        <v>168817</v>
      </c>
      <c r="VQ107" s="5">
        <v>163105</v>
      </c>
      <c r="VR107" s="5">
        <v>135165</v>
      </c>
      <c r="VS107" s="5">
        <v>129269</v>
      </c>
      <c r="VT107" s="5">
        <v>125388</v>
      </c>
      <c r="VU107" s="5">
        <v>120038</v>
      </c>
      <c r="VV107" s="5">
        <v>117384</v>
      </c>
      <c r="VW107" s="5">
        <v>182013</v>
      </c>
      <c r="VX107" s="5">
        <v>95429</v>
      </c>
      <c r="VY107" s="5">
        <v>92784</v>
      </c>
      <c r="VZ107" s="5">
        <v>91024</v>
      </c>
      <c r="WA107" s="5">
        <v>92965</v>
      </c>
      <c r="WB107" s="5">
        <v>80727</v>
      </c>
      <c r="WC107" s="5">
        <v>73138</v>
      </c>
      <c r="WD107" s="5">
        <v>72741</v>
      </c>
      <c r="WE107" s="5">
        <v>69768</v>
      </c>
      <c r="WF107" s="5">
        <v>65747</v>
      </c>
      <c r="WG107" s="5">
        <v>97538</v>
      </c>
      <c r="WH107" s="5">
        <v>45631</v>
      </c>
      <c r="WI107" s="5">
        <v>46582</v>
      </c>
      <c r="WJ107" s="5">
        <v>37900</v>
      </c>
      <c r="WK107" s="5">
        <v>35138</v>
      </c>
      <c r="WL107" s="5">
        <v>33635</v>
      </c>
      <c r="WM107" s="5">
        <v>912</v>
      </c>
      <c r="WN107" s="5">
        <v>1032</v>
      </c>
      <c r="WO107" s="5">
        <v>956</v>
      </c>
      <c r="WP107" s="5">
        <v>1135</v>
      </c>
      <c r="WQ107" s="5">
        <v>1263</v>
      </c>
      <c r="WR107" s="5">
        <v>1536</v>
      </c>
      <c r="WS107" s="5">
        <v>2173</v>
      </c>
      <c r="WT107" s="5">
        <v>1268</v>
      </c>
      <c r="WU107" s="5">
        <v>1458</v>
      </c>
      <c r="WV107" s="5">
        <v>811</v>
      </c>
      <c r="WW107" s="5">
        <v>1100</v>
      </c>
      <c r="WX107" s="5">
        <v>709</v>
      </c>
      <c r="WY107" s="5">
        <v>823</v>
      </c>
      <c r="WZ107" s="5">
        <v>1410</v>
      </c>
      <c r="XA107" s="5">
        <v>1368</v>
      </c>
      <c r="XB107" s="5">
        <v>2114</v>
      </c>
      <c r="XC107" s="5">
        <v>2528</v>
      </c>
      <c r="XD107" s="5">
        <v>2491</v>
      </c>
      <c r="XE107" s="5">
        <v>2472</v>
      </c>
      <c r="XF107" s="5">
        <v>2934</v>
      </c>
      <c r="XG107" s="5">
        <v>2079</v>
      </c>
      <c r="XH107" s="5">
        <v>1151</v>
      </c>
      <c r="XI107" s="5">
        <v>1384</v>
      </c>
      <c r="XJ107" s="5">
        <v>1241</v>
      </c>
      <c r="XK107" s="5">
        <v>1322</v>
      </c>
      <c r="XL107" s="5">
        <v>1872</v>
      </c>
      <c r="XM107" s="5">
        <v>1722</v>
      </c>
      <c r="XN107" s="5">
        <v>970</v>
      </c>
      <c r="XO107" s="5">
        <v>871</v>
      </c>
      <c r="XP107" s="5">
        <v>1230</v>
      </c>
      <c r="XQ107" s="5">
        <v>761</v>
      </c>
      <c r="XR107" s="5">
        <v>932</v>
      </c>
      <c r="XS107" s="2">
        <v>11804</v>
      </c>
      <c r="XT107" s="3" t="s">
        <v>222</v>
      </c>
      <c r="XU107" s="3" t="s">
        <v>222</v>
      </c>
      <c r="XV107" s="3" t="s">
        <v>222</v>
      </c>
      <c r="XW107" s="3" t="s">
        <v>221</v>
      </c>
      <c r="XX107" s="3" t="s">
        <v>222</v>
      </c>
      <c r="XY107" s="3" t="s">
        <v>222</v>
      </c>
      <c r="XZ107" s="3" t="s">
        <v>261</v>
      </c>
    </row>
    <row r="108" spans="1:650" x14ac:dyDescent="0.3">
      <c r="A108" s="1" t="s">
        <v>102</v>
      </c>
      <c r="B108" s="2">
        <v>4061329</v>
      </c>
      <c r="C108" s="5" t="s">
        <v>220</v>
      </c>
      <c r="D108" s="5">
        <v>0</v>
      </c>
      <c r="E108" s="5">
        <v>0</v>
      </c>
      <c r="F108" s="5">
        <v>0</v>
      </c>
      <c r="G108" s="5">
        <v>0</v>
      </c>
      <c r="H108" s="5">
        <v>0</v>
      </c>
      <c r="I108" s="5">
        <v>0</v>
      </c>
      <c r="J108" s="5">
        <v>0</v>
      </c>
      <c r="K108" s="5">
        <v>0</v>
      </c>
      <c r="L108" s="5">
        <v>0</v>
      </c>
      <c r="M108" s="5">
        <v>0</v>
      </c>
      <c r="N108" s="5">
        <v>0</v>
      </c>
      <c r="O108" s="5">
        <v>0</v>
      </c>
      <c r="P108" s="5">
        <v>0</v>
      </c>
      <c r="Q108" s="5">
        <v>0</v>
      </c>
      <c r="R108" s="5">
        <v>0</v>
      </c>
      <c r="S108" s="5">
        <v>0</v>
      </c>
      <c r="T108" s="5">
        <v>0</v>
      </c>
      <c r="U108" s="5">
        <v>0</v>
      </c>
      <c r="V108" s="5">
        <v>0</v>
      </c>
      <c r="W108" s="5">
        <v>0</v>
      </c>
      <c r="X108" s="5">
        <v>0</v>
      </c>
      <c r="Y108" s="5">
        <v>0</v>
      </c>
      <c r="Z108" s="5">
        <v>0</v>
      </c>
      <c r="AA108" s="5">
        <v>0</v>
      </c>
      <c r="AB108" s="5">
        <v>0</v>
      </c>
      <c r="AC108" s="5" t="s">
        <v>220</v>
      </c>
      <c r="AD108" s="5" t="s">
        <v>220</v>
      </c>
      <c r="AE108" s="5" t="s">
        <v>220</v>
      </c>
      <c r="AF108" s="5" t="s">
        <v>220</v>
      </c>
      <c r="AG108" s="5" t="s">
        <v>220</v>
      </c>
      <c r="AH108" s="5" t="s">
        <v>220</v>
      </c>
      <c r="AI108" s="5" t="s">
        <v>220</v>
      </c>
      <c r="AJ108" s="5">
        <v>7337</v>
      </c>
      <c r="AK108" s="5">
        <v>9011</v>
      </c>
      <c r="AL108" s="5">
        <v>8208</v>
      </c>
      <c r="AM108" s="5">
        <v>4930</v>
      </c>
      <c r="AN108" s="5">
        <v>7231</v>
      </c>
      <c r="AO108" s="5">
        <v>11457</v>
      </c>
      <c r="AP108" s="5">
        <v>8566</v>
      </c>
      <c r="AQ108" s="5">
        <v>10331</v>
      </c>
      <c r="AR108" s="5">
        <v>5071</v>
      </c>
      <c r="AS108" s="5">
        <v>3518</v>
      </c>
      <c r="AT108" s="5">
        <v>3883</v>
      </c>
      <c r="AU108" s="5">
        <v>2562</v>
      </c>
      <c r="AV108" s="5">
        <v>1381</v>
      </c>
      <c r="AW108" s="5">
        <v>2804</v>
      </c>
      <c r="AX108" s="5">
        <v>3018</v>
      </c>
      <c r="AY108" s="5">
        <v>4622</v>
      </c>
      <c r="AZ108" s="5">
        <v>1843</v>
      </c>
      <c r="BA108" s="5">
        <v>2682</v>
      </c>
      <c r="BB108" s="5">
        <v>20443</v>
      </c>
      <c r="BC108" s="5">
        <v>3680</v>
      </c>
      <c r="BD108" s="5">
        <v>58100</v>
      </c>
      <c r="BE108" s="5">
        <v>723</v>
      </c>
      <c r="BF108" s="5">
        <v>1545</v>
      </c>
      <c r="BG108" s="5">
        <v>448</v>
      </c>
      <c r="BH108" s="5">
        <v>2123</v>
      </c>
      <c r="BI108" s="5" t="s">
        <v>220</v>
      </c>
      <c r="BJ108" s="5" t="s">
        <v>220</v>
      </c>
      <c r="BK108" s="5" t="s">
        <v>220</v>
      </c>
      <c r="BL108" s="5" t="s">
        <v>220</v>
      </c>
      <c r="BM108" s="5" t="s">
        <v>220</v>
      </c>
      <c r="BN108" s="5" t="s">
        <v>220</v>
      </c>
      <c r="BO108" s="5" t="s">
        <v>220</v>
      </c>
      <c r="BP108" s="5">
        <v>3939</v>
      </c>
      <c r="BQ108" s="5">
        <v>2744</v>
      </c>
      <c r="BR108" s="5">
        <v>1940</v>
      </c>
      <c r="BS108" s="5">
        <v>2978</v>
      </c>
      <c r="BT108" s="5">
        <v>1803</v>
      </c>
      <c r="BU108" s="5">
        <v>3524</v>
      </c>
      <c r="BV108" s="5">
        <v>5616</v>
      </c>
      <c r="BW108" s="5">
        <v>2283</v>
      </c>
      <c r="BX108" s="5">
        <v>1538</v>
      </c>
      <c r="BY108" s="5">
        <v>2732</v>
      </c>
      <c r="BZ108" s="5">
        <v>5580</v>
      </c>
      <c r="CA108" s="5">
        <v>4202</v>
      </c>
      <c r="CB108" s="5">
        <v>64905</v>
      </c>
      <c r="CC108" s="5">
        <v>2965</v>
      </c>
      <c r="CD108" s="5">
        <v>4396</v>
      </c>
      <c r="CE108" s="5">
        <v>3388</v>
      </c>
      <c r="CF108" s="5">
        <v>3124</v>
      </c>
      <c r="CG108" s="5">
        <v>7254</v>
      </c>
      <c r="CH108" s="5">
        <v>2524</v>
      </c>
      <c r="CI108" s="5">
        <v>1940</v>
      </c>
      <c r="CJ108" s="5">
        <v>4805</v>
      </c>
      <c r="CK108" s="5">
        <v>4257</v>
      </c>
      <c r="CL108" s="5">
        <v>19744</v>
      </c>
      <c r="CM108" s="5">
        <v>7345</v>
      </c>
      <c r="CN108" s="5">
        <v>5327</v>
      </c>
      <c r="CO108" s="5" t="s">
        <v>220</v>
      </c>
      <c r="CP108" s="5" t="s">
        <v>220</v>
      </c>
      <c r="CQ108" s="5" t="s">
        <v>220</v>
      </c>
      <c r="CR108" s="5" t="s">
        <v>220</v>
      </c>
      <c r="CS108" s="5" t="s">
        <v>220</v>
      </c>
      <c r="CT108" s="5" t="s">
        <v>220</v>
      </c>
      <c r="CU108" s="5" t="s">
        <v>220</v>
      </c>
      <c r="CV108" s="5">
        <v>39145</v>
      </c>
      <c r="CW108" s="5">
        <v>34085</v>
      </c>
      <c r="CX108" s="5">
        <v>27226</v>
      </c>
      <c r="CY108" s="5">
        <v>23430</v>
      </c>
      <c r="CZ108" s="5">
        <v>34695</v>
      </c>
      <c r="DA108" s="5">
        <v>33974</v>
      </c>
      <c r="DB108" s="5">
        <v>29657</v>
      </c>
      <c r="DC108" s="5">
        <v>18019</v>
      </c>
      <c r="DD108" s="5">
        <v>19087</v>
      </c>
      <c r="DE108" s="5">
        <v>28678</v>
      </c>
      <c r="DF108" s="5">
        <v>28628</v>
      </c>
      <c r="DG108" s="5">
        <v>22448</v>
      </c>
      <c r="DH108" s="5">
        <v>20045</v>
      </c>
      <c r="DI108" s="5">
        <v>15826</v>
      </c>
      <c r="DJ108" s="5">
        <v>13999</v>
      </c>
      <c r="DK108" s="5">
        <v>21812</v>
      </c>
      <c r="DL108" s="5">
        <v>12615</v>
      </c>
      <c r="DM108" s="5">
        <v>10244</v>
      </c>
      <c r="DN108" s="5">
        <v>12762</v>
      </c>
      <c r="DO108" s="5">
        <v>4562</v>
      </c>
      <c r="DP108" s="5">
        <v>8839</v>
      </c>
      <c r="DQ108" s="5">
        <v>8032</v>
      </c>
      <c r="DR108" s="5">
        <v>8838</v>
      </c>
      <c r="DS108" s="5">
        <v>7786</v>
      </c>
      <c r="DT108" s="5">
        <v>11891</v>
      </c>
      <c r="DU108" s="5" t="s">
        <v>220</v>
      </c>
      <c r="DV108" s="5" t="s">
        <v>220</v>
      </c>
      <c r="DW108" s="5" t="s">
        <v>220</v>
      </c>
      <c r="DX108" s="5" t="s">
        <v>220</v>
      </c>
      <c r="DY108" s="5" t="s">
        <v>220</v>
      </c>
      <c r="DZ108" s="5" t="s">
        <v>220</v>
      </c>
      <c r="EA108" s="5" t="s">
        <v>220</v>
      </c>
      <c r="EB108" s="5">
        <v>5215</v>
      </c>
      <c r="EC108" s="5">
        <v>2222</v>
      </c>
      <c r="ED108" s="5">
        <v>697</v>
      </c>
      <c r="EE108" s="5">
        <v>1931</v>
      </c>
      <c r="EF108" s="5">
        <v>5904</v>
      </c>
      <c r="EG108" s="5">
        <v>9018</v>
      </c>
      <c r="EH108" s="5">
        <v>4437</v>
      </c>
      <c r="EI108" s="5">
        <v>5806</v>
      </c>
      <c r="EJ108" s="5">
        <v>2727</v>
      </c>
      <c r="EK108" s="5">
        <v>2549</v>
      </c>
      <c r="EL108" s="5">
        <v>2001</v>
      </c>
      <c r="EM108" s="5">
        <v>1084</v>
      </c>
      <c r="EN108" s="5">
        <v>2178</v>
      </c>
      <c r="EO108" s="5">
        <v>3347</v>
      </c>
      <c r="EP108" s="5">
        <v>4811</v>
      </c>
      <c r="EQ108" s="5">
        <v>6147</v>
      </c>
      <c r="ER108" s="5">
        <v>4859</v>
      </c>
      <c r="ES108" s="5">
        <v>2333</v>
      </c>
      <c r="ET108" s="5">
        <v>4280</v>
      </c>
      <c r="EU108" s="5">
        <v>1660</v>
      </c>
      <c r="EV108" s="5">
        <v>1416</v>
      </c>
      <c r="EW108" s="5">
        <v>2338</v>
      </c>
      <c r="EX108" s="5">
        <v>2691</v>
      </c>
      <c r="EY108" s="5">
        <v>2018</v>
      </c>
      <c r="EZ108" s="5">
        <v>1869</v>
      </c>
      <c r="FA108" s="5" t="s">
        <v>220</v>
      </c>
      <c r="FB108" s="5" t="s">
        <v>220</v>
      </c>
      <c r="FC108" s="5" t="s">
        <v>220</v>
      </c>
      <c r="FD108" s="5" t="s">
        <v>220</v>
      </c>
      <c r="FE108" s="5" t="s">
        <v>220</v>
      </c>
      <c r="FF108" s="5" t="s">
        <v>220</v>
      </c>
      <c r="FG108" s="5" t="s">
        <v>220</v>
      </c>
      <c r="FH108" s="5">
        <v>0</v>
      </c>
      <c r="FI108" s="5">
        <v>0</v>
      </c>
      <c r="FJ108" s="5">
        <v>0</v>
      </c>
      <c r="FK108" s="5">
        <v>0</v>
      </c>
      <c r="FL108" s="5">
        <v>0</v>
      </c>
      <c r="FM108" s="5">
        <v>0</v>
      </c>
      <c r="FN108" s="5">
        <v>0</v>
      </c>
      <c r="FO108" s="5">
        <v>0</v>
      </c>
      <c r="FP108" s="5">
        <v>0</v>
      </c>
      <c r="FQ108" s="5">
        <v>0</v>
      </c>
      <c r="FR108" s="5">
        <v>0</v>
      </c>
      <c r="FS108" s="5">
        <v>0</v>
      </c>
      <c r="FT108" s="5">
        <v>0</v>
      </c>
      <c r="FU108" s="5" t="s">
        <v>220</v>
      </c>
      <c r="FV108" s="5" t="s">
        <v>220</v>
      </c>
      <c r="FW108" s="5" t="s">
        <v>220</v>
      </c>
      <c r="FX108" s="5" t="s">
        <v>220</v>
      </c>
      <c r="FY108" s="5" t="s">
        <v>220</v>
      </c>
      <c r="FZ108" s="5" t="s">
        <v>220</v>
      </c>
      <c r="GA108" s="5" t="s">
        <v>220</v>
      </c>
      <c r="GB108" s="5" t="s">
        <v>220</v>
      </c>
      <c r="GC108" s="5" t="s">
        <v>220</v>
      </c>
      <c r="GD108" s="5" t="s">
        <v>220</v>
      </c>
      <c r="GE108" s="5" t="s">
        <v>220</v>
      </c>
      <c r="GF108" s="5" t="s">
        <v>220</v>
      </c>
      <c r="GG108" s="5" t="s">
        <v>220</v>
      </c>
      <c r="GH108" s="5" t="s">
        <v>220</v>
      </c>
      <c r="GI108" s="5" t="s">
        <v>220</v>
      </c>
      <c r="GJ108" s="5" t="s">
        <v>220</v>
      </c>
      <c r="GK108" s="5" t="s">
        <v>220</v>
      </c>
      <c r="GL108" s="5" t="s">
        <v>220</v>
      </c>
      <c r="GM108" s="5" t="s">
        <v>220</v>
      </c>
      <c r="GN108" s="5">
        <v>55635</v>
      </c>
      <c r="GO108" s="5">
        <v>48062</v>
      </c>
      <c r="GP108" s="5">
        <v>38070</v>
      </c>
      <c r="GQ108" s="5">
        <v>33269</v>
      </c>
      <c r="GR108" s="5">
        <v>49632</v>
      </c>
      <c r="GS108" s="5">
        <v>57973</v>
      </c>
      <c r="GT108" s="5">
        <v>48276</v>
      </c>
      <c r="GU108" s="5">
        <v>36439</v>
      </c>
      <c r="GV108" s="5">
        <v>28424</v>
      </c>
      <c r="GW108" s="5">
        <v>37478</v>
      </c>
      <c r="GX108" s="5">
        <v>40092</v>
      </c>
      <c r="GY108" s="5">
        <v>30295</v>
      </c>
      <c r="GZ108" s="5">
        <v>88509</v>
      </c>
      <c r="HA108" s="5">
        <v>24941</v>
      </c>
      <c r="HB108" s="5">
        <v>26224</v>
      </c>
      <c r="HC108" s="5">
        <v>35969</v>
      </c>
      <c r="HD108" s="5">
        <v>22442</v>
      </c>
      <c r="HE108" s="5">
        <v>22513</v>
      </c>
      <c r="HF108" s="5">
        <v>40009</v>
      </c>
      <c r="HG108" s="5">
        <v>11842</v>
      </c>
      <c r="HH108" s="5">
        <v>73159</v>
      </c>
      <c r="HI108" s="5">
        <v>15350</v>
      </c>
      <c r="HJ108" s="5">
        <v>32818</v>
      </c>
      <c r="HK108" s="5">
        <v>17597</v>
      </c>
      <c r="HL108" s="5">
        <v>21209</v>
      </c>
      <c r="HM108" s="5" t="s">
        <v>220</v>
      </c>
      <c r="HN108" s="5" t="s">
        <v>220</v>
      </c>
      <c r="HO108" s="5" t="s">
        <v>220</v>
      </c>
      <c r="HP108" s="5" t="s">
        <v>220</v>
      </c>
      <c r="HQ108" s="5" t="s">
        <v>220</v>
      </c>
      <c r="HR108" s="5" t="s">
        <v>220</v>
      </c>
      <c r="HS108" s="5" t="s">
        <v>220</v>
      </c>
      <c r="HT108" s="5">
        <v>211028</v>
      </c>
      <c r="HU108" s="5">
        <v>176431</v>
      </c>
      <c r="HV108" s="5">
        <v>159328</v>
      </c>
      <c r="HW108" s="5">
        <v>194536</v>
      </c>
      <c r="HX108" s="5">
        <v>267597</v>
      </c>
      <c r="HY108" s="5">
        <v>276043</v>
      </c>
      <c r="HZ108" s="5">
        <v>286626</v>
      </c>
      <c r="IA108" s="5">
        <v>274607</v>
      </c>
      <c r="IB108" s="5">
        <v>212043</v>
      </c>
      <c r="IC108" s="5">
        <v>169597</v>
      </c>
      <c r="ID108" s="5">
        <v>302385</v>
      </c>
      <c r="IE108" s="5">
        <v>216241</v>
      </c>
      <c r="IF108" s="5">
        <v>217017</v>
      </c>
      <c r="IG108" s="5">
        <v>179767</v>
      </c>
      <c r="IH108" s="5">
        <v>131093</v>
      </c>
      <c r="II108" s="5">
        <v>100952</v>
      </c>
      <c r="IJ108" s="5">
        <v>82188</v>
      </c>
      <c r="IK108" s="5">
        <v>95049</v>
      </c>
      <c r="IL108" s="5">
        <v>91512</v>
      </c>
      <c r="IM108" s="5">
        <v>59982</v>
      </c>
      <c r="IN108" s="5">
        <v>56140</v>
      </c>
      <c r="IO108" s="5">
        <v>67582</v>
      </c>
      <c r="IP108" s="5">
        <v>65378</v>
      </c>
      <c r="IQ108" s="5">
        <v>55755</v>
      </c>
      <c r="IR108" s="5">
        <v>52139</v>
      </c>
      <c r="IS108" s="5" t="s">
        <v>220</v>
      </c>
      <c r="IT108" s="5" t="s">
        <v>220</v>
      </c>
      <c r="IU108" s="5" t="s">
        <v>220</v>
      </c>
      <c r="IV108" s="5" t="s">
        <v>220</v>
      </c>
      <c r="IW108" s="5" t="s">
        <v>220</v>
      </c>
      <c r="IX108" s="5" t="s">
        <v>220</v>
      </c>
      <c r="IY108" s="5" t="s">
        <v>220</v>
      </c>
      <c r="IZ108" s="5">
        <v>18525</v>
      </c>
      <c r="JA108" s="5">
        <v>16812</v>
      </c>
      <c r="JB108" s="5">
        <v>14617</v>
      </c>
      <c r="JC108" s="5">
        <v>11522</v>
      </c>
      <c r="JD108" s="5">
        <v>10159</v>
      </c>
      <c r="JE108" s="5">
        <v>12327</v>
      </c>
      <c r="JF108" s="5">
        <v>13606</v>
      </c>
      <c r="JG108" s="5">
        <v>13564</v>
      </c>
      <c r="JH108" s="5">
        <v>19971</v>
      </c>
      <c r="JI108" s="5">
        <v>14589</v>
      </c>
      <c r="JJ108" s="5">
        <v>11480</v>
      </c>
      <c r="JK108" s="5">
        <v>17638</v>
      </c>
      <c r="JL108" s="5">
        <v>9621</v>
      </c>
      <c r="JM108" s="5">
        <v>9164</v>
      </c>
      <c r="JN108" s="5">
        <v>10089</v>
      </c>
      <c r="JO108" s="5">
        <v>8619</v>
      </c>
      <c r="JP108" s="5">
        <v>8568</v>
      </c>
      <c r="JQ108" s="5">
        <v>9740</v>
      </c>
      <c r="JR108" s="5">
        <v>9626</v>
      </c>
      <c r="JS108" s="5">
        <v>12249</v>
      </c>
      <c r="JT108" s="5">
        <v>6718</v>
      </c>
      <c r="JU108" s="5">
        <v>7995</v>
      </c>
      <c r="JV108" s="5">
        <v>8525</v>
      </c>
      <c r="JW108" s="5">
        <v>7372</v>
      </c>
      <c r="JX108" s="5">
        <v>6569</v>
      </c>
      <c r="JY108" s="5" t="s">
        <v>220</v>
      </c>
      <c r="JZ108" s="5" t="s">
        <v>220</v>
      </c>
      <c r="KA108" s="5" t="s">
        <v>220</v>
      </c>
      <c r="KB108" s="5" t="s">
        <v>220</v>
      </c>
      <c r="KC108" s="5" t="s">
        <v>220</v>
      </c>
      <c r="KD108" s="5" t="s">
        <v>220</v>
      </c>
      <c r="KE108" s="5" t="s">
        <v>220</v>
      </c>
      <c r="KF108" s="5">
        <v>2025</v>
      </c>
      <c r="KG108" s="5">
        <v>1509</v>
      </c>
      <c r="KH108" s="5">
        <v>1590</v>
      </c>
      <c r="KI108" s="5">
        <v>1324</v>
      </c>
      <c r="KJ108" s="5">
        <v>1885</v>
      </c>
      <c r="KK108" s="5">
        <v>1033</v>
      </c>
      <c r="KL108" s="5">
        <v>741</v>
      </c>
      <c r="KM108" s="5">
        <v>657</v>
      </c>
      <c r="KN108" s="5">
        <v>1003</v>
      </c>
      <c r="KO108" s="5">
        <v>820</v>
      </c>
      <c r="KP108" s="5">
        <v>787</v>
      </c>
      <c r="KQ108" s="5">
        <v>555</v>
      </c>
      <c r="KR108" s="5">
        <v>462</v>
      </c>
      <c r="KS108" s="5">
        <v>530</v>
      </c>
      <c r="KT108" s="5">
        <v>656</v>
      </c>
      <c r="KU108" s="5">
        <v>511</v>
      </c>
      <c r="KV108" s="5">
        <v>691</v>
      </c>
      <c r="KW108" s="5">
        <v>429</v>
      </c>
      <c r="KX108" s="5">
        <v>573</v>
      </c>
      <c r="KY108" s="5">
        <v>422</v>
      </c>
      <c r="KZ108" s="5">
        <v>760</v>
      </c>
      <c r="LA108" s="5">
        <v>717</v>
      </c>
      <c r="LB108" s="5">
        <v>745</v>
      </c>
      <c r="LC108" s="5">
        <v>652</v>
      </c>
      <c r="LD108" s="5">
        <v>573</v>
      </c>
      <c r="LE108" s="5" t="s">
        <v>220</v>
      </c>
      <c r="LF108" s="5" t="s">
        <v>220</v>
      </c>
      <c r="LG108" s="5" t="s">
        <v>220</v>
      </c>
      <c r="LH108" s="5" t="s">
        <v>220</v>
      </c>
      <c r="LI108" s="5" t="s">
        <v>220</v>
      </c>
      <c r="LJ108" s="5" t="s">
        <v>220</v>
      </c>
      <c r="LK108" s="5" t="s">
        <v>220</v>
      </c>
      <c r="LL108" s="5">
        <v>1965</v>
      </c>
      <c r="LM108" s="5">
        <v>871</v>
      </c>
      <c r="LN108" s="5">
        <v>1934</v>
      </c>
      <c r="LO108" s="5">
        <v>1834</v>
      </c>
      <c r="LP108" s="5">
        <v>1742</v>
      </c>
      <c r="LQ108" s="5">
        <v>1737</v>
      </c>
      <c r="LR108" s="5">
        <v>2711</v>
      </c>
      <c r="LS108" s="5">
        <v>1916</v>
      </c>
      <c r="LT108" s="5">
        <v>1594</v>
      </c>
      <c r="LU108" s="5">
        <v>1449</v>
      </c>
      <c r="LV108" s="5">
        <v>1154</v>
      </c>
      <c r="LW108" s="5">
        <v>1522</v>
      </c>
      <c r="LX108" s="5">
        <v>1400</v>
      </c>
      <c r="LY108" s="5">
        <v>1127</v>
      </c>
      <c r="LZ108" s="5">
        <v>1240</v>
      </c>
      <c r="MA108" s="5">
        <v>1085</v>
      </c>
      <c r="MB108" s="5">
        <v>516</v>
      </c>
      <c r="MC108" s="5">
        <v>597</v>
      </c>
      <c r="MD108" s="5">
        <v>610</v>
      </c>
      <c r="ME108" s="5">
        <v>480</v>
      </c>
      <c r="MF108" s="5">
        <v>395</v>
      </c>
      <c r="MG108" s="5">
        <v>203</v>
      </c>
      <c r="MH108" s="5">
        <v>412</v>
      </c>
      <c r="MI108" s="5">
        <v>360</v>
      </c>
      <c r="MJ108" s="5">
        <v>363</v>
      </c>
      <c r="MK108" s="5" t="s">
        <v>220</v>
      </c>
      <c r="ML108" s="5" t="s">
        <v>220</v>
      </c>
      <c r="MM108" s="5" t="s">
        <v>220</v>
      </c>
      <c r="MN108" s="5" t="s">
        <v>220</v>
      </c>
      <c r="MO108" s="5" t="s">
        <v>220</v>
      </c>
      <c r="MP108" s="5" t="s">
        <v>220</v>
      </c>
      <c r="MQ108" s="5" t="s">
        <v>220</v>
      </c>
      <c r="MR108" s="5">
        <v>0</v>
      </c>
      <c r="MS108" s="5">
        <v>0</v>
      </c>
      <c r="MT108" s="5">
        <v>0</v>
      </c>
      <c r="MU108" s="5">
        <v>0</v>
      </c>
      <c r="MV108" s="5">
        <v>0</v>
      </c>
      <c r="MW108" s="5">
        <v>0</v>
      </c>
      <c r="MX108" s="5">
        <v>0</v>
      </c>
      <c r="MY108" s="5">
        <v>0</v>
      </c>
      <c r="MZ108" s="5">
        <v>0</v>
      </c>
      <c r="NA108" s="5">
        <v>0</v>
      </c>
      <c r="NB108" s="5">
        <v>0</v>
      </c>
      <c r="NC108" s="5">
        <v>0</v>
      </c>
      <c r="ND108" s="5">
        <v>0</v>
      </c>
      <c r="NE108" s="5" t="s">
        <v>220</v>
      </c>
      <c r="NF108" s="5" t="s">
        <v>220</v>
      </c>
      <c r="NG108" s="5" t="s">
        <v>220</v>
      </c>
      <c r="NH108" s="5" t="s">
        <v>220</v>
      </c>
      <c r="NI108" s="5" t="s">
        <v>220</v>
      </c>
      <c r="NJ108" s="5" t="s">
        <v>220</v>
      </c>
      <c r="NK108" s="5" t="s">
        <v>220</v>
      </c>
      <c r="NL108" s="5" t="s">
        <v>220</v>
      </c>
      <c r="NM108" s="5" t="s">
        <v>220</v>
      </c>
      <c r="NN108" s="5" t="s">
        <v>220</v>
      </c>
      <c r="NO108" s="5" t="s">
        <v>220</v>
      </c>
      <c r="NP108" s="5" t="s">
        <v>220</v>
      </c>
      <c r="NQ108" s="5" t="s">
        <v>220</v>
      </c>
      <c r="NR108" s="5" t="s">
        <v>220</v>
      </c>
      <c r="NS108" s="5" t="s">
        <v>220</v>
      </c>
      <c r="NT108" s="5" t="s">
        <v>220</v>
      </c>
      <c r="NU108" s="5" t="s">
        <v>220</v>
      </c>
      <c r="NV108" s="5" t="s">
        <v>220</v>
      </c>
      <c r="NW108" s="5" t="s">
        <v>220</v>
      </c>
      <c r="NX108" s="5">
        <v>0</v>
      </c>
      <c r="NY108" s="5">
        <v>0</v>
      </c>
      <c r="NZ108" s="5">
        <v>0</v>
      </c>
      <c r="OA108" s="5">
        <v>0</v>
      </c>
      <c r="OB108" s="5">
        <v>0</v>
      </c>
      <c r="OC108" s="5">
        <v>0</v>
      </c>
      <c r="OD108" s="5">
        <v>0</v>
      </c>
      <c r="OE108" s="5">
        <v>0</v>
      </c>
      <c r="OF108" s="5">
        <v>0</v>
      </c>
      <c r="OG108" s="5">
        <v>0</v>
      </c>
      <c r="OH108" s="5">
        <v>0</v>
      </c>
      <c r="OI108" s="5">
        <v>0</v>
      </c>
      <c r="OJ108" s="5">
        <v>0</v>
      </c>
      <c r="OK108" s="5" t="s">
        <v>220</v>
      </c>
      <c r="OL108" s="5" t="s">
        <v>220</v>
      </c>
      <c r="OM108" s="5" t="s">
        <v>220</v>
      </c>
      <c r="ON108" s="5" t="s">
        <v>220</v>
      </c>
      <c r="OO108" s="5" t="s">
        <v>220</v>
      </c>
      <c r="OP108" s="5" t="s">
        <v>220</v>
      </c>
      <c r="OQ108" s="5" t="s">
        <v>220</v>
      </c>
      <c r="OR108" s="5" t="s">
        <v>220</v>
      </c>
      <c r="OS108" s="5" t="s">
        <v>220</v>
      </c>
      <c r="OT108" s="5" t="s">
        <v>220</v>
      </c>
      <c r="OU108" s="5" t="s">
        <v>220</v>
      </c>
      <c r="OV108" s="5" t="s">
        <v>220</v>
      </c>
      <c r="OW108" s="5" t="s">
        <v>220</v>
      </c>
      <c r="OX108" s="5" t="s">
        <v>220</v>
      </c>
      <c r="OY108" s="5" t="s">
        <v>220</v>
      </c>
      <c r="OZ108" s="5" t="s">
        <v>220</v>
      </c>
      <c r="PA108" s="5" t="s">
        <v>220</v>
      </c>
      <c r="PB108" s="5" t="s">
        <v>220</v>
      </c>
      <c r="PC108" s="5" t="s">
        <v>220</v>
      </c>
      <c r="PD108" s="5">
        <v>3950</v>
      </c>
      <c r="PE108" s="5">
        <v>3980</v>
      </c>
      <c r="PF108" s="5">
        <v>3921</v>
      </c>
      <c r="PG108" s="5">
        <v>3665</v>
      </c>
      <c r="PH108" s="5">
        <v>3947</v>
      </c>
      <c r="PI108" s="5">
        <v>4346</v>
      </c>
      <c r="PJ108" s="5">
        <v>4960</v>
      </c>
      <c r="PK108" s="5">
        <v>4164</v>
      </c>
      <c r="PL108" s="5">
        <v>4217</v>
      </c>
      <c r="PM108" s="5">
        <v>3386</v>
      </c>
      <c r="PN108" s="5">
        <v>3728</v>
      </c>
      <c r="PO108" s="5">
        <v>2781</v>
      </c>
      <c r="PP108" s="5">
        <v>2650</v>
      </c>
      <c r="PQ108" s="5">
        <v>2540</v>
      </c>
      <c r="PR108" s="5">
        <v>2256</v>
      </c>
      <c r="PS108" s="5">
        <v>2223</v>
      </c>
      <c r="PT108" s="5">
        <v>2096</v>
      </c>
      <c r="PU108" s="5">
        <v>2044</v>
      </c>
      <c r="PV108" s="5">
        <v>1826</v>
      </c>
      <c r="PW108" s="5">
        <v>1554</v>
      </c>
      <c r="PX108" s="5">
        <v>2276</v>
      </c>
      <c r="PY108" s="5">
        <v>2394</v>
      </c>
      <c r="PZ108" s="5">
        <v>2548</v>
      </c>
      <c r="QA108" s="5">
        <v>2228</v>
      </c>
      <c r="QB108" s="5">
        <v>2121</v>
      </c>
      <c r="QC108" s="5" t="s">
        <v>220</v>
      </c>
      <c r="QD108" s="5" t="s">
        <v>220</v>
      </c>
      <c r="QE108" s="5" t="s">
        <v>220</v>
      </c>
      <c r="QF108" s="5" t="s">
        <v>220</v>
      </c>
      <c r="QG108" s="5" t="s">
        <v>220</v>
      </c>
      <c r="QH108" s="5" t="s">
        <v>220</v>
      </c>
      <c r="QI108" s="5" t="s">
        <v>220</v>
      </c>
      <c r="QJ108" s="5">
        <v>5823</v>
      </c>
      <c r="QK108" s="5">
        <v>5951</v>
      </c>
      <c r="QL108" s="5">
        <v>4638</v>
      </c>
      <c r="QM108" s="5">
        <v>4509</v>
      </c>
      <c r="QN108" s="5">
        <v>5020</v>
      </c>
      <c r="QO108" s="5">
        <v>4641</v>
      </c>
      <c r="QP108" s="5">
        <v>6798</v>
      </c>
      <c r="QQ108" s="5">
        <v>4367</v>
      </c>
      <c r="QR108" s="5">
        <v>5041</v>
      </c>
      <c r="QS108" s="5">
        <v>3975</v>
      </c>
      <c r="QT108" s="5">
        <v>3334</v>
      </c>
      <c r="QU108" s="5">
        <v>3485</v>
      </c>
      <c r="QV108" s="5">
        <v>2585</v>
      </c>
      <c r="QW108" s="5">
        <v>2697</v>
      </c>
      <c r="QX108" s="5">
        <v>2768</v>
      </c>
      <c r="QY108" s="5">
        <v>2432</v>
      </c>
      <c r="QZ108" s="5">
        <v>2414</v>
      </c>
      <c r="RA108" s="5">
        <v>2604</v>
      </c>
      <c r="RB108" s="5">
        <v>2860</v>
      </c>
      <c r="RC108" s="5">
        <v>2340</v>
      </c>
      <c r="RD108" s="5">
        <v>1484</v>
      </c>
      <c r="RE108" s="5">
        <v>1626</v>
      </c>
      <c r="RF108" s="5">
        <v>1444</v>
      </c>
      <c r="RG108" s="5">
        <v>1461</v>
      </c>
      <c r="RH108" s="5">
        <v>1544</v>
      </c>
      <c r="RI108" s="5" t="s">
        <v>220</v>
      </c>
      <c r="RJ108" s="5" t="s">
        <v>220</v>
      </c>
      <c r="RK108" s="5" t="s">
        <v>220</v>
      </c>
      <c r="RL108" s="5" t="s">
        <v>220</v>
      </c>
      <c r="RM108" s="5" t="s">
        <v>220</v>
      </c>
      <c r="RN108" s="5" t="s">
        <v>220</v>
      </c>
      <c r="RO108" s="5" t="s">
        <v>220</v>
      </c>
      <c r="RP108" s="5">
        <v>6151</v>
      </c>
      <c r="RQ108" s="5">
        <v>6455</v>
      </c>
      <c r="RR108" s="5">
        <v>6327</v>
      </c>
      <c r="RS108" s="5">
        <v>5998</v>
      </c>
      <c r="RT108" s="5">
        <v>6876</v>
      </c>
      <c r="RU108" s="5">
        <v>6727</v>
      </c>
      <c r="RV108" s="5">
        <v>6320</v>
      </c>
      <c r="RW108" s="5">
        <v>4977</v>
      </c>
      <c r="RX108" s="5">
        <v>3717</v>
      </c>
      <c r="RY108" s="5">
        <v>3555</v>
      </c>
      <c r="RZ108" s="5">
        <v>3835</v>
      </c>
      <c r="SA108" s="5">
        <v>3061</v>
      </c>
      <c r="SB108" s="5">
        <v>2776</v>
      </c>
      <c r="SC108" s="5">
        <v>2724</v>
      </c>
      <c r="SD108" s="5">
        <v>2408</v>
      </c>
      <c r="SE108" s="5">
        <v>2372</v>
      </c>
      <c r="SF108" s="5">
        <v>2286</v>
      </c>
      <c r="SG108" s="5">
        <v>2464</v>
      </c>
      <c r="SH108" s="5">
        <v>2451</v>
      </c>
      <c r="SI108" s="5">
        <v>2642</v>
      </c>
      <c r="SJ108" s="5">
        <v>2107</v>
      </c>
      <c r="SK108" s="5">
        <v>2181</v>
      </c>
      <c r="SL108" s="5">
        <v>2129</v>
      </c>
      <c r="SM108" s="5">
        <v>2038</v>
      </c>
      <c r="SN108" s="5">
        <v>1816</v>
      </c>
      <c r="SO108" s="5" t="s">
        <v>220</v>
      </c>
      <c r="SP108" s="5" t="s">
        <v>220</v>
      </c>
      <c r="SQ108" s="5" t="s">
        <v>220</v>
      </c>
      <c r="SR108" s="5" t="s">
        <v>220</v>
      </c>
      <c r="SS108" s="5" t="s">
        <v>220</v>
      </c>
      <c r="ST108" s="5" t="s">
        <v>220</v>
      </c>
      <c r="SU108" s="5" t="s">
        <v>220</v>
      </c>
      <c r="SV108" s="5">
        <v>3080</v>
      </c>
      <c r="SW108" s="5">
        <v>2272</v>
      </c>
      <c r="SX108" s="5">
        <v>3728</v>
      </c>
      <c r="SY108" s="5">
        <v>2182</v>
      </c>
      <c r="SZ108" s="5">
        <v>1340</v>
      </c>
      <c r="TA108" s="5">
        <v>865</v>
      </c>
      <c r="TB108" s="5">
        <v>1744</v>
      </c>
      <c r="TC108" s="5">
        <v>1184</v>
      </c>
      <c r="TD108" s="5">
        <v>237</v>
      </c>
      <c r="TE108" s="5">
        <v>2977</v>
      </c>
      <c r="TF108" s="5">
        <v>5324</v>
      </c>
      <c r="TG108" s="5">
        <v>4397</v>
      </c>
      <c r="TH108" s="5">
        <v>3695</v>
      </c>
      <c r="TI108" s="5">
        <v>3070</v>
      </c>
      <c r="TJ108" s="5">
        <v>3600</v>
      </c>
      <c r="TK108" s="5">
        <v>3372</v>
      </c>
      <c r="TL108" s="5">
        <v>5784</v>
      </c>
      <c r="TM108" s="5">
        <v>5645</v>
      </c>
      <c r="TN108" s="5">
        <v>3229</v>
      </c>
      <c r="TO108" s="5">
        <v>2085</v>
      </c>
      <c r="TP108" s="5">
        <v>2567</v>
      </c>
      <c r="TQ108" s="5">
        <v>3140</v>
      </c>
      <c r="TR108" s="5">
        <v>989</v>
      </c>
      <c r="TS108" s="5">
        <v>673</v>
      </c>
      <c r="TT108" s="5">
        <v>204</v>
      </c>
      <c r="TU108" s="5" t="s">
        <v>220</v>
      </c>
      <c r="TV108" s="5" t="s">
        <v>220</v>
      </c>
      <c r="TW108" s="5" t="s">
        <v>220</v>
      </c>
      <c r="TX108" s="5" t="s">
        <v>220</v>
      </c>
      <c r="TY108" s="5" t="s">
        <v>220</v>
      </c>
      <c r="TZ108" s="5" t="s">
        <v>220</v>
      </c>
      <c r="UA108" s="5" t="s">
        <v>220</v>
      </c>
      <c r="UB108" s="5">
        <v>335</v>
      </c>
      <c r="UC108" s="5">
        <v>50</v>
      </c>
      <c r="UD108" s="5">
        <v>0</v>
      </c>
      <c r="UE108" s="5">
        <v>0</v>
      </c>
      <c r="UF108" s="5">
        <v>0</v>
      </c>
      <c r="UG108" s="5">
        <v>0</v>
      </c>
      <c r="UH108" s="5">
        <v>0</v>
      </c>
      <c r="UI108" s="5">
        <v>0</v>
      </c>
      <c r="UJ108" s="5">
        <v>0</v>
      </c>
      <c r="UK108" s="5">
        <v>0</v>
      </c>
      <c r="UL108" s="5">
        <v>0</v>
      </c>
      <c r="UM108" s="5">
        <v>0</v>
      </c>
      <c r="UN108" s="5">
        <v>0</v>
      </c>
      <c r="UO108" s="5">
        <v>0</v>
      </c>
      <c r="UP108" s="5">
        <v>0</v>
      </c>
      <c r="UQ108" s="5">
        <v>21</v>
      </c>
      <c r="UR108" s="5">
        <v>33</v>
      </c>
      <c r="US108" s="5">
        <v>45</v>
      </c>
      <c r="UT108" s="5">
        <v>57</v>
      </c>
      <c r="UU108" s="5">
        <v>54</v>
      </c>
      <c r="UV108" s="5">
        <v>99</v>
      </c>
      <c r="UW108" s="5">
        <v>95</v>
      </c>
      <c r="UX108" s="5">
        <v>113</v>
      </c>
      <c r="UY108" s="5">
        <v>90</v>
      </c>
      <c r="UZ108" s="5">
        <v>94</v>
      </c>
      <c r="VA108" s="5" t="s">
        <v>220</v>
      </c>
      <c r="VB108" s="5" t="s">
        <v>220</v>
      </c>
      <c r="VC108" s="5" t="s">
        <v>220</v>
      </c>
      <c r="VD108" s="5" t="s">
        <v>220</v>
      </c>
      <c r="VE108" s="5" t="s">
        <v>220</v>
      </c>
      <c r="VF108" s="5" t="s">
        <v>220</v>
      </c>
      <c r="VG108" s="5" t="s">
        <v>220</v>
      </c>
      <c r="VH108" s="5">
        <v>20216</v>
      </c>
      <c r="VI108" s="5">
        <v>17962</v>
      </c>
      <c r="VJ108" s="5">
        <v>17034</v>
      </c>
      <c r="VK108" s="5">
        <v>18725</v>
      </c>
      <c r="VL108" s="5">
        <v>16830</v>
      </c>
      <c r="VM108" s="5">
        <v>13074</v>
      </c>
      <c r="VN108" s="5">
        <v>20180</v>
      </c>
      <c r="VO108" s="5">
        <v>15335</v>
      </c>
      <c r="VP108" s="5">
        <v>14598</v>
      </c>
      <c r="VQ108" s="5">
        <v>14159</v>
      </c>
      <c r="VR108" s="5">
        <v>12623</v>
      </c>
      <c r="VS108" s="5">
        <v>12068</v>
      </c>
      <c r="VT108" s="5">
        <v>10369</v>
      </c>
      <c r="VU108" s="5">
        <v>10200</v>
      </c>
      <c r="VV108" s="5">
        <v>8394</v>
      </c>
      <c r="VW108" s="5">
        <v>9282</v>
      </c>
      <c r="VX108" s="5">
        <v>6537</v>
      </c>
      <c r="VY108" s="5">
        <v>6457</v>
      </c>
      <c r="VZ108" s="5">
        <v>4995</v>
      </c>
      <c r="WA108" s="5">
        <v>7536</v>
      </c>
      <c r="WB108" s="5">
        <v>7923</v>
      </c>
      <c r="WC108" s="5">
        <v>10075</v>
      </c>
      <c r="WD108" s="5">
        <v>9506</v>
      </c>
      <c r="WE108" s="5">
        <v>8886</v>
      </c>
      <c r="WF108" s="5">
        <v>8890</v>
      </c>
      <c r="WG108" s="5" t="s">
        <v>220</v>
      </c>
      <c r="WH108" s="5" t="s">
        <v>220</v>
      </c>
      <c r="WI108" s="5" t="s">
        <v>220</v>
      </c>
      <c r="WJ108" s="5" t="s">
        <v>220</v>
      </c>
      <c r="WK108" s="5" t="s">
        <v>220</v>
      </c>
      <c r="WL108" s="5" t="s">
        <v>220</v>
      </c>
      <c r="WM108" s="5" t="s">
        <v>220</v>
      </c>
      <c r="WN108" s="5">
        <v>199</v>
      </c>
      <c r="WO108" s="5">
        <v>167</v>
      </c>
      <c r="WP108" s="5">
        <v>239</v>
      </c>
      <c r="WQ108" s="5">
        <v>533</v>
      </c>
      <c r="WR108" s="5">
        <v>297</v>
      </c>
      <c r="WS108" s="5">
        <v>291</v>
      </c>
      <c r="WT108" s="5">
        <v>362</v>
      </c>
      <c r="WU108" s="5">
        <v>122</v>
      </c>
      <c r="WV108" s="5">
        <v>289</v>
      </c>
      <c r="WW108" s="5">
        <v>216</v>
      </c>
      <c r="WX108" s="5">
        <v>190</v>
      </c>
      <c r="WY108" s="5">
        <v>191</v>
      </c>
      <c r="WZ108" s="5">
        <v>211</v>
      </c>
      <c r="XA108" s="5">
        <v>204</v>
      </c>
      <c r="XB108" s="5">
        <v>225</v>
      </c>
      <c r="XC108" s="5">
        <v>243</v>
      </c>
      <c r="XD108" s="5">
        <v>194</v>
      </c>
      <c r="XE108" s="5">
        <v>158</v>
      </c>
      <c r="XF108" s="5">
        <v>140</v>
      </c>
      <c r="XG108" s="5">
        <v>128</v>
      </c>
      <c r="XH108" s="5">
        <v>49</v>
      </c>
      <c r="XI108" s="5">
        <v>45</v>
      </c>
      <c r="XJ108" s="5">
        <v>36</v>
      </c>
      <c r="XK108" s="5">
        <v>74</v>
      </c>
      <c r="XL108" s="5">
        <v>69</v>
      </c>
      <c r="XM108" s="5" t="s">
        <v>220</v>
      </c>
      <c r="XN108" s="5" t="s">
        <v>220</v>
      </c>
      <c r="XO108" s="5" t="s">
        <v>220</v>
      </c>
      <c r="XP108" s="5" t="s">
        <v>220</v>
      </c>
      <c r="XQ108" s="5" t="s">
        <v>220</v>
      </c>
      <c r="XR108" s="5" t="s">
        <v>220</v>
      </c>
      <c r="XS108" s="2">
        <v>11843</v>
      </c>
      <c r="XT108" s="3" t="s">
        <v>222</v>
      </c>
      <c r="XU108" s="3" t="s">
        <v>222</v>
      </c>
      <c r="XV108" s="3" t="s">
        <v>222</v>
      </c>
      <c r="XW108" s="3" t="s">
        <v>221</v>
      </c>
      <c r="XX108" s="3" t="s">
        <v>222</v>
      </c>
      <c r="XY108" s="3" t="s">
        <v>222</v>
      </c>
      <c r="XZ108" s="3" t="s">
        <v>267</v>
      </c>
    </row>
    <row r="109" spans="1:650" x14ac:dyDescent="0.3">
      <c r="A109" s="1" t="s">
        <v>103</v>
      </c>
      <c r="B109" s="2">
        <v>4010692</v>
      </c>
      <c r="C109" s="5">
        <v>4468</v>
      </c>
      <c r="D109" s="5">
        <v>2174</v>
      </c>
      <c r="E109" s="5">
        <v>1667</v>
      </c>
      <c r="F109" s="5">
        <v>86</v>
      </c>
      <c r="G109" s="5">
        <v>69</v>
      </c>
      <c r="H109" s="5">
        <v>135</v>
      </c>
      <c r="I109" s="5">
        <v>42</v>
      </c>
      <c r="J109" s="5">
        <v>82</v>
      </c>
      <c r="K109" s="5">
        <v>2557</v>
      </c>
      <c r="L109" s="5">
        <v>219</v>
      </c>
      <c r="M109" s="5">
        <v>269</v>
      </c>
      <c r="N109" s="5">
        <v>458</v>
      </c>
      <c r="O109" s="5">
        <v>350</v>
      </c>
      <c r="P109" s="5">
        <v>824</v>
      </c>
      <c r="Q109" s="5">
        <v>792</v>
      </c>
      <c r="R109" s="5">
        <v>1</v>
      </c>
      <c r="S109" s="5">
        <v>75</v>
      </c>
      <c r="T109" s="5">
        <v>641</v>
      </c>
      <c r="U109" s="5">
        <v>0</v>
      </c>
      <c r="V109" s="5">
        <v>31</v>
      </c>
      <c r="W109" s="5">
        <v>36</v>
      </c>
      <c r="X109" s="5">
        <v>0</v>
      </c>
      <c r="Y109" s="5">
        <v>2944</v>
      </c>
      <c r="Z109" s="5">
        <v>19</v>
      </c>
      <c r="AA109" s="5">
        <v>18</v>
      </c>
      <c r="AB109" s="5">
        <v>0</v>
      </c>
      <c r="AC109" s="5">
        <v>27</v>
      </c>
      <c r="AD109" s="5">
        <v>0</v>
      </c>
      <c r="AE109" s="5">
        <v>0</v>
      </c>
      <c r="AF109" s="5">
        <v>0</v>
      </c>
      <c r="AG109" s="5">
        <v>0</v>
      </c>
      <c r="AH109" s="5">
        <v>0</v>
      </c>
      <c r="AI109" s="5">
        <v>32559</v>
      </c>
      <c r="AJ109" s="5">
        <v>108098</v>
      </c>
      <c r="AK109" s="5">
        <v>8711</v>
      </c>
      <c r="AL109" s="5">
        <v>37842</v>
      </c>
      <c r="AM109" s="5">
        <v>379180</v>
      </c>
      <c r="AN109" s="5">
        <v>81718</v>
      </c>
      <c r="AO109" s="5">
        <v>25870</v>
      </c>
      <c r="AP109" s="5">
        <v>18599</v>
      </c>
      <c r="AQ109" s="5">
        <v>6471</v>
      </c>
      <c r="AR109" s="5">
        <v>141308</v>
      </c>
      <c r="AS109" s="5">
        <v>27775</v>
      </c>
      <c r="AT109" s="5">
        <v>40803</v>
      </c>
      <c r="AU109" s="5">
        <v>14606</v>
      </c>
      <c r="AV109" s="5">
        <v>16418</v>
      </c>
      <c r="AW109" s="5">
        <v>9263</v>
      </c>
      <c r="AX109" s="5">
        <v>4394</v>
      </c>
      <c r="AY109" s="5">
        <v>23256</v>
      </c>
      <c r="AZ109" s="5">
        <v>7095</v>
      </c>
      <c r="BA109" s="5">
        <v>2061</v>
      </c>
      <c r="BB109" s="5">
        <v>5883</v>
      </c>
      <c r="BC109" s="5">
        <v>8118</v>
      </c>
      <c r="BD109" s="5">
        <v>3561</v>
      </c>
      <c r="BE109" s="5">
        <v>6857</v>
      </c>
      <c r="BF109" s="5">
        <v>6618</v>
      </c>
      <c r="BG109" s="5">
        <v>8135</v>
      </c>
      <c r="BH109" s="5">
        <v>884</v>
      </c>
      <c r="BI109" s="5">
        <v>3010</v>
      </c>
      <c r="BJ109" s="5">
        <v>1258</v>
      </c>
      <c r="BK109" s="5">
        <v>7712</v>
      </c>
      <c r="BL109" s="5">
        <v>2478</v>
      </c>
      <c r="BM109" s="5">
        <v>889</v>
      </c>
      <c r="BN109" s="5">
        <v>2147</v>
      </c>
      <c r="BO109" s="5">
        <v>143402</v>
      </c>
      <c r="BP109" s="5">
        <v>10828</v>
      </c>
      <c r="BQ109" s="5">
        <v>13724</v>
      </c>
      <c r="BR109" s="5">
        <v>28765</v>
      </c>
      <c r="BS109" s="5">
        <v>24925</v>
      </c>
      <c r="BT109" s="5">
        <v>34505</v>
      </c>
      <c r="BU109" s="5">
        <v>16428</v>
      </c>
      <c r="BV109" s="5">
        <v>14514</v>
      </c>
      <c r="BW109" s="5">
        <v>15197</v>
      </c>
      <c r="BX109" s="5">
        <v>8514</v>
      </c>
      <c r="BY109" s="5">
        <v>3753</v>
      </c>
      <c r="BZ109" s="5">
        <v>10322</v>
      </c>
      <c r="CA109" s="5">
        <v>8984</v>
      </c>
      <c r="CB109" s="5">
        <v>1556</v>
      </c>
      <c r="CC109" s="5">
        <v>2034</v>
      </c>
      <c r="CD109" s="5">
        <v>3999</v>
      </c>
      <c r="CE109" s="5">
        <v>2388</v>
      </c>
      <c r="CF109" s="5">
        <v>438</v>
      </c>
      <c r="CG109" s="5">
        <v>2137</v>
      </c>
      <c r="CH109" s="5">
        <v>1841</v>
      </c>
      <c r="CI109" s="5">
        <v>347</v>
      </c>
      <c r="CJ109" s="5">
        <v>618</v>
      </c>
      <c r="CK109" s="5">
        <v>2740</v>
      </c>
      <c r="CL109" s="5">
        <v>2041</v>
      </c>
      <c r="CM109" s="5">
        <v>1651</v>
      </c>
      <c r="CN109" s="5">
        <v>2752</v>
      </c>
      <c r="CO109" s="5">
        <v>1724</v>
      </c>
      <c r="CP109" s="5">
        <v>3053</v>
      </c>
      <c r="CQ109" s="5">
        <v>1317</v>
      </c>
      <c r="CR109" s="5">
        <v>1433</v>
      </c>
      <c r="CS109" s="5">
        <v>825</v>
      </c>
      <c r="CT109" s="5">
        <v>540</v>
      </c>
      <c r="CU109" s="5">
        <v>18194</v>
      </c>
      <c r="CV109" s="5">
        <v>22181</v>
      </c>
      <c r="CW109" s="5">
        <v>19816</v>
      </c>
      <c r="CX109" s="5">
        <v>25079</v>
      </c>
      <c r="CY109" s="5">
        <v>34104</v>
      </c>
      <c r="CZ109" s="5">
        <v>40430</v>
      </c>
      <c r="DA109" s="5">
        <v>33419</v>
      </c>
      <c r="DB109" s="5">
        <v>30350</v>
      </c>
      <c r="DC109" s="5">
        <v>14634</v>
      </c>
      <c r="DD109" s="5">
        <v>11994</v>
      </c>
      <c r="DE109" s="5">
        <v>12222</v>
      </c>
      <c r="DF109" s="5">
        <v>15649</v>
      </c>
      <c r="DG109" s="5">
        <v>18256</v>
      </c>
      <c r="DH109" s="5">
        <v>11443</v>
      </c>
      <c r="DI109" s="5">
        <v>6275</v>
      </c>
      <c r="DJ109" s="5">
        <v>5910</v>
      </c>
      <c r="DK109" s="5">
        <v>6546</v>
      </c>
      <c r="DL109" s="5">
        <v>5998</v>
      </c>
      <c r="DM109" s="5">
        <v>5031</v>
      </c>
      <c r="DN109" s="5">
        <v>4948</v>
      </c>
      <c r="DO109" s="5">
        <v>5570</v>
      </c>
      <c r="DP109" s="5">
        <v>5046</v>
      </c>
      <c r="DQ109" s="5">
        <v>5740</v>
      </c>
      <c r="DR109" s="5">
        <v>6349</v>
      </c>
      <c r="DS109" s="5">
        <v>4851</v>
      </c>
      <c r="DT109" s="5">
        <v>6108</v>
      </c>
      <c r="DU109" s="5">
        <v>6459</v>
      </c>
      <c r="DV109" s="5">
        <v>6194</v>
      </c>
      <c r="DW109" s="5">
        <v>3435</v>
      </c>
      <c r="DX109" s="5">
        <v>3307</v>
      </c>
      <c r="DY109" s="5">
        <v>2935</v>
      </c>
      <c r="DZ109" s="5">
        <v>2591</v>
      </c>
      <c r="EA109" s="5">
        <v>4180</v>
      </c>
      <c r="EB109" s="5">
        <v>3469</v>
      </c>
      <c r="EC109" s="5">
        <v>3456</v>
      </c>
      <c r="ED109" s="5">
        <v>3335</v>
      </c>
      <c r="EE109" s="5">
        <v>3432</v>
      </c>
      <c r="EF109" s="5">
        <v>5148</v>
      </c>
      <c r="EG109" s="5">
        <v>2275</v>
      </c>
      <c r="EH109" s="5">
        <v>2771</v>
      </c>
      <c r="EI109" s="5">
        <v>2481</v>
      </c>
      <c r="EJ109" s="5">
        <v>2517</v>
      </c>
      <c r="EK109" s="5">
        <v>1771</v>
      </c>
      <c r="EL109" s="5">
        <v>1836</v>
      </c>
      <c r="EM109" s="5">
        <v>1465</v>
      </c>
      <c r="EN109" s="5">
        <v>2368</v>
      </c>
      <c r="EO109" s="5">
        <v>1303</v>
      </c>
      <c r="EP109" s="5">
        <v>1363</v>
      </c>
      <c r="EQ109" s="5">
        <v>1647</v>
      </c>
      <c r="ER109" s="5">
        <v>603</v>
      </c>
      <c r="ES109" s="5">
        <v>1379</v>
      </c>
      <c r="ET109" s="5">
        <v>1705</v>
      </c>
      <c r="EU109" s="5">
        <v>1209</v>
      </c>
      <c r="EV109" s="5">
        <v>1318</v>
      </c>
      <c r="EW109" s="5">
        <v>2454</v>
      </c>
      <c r="EX109" s="5">
        <v>1135</v>
      </c>
      <c r="EY109" s="5">
        <v>469</v>
      </c>
      <c r="EZ109" s="5">
        <v>1167</v>
      </c>
      <c r="FA109" s="5">
        <v>726</v>
      </c>
      <c r="FB109" s="5">
        <v>616</v>
      </c>
      <c r="FC109" s="5">
        <v>861</v>
      </c>
      <c r="FD109" s="5">
        <v>616</v>
      </c>
      <c r="FE109" s="5">
        <v>685</v>
      </c>
      <c r="FF109" s="5">
        <v>158</v>
      </c>
      <c r="FG109" s="5">
        <v>0</v>
      </c>
      <c r="FH109" s="5">
        <v>0</v>
      </c>
      <c r="FI109" s="5">
        <v>0</v>
      </c>
      <c r="FJ109" s="5">
        <v>0</v>
      </c>
      <c r="FK109" s="5">
        <v>0</v>
      </c>
      <c r="FL109" s="5">
        <v>0</v>
      </c>
      <c r="FM109" s="5">
        <v>0</v>
      </c>
      <c r="FN109" s="5">
        <v>0</v>
      </c>
      <c r="FO109" s="5">
        <v>0</v>
      </c>
      <c r="FP109" s="5">
        <v>0</v>
      </c>
      <c r="FQ109" s="5">
        <v>0</v>
      </c>
      <c r="FR109" s="5">
        <v>0</v>
      </c>
      <c r="FS109" s="5">
        <v>0</v>
      </c>
      <c r="FT109" s="5">
        <v>0</v>
      </c>
      <c r="FU109" s="5" t="s">
        <v>220</v>
      </c>
      <c r="FV109" s="5" t="s">
        <v>220</v>
      </c>
      <c r="FW109" s="5" t="s">
        <v>220</v>
      </c>
      <c r="FX109" s="5" t="s">
        <v>220</v>
      </c>
      <c r="FY109" s="5" t="s">
        <v>220</v>
      </c>
      <c r="FZ109" s="5" t="s">
        <v>220</v>
      </c>
      <c r="GA109" s="5" t="s">
        <v>220</v>
      </c>
      <c r="GB109" s="5" t="s">
        <v>220</v>
      </c>
      <c r="GC109" s="5" t="s">
        <v>220</v>
      </c>
      <c r="GD109" s="5" t="s">
        <v>220</v>
      </c>
      <c r="GE109" s="5" t="s">
        <v>220</v>
      </c>
      <c r="GF109" s="5" t="s">
        <v>220</v>
      </c>
      <c r="GG109" s="5" t="s">
        <v>220</v>
      </c>
      <c r="GH109" s="5" t="s">
        <v>220</v>
      </c>
      <c r="GI109" s="5" t="s">
        <v>220</v>
      </c>
      <c r="GJ109" s="5" t="s">
        <v>220</v>
      </c>
      <c r="GK109" s="5" t="s">
        <v>220</v>
      </c>
      <c r="GL109" s="5" t="s">
        <v>220</v>
      </c>
      <c r="GM109" s="5">
        <v>202804</v>
      </c>
      <c r="GN109" s="5">
        <v>146750</v>
      </c>
      <c r="GO109" s="5">
        <v>47375</v>
      </c>
      <c r="GP109" s="5">
        <v>95107</v>
      </c>
      <c r="GQ109" s="5">
        <v>441710</v>
      </c>
      <c r="GR109" s="5">
        <v>161937</v>
      </c>
      <c r="GS109" s="5">
        <v>78035</v>
      </c>
      <c r="GT109" s="5">
        <v>66315</v>
      </c>
      <c r="GU109" s="5">
        <v>41339</v>
      </c>
      <c r="GV109" s="5">
        <v>164552</v>
      </c>
      <c r="GW109" s="5">
        <v>45791</v>
      </c>
      <c r="GX109" s="5">
        <v>69068</v>
      </c>
      <c r="GY109" s="5">
        <v>43660</v>
      </c>
      <c r="GZ109" s="5">
        <v>32609</v>
      </c>
      <c r="HA109" s="5">
        <v>19666</v>
      </c>
      <c r="HB109" s="5">
        <v>15667</v>
      </c>
      <c r="HC109" s="5">
        <v>33912</v>
      </c>
      <c r="HD109" s="5">
        <v>14775</v>
      </c>
      <c r="HE109" s="5">
        <v>10608</v>
      </c>
      <c r="HF109" s="5">
        <v>14408</v>
      </c>
      <c r="HG109" s="5">
        <v>15281</v>
      </c>
      <c r="HH109" s="5">
        <v>10543</v>
      </c>
      <c r="HI109" s="5">
        <v>20736</v>
      </c>
      <c r="HJ109" s="5">
        <v>16162</v>
      </c>
      <c r="HK109" s="5">
        <v>15125</v>
      </c>
      <c r="HL109" s="5">
        <v>10911</v>
      </c>
      <c r="HM109" s="5">
        <v>11947</v>
      </c>
      <c r="HN109" s="5">
        <v>11121</v>
      </c>
      <c r="HO109" s="5">
        <v>13324</v>
      </c>
      <c r="HP109" s="5">
        <v>7834</v>
      </c>
      <c r="HQ109" s="5">
        <v>5251</v>
      </c>
      <c r="HR109" s="5">
        <v>17519</v>
      </c>
      <c r="HS109" s="5">
        <v>110857</v>
      </c>
      <c r="HT109" s="5">
        <v>105311</v>
      </c>
      <c r="HU109" s="5">
        <v>101036</v>
      </c>
      <c r="HV109" s="5">
        <v>97169</v>
      </c>
      <c r="HW109" s="5">
        <v>103213</v>
      </c>
      <c r="HX109" s="5">
        <v>104758</v>
      </c>
      <c r="HY109" s="5">
        <v>98757</v>
      </c>
      <c r="HZ109" s="5">
        <v>87755</v>
      </c>
      <c r="IA109" s="5">
        <v>78247</v>
      </c>
      <c r="IB109" s="5">
        <v>75529</v>
      </c>
      <c r="IC109" s="5">
        <v>75994</v>
      </c>
      <c r="ID109" s="5">
        <v>83860</v>
      </c>
      <c r="IE109" s="5">
        <v>81019</v>
      </c>
      <c r="IF109" s="5">
        <v>77824</v>
      </c>
      <c r="IG109" s="5">
        <v>74536</v>
      </c>
      <c r="IH109" s="5">
        <v>74824</v>
      </c>
      <c r="II109" s="5">
        <v>70885</v>
      </c>
      <c r="IJ109" s="5">
        <v>64078</v>
      </c>
      <c r="IK109" s="5">
        <v>65141</v>
      </c>
      <c r="IL109" s="5">
        <v>61637</v>
      </c>
      <c r="IM109" s="5">
        <v>59079</v>
      </c>
      <c r="IN109" s="5">
        <v>56470</v>
      </c>
      <c r="IO109" s="5">
        <v>51753</v>
      </c>
      <c r="IP109" s="5">
        <v>50177</v>
      </c>
      <c r="IQ109" s="5">
        <v>47465</v>
      </c>
      <c r="IR109" s="5">
        <v>49405</v>
      </c>
      <c r="IS109" s="5">
        <v>47313</v>
      </c>
      <c r="IT109" s="5">
        <v>43557</v>
      </c>
      <c r="IU109" s="5">
        <v>44072</v>
      </c>
      <c r="IV109" s="5">
        <v>42893</v>
      </c>
      <c r="IW109" s="5">
        <v>44860</v>
      </c>
      <c r="IX109" s="5">
        <v>43849</v>
      </c>
      <c r="IY109" s="5">
        <v>13987</v>
      </c>
      <c r="IZ109" s="5">
        <v>14349</v>
      </c>
      <c r="JA109" s="5">
        <v>14323</v>
      </c>
      <c r="JB109" s="5">
        <v>13392</v>
      </c>
      <c r="JC109" s="5">
        <v>13053</v>
      </c>
      <c r="JD109" s="5">
        <v>10937</v>
      </c>
      <c r="JE109" s="5">
        <v>10558</v>
      </c>
      <c r="JF109" s="5">
        <v>11072</v>
      </c>
      <c r="JG109" s="5">
        <v>9842</v>
      </c>
      <c r="JH109" s="5">
        <v>8895</v>
      </c>
      <c r="JI109" s="5">
        <v>9112</v>
      </c>
      <c r="JJ109" s="5">
        <v>9482</v>
      </c>
      <c r="JK109" s="5">
        <v>8825</v>
      </c>
      <c r="JL109" s="5">
        <v>10914</v>
      </c>
      <c r="JM109" s="5">
        <v>7448</v>
      </c>
      <c r="JN109" s="5">
        <v>7016</v>
      </c>
      <c r="JO109" s="5">
        <v>7598</v>
      </c>
      <c r="JP109" s="5">
        <v>5455</v>
      </c>
      <c r="JQ109" s="5">
        <v>5186</v>
      </c>
      <c r="JR109" s="5">
        <v>5125</v>
      </c>
      <c r="JS109" s="5">
        <v>4344</v>
      </c>
      <c r="JT109" s="5">
        <v>4058</v>
      </c>
      <c r="JU109" s="5">
        <v>5617</v>
      </c>
      <c r="JV109" s="5">
        <v>4483</v>
      </c>
      <c r="JW109" s="5">
        <v>4599</v>
      </c>
      <c r="JX109" s="5">
        <v>6107</v>
      </c>
      <c r="JY109" s="5">
        <v>4740</v>
      </c>
      <c r="JZ109" s="5">
        <v>3609</v>
      </c>
      <c r="KA109" s="5">
        <v>4773</v>
      </c>
      <c r="KB109" s="5">
        <v>4005</v>
      </c>
      <c r="KC109" s="5">
        <v>3884</v>
      </c>
      <c r="KD109" s="5">
        <v>3758</v>
      </c>
      <c r="KE109" s="5">
        <v>32347</v>
      </c>
      <c r="KF109" s="5">
        <v>31664</v>
      </c>
      <c r="KG109" s="5">
        <v>33874</v>
      </c>
      <c r="KH109" s="5">
        <v>32166</v>
      </c>
      <c r="KI109" s="5">
        <v>11582</v>
      </c>
      <c r="KJ109" s="5">
        <v>11564</v>
      </c>
      <c r="KK109" s="5">
        <v>7539</v>
      </c>
      <c r="KL109" s="5">
        <v>6653</v>
      </c>
      <c r="KM109" s="5">
        <v>6233</v>
      </c>
      <c r="KN109" s="5">
        <v>5686</v>
      </c>
      <c r="KO109" s="5">
        <v>6661</v>
      </c>
      <c r="KP109" s="5">
        <v>5950</v>
      </c>
      <c r="KQ109" s="5">
        <v>5640</v>
      </c>
      <c r="KR109" s="5">
        <v>5906</v>
      </c>
      <c r="KS109" s="5">
        <v>5252</v>
      </c>
      <c r="KT109" s="5">
        <v>5300</v>
      </c>
      <c r="KU109" s="5">
        <v>4879</v>
      </c>
      <c r="KV109" s="5">
        <v>4748</v>
      </c>
      <c r="KW109" s="5">
        <v>4252</v>
      </c>
      <c r="KX109" s="5">
        <v>3921</v>
      </c>
      <c r="KY109" s="5">
        <v>3720</v>
      </c>
      <c r="KZ109" s="5">
        <v>3555</v>
      </c>
      <c r="LA109" s="5">
        <v>3290</v>
      </c>
      <c r="LB109" s="5">
        <v>3920</v>
      </c>
      <c r="LC109" s="5">
        <v>3383</v>
      </c>
      <c r="LD109" s="5">
        <v>3005</v>
      </c>
      <c r="LE109" s="5">
        <v>2970</v>
      </c>
      <c r="LF109" s="5">
        <v>1767</v>
      </c>
      <c r="LG109" s="5">
        <v>1692</v>
      </c>
      <c r="LH109" s="5">
        <v>1842</v>
      </c>
      <c r="LI109" s="5">
        <v>1537</v>
      </c>
      <c r="LJ109" s="5">
        <v>1949</v>
      </c>
      <c r="LK109" s="5">
        <v>2512</v>
      </c>
      <c r="LL109" s="5">
        <v>2083</v>
      </c>
      <c r="LM109" s="5">
        <v>2985</v>
      </c>
      <c r="LN109" s="5">
        <v>1851</v>
      </c>
      <c r="LO109" s="5">
        <v>1887</v>
      </c>
      <c r="LP109" s="5">
        <v>2404</v>
      </c>
      <c r="LQ109" s="5">
        <v>3190</v>
      </c>
      <c r="LR109" s="5">
        <v>1485</v>
      </c>
      <c r="LS109" s="5">
        <v>2435</v>
      </c>
      <c r="LT109" s="5">
        <v>3357</v>
      </c>
      <c r="LU109" s="5">
        <v>1065</v>
      </c>
      <c r="LV109" s="5">
        <v>1410</v>
      </c>
      <c r="LW109" s="5">
        <v>1463</v>
      </c>
      <c r="LX109" s="5">
        <v>1549</v>
      </c>
      <c r="LY109" s="5">
        <v>1456</v>
      </c>
      <c r="LZ109" s="5">
        <v>1410</v>
      </c>
      <c r="MA109" s="5">
        <v>1660</v>
      </c>
      <c r="MB109" s="5">
        <v>1532</v>
      </c>
      <c r="MC109" s="5">
        <v>1491</v>
      </c>
      <c r="MD109" s="5">
        <v>1331</v>
      </c>
      <c r="ME109" s="5">
        <v>1480</v>
      </c>
      <c r="MF109" s="5">
        <v>1530</v>
      </c>
      <c r="MG109" s="5">
        <v>1500</v>
      </c>
      <c r="MH109" s="5">
        <v>998</v>
      </c>
      <c r="MI109" s="5">
        <v>943</v>
      </c>
      <c r="MJ109" s="5">
        <v>1225</v>
      </c>
      <c r="MK109" s="5">
        <v>1114</v>
      </c>
      <c r="ML109" s="5">
        <v>1202</v>
      </c>
      <c r="MM109" s="5">
        <v>1165</v>
      </c>
      <c r="MN109" s="5">
        <v>1317</v>
      </c>
      <c r="MO109" s="5">
        <v>1166</v>
      </c>
      <c r="MP109" s="5">
        <v>1292</v>
      </c>
      <c r="MQ109" s="5">
        <v>515</v>
      </c>
      <c r="MR109" s="5">
        <v>545</v>
      </c>
      <c r="MS109" s="5">
        <v>463</v>
      </c>
      <c r="MT109" s="5">
        <v>434</v>
      </c>
      <c r="MU109" s="5">
        <v>386</v>
      </c>
      <c r="MV109" s="5">
        <v>394</v>
      </c>
      <c r="MW109" s="5">
        <v>509</v>
      </c>
      <c r="MX109" s="5">
        <v>453</v>
      </c>
      <c r="MY109" s="5">
        <v>483</v>
      </c>
      <c r="MZ109" s="5">
        <v>507</v>
      </c>
      <c r="NA109" s="5">
        <v>508</v>
      </c>
      <c r="NB109" s="5">
        <v>428</v>
      </c>
      <c r="NC109" s="5">
        <v>391</v>
      </c>
      <c r="ND109" s="5">
        <v>438</v>
      </c>
      <c r="NE109" s="5" t="s">
        <v>220</v>
      </c>
      <c r="NF109" s="5" t="s">
        <v>220</v>
      </c>
      <c r="NG109" s="5" t="s">
        <v>220</v>
      </c>
      <c r="NH109" s="5" t="s">
        <v>220</v>
      </c>
      <c r="NI109" s="5" t="s">
        <v>220</v>
      </c>
      <c r="NJ109" s="5" t="s">
        <v>220</v>
      </c>
      <c r="NK109" s="5" t="s">
        <v>220</v>
      </c>
      <c r="NL109" s="5" t="s">
        <v>220</v>
      </c>
      <c r="NM109" s="5" t="s">
        <v>220</v>
      </c>
      <c r="NN109" s="5" t="s">
        <v>220</v>
      </c>
      <c r="NO109" s="5" t="s">
        <v>220</v>
      </c>
      <c r="NP109" s="5" t="s">
        <v>220</v>
      </c>
      <c r="NQ109" s="5" t="s">
        <v>220</v>
      </c>
      <c r="NR109" s="5" t="s">
        <v>220</v>
      </c>
      <c r="NS109" s="5" t="s">
        <v>220</v>
      </c>
      <c r="NT109" s="5" t="s">
        <v>220</v>
      </c>
      <c r="NU109" s="5" t="s">
        <v>220</v>
      </c>
      <c r="NV109" s="5" t="s">
        <v>220</v>
      </c>
      <c r="NW109" s="5">
        <v>0</v>
      </c>
      <c r="NX109" s="5">
        <v>0</v>
      </c>
      <c r="NY109" s="5">
        <v>0</v>
      </c>
      <c r="NZ109" s="5">
        <v>0</v>
      </c>
      <c r="OA109" s="5">
        <v>0</v>
      </c>
      <c r="OB109" s="5">
        <v>0</v>
      </c>
      <c r="OC109" s="5">
        <v>0</v>
      </c>
      <c r="OD109" s="5">
        <v>0</v>
      </c>
      <c r="OE109" s="5">
        <v>0</v>
      </c>
      <c r="OF109" s="5">
        <v>0</v>
      </c>
      <c r="OG109" s="5">
        <v>0</v>
      </c>
      <c r="OH109" s="5">
        <v>0</v>
      </c>
      <c r="OI109" s="5">
        <v>0</v>
      </c>
      <c r="OJ109" s="5">
        <v>0</v>
      </c>
      <c r="OK109" s="5" t="s">
        <v>220</v>
      </c>
      <c r="OL109" s="5" t="s">
        <v>220</v>
      </c>
      <c r="OM109" s="5" t="s">
        <v>220</v>
      </c>
      <c r="ON109" s="5" t="s">
        <v>220</v>
      </c>
      <c r="OO109" s="5" t="s">
        <v>220</v>
      </c>
      <c r="OP109" s="5" t="s">
        <v>220</v>
      </c>
      <c r="OQ109" s="5" t="s">
        <v>220</v>
      </c>
      <c r="OR109" s="5" t="s">
        <v>220</v>
      </c>
      <c r="OS109" s="5" t="s">
        <v>220</v>
      </c>
      <c r="OT109" s="5" t="s">
        <v>220</v>
      </c>
      <c r="OU109" s="5" t="s">
        <v>220</v>
      </c>
      <c r="OV109" s="5" t="s">
        <v>220</v>
      </c>
      <c r="OW109" s="5" t="s">
        <v>220</v>
      </c>
      <c r="OX109" s="5" t="s">
        <v>220</v>
      </c>
      <c r="OY109" s="5" t="s">
        <v>220</v>
      </c>
      <c r="OZ109" s="5" t="s">
        <v>220</v>
      </c>
      <c r="PA109" s="5" t="s">
        <v>220</v>
      </c>
      <c r="PB109" s="5" t="s">
        <v>220</v>
      </c>
      <c r="PC109" s="5">
        <v>10093</v>
      </c>
      <c r="PD109" s="5">
        <v>9585</v>
      </c>
      <c r="PE109" s="5">
        <v>9232</v>
      </c>
      <c r="PF109" s="5">
        <v>9143</v>
      </c>
      <c r="PG109" s="5">
        <v>9368</v>
      </c>
      <c r="PH109" s="5">
        <v>9493</v>
      </c>
      <c r="PI109" s="5">
        <v>9222</v>
      </c>
      <c r="PJ109" s="5">
        <v>7717</v>
      </c>
      <c r="PK109" s="5">
        <v>6811</v>
      </c>
      <c r="PL109" s="5">
        <v>6329</v>
      </c>
      <c r="PM109" s="5">
        <v>6887</v>
      </c>
      <c r="PN109" s="5">
        <v>7000</v>
      </c>
      <c r="PO109" s="5">
        <v>7143</v>
      </c>
      <c r="PP109" s="5">
        <v>6702</v>
      </c>
      <c r="PQ109" s="5">
        <v>6210</v>
      </c>
      <c r="PR109" s="5">
        <v>5916</v>
      </c>
      <c r="PS109" s="5">
        <v>5369</v>
      </c>
      <c r="PT109" s="5">
        <v>4976</v>
      </c>
      <c r="PU109" s="5">
        <v>5113</v>
      </c>
      <c r="PV109" s="5">
        <v>4767</v>
      </c>
      <c r="PW109" s="5">
        <v>4520</v>
      </c>
      <c r="PX109" s="5">
        <v>4178</v>
      </c>
      <c r="PY109" s="5">
        <v>3965</v>
      </c>
      <c r="PZ109" s="5">
        <v>4082</v>
      </c>
      <c r="QA109" s="5">
        <v>3940</v>
      </c>
      <c r="QB109" s="5">
        <v>3617</v>
      </c>
      <c r="QC109" s="5">
        <v>3546</v>
      </c>
      <c r="QD109" s="5">
        <v>3577</v>
      </c>
      <c r="QE109" s="5">
        <v>3629</v>
      </c>
      <c r="QF109" s="5">
        <v>3418</v>
      </c>
      <c r="QG109" s="5">
        <v>3517</v>
      </c>
      <c r="QH109" s="5">
        <v>3627</v>
      </c>
      <c r="QI109" s="5">
        <v>6406</v>
      </c>
      <c r="QJ109" s="5">
        <v>6714</v>
      </c>
      <c r="QK109" s="5">
        <v>6123</v>
      </c>
      <c r="QL109" s="5">
        <v>6475</v>
      </c>
      <c r="QM109" s="5">
        <v>6379</v>
      </c>
      <c r="QN109" s="5">
        <v>5947</v>
      </c>
      <c r="QO109" s="5">
        <v>6359</v>
      </c>
      <c r="QP109" s="5">
        <v>5443</v>
      </c>
      <c r="QQ109" s="5">
        <v>4897</v>
      </c>
      <c r="QR109" s="5">
        <v>4309</v>
      </c>
      <c r="QS109" s="5">
        <v>3660</v>
      </c>
      <c r="QT109" s="5">
        <v>4293</v>
      </c>
      <c r="QU109" s="5">
        <v>4172</v>
      </c>
      <c r="QV109" s="5">
        <v>4105</v>
      </c>
      <c r="QW109" s="5">
        <v>4352</v>
      </c>
      <c r="QX109" s="5">
        <v>3830</v>
      </c>
      <c r="QY109" s="5">
        <v>3375</v>
      </c>
      <c r="QZ109" s="5">
        <v>3138</v>
      </c>
      <c r="RA109" s="5">
        <v>3453</v>
      </c>
      <c r="RB109" s="5">
        <v>3261</v>
      </c>
      <c r="RC109" s="5">
        <v>3172</v>
      </c>
      <c r="RD109" s="5">
        <v>2897</v>
      </c>
      <c r="RE109" s="5">
        <v>2744</v>
      </c>
      <c r="RF109" s="5">
        <v>2741</v>
      </c>
      <c r="RG109" s="5">
        <v>2862</v>
      </c>
      <c r="RH109" s="5">
        <v>2566</v>
      </c>
      <c r="RI109" s="5">
        <v>2539</v>
      </c>
      <c r="RJ109" s="5">
        <v>2631</v>
      </c>
      <c r="RK109" s="5">
        <v>2666</v>
      </c>
      <c r="RL109" s="5">
        <v>2677</v>
      </c>
      <c r="RM109" s="5">
        <v>2521</v>
      </c>
      <c r="RN109" s="5">
        <v>2751</v>
      </c>
      <c r="RO109" s="5">
        <v>4020</v>
      </c>
      <c r="RP109" s="5">
        <v>4682</v>
      </c>
      <c r="RQ109" s="5">
        <v>4558</v>
      </c>
      <c r="RR109" s="5">
        <v>4897</v>
      </c>
      <c r="RS109" s="5">
        <v>4147</v>
      </c>
      <c r="RT109" s="5">
        <v>4111</v>
      </c>
      <c r="RU109" s="5">
        <v>3900</v>
      </c>
      <c r="RV109" s="5">
        <v>3413</v>
      </c>
      <c r="RW109" s="5">
        <v>3623</v>
      </c>
      <c r="RX109" s="5">
        <v>3387</v>
      </c>
      <c r="RY109" s="5">
        <v>3700</v>
      </c>
      <c r="RZ109" s="5">
        <v>3840</v>
      </c>
      <c r="SA109" s="5">
        <v>4038</v>
      </c>
      <c r="SB109" s="5">
        <v>3901</v>
      </c>
      <c r="SC109" s="5">
        <v>3952</v>
      </c>
      <c r="SD109" s="5">
        <v>4055</v>
      </c>
      <c r="SE109" s="5">
        <v>3775</v>
      </c>
      <c r="SF109" s="5">
        <v>3577</v>
      </c>
      <c r="SG109" s="5">
        <v>3871</v>
      </c>
      <c r="SH109" s="5">
        <v>3666</v>
      </c>
      <c r="SI109" s="5">
        <v>3678</v>
      </c>
      <c r="SJ109" s="5">
        <v>3418</v>
      </c>
      <c r="SK109" s="5">
        <v>3399</v>
      </c>
      <c r="SL109" s="5">
        <v>3597</v>
      </c>
      <c r="SM109" s="5">
        <v>3625</v>
      </c>
      <c r="SN109" s="5">
        <v>3753</v>
      </c>
      <c r="SO109" s="5">
        <v>3665</v>
      </c>
      <c r="SP109" s="5">
        <v>3572</v>
      </c>
      <c r="SQ109" s="5">
        <v>3074</v>
      </c>
      <c r="SR109" s="5">
        <v>3493</v>
      </c>
      <c r="SS109" s="5">
        <v>3585</v>
      </c>
      <c r="ST109" s="5">
        <v>3446</v>
      </c>
      <c r="SU109" s="5">
        <v>300</v>
      </c>
      <c r="SV109" s="5">
        <v>219</v>
      </c>
      <c r="SW109" s="5">
        <v>245</v>
      </c>
      <c r="SX109" s="5">
        <v>256</v>
      </c>
      <c r="SY109" s="5">
        <v>253</v>
      </c>
      <c r="SZ109" s="5">
        <v>261</v>
      </c>
      <c r="TA109" s="5">
        <v>255</v>
      </c>
      <c r="TB109" s="5">
        <v>208</v>
      </c>
      <c r="TC109" s="5">
        <v>406</v>
      </c>
      <c r="TD109" s="5">
        <v>370</v>
      </c>
      <c r="TE109" s="5">
        <v>334</v>
      </c>
      <c r="TF109" s="5">
        <v>226</v>
      </c>
      <c r="TG109" s="5">
        <v>160</v>
      </c>
      <c r="TH109" s="5">
        <v>159</v>
      </c>
      <c r="TI109" s="5">
        <v>168</v>
      </c>
      <c r="TJ109" s="5">
        <v>157</v>
      </c>
      <c r="TK109" s="5">
        <v>126</v>
      </c>
      <c r="TL109" s="5">
        <v>128</v>
      </c>
      <c r="TM109" s="5">
        <v>161</v>
      </c>
      <c r="TN109" s="5">
        <v>159</v>
      </c>
      <c r="TO109" s="5">
        <v>142</v>
      </c>
      <c r="TP109" s="5">
        <v>130</v>
      </c>
      <c r="TQ109" s="5">
        <v>121</v>
      </c>
      <c r="TR109" s="5">
        <v>116</v>
      </c>
      <c r="TS109" s="5">
        <v>119</v>
      </c>
      <c r="TT109" s="5">
        <v>100</v>
      </c>
      <c r="TU109" s="5">
        <v>109</v>
      </c>
      <c r="TV109" s="5">
        <v>134</v>
      </c>
      <c r="TW109" s="5">
        <v>131</v>
      </c>
      <c r="TX109" s="5">
        <v>179</v>
      </c>
      <c r="TY109" s="5">
        <v>200</v>
      </c>
      <c r="TZ109" s="5">
        <v>232</v>
      </c>
      <c r="UA109" s="5">
        <v>123</v>
      </c>
      <c r="UB109" s="5">
        <v>101</v>
      </c>
      <c r="UC109" s="5">
        <v>111</v>
      </c>
      <c r="UD109" s="5">
        <v>107</v>
      </c>
      <c r="UE109" s="5">
        <v>154</v>
      </c>
      <c r="UF109" s="5">
        <v>166</v>
      </c>
      <c r="UG109" s="5">
        <v>139</v>
      </c>
      <c r="UH109" s="5">
        <v>188</v>
      </c>
      <c r="UI109" s="5">
        <v>217</v>
      </c>
      <c r="UJ109" s="5">
        <v>138</v>
      </c>
      <c r="UK109" s="5">
        <v>273</v>
      </c>
      <c r="UL109" s="5">
        <v>314</v>
      </c>
      <c r="UM109" s="5">
        <v>299</v>
      </c>
      <c r="UN109" s="5">
        <v>351</v>
      </c>
      <c r="UO109" s="5">
        <v>321</v>
      </c>
      <c r="UP109" s="5">
        <v>381</v>
      </c>
      <c r="UQ109" s="5">
        <v>385</v>
      </c>
      <c r="UR109" s="5">
        <v>485</v>
      </c>
      <c r="US109" s="5">
        <v>451</v>
      </c>
      <c r="UT109" s="5">
        <v>442</v>
      </c>
      <c r="UU109" s="5">
        <v>433</v>
      </c>
      <c r="UV109" s="5">
        <v>346</v>
      </c>
      <c r="UW109" s="5">
        <v>397</v>
      </c>
      <c r="UX109" s="5">
        <v>562</v>
      </c>
      <c r="UY109" s="5">
        <v>744</v>
      </c>
      <c r="UZ109" s="5">
        <v>943</v>
      </c>
      <c r="VA109" s="5">
        <v>1036</v>
      </c>
      <c r="VB109" s="5">
        <v>866</v>
      </c>
      <c r="VC109" s="5">
        <v>767</v>
      </c>
      <c r="VD109" s="5">
        <v>731</v>
      </c>
      <c r="VE109" s="5">
        <v>807</v>
      </c>
      <c r="VF109" s="5">
        <v>714</v>
      </c>
      <c r="VG109" s="5">
        <v>29292</v>
      </c>
      <c r="VH109" s="5">
        <v>26831</v>
      </c>
      <c r="VI109" s="5">
        <v>26086</v>
      </c>
      <c r="VJ109" s="5">
        <v>24271</v>
      </c>
      <c r="VK109" s="5">
        <v>21365</v>
      </c>
      <c r="VL109" s="5">
        <v>19632</v>
      </c>
      <c r="VM109" s="5">
        <v>19617</v>
      </c>
      <c r="VN109" s="5">
        <v>18574</v>
      </c>
      <c r="VO109" s="5">
        <v>18669</v>
      </c>
      <c r="VP109" s="5">
        <v>16038</v>
      </c>
      <c r="VQ109" s="5">
        <v>16195</v>
      </c>
      <c r="VR109" s="5">
        <v>18650</v>
      </c>
      <c r="VS109" s="5">
        <v>17166</v>
      </c>
      <c r="VT109" s="5">
        <v>17346</v>
      </c>
      <c r="VU109" s="5">
        <v>18867</v>
      </c>
      <c r="VV109" s="5">
        <v>20211</v>
      </c>
      <c r="VW109" s="5">
        <v>16371</v>
      </c>
      <c r="VX109" s="5">
        <v>13170</v>
      </c>
      <c r="VY109" s="5">
        <v>13117</v>
      </c>
      <c r="VZ109" s="5">
        <v>11662</v>
      </c>
      <c r="WA109" s="5">
        <v>12192</v>
      </c>
      <c r="WB109" s="5">
        <v>12666</v>
      </c>
      <c r="WC109" s="5">
        <v>12683</v>
      </c>
      <c r="WD109" s="5">
        <v>14173</v>
      </c>
      <c r="WE109" s="5">
        <v>13464</v>
      </c>
      <c r="WF109" s="5">
        <v>12844</v>
      </c>
      <c r="WG109" s="5">
        <v>11046</v>
      </c>
      <c r="WH109" s="5">
        <v>10498</v>
      </c>
      <c r="WI109" s="5">
        <v>9496</v>
      </c>
      <c r="WJ109" s="5">
        <v>9033</v>
      </c>
      <c r="WK109" s="5">
        <v>9505</v>
      </c>
      <c r="WL109" s="5">
        <v>9118</v>
      </c>
      <c r="WM109" s="5">
        <v>531</v>
      </c>
      <c r="WN109" s="5">
        <v>545</v>
      </c>
      <c r="WO109" s="5">
        <v>599</v>
      </c>
      <c r="WP109" s="5">
        <v>602</v>
      </c>
      <c r="WQ109" s="5">
        <v>601</v>
      </c>
      <c r="WR109" s="5">
        <v>624</v>
      </c>
      <c r="WS109" s="5">
        <v>676</v>
      </c>
      <c r="WT109" s="5">
        <v>573</v>
      </c>
      <c r="WU109" s="5">
        <v>529</v>
      </c>
      <c r="WV109" s="5">
        <v>516</v>
      </c>
      <c r="WW109" s="5">
        <v>484</v>
      </c>
      <c r="WX109" s="5">
        <v>500</v>
      </c>
      <c r="WY109" s="5">
        <v>597</v>
      </c>
      <c r="WZ109" s="5">
        <v>591</v>
      </c>
      <c r="XA109" s="5">
        <v>540</v>
      </c>
      <c r="XB109" s="5">
        <v>557</v>
      </c>
      <c r="XC109" s="5">
        <v>543</v>
      </c>
      <c r="XD109" s="5">
        <v>770</v>
      </c>
      <c r="XE109" s="5">
        <v>772</v>
      </c>
      <c r="XF109" s="5">
        <v>693</v>
      </c>
      <c r="XG109" s="5">
        <v>653</v>
      </c>
      <c r="XH109" s="5">
        <v>627</v>
      </c>
      <c r="XI109" s="5">
        <v>606</v>
      </c>
      <c r="XJ109" s="5">
        <v>601</v>
      </c>
      <c r="XK109" s="5">
        <v>684</v>
      </c>
      <c r="XL109" s="5">
        <v>651</v>
      </c>
      <c r="XM109" s="5">
        <v>638</v>
      </c>
      <c r="XN109" s="5">
        <v>709</v>
      </c>
      <c r="XO109" s="5">
        <v>641</v>
      </c>
      <c r="XP109" s="5">
        <v>695</v>
      </c>
      <c r="XQ109" s="5">
        <v>664</v>
      </c>
      <c r="XR109" s="5">
        <v>669</v>
      </c>
      <c r="XS109" s="2">
        <v>12199</v>
      </c>
      <c r="XT109" s="3" t="s">
        <v>222</v>
      </c>
      <c r="XU109" s="3" t="s">
        <v>222</v>
      </c>
      <c r="XV109" s="3" t="s">
        <v>222</v>
      </c>
      <c r="XW109" s="3" t="s">
        <v>221</v>
      </c>
      <c r="XX109" s="3" t="s">
        <v>222</v>
      </c>
      <c r="XY109" s="3" t="s">
        <v>222</v>
      </c>
      <c r="XZ109" s="3" t="s">
        <v>279</v>
      </c>
    </row>
    <row r="110" spans="1:650" x14ac:dyDescent="0.3">
      <c r="A110" s="1" t="s">
        <v>104</v>
      </c>
      <c r="B110" s="2">
        <v>4057009</v>
      </c>
      <c r="C110" s="5">
        <v>7402</v>
      </c>
      <c r="D110" s="5">
        <v>4728</v>
      </c>
      <c r="E110" s="5">
        <v>10655</v>
      </c>
      <c r="F110" s="5">
        <v>12587</v>
      </c>
      <c r="G110" s="5">
        <v>13929</v>
      </c>
      <c r="H110" s="5">
        <v>4147</v>
      </c>
      <c r="I110" s="5">
        <v>1091</v>
      </c>
      <c r="J110" s="5">
        <v>-46</v>
      </c>
      <c r="K110" s="5">
        <v>7725</v>
      </c>
      <c r="L110" s="5">
        <v>1516</v>
      </c>
      <c r="M110" s="5">
        <v>1690</v>
      </c>
      <c r="N110" s="5">
        <v>3292</v>
      </c>
      <c r="O110" s="5">
        <v>8094</v>
      </c>
      <c r="P110" s="5">
        <v>1148</v>
      </c>
      <c r="Q110" s="5">
        <v>11</v>
      </c>
      <c r="R110" s="5">
        <v>11760</v>
      </c>
      <c r="S110" s="5">
        <v>89</v>
      </c>
      <c r="T110" s="5">
        <v>1954</v>
      </c>
      <c r="U110" s="5">
        <v>2670</v>
      </c>
      <c r="V110" s="5">
        <v>638</v>
      </c>
      <c r="W110" s="5">
        <v>7982</v>
      </c>
      <c r="X110" s="5">
        <v>819</v>
      </c>
      <c r="Y110" s="5">
        <v>1336</v>
      </c>
      <c r="Z110" s="5">
        <v>5728</v>
      </c>
      <c r="AA110" s="5">
        <v>0</v>
      </c>
      <c r="AB110" s="5">
        <v>0</v>
      </c>
      <c r="AC110" s="5">
        <v>0</v>
      </c>
      <c r="AD110" s="5">
        <v>0</v>
      </c>
      <c r="AE110" s="5">
        <v>0</v>
      </c>
      <c r="AF110" s="5">
        <v>0</v>
      </c>
      <c r="AG110" s="5">
        <v>0</v>
      </c>
      <c r="AH110" s="5">
        <v>0</v>
      </c>
      <c r="AI110" s="5">
        <v>0</v>
      </c>
      <c r="AJ110" s="5">
        <v>87486</v>
      </c>
      <c r="AK110" s="5">
        <v>0</v>
      </c>
      <c r="AL110" s="5">
        <v>0</v>
      </c>
      <c r="AM110" s="5">
        <v>0</v>
      </c>
      <c r="AN110" s="5">
        <v>0</v>
      </c>
      <c r="AO110" s="5">
        <v>0</v>
      </c>
      <c r="AP110" s="5">
        <v>0</v>
      </c>
      <c r="AQ110" s="5">
        <v>0</v>
      </c>
      <c r="AR110" s="5">
        <v>0</v>
      </c>
      <c r="AS110" s="5">
        <v>0</v>
      </c>
      <c r="AT110" s="5">
        <v>0</v>
      </c>
      <c r="AU110" s="5">
        <v>0</v>
      </c>
      <c r="AV110" s="5">
        <v>0</v>
      </c>
      <c r="AW110" s="5">
        <v>0</v>
      </c>
      <c r="AX110" s="5">
        <v>68</v>
      </c>
      <c r="AY110" s="5">
        <v>186156</v>
      </c>
      <c r="AZ110" s="5">
        <v>0</v>
      </c>
      <c r="BA110" s="5">
        <v>0</v>
      </c>
      <c r="BB110" s="5">
        <v>0</v>
      </c>
      <c r="BC110" s="5">
        <v>10345</v>
      </c>
      <c r="BD110" s="5">
        <v>7516</v>
      </c>
      <c r="BE110" s="5">
        <v>63753</v>
      </c>
      <c r="BF110" s="5">
        <v>9854</v>
      </c>
      <c r="BG110" s="5">
        <v>49938</v>
      </c>
      <c r="BH110" s="5">
        <v>79513</v>
      </c>
      <c r="BI110" s="5">
        <v>59947</v>
      </c>
      <c r="BJ110" s="5">
        <v>41475</v>
      </c>
      <c r="BK110" s="5">
        <v>31781</v>
      </c>
      <c r="BL110" s="5">
        <v>39373</v>
      </c>
      <c r="BM110" s="5">
        <v>41076</v>
      </c>
      <c r="BN110" s="5">
        <v>62295</v>
      </c>
      <c r="BO110" s="5">
        <v>1166</v>
      </c>
      <c r="BP110" s="5">
        <v>1858</v>
      </c>
      <c r="BQ110" s="5">
        <v>887</v>
      </c>
      <c r="BR110" s="5">
        <v>18746</v>
      </c>
      <c r="BS110" s="5">
        <v>31057</v>
      </c>
      <c r="BT110" s="5">
        <v>5744</v>
      </c>
      <c r="BU110" s="5">
        <v>28722</v>
      </c>
      <c r="BV110" s="5">
        <v>14811</v>
      </c>
      <c r="BW110" s="5">
        <v>10503</v>
      </c>
      <c r="BX110" s="5">
        <v>8481</v>
      </c>
      <c r="BY110" s="5">
        <v>15500</v>
      </c>
      <c r="BZ110" s="5">
        <v>21972</v>
      </c>
      <c r="CA110" s="5">
        <v>3236</v>
      </c>
      <c r="CB110" s="5">
        <v>17788</v>
      </c>
      <c r="CC110" s="5">
        <v>6701</v>
      </c>
      <c r="CD110" s="5">
        <v>4147</v>
      </c>
      <c r="CE110" s="5">
        <v>2542</v>
      </c>
      <c r="CF110" s="5">
        <v>4132</v>
      </c>
      <c r="CG110" s="5">
        <v>5599</v>
      </c>
      <c r="CH110" s="5">
        <v>5026</v>
      </c>
      <c r="CI110" s="5">
        <v>131</v>
      </c>
      <c r="CJ110" s="5">
        <v>7197</v>
      </c>
      <c r="CK110" s="5">
        <v>3831</v>
      </c>
      <c r="CL110" s="5">
        <v>2631</v>
      </c>
      <c r="CM110" s="5">
        <v>6629</v>
      </c>
      <c r="CN110" s="5">
        <v>6963</v>
      </c>
      <c r="CO110" s="5">
        <v>8261</v>
      </c>
      <c r="CP110" s="5">
        <v>10532</v>
      </c>
      <c r="CQ110" s="5">
        <v>9489</v>
      </c>
      <c r="CR110" s="5">
        <v>7827</v>
      </c>
      <c r="CS110" s="5">
        <v>5477</v>
      </c>
      <c r="CT110" s="5">
        <v>4148</v>
      </c>
      <c r="CU110" s="5">
        <v>154577</v>
      </c>
      <c r="CV110" s="5">
        <v>161741</v>
      </c>
      <c r="CW110" s="5">
        <v>112504</v>
      </c>
      <c r="CX110" s="5">
        <v>100463</v>
      </c>
      <c r="CY110" s="5">
        <v>88633</v>
      </c>
      <c r="CZ110" s="5">
        <v>101674</v>
      </c>
      <c r="DA110" s="5">
        <v>67415</v>
      </c>
      <c r="DB110" s="5">
        <v>126964</v>
      </c>
      <c r="DC110" s="5">
        <v>78134</v>
      </c>
      <c r="DD110" s="5">
        <v>79374</v>
      </c>
      <c r="DE110" s="5">
        <v>93683</v>
      </c>
      <c r="DF110" s="5">
        <v>77725</v>
      </c>
      <c r="DG110" s="5">
        <v>78744</v>
      </c>
      <c r="DH110" s="5">
        <v>65904</v>
      </c>
      <c r="DI110" s="5">
        <v>75086</v>
      </c>
      <c r="DJ110" s="5">
        <v>48168</v>
      </c>
      <c r="DK110" s="5">
        <v>34241</v>
      </c>
      <c r="DL110" s="5">
        <v>34909</v>
      </c>
      <c r="DM110" s="5">
        <v>47430</v>
      </c>
      <c r="DN110" s="5">
        <v>41130</v>
      </c>
      <c r="DO110" s="5">
        <v>36614</v>
      </c>
      <c r="DP110" s="5">
        <v>58414</v>
      </c>
      <c r="DQ110" s="5">
        <v>49162</v>
      </c>
      <c r="DR110" s="5">
        <v>33376</v>
      </c>
      <c r="DS110" s="5">
        <v>47166</v>
      </c>
      <c r="DT110" s="5">
        <v>51335</v>
      </c>
      <c r="DU110" s="5">
        <v>54828</v>
      </c>
      <c r="DV110" s="5">
        <v>49935</v>
      </c>
      <c r="DW110" s="5">
        <v>52986</v>
      </c>
      <c r="DX110" s="5">
        <v>59761</v>
      </c>
      <c r="DY110" s="5">
        <v>52329</v>
      </c>
      <c r="DZ110" s="5">
        <v>44987</v>
      </c>
      <c r="EA110" s="5">
        <v>8027</v>
      </c>
      <c r="EB110" s="5">
        <v>6599</v>
      </c>
      <c r="EC110" s="5">
        <v>4810</v>
      </c>
      <c r="ED110" s="5">
        <v>13754</v>
      </c>
      <c r="EE110" s="5">
        <v>6412</v>
      </c>
      <c r="EF110" s="5">
        <v>5776</v>
      </c>
      <c r="EG110" s="5">
        <v>11593</v>
      </c>
      <c r="EH110" s="5">
        <v>18985</v>
      </c>
      <c r="EI110" s="5">
        <v>9016</v>
      </c>
      <c r="EJ110" s="5">
        <v>9055</v>
      </c>
      <c r="EK110" s="5">
        <v>2694</v>
      </c>
      <c r="EL110" s="5">
        <v>5780</v>
      </c>
      <c r="EM110" s="5">
        <v>7067</v>
      </c>
      <c r="EN110" s="5">
        <v>1892</v>
      </c>
      <c r="EO110" s="5">
        <v>5153</v>
      </c>
      <c r="EP110" s="5">
        <v>842</v>
      </c>
      <c r="EQ110" s="5">
        <v>1264</v>
      </c>
      <c r="ER110" s="5">
        <v>1403</v>
      </c>
      <c r="ES110" s="5">
        <v>7488</v>
      </c>
      <c r="ET110" s="5">
        <v>5847</v>
      </c>
      <c r="EU110" s="5">
        <v>5499</v>
      </c>
      <c r="EV110" s="5">
        <v>18135</v>
      </c>
      <c r="EW110" s="5">
        <v>17962</v>
      </c>
      <c r="EX110" s="5">
        <v>11763</v>
      </c>
      <c r="EY110" s="5">
        <v>17738</v>
      </c>
      <c r="EZ110" s="5">
        <v>9743</v>
      </c>
      <c r="FA110" s="5">
        <v>10717</v>
      </c>
      <c r="FB110" s="5">
        <v>12737</v>
      </c>
      <c r="FC110" s="5">
        <v>25578</v>
      </c>
      <c r="FD110" s="5">
        <v>27495</v>
      </c>
      <c r="FE110" s="5">
        <v>6884</v>
      </c>
      <c r="FF110" s="5">
        <v>6653</v>
      </c>
      <c r="FG110" s="5">
        <v>0</v>
      </c>
      <c r="FH110" s="5">
        <v>0</v>
      </c>
      <c r="FI110" s="5">
        <v>0</v>
      </c>
      <c r="FJ110" s="5">
        <v>0</v>
      </c>
      <c r="FK110" s="5">
        <v>0</v>
      </c>
      <c r="FL110" s="5">
        <v>0</v>
      </c>
      <c r="FM110" s="5">
        <v>0</v>
      </c>
      <c r="FN110" s="5">
        <v>0</v>
      </c>
      <c r="FO110" s="5">
        <v>0</v>
      </c>
      <c r="FP110" s="5">
        <v>0</v>
      </c>
      <c r="FQ110" s="5">
        <v>0</v>
      </c>
      <c r="FR110" s="5">
        <v>0</v>
      </c>
      <c r="FS110" s="5">
        <v>0</v>
      </c>
      <c r="FT110" s="5">
        <v>0</v>
      </c>
      <c r="FU110" s="5" t="s">
        <v>220</v>
      </c>
      <c r="FV110" s="5" t="s">
        <v>220</v>
      </c>
      <c r="FW110" s="5" t="s">
        <v>220</v>
      </c>
      <c r="FX110" s="5" t="s">
        <v>220</v>
      </c>
      <c r="FY110" s="5" t="s">
        <v>220</v>
      </c>
      <c r="FZ110" s="5" t="s">
        <v>220</v>
      </c>
      <c r="GA110" s="5" t="s">
        <v>220</v>
      </c>
      <c r="GB110" s="5" t="s">
        <v>220</v>
      </c>
      <c r="GC110" s="5" t="s">
        <v>220</v>
      </c>
      <c r="GD110" s="5" t="s">
        <v>220</v>
      </c>
      <c r="GE110" s="5" t="s">
        <v>220</v>
      </c>
      <c r="GF110" s="5" t="s">
        <v>220</v>
      </c>
      <c r="GG110" s="5" t="s">
        <v>220</v>
      </c>
      <c r="GH110" s="5" t="s">
        <v>220</v>
      </c>
      <c r="GI110" s="5" t="s">
        <v>220</v>
      </c>
      <c r="GJ110" s="5" t="s">
        <v>220</v>
      </c>
      <c r="GK110" s="5" t="s">
        <v>220</v>
      </c>
      <c r="GL110" s="5" t="s">
        <v>220</v>
      </c>
      <c r="GM110" s="5">
        <v>171173</v>
      </c>
      <c r="GN110" s="5">
        <v>262412</v>
      </c>
      <c r="GO110" s="5">
        <v>128857</v>
      </c>
      <c r="GP110" s="5">
        <v>145550</v>
      </c>
      <c r="GQ110" s="5">
        <v>140032</v>
      </c>
      <c r="GR110" s="5">
        <v>117341</v>
      </c>
      <c r="GS110" s="5">
        <v>108821</v>
      </c>
      <c r="GT110" s="5">
        <v>160714</v>
      </c>
      <c r="GU110" s="5">
        <v>105378</v>
      </c>
      <c r="GV110" s="5">
        <v>98425</v>
      </c>
      <c r="GW110" s="5">
        <v>113567</v>
      </c>
      <c r="GX110" s="5">
        <v>108770</v>
      </c>
      <c r="GY110" s="5">
        <v>97141</v>
      </c>
      <c r="GZ110" s="5">
        <v>86732</v>
      </c>
      <c r="HA110" s="5">
        <v>86951</v>
      </c>
      <c r="HB110" s="5">
        <v>64985</v>
      </c>
      <c r="HC110" s="5">
        <v>224292</v>
      </c>
      <c r="HD110" s="5">
        <v>42398</v>
      </c>
      <c r="HE110" s="5">
        <v>63186</v>
      </c>
      <c r="HF110" s="5">
        <v>52642</v>
      </c>
      <c r="HG110" s="5">
        <v>60571</v>
      </c>
      <c r="HH110" s="5">
        <v>92081</v>
      </c>
      <c r="HI110" s="5">
        <v>136044</v>
      </c>
      <c r="HJ110" s="5">
        <v>63353</v>
      </c>
      <c r="HK110" s="5">
        <v>121471</v>
      </c>
      <c r="HL110" s="5">
        <v>147553</v>
      </c>
      <c r="HM110" s="5">
        <v>133753</v>
      </c>
      <c r="HN110" s="5">
        <v>114679</v>
      </c>
      <c r="HO110" s="5">
        <v>119834</v>
      </c>
      <c r="HP110" s="5">
        <v>134456</v>
      </c>
      <c r="HQ110" s="5">
        <v>105767</v>
      </c>
      <c r="HR110" s="5">
        <v>118084</v>
      </c>
      <c r="HS110" s="5">
        <v>287493</v>
      </c>
      <c r="HT110" s="5">
        <v>305267</v>
      </c>
      <c r="HU110" s="5">
        <v>273722</v>
      </c>
      <c r="HV110" s="5">
        <v>325799</v>
      </c>
      <c r="HW110" s="5">
        <v>362486</v>
      </c>
      <c r="HX110" s="5">
        <v>352190</v>
      </c>
      <c r="HY110" s="5">
        <v>361062</v>
      </c>
      <c r="HZ110" s="5">
        <v>430936</v>
      </c>
      <c r="IA110" s="5">
        <v>627117</v>
      </c>
      <c r="IB110" s="5">
        <v>959015</v>
      </c>
      <c r="IC110" s="5">
        <v>905019</v>
      </c>
      <c r="ID110" s="5">
        <v>900860</v>
      </c>
      <c r="IE110" s="5">
        <v>795442</v>
      </c>
      <c r="IF110" s="5">
        <v>644137</v>
      </c>
      <c r="IG110" s="5">
        <v>630932</v>
      </c>
      <c r="IH110" s="5">
        <v>562960</v>
      </c>
      <c r="II110" s="5">
        <v>569749</v>
      </c>
      <c r="IJ110" s="5">
        <v>615011</v>
      </c>
      <c r="IK110" s="5">
        <v>578464</v>
      </c>
      <c r="IL110" s="5">
        <v>481798</v>
      </c>
      <c r="IM110" s="5">
        <v>372357</v>
      </c>
      <c r="IN110" s="5">
        <v>406583</v>
      </c>
      <c r="IO110" s="5">
        <v>398042</v>
      </c>
      <c r="IP110" s="5">
        <v>386015</v>
      </c>
      <c r="IQ110" s="5">
        <v>372523</v>
      </c>
      <c r="IR110" s="5">
        <v>320794</v>
      </c>
      <c r="IS110" s="5">
        <v>327911</v>
      </c>
      <c r="IT110" s="5">
        <v>363028</v>
      </c>
      <c r="IU110" s="5">
        <v>362714</v>
      </c>
      <c r="IV110" s="5">
        <v>242091</v>
      </c>
      <c r="IW110" s="5">
        <v>222324</v>
      </c>
      <c r="IX110" s="5">
        <v>261127</v>
      </c>
      <c r="IY110" s="5">
        <v>0</v>
      </c>
      <c r="IZ110" s="5">
        <v>124</v>
      </c>
      <c r="JA110" s="5">
        <v>2221</v>
      </c>
      <c r="JB110" s="5">
        <v>1118</v>
      </c>
      <c r="JC110" s="5">
        <v>357</v>
      </c>
      <c r="JD110" s="5">
        <v>375</v>
      </c>
      <c r="JE110" s="5">
        <v>338</v>
      </c>
      <c r="JF110" s="5">
        <v>129</v>
      </c>
      <c r="JG110" s="5">
        <v>37</v>
      </c>
      <c r="JH110" s="5">
        <v>17</v>
      </c>
      <c r="JI110" s="5">
        <v>0</v>
      </c>
      <c r="JJ110" s="5">
        <v>0</v>
      </c>
      <c r="JK110" s="5">
        <v>0</v>
      </c>
      <c r="JL110" s="5">
        <v>0</v>
      </c>
      <c r="JM110" s="5">
        <v>0</v>
      </c>
      <c r="JN110" s="5">
        <v>0</v>
      </c>
      <c r="JO110" s="5">
        <v>0</v>
      </c>
      <c r="JP110" s="5">
        <v>0</v>
      </c>
      <c r="JQ110" s="5">
        <v>0</v>
      </c>
      <c r="JR110" s="5">
        <v>-271</v>
      </c>
      <c r="JS110" s="5">
        <v>24047</v>
      </c>
      <c r="JT110" s="5">
        <v>27026</v>
      </c>
      <c r="JU110" s="5">
        <v>27477</v>
      </c>
      <c r="JV110" s="5">
        <v>26029</v>
      </c>
      <c r="JW110" s="5">
        <v>33109</v>
      </c>
      <c r="JX110" s="5">
        <v>32684</v>
      </c>
      <c r="JY110" s="5">
        <v>33785</v>
      </c>
      <c r="JZ110" s="5">
        <v>32990</v>
      </c>
      <c r="KA110" s="5">
        <v>32810</v>
      </c>
      <c r="KB110" s="5">
        <v>31747</v>
      </c>
      <c r="KC110" s="5">
        <v>37705</v>
      </c>
      <c r="KD110" s="5">
        <v>35659</v>
      </c>
      <c r="KE110" s="5">
        <v>8877</v>
      </c>
      <c r="KF110" s="5">
        <v>-19687</v>
      </c>
      <c r="KG110" s="5">
        <v>13805</v>
      </c>
      <c r="KH110" s="5">
        <v>14908</v>
      </c>
      <c r="KI110" s="5">
        <v>15948</v>
      </c>
      <c r="KJ110" s="5">
        <v>16910</v>
      </c>
      <c r="KK110" s="5">
        <v>9758</v>
      </c>
      <c r="KL110" s="5">
        <v>6033</v>
      </c>
      <c r="KM110" s="5">
        <v>6250</v>
      </c>
      <c r="KN110" s="5">
        <v>265961</v>
      </c>
      <c r="KO110" s="5">
        <v>150574</v>
      </c>
      <c r="KP110" s="5">
        <v>316262</v>
      </c>
      <c r="KQ110" s="5">
        <v>291348</v>
      </c>
      <c r="KR110" s="5">
        <v>190346</v>
      </c>
      <c r="KS110" s="5">
        <v>138110</v>
      </c>
      <c r="KT110" s="5">
        <v>78605</v>
      </c>
      <c r="KU110" s="5">
        <v>1455</v>
      </c>
      <c r="KV110" s="5">
        <v>1197</v>
      </c>
      <c r="KW110" s="5">
        <v>1294</v>
      </c>
      <c r="KX110" s="5">
        <v>1218</v>
      </c>
      <c r="KY110" s="5">
        <v>2500</v>
      </c>
      <c r="KZ110" s="5">
        <v>3162</v>
      </c>
      <c r="LA110" s="5">
        <v>3116</v>
      </c>
      <c r="LB110" s="5">
        <v>6901</v>
      </c>
      <c r="LC110" s="5">
        <v>5779</v>
      </c>
      <c r="LD110" s="5">
        <v>3332</v>
      </c>
      <c r="LE110" s="5">
        <v>3442</v>
      </c>
      <c r="LF110" s="5">
        <v>3871</v>
      </c>
      <c r="LG110" s="5">
        <v>3420</v>
      </c>
      <c r="LH110" s="5">
        <v>3862</v>
      </c>
      <c r="LI110" s="5">
        <v>4486</v>
      </c>
      <c r="LJ110" s="5">
        <v>5098</v>
      </c>
      <c r="LK110" s="5">
        <v>1133</v>
      </c>
      <c r="LL110" s="5">
        <v>1104</v>
      </c>
      <c r="LM110" s="5">
        <v>1248</v>
      </c>
      <c r="LN110" s="5">
        <v>8477</v>
      </c>
      <c r="LO110" s="5">
        <v>7489</v>
      </c>
      <c r="LP110" s="5">
        <v>7357</v>
      </c>
      <c r="LQ110" s="5">
        <v>9016</v>
      </c>
      <c r="LR110" s="5">
        <v>8628</v>
      </c>
      <c r="LS110" s="5">
        <v>4679</v>
      </c>
      <c r="LT110" s="5">
        <v>4426</v>
      </c>
      <c r="LU110" s="5">
        <v>4507</v>
      </c>
      <c r="LV110" s="5">
        <v>5955</v>
      </c>
      <c r="LW110" s="5">
        <v>7214</v>
      </c>
      <c r="LX110" s="5">
        <v>5347</v>
      </c>
      <c r="LY110" s="5">
        <v>4507</v>
      </c>
      <c r="LZ110" s="5">
        <v>6754</v>
      </c>
      <c r="MA110" s="5">
        <v>5184</v>
      </c>
      <c r="MB110" s="5">
        <v>3871</v>
      </c>
      <c r="MC110" s="5">
        <v>3277</v>
      </c>
      <c r="MD110" s="5">
        <v>3852</v>
      </c>
      <c r="ME110" s="5">
        <v>2834</v>
      </c>
      <c r="MF110" s="5">
        <v>4230</v>
      </c>
      <c r="MG110" s="5">
        <v>1956</v>
      </c>
      <c r="MH110" s="5">
        <v>2032</v>
      </c>
      <c r="MI110" s="5">
        <v>2062</v>
      </c>
      <c r="MJ110" s="5">
        <v>2343</v>
      </c>
      <c r="MK110" s="5">
        <v>2876</v>
      </c>
      <c r="ML110" s="5">
        <v>2925</v>
      </c>
      <c r="MM110" s="5">
        <v>2834</v>
      </c>
      <c r="MN110" s="5">
        <v>3450</v>
      </c>
      <c r="MO110" s="5">
        <v>3689</v>
      </c>
      <c r="MP110" s="5">
        <v>4576</v>
      </c>
      <c r="MQ110" s="5">
        <v>0</v>
      </c>
      <c r="MR110" s="5">
        <v>0</v>
      </c>
      <c r="MS110" s="5">
        <v>0</v>
      </c>
      <c r="MT110" s="5">
        <v>0</v>
      </c>
      <c r="MU110" s="5">
        <v>21</v>
      </c>
      <c r="MV110" s="5">
        <v>37</v>
      </c>
      <c r="MW110" s="5">
        <v>49</v>
      </c>
      <c r="MX110" s="5">
        <v>66</v>
      </c>
      <c r="MY110" s="5">
        <v>63</v>
      </c>
      <c r="MZ110" s="5">
        <v>919</v>
      </c>
      <c r="NA110" s="5">
        <v>884</v>
      </c>
      <c r="NB110" s="5">
        <v>967</v>
      </c>
      <c r="NC110" s="5">
        <v>1605</v>
      </c>
      <c r="ND110" s="5">
        <v>1756</v>
      </c>
      <c r="NE110" s="5" t="s">
        <v>220</v>
      </c>
      <c r="NF110" s="5" t="s">
        <v>220</v>
      </c>
      <c r="NG110" s="5" t="s">
        <v>220</v>
      </c>
      <c r="NH110" s="5" t="s">
        <v>220</v>
      </c>
      <c r="NI110" s="5" t="s">
        <v>220</v>
      </c>
      <c r="NJ110" s="5" t="s">
        <v>220</v>
      </c>
      <c r="NK110" s="5" t="s">
        <v>220</v>
      </c>
      <c r="NL110" s="5" t="s">
        <v>220</v>
      </c>
      <c r="NM110" s="5" t="s">
        <v>220</v>
      </c>
      <c r="NN110" s="5" t="s">
        <v>220</v>
      </c>
      <c r="NO110" s="5" t="s">
        <v>220</v>
      </c>
      <c r="NP110" s="5" t="s">
        <v>220</v>
      </c>
      <c r="NQ110" s="5" t="s">
        <v>220</v>
      </c>
      <c r="NR110" s="5" t="s">
        <v>220</v>
      </c>
      <c r="NS110" s="5" t="s">
        <v>220</v>
      </c>
      <c r="NT110" s="5" t="s">
        <v>220</v>
      </c>
      <c r="NU110" s="5" t="s">
        <v>220</v>
      </c>
      <c r="NV110" s="5" t="s">
        <v>220</v>
      </c>
      <c r="NW110" s="5">
        <v>0</v>
      </c>
      <c r="NX110" s="5">
        <v>0</v>
      </c>
      <c r="NY110" s="5">
        <v>0</v>
      </c>
      <c r="NZ110" s="5">
        <v>0</v>
      </c>
      <c r="OA110" s="5">
        <v>0</v>
      </c>
      <c r="OB110" s="5">
        <v>0</v>
      </c>
      <c r="OC110" s="5">
        <v>0</v>
      </c>
      <c r="OD110" s="5">
        <v>0</v>
      </c>
      <c r="OE110" s="5">
        <v>0</v>
      </c>
      <c r="OF110" s="5">
        <v>0</v>
      </c>
      <c r="OG110" s="5">
        <v>0</v>
      </c>
      <c r="OH110" s="5">
        <v>0</v>
      </c>
      <c r="OI110" s="5">
        <v>0</v>
      </c>
      <c r="OJ110" s="5">
        <v>0</v>
      </c>
      <c r="OK110" s="5" t="s">
        <v>220</v>
      </c>
      <c r="OL110" s="5" t="s">
        <v>220</v>
      </c>
      <c r="OM110" s="5" t="s">
        <v>220</v>
      </c>
      <c r="ON110" s="5" t="s">
        <v>220</v>
      </c>
      <c r="OO110" s="5" t="s">
        <v>220</v>
      </c>
      <c r="OP110" s="5" t="s">
        <v>220</v>
      </c>
      <c r="OQ110" s="5" t="s">
        <v>220</v>
      </c>
      <c r="OR110" s="5" t="s">
        <v>220</v>
      </c>
      <c r="OS110" s="5" t="s">
        <v>220</v>
      </c>
      <c r="OT110" s="5" t="s">
        <v>220</v>
      </c>
      <c r="OU110" s="5" t="s">
        <v>220</v>
      </c>
      <c r="OV110" s="5" t="s">
        <v>220</v>
      </c>
      <c r="OW110" s="5" t="s">
        <v>220</v>
      </c>
      <c r="OX110" s="5" t="s">
        <v>220</v>
      </c>
      <c r="OY110" s="5" t="s">
        <v>220</v>
      </c>
      <c r="OZ110" s="5" t="s">
        <v>220</v>
      </c>
      <c r="PA110" s="5" t="s">
        <v>220</v>
      </c>
      <c r="PB110" s="5" t="s">
        <v>220</v>
      </c>
      <c r="PC110" s="5">
        <v>9926</v>
      </c>
      <c r="PD110" s="5">
        <v>11527</v>
      </c>
      <c r="PE110" s="5">
        <v>10313</v>
      </c>
      <c r="PF110" s="5">
        <v>7997</v>
      </c>
      <c r="PG110" s="5">
        <v>8584</v>
      </c>
      <c r="PH110" s="5">
        <v>8909</v>
      </c>
      <c r="PI110" s="5">
        <v>7790</v>
      </c>
      <c r="PJ110" s="5">
        <v>8073</v>
      </c>
      <c r="PK110" s="5">
        <v>8888</v>
      </c>
      <c r="PL110" s="5">
        <v>10098</v>
      </c>
      <c r="PM110" s="5">
        <v>9209</v>
      </c>
      <c r="PN110" s="5">
        <v>13189</v>
      </c>
      <c r="PO110" s="5">
        <v>12500</v>
      </c>
      <c r="PP110" s="5">
        <v>10727</v>
      </c>
      <c r="PQ110" s="5">
        <v>10280</v>
      </c>
      <c r="PR110" s="5">
        <v>12932</v>
      </c>
      <c r="PS110" s="5">
        <v>13532</v>
      </c>
      <c r="PT110" s="5">
        <v>15868</v>
      </c>
      <c r="PU110" s="5">
        <v>19502</v>
      </c>
      <c r="PV110" s="5">
        <v>17878</v>
      </c>
      <c r="PW110" s="5">
        <v>19847</v>
      </c>
      <c r="PX110" s="5">
        <v>20445</v>
      </c>
      <c r="PY110" s="5">
        <v>17838</v>
      </c>
      <c r="PZ110" s="5">
        <v>14550</v>
      </c>
      <c r="QA110" s="5">
        <v>14417</v>
      </c>
      <c r="QB110" s="5">
        <v>17423</v>
      </c>
      <c r="QC110" s="5">
        <v>16262</v>
      </c>
      <c r="QD110" s="5">
        <v>15369</v>
      </c>
      <c r="QE110" s="5">
        <v>14522</v>
      </c>
      <c r="QF110" s="5">
        <v>16528</v>
      </c>
      <c r="QG110" s="5">
        <v>18011</v>
      </c>
      <c r="QH110" s="5">
        <v>20469</v>
      </c>
      <c r="QI110" s="5">
        <v>63027</v>
      </c>
      <c r="QJ110" s="5">
        <v>101605</v>
      </c>
      <c r="QK110" s="5">
        <v>41129</v>
      </c>
      <c r="QL110" s="5">
        <v>37467</v>
      </c>
      <c r="QM110" s="5">
        <v>31080</v>
      </c>
      <c r="QN110" s="5">
        <v>42524</v>
      </c>
      <c r="QO110" s="5">
        <v>28867</v>
      </c>
      <c r="QP110" s="5">
        <v>41240</v>
      </c>
      <c r="QQ110" s="5">
        <v>39597</v>
      </c>
      <c r="QR110" s="5">
        <v>27514</v>
      </c>
      <c r="QS110" s="5">
        <v>24164</v>
      </c>
      <c r="QT110" s="5">
        <v>31190</v>
      </c>
      <c r="QU110" s="5">
        <v>37836</v>
      </c>
      <c r="QV110" s="5">
        <v>30436</v>
      </c>
      <c r="QW110" s="5">
        <v>26581</v>
      </c>
      <c r="QX110" s="5">
        <v>28313</v>
      </c>
      <c r="QY110" s="5">
        <v>35035</v>
      </c>
      <c r="QZ110" s="5">
        <v>20915</v>
      </c>
      <c r="RA110" s="5">
        <v>19960</v>
      </c>
      <c r="RB110" s="5">
        <v>17905</v>
      </c>
      <c r="RC110" s="5">
        <v>20306</v>
      </c>
      <c r="RD110" s="5">
        <v>16973</v>
      </c>
      <c r="RE110" s="5">
        <v>14773</v>
      </c>
      <c r="RF110" s="5">
        <v>18565</v>
      </c>
      <c r="RG110" s="5">
        <v>15393</v>
      </c>
      <c r="RH110" s="5">
        <v>20100</v>
      </c>
      <c r="RI110" s="5">
        <v>19021</v>
      </c>
      <c r="RJ110" s="5">
        <v>16571</v>
      </c>
      <c r="RK110" s="5">
        <v>17293</v>
      </c>
      <c r="RL110" s="5">
        <v>19909</v>
      </c>
      <c r="RM110" s="5">
        <v>20241</v>
      </c>
      <c r="RN110" s="5">
        <v>22121</v>
      </c>
      <c r="RO110" s="5">
        <v>21451</v>
      </c>
      <c r="RP110" s="5">
        <v>23511</v>
      </c>
      <c r="RQ110" s="5">
        <v>25130</v>
      </c>
      <c r="RR110" s="5">
        <v>27391</v>
      </c>
      <c r="RS110" s="5">
        <v>30405</v>
      </c>
      <c r="RT110" s="5">
        <v>25745</v>
      </c>
      <c r="RU110" s="5">
        <v>24965</v>
      </c>
      <c r="RV110" s="5">
        <v>24388</v>
      </c>
      <c r="RW110" s="5">
        <v>23121</v>
      </c>
      <c r="RX110" s="5">
        <v>22460</v>
      </c>
      <c r="RY110" s="5">
        <v>23405</v>
      </c>
      <c r="RZ110" s="5">
        <v>25610</v>
      </c>
      <c r="SA110" s="5">
        <v>25941</v>
      </c>
      <c r="SB110" s="5">
        <v>22091</v>
      </c>
      <c r="SC110" s="5">
        <v>23326</v>
      </c>
      <c r="SD110" s="5">
        <v>15274</v>
      </c>
      <c r="SE110" s="5">
        <v>26616</v>
      </c>
      <c r="SF110" s="5">
        <v>17562</v>
      </c>
      <c r="SG110" s="5">
        <v>28509</v>
      </c>
      <c r="SH110" s="5">
        <v>36820</v>
      </c>
      <c r="SI110" s="5">
        <v>26710</v>
      </c>
      <c r="SJ110" s="5">
        <v>23655</v>
      </c>
      <c r="SK110" s="5">
        <v>25312</v>
      </c>
      <c r="SL110" s="5">
        <v>24776</v>
      </c>
      <c r="SM110" s="5">
        <v>20393</v>
      </c>
      <c r="SN110" s="5">
        <v>22467</v>
      </c>
      <c r="SO110" s="5">
        <v>20514</v>
      </c>
      <c r="SP110" s="5">
        <v>20621</v>
      </c>
      <c r="SQ110" s="5">
        <v>19113</v>
      </c>
      <c r="SR110" s="5">
        <v>17775</v>
      </c>
      <c r="SS110" s="5">
        <v>17826</v>
      </c>
      <c r="ST110" s="5">
        <v>15755</v>
      </c>
      <c r="SU110" s="5">
        <v>35924</v>
      </c>
      <c r="SV110" s="5">
        <v>37131</v>
      </c>
      <c r="SW110" s="5">
        <v>33997</v>
      </c>
      <c r="SX110" s="5">
        <v>33168</v>
      </c>
      <c r="SY110" s="5">
        <v>34512</v>
      </c>
      <c r="SZ110" s="5">
        <v>35919</v>
      </c>
      <c r="TA110" s="5">
        <v>41900</v>
      </c>
      <c r="TB110" s="5">
        <v>51152</v>
      </c>
      <c r="TC110" s="5">
        <v>51285</v>
      </c>
      <c r="TD110" s="5">
        <v>35160</v>
      </c>
      <c r="TE110" s="5">
        <v>26278</v>
      </c>
      <c r="TF110" s="5">
        <v>22330</v>
      </c>
      <c r="TG110" s="5">
        <v>15011</v>
      </c>
      <c r="TH110" s="5">
        <v>10691</v>
      </c>
      <c r="TI110" s="5">
        <v>10101</v>
      </c>
      <c r="TJ110" s="5">
        <v>11424</v>
      </c>
      <c r="TK110" s="5">
        <v>8299</v>
      </c>
      <c r="TL110" s="5">
        <v>12781</v>
      </c>
      <c r="TM110" s="5">
        <v>10947</v>
      </c>
      <c r="TN110" s="5">
        <v>8679</v>
      </c>
      <c r="TO110" s="5">
        <v>6169</v>
      </c>
      <c r="TP110" s="5">
        <v>2366</v>
      </c>
      <c r="TQ110" s="5">
        <v>4076</v>
      </c>
      <c r="TR110" s="5">
        <v>6289</v>
      </c>
      <c r="TS110" s="5">
        <v>6085</v>
      </c>
      <c r="TT110" s="5">
        <v>5852</v>
      </c>
      <c r="TU110" s="5">
        <v>5702</v>
      </c>
      <c r="TV110" s="5">
        <v>5862</v>
      </c>
      <c r="TW110" s="5">
        <v>5504</v>
      </c>
      <c r="TX110" s="5">
        <v>4452</v>
      </c>
      <c r="TY110" s="5">
        <v>4746</v>
      </c>
      <c r="TZ110" s="5">
        <v>3307</v>
      </c>
      <c r="UA110" s="5">
        <v>17</v>
      </c>
      <c r="UB110" s="5">
        <v>101</v>
      </c>
      <c r="UC110" s="5">
        <v>123</v>
      </c>
      <c r="UD110" s="5">
        <v>74</v>
      </c>
      <c r="UE110" s="5">
        <v>39</v>
      </c>
      <c r="UF110" s="5">
        <v>29</v>
      </c>
      <c r="UG110" s="5">
        <v>14</v>
      </c>
      <c r="UH110" s="5">
        <v>14</v>
      </c>
      <c r="UI110" s="5">
        <v>25</v>
      </c>
      <c r="UJ110" s="5">
        <v>11</v>
      </c>
      <c r="UK110" s="5">
        <v>11</v>
      </c>
      <c r="UL110" s="5">
        <v>28</v>
      </c>
      <c r="UM110" s="5">
        <v>22</v>
      </c>
      <c r="UN110" s="5">
        <v>17</v>
      </c>
      <c r="UO110" s="5">
        <v>0</v>
      </c>
      <c r="UP110" s="5">
        <v>0</v>
      </c>
      <c r="UQ110" s="5">
        <v>0</v>
      </c>
      <c r="UR110" s="5">
        <v>0</v>
      </c>
      <c r="US110" s="5">
        <v>0</v>
      </c>
      <c r="UT110" s="5">
        <v>0</v>
      </c>
      <c r="UU110" s="5">
        <v>0</v>
      </c>
      <c r="UV110" s="5">
        <v>584</v>
      </c>
      <c r="UW110" s="5">
        <v>1249</v>
      </c>
      <c r="UX110" s="5">
        <v>743</v>
      </c>
      <c r="UY110" s="5">
        <v>43</v>
      </c>
      <c r="UZ110" s="5">
        <v>0</v>
      </c>
      <c r="VA110" s="5">
        <v>501</v>
      </c>
      <c r="VB110" s="5">
        <v>250</v>
      </c>
      <c r="VC110" s="5">
        <v>25</v>
      </c>
      <c r="VD110" s="5">
        <v>0</v>
      </c>
      <c r="VE110" s="5">
        <v>0</v>
      </c>
      <c r="VF110" s="5">
        <v>0</v>
      </c>
      <c r="VG110" s="5">
        <v>65813</v>
      </c>
      <c r="VH110" s="5">
        <v>36936</v>
      </c>
      <c r="VI110" s="5">
        <v>47153</v>
      </c>
      <c r="VJ110" s="5">
        <v>56395</v>
      </c>
      <c r="VK110" s="5">
        <v>47468</v>
      </c>
      <c r="VL110" s="5">
        <v>74107</v>
      </c>
      <c r="VM110" s="5">
        <v>-347</v>
      </c>
      <c r="VN110" s="5">
        <v>59272</v>
      </c>
      <c r="VO110" s="5">
        <v>63157</v>
      </c>
      <c r="VP110" s="5">
        <v>40474</v>
      </c>
      <c r="VQ110" s="5">
        <v>32570</v>
      </c>
      <c r="VR110" s="5">
        <v>8100</v>
      </c>
      <c r="VS110" s="5">
        <v>18372</v>
      </c>
      <c r="VT110" s="5">
        <v>18930</v>
      </c>
      <c r="VU110" s="5">
        <v>22038</v>
      </c>
      <c r="VV110" s="5">
        <v>25929</v>
      </c>
      <c r="VW110" s="5">
        <v>50450</v>
      </c>
      <c r="VX110" s="5">
        <v>35642</v>
      </c>
      <c r="VY110" s="5">
        <v>45608</v>
      </c>
      <c r="VZ110" s="5">
        <v>-1330</v>
      </c>
      <c r="WA110" s="5">
        <v>69422</v>
      </c>
      <c r="WB110" s="5">
        <v>83028</v>
      </c>
      <c r="WC110" s="5">
        <v>69918</v>
      </c>
      <c r="WD110" s="5">
        <v>88430</v>
      </c>
      <c r="WE110" s="5">
        <v>62091</v>
      </c>
      <c r="WF110" s="5">
        <v>92824</v>
      </c>
      <c r="WG110" s="5">
        <v>53335</v>
      </c>
      <c r="WH110" s="5">
        <v>58919</v>
      </c>
      <c r="WI110" s="5">
        <v>55471</v>
      </c>
      <c r="WJ110" s="5">
        <v>50895</v>
      </c>
      <c r="WK110" s="5">
        <v>51525</v>
      </c>
      <c r="WL110" s="5">
        <v>52946</v>
      </c>
      <c r="WM110" s="5">
        <v>1731</v>
      </c>
      <c r="WN110" s="5">
        <v>1919</v>
      </c>
      <c r="WO110" s="5">
        <v>1807</v>
      </c>
      <c r="WP110" s="5">
        <v>1934</v>
      </c>
      <c r="WQ110" s="5">
        <v>1905</v>
      </c>
      <c r="WR110" s="5">
        <v>1188</v>
      </c>
      <c r="WS110" s="5">
        <v>1704</v>
      </c>
      <c r="WT110" s="5">
        <v>1338</v>
      </c>
      <c r="WU110" s="5">
        <v>2573</v>
      </c>
      <c r="WV110" s="5">
        <v>1559</v>
      </c>
      <c r="WW110" s="5">
        <v>1228</v>
      </c>
      <c r="WX110" s="5">
        <v>1779</v>
      </c>
      <c r="WY110" s="5">
        <v>1497</v>
      </c>
      <c r="WZ110" s="5">
        <v>892</v>
      </c>
      <c r="XA110" s="5">
        <v>1729</v>
      </c>
      <c r="XB110" s="5">
        <v>1030</v>
      </c>
      <c r="XC110" s="5">
        <v>1084</v>
      </c>
      <c r="XD110" s="5">
        <v>205</v>
      </c>
      <c r="XE110" s="5">
        <v>286</v>
      </c>
      <c r="XF110" s="5">
        <v>281</v>
      </c>
      <c r="XG110" s="5">
        <v>334</v>
      </c>
      <c r="XH110" s="5">
        <v>1137</v>
      </c>
      <c r="XI110" s="5">
        <v>2291</v>
      </c>
      <c r="XJ110" s="5">
        <v>2242</v>
      </c>
      <c r="XK110" s="5">
        <v>2437</v>
      </c>
      <c r="XL110" s="5">
        <v>2703</v>
      </c>
      <c r="XM110" s="5">
        <v>2572</v>
      </c>
      <c r="XN110" s="5">
        <v>2493</v>
      </c>
      <c r="XO110" s="5">
        <v>2237</v>
      </c>
      <c r="XP110" s="5">
        <v>2160</v>
      </c>
      <c r="XQ110" s="5">
        <v>2285</v>
      </c>
      <c r="XR110" s="5">
        <v>2314</v>
      </c>
      <c r="XS110" s="2">
        <v>12390</v>
      </c>
      <c r="XT110" s="3" t="s">
        <v>222</v>
      </c>
      <c r="XU110" s="3" t="s">
        <v>222</v>
      </c>
      <c r="XV110" s="3" t="s">
        <v>221</v>
      </c>
      <c r="XW110" s="3" t="s">
        <v>221</v>
      </c>
      <c r="XX110" s="3" t="s">
        <v>222</v>
      </c>
      <c r="XY110" s="3" t="s">
        <v>222</v>
      </c>
      <c r="XZ110" s="3" t="s">
        <v>239</v>
      </c>
    </row>
    <row r="111" spans="1:650" x14ac:dyDescent="0.3">
      <c r="A111" s="1" t="s">
        <v>105</v>
      </c>
      <c r="B111" s="2">
        <v>4057091</v>
      </c>
      <c r="C111" s="5">
        <v>30305</v>
      </c>
      <c r="D111" s="5">
        <v>41352</v>
      </c>
      <c r="E111" s="5">
        <v>20472</v>
      </c>
      <c r="F111" s="5">
        <v>19584</v>
      </c>
      <c r="G111" s="5">
        <v>2094</v>
      </c>
      <c r="H111" s="5">
        <v>8735</v>
      </c>
      <c r="I111" s="5">
        <v>6856</v>
      </c>
      <c r="J111" s="5">
        <v>5081</v>
      </c>
      <c r="K111" s="5">
        <v>2784</v>
      </c>
      <c r="L111" s="5">
        <v>803</v>
      </c>
      <c r="M111" s="5">
        <v>6125</v>
      </c>
      <c r="N111" s="5">
        <v>1446</v>
      </c>
      <c r="O111" s="5">
        <v>3674</v>
      </c>
      <c r="P111" s="5">
        <v>1410</v>
      </c>
      <c r="Q111" s="5">
        <v>1191</v>
      </c>
      <c r="R111" s="5">
        <v>926</v>
      </c>
      <c r="S111" s="5">
        <v>9812</v>
      </c>
      <c r="T111" s="5">
        <v>8268</v>
      </c>
      <c r="U111" s="5">
        <v>8041</v>
      </c>
      <c r="V111" s="5">
        <v>3947</v>
      </c>
      <c r="W111" s="5">
        <v>19921</v>
      </c>
      <c r="X111" s="5">
        <v>73880</v>
      </c>
      <c r="Y111" s="5">
        <v>1965</v>
      </c>
      <c r="Z111" s="5">
        <v>337</v>
      </c>
      <c r="AA111" s="5">
        <v>2014</v>
      </c>
      <c r="AB111" s="5">
        <v>4038</v>
      </c>
      <c r="AC111" s="5">
        <v>2092</v>
      </c>
      <c r="AD111" s="5">
        <v>1524</v>
      </c>
      <c r="AE111" s="5" t="s">
        <v>220</v>
      </c>
      <c r="AF111" s="5" t="s">
        <v>220</v>
      </c>
      <c r="AG111" s="5" t="s">
        <v>220</v>
      </c>
      <c r="AH111" s="5" t="s">
        <v>220</v>
      </c>
      <c r="AI111" s="5">
        <v>2385878</v>
      </c>
      <c r="AJ111" s="5">
        <v>1665625</v>
      </c>
      <c r="AK111" s="5">
        <v>1117776</v>
      </c>
      <c r="AL111" s="5">
        <v>1000047</v>
      </c>
      <c r="AM111" s="5">
        <v>1112142</v>
      </c>
      <c r="AN111" s="5">
        <v>1341590</v>
      </c>
      <c r="AO111" s="5">
        <v>368433</v>
      </c>
      <c r="AP111" s="5">
        <v>712485</v>
      </c>
      <c r="AQ111" s="5">
        <v>1032474</v>
      </c>
      <c r="AR111" s="5">
        <v>72903</v>
      </c>
      <c r="AS111" s="5">
        <v>256943</v>
      </c>
      <c r="AT111" s="5">
        <v>1319237</v>
      </c>
      <c r="AU111" s="5">
        <v>1109377</v>
      </c>
      <c r="AV111" s="5">
        <v>267943</v>
      </c>
      <c r="AW111" s="5">
        <v>309879</v>
      </c>
      <c r="AX111" s="5">
        <v>367546</v>
      </c>
      <c r="AY111" s="5">
        <v>242042</v>
      </c>
      <c r="AZ111" s="5">
        <v>39562</v>
      </c>
      <c r="BA111" s="5">
        <v>27081</v>
      </c>
      <c r="BB111" s="5">
        <v>59320</v>
      </c>
      <c r="BC111" s="5">
        <v>39871</v>
      </c>
      <c r="BD111" s="5">
        <v>14186</v>
      </c>
      <c r="BE111" s="5">
        <v>15016</v>
      </c>
      <c r="BF111" s="5">
        <v>46319</v>
      </c>
      <c r="BG111" s="5">
        <v>32161</v>
      </c>
      <c r="BH111" s="5">
        <v>46825</v>
      </c>
      <c r="BI111" s="5">
        <v>50815</v>
      </c>
      <c r="BJ111" s="5">
        <v>15898</v>
      </c>
      <c r="BK111" s="5" t="s">
        <v>220</v>
      </c>
      <c r="BL111" s="5" t="s">
        <v>220</v>
      </c>
      <c r="BM111" s="5" t="s">
        <v>220</v>
      </c>
      <c r="BN111" s="5" t="s">
        <v>220</v>
      </c>
      <c r="BO111" s="5">
        <v>172960</v>
      </c>
      <c r="BP111" s="5">
        <v>107998</v>
      </c>
      <c r="BQ111" s="5">
        <v>114219</v>
      </c>
      <c r="BR111" s="5">
        <v>434244</v>
      </c>
      <c r="BS111" s="5">
        <v>188128</v>
      </c>
      <c r="BT111" s="5">
        <v>69965</v>
      </c>
      <c r="BU111" s="5">
        <v>42456</v>
      </c>
      <c r="BV111" s="5">
        <v>33731</v>
      </c>
      <c r="BW111" s="5">
        <v>38788</v>
      </c>
      <c r="BX111" s="5">
        <v>17137</v>
      </c>
      <c r="BY111" s="5">
        <v>20413</v>
      </c>
      <c r="BZ111" s="5">
        <v>34267</v>
      </c>
      <c r="CA111" s="5">
        <v>54694</v>
      </c>
      <c r="CB111" s="5">
        <v>86606</v>
      </c>
      <c r="CC111" s="5">
        <v>48339</v>
      </c>
      <c r="CD111" s="5">
        <v>21299</v>
      </c>
      <c r="CE111" s="5">
        <v>7308</v>
      </c>
      <c r="CF111" s="5">
        <v>8634</v>
      </c>
      <c r="CG111" s="5">
        <v>-5834</v>
      </c>
      <c r="CH111" s="5">
        <v>9382</v>
      </c>
      <c r="CI111" s="5">
        <v>12955</v>
      </c>
      <c r="CJ111" s="5">
        <v>14245</v>
      </c>
      <c r="CK111" s="5">
        <v>34697</v>
      </c>
      <c r="CL111" s="5">
        <v>25408</v>
      </c>
      <c r="CM111" s="5">
        <v>10277</v>
      </c>
      <c r="CN111" s="5">
        <v>27214</v>
      </c>
      <c r="CO111" s="5">
        <v>8951</v>
      </c>
      <c r="CP111" s="5">
        <v>29536</v>
      </c>
      <c r="CQ111" s="5" t="s">
        <v>220</v>
      </c>
      <c r="CR111" s="5" t="s">
        <v>220</v>
      </c>
      <c r="CS111" s="5" t="s">
        <v>220</v>
      </c>
      <c r="CT111" s="5" t="s">
        <v>220</v>
      </c>
      <c r="CU111" s="5">
        <v>209435</v>
      </c>
      <c r="CV111" s="5">
        <v>221210</v>
      </c>
      <c r="CW111" s="5">
        <v>161635</v>
      </c>
      <c r="CX111" s="5">
        <v>138076</v>
      </c>
      <c r="CY111" s="5">
        <v>133032</v>
      </c>
      <c r="CZ111" s="5">
        <v>148208</v>
      </c>
      <c r="DA111" s="5">
        <v>122563</v>
      </c>
      <c r="DB111" s="5">
        <v>93793</v>
      </c>
      <c r="DC111" s="5">
        <v>99314</v>
      </c>
      <c r="DD111" s="5">
        <v>122157</v>
      </c>
      <c r="DE111" s="5">
        <v>97074</v>
      </c>
      <c r="DF111" s="5">
        <v>151103</v>
      </c>
      <c r="DG111" s="5">
        <v>151427</v>
      </c>
      <c r="DH111" s="5">
        <v>100884</v>
      </c>
      <c r="DI111" s="5">
        <v>114467</v>
      </c>
      <c r="DJ111" s="5">
        <v>106130</v>
      </c>
      <c r="DK111" s="5">
        <v>75867</v>
      </c>
      <c r="DL111" s="5">
        <v>87528</v>
      </c>
      <c r="DM111" s="5">
        <v>95282</v>
      </c>
      <c r="DN111" s="5">
        <v>69052</v>
      </c>
      <c r="DO111" s="5">
        <v>45631</v>
      </c>
      <c r="DP111" s="5">
        <v>46197</v>
      </c>
      <c r="DQ111" s="5">
        <v>35163</v>
      </c>
      <c r="DR111" s="5">
        <v>40209</v>
      </c>
      <c r="DS111" s="5">
        <v>55671</v>
      </c>
      <c r="DT111" s="5">
        <v>74120</v>
      </c>
      <c r="DU111" s="5">
        <v>46361</v>
      </c>
      <c r="DV111" s="5">
        <v>46802</v>
      </c>
      <c r="DW111" s="5" t="s">
        <v>220</v>
      </c>
      <c r="DX111" s="5" t="s">
        <v>220</v>
      </c>
      <c r="DY111" s="5" t="s">
        <v>220</v>
      </c>
      <c r="DZ111" s="5" t="s">
        <v>220</v>
      </c>
      <c r="EA111" s="5">
        <v>274584</v>
      </c>
      <c r="EB111" s="5">
        <v>134013</v>
      </c>
      <c r="EC111" s="5">
        <v>70798</v>
      </c>
      <c r="ED111" s="5">
        <v>41934</v>
      </c>
      <c r="EE111" s="5">
        <v>32323</v>
      </c>
      <c r="EF111" s="5">
        <v>23193</v>
      </c>
      <c r="EG111" s="5">
        <v>49221</v>
      </c>
      <c r="EH111" s="5">
        <v>21508</v>
      </c>
      <c r="EI111" s="5">
        <v>28944</v>
      </c>
      <c r="EJ111" s="5">
        <v>13120</v>
      </c>
      <c r="EK111" s="5">
        <v>19565</v>
      </c>
      <c r="EL111" s="5">
        <v>19180</v>
      </c>
      <c r="EM111" s="5">
        <v>19756</v>
      </c>
      <c r="EN111" s="5">
        <v>11441</v>
      </c>
      <c r="EO111" s="5">
        <v>19894</v>
      </c>
      <c r="EP111" s="5">
        <v>18197</v>
      </c>
      <c r="EQ111" s="5">
        <v>15371</v>
      </c>
      <c r="ER111" s="5">
        <v>26317</v>
      </c>
      <c r="ES111" s="5">
        <v>23421</v>
      </c>
      <c r="ET111" s="5">
        <v>27447</v>
      </c>
      <c r="EU111" s="5">
        <v>37678</v>
      </c>
      <c r="EV111" s="5">
        <v>30097</v>
      </c>
      <c r="EW111" s="5">
        <v>18824</v>
      </c>
      <c r="EX111" s="5">
        <v>9596</v>
      </c>
      <c r="EY111" s="5">
        <v>11189</v>
      </c>
      <c r="EZ111" s="5">
        <v>13780</v>
      </c>
      <c r="FA111" s="5">
        <v>9860</v>
      </c>
      <c r="FB111" s="5">
        <v>20515</v>
      </c>
      <c r="FC111" s="5" t="s">
        <v>220</v>
      </c>
      <c r="FD111" s="5" t="s">
        <v>220</v>
      </c>
      <c r="FE111" s="5" t="s">
        <v>220</v>
      </c>
      <c r="FF111" s="5" t="s">
        <v>220</v>
      </c>
      <c r="FG111" s="5">
        <v>0</v>
      </c>
      <c r="FH111" s="5">
        <v>0</v>
      </c>
      <c r="FI111" s="5">
        <v>0</v>
      </c>
      <c r="FJ111" s="5">
        <v>0</v>
      </c>
      <c r="FK111" s="5">
        <v>0</v>
      </c>
      <c r="FL111" s="5">
        <v>0</v>
      </c>
      <c r="FM111" s="5">
        <v>0</v>
      </c>
      <c r="FN111" s="5">
        <v>0</v>
      </c>
      <c r="FO111" s="5">
        <v>0</v>
      </c>
      <c r="FP111" s="5">
        <v>0</v>
      </c>
      <c r="FQ111" s="5">
        <v>0</v>
      </c>
      <c r="FR111" s="5">
        <v>0</v>
      </c>
      <c r="FS111" s="5">
        <v>0</v>
      </c>
      <c r="FT111" s="5">
        <v>0</v>
      </c>
      <c r="FU111" s="5" t="s">
        <v>220</v>
      </c>
      <c r="FV111" s="5" t="s">
        <v>220</v>
      </c>
      <c r="FW111" s="5" t="s">
        <v>220</v>
      </c>
      <c r="FX111" s="5" t="s">
        <v>220</v>
      </c>
      <c r="FY111" s="5" t="s">
        <v>220</v>
      </c>
      <c r="FZ111" s="5" t="s">
        <v>220</v>
      </c>
      <c r="GA111" s="5" t="s">
        <v>220</v>
      </c>
      <c r="GB111" s="5" t="s">
        <v>220</v>
      </c>
      <c r="GC111" s="5" t="s">
        <v>220</v>
      </c>
      <c r="GD111" s="5" t="s">
        <v>220</v>
      </c>
      <c r="GE111" s="5" t="s">
        <v>220</v>
      </c>
      <c r="GF111" s="5" t="s">
        <v>220</v>
      </c>
      <c r="GG111" s="5" t="s">
        <v>220</v>
      </c>
      <c r="GH111" s="5" t="s">
        <v>220</v>
      </c>
      <c r="GI111" s="5" t="s">
        <v>220</v>
      </c>
      <c r="GJ111" s="5" t="s">
        <v>220</v>
      </c>
      <c r="GK111" s="5" t="s">
        <v>220</v>
      </c>
      <c r="GL111" s="5" t="s">
        <v>220</v>
      </c>
      <c r="GM111" s="5">
        <v>3073163</v>
      </c>
      <c r="GN111" s="5">
        <v>2170199</v>
      </c>
      <c r="GO111" s="5">
        <v>1485038</v>
      </c>
      <c r="GP111" s="5">
        <v>1633885</v>
      </c>
      <c r="GQ111" s="5">
        <v>1467720</v>
      </c>
      <c r="GR111" s="5">
        <v>1591691</v>
      </c>
      <c r="GS111" s="5">
        <v>589529</v>
      </c>
      <c r="GT111" s="5">
        <v>866598</v>
      </c>
      <c r="GU111" s="5">
        <v>1202304</v>
      </c>
      <c r="GV111" s="5">
        <v>226121</v>
      </c>
      <c r="GW111" s="5">
        <v>401286</v>
      </c>
      <c r="GX111" s="5">
        <v>1525234</v>
      </c>
      <c r="GY111" s="5">
        <v>1338929</v>
      </c>
      <c r="GZ111" s="5">
        <v>468285</v>
      </c>
      <c r="HA111" s="5">
        <v>493770</v>
      </c>
      <c r="HB111" s="5">
        <v>514099</v>
      </c>
      <c r="HC111" s="5">
        <v>350400</v>
      </c>
      <c r="HD111" s="5">
        <v>170308</v>
      </c>
      <c r="HE111" s="5">
        <v>147990</v>
      </c>
      <c r="HF111" s="5">
        <v>169148</v>
      </c>
      <c r="HG111" s="5">
        <v>156055</v>
      </c>
      <c r="HH111" s="5">
        <v>178605</v>
      </c>
      <c r="HI111" s="5">
        <v>105666</v>
      </c>
      <c r="HJ111" s="5">
        <v>121868</v>
      </c>
      <c r="HK111" s="5">
        <v>111312</v>
      </c>
      <c r="HL111" s="5">
        <v>165977</v>
      </c>
      <c r="HM111" s="5">
        <v>118079</v>
      </c>
      <c r="HN111" s="5">
        <v>114275</v>
      </c>
      <c r="HO111" s="5" t="s">
        <v>220</v>
      </c>
      <c r="HP111" s="5" t="s">
        <v>220</v>
      </c>
      <c r="HQ111" s="5" t="s">
        <v>220</v>
      </c>
      <c r="HR111" s="5" t="s">
        <v>220</v>
      </c>
      <c r="HS111" s="5">
        <v>487693</v>
      </c>
      <c r="HT111" s="5">
        <v>565251</v>
      </c>
      <c r="HU111" s="5">
        <v>510974</v>
      </c>
      <c r="HV111" s="5">
        <v>483822</v>
      </c>
      <c r="HW111" s="5">
        <v>514809</v>
      </c>
      <c r="HX111" s="5">
        <v>608490</v>
      </c>
      <c r="HY111" s="5">
        <v>589746</v>
      </c>
      <c r="HZ111" s="5">
        <v>534724</v>
      </c>
      <c r="IA111" s="5">
        <v>563824</v>
      </c>
      <c r="IB111" s="5">
        <v>614786</v>
      </c>
      <c r="IC111" s="5">
        <v>576059</v>
      </c>
      <c r="ID111" s="5">
        <v>801253</v>
      </c>
      <c r="IE111" s="5">
        <v>800274</v>
      </c>
      <c r="IF111" s="5">
        <v>718960</v>
      </c>
      <c r="IG111" s="5">
        <v>533971</v>
      </c>
      <c r="IH111" s="5">
        <v>461255</v>
      </c>
      <c r="II111" s="5">
        <v>452192</v>
      </c>
      <c r="IJ111" s="5">
        <v>458064</v>
      </c>
      <c r="IK111" s="5">
        <v>429430</v>
      </c>
      <c r="IL111" s="5">
        <v>404397</v>
      </c>
      <c r="IM111" s="5">
        <v>374731</v>
      </c>
      <c r="IN111" s="5">
        <v>371746</v>
      </c>
      <c r="IO111" s="5">
        <v>433049</v>
      </c>
      <c r="IP111" s="5">
        <v>368508</v>
      </c>
      <c r="IQ111" s="5">
        <v>371385</v>
      </c>
      <c r="IR111" s="5">
        <v>363838</v>
      </c>
      <c r="IS111" s="5">
        <v>346468</v>
      </c>
      <c r="IT111" s="5">
        <v>100945</v>
      </c>
      <c r="IU111" s="5" t="s">
        <v>220</v>
      </c>
      <c r="IV111" s="5" t="s">
        <v>220</v>
      </c>
      <c r="IW111" s="5" t="s">
        <v>220</v>
      </c>
      <c r="IX111" s="5" t="s">
        <v>220</v>
      </c>
      <c r="IY111" s="5">
        <v>203466</v>
      </c>
      <c r="IZ111" s="5">
        <v>182756</v>
      </c>
      <c r="JA111" s="5">
        <v>168447</v>
      </c>
      <c r="JB111" s="5">
        <v>127508</v>
      </c>
      <c r="JC111" s="5">
        <v>139244</v>
      </c>
      <c r="JD111" s="5">
        <v>140797</v>
      </c>
      <c r="JE111" s="5">
        <v>139051</v>
      </c>
      <c r="JF111" s="5">
        <v>127316</v>
      </c>
      <c r="JG111" s="5">
        <v>111054</v>
      </c>
      <c r="JH111" s="5">
        <v>116622</v>
      </c>
      <c r="JI111" s="5">
        <v>113090</v>
      </c>
      <c r="JJ111" s="5">
        <v>109514</v>
      </c>
      <c r="JK111" s="5">
        <v>109775</v>
      </c>
      <c r="JL111" s="5">
        <v>90272</v>
      </c>
      <c r="JM111" s="5">
        <v>87092</v>
      </c>
      <c r="JN111" s="5">
        <v>106755</v>
      </c>
      <c r="JO111" s="5">
        <v>85840</v>
      </c>
      <c r="JP111" s="5">
        <v>68813</v>
      </c>
      <c r="JQ111" s="5">
        <v>66202</v>
      </c>
      <c r="JR111" s="5">
        <v>64268</v>
      </c>
      <c r="JS111" s="5">
        <v>57525</v>
      </c>
      <c r="JT111" s="5">
        <v>54685</v>
      </c>
      <c r="JU111" s="5">
        <v>0</v>
      </c>
      <c r="JV111" s="5">
        <v>44535</v>
      </c>
      <c r="JW111" s="5">
        <v>43887</v>
      </c>
      <c r="JX111" s="5">
        <v>55367</v>
      </c>
      <c r="JY111" s="5">
        <v>56952</v>
      </c>
      <c r="JZ111" s="5">
        <v>25487</v>
      </c>
      <c r="KA111" s="5" t="s">
        <v>220</v>
      </c>
      <c r="KB111" s="5" t="s">
        <v>220</v>
      </c>
      <c r="KC111" s="5" t="s">
        <v>220</v>
      </c>
      <c r="KD111" s="5" t="s">
        <v>220</v>
      </c>
      <c r="KE111" s="5">
        <v>77704</v>
      </c>
      <c r="KF111" s="5">
        <v>70939</v>
      </c>
      <c r="KG111" s="5">
        <v>68043</v>
      </c>
      <c r="KH111" s="5">
        <v>62397</v>
      </c>
      <c r="KI111" s="5">
        <v>52211</v>
      </c>
      <c r="KJ111" s="5">
        <v>47261</v>
      </c>
      <c r="KK111" s="5">
        <v>39447</v>
      </c>
      <c r="KL111" s="5">
        <v>33610</v>
      </c>
      <c r="KM111" s="5">
        <v>29265</v>
      </c>
      <c r="KN111" s="5">
        <v>51122</v>
      </c>
      <c r="KO111" s="5">
        <v>46503</v>
      </c>
      <c r="KP111" s="5">
        <v>41763</v>
      </c>
      <c r="KQ111" s="5">
        <v>33689</v>
      </c>
      <c r="KR111" s="5">
        <v>33109</v>
      </c>
      <c r="KS111" s="5">
        <v>14022</v>
      </c>
      <c r="KT111" s="5">
        <v>10923</v>
      </c>
      <c r="KU111" s="5">
        <v>6361</v>
      </c>
      <c r="KV111" s="5">
        <v>8420</v>
      </c>
      <c r="KW111" s="5">
        <v>6042</v>
      </c>
      <c r="KX111" s="5">
        <v>9394</v>
      </c>
      <c r="KY111" s="5">
        <v>9513</v>
      </c>
      <c r="KZ111" s="5">
        <v>9479</v>
      </c>
      <c r="LA111" s="5">
        <v>9836</v>
      </c>
      <c r="LB111" s="5">
        <v>6511</v>
      </c>
      <c r="LC111" s="5">
        <v>6474</v>
      </c>
      <c r="LD111" s="5">
        <v>6355</v>
      </c>
      <c r="LE111" s="5">
        <v>6223</v>
      </c>
      <c r="LF111" s="5">
        <v>2225</v>
      </c>
      <c r="LG111" s="5" t="s">
        <v>220</v>
      </c>
      <c r="LH111" s="5" t="s">
        <v>220</v>
      </c>
      <c r="LI111" s="5" t="s">
        <v>220</v>
      </c>
      <c r="LJ111" s="5" t="s">
        <v>220</v>
      </c>
      <c r="LK111" s="5">
        <v>4804</v>
      </c>
      <c r="LL111" s="5">
        <v>4251</v>
      </c>
      <c r="LM111" s="5">
        <v>9353</v>
      </c>
      <c r="LN111" s="5">
        <v>4783</v>
      </c>
      <c r="LO111" s="5">
        <v>5665</v>
      </c>
      <c r="LP111" s="5">
        <v>5804</v>
      </c>
      <c r="LQ111" s="5">
        <v>9062</v>
      </c>
      <c r="LR111" s="5">
        <v>8446</v>
      </c>
      <c r="LS111" s="5">
        <v>6203</v>
      </c>
      <c r="LT111" s="5">
        <v>6045</v>
      </c>
      <c r="LU111" s="5">
        <v>5768</v>
      </c>
      <c r="LV111" s="5">
        <v>5119</v>
      </c>
      <c r="LW111" s="5">
        <v>2380</v>
      </c>
      <c r="LX111" s="5">
        <v>2172</v>
      </c>
      <c r="LY111" s="5">
        <v>2158</v>
      </c>
      <c r="LZ111" s="5">
        <v>2157</v>
      </c>
      <c r="MA111" s="5">
        <v>2593</v>
      </c>
      <c r="MB111" s="5">
        <v>2589</v>
      </c>
      <c r="MC111" s="5">
        <v>3070</v>
      </c>
      <c r="MD111" s="5">
        <v>3226</v>
      </c>
      <c r="ME111" s="5">
        <v>3559</v>
      </c>
      <c r="MF111" s="5">
        <v>4158</v>
      </c>
      <c r="MG111" s="5">
        <v>3984</v>
      </c>
      <c r="MH111" s="5">
        <v>3357</v>
      </c>
      <c r="MI111" s="5">
        <v>3142</v>
      </c>
      <c r="MJ111" s="5">
        <v>3978</v>
      </c>
      <c r="MK111" s="5">
        <v>2902</v>
      </c>
      <c r="ML111" s="5">
        <v>834</v>
      </c>
      <c r="MM111" s="5" t="s">
        <v>220</v>
      </c>
      <c r="MN111" s="5" t="s">
        <v>220</v>
      </c>
      <c r="MO111" s="5" t="s">
        <v>220</v>
      </c>
      <c r="MP111" s="5" t="s">
        <v>220</v>
      </c>
      <c r="MQ111" s="5">
        <v>6127</v>
      </c>
      <c r="MR111" s="5">
        <v>6385</v>
      </c>
      <c r="MS111" s="5">
        <v>5203</v>
      </c>
      <c r="MT111" s="5">
        <v>4932</v>
      </c>
      <c r="MU111" s="5">
        <v>5011</v>
      </c>
      <c r="MV111" s="5">
        <v>4464</v>
      </c>
      <c r="MW111" s="5">
        <v>6161</v>
      </c>
      <c r="MX111" s="5">
        <v>5986</v>
      </c>
      <c r="MY111" s="5">
        <v>6315</v>
      </c>
      <c r="MZ111" s="5">
        <v>7528</v>
      </c>
      <c r="NA111" s="5">
        <v>3242</v>
      </c>
      <c r="NB111" s="5">
        <v>851</v>
      </c>
      <c r="NC111" s="5">
        <v>0</v>
      </c>
      <c r="ND111" s="5">
        <v>0</v>
      </c>
      <c r="NE111" s="5" t="s">
        <v>220</v>
      </c>
      <c r="NF111" s="5" t="s">
        <v>220</v>
      </c>
      <c r="NG111" s="5" t="s">
        <v>220</v>
      </c>
      <c r="NH111" s="5" t="s">
        <v>220</v>
      </c>
      <c r="NI111" s="5" t="s">
        <v>220</v>
      </c>
      <c r="NJ111" s="5" t="s">
        <v>220</v>
      </c>
      <c r="NK111" s="5" t="s">
        <v>220</v>
      </c>
      <c r="NL111" s="5" t="s">
        <v>220</v>
      </c>
      <c r="NM111" s="5" t="s">
        <v>220</v>
      </c>
      <c r="NN111" s="5" t="s">
        <v>220</v>
      </c>
      <c r="NO111" s="5" t="s">
        <v>220</v>
      </c>
      <c r="NP111" s="5" t="s">
        <v>220</v>
      </c>
      <c r="NQ111" s="5" t="s">
        <v>220</v>
      </c>
      <c r="NR111" s="5" t="s">
        <v>220</v>
      </c>
      <c r="NS111" s="5" t="s">
        <v>220</v>
      </c>
      <c r="NT111" s="5" t="s">
        <v>220</v>
      </c>
      <c r="NU111" s="5" t="s">
        <v>220</v>
      </c>
      <c r="NV111" s="5" t="s">
        <v>220</v>
      </c>
      <c r="NW111" s="5">
        <v>0</v>
      </c>
      <c r="NX111" s="5">
        <v>0</v>
      </c>
      <c r="NY111" s="5">
        <v>0</v>
      </c>
      <c r="NZ111" s="5">
        <v>0</v>
      </c>
      <c r="OA111" s="5">
        <v>0</v>
      </c>
      <c r="OB111" s="5">
        <v>0</v>
      </c>
      <c r="OC111" s="5">
        <v>0</v>
      </c>
      <c r="OD111" s="5">
        <v>0</v>
      </c>
      <c r="OE111" s="5">
        <v>0</v>
      </c>
      <c r="OF111" s="5">
        <v>0</v>
      </c>
      <c r="OG111" s="5">
        <v>0</v>
      </c>
      <c r="OH111" s="5">
        <v>0</v>
      </c>
      <c r="OI111" s="5">
        <v>0</v>
      </c>
      <c r="OJ111" s="5">
        <v>0</v>
      </c>
      <c r="OK111" s="5" t="s">
        <v>220</v>
      </c>
      <c r="OL111" s="5" t="s">
        <v>220</v>
      </c>
      <c r="OM111" s="5" t="s">
        <v>220</v>
      </c>
      <c r="ON111" s="5" t="s">
        <v>220</v>
      </c>
      <c r="OO111" s="5" t="s">
        <v>220</v>
      </c>
      <c r="OP111" s="5" t="s">
        <v>220</v>
      </c>
      <c r="OQ111" s="5" t="s">
        <v>220</v>
      </c>
      <c r="OR111" s="5" t="s">
        <v>220</v>
      </c>
      <c r="OS111" s="5" t="s">
        <v>220</v>
      </c>
      <c r="OT111" s="5" t="s">
        <v>220</v>
      </c>
      <c r="OU111" s="5" t="s">
        <v>220</v>
      </c>
      <c r="OV111" s="5" t="s">
        <v>220</v>
      </c>
      <c r="OW111" s="5" t="s">
        <v>220</v>
      </c>
      <c r="OX111" s="5" t="s">
        <v>220</v>
      </c>
      <c r="OY111" s="5" t="s">
        <v>220</v>
      </c>
      <c r="OZ111" s="5" t="s">
        <v>220</v>
      </c>
      <c r="PA111" s="5" t="s">
        <v>220</v>
      </c>
      <c r="PB111" s="5" t="s">
        <v>220</v>
      </c>
      <c r="PC111" s="5">
        <v>38929</v>
      </c>
      <c r="PD111" s="5">
        <v>35588</v>
      </c>
      <c r="PE111" s="5">
        <v>35722</v>
      </c>
      <c r="PF111" s="5">
        <v>33952</v>
      </c>
      <c r="PG111" s="5">
        <v>34473</v>
      </c>
      <c r="PH111" s="5">
        <v>37106</v>
      </c>
      <c r="PI111" s="5">
        <v>36853</v>
      </c>
      <c r="PJ111" s="5">
        <v>36995</v>
      </c>
      <c r="PK111" s="5">
        <v>39527</v>
      </c>
      <c r="PL111" s="5">
        <v>37553</v>
      </c>
      <c r="PM111" s="5">
        <v>38622</v>
      </c>
      <c r="PN111" s="5">
        <v>45664</v>
      </c>
      <c r="PO111" s="5">
        <v>41649</v>
      </c>
      <c r="PP111" s="5">
        <v>40420</v>
      </c>
      <c r="PQ111" s="5">
        <v>38911</v>
      </c>
      <c r="PR111" s="5">
        <v>33766</v>
      </c>
      <c r="PS111" s="5">
        <v>30227</v>
      </c>
      <c r="PT111" s="5">
        <v>27397</v>
      </c>
      <c r="PU111" s="5">
        <v>27182</v>
      </c>
      <c r="PV111" s="5">
        <v>22946</v>
      </c>
      <c r="PW111" s="5">
        <v>22404</v>
      </c>
      <c r="PX111" s="5">
        <v>23525</v>
      </c>
      <c r="PY111" s="5">
        <v>22064</v>
      </c>
      <c r="PZ111" s="5">
        <v>19353</v>
      </c>
      <c r="QA111" s="5">
        <v>19201</v>
      </c>
      <c r="QB111" s="5">
        <v>19291</v>
      </c>
      <c r="QC111" s="5">
        <v>18661</v>
      </c>
      <c r="QD111" s="5">
        <v>6377</v>
      </c>
      <c r="QE111" s="5" t="s">
        <v>220</v>
      </c>
      <c r="QF111" s="5" t="s">
        <v>220</v>
      </c>
      <c r="QG111" s="5" t="s">
        <v>220</v>
      </c>
      <c r="QH111" s="5" t="s">
        <v>220</v>
      </c>
      <c r="QI111" s="5">
        <v>46369</v>
      </c>
      <c r="QJ111" s="5">
        <v>45156</v>
      </c>
      <c r="QK111" s="5">
        <v>52920</v>
      </c>
      <c r="QL111" s="5">
        <v>45384</v>
      </c>
      <c r="QM111" s="5">
        <v>48323</v>
      </c>
      <c r="QN111" s="5">
        <v>55059</v>
      </c>
      <c r="QO111" s="5">
        <v>55263</v>
      </c>
      <c r="QP111" s="5">
        <v>61180</v>
      </c>
      <c r="QQ111" s="5">
        <v>60040</v>
      </c>
      <c r="QR111" s="5">
        <v>65059</v>
      </c>
      <c r="QS111" s="5">
        <v>49520</v>
      </c>
      <c r="QT111" s="5">
        <v>66199</v>
      </c>
      <c r="QU111" s="5">
        <v>65149</v>
      </c>
      <c r="QV111" s="5">
        <v>43139</v>
      </c>
      <c r="QW111" s="5">
        <v>42342</v>
      </c>
      <c r="QX111" s="5">
        <v>40351</v>
      </c>
      <c r="QY111" s="5">
        <v>37383</v>
      </c>
      <c r="QZ111" s="5">
        <v>36590</v>
      </c>
      <c r="RA111" s="5">
        <v>42603</v>
      </c>
      <c r="RB111" s="5">
        <v>36899</v>
      </c>
      <c r="RC111" s="5">
        <v>30778</v>
      </c>
      <c r="RD111" s="5">
        <v>30658</v>
      </c>
      <c r="RE111" s="5">
        <v>27610</v>
      </c>
      <c r="RF111" s="5">
        <v>24511</v>
      </c>
      <c r="RG111" s="5">
        <v>23930</v>
      </c>
      <c r="RH111" s="5">
        <v>27992</v>
      </c>
      <c r="RI111" s="5">
        <v>27891</v>
      </c>
      <c r="RJ111" s="5">
        <v>7816</v>
      </c>
      <c r="RK111" s="5" t="s">
        <v>220</v>
      </c>
      <c r="RL111" s="5" t="s">
        <v>220</v>
      </c>
      <c r="RM111" s="5" t="s">
        <v>220</v>
      </c>
      <c r="RN111" s="5" t="s">
        <v>220</v>
      </c>
      <c r="RO111" s="5">
        <v>31707</v>
      </c>
      <c r="RP111" s="5">
        <v>29699</v>
      </c>
      <c r="RQ111" s="5">
        <v>27940</v>
      </c>
      <c r="RR111" s="5">
        <v>27496</v>
      </c>
      <c r="RS111" s="5">
        <v>27460</v>
      </c>
      <c r="RT111" s="5">
        <v>28091</v>
      </c>
      <c r="RU111" s="5">
        <v>26766</v>
      </c>
      <c r="RV111" s="5">
        <v>26174</v>
      </c>
      <c r="RW111" s="5">
        <v>21458</v>
      </c>
      <c r="RX111" s="5">
        <v>26005</v>
      </c>
      <c r="RY111" s="5">
        <v>26250</v>
      </c>
      <c r="RZ111" s="5">
        <v>30073</v>
      </c>
      <c r="SA111" s="5">
        <v>29425</v>
      </c>
      <c r="SB111" s="5">
        <v>28909</v>
      </c>
      <c r="SC111" s="5">
        <v>30065</v>
      </c>
      <c r="SD111" s="5">
        <v>25935</v>
      </c>
      <c r="SE111" s="5">
        <v>25602</v>
      </c>
      <c r="SF111" s="5">
        <v>26209</v>
      </c>
      <c r="SG111" s="5">
        <v>29600</v>
      </c>
      <c r="SH111" s="5">
        <v>24036</v>
      </c>
      <c r="SI111" s="5">
        <v>23624</v>
      </c>
      <c r="SJ111" s="5">
        <v>25281</v>
      </c>
      <c r="SK111" s="5">
        <v>19284</v>
      </c>
      <c r="SL111" s="5">
        <v>18897</v>
      </c>
      <c r="SM111" s="5">
        <v>19428</v>
      </c>
      <c r="SN111" s="5">
        <v>20500</v>
      </c>
      <c r="SO111" s="5">
        <v>20480</v>
      </c>
      <c r="SP111" s="5">
        <v>4510</v>
      </c>
      <c r="SQ111" s="5" t="s">
        <v>220</v>
      </c>
      <c r="SR111" s="5" t="s">
        <v>220</v>
      </c>
      <c r="SS111" s="5" t="s">
        <v>220</v>
      </c>
      <c r="ST111" s="5" t="s">
        <v>220</v>
      </c>
      <c r="SU111" s="5">
        <v>66727</v>
      </c>
      <c r="SV111" s="5">
        <v>115529</v>
      </c>
      <c r="SW111" s="5">
        <v>107483</v>
      </c>
      <c r="SX111" s="5">
        <v>85276</v>
      </c>
      <c r="SY111" s="5">
        <v>80221</v>
      </c>
      <c r="SZ111" s="5">
        <v>78013</v>
      </c>
      <c r="TA111" s="5">
        <v>56919</v>
      </c>
      <c r="TB111" s="5">
        <v>54490</v>
      </c>
      <c r="TC111" s="5">
        <v>51308</v>
      </c>
      <c r="TD111" s="5">
        <v>49060</v>
      </c>
      <c r="TE111" s="5">
        <v>43279</v>
      </c>
      <c r="TF111" s="5">
        <v>34528</v>
      </c>
      <c r="TG111" s="5">
        <v>34513</v>
      </c>
      <c r="TH111" s="5">
        <v>33205</v>
      </c>
      <c r="TI111" s="5">
        <v>26131</v>
      </c>
      <c r="TJ111" s="5">
        <v>22648</v>
      </c>
      <c r="TK111" s="5">
        <v>19632</v>
      </c>
      <c r="TL111" s="5">
        <v>18955</v>
      </c>
      <c r="TM111" s="5">
        <v>30748</v>
      </c>
      <c r="TN111" s="5">
        <v>34468</v>
      </c>
      <c r="TO111" s="5">
        <v>36276</v>
      </c>
      <c r="TP111" s="5">
        <v>42787</v>
      </c>
      <c r="TQ111" s="5">
        <v>20534</v>
      </c>
      <c r="TR111" s="5">
        <v>10601</v>
      </c>
      <c r="TS111" s="5">
        <v>10869</v>
      </c>
      <c r="TT111" s="5">
        <v>3526</v>
      </c>
      <c r="TU111" s="5">
        <v>9488</v>
      </c>
      <c r="TV111" s="5">
        <v>1435</v>
      </c>
      <c r="TW111" s="5" t="s">
        <v>220</v>
      </c>
      <c r="TX111" s="5" t="s">
        <v>220</v>
      </c>
      <c r="TY111" s="5" t="s">
        <v>220</v>
      </c>
      <c r="TZ111" s="5" t="s">
        <v>220</v>
      </c>
      <c r="UA111" s="5">
        <v>4204</v>
      </c>
      <c r="UB111" s="5">
        <v>4049</v>
      </c>
      <c r="UC111" s="5">
        <v>3769</v>
      </c>
      <c r="UD111" s="5">
        <v>3658</v>
      </c>
      <c r="UE111" s="5">
        <v>3602</v>
      </c>
      <c r="UF111" s="5">
        <v>4617</v>
      </c>
      <c r="UG111" s="5">
        <v>4769</v>
      </c>
      <c r="UH111" s="5">
        <v>4293</v>
      </c>
      <c r="UI111" s="5">
        <v>3942</v>
      </c>
      <c r="UJ111" s="5">
        <v>4416</v>
      </c>
      <c r="UK111" s="5">
        <v>6483</v>
      </c>
      <c r="UL111" s="5">
        <v>7479</v>
      </c>
      <c r="UM111" s="5">
        <v>6577</v>
      </c>
      <c r="UN111" s="5">
        <v>5827</v>
      </c>
      <c r="UO111" s="5">
        <v>3562</v>
      </c>
      <c r="UP111" s="5">
        <v>7222</v>
      </c>
      <c r="UQ111" s="5">
        <v>4642</v>
      </c>
      <c r="UR111" s="5">
        <v>4648</v>
      </c>
      <c r="US111" s="5">
        <v>4735</v>
      </c>
      <c r="UT111" s="5">
        <v>5601</v>
      </c>
      <c r="UU111" s="5">
        <v>6409</v>
      </c>
      <c r="UV111" s="5">
        <v>9057</v>
      </c>
      <c r="UW111" s="5">
        <v>9092</v>
      </c>
      <c r="UX111" s="5">
        <v>4000</v>
      </c>
      <c r="UY111" s="5">
        <v>3340</v>
      </c>
      <c r="UZ111" s="5">
        <v>3108</v>
      </c>
      <c r="VA111" s="5">
        <v>2959</v>
      </c>
      <c r="VB111" s="5">
        <v>170</v>
      </c>
      <c r="VC111" s="5" t="s">
        <v>220</v>
      </c>
      <c r="VD111" s="5" t="s">
        <v>220</v>
      </c>
      <c r="VE111" s="5" t="s">
        <v>220</v>
      </c>
      <c r="VF111" s="5" t="s">
        <v>220</v>
      </c>
      <c r="VG111" s="5">
        <v>58163</v>
      </c>
      <c r="VH111" s="5">
        <v>48491</v>
      </c>
      <c r="VI111" s="5">
        <v>58301</v>
      </c>
      <c r="VJ111" s="5">
        <v>62734</v>
      </c>
      <c r="VK111" s="5">
        <v>67011</v>
      </c>
      <c r="VL111" s="5">
        <v>70499</v>
      </c>
      <c r="VM111" s="5">
        <v>74383</v>
      </c>
      <c r="VN111" s="5">
        <v>74272</v>
      </c>
      <c r="VO111" s="5">
        <v>78513</v>
      </c>
      <c r="VP111" s="5">
        <v>81651</v>
      </c>
      <c r="VQ111" s="5">
        <v>85513</v>
      </c>
      <c r="VR111" s="5">
        <v>86066</v>
      </c>
      <c r="VS111" s="5">
        <v>92092</v>
      </c>
      <c r="VT111" s="5">
        <v>88709</v>
      </c>
      <c r="VU111" s="5">
        <v>86019</v>
      </c>
      <c r="VV111" s="5">
        <v>86524</v>
      </c>
      <c r="VW111" s="5">
        <v>91978</v>
      </c>
      <c r="VX111" s="5">
        <v>80239</v>
      </c>
      <c r="VY111" s="5">
        <v>78024</v>
      </c>
      <c r="VZ111" s="5">
        <v>67616</v>
      </c>
      <c r="WA111" s="5">
        <v>91882</v>
      </c>
      <c r="WB111" s="5">
        <v>93871</v>
      </c>
      <c r="WC111" s="5">
        <v>105241</v>
      </c>
      <c r="WD111" s="5">
        <v>78903</v>
      </c>
      <c r="WE111" s="5">
        <v>108208</v>
      </c>
      <c r="WF111" s="5">
        <v>73561</v>
      </c>
      <c r="WG111" s="5">
        <v>72994</v>
      </c>
      <c r="WH111" s="5">
        <v>18339</v>
      </c>
      <c r="WI111" s="5" t="s">
        <v>220</v>
      </c>
      <c r="WJ111" s="5" t="s">
        <v>220</v>
      </c>
      <c r="WK111" s="5" t="s">
        <v>220</v>
      </c>
      <c r="WL111" s="5" t="s">
        <v>220</v>
      </c>
      <c r="WM111" s="5">
        <v>1391</v>
      </c>
      <c r="WN111" s="5">
        <v>1065</v>
      </c>
      <c r="WO111" s="5">
        <v>1229</v>
      </c>
      <c r="WP111" s="5">
        <v>1038</v>
      </c>
      <c r="WQ111" s="5">
        <v>1159</v>
      </c>
      <c r="WR111" s="5">
        <v>2446</v>
      </c>
      <c r="WS111" s="5">
        <v>3072</v>
      </c>
      <c r="WT111" s="5">
        <v>3676</v>
      </c>
      <c r="WU111" s="5">
        <v>1327</v>
      </c>
      <c r="WV111" s="5">
        <v>1160</v>
      </c>
      <c r="WW111" s="5">
        <v>1592</v>
      </c>
      <c r="WX111" s="5">
        <v>2127</v>
      </c>
      <c r="WY111" s="5">
        <v>2869</v>
      </c>
      <c r="WZ111" s="5">
        <v>3110</v>
      </c>
      <c r="XA111" s="5">
        <v>3087</v>
      </c>
      <c r="XB111" s="5">
        <v>13245</v>
      </c>
      <c r="XC111" s="5">
        <v>12793</v>
      </c>
      <c r="XD111" s="5">
        <v>11567</v>
      </c>
      <c r="XE111" s="5">
        <v>11851</v>
      </c>
      <c r="XF111" s="5">
        <v>10011</v>
      </c>
      <c r="XG111" s="5">
        <v>9685</v>
      </c>
      <c r="XH111" s="5">
        <v>8272</v>
      </c>
      <c r="XI111" s="5">
        <v>7340</v>
      </c>
      <c r="XJ111" s="5">
        <v>6203</v>
      </c>
      <c r="XK111" s="5">
        <v>4128</v>
      </c>
      <c r="XL111" s="5">
        <v>3517</v>
      </c>
      <c r="XM111" s="5">
        <v>3737</v>
      </c>
      <c r="XN111" s="5">
        <v>519</v>
      </c>
      <c r="XO111" s="5" t="s">
        <v>220</v>
      </c>
      <c r="XP111" s="5" t="s">
        <v>220</v>
      </c>
      <c r="XQ111" s="5" t="s">
        <v>220</v>
      </c>
      <c r="XR111" s="5" t="s">
        <v>220</v>
      </c>
      <c r="XS111" s="2">
        <v>12341</v>
      </c>
      <c r="XT111" s="3" t="s">
        <v>222</v>
      </c>
      <c r="XU111" s="3" t="s">
        <v>222</v>
      </c>
      <c r="XV111" s="3" t="s">
        <v>222</v>
      </c>
      <c r="XW111" s="3" t="s">
        <v>221</v>
      </c>
      <c r="XX111" s="3" t="s">
        <v>222</v>
      </c>
      <c r="XY111" s="3" t="s">
        <v>222</v>
      </c>
      <c r="XZ111" s="3" t="s">
        <v>280</v>
      </c>
    </row>
    <row r="112" spans="1:650" x14ac:dyDescent="0.3">
      <c r="A112" s="1" t="s">
        <v>106</v>
      </c>
      <c r="B112" s="2">
        <v>4056964</v>
      </c>
      <c r="C112" s="5" t="s">
        <v>220</v>
      </c>
      <c r="D112" s="5" t="s">
        <v>220</v>
      </c>
      <c r="E112" s="5" t="s">
        <v>220</v>
      </c>
      <c r="F112" s="5" t="s">
        <v>220</v>
      </c>
      <c r="G112" s="5" t="s">
        <v>220</v>
      </c>
      <c r="H112" s="5" t="s">
        <v>220</v>
      </c>
      <c r="I112" s="5" t="s">
        <v>220</v>
      </c>
      <c r="J112" s="5" t="s">
        <v>220</v>
      </c>
      <c r="K112" s="5" t="s">
        <v>220</v>
      </c>
      <c r="L112" s="5" t="s">
        <v>220</v>
      </c>
      <c r="M112" s="5" t="s">
        <v>220</v>
      </c>
      <c r="N112" s="5" t="s">
        <v>220</v>
      </c>
      <c r="O112" s="5" t="s">
        <v>220</v>
      </c>
      <c r="P112" s="5" t="s">
        <v>220</v>
      </c>
      <c r="Q112" s="5" t="s">
        <v>220</v>
      </c>
      <c r="R112" s="5" t="s">
        <v>220</v>
      </c>
      <c r="S112" s="5" t="s">
        <v>220</v>
      </c>
      <c r="T112" s="5" t="s">
        <v>220</v>
      </c>
      <c r="U112" s="5" t="s">
        <v>220</v>
      </c>
      <c r="V112" s="5" t="s">
        <v>220</v>
      </c>
      <c r="W112" s="5" t="s">
        <v>220</v>
      </c>
      <c r="X112" s="5" t="s">
        <v>220</v>
      </c>
      <c r="Y112" s="5" t="s">
        <v>220</v>
      </c>
      <c r="Z112" s="5" t="s">
        <v>220</v>
      </c>
      <c r="AA112" s="5" t="s">
        <v>220</v>
      </c>
      <c r="AB112" s="5">
        <v>2327</v>
      </c>
      <c r="AC112" s="5">
        <v>1131</v>
      </c>
      <c r="AD112" s="5">
        <v>752</v>
      </c>
      <c r="AE112" s="5" t="s">
        <v>220</v>
      </c>
      <c r="AF112" s="5" t="s">
        <v>220</v>
      </c>
      <c r="AG112" s="5" t="s">
        <v>220</v>
      </c>
      <c r="AH112" s="5" t="s">
        <v>220</v>
      </c>
      <c r="AI112" s="5" t="s">
        <v>220</v>
      </c>
      <c r="AJ112" s="5" t="s">
        <v>220</v>
      </c>
      <c r="AK112" s="5" t="s">
        <v>220</v>
      </c>
      <c r="AL112" s="5" t="s">
        <v>220</v>
      </c>
      <c r="AM112" s="5" t="s">
        <v>220</v>
      </c>
      <c r="AN112" s="5" t="s">
        <v>220</v>
      </c>
      <c r="AO112" s="5" t="s">
        <v>220</v>
      </c>
      <c r="AP112" s="5" t="s">
        <v>220</v>
      </c>
      <c r="AQ112" s="5" t="s">
        <v>220</v>
      </c>
      <c r="AR112" s="5" t="s">
        <v>220</v>
      </c>
      <c r="AS112" s="5" t="s">
        <v>220</v>
      </c>
      <c r="AT112" s="5" t="s">
        <v>220</v>
      </c>
      <c r="AU112" s="5" t="s">
        <v>220</v>
      </c>
      <c r="AV112" s="5" t="s">
        <v>220</v>
      </c>
      <c r="AW112" s="5" t="s">
        <v>220</v>
      </c>
      <c r="AX112" s="5" t="s">
        <v>220</v>
      </c>
      <c r="AY112" s="5" t="s">
        <v>220</v>
      </c>
      <c r="AZ112" s="5" t="s">
        <v>220</v>
      </c>
      <c r="BA112" s="5" t="s">
        <v>220</v>
      </c>
      <c r="BB112" s="5" t="s">
        <v>220</v>
      </c>
      <c r="BC112" s="5" t="s">
        <v>220</v>
      </c>
      <c r="BD112" s="5" t="s">
        <v>220</v>
      </c>
      <c r="BE112" s="5" t="s">
        <v>220</v>
      </c>
      <c r="BF112" s="5" t="s">
        <v>220</v>
      </c>
      <c r="BG112" s="5" t="s">
        <v>220</v>
      </c>
      <c r="BH112" s="5">
        <v>40803</v>
      </c>
      <c r="BI112" s="5">
        <v>16098</v>
      </c>
      <c r="BJ112" s="5">
        <v>7877</v>
      </c>
      <c r="BK112" s="5" t="s">
        <v>220</v>
      </c>
      <c r="BL112" s="5" t="s">
        <v>220</v>
      </c>
      <c r="BM112" s="5" t="s">
        <v>220</v>
      </c>
      <c r="BN112" s="5" t="s">
        <v>220</v>
      </c>
      <c r="BO112" s="5" t="s">
        <v>220</v>
      </c>
      <c r="BP112" s="5" t="s">
        <v>220</v>
      </c>
      <c r="BQ112" s="5" t="s">
        <v>220</v>
      </c>
      <c r="BR112" s="5" t="s">
        <v>220</v>
      </c>
      <c r="BS112" s="5" t="s">
        <v>220</v>
      </c>
      <c r="BT112" s="5" t="s">
        <v>220</v>
      </c>
      <c r="BU112" s="5" t="s">
        <v>220</v>
      </c>
      <c r="BV112" s="5" t="s">
        <v>220</v>
      </c>
      <c r="BW112" s="5" t="s">
        <v>220</v>
      </c>
      <c r="BX112" s="5" t="s">
        <v>220</v>
      </c>
      <c r="BY112" s="5" t="s">
        <v>220</v>
      </c>
      <c r="BZ112" s="5" t="s">
        <v>220</v>
      </c>
      <c r="CA112" s="5" t="s">
        <v>220</v>
      </c>
      <c r="CB112" s="5" t="s">
        <v>220</v>
      </c>
      <c r="CC112" s="5" t="s">
        <v>220</v>
      </c>
      <c r="CD112" s="5" t="s">
        <v>220</v>
      </c>
      <c r="CE112" s="5" t="s">
        <v>220</v>
      </c>
      <c r="CF112" s="5" t="s">
        <v>220</v>
      </c>
      <c r="CG112" s="5" t="s">
        <v>220</v>
      </c>
      <c r="CH112" s="5" t="s">
        <v>220</v>
      </c>
      <c r="CI112" s="5" t="s">
        <v>220</v>
      </c>
      <c r="CJ112" s="5" t="s">
        <v>220</v>
      </c>
      <c r="CK112" s="5" t="s">
        <v>220</v>
      </c>
      <c r="CL112" s="5" t="s">
        <v>220</v>
      </c>
      <c r="CM112" s="5" t="s">
        <v>220</v>
      </c>
      <c r="CN112" s="5">
        <v>25789</v>
      </c>
      <c r="CO112" s="5">
        <v>7076</v>
      </c>
      <c r="CP112" s="5">
        <v>21460</v>
      </c>
      <c r="CQ112" s="5" t="s">
        <v>220</v>
      </c>
      <c r="CR112" s="5" t="s">
        <v>220</v>
      </c>
      <c r="CS112" s="5" t="s">
        <v>220</v>
      </c>
      <c r="CT112" s="5" t="s">
        <v>220</v>
      </c>
      <c r="CU112" s="5" t="s">
        <v>220</v>
      </c>
      <c r="CV112" s="5" t="s">
        <v>220</v>
      </c>
      <c r="CW112" s="5" t="s">
        <v>220</v>
      </c>
      <c r="CX112" s="5" t="s">
        <v>220</v>
      </c>
      <c r="CY112" s="5" t="s">
        <v>220</v>
      </c>
      <c r="CZ112" s="5" t="s">
        <v>220</v>
      </c>
      <c r="DA112" s="5" t="s">
        <v>220</v>
      </c>
      <c r="DB112" s="5" t="s">
        <v>220</v>
      </c>
      <c r="DC112" s="5" t="s">
        <v>220</v>
      </c>
      <c r="DD112" s="5" t="s">
        <v>220</v>
      </c>
      <c r="DE112" s="5" t="s">
        <v>220</v>
      </c>
      <c r="DF112" s="5" t="s">
        <v>220</v>
      </c>
      <c r="DG112" s="5" t="s">
        <v>220</v>
      </c>
      <c r="DH112" s="5" t="s">
        <v>220</v>
      </c>
      <c r="DI112" s="5" t="s">
        <v>220</v>
      </c>
      <c r="DJ112" s="5" t="s">
        <v>220</v>
      </c>
      <c r="DK112" s="5" t="s">
        <v>220</v>
      </c>
      <c r="DL112" s="5" t="s">
        <v>220</v>
      </c>
      <c r="DM112" s="5" t="s">
        <v>220</v>
      </c>
      <c r="DN112" s="5" t="s">
        <v>220</v>
      </c>
      <c r="DO112" s="5" t="s">
        <v>220</v>
      </c>
      <c r="DP112" s="5" t="s">
        <v>220</v>
      </c>
      <c r="DQ112" s="5" t="s">
        <v>220</v>
      </c>
      <c r="DR112" s="5" t="s">
        <v>220</v>
      </c>
      <c r="DS112" s="5" t="s">
        <v>220</v>
      </c>
      <c r="DT112" s="5">
        <v>64446</v>
      </c>
      <c r="DU112" s="5">
        <v>33819</v>
      </c>
      <c r="DV112" s="5">
        <v>33744</v>
      </c>
      <c r="DW112" s="5" t="s">
        <v>220</v>
      </c>
      <c r="DX112" s="5" t="s">
        <v>220</v>
      </c>
      <c r="DY112" s="5" t="s">
        <v>220</v>
      </c>
      <c r="DZ112" s="5" t="s">
        <v>220</v>
      </c>
      <c r="EA112" s="5" t="s">
        <v>220</v>
      </c>
      <c r="EB112" s="5" t="s">
        <v>220</v>
      </c>
      <c r="EC112" s="5" t="s">
        <v>220</v>
      </c>
      <c r="ED112" s="5" t="s">
        <v>220</v>
      </c>
      <c r="EE112" s="5" t="s">
        <v>220</v>
      </c>
      <c r="EF112" s="5" t="s">
        <v>220</v>
      </c>
      <c r="EG112" s="5" t="s">
        <v>220</v>
      </c>
      <c r="EH112" s="5" t="s">
        <v>220</v>
      </c>
      <c r="EI112" s="5" t="s">
        <v>220</v>
      </c>
      <c r="EJ112" s="5" t="s">
        <v>220</v>
      </c>
      <c r="EK112" s="5" t="s">
        <v>220</v>
      </c>
      <c r="EL112" s="5" t="s">
        <v>220</v>
      </c>
      <c r="EM112" s="5" t="s">
        <v>220</v>
      </c>
      <c r="EN112" s="5" t="s">
        <v>220</v>
      </c>
      <c r="EO112" s="5" t="s">
        <v>220</v>
      </c>
      <c r="EP112" s="5" t="s">
        <v>220</v>
      </c>
      <c r="EQ112" s="5" t="s">
        <v>220</v>
      </c>
      <c r="ER112" s="5" t="s">
        <v>220</v>
      </c>
      <c r="ES112" s="5" t="s">
        <v>220</v>
      </c>
      <c r="ET112" s="5" t="s">
        <v>220</v>
      </c>
      <c r="EU112" s="5" t="s">
        <v>220</v>
      </c>
      <c r="EV112" s="5" t="s">
        <v>220</v>
      </c>
      <c r="EW112" s="5" t="s">
        <v>220</v>
      </c>
      <c r="EX112" s="5" t="s">
        <v>220</v>
      </c>
      <c r="EY112" s="5" t="s">
        <v>220</v>
      </c>
      <c r="EZ112" s="5">
        <v>12879</v>
      </c>
      <c r="FA112" s="5">
        <v>8111</v>
      </c>
      <c r="FB112" s="5">
        <v>18626</v>
      </c>
      <c r="FC112" s="5" t="s">
        <v>220</v>
      </c>
      <c r="FD112" s="5" t="s">
        <v>220</v>
      </c>
      <c r="FE112" s="5" t="s">
        <v>220</v>
      </c>
      <c r="FF112" s="5" t="s">
        <v>220</v>
      </c>
      <c r="FG112" s="5" t="s">
        <v>220</v>
      </c>
      <c r="FH112" s="5" t="s">
        <v>220</v>
      </c>
      <c r="FI112" s="5" t="s">
        <v>220</v>
      </c>
      <c r="FJ112" s="5" t="s">
        <v>220</v>
      </c>
      <c r="FK112" s="5" t="s">
        <v>220</v>
      </c>
      <c r="FL112" s="5" t="s">
        <v>220</v>
      </c>
      <c r="FM112" s="5" t="s">
        <v>220</v>
      </c>
      <c r="FN112" s="5" t="s">
        <v>220</v>
      </c>
      <c r="FO112" s="5" t="s">
        <v>220</v>
      </c>
      <c r="FP112" s="5" t="s">
        <v>220</v>
      </c>
      <c r="FQ112" s="5" t="s">
        <v>220</v>
      </c>
      <c r="FR112" s="5" t="s">
        <v>220</v>
      </c>
      <c r="FS112" s="5" t="s">
        <v>220</v>
      </c>
      <c r="FT112" s="5" t="s">
        <v>220</v>
      </c>
      <c r="FU112" s="5" t="s">
        <v>220</v>
      </c>
      <c r="FV112" s="5" t="s">
        <v>220</v>
      </c>
      <c r="FW112" s="5" t="s">
        <v>220</v>
      </c>
      <c r="FX112" s="5" t="s">
        <v>220</v>
      </c>
      <c r="FY112" s="5" t="s">
        <v>220</v>
      </c>
      <c r="FZ112" s="5" t="s">
        <v>220</v>
      </c>
      <c r="GA112" s="5" t="s">
        <v>220</v>
      </c>
      <c r="GB112" s="5" t="s">
        <v>220</v>
      </c>
      <c r="GC112" s="5" t="s">
        <v>220</v>
      </c>
      <c r="GD112" s="5" t="s">
        <v>220</v>
      </c>
      <c r="GE112" s="5" t="s">
        <v>220</v>
      </c>
      <c r="GF112" s="5" t="s">
        <v>220</v>
      </c>
      <c r="GG112" s="5" t="s">
        <v>220</v>
      </c>
      <c r="GH112" s="5" t="s">
        <v>220</v>
      </c>
      <c r="GI112" s="5" t="s">
        <v>220</v>
      </c>
      <c r="GJ112" s="5" t="s">
        <v>220</v>
      </c>
      <c r="GK112" s="5" t="s">
        <v>220</v>
      </c>
      <c r="GL112" s="5" t="s">
        <v>220</v>
      </c>
      <c r="GM112" s="5" t="s">
        <v>220</v>
      </c>
      <c r="GN112" s="5" t="s">
        <v>220</v>
      </c>
      <c r="GO112" s="5" t="s">
        <v>220</v>
      </c>
      <c r="GP112" s="5" t="s">
        <v>220</v>
      </c>
      <c r="GQ112" s="5" t="s">
        <v>220</v>
      </c>
      <c r="GR112" s="5" t="s">
        <v>220</v>
      </c>
      <c r="GS112" s="5" t="s">
        <v>220</v>
      </c>
      <c r="GT112" s="5" t="s">
        <v>220</v>
      </c>
      <c r="GU112" s="5" t="s">
        <v>220</v>
      </c>
      <c r="GV112" s="5" t="s">
        <v>220</v>
      </c>
      <c r="GW112" s="5" t="s">
        <v>220</v>
      </c>
      <c r="GX112" s="5" t="s">
        <v>220</v>
      </c>
      <c r="GY112" s="5" t="s">
        <v>220</v>
      </c>
      <c r="GZ112" s="5" t="s">
        <v>220</v>
      </c>
      <c r="HA112" s="5" t="s">
        <v>220</v>
      </c>
      <c r="HB112" s="5" t="s">
        <v>220</v>
      </c>
      <c r="HC112" s="5" t="s">
        <v>220</v>
      </c>
      <c r="HD112" s="5" t="s">
        <v>220</v>
      </c>
      <c r="HE112" s="5" t="s">
        <v>220</v>
      </c>
      <c r="HF112" s="5" t="s">
        <v>220</v>
      </c>
      <c r="HG112" s="5" t="s">
        <v>220</v>
      </c>
      <c r="HH112" s="5" t="s">
        <v>220</v>
      </c>
      <c r="HI112" s="5" t="s">
        <v>220</v>
      </c>
      <c r="HJ112" s="5" t="s">
        <v>220</v>
      </c>
      <c r="HK112" s="5" t="s">
        <v>220</v>
      </c>
      <c r="HL112" s="5">
        <v>146244</v>
      </c>
      <c r="HM112" s="5">
        <v>66235</v>
      </c>
      <c r="HN112" s="5">
        <v>82459</v>
      </c>
      <c r="HO112" s="5" t="s">
        <v>220</v>
      </c>
      <c r="HP112" s="5" t="s">
        <v>220</v>
      </c>
      <c r="HQ112" s="5" t="s">
        <v>220</v>
      </c>
      <c r="HR112" s="5" t="s">
        <v>220</v>
      </c>
      <c r="HS112" s="5" t="s">
        <v>220</v>
      </c>
      <c r="HT112" s="5" t="s">
        <v>220</v>
      </c>
      <c r="HU112" s="5" t="s">
        <v>220</v>
      </c>
      <c r="HV112" s="5" t="s">
        <v>220</v>
      </c>
      <c r="HW112" s="5" t="s">
        <v>220</v>
      </c>
      <c r="HX112" s="5" t="s">
        <v>220</v>
      </c>
      <c r="HY112" s="5" t="s">
        <v>220</v>
      </c>
      <c r="HZ112" s="5" t="s">
        <v>220</v>
      </c>
      <c r="IA112" s="5" t="s">
        <v>220</v>
      </c>
      <c r="IB112" s="5" t="s">
        <v>220</v>
      </c>
      <c r="IC112" s="5" t="s">
        <v>220</v>
      </c>
      <c r="ID112" s="5" t="s">
        <v>220</v>
      </c>
      <c r="IE112" s="5" t="s">
        <v>220</v>
      </c>
      <c r="IF112" s="5" t="s">
        <v>220</v>
      </c>
      <c r="IG112" s="5" t="s">
        <v>220</v>
      </c>
      <c r="IH112" s="5" t="s">
        <v>220</v>
      </c>
      <c r="II112" s="5" t="s">
        <v>220</v>
      </c>
      <c r="IJ112" s="5" t="s">
        <v>220</v>
      </c>
      <c r="IK112" s="5" t="s">
        <v>220</v>
      </c>
      <c r="IL112" s="5" t="s">
        <v>220</v>
      </c>
      <c r="IM112" s="5" t="s">
        <v>220</v>
      </c>
      <c r="IN112" s="5" t="s">
        <v>220</v>
      </c>
      <c r="IO112" s="5" t="s">
        <v>220</v>
      </c>
      <c r="IP112" s="5" t="s">
        <v>220</v>
      </c>
      <c r="IQ112" s="5" t="s">
        <v>220</v>
      </c>
      <c r="IR112" s="5">
        <v>250834</v>
      </c>
      <c r="IS112" s="5">
        <v>241231</v>
      </c>
      <c r="IT112" s="5">
        <v>0</v>
      </c>
      <c r="IU112" s="5" t="s">
        <v>220</v>
      </c>
      <c r="IV112" s="5" t="s">
        <v>220</v>
      </c>
      <c r="IW112" s="5" t="s">
        <v>220</v>
      </c>
      <c r="IX112" s="5" t="s">
        <v>220</v>
      </c>
      <c r="IY112" s="5" t="s">
        <v>220</v>
      </c>
      <c r="IZ112" s="5" t="s">
        <v>220</v>
      </c>
      <c r="JA112" s="5" t="s">
        <v>220</v>
      </c>
      <c r="JB112" s="5" t="s">
        <v>220</v>
      </c>
      <c r="JC112" s="5" t="s">
        <v>220</v>
      </c>
      <c r="JD112" s="5" t="s">
        <v>220</v>
      </c>
      <c r="JE112" s="5" t="s">
        <v>220</v>
      </c>
      <c r="JF112" s="5" t="s">
        <v>220</v>
      </c>
      <c r="JG112" s="5" t="s">
        <v>220</v>
      </c>
      <c r="JH112" s="5" t="s">
        <v>220</v>
      </c>
      <c r="JI112" s="5" t="s">
        <v>220</v>
      </c>
      <c r="JJ112" s="5" t="s">
        <v>220</v>
      </c>
      <c r="JK112" s="5" t="s">
        <v>220</v>
      </c>
      <c r="JL112" s="5" t="s">
        <v>220</v>
      </c>
      <c r="JM112" s="5" t="s">
        <v>220</v>
      </c>
      <c r="JN112" s="5" t="s">
        <v>220</v>
      </c>
      <c r="JO112" s="5" t="s">
        <v>220</v>
      </c>
      <c r="JP112" s="5" t="s">
        <v>220</v>
      </c>
      <c r="JQ112" s="5" t="s">
        <v>220</v>
      </c>
      <c r="JR112" s="5" t="s">
        <v>220</v>
      </c>
      <c r="JS112" s="5" t="s">
        <v>220</v>
      </c>
      <c r="JT112" s="5" t="s">
        <v>220</v>
      </c>
      <c r="JU112" s="5" t="s">
        <v>220</v>
      </c>
      <c r="JV112" s="5" t="s">
        <v>220</v>
      </c>
      <c r="JW112" s="5" t="s">
        <v>220</v>
      </c>
      <c r="JX112" s="5">
        <v>24016</v>
      </c>
      <c r="JY112" s="5">
        <v>27089</v>
      </c>
      <c r="JZ112" s="5">
        <v>0</v>
      </c>
      <c r="KA112" s="5" t="s">
        <v>220</v>
      </c>
      <c r="KB112" s="5" t="s">
        <v>220</v>
      </c>
      <c r="KC112" s="5" t="s">
        <v>220</v>
      </c>
      <c r="KD112" s="5" t="s">
        <v>220</v>
      </c>
      <c r="KE112" s="5" t="s">
        <v>220</v>
      </c>
      <c r="KF112" s="5" t="s">
        <v>220</v>
      </c>
      <c r="KG112" s="5" t="s">
        <v>220</v>
      </c>
      <c r="KH112" s="5" t="s">
        <v>220</v>
      </c>
      <c r="KI112" s="5" t="s">
        <v>220</v>
      </c>
      <c r="KJ112" s="5" t="s">
        <v>220</v>
      </c>
      <c r="KK112" s="5" t="s">
        <v>220</v>
      </c>
      <c r="KL112" s="5" t="s">
        <v>220</v>
      </c>
      <c r="KM112" s="5" t="s">
        <v>220</v>
      </c>
      <c r="KN112" s="5" t="s">
        <v>220</v>
      </c>
      <c r="KO112" s="5" t="s">
        <v>220</v>
      </c>
      <c r="KP112" s="5" t="s">
        <v>220</v>
      </c>
      <c r="KQ112" s="5" t="s">
        <v>220</v>
      </c>
      <c r="KR112" s="5" t="s">
        <v>220</v>
      </c>
      <c r="KS112" s="5" t="s">
        <v>220</v>
      </c>
      <c r="KT112" s="5" t="s">
        <v>220</v>
      </c>
      <c r="KU112" s="5" t="s">
        <v>220</v>
      </c>
      <c r="KV112" s="5" t="s">
        <v>220</v>
      </c>
      <c r="KW112" s="5" t="s">
        <v>220</v>
      </c>
      <c r="KX112" s="5" t="s">
        <v>220</v>
      </c>
      <c r="KY112" s="5" t="s">
        <v>220</v>
      </c>
      <c r="KZ112" s="5" t="s">
        <v>220</v>
      </c>
      <c r="LA112" s="5" t="s">
        <v>220</v>
      </c>
      <c r="LB112" s="5" t="s">
        <v>220</v>
      </c>
      <c r="LC112" s="5" t="s">
        <v>220</v>
      </c>
      <c r="LD112" s="5">
        <v>4142</v>
      </c>
      <c r="LE112" s="5">
        <v>4015</v>
      </c>
      <c r="LF112" s="5">
        <v>0</v>
      </c>
      <c r="LG112" s="5" t="s">
        <v>220</v>
      </c>
      <c r="LH112" s="5" t="s">
        <v>220</v>
      </c>
      <c r="LI112" s="5" t="s">
        <v>220</v>
      </c>
      <c r="LJ112" s="5" t="s">
        <v>220</v>
      </c>
      <c r="LK112" s="5" t="s">
        <v>220</v>
      </c>
      <c r="LL112" s="5" t="s">
        <v>220</v>
      </c>
      <c r="LM112" s="5" t="s">
        <v>220</v>
      </c>
      <c r="LN112" s="5" t="s">
        <v>220</v>
      </c>
      <c r="LO112" s="5" t="s">
        <v>220</v>
      </c>
      <c r="LP112" s="5" t="s">
        <v>220</v>
      </c>
      <c r="LQ112" s="5" t="s">
        <v>220</v>
      </c>
      <c r="LR112" s="5" t="s">
        <v>220</v>
      </c>
      <c r="LS112" s="5" t="s">
        <v>220</v>
      </c>
      <c r="LT112" s="5" t="s">
        <v>220</v>
      </c>
      <c r="LU112" s="5" t="s">
        <v>220</v>
      </c>
      <c r="LV112" s="5" t="s">
        <v>220</v>
      </c>
      <c r="LW112" s="5" t="s">
        <v>220</v>
      </c>
      <c r="LX112" s="5" t="s">
        <v>220</v>
      </c>
      <c r="LY112" s="5" t="s">
        <v>220</v>
      </c>
      <c r="LZ112" s="5" t="s">
        <v>220</v>
      </c>
      <c r="MA112" s="5" t="s">
        <v>220</v>
      </c>
      <c r="MB112" s="5" t="s">
        <v>220</v>
      </c>
      <c r="MC112" s="5" t="s">
        <v>220</v>
      </c>
      <c r="MD112" s="5" t="s">
        <v>220</v>
      </c>
      <c r="ME112" s="5" t="s">
        <v>220</v>
      </c>
      <c r="MF112" s="5" t="s">
        <v>220</v>
      </c>
      <c r="MG112" s="5" t="s">
        <v>220</v>
      </c>
      <c r="MH112" s="5" t="s">
        <v>220</v>
      </c>
      <c r="MI112" s="5" t="s">
        <v>220</v>
      </c>
      <c r="MJ112" s="5">
        <v>2884</v>
      </c>
      <c r="MK112" s="5">
        <v>1988</v>
      </c>
      <c r="ML112" s="5">
        <v>0</v>
      </c>
      <c r="MM112" s="5" t="s">
        <v>220</v>
      </c>
      <c r="MN112" s="5" t="s">
        <v>220</v>
      </c>
      <c r="MO112" s="5" t="s">
        <v>220</v>
      </c>
      <c r="MP112" s="5" t="s">
        <v>220</v>
      </c>
      <c r="MQ112" s="5" t="s">
        <v>220</v>
      </c>
      <c r="MR112" s="5" t="s">
        <v>220</v>
      </c>
      <c r="MS112" s="5" t="s">
        <v>220</v>
      </c>
      <c r="MT112" s="5" t="s">
        <v>220</v>
      </c>
      <c r="MU112" s="5" t="s">
        <v>220</v>
      </c>
      <c r="MV112" s="5" t="s">
        <v>220</v>
      </c>
      <c r="MW112" s="5" t="s">
        <v>220</v>
      </c>
      <c r="MX112" s="5" t="s">
        <v>220</v>
      </c>
      <c r="MY112" s="5" t="s">
        <v>220</v>
      </c>
      <c r="MZ112" s="5" t="s">
        <v>220</v>
      </c>
      <c r="NA112" s="5" t="s">
        <v>220</v>
      </c>
      <c r="NB112" s="5" t="s">
        <v>220</v>
      </c>
      <c r="NC112" s="5" t="s">
        <v>220</v>
      </c>
      <c r="ND112" s="5" t="s">
        <v>220</v>
      </c>
      <c r="NE112" s="5" t="s">
        <v>220</v>
      </c>
      <c r="NF112" s="5" t="s">
        <v>220</v>
      </c>
      <c r="NG112" s="5" t="s">
        <v>220</v>
      </c>
      <c r="NH112" s="5" t="s">
        <v>220</v>
      </c>
      <c r="NI112" s="5" t="s">
        <v>220</v>
      </c>
      <c r="NJ112" s="5" t="s">
        <v>220</v>
      </c>
      <c r="NK112" s="5" t="s">
        <v>220</v>
      </c>
      <c r="NL112" s="5" t="s">
        <v>220</v>
      </c>
      <c r="NM112" s="5" t="s">
        <v>220</v>
      </c>
      <c r="NN112" s="5" t="s">
        <v>220</v>
      </c>
      <c r="NO112" s="5" t="s">
        <v>220</v>
      </c>
      <c r="NP112" s="5" t="s">
        <v>220</v>
      </c>
      <c r="NQ112" s="5" t="s">
        <v>220</v>
      </c>
      <c r="NR112" s="5" t="s">
        <v>220</v>
      </c>
      <c r="NS112" s="5" t="s">
        <v>220</v>
      </c>
      <c r="NT112" s="5" t="s">
        <v>220</v>
      </c>
      <c r="NU112" s="5" t="s">
        <v>220</v>
      </c>
      <c r="NV112" s="5" t="s">
        <v>220</v>
      </c>
      <c r="NW112" s="5" t="s">
        <v>220</v>
      </c>
      <c r="NX112" s="5" t="s">
        <v>220</v>
      </c>
      <c r="NY112" s="5" t="s">
        <v>220</v>
      </c>
      <c r="NZ112" s="5" t="s">
        <v>220</v>
      </c>
      <c r="OA112" s="5" t="s">
        <v>220</v>
      </c>
      <c r="OB112" s="5" t="s">
        <v>220</v>
      </c>
      <c r="OC112" s="5" t="s">
        <v>220</v>
      </c>
      <c r="OD112" s="5" t="s">
        <v>220</v>
      </c>
      <c r="OE112" s="5" t="s">
        <v>220</v>
      </c>
      <c r="OF112" s="5" t="s">
        <v>220</v>
      </c>
      <c r="OG112" s="5" t="s">
        <v>220</v>
      </c>
      <c r="OH112" s="5" t="s">
        <v>220</v>
      </c>
      <c r="OI112" s="5" t="s">
        <v>220</v>
      </c>
      <c r="OJ112" s="5" t="s">
        <v>220</v>
      </c>
      <c r="OK112" s="5" t="s">
        <v>220</v>
      </c>
      <c r="OL112" s="5" t="s">
        <v>220</v>
      </c>
      <c r="OM112" s="5" t="s">
        <v>220</v>
      </c>
      <c r="ON112" s="5" t="s">
        <v>220</v>
      </c>
      <c r="OO112" s="5" t="s">
        <v>220</v>
      </c>
      <c r="OP112" s="5" t="s">
        <v>220</v>
      </c>
      <c r="OQ112" s="5" t="s">
        <v>220</v>
      </c>
      <c r="OR112" s="5" t="s">
        <v>220</v>
      </c>
      <c r="OS112" s="5" t="s">
        <v>220</v>
      </c>
      <c r="OT112" s="5" t="s">
        <v>220</v>
      </c>
      <c r="OU112" s="5" t="s">
        <v>220</v>
      </c>
      <c r="OV112" s="5" t="s">
        <v>220</v>
      </c>
      <c r="OW112" s="5" t="s">
        <v>220</v>
      </c>
      <c r="OX112" s="5" t="s">
        <v>220</v>
      </c>
      <c r="OY112" s="5" t="s">
        <v>220</v>
      </c>
      <c r="OZ112" s="5" t="s">
        <v>220</v>
      </c>
      <c r="PA112" s="5" t="s">
        <v>220</v>
      </c>
      <c r="PB112" s="5" t="s">
        <v>220</v>
      </c>
      <c r="PC112" s="5" t="s">
        <v>220</v>
      </c>
      <c r="PD112" s="5" t="s">
        <v>220</v>
      </c>
      <c r="PE112" s="5" t="s">
        <v>220</v>
      </c>
      <c r="PF112" s="5" t="s">
        <v>220</v>
      </c>
      <c r="PG112" s="5" t="s">
        <v>220</v>
      </c>
      <c r="PH112" s="5" t="s">
        <v>220</v>
      </c>
      <c r="PI112" s="5" t="s">
        <v>220</v>
      </c>
      <c r="PJ112" s="5" t="s">
        <v>220</v>
      </c>
      <c r="PK112" s="5" t="s">
        <v>220</v>
      </c>
      <c r="PL112" s="5" t="s">
        <v>220</v>
      </c>
      <c r="PM112" s="5" t="s">
        <v>220</v>
      </c>
      <c r="PN112" s="5" t="s">
        <v>220</v>
      </c>
      <c r="PO112" s="5" t="s">
        <v>220</v>
      </c>
      <c r="PP112" s="5" t="s">
        <v>220</v>
      </c>
      <c r="PQ112" s="5" t="s">
        <v>220</v>
      </c>
      <c r="PR112" s="5" t="s">
        <v>220</v>
      </c>
      <c r="PS112" s="5" t="s">
        <v>220</v>
      </c>
      <c r="PT112" s="5" t="s">
        <v>220</v>
      </c>
      <c r="PU112" s="5" t="s">
        <v>220</v>
      </c>
      <c r="PV112" s="5" t="s">
        <v>220</v>
      </c>
      <c r="PW112" s="5" t="s">
        <v>220</v>
      </c>
      <c r="PX112" s="5" t="s">
        <v>220</v>
      </c>
      <c r="PY112" s="5" t="s">
        <v>220</v>
      </c>
      <c r="PZ112" s="5" t="s">
        <v>220</v>
      </c>
      <c r="QA112" s="5" t="s">
        <v>220</v>
      </c>
      <c r="QB112" s="5">
        <v>13138</v>
      </c>
      <c r="QC112" s="5">
        <v>12406</v>
      </c>
      <c r="QD112" s="5">
        <v>0</v>
      </c>
      <c r="QE112" s="5" t="s">
        <v>220</v>
      </c>
      <c r="QF112" s="5" t="s">
        <v>220</v>
      </c>
      <c r="QG112" s="5" t="s">
        <v>220</v>
      </c>
      <c r="QH112" s="5" t="s">
        <v>220</v>
      </c>
      <c r="QI112" s="5" t="s">
        <v>220</v>
      </c>
      <c r="QJ112" s="5" t="s">
        <v>220</v>
      </c>
      <c r="QK112" s="5" t="s">
        <v>220</v>
      </c>
      <c r="QL112" s="5" t="s">
        <v>220</v>
      </c>
      <c r="QM112" s="5" t="s">
        <v>220</v>
      </c>
      <c r="QN112" s="5" t="s">
        <v>220</v>
      </c>
      <c r="QO112" s="5" t="s">
        <v>220</v>
      </c>
      <c r="QP112" s="5" t="s">
        <v>220</v>
      </c>
      <c r="QQ112" s="5" t="s">
        <v>220</v>
      </c>
      <c r="QR112" s="5" t="s">
        <v>220</v>
      </c>
      <c r="QS112" s="5" t="s">
        <v>220</v>
      </c>
      <c r="QT112" s="5" t="s">
        <v>220</v>
      </c>
      <c r="QU112" s="5" t="s">
        <v>220</v>
      </c>
      <c r="QV112" s="5" t="s">
        <v>220</v>
      </c>
      <c r="QW112" s="5" t="s">
        <v>220</v>
      </c>
      <c r="QX112" s="5" t="s">
        <v>220</v>
      </c>
      <c r="QY112" s="5" t="s">
        <v>220</v>
      </c>
      <c r="QZ112" s="5" t="s">
        <v>220</v>
      </c>
      <c r="RA112" s="5" t="s">
        <v>220</v>
      </c>
      <c r="RB112" s="5" t="s">
        <v>220</v>
      </c>
      <c r="RC112" s="5" t="s">
        <v>220</v>
      </c>
      <c r="RD112" s="5" t="s">
        <v>220</v>
      </c>
      <c r="RE112" s="5" t="s">
        <v>220</v>
      </c>
      <c r="RF112" s="5" t="s">
        <v>220</v>
      </c>
      <c r="RG112" s="5" t="s">
        <v>220</v>
      </c>
      <c r="RH112" s="5">
        <v>19155</v>
      </c>
      <c r="RI112" s="5">
        <v>19609</v>
      </c>
      <c r="RJ112" s="5">
        <v>0</v>
      </c>
      <c r="RK112" s="5" t="s">
        <v>220</v>
      </c>
      <c r="RL112" s="5" t="s">
        <v>220</v>
      </c>
      <c r="RM112" s="5" t="s">
        <v>220</v>
      </c>
      <c r="RN112" s="5" t="s">
        <v>220</v>
      </c>
      <c r="RO112" s="5" t="s">
        <v>220</v>
      </c>
      <c r="RP112" s="5" t="s">
        <v>220</v>
      </c>
      <c r="RQ112" s="5" t="s">
        <v>220</v>
      </c>
      <c r="RR112" s="5" t="s">
        <v>220</v>
      </c>
      <c r="RS112" s="5" t="s">
        <v>220</v>
      </c>
      <c r="RT112" s="5" t="s">
        <v>220</v>
      </c>
      <c r="RU112" s="5" t="s">
        <v>220</v>
      </c>
      <c r="RV112" s="5" t="s">
        <v>220</v>
      </c>
      <c r="RW112" s="5" t="s">
        <v>220</v>
      </c>
      <c r="RX112" s="5" t="s">
        <v>220</v>
      </c>
      <c r="RY112" s="5" t="s">
        <v>220</v>
      </c>
      <c r="RZ112" s="5" t="s">
        <v>220</v>
      </c>
      <c r="SA112" s="5" t="s">
        <v>220</v>
      </c>
      <c r="SB112" s="5" t="s">
        <v>220</v>
      </c>
      <c r="SC112" s="5" t="s">
        <v>220</v>
      </c>
      <c r="SD112" s="5" t="s">
        <v>220</v>
      </c>
      <c r="SE112" s="5" t="s">
        <v>220</v>
      </c>
      <c r="SF112" s="5" t="s">
        <v>220</v>
      </c>
      <c r="SG112" s="5" t="s">
        <v>220</v>
      </c>
      <c r="SH112" s="5" t="s">
        <v>220</v>
      </c>
      <c r="SI112" s="5" t="s">
        <v>220</v>
      </c>
      <c r="SJ112" s="5" t="s">
        <v>220</v>
      </c>
      <c r="SK112" s="5" t="s">
        <v>220</v>
      </c>
      <c r="SL112" s="5" t="s">
        <v>220</v>
      </c>
      <c r="SM112" s="5" t="s">
        <v>220</v>
      </c>
      <c r="SN112" s="5">
        <v>16013</v>
      </c>
      <c r="SO112" s="5">
        <v>16027</v>
      </c>
      <c r="SP112" s="5">
        <v>0</v>
      </c>
      <c r="SQ112" s="5" t="s">
        <v>220</v>
      </c>
      <c r="SR112" s="5" t="s">
        <v>220</v>
      </c>
      <c r="SS112" s="5" t="s">
        <v>220</v>
      </c>
      <c r="ST112" s="5" t="s">
        <v>220</v>
      </c>
      <c r="SU112" s="5" t="s">
        <v>220</v>
      </c>
      <c r="SV112" s="5" t="s">
        <v>220</v>
      </c>
      <c r="SW112" s="5" t="s">
        <v>220</v>
      </c>
      <c r="SX112" s="5" t="s">
        <v>220</v>
      </c>
      <c r="SY112" s="5" t="s">
        <v>220</v>
      </c>
      <c r="SZ112" s="5" t="s">
        <v>220</v>
      </c>
      <c r="TA112" s="5" t="s">
        <v>220</v>
      </c>
      <c r="TB112" s="5" t="s">
        <v>220</v>
      </c>
      <c r="TC112" s="5" t="s">
        <v>220</v>
      </c>
      <c r="TD112" s="5" t="s">
        <v>220</v>
      </c>
      <c r="TE112" s="5" t="s">
        <v>220</v>
      </c>
      <c r="TF112" s="5" t="s">
        <v>220</v>
      </c>
      <c r="TG112" s="5" t="s">
        <v>220</v>
      </c>
      <c r="TH112" s="5" t="s">
        <v>220</v>
      </c>
      <c r="TI112" s="5" t="s">
        <v>220</v>
      </c>
      <c r="TJ112" s="5" t="s">
        <v>220</v>
      </c>
      <c r="TK112" s="5" t="s">
        <v>220</v>
      </c>
      <c r="TL112" s="5" t="s">
        <v>220</v>
      </c>
      <c r="TM112" s="5" t="s">
        <v>220</v>
      </c>
      <c r="TN112" s="5" t="s">
        <v>220</v>
      </c>
      <c r="TO112" s="5" t="s">
        <v>220</v>
      </c>
      <c r="TP112" s="5" t="s">
        <v>220</v>
      </c>
      <c r="TQ112" s="5" t="s">
        <v>220</v>
      </c>
      <c r="TR112" s="5" t="s">
        <v>220</v>
      </c>
      <c r="TS112" s="5" t="s">
        <v>220</v>
      </c>
      <c r="TT112" s="5">
        <v>2293</v>
      </c>
      <c r="TU112" s="5">
        <v>7583</v>
      </c>
      <c r="TV112" s="5">
        <v>0</v>
      </c>
      <c r="TW112" s="5" t="s">
        <v>220</v>
      </c>
      <c r="TX112" s="5" t="s">
        <v>220</v>
      </c>
      <c r="TY112" s="5" t="s">
        <v>220</v>
      </c>
      <c r="TZ112" s="5" t="s">
        <v>220</v>
      </c>
      <c r="UA112" s="5" t="s">
        <v>220</v>
      </c>
      <c r="UB112" s="5" t="s">
        <v>220</v>
      </c>
      <c r="UC112" s="5" t="s">
        <v>220</v>
      </c>
      <c r="UD112" s="5" t="s">
        <v>220</v>
      </c>
      <c r="UE112" s="5" t="s">
        <v>220</v>
      </c>
      <c r="UF112" s="5" t="s">
        <v>220</v>
      </c>
      <c r="UG112" s="5" t="s">
        <v>220</v>
      </c>
      <c r="UH112" s="5" t="s">
        <v>220</v>
      </c>
      <c r="UI112" s="5" t="s">
        <v>220</v>
      </c>
      <c r="UJ112" s="5" t="s">
        <v>220</v>
      </c>
      <c r="UK112" s="5" t="s">
        <v>220</v>
      </c>
      <c r="UL112" s="5" t="s">
        <v>220</v>
      </c>
      <c r="UM112" s="5" t="s">
        <v>220</v>
      </c>
      <c r="UN112" s="5" t="s">
        <v>220</v>
      </c>
      <c r="UO112" s="5" t="s">
        <v>220</v>
      </c>
      <c r="UP112" s="5" t="s">
        <v>220</v>
      </c>
      <c r="UQ112" s="5" t="s">
        <v>220</v>
      </c>
      <c r="UR112" s="5" t="s">
        <v>220</v>
      </c>
      <c r="US112" s="5" t="s">
        <v>220</v>
      </c>
      <c r="UT112" s="5" t="s">
        <v>220</v>
      </c>
      <c r="UU112" s="5" t="s">
        <v>220</v>
      </c>
      <c r="UV112" s="5" t="s">
        <v>220</v>
      </c>
      <c r="UW112" s="5" t="s">
        <v>220</v>
      </c>
      <c r="UX112" s="5" t="s">
        <v>220</v>
      </c>
      <c r="UY112" s="5" t="s">
        <v>220</v>
      </c>
      <c r="UZ112" s="5">
        <v>2875</v>
      </c>
      <c r="VA112" s="5">
        <v>2731</v>
      </c>
      <c r="VB112" s="5">
        <v>0</v>
      </c>
      <c r="VC112" s="5" t="s">
        <v>220</v>
      </c>
      <c r="VD112" s="5" t="s">
        <v>220</v>
      </c>
      <c r="VE112" s="5" t="s">
        <v>220</v>
      </c>
      <c r="VF112" s="5" t="s">
        <v>220</v>
      </c>
      <c r="VG112" s="5" t="s">
        <v>220</v>
      </c>
      <c r="VH112" s="5" t="s">
        <v>220</v>
      </c>
      <c r="VI112" s="5" t="s">
        <v>220</v>
      </c>
      <c r="VJ112" s="5" t="s">
        <v>220</v>
      </c>
      <c r="VK112" s="5" t="s">
        <v>220</v>
      </c>
      <c r="VL112" s="5" t="s">
        <v>220</v>
      </c>
      <c r="VM112" s="5" t="s">
        <v>220</v>
      </c>
      <c r="VN112" s="5" t="s">
        <v>220</v>
      </c>
      <c r="VO112" s="5" t="s">
        <v>220</v>
      </c>
      <c r="VP112" s="5" t="s">
        <v>220</v>
      </c>
      <c r="VQ112" s="5" t="s">
        <v>220</v>
      </c>
      <c r="VR112" s="5" t="s">
        <v>220</v>
      </c>
      <c r="VS112" s="5" t="s">
        <v>220</v>
      </c>
      <c r="VT112" s="5" t="s">
        <v>220</v>
      </c>
      <c r="VU112" s="5" t="s">
        <v>220</v>
      </c>
      <c r="VV112" s="5" t="s">
        <v>220</v>
      </c>
      <c r="VW112" s="5" t="s">
        <v>220</v>
      </c>
      <c r="VX112" s="5" t="s">
        <v>220</v>
      </c>
      <c r="VY112" s="5" t="s">
        <v>220</v>
      </c>
      <c r="VZ112" s="5" t="s">
        <v>220</v>
      </c>
      <c r="WA112" s="5" t="s">
        <v>220</v>
      </c>
      <c r="WB112" s="5" t="s">
        <v>220</v>
      </c>
      <c r="WC112" s="5" t="s">
        <v>220</v>
      </c>
      <c r="WD112" s="5" t="s">
        <v>220</v>
      </c>
      <c r="WE112" s="5" t="s">
        <v>220</v>
      </c>
      <c r="WF112" s="5">
        <v>54808</v>
      </c>
      <c r="WG112" s="5">
        <v>53680</v>
      </c>
      <c r="WH112" s="5">
        <v>0</v>
      </c>
      <c r="WI112" s="5" t="s">
        <v>220</v>
      </c>
      <c r="WJ112" s="5" t="s">
        <v>220</v>
      </c>
      <c r="WK112" s="5" t="s">
        <v>220</v>
      </c>
      <c r="WL112" s="5" t="s">
        <v>220</v>
      </c>
      <c r="WM112" s="5" t="s">
        <v>220</v>
      </c>
      <c r="WN112" s="5" t="s">
        <v>220</v>
      </c>
      <c r="WO112" s="5" t="s">
        <v>220</v>
      </c>
      <c r="WP112" s="5" t="s">
        <v>220</v>
      </c>
      <c r="WQ112" s="5" t="s">
        <v>220</v>
      </c>
      <c r="WR112" s="5" t="s">
        <v>220</v>
      </c>
      <c r="WS112" s="5" t="s">
        <v>220</v>
      </c>
      <c r="WT112" s="5" t="s">
        <v>220</v>
      </c>
      <c r="WU112" s="5" t="s">
        <v>220</v>
      </c>
      <c r="WV112" s="5" t="s">
        <v>220</v>
      </c>
      <c r="WW112" s="5" t="s">
        <v>220</v>
      </c>
      <c r="WX112" s="5" t="s">
        <v>220</v>
      </c>
      <c r="WY112" s="5" t="s">
        <v>220</v>
      </c>
      <c r="WZ112" s="5" t="s">
        <v>220</v>
      </c>
      <c r="XA112" s="5" t="s">
        <v>220</v>
      </c>
      <c r="XB112" s="5" t="s">
        <v>220</v>
      </c>
      <c r="XC112" s="5" t="s">
        <v>220</v>
      </c>
      <c r="XD112" s="5" t="s">
        <v>220</v>
      </c>
      <c r="XE112" s="5" t="s">
        <v>220</v>
      </c>
      <c r="XF112" s="5" t="s">
        <v>220</v>
      </c>
      <c r="XG112" s="5" t="s">
        <v>220</v>
      </c>
      <c r="XH112" s="5" t="s">
        <v>220</v>
      </c>
      <c r="XI112" s="5" t="s">
        <v>220</v>
      </c>
      <c r="XJ112" s="5" t="s">
        <v>220</v>
      </c>
      <c r="XK112" s="5" t="s">
        <v>220</v>
      </c>
      <c r="XL112" s="5">
        <v>2907</v>
      </c>
      <c r="XM112" s="5">
        <v>3197</v>
      </c>
      <c r="XN112" s="5">
        <v>0</v>
      </c>
      <c r="XO112" s="5" t="s">
        <v>220</v>
      </c>
      <c r="XP112" s="5" t="s">
        <v>220</v>
      </c>
      <c r="XQ112" s="5" t="s">
        <v>220</v>
      </c>
      <c r="XR112" s="5" t="s">
        <v>220</v>
      </c>
      <c r="XS112" s="2" t="s">
        <v>220</v>
      </c>
      <c r="XT112" s="3" t="s">
        <v>220</v>
      </c>
      <c r="XU112" s="3" t="s">
        <v>220</v>
      </c>
      <c r="XV112" s="3" t="s">
        <v>220</v>
      </c>
      <c r="XW112" s="3" t="s">
        <v>220</v>
      </c>
      <c r="XX112" s="3" t="s">
        <v>220</v>
      </c>
      <c r="XY112" s="3" t="s">
        <v>220</v>
      </c>
      <c r="XZ112" s="3"/>
    </row>
    <row r="113" spans="1:650" x14ac:dyDescent="0.3">
      <c r="A113" s="1" t="s">
        <v>107</v>
      </c>
      <c r="B113" s="2">
        <v>4061513</v>
      </c>
      <c r="C113" s="5">
        <v>2428</v>
      </c>
      <c r="D113" s="5">
        <v>2591</v>
      </c>
      <c r="E113" s="5">
        <v>4306</v>
      </c>
      <c r="F113" s="5">
        <v>1044</v>
      </c>
      <c r="G113" s="5">
        <v>19160</v>
      </c>
      <c r="H113" s="5">
        <v>2328</v>
      </c>
      <c r="I113" s="5">
        <v>1891</v>
      </c>
      <c r="J113" s="5">
        <v>8247</v>
      </c>
      <c r="K113" s="5">
        <v>645</v>
      </c>
      <c r="L113" s="5">
        <v>424</v>
      </c>
      <c r="M113" s="5">
        <v>1218</v>
      </c>
      <c r="N113" s="5">
        <v>-422</v>
      </c>
      <c r="O113" s="5">
        <v>-1416</v>
      </c>
      <c r="P113" s="5">
        <v>2446</v>
      </c>
      <c r="Q113" s="5">
        <v>400</v>
      </c>
      <c r="R113" s="5">
        <v>1661</v>
      </c>
      <c r="S113" s="5">
        <v>1666</v>
      </c>
      <c r="T113" s="5">
        <v>224</v>
      </c>
      <c r="U113" s="5">
        <v>1153</v>
      </c>
      <c r="V113" s="5">
        <v>1464</v>
      </c>
      <c r="W113" s="5">
        <v>2027</v>
      </c>
      <c r="X113" s="5">
        <v>4763</v>
      </c>
      <c r="Y113" s="5">
        <v>2314</v>
      </c>
      <c r="Z113" s="5">
        <v>1634</v>
      </c>
      <c r="AA113" s="5">
        <v>6049</v>
      </c>
      <c r="AB113" s="5">
        <v>4443</v>
      </c>
      <c r="AC113" s="5">
        <v>3397</v>
      </c>
      <c r="AD113" s="5">
        <v>705</v>
      </c>
      <c r="AE113" s="5">
        <v>0</v>
      </c>
      <c r="AF113" s="5">
        <v>0</v>
      </c>
      <c r="AG113" s="5">
        <v>318</v>
      </c>
      <c r="AH113" s="5">
        <v>0</v>
      </c>
      <c r="AI113" s="5">
        <v>25652</v>
      </c>
      <c r="AJ113" s="5">
        <v>34550</v>
      </c>
      <c r="AK113" s="5">
        <v>13618</v>
      </c>
      <c r="AL113" s="5">
        <v>61635</v>
      </c>
      <c r="AM113" s="5">
        <v>353809</v>
      </c>
      <c r="AN113" s="5">
        <v>407534</v>
      </c>
      <c r="AO113" s="5">
        <v>47650</v>
      </c>
      <c r="AP113" s="5">
        <v>378971</v>
      </c>
      <c r="AQ113" s="5">
        <v>118515</v>
      </c>
      <c r="AR113" s="5">
        <v>190889</v>
      </c>
      <c r="AS113" s="5">
        <v>433406</v>
      </c>
      <c r="AT113" s="5">
        <v>126162</v>
      </c>
      <c r="AU113" s="5">
        <v>70101</v>
      </c>
      <c r="AV113" s="5">
        <v>22645</v>
      </c>
      <c r="AW113" s="5">
        <v>15553</v>
      </c>
      <c r="AX113" s="5">
        <v>10990</v>
      </c>
      <c r="AY113" s="5">
        <v>16526</v>
      </c>
      <c r="AZ113" s="5">
        <v>72182</v>
      </c>
      <c r="BA113" s="5">
        <v>21152</v>
      </c>
      <c r="BB113" s="5">
        <v>23291</v>
      </c>
      <c r="BC113" s="5">
        <v>11418</v>
      </c>
      <c r="BD113" s="5">
        <v>7580</v>
      </c>
      <c r="BE113" s="5">
        <v>8393</v>
      </c>
      <c r="BF113" s="5">
        <v>8861</v>
      </c>
      <c r="BG113" s="5">
        <v>9183</v>
      </c>
      <c r="BH113" s="5">
        <v>6913</v>
      </c>
      <c r="BI113" s="5">
        <v>7134</v>
      </c>
      <c r="BJ113" s="5">
        <v>8848</v>
      </c>
      <c r="BK113" s="5">
        <v>374</v>
      </c>
      <c r="BL113" s="5">
        <v>6592</v>
      </c>
      <c r="BM113" s="5">
        <v>4726</v>
      </c>
      <c r="BN113" s="5">
        <v>12521</v>
      </c>
      <c r="BO113" s="5">
        <v>35019</v>
      </c>
      <c r="BP113" s="5">
        <v>9497</v>
      </c>
      <c r="BQ113" s="5">
        <v>47055</v>
      </c>
      <c r="BR113" s="5">
        <v>36978</v>
      </c>
      <c r="BS113" s="5">
        <v>85769</v>
      </c>
      <c r="BT113" s="5">
        <v>101995</v>
      </c>
      <c r="BU113" s="5">
        <v>73786</v>
      </c>
      <c r="BV113" s="5">
        <v>34181</v>
      </c>
      <c r="BW113" s="5">
        <v>13764</v>
      </c>
      <c r="BX113" s="5">
        <v>36789</v>
      </c>
      <c r="BY113" s="5">
        <v>138585</v>
      </c>
      <c r="BZ113" s="5">
        <v>4044</v>
      </c>
      <c r="CA113" s="5">
        <v>8392</v>
      </c>
      <c r="CB113" s="5">
        <v>8240</v>
      </c>
      <c r="CC113" s="5">
        <v>3101</v>
      </c>
      <c r="CD113" s="5">
        <v>6456</v>
      </c>
      <c r="CE113" s="5">
        <v>5755</v>
      </c>
      <c r="CF113" s="5">
        <v>7105</v>
      </c>
      <c r="CG113" s="5">
        <v>5117</v>
      </c>
      <c r="CH113" s="5">
        <v>4248</v>
      </c>
      <c r="CI113" s="5">
        <v>3780</v>
      </c>
      <c r="CJ113" s="5">
        <v>1813</v>
      </c>
      <c r="CK113" s="5">
        <v>1693</v>
      </c>
      <c r="CL113" s="5">
        <v>4843</v>
      </c>
      <c r="CM113" s="5">
        <v>3884</v>
      </c>
      <c r="CN113" s="5">
        <v>2958</v>
      </c>
      <c r="CO113" s="5">
        <v>7153</v>
      </c>
      <c r="CP113" s="5">
        <v>6137</v>
      </c>
      <c r="CQ113" s="5">
        <v>3542</v>
      </c>
      <c r="CR113" s="5">
        <v>3248</v>
      </c>
      <c r="CS113" s="5">
        <v>2649</v>
      </c>
      <c r="CT113" s="5">
        <v>3465</v>
      </c>
      <c r="CU113" s="5">
        <v>23850</v>
      </c>
      <c r="CV113" s="5">
        <v>35640</v>
      </c>
      <c r="CW113" s="5">
        <v>27828</v>
      </c>
      <c r="CX113" s="5">
        <v>37084</v>
      </c>
      <c r="CY113" s="5">
        <v>20733</v>
      </c>
      <c r="CZ113" s="5">
        <v>23412</v>
      </c>
      <c r="DA113" s="5">
        <v>21045</v>
      </c>
      <c r="DB113" s="5">
        <v>19160</v>
      </c>
      <c r="DC113" s="5">
        <v>22579</v>
      </c>
      <c r="DD113" s="5">
        <v>13964</v>
      </c>
      <c r="DE113" s="5">
        <v>12555</v>
      </c>
      <c r="DF113" s="5">
        <v>22647</v>
      </c>
      <c r="DG113" s="5">
        <v>33499</v>
      </c>
      <c r="DH113" s="5">
        <v>14524</v>
      </c>
      <c r="DI113" s="5">
        <v>14075</v>
      </c>
      <c r="DJ113" s="5">
        <v>13454</v>
      </c>
      <c r="DK113" s="5">
        <v>17192</v>
      </c>
      <c r="DL113" s="5">
        <v>14862</v>
      </c>
      <c r="DM113" s="5">
        <v>8007</v>
      </c>
      <c r="DN113" s="5">
        <v>8930</v>
      </c>
      <c r="DO113" s="5">
        <v>5794</v>
      </c>
      <c r="DP113" s="5">
        <v>8380</v>
      </c>
      <c r="DQ113" s="5">
        <v>8331</v>
      </c>
      <c r="DR113" s="5">
        <v>9767</v>
      </c>
      <c r="DS113" s="5">
        <v>13894</v>
      </c>
      <c r="DT113" s="5">
        <v>14452</v>
      </c>
      <c r="DU113" s="5">
        <v>14545</v>
      </c>
      <c r="DV113" s="5">
        <v>15277</v>
      </c>
      <c r="DW113" s="5">
        <v>14383</v>
      </c>
      <c r="DX113" s="5">
        <v>14922</v>
      </c>
      <c r="DY113" s="5">
        <v>11770</v>
      </c>
      <c r="DZ113" s="5">
        <v>10127</v>
      </c>
      <c r="EA113" s="5">
        <v>11770</v>
      </c>
      <c r="EB113" s="5">
        <v>12347</v>
      </c>
      <c r="EC113" s="5">
        <v>19393</v>
      </c>
      <c r="ED113" s="5">
        <v>10513</v>
      </c>
      <c r="EE113" s="5">
        <v>13589</v>
      </c>
      <c r="EF113" s="5">
        <v>6159</v>
      </c>
      <c r="EG113" s="5">
        <v>15592</v>
      </c>
      <c r="EH113" s="5">
        <v>4112</v>
      </c>
      <c r="EI113" s="5">
        <v>19259</v>
      </c>
      <c r="EJ113" s="5">
        <v>7138</v>
      </c>
      <c r="EK113" s="5">
        <v>9489</v>
      </c>
      <c r="EL113" s="5">
        <v>10027</v>
      </c>
      <c r="EM113" s="5">
        <v>11401</v>
      </c>
      <c r="EN113" s="5">
        <v>4024</v>
      </c>
      <c r="EO113" s="5">
        <v>4437</v>
      </c>
      <c r="EP113" s="5">
        <v>4079</v>
      </c>
      <c r="EQ113" s="5">
        <v>5029</v>
      </c>
      <c r="ER113" s="5">
        <v>10127</v>
      </c>
      <c r="ES113" s="5">
        <v>3818</v>
      </c>
      <c r="ET113" s="5">
        <v>6229</v>
      </c>
      <c r="EU113" s="5">
        <v>5781</v>
      </c>
      <c r="EV113" s="5">
        <v>7179</v>
      </c>
      <c r="EW113" s="5">
        <v>4268</v>
      </c>
      <c r="EX113" s="5">
        <v>5348</v>
      </c>
      <c r="EY113" s="5">
        <v>12321</v>
      </c>
      <c r="EZ113" s="5">
        <v>5308</v>
      </c>
      <c r="FA113" s="5">
        <v>11492</v>
      </c>
      <c r="FB113" s="5">
        <v>10880</v>
      </c>
      <c r="FC113" s="5">
        <v>8524</v>
      </c>
      <c r="FD113" s="5">
        <v>10101</v>
      </c>
      <c r="FE113" s="5">
        <v>4758</v>
      </c>
      <c r="FF113" s="5">
        <v>8438</v>
      </c>
      <c r="FG113" s="5">
        <v>0</v>
      </c>
      <c r="FH113" s="5">
        <v>0</v>
      </c>
      <c r="FI113" s="5">
        <v>0</v>
      </c>
      <c r="FJ113" s="5">
        <v>0</v>
      </c>
      <c r="FK113" s="5">
        <v>0</v>
      </c>
      <c r="FL113" s="5">
        <v>0</v>
      </c>
      <c r="FM113" s="5">
        <v>0</v>
      </c>
      <c r="FN113" s="5">
        <v>0</v>
      </c>
      <c r="FO113" s="5">
        <v>0</v>
      </c>
      <c r="FP113" s="5">
        <v>0</v>
      </c>
      <c r="FQ113" s="5">
        <v>0</v>
      </c>
      <c r="FR113" s="5">
        <v>0</v>
      </c>
      <c r="FS113" s="5">
        <v>0</v>
      </c>
      <c r="FT113" s="5">
        <v>0</v>
      </c>
      <c r="FU113" s="5" t="s">
        <v>220</v>
      </c>
      <c r="FV113" s="5" t="s">
        <v>220</v>
      </c>
      <c r="FW113" s="5" t="s">
        <v>220</v>
      </c>
      <c r="FX113" s="5" t="s">
        <v>220</v>
      </c>
      <c r="FY113" s="5" t="s">
        <v>220</v>
      </c>
      <c r="FZ113" s="5" t="s">
        <v>220</v>
      </c>
      <c r="GA113" s="5" t="s">
        <v>220</v>
      </c>
      <c r="GB113" s="5" t="s">
        <v>220</v>
      </c>
      <c r="GC113" s="5" t="s">
        <v>220</v>
      </c>
      <c r="GD113" s="5" t="s">
        <v>220</v>
      </c>
      <c r="GE113" s="5" t="s">
        <v>220</v>
      </c>
      <c r="GF113" s="5" t="s">
        <v>220</v>
      </c>
      <c r="GG113" s="5" t="s">
        <v>220</v>
      </c>
      <c r="GH113" s="5" t="s">
        <v>220</v>
      </c>
      <c r="GI113" s="5" t="s">
        <v>220</v>
      </c>
      <c r="GJ113" s="5" t="s">
        <v>220</v>
      </c>
      <c r="GK113" s="5" t="s">
        <v>220</v>
      </c>
      <c r="GL113" s="5" t="s">
        <v>220</v>
      </c>
      <c r="GM113" s="5">
        <v>98719</v>
      </c>
      <c r="GN113" s="5">
        <v>94626</v>
      </c>
      <c r="GO113" s="5">
        <v>112200</v>
      </c>
      <c r="GP113" s="5">
        <v>147253</v>
      </c>
      <c r="GQ113" s="5">
        <v>493060</v>
      </c>
      <c r="GR113" s="5">
        <v>541428</v>
      </c>
      <c r="GS113" s="5">
        <v>159964</v>
      </c>
      <c r="GT113" s="5">
        <v>444670</v>
      </c>
      <c r="GU113" s="5">
        <v>174761</v>
      </c>
      <c r="GV113" s="5">
        <v>249204</v>
      </c>
      <c r="GW113" s="5">
        <v>595252</v>
      </c>
      <c r="GX113" s="5">
        <v>162457</v>
      </c>
      <c r="GY113" s="5">
        <v>121977</v>
      </c>
      <c r="GZ113" s="5">
        <v>51879</v>
      </c>
      <c r="HA113" s="5">
        <v>37567</v>
      </c>
      <c r="HB113" s="5">
        <v>36642</v>
      </c>
      <c r="HC113" s="5">
        <v>46168</v>
      </c>
      <c r="HD113" s="5">
        <v>104500</v>
      </c>
      <c r="HE113" s="5">
        <v>39246</v>
      </c>
      <c r="HF113" s="5">
        <v>44163</v>
      </c>
      <c r="HG113" s="5">
        <v>28800</v>
      </c>
      <c r="HH113" s="5">
        <v>29716</v>
      </c>
      <c r="HI113" s="5">
        <v>24999</v>
      </c>
      <c r="HJ113" s="5">
        <v>30453</v>
      </c>
      <c r="HK113" s="5">
        <v>45331</v>
      </c>
      <c r="HL113" s="5">
        <v>34073</v>
      </c>
      <c r="HM113" s="5">
        <v>43721</v>
      </c>
      <c r="HN113" s="5">
        <v>41847</v>
      </c>
      <c r="HO113" s="5">
        <v>26822</v>
      </c>
      <c r="HP113" s="5">
        <v>34863</v>
      </c>
      <c r="HQ113" s="5">
        <v>24221</v>
      </c>
      <c r="HR113" s="5">
        <v>34551</v>
      </c>
      <c r="HS113" s="5">
        <v>413389</v>
      </c>
      <c r="HT113" s="5">
        <v>433522</v>
      </c>
      <c r="HU113" s="5">
        <v>407917</v>
      </c>
      <c r="HV113" s="5">
        <v>385358</v>
      </c>
      <c r="HW113" s="5">
        <v>371746</v>
      </c>
      <c r="HX113" s="5">
        <v>398453</v>
      </c>
      <c r="HY113" s="5">
        <v>387046</v>
      </c>
      <c r="HZ113" s="5">
        <v>361526</v>
      </c>
      <c r="IA113" s="5">
        <v>354308</v>
      </c>
      <c r="IB113" s="5">
        <v>375213</v>
      </c>
      <c r="IC113" s="5">
        <v>330887</v>
      </c>
      <c r="ID113" s="5">
        <v>332430</v>
      </c>
      <c r="IE113" s="5">
        <v>395476</v>
      </c>
      <c r="IF113" s="5">
        <v>316653</v>
      </c>
      <c r="IG113" s="5">
        <v>273096</v>
      </c>
      <c r="IH113" s="5">
        <v>275163</v>
      </c>
      <c r="II113" s="5">
        <v>239293</v>
      </c>
      <c r="IJ113" s="5">
        <v>231778</v>
      </c>
      <c r="IK113" s="5">
        <v>253247</v>
      </c>
      <c r="IL113" s="5">
        <v>246682</v>
      </c>
      <c r="IM113" s="5">
        <v>215005</v>
      </c>
      <c r="IN113" s="5">
        <v>222682</v>
      </c>
      <c r="IO113" s="5">
        <v>208616</v>
      </c>
      <c r="IP113" s="5">
        <v>213027</v>
      </c>
      <c r="IQ113" s="5">
        <v>197767</v>
      </c>
      <c r="IR113" s="5">
        <v>172250</v>
      </c>
      <c r="IS113" s="5">
        <v>183558</v>
      </c>
      <c r="IT113" s="5">
        <v>180566</v>
      </c>
      <c r="IU113" s="5">
        <v>201262</v>
      </c>
      <c r="IV113" s="5">
        <v>184368</v>
      </c>
      <c r="IW113" s="5">
        <v>177496</v>
      </c>
      <c r="IX113" s="5">
        <v>181139</v>
      </c>
      <c r="IY113" s="5">
        <v>29565</v>
      </c>
      <c r="IZ113" s="5">
        <v>36051</v>
      </c>
      <c r="JA113" s="5">
        <v>38555</v>
      </c>
      <c r="JB113" s="5">
        <v>38506</v>
      </c>
      <c r="JC113" s="5">
        <v>40475</v>
      </c>
      <c r="JD113" s="5">
        <v>42236</v>
      </c>
      <c r="JE113" s="5">
        <v>41288</v>
      </c>
      <c r="JF113" s="5">
        <v>44658</v>
      </c>
      <c r="JG113" s="5">
        <v>46776</v>
      </c>
      <c r="JH113" s="5">
        <v>45710</v>
      </c>
      <c r="JI113" s="5">
        <v>29550</v>
      </c>
      <c r="JJ113" s="5">
        <v>30024</v>
      </c>
      <c r="JK113" s="5">
        <v>34498</v>
      </c>
      <c r="JL113" s="5">
        <v>29556</v>
      </c>
      <c r="JM113" s="5">
        <v>24414</v>
      </c>
      <c r="JN113" s="5">
        <v>22441</v>
      </c>
      <c r="JO113" s="5">
        <v>18985</v>
      </c>
      <c r="JP113" s="5">
        <v>19783</v>
      </c>
      <c r="JQ113" s="5">
        <v>17292</v>
      </c>
      <c r="JR113" s="5">
        <v>16226</v>
      </c>
      <c r="JS113" s="5">
        <v>19792</v>
      </c>
      <c r="JT113" s="5">
        <v>15483</v>
      </c>
      <c r="JU113" s="5">
        <v>14182</v>
      </c>
      <c r="JV113" s="5">
        <v>14704</v>
      </c>
      <c r="JW113" s="5">
        <v>15518</v>
      </c>
      <c r="JX113" s="5">
        <v>12697</v>
      </c>
      <c r="JY113" s="5">
        <v>11427</v>
      </c>
      <c r="JZ113" s="5">
        <v>9440</v>
      </c>
      <c r="KA113" s="5">
        <v>10920</v>
      </c>
      <c r="KB113" s="5">
        <v>10521</v>
      </c>
      <c r="KC113" s="5">
        <v>12331</v>
      </c>
      <c r="KD113" s="5">
        <v>9963</v>
      </c>
      <c r="KE113" s="5">
        <v>80246</v>
      </c>
      <c r="KF113" s="5">
        <v>82220</v>
      </c>
      <c r="KG113" s="5">
        <v>83205</v>
      </c>
      <c r="KH113" s="5">
        <v>76041</v>
      </c>
      <c r="KI113" s="5">
        <v>65560</v>
      </c>
      <c r="KJ113" s="5">
        <v>55394</v>
      </c>
      <c r="KK113" s="5">
        <v>42183</v>
      </c>
      <c r="KL113" s="5">
        <v>40722</v>
      </c>
      <c r="KM113" s="5">
        <v>31917</v>
      </c>
      <c r="KN113" s="5">
        <v>36032</v>
      </c>
      <c r="KO113" s="5">
        <v>17298</v>
      </c>
      <c r="KP113" s="5">
        <v>15798</v>
      </c>
      <c r="KQ113" s="5">
        <v>12940</v>
      </c>
      <c r="KR113" s="5">
        <v>13900</v>
      </c>
      <c r="KS113" s="5">
        <v>13175</v>
      </c>
      <c r="KT113" s="5">
        <v>4857</v>
      </c>
      <c r="KU113" s="5">
        <v>4137</v>
      </c>
      <c r="KV113" s="5">
        <v>4403</v>
      </c>
      <c r="KW113" s="5">
        <v>3981</v>
      </c>
      <c r="KX113" s="5">
        <v>4043</v>
      </c>
      <c r="KY113" s="5">
        <v>5210</v>
      </c>
      <c r="KZ113" s="5">
        <v>4653</v>
      </c>
      <c r="LA113" s="5">
        <v>4255</v>
      </c>
      <c r="LB113" s="5">
        <v>3705</v>
      </c>
      <c r="LC113" s="5">
        <v>3836</v>
      </c>
      <c r="LD113" s="5">
        <v>1597</v>
      </c>
      <c r="LE113" s="5">
        <v>1686</v>
      </c>
      <c r="LF113" s="5">
        <v>1494</v>
      </c>
      <c r="LG113" s="5">
        <v>1388</v>
      </c>
      <c r="LH113" s="5">
        <v>1425</v>
      </c>
      <c r="LI113" s="5">
        <v>1476</v>
      </c>
      <c r="LJ113" s="5">
        <v>1598</v>
      </c>
      <c r="LK113" s="5">
        <v>9132</v>
      </c>
      <c r="LL113" s="5">
        <v>7697</v>
      </c>
      <c r="LM113" s="5">
        <v>9076</v>
      </c>
      <c r="LN113" s="5">
        <v>8232</v>
      </c>
      <c r="LO113" s="5">
        <v>7974</v>
      </c>
      <c r="LP113" s="5">
        <v>9424</v>
      </c>
      <c r="LQ113" s="5">
        <v>10002</v>
      </c>
      <c r="LR113" s="5">
        <v>8735</v>
      </c>
      <c r="LS113" s="5">
        <v>7799</v>
      </c>
      <c r="LT113" s="5">
        <v>8187</v>
      </c>
      <c r="LU113" s="5">
        <v>4613</v>
      </c>
      <c r="LV113" s="5">
        <v>4953</v>
      </c>
      <c r="LW113" s="5">
        <v>5058</v>
      </c>
      <c r="LX113" s="5">
        <v>4470</v>
      </c>
      <c r="LY113" s="5">
        <v>3842</v>
      </c>
      <c r="LZ113" s="5">
        <v>2965</v>
      </c>
      <c r="MA113" s="5">
        <v>3085</v>
      </c>
      <c r="MB113" s="5">
        <v>2832</v>
      </c>
      <c r="MC113" s="5">
        <v>2634</v>
      </c>
      <c r="MD113" s="5">
        <v>2247</v>
      </c>
      <c r="ME113" s="5">
        <v>2097</v>
      </c>
      <c r="MF113" s="5">
        <v>2513</v>
      </c>
      <c r="MG113" s="5">
        <v>2208</v>
      </c>
      <c r="MH113" s="5">
        <v>1895</v>
      </c>
      <c r="MI113" s="5">
        <v>1698</v>
      </c>
      <c r="MJ113" s="5">
        <v>1510</v>
      </c>
      <c r="MK113" s="5">
        <v>1579</v>
      </c>
      <c r="ML113" s="5">
        <v>1579</v>
      </c>
      <c r="MM113" s="5">
        <v>1472</v>
      </c>
      <c r="MN113" s="5">
        <v>1827</v>
      </c>
      <c r="MO113" s="5">
        <v>1449</v>
      </c>
      <c r="MP113" s="5">
        <v>1431</v>
      </c>
      <c r="MQ113" s="5">
        <v>0</v>
      </c>
      <c r="MR113" s="5">
        <v>0</v>
      </c>
      <c r="MS113" s="5">
        <v>0</v>
      </c>
      <c r="MT113" s="5">
        <v>0</v>
      </c>
      <c r="MU113" s="5">
        <v>0</v>
      </c>
      <c r="MV113" s="5">
        <v>0</v>
      </c>
      <c r="MW113" s="5">
        <v>6</v>
      </c>
      <c r="MX113" s="5">
        <v>-16</v>
      </c>
      <c r="MY113" s="5">
        <v>30</v>
      </c>
      <c r="MZ113" s="5">
        <v>42</v>
      </c>
      <c r="NA113" s="5">
        <v>69</v>
      </c>
      <c r="NB113" s="5">
        <v>84</v>
      </c>
      <c r="NC113" s="5">
        <v>58</v>
      </c>
      <c r="ND113" s="5">
        <v>58</v>
      </c>
      <c r="NE113" s="5" t="s">
        <v>220</v>
      </c>
      <c r="NF113" s="5" t="s">
        <v>220</v>
      </c>
      <c r="NG113" s="5" t="s">
        <v>220</v>
      </c>
      <c r="NH113" s="5" t="s">
        <v>220</v>
      </c>
      <c r="NI113" s="5" t="s">
        <v>220</v>
      </c>
      <c r="NJ113" s="5" t="s">
        <v>220</v>
      </c>
      <c r="NK113" s="5" t="s">
        <v>220</v>
      </c>
      <c r="NL113" s="5" t="s">
        <v>220</v>
      </c>
      <c r="NM113" s="5" t="s">
        <v>220</v>
      </c>
      <c r="NN113" s="5" t="s">
        <v>220</v>
      </c>
      <c r="NO113" s="5" t="s">
        <v>220</v>
      </c>
      <c r="NP113" s="5" t="s">
        <v>220</v>
      </c>
      <c r="NQ113" s="5" t="s">
        <v>220</v>
      </c>
      <c r="NR113" s="5" t="s">
        <v>220</v>
      </c>
      <c r="NS113" s="5" t="s">
        <v>220</v>
      </c>
      <c r="NT113" s="5" t="s">
        <v>220</v>
      </c>
      <c r="NU113" s="5" t="s">
        <v>220</v>
      </c>
      <c r="NV113" s="5" t="s">
        <v>220</v>
      </c>
      <c r="NW113" s="5">
        <v>0</v>
      </c>
      <c r="NX113" s="5">
        <v>0</v>
      </c>
      <c r="NY113" s="5">
        <v>0</v>
      </c>
      <c r="NZ113" s="5">
        <v>0</v>
      </c>
      <c r="OA113" s="5">
        <v>0</v>
      </c>
      <c r="OB113" s="5">
        <v>0</v>
      </c>
      <c r="OC113" s="5">
        <v>0</v>
      </c>
      <c r="OD113" s="5">
        <v>0</v>
      </c>
      <c r="OE113" s="5">
        <v>0</v>
      </c>
      <c r="OF113" s="5">
        <v>0</v>
      </c>
      <c r="OG113" s="5">
        <v>0</v>
      </c>
      <c r="OH113" s="5">
        <v>0</v>
      </c>
      <c r="OI113" s="5">
        <v>0</v>
      </c>
      <c r="OJ113" s="5">
        <v>0</v>
      </c>
      <c r="OK113" s="5" t="s">
        <v>220</v>
      </c>
      <c r="OL113" s="5" t="s">
        <v>220</v>
      </c>
      <c r="OM113" s="5" t="s">
        <v>220</v>
      </c>
      <c r="ON113" s="5" t="s">
        <v>220</v>
      </c>
      <c r="OO113" s="5" t="s">
        <v>220</v>
      </c>
      <c r="OP113" s="5" t="s">
        <v>220</v>
      </c>
      <c r="OQ113" s="5" t="s">
        <v>220</v>
      </c>
      <c r="OR113" s="5" t="s">
        <v>220</v>
      </c>
      <c r="OS113" s="5" t="s">
        <v>220</v>
      </c>
      <c r="OT113" s="5" t="s">
        <v>220</v>
      </c>
      <c r="OU113" s="5" t="s">
        <v>220</v>
      </c>
      <c r="OV113" s="5" t="s">
        <v>220</v>
      </c>
      <c r="OW113" s="5" t="s">
        <v>220</v>
      </c>
      <c r="OX113" s="5" t="s">
        <v>220</v>
      </c>
      <c r="OY113" s="5" t="s">
        <v>220</v>
      </c>
      <c r="OZ113" s="5" t="s">
        <v>220</v>
      </c>
      <c r="PA113" s="5" t="s">
        <v>220</v>
      </c>
      <c r="PB113" s="5" t="s">
        <v>220</v>
      </c>
      <c r="PC113" s="5">
        <v>8324</v>
      </c>
      <c r="PD113" s="5">
        <v>7538</v>
      </c>
      <c r="PE113" s="5">
        <v>9694</v>
      </c>
      <c r="PF113" s="5">
        <v>9610</v>
      </c>
      <c r="PG113" s="5">
        <v>10325</v>
      </c>
      <c r="PH113" s="5">
        <v>12178</v>
      </c>
      <c r="PI113" s="5">
        <v>10219</v>
      </c>
      <c r="PJ113" s="5">
        <v>13318</v>
      </c>
      <c r="PK113" s="5">
        <v>5106</v>
      </c>
      <c r="PL113" s="5">
        <v>5071</v>
      </c>
      <c r="PM113" s="5">
        <v>4947</v>
      </c>
      <c r="PN113" s="5">
        <v>5038</v>
      </c>
      <c r="PO113" s="5">
        <v>5041</v>
      </c>
      <c r="PP113" s="5">
        <v>4693</v>
      </c>
      <c r="PQ113" s="5">
        <v>4867</v>
      </c>
      <c r="PR113" s="5">
        <v>4561</v>
      </c>
      <c r="PS113" s="5">
        <v>2613</v>
      </c>
      <c r="PT113" s="5">
        <v>2646</v>
      </c>
      <c r="PU113" s="5">
        <v>2473</v>
      </c>
      <c r="PV113" s="5">
        <v>2214</v>
      </c>
      <c r="PW113" s="5">
        <v>3701</v>
      </c>
      <c r="PX113" s="5">
        <v>3896</v>
      </c>
      <c r="PY113" s="5">
        <v>3729</v>
      </c>
      <c r="PZ113" s="5">
        <v>9227</v>
      </c>
      <c r="QA113" s="5">
        <v>7905</v>
      </c>
      <c r="QB113" s="5">
        <v>5726</v>
      </c>
      <c r="QC113" s="5">
        <v>5740</v>
      </c>
      <c r="QD113" s="5">
        <v>5359</v>
      </c>
      <c r="QE113" s="5">
        <v>4991</v>
      </c>
      <c r="QF113" s="5">
        <v>4352</v>
      </c>
      <c r="QG113" s="5">
        <v>4145</v>
      </c>
      <c r="QH113" s="5">
        <v>3979</v>
      </c>
      <c r="QI113" s="5">
        <v>11914</v>
      </c>
      <c r="QJ113" s="5">
        <v>12676</v>
      </c>
      <c r="QK113" s="5">
        <v>15899</v>
      </c>
      <c r="QL113" s="5">
        <v>17812</v>
      </c>
      <c r="QM113" s="5">
        <v>13862</v>
      </c>
      <c r="QN113" s="5">
        <v>12434</v>
      </c>
      <c r="QO113" s="5">
        <v>11962</v>
      </c>
      <c r="QP113" s="5">
        <v>11470</v>
      </c>
      <c r="QQ113" s="5">
        <v>18631</v>
      </c>
      <c r="QR113" s="5">
        <v>17457</v>
      </c>
      <c r="QS113" s="5">
        <v>15947</v>
      </c>
      <c r="QT113" s="5">
        <v>15981</v>
      </c>
      <c r="QU113" s="5">
        <v>16773</v>
      </c>
      <c r="QV113" s="5">
        <v>14497</v>
      </c>
      <c r="QW113" s="5">
        <v>13615</v>
      </c>
      <c r="QX113" s="5">
        <v>11902</v>
      </c>
      <c r="QY113" s="5">
        <v>11857</v>
      </c>
      <c r="QZ113" s="5">
        <v>11536</v>
      </c>
      <c r="RA113" s="5">
        <v>12732</v>
      </c>
      <c r="RB113" s="5">
        <v>10271</v>
      </c>
      <c r="RC113" s="5">
        <v>11363</v>
      </c>
      <c r="RD113" s="5">
        <v>7873</v>
      </c>
      <c r="RE113" s="5">
        <v>7741</v>
      </c>
      <c r="RF113" s="5">
        <v>5604</v>
      </c>
      <c r="RG113" s="5">
        <v>6260</v>
      </c>
      <c r="RH113" s="5">
        <v>6337</v>
      </c>
      <c r="RI113" s="5">
        <v>5680</v>
      </c>
      <c r="RJ113" s="5">
        <v>6139</v>
      </c>
      <c r="RK113" s="5">
        <v>6167</v>
      </c>
      <c r="RL113" s="5">
        <v>6155</v>
      </c>
      <c r="RM113" s="5">
        <v>5714</v>
      </c>
      <c r="RN113" s="5">
        <v>5061</v>
      </c>
      <c r="RO113" s="5">
        <v>4581</v>
      </c>
      <c r="RP113" s="5">
        <v>6036</v>
      </c>
      <c r="RQ113" s="5">
        <v>6572</v>
      </c>
      <c r="RR113" s="5">
        <v>5802</v>
      </c>
      <c r="RS113" s="5">
        <v>5473</v>
      </c>
      <c r="RT113" s="5">
        <v>5600</v>
      </c>
      <c r="RU113" s="5">
        <v>5824</v>
      </c>
      <c r="RV113" s="5">
        <v>5722</v>
      </c>
      <c r="RW113" s="5">
        <v>7023</v>
      </c>
      <c r="RX113" s="5">
        <v>6516</v>
      </c>
      <c r="RY113" s="5">
        <v>6269</v>
      </c>
      <c r="RZ113" s="5">
        <v>5871</v>
      </c>
      <c r="SA113" s="5">
        <v>5982</v>
      </c>
      <c r="SB113" s="5">
        <v>5549</v>
      </c>
      <c r="SC113" s="5">
        <v>5467</v>
      </c>
      <c r="SD113" s="5">
        <v>5680</v>
      </c>
      <c r="SE113" s="5">
        <v>5478</v>
      </c>
      <c r="SF113" s="5">
        <v>6439</v>
      </c>
      <c r="SG113" s="5">
        <v>5249</v>
      </c>
      <c r="SH113" s="5">
        <v>4665</v>
      </c>
      <c r="SI113" s="5">
        <v>4774</v>
      </c>
      <c r="SJ113" s="5">
        <v>5705</v>
      </c>
      <c r="SK113" s="5">
        <v>5295</v>
      </c>
      <c r="SL113" s="5">
        <v>6009</v>
      </c>
      <c r="SM113" s="5">
        <v>5425</v>
      </c>
      <c r="SN113" s="5">
        <v>3769</v>
      </c>
      <c r="SO113" s="5">
        <v>4205</v>
      </c>
      <c r="SP113" s="5">
        <v>4017</v>
      </c>
      <c r="SQ113" s="5">
        <v>3997</v>
      </c>
      <c r="SR113" s="5">
        <v>7491</v>
      </c>
      <c r="SS113" s="5">
        <v>6993</v>
      </c>
      <c r="ST113" s="5">
        <v>6176</v>
      </c>
      <c r="SU113" s="5">
        <v>14321</v>
      </c>
      <c r="SV113" s="5">
        <v>15168</v>
      </c>
      <c r="SW113" s="5">
        <v>11667</v>
      </c>
      <c r="SX113" s="5">
        <v>4018</v>
      </c>
      <c r="SY113" s="5">
        <v>8402</v>
      </c>
      <c r="SZ113" s="5">
        <v>11771</v>
      </c>
      <c r="TA113" s="5">
        <v>13459</v>
      </c>
      <c r="TB113" s="5">
        <v>10722</v>
      </c>
      <c r="TC113" s="5">
        <v>12944</v>
      </c>
      <c r="TD113" s="5">
        <v>11081</v>
      </c>
      <c r="TE113" s="5">
        <v>10370</v>
      </c>
      <c r="TF113" s="5">
        <v>9288</v>
      </c>
      <c r="TG113" s="5">
        <v>7469</v>
      </c>
      <c r="TH113" s="5">
        <v>9530</v>
      </c>
      <c r="TI113" s="5">
        <v>10987</v>
      </c>
      <c r="TJ113" s="5">
        <v>10845</v>
      </c>
      <c r="TK113" s="5">
        <v>8722</v>
      </c>
      <c r="TL113" s="5">
        <v>10003</v>
      </c>
      <c r="TM113" s="5">
        <v>13796</v>
      </c>
      <c r="TN113" s="5">
        <v>20924</v>
      </c>
      <c r="TO113" s="5">
        <v>20996</v>
      </c>
      <c r="TP113" s="5">
        <v>22422</v>
      </c>
      <c r="TQ113" s="5">
        <v>20544</v>
      </c>
      <c r="TR113" s="5">
        <v>17240</v>
      </c>
      <c r="TS113" s="5">
        <v>14838</v>
      </c>
      <c r="TT113" s="5">
        <v>7495</v>
      </c>
      <c r="TU113" s="5">
        <v>1898</v>
      </c>
      <c r="TV113" s="5">
        <v>1806</v>
      </c>
      <c r="TW113" s="5">
        <v>1993</v>
      </c>
      <c r="TX113" s="5">
        <v>2026</v>
      </c>
      <c r="TY113" s="5">
        <v>1627</v>
      </c>
      <c r="TZ113" s="5">
        <v>1460</v>
      </c>
      <c r="UA113" s="5">
        <v>92</v>
      </c>
      <c r="UB113" s="5">
        <v>139</v>
      </c>
      <c r="UC113" s="5">
        <v>219</v>
      </c>
      <c r="UD113" s="5">
        <v>163</v>
      </c>
      <c r="UE113" s="5">
        <v>127</v>
      </c>
      <c r="UF113" s="5">
        <v>143</v>
      </c>
      <c r="UG113" s="5">
        <v>217</v>
      </c>
      <c r="UH113" s="5">
        <v>195</v>
      </c>
      <c r="UI113" s="5">
        <v>87</v>
      </c>
      <c r="UJ113" s="5">
        <v>352</v>
      </c>
      <c r="UK113" s="5">
        <v>264</v>
      </c>
      <c r="UL113" s="5">
        <v>69</v>
      </c>
      <c r="UM113" s="5">
        <v>159</v>
      </c>
      <c r="UN113" s="5">
        <v>396</v>
      </c>
      <c r="UO113" s="5">
        <v>248</v>
      </c>
      <c r="UP113" s="5">
        <v>151</v>
      </c>
      <c r="UQ113" s="5">
        <v>331</v>
      </c>
      <c r="UR113" s="5">
        <v>352</v>
      </c>
      <c r="US113" s="5">
        <v>614</v>
      </c>
      <c r="UT113" s="5">
        <v>1327</v>
      </c>
      <c r="UU113" s="5">
        <v>3593</v>
      </c>
      <c r="UV113" s="5">
        <v>562</v>
      </c>
      <c r="UW113" s="5">
        <v>993</v>
      </c>
      <c r="UX113" s="5">
        <v>206</v>
      </c>
      <c r="UY113" s="5">
        <v>374</v>
      </c>
      <c r="UZ113" s="5">
        <v>309</v>
      </c>
      <c r="VA113" s="5">
        <v>360</v>
      </c>
      <c r="VB113" s="5">
        <v>373</v>
      </c>
      <c r="VC113" s="5">
        <v>459</v>
      </c>
      <c r="VD113" s="5">
        <v>642</v>
      </c>
      <c r="VE113" s="5">
        <v>627</v>
      </c>
      <c r="VF113" s="5">
        <v>651</v>
      </c>
      <c r="VG113" s="5">
        <v>48502</v>
      </c>
      <c r="VH113" s="5">
        <v>54955</v>
      </c>
      <c r="VI113" s="5">
        <v>76164</v>
      </c>
      <c r="VJ113" s="5">
        <v>55544</v>
      </c>
      <c r="VK113" s="5">
        <v>68824</v>
      </c>
      <c r="VL113" s="5">
        <v>75706</v>
      </c>
      <c r="VM113" s="5">
        <v>64751</v>
      </c>
      <c r="VN113" s="5">
        <v>58892</v>
      </c>
      <c r="VO113" s="5">
        <v>60219</v>
      </c>
      <c r="VP113" s="5">
        <v>55007</v>
      </c>
      <c r="VQ113" s="5">
        <v>46539</v>
      </c>
      <c r="VR113" s="5">
        <v>69833</v>
      </c>
      <c r="VS113" s="5">
        <v>41112</v>
      </c>
      <c r="VT113" s="5">
        <v>49305</v>
      </c>
      <c r="VU113" s="5">
        <v>40468</v>
      </c>
      <c r="VV113" s="5">
        <v>41294</v>
      </c>
      <c r="VW113" s="5">
        <v>41996</v>
      </c>
      <c r="VX113" s="5">
        <v>26339</v>
      </c>
      <c r="VY113" s="5">
        <v>37022</v>
      </c>
      <c r="VZ113" s="5">
        <v>32609</v>
      </c>
      <c r="WA113" s="5">
        <v>33882</v>
      </c>
      <c r="WB113" s="5">
        <v>35258</v>
      </c>
      <c r="WC113" s="5">
        <v>41387</v>
      </c>
      <c r="WD113" s="5">
        <v>33442</v>
      </c>
      <c r="WE113" s="5">
        <v>27428</v>
      </c>
      <c r="WF113" s="5">
        <v>39108</v>
      </c>
      <c r="WG113" s="5">
        <v>33718</v>
      </c>
      <c r="WH113" s="5">
        <v>37696</v>
      </c>
      <c r="WI113" s="5">
        <v>34598</v>
      </c>
      <c r="WJ113" s="5">
        <v>36886</v>
      </c>
      <c r="WK113" s="5">
        <v>35936</v>
      </c>
      <c r="WL113" s="5">
        <v>32927</v>
      </c>
      <c r="WM113" s="5">
        <v>13706</v>
      </c>
      <c r="WN113" s="5">
        <v>13618</v>
      </c>
      <c r="WO113" s="5">
        <v>11068</v>
      </c>
      <c r="WP113" s="5">
        <v>4684</v>
      </c>
      <c r="WQ113" s="5">
        <v>4592</v>
      </c>
      <c r="WR113" s="5">
        <v>5114</v>
      </c>
      <c r="WS113" s="5">
        <v>4541</v>
      </c>
      <c r="WT113" s="5">
        <v>3991</v>
      </c>
      <c r="WU113" s="5">
        <v>5699</v>
      </c>
      <c r="WV113" s="5">
        <v>5982</v>
      </c>
      <c r="WW113" s="5">
        <v>5494</v>
      </c>
      <c r="WX113" s="5">
        <v>5625</v>
      </c>
      <c r="WY113" s="5">
        <v>5827</v>
      </c>
      <c r="WZ113" s="5">
        <v>5256</v>
      </c>
      <c r="XA113" s="5">
        <v>6069</v>
      </c>
      <c r="XB113" s="5">
        <v>5889</v>
      </c>
      <c r="XC113" s="5">
        <v>6078</v>
      </c>
      <c r="XD113" s="5">
        <v>5339</v>
      </c>
      <c r="XE113" s="5">
        <v>5806</v>
      </c>
      <c r="XF113" s="5">
        <v>5105</v>
      </c>
      <c r="XG113" s="5">
        <v>5170</v>
      </c>
      <c r="XH113" s="5">
        <v>2846</v>
      </c>
      <c r="XI113" s="5">
        <v>3067</v>
      </c>
      <c r="XJ113" s="5">
        <v>2133</v>
      </c>
      <c r="XK113" s="5">
        <v>3190</v>
      </c>
      <c r="XL113" s="5">
        <v>2743</v>
      </c>
      <c r="XM113" s="5">
        <v>2524</v>
      </c>
      <c r="XN113" s="5">
        <v>2624</v>
      </c>
      <c r="XO113" s="5">
        <v>2450</v>
      </c>
      <c r="XP113" s="5">
        <v>3265</v>
      </c>
      <c r="XQ113" s="5">
        <v>3046</v>
      </c>
      <c r="XR113" s="5">
        <v>2901</v>
      </c>
      <c r="XS113" s="2">
        <v>12647</v>
      </c>
      <c r="XT113" s="3" t="s">
        <v>222</v>
      </c>
      <c r="XU113" s="3" t="s">
        <v>222</v>
      </c>
      <c r="XV113" s="3" t="s">
        <v>222</v>
      </c>
      <c r="XW113" s="3" t="s">
        <v>221</v>
      </c>
      <c r="XX113" s="3" t="s">
        <v>222</v>
      </c>
      <c r="XY113" s="3" t="s">
        <v>222</v>
      </c>
      <c r="XZ113" s="3" t="s">
        <v>281</v>
      </c>
    </row>
    <row r="114" spans="1:650" x14ac:dyDescent="0.3">
      <c r="A114" s="1" t="s">
        <v>108</v>
      </c>
      <c r="B114" s="2">
        <v>4057010</v>
      </c>
      <c r="C114" s="5">
        <v>3795</v>
      </c>
      <c r="D114" s="5">
        <v>1475</v>
      </c>
      <c r="E114" s="5">
        <v>1014</v>
      </c>
      <c r="F114" s="5">
        <v>1486</v>
      </c>
      <c r="G114" s="5">
        <v>546</v>
      </c>
      <c r="H114" s="5">
        <v>3104</v>
      </c>
      <c r="I114" s="5">
        <v>-17</v>
      </c>
      <c r="J114" s="5">
        <v>590</v>
      </c>
      <c r="K114" s="5">
        <v>1388</v>
      </c>
      <c r="L114" s="5">
        <v>11391</v>
      </c>
      <c r="M114" s="5">
        <v>0</v>
      </c>
      <c r="N114" s="5">
        <v>0</v>
      </c>
      <c r="O114" s="5">
        <v>0</v>
      </c>
      <c r="P114" s="5">
        <v>0</v>
      </c>
      <c r="Q114" s="5">
        <v>0</v>
      </c>
      <c r="R114" s="5">
        <v>0</v>
      </c>
      <c r="S114" s="5">
        <v>0</v>
      </c>
      <c r="T114" s="5">
        <v>0</v>
      </c>
      <c r="U114" s="5">
        <v>0</v>
      </c>
      <c r="V114" s="5">
        <v>0</v>
      </c>
      <c r="W114" s="5">
        <v>0</v>
      </c>
      <c r="X114" s="5">
        <v>0</v>
      </c>
      <c r="Y114" s="5">
        <v>0</v>
      </c>
      <c r="Z114" s="5">
        <v>0</v>
      </c>
      <c r="AA114" s="5">
        <v>0</v>
      </c>
      <c r="AB114" s="5">
        <v>0</v>
      </c>
      <c r="AC114" s="5">
        <v>0</v>
      </c>
      <c r="AD114" s="5">
        <v>0</v>
      </c>
      <c r="AE114" s="5">
        <v>0</v>
      </c>
      <c r="AF114" s="5">
        <v>0</v>
      </c>
      <c r="AG114" s="5">
        <v>0</v>
      </c>
      <c r="AH114" s="5">
        <v>0</v>
      </c>
      <c r="AI114" s="5">
        <v>103625</v>
      </c>
      <c r="AJ114" s="5">
        <v>268350</v>
      </c>
      <c r="AK114" s="5">
        <v>64035</v>
      </c>
      <c r="AL114" s="5">
        <v>28258</v>
      </c>
      <c r="AM114" s="5">
        <v>540465</v>
      </c>
      <c r="AN114" s="5">
        <v>830052</v>
      </c>
      <c r="AO114" s="5">
        <v>154000</v>
      </c>
      <c r="AP114" s="5">
        <v>20520</v>
      </c>
      <c r="AQ114" s="5">
        <v>388156</v>
      </c>
      <c r="AR114" s="5">
        <v>48118</v>
      </c>
      <c r="AS114" s="5">
        <v>61223</v>
      </c>
      <c r="AT114" s="5">
        <v>49418</v>
      </c>
      <c r="AU114" s="5">
        <v>36351</v>
      </c>
      <c r="AV114" s="5">
        <v>50007</v>
      </c>
      <c r="AW114" s="5">
        <v>10912</v>
      </c>
      <c r="AX114" s="5">
        <v>32097</v>
      </c>
      <c r="AY114" s="5">
        <v>22871</v>
      </c>
      <c r="AZ114" s="5">
        <v>26909</v>
      </c>
      <c r="BA114" s="5">
        <v>16668</v>
      </c>
      <c r="BB114" s="5">
        <v>18330</v>
      </c>
      <c r="BC114" s="5">
        <v>13967</v>
      </c>
      <c r="BD114" s="5">
        <v>17809</v>
      </c>
      <c r="BE114" s="5">
        <v>13206</v>
      </c>
      <c r="BF114" s="5">
        <v>13907</v>
      </c>
      <c r="BG114" s="5">
        <v>17549</v>
      </c>
      <c r="BH114" s="5">
        <v>121658</v>
      </c>
      <c r="BI114" s="5">
        <v>26566</v>
      </c>
      <c r="BJ114" s="5">
        <v>12619</v>
      </c>
      <c r="BK114" s="5">
        <v>14021</v>
      </c>
      <c r="BL114" s="5">
        <v>15453</v>
      </c>
      <c r="BM114" s="5">
        <v>23408</v>
      </c>
      <c r="BN114" s="5">
        <v>13909</v>
      </c>
      <c r="BO114" s="5">
        <v>41230</v>
      </c>
      <c r="BP114" s="5">
        <v>35607</v>
      </c>
      <c r="BQ114" s="5">
        <v>28622</v>
      </c>
      <c r="BR114" s="5">
        <v>27317</v>
      </c>
      <c r="BS114" s="5">
        <v>22173</v>
      </c>
      <c r="BT114" s="5">
        <v>32964</v>
      </c>
      <c r="BU114" s="5">
        <v>73265</v>
      </c>
      <c r="BV114" s="5">
        <v>68518</v>
      </c>
      <c r="BW114" s="5">
        <v>34669</v>
      </c>
      <c r="BX114" s="5">
        <v>17230</v>
      </c>
      <c r="BY114" s="5">
        <v>13664</v>
      </c>
      <c r="BZ114" s="5">
        <v>19186</v>
      </c>
      <c r="CA114" s="5">
        <v>6128</v>
      </c>
      <c r="CB114" s="5">
        <v>32123</v>
      </c>
      <c r="CC114" s="5">
        <v>8384</v>
      </c>
      <c r="CD114" s="5">
        <v>8121</v>
      </c>
      <c r="CE114" s="5">
        <v>17896</v>
      </c>
      <c r="CF114" s="5">
        <v>12160</v>
      </c>
      <c r="CG114" s="5">
        <v>21832</v>
      </c>
      <c r="CH114" s="5">
        <v>10815</v>
      </c>
      <c r="CI114" s="5">
        <v>8198</v>
      </c>
      <c r="CJ114" s="5">
        <v>10909</v>
      </c>
      <c r="CK114" s="5">
        <v>6122</v>
      </c>
      <c r="CL114" s="5">
        <v>22802</v>
      </c>
      <c r="CM114" s="5">
        <v>18708</v>
      </c>
      <c r="CN114" s="5">
        <v>15148</v>
      </c>
      <c r="CO114" s="5">
        <v>15861</v>
      </c>
      <c r="CP114" s="5">
        <v>12284</v>
      </c>
      <c r="CQ114" s="5">
        <v>10881</v>
      </c>
      <c r="CR114" s="5">
        <v>6140</v>
      </c>
      <c r="CS114" s="5">
        <v>12466</v>
      </c>
      <c r="CT114" s="5">
        <v>4390</v>
      </c>
      <c r="CU114" s="5">
        <v>74833</v>
      </c>
      <c r="CV114" s="5">
        <v>40523</v>
      </c>
      <c r="CW114" s="5">
        <v>40129</v>
      </c>
      <c r="CX114" s="5">
        <v>35587</v>
      </c>
      <c r="CY114" s="5">
        <v>48948</v>
      </c>
      <c r="CZ114" s="5">
        <v>35685</v>
      </c>
      <c r="DA114" s="5">
        <v>34770</v>
      </c>
      <c r="DB114" s="5">
        <v>28574</v>
      </c>
      <c r="DC114" s="5">
        <v>30850</v>
      </c>
      <c r="DD114" s="5">
        <v>27791</v>
      </c>
      <c r="DE114" s="5">
        <v>38504</v>
      </c>
      <c r="DF114" s="5">
        <v>37214</v>
      </c>
      <c r="DG114" s="5">
        <v>49781</v>
      </c>
      <c r="DH114" s="5">
        <v>121584</v>
      </c>
      <c r="DI114" s="5">
        <v>35852</v>
      </c>
      <c r="DJ114" s="5">
        <v>29425</v>
      </c>
      <c r="DK114" s="5">
        <v>31414</v>
      </c>
      <c r="DL114" s="5">
        <v>28937</v>
      </c>
      <c r="DM114" s="5">
        <v>40037</v>
      </c>
      <c r="DN114" s="5">
        <v>54166</v>
      </c>
      <c r="DO114" s="5">
        <v>29078</v>
      </c>
      <c r="DP114" s="5">
        <v>16630</v>
      </c>
      <c r="DQ114" s="5">
        <v>20957</v>
      </c>
      <c r="DR114" s="5">
        <v>26568</v>
      </c>
      <c r="DS114" s="5">
        <v>26055</v>
      </c>
      <c r="DT114" s="5">
        <v>21552</v>
      </c>
      <c r="DU114" s="5">
        <v>22306</v>
      </c>
      <c r="DV114" s="5">
        <v>23804</v>
      </c>
      <c r="DW114" s="5">
        <v>15975</v>
      </c>
      <c r="DX114" s="5">
        <v>22408</v>
      </c>
      <c r="DY114" s="5">
        <v>12019</v>
      </c>
      <c r="DZ114" s="5">
        <v>18158</v>
      </c>
      <c r="EA114" s="5">
        <v>12545</v>
      </c>
      <c r="EB114" s="5">
        <v>27791</v>
      </c>
      <c r="EC114" s="5">
        <v>16617</v>
      </c>
      <c r="ED114" s="5">
        <v>20582</v>
      </c>
      <c r="EE114" s="5">
        <v>23487</v>
      </c>
      <c r="EF114" s="5">
        <v>45022</v>
      </c>
      <c r="EG114" s="5">
        <v>218814</v>
      </c>
      <c r="EH114" s="5">
        <v>30820</v>
      </c>
      <c r="EI114" s="5">
        <v>6194</v>
      </c>
      <c r="EJ114" s="5">
        <v>8109</v>
      </c>
      <c r="EK114" s="5">
        <v>3458</v>
      </c>
      <c r="EL114" s="5">
        <v>11032</v>
      </c>
      <c r="EM114" s="5">
        <v>8033</v>
      </c>
      <c r="EN114" s="5">
        <v>16285</v>
      </c>
      <c r="EO114" s="5">
        <v>6622</v>
      </c>
      <c r="EP114" s="5">
        <v>9702</v>
      </c>
      <c r="EQ114" s="5">
        <v>7137</v>
      </c>
      <c r="ER114" s="5">
        <v>3642</v>
      </c>
      <c r="ES114" s="5">
        <v>5356</v>
      </c>
      <c r="ET114" s="5">
        <v>5669</v>
      </c>
      <c r="EU114" s="5">
        <v>9642</v>
      </c>
      <c r="EV114" s="5">
        <v>12449</v>
      </c>
      <c r="EW114" s="5">
        <v>9108</v>
      </c>
      <c r="EX114" s="5">
        <v>4148</v>
      </c>
      <c r="EY114" s="5">
        <v>8884</v>
      </c>
      <c r="EZ114" s="5">
        <v>8881</v>
      </c>
      <c r="FA114" s="5">
        <v>8840</v>
      </c>
      <c r="FB114" s="5">
        <v>10869</v>
      </c>
      <c r="FC114" s="5">
        <v>5721</v>
      </c>
      <c r="FD114" s="5">
        <v>4696</v>
      </c>
      <c r="FE114" s="5">
        <v>3255</v>
      </c>
      <c r="FF114" s="5">
        <v>10069</v>
      </c>
      <c r="FG114" s="5">
        <v>0</v>
      </c>
      <c r="FH114" s="5">
        <v>0</v>
      </c>
      <c r="FI114" s="5">
        <v>0</v>
      </c>
      <c r="FJ114" s="5">
        <v>0</v>
      </c>
      <c r="FK114" s="5">
        <v>0</v>
      </c>
      <c r="FL114" s="5">
        <v>0</v>
      </c>
      <c r="FM114" s="5">
        <v>0</v>
      </c>
      <c r="FN114" s="5">
        <v>0</v>
      </c>
      <c r="FO114" s="5">
        <v>0</v>
      </c>
      <c r="FP114" s="5">
        <v>0</v>
      </c>
      <c r="FQ114" s="5">
        <v>0</v>
      </c>
      <c r="FR114" s="5">
        <v>0</v>
      </c>
      <c r="FS114" s="5">
        <v>0</v>
      </c>
      <c r="FT114" s="5">
        <v>0</v>
      </c>
      <c r="FU114" s="5" t="s">
        <v>220</v>
      </c>
      <c r="FV114" s="5" t="s">
        <v>220</v>
      </c>
      <c r="FW114" s="5" t="s">
        <v>220</v>
      </c>
      <c r="FX114" s="5" t="s">
        <v>220</v>
      </c>
      <c r="FY114" s="5" t="s">
        <v>220</v>
      </c>
      <c r="FZ114" s="5" t="s">
        <v>220</v>
      </c>
      <c r="GA114" s="5" t="s">
        <v>220</v>
      </c>
      <c r="GB114" s="5" t="s">
        <v>220</v>
      </c>
      <c r="GC114" s="5" t="s">
        <v>220</v>
      </c>
      <c r="GD114" s="5" t="s">
        <v>220</v>
      </c>
      <c r="GE114" s="5" t="s">
        <v>220</v>
      </c>
      <c r="GF114" s="5" t="s">
        <v>220</v>
      </c>
      <c r="GG114" s="5" t="s">
        <v>220</v>
      </c>
      <c r="GH114" s="5" t="s">
        <v>220</v>
      </c>
      <c r="GI114" s="5" t="s">
        <v>220</v>
      </c>
      <c r="GJ114" s="5" t="s">
        <v>220</v>
      </c>
      <c r="GK114" s="5" t="s">
        <v>220</v>
      </c>
      <c r="GL114" s="5" t="s">
        <v>220</v>
      </c>
      <c r="GM114" s="5">
        <v>236027</v>
      </c>
      <c r="GN114" s="5">
        <v>373747</v>
      </c>
      <c r="GO114" s="5">
        <v>150418</v>
      </c>
      <c r="GP114" s="5">
        <v>109570</v>
      </c>
      <c r="GQ114" s="5">
        <v>639329</v>
      </c>
      <c r="GR114" s="5">
        <v>946777</v>
      </c>
      <c r="GS114" s="5">
        <v>480833</v>
      </c>
      <c r="GT114" s="5">
        <v>149022</v>
      </c>
      <c r="GU114" s="5">
        <v>461256</v>
      </c>
      <c r="GV114" s="5">
        <v>112640</v>
      </c>
      <c r="GW114" s="5">
        <v>116849</v>
      </c>
      <c r="GX114" s="5">
        <v>116849</v>
      </c>
      <c r="GY114" s="5">
        <v>100294</v>
      </c>
      <c r="GZ114" s="5">
        <v>219999</v>
      </c>
      <c r="HA114" s="5">
        <v>61772</v>
      </c>
      <c r="HB114" s="5">
        <v>79344</v>
      </c>
      <c r="HC114" s="5">
        <v>79318</v>
      </c>
      <c r="HD114" s="5">
        <v>71648</v>
      </c>
      <c r="HE114" s="5">
        <v>83892</v>
      </c>
      <c r="HF114" s="5">
        <v>88980</v>
      </c>
      <c r="HG114" s="5">
        <v>60885</v>
      </c>
      <c r="HH114" s="5">
        <v>57797</v>
      </c>
      <c r="HI114" s="5">
        <v>49392</v>
      </c>
      <c r="HJ114" s="5">
        <v>67424</v>
      </c>
      <c r="HK114" s="5">
        <v>71196</v>
      </c>
      <c r="HL114" s="5">
        <v>167240</v>
      </c>
      <c r="HM114" s="5">
        <v>73573</v>
      </c>
      <c r="HN114" s="5">
        <v>59575</v>
      </c>
      <c r="HO114" s="5">
        <v>46598</v>
      </c>
      <c r="HP114" s="5">
        <v>48697</v>
      </c>
      <c r="HQ114" s="5">
        <v>51148</v>
      </c>
      <c r="HR114" s="5">
        <v>46526</v>
      </c>
      <c r="HS114" s="5">
        <v>479839</v>
      </c>
      <c r="HT114" s="5">
        <v>507372</v>
      </c>
      <c r="HU114" s="5">
        <v>467207</v>
      </c>
      <c r="HV114" s="5">
        <v>424997</v>
      </c>
      <c r="HW114" s="5">
        <v>498701</v>
      </c>
      <c r="HX114" s="5">
        <v>658174</v>
      </c>
      <c r="HY114" s="5">
        <v>575546</v>
      </c>
      <c r="HZ114" s="5">
        <v>504082</v>
      </c>
      <c r="IA114" s="5">
        <v>622851</v>
      </c>
      <c r="IB114" s="5">
        <v>648657</v>
      </c>
      <c r="IC114" s="5">
        <v>679513</v>
      </c>
      <c r="ID114" s="5">
        <v>774575</v>
      </c>
      <c r="IE114" s="5">
        <v>657481</v>
      </c>
      <c r="IF114" s="5">
        <v>570682</v>
      </c>
      <c r="IG114" s="5">
        <v>565080</v>
      </c>
      <c r="IH114" s="5">
        <v>489664</v>
      </c>
      <c r="II114" s="5">
        <v>393077</v>
      </c>
      <c r="IJ114" s="5">
        <v>393120</v>
      </c>
      <c r="IK114" s="5">
        <v>421264</v>
      </c>
      <c r="IL114" s="5">
        <v>324137</v>
      </c>
      <c r="IM114" s="5">
        <v>270655</v>
      </c>
      <c r="IN114" s="5">
        <v>249518</v>
      </c>
      <c r="IO114" s="5">
        <v>215273</v>
      </c>
      <c r="IP114" s="5">
        <v>215269</v>
      </c>
      <c r="IQ114" s="5">
        <v>204641</v>
      </c>
      <c r="IR114" s="5">
        <v>201105</v>
      </c>
      <c r="IS114" s="5">
        <v>202587</v>
      </c>
      <c r="IT114" s="5">
        <v>182186</v>
      </c>
      <c r="IU114" s="5">
        <v>190315</v>
      </c>
      <c r="IV114" s="5">
        <v>187444</v>
      </c>
      <c r="IW114" s="5">
        <v>181398</v>
      </c>
      <c r="IX114" s="5">
        <v>169730</v>
      </c>
      <c r="IY114" s="5">
        <v>64224</v>
      </c>
      <c r="IZ114" s="5">
        <v>76455</v>
      </c>
      <c r="JA114" s="5">
        <v>64997</v>
      </c>
      <c r="JB114" s="5">
        <v>69320</v>
      </c>
      <c r="JC114" s="5">
        <v>62479</v>
      </c>
      <c r="JD114" s="5">
        <v>62274</v>
      </c>
      <c r="JE114" s="5">
        <v>57130</v>
      </c>
      <c r="JF114" s="5">
        <v>46789</v>
      </c>
      <c r="JG114" s="5">
        <v>63348</v>
      </c>
      <c r="JH114" s="5">
        <v>61995</v>
      </c>
      <c r="JI114" s="5">
        <v>51473</v>
      </c>
      <c r="JJ114" s="5">
        <v>57707</v>
      </c>
      <c r="JK114" s="5">
        <v>56218</v>
      </c>
      <c r="JL114" s="5">
        <v>50728</v>
      </c>
      <c r="JM114" s="5">
        <v>47821</v>
      </c>
      <c r="JN114" s="5">
        <v>52782</v>
      </c>
      <c r="JO114" s="5">
        <v>48358</v>
      </c>
      <c r="JP114" s="5">
        <v>53187</v>
      </c>
      <c r="JQ114" s="5">
        <v>41417</v>
      </c>
      <c r="JR114" s="5">
        <v>29768</v>
      </c>
      <c r="JS114" s="5">
        <v>24403</v>
      </c>
      <c r="JT114" s="5">
        <v>30654</v>
      </c>
      <c r="JU114" s="5">
        <v>30559</v>
      </c>
      <c r="JV114" s="5">
        <v>28001</v>
      </c>
      <c r="JW114" s="5">
        <v>22237</v>
      </c>
      <c r="JX114" s="5">
        <v>27218</v>
      </c>
      <c r="JY114" s="5">
        <v>24651</v>
      </c>
      <c r="JZ114" s="5">
        <v>25779</v>
      </c>
      <c r="KA114" s="5">
        <v>25587</v>
      </c>
      <c r="KB114" s="5">
        <v>19350</v>
      </c>
      <c r="KC114" s="5">
        <v>22473</v>
      </c>
      <c r="KD114" s="5">
        <v>21337</v>
      </c>
      <c r="KE114" s="5">
        <v>7063</v>
      </c>
      <c r="KF114" s="5">
        <v>7702</v>
      </c>
      <c r="KG114" s="5">
        <v>6477</v>
      </c>
      <c r="KH114" s="5">
        <v>7922</v>
      </c>
      <c r="KI114" s="5">
        <v>6939</v>
      </c>
      <c r="KJ114" s="5">
        <v>7114</v>
      </c>
      <c r="KK114" s="5">
        <v>8357</v>
      </c>
      <c r="KL114" s="5">
        <v>6239</v>
      </c>
      <c r="KM114" s="5">
        <v>6311</v>
      </c>
      <c r="KN114" s="5">
        <v>6022</v>
      </c>
      <c r="KO114" s="5">
        <v>5167</v>
      </c>
      <c r="KP114" s="5">
        <v>6147</v>
      </c>
      <c r="KQ114" s="5">
        <v>6576</v>
      </c>
      <c r="KR114" s="5">
        <v>5989</v>
      </c>
      <c r="KS114" s="5">
        <v>5117</v>
      </c>
      <c r="KT114" s="5">
        <v>4968</v>
      </c>
      <c r="KU114" s="5">
        <v>5607</v>
      </c>
      <c r="KV114" s="5">
        <v>4449</v>
      </c>
      <c r="KW114" s="5">
        <v>4647</v>
      </c>
      <c r="KX114" s="5">
        <v>5369</v>
      </c>
      <c r="KY114" s="5">
        <v>5338</v>
      </c>
      <c r="KZ114" s="5">
        <v>4407</v>
      </c>
      <c r="LA114" s="5">
        <v>3666</v>
      </c>
      <c r="LB114" s="5">
        <v>3354</v>
      </c>
      <c r="LC114" s="5">
        <v>2519</v>
      </c>
      <c r="LD114" s="5">
        <v>2064</v>
      </c>
      <c r="LE114" s="5">
        <v>2030</v>
      </c>
      <c r="LF114" s="5">
        <v>1743</v>
      </c>
      <c r="LG114" s="5">
        <v>1716</v>
      </c>
      <c r="LH114" s="5">
        <v>1371</v>
      </c>
      <c r="LI114" s="5">
        <v>1596</v>
      </c>
      <c r="LJ114" s="5">
        <v>1219</v>
      </c>
      <c r="LK114" s="5">
        <v>8936</v>
      </c>
      <c r="LL114" s="5">
        <v>7505</v>
      </c>
      <c r="LM114" s="5">
        <v>4535</v>
      </c>
      <c r="LN114" s="5">
        <v>7651</v>
      </c>
      <c r="LO114" s="5">
        <v>4766</v>
      </c>
      <c r="LP114" s="5">
        <v>6083</v>
      </c>
      <c r="LQ114" s="5">
        <v>6478</v>
      </c>
      <c r="LR114" s="5">
        <v>3955</v>
      </c>
      <c r="LS114" s="5">
        <v>4819</v>
      </c>
      <c r="LT114" s="5">
        <v>4920</v>
      </c>
      <c r="LU114" s="5">
        <v>4091</v>
      </c>
      <c r="LV114" s="5">
        <v>3892</v>
      </c>
      <c r="LW114" s="5">
        <v>1252</v>
      </c>
      <c r="LX114" s="5">
        <v>1387</v>
      </c>
      <c r="LY114" s="5">
        <v>5303</v>
      </c>
      <c r="LZ114" s="5">
        <v>4307</v>
      </c>
      <c r="MA114" s="5">
        <v>4211</v>
      </c>
      <c r="MB114" s="5">
        <v>4267</v>
      </c>
      <c r="MC114" s="5">
        <v>2335</v>
      </c>
      <c r="MD114" s="5">
        <v>4139</v>
      </c>
      <c r="ME114" s="5">
        <v>4355</v>
      </c>
      <c r="MF114" s="5">
        <v>4678</v>
      </c>
      <c r="MG114" s="5">
        <v>3488</v>
      </c>
      <c r="MH114" s="5">
        <v>5206</v>
      </c>
      <c r="MI114" s="5">
        <v>3967</v>
      </c>
      <c r="MJ114" s="5">
        <v>3941</v>
      </c>
      <c r="MK114" s="5">
        <v>5040</v>
      </c>
      <c r="ML114" s="5">
        <v>4816</v>
      </c>
      <c r="MM114" s="5">
        <v>5797</v>
      </c>
      <c r="MN114" s="5">
        <v>2868</v>
      </c>
      <c r="MO114" s="5">
        <v>2606</v>
      </c>
      <c r="MP114" s="5">
        <v>2107</v>
      </c>
      <c r="MQ114" s="5">
        <v>0</v>
      </c>
      <c r="MR114" s="5">
        <v>0</v>
      </c>
      <c r="MS114" s="5">
        <v>0</v>
      </c>
      <c r="MT114" s="5">
        <v>0</v>
      </c>
      <c r="MU114" s="5">
        <v>0</v>
      </c>
      <c r="MV114" s="5">
        <v>0</v>
      </c>
      <c r="MW114" s="5">
        <v>0</v>
      </c>
      <c r="MX114" s="5">
        <v>0</v>
      </c>
      <c r="MY114" s="5">
        <v>0</v>
      </c>
      <c r="MZ114" s="5">
        <v>0</v>
      </c>
      <c r="NA114" s="5">
        <v>0</v>
      </c>
      <c r="NB114" s="5">
        <v>0</v>
      </c>
      <c r="NC114" s="5">
        <v>0</v>
      </c>
      <c r="ND114" s="5">
        <v>0</v>
      </c>
      <c r="NE114" s="5" t="s">
        <v>220</v>
      </c>
      <c r="NF114" s="5" t="s">
        <v>220</v>
      </c>
      <c r="NG114" s="5" t="s">
        <v>220</v>
      </c>
      <c r="NH114" s="5" t="s">
        <v>220</v>
      </c>
      <c r="NI114" s="5" t="s">
        <v>220</v>
      </c>
      <c r="NJ114" s="5" t="s">
        <v>220</v>
      </c>
      <c r="NK114" s="5" t="s">
        <v>220</v>
      </c>
      <c r="NL114" s="5" t="s">
        <v>220</v>
      </c>
      <c r="NM114" s="5" t="s">
        <v>220</v>
      </c>
      <c r="NN114" s="5" t="s">
        <v>220</v>
      </c>
      <c r="NO114" s="5" t="s">
        <v>220</v>
      </c>
      <c r="NP114" s="5" t="s">
        <v>220</v>
      </c>
      <c r="NQ114" s="5" t="s">
        <v>220</v>
      </c>
      <c r="NR114" s="5" t="s">
        <v>220</v>
      </c>
      <c r="NS114" s="5" t="s">
        <v>220</v>
      </c>
      <c r="NT114" s="5" t="s">
        <v>220</v>
      </c>
      <c r="NU114" s="5" t="s">
        <v>220</v>
      </c>
      <c r="NV114" s="5" t="s">
        <v>220</v>
      </c>
      <c r="NW114" s="5">
        <v>0</v>
      </c>
      <c r="NX114" s="5">
        <v>0</v>
      </c>
      <c r="NY114" s="5">
        <v>0</v>
      </c>
      <c r="NZ114" s="5">
        <v>0</v>
      </c>
      <c r="OA114" s="5">
        <v>0</v>
      </c>
      <c r="OB114" s="5">
        <v>0</v>
      </c>
      <c r="OC114" s="5">
        <v>0</v>
      </c>
      <c r="OD114" s="5">
        <v>0</v>
      </c>
      <c r="OE114" s="5">
        <v>0</v>
      </c>
      <c r="OF114" s="5">
        <v>0</v>
      </c>
      <c r="OG114" s="5">
        <v>0</v>
      </c>
      <c r="OH114" s="5">
        <v>0</v>
      </c>
      <c r="OI114" s="5">
        <v>0</v>
      </c>
      <c r="OJ114" s="5">
        <v>0</v>
      </c>
      <c r="OK114" s="5" t="s">
        <v>220</v>
      </c>
      <c r="OL114" s="5" t="s">
        <v>220</v>
      </c>
      <c r="OM114" s="5" t="s">
        <v>220</v>
      </c>
      <c r="ON114" s="5" t="s">
        <v>220</v>
      </c>
      <c r="OO114" s="5" t="s">
        <v>220</v>
      </c>
      <c r="OP114" s="5" t="s">
        <v>220</v>
      </c>
      <c r="OQ114" s="5" t="s">
        <v>220</v>
      </c>
      <c r="OR114" s="5" t="s">
        <v>220</v>
      </c>
      <c r="OS114" s="5" t="s">
        <v>220</v>
      </c>
      <c r="OT114" s="5" t="s">
        <v>220</v>
      </c>
      <c r="OU114" s="5" t="s">
        <v>220</v>
      </c>
      <c r="OV114" s="5" t="s">
        <v>220</v>
      </c>
      <c r="OW114" s="5" t="s">
        <v>220</v>
      </c>
      <c r="OX114" s="5" t="s">
        <v>220</v>
      </c>
      <c r="OY114" s="5" t="s">
        <v>220</v>
      </c>
      <c r="OZ114" s="5" t="s">
        <v>220</v>
      </c>
      <c r="PA114" s="5" t="s">
        <v>220</v>
      </c>
      <c r="PB114" s="5" t="s">
        <v>220</v>
      </c>
      <c r="PC114" s="5">
        <v>20697</v>
      </c>
      <c r="PD114" s="5">
        <v>23498</v>
      </c>
      <c r="PE114" s="5">
        <v>20029</v>
      </c>
      <c r="PF114" s="5">
        <v>20002</v>
      </c>
      <c r="PG114" s="5">
        <v>19264</v>
      </c>
      <c r="PH114" s="5">
        <v>19789</v>
      </c>
      <c r="PI114" s="5">
        <v>17436</v>
      </c>
      <c r="PJ114" s="5">
        <v>18299</v>
      </c>
      <c r="PK114" s="5">
        <v>17365</v>
      </c>
      <c r="PL114" s="5">
        <v>17002</v>
      </c>
      <c r="PM114" s="5">
        <v>15982</v>
      </c>
      <c r="PN114" s="5">
        <v>19622</v>
      </c>
      <c r="PO114" s="5">
        <v>19141</v>
      </c>
      <c r="PP114" s="5">
        <v>16806</v>
      </c>
      <c r="PQ114" s="5">
        <v>14055</v>
      </c>
      <c r="PR114" s="5">
        <v>15850</v>
      </c>
      <c r="PS114" s="5">
        <v>15842</v>
      </c>
      <c r="PT114" s="5">
        <v>15606</v>
      </c>
      <c r="PU114" s="5">
        <v>12497</v>
      </c>
      <c r="PV114" s="5">
        <v>15222</v>
      </c>
      <c r="PW114" s="5">
        <v>15842</v>
      </c>
      <c r="PX114" s="5">
        <v>14569</v>
      </c>
      <c r="PY114" s="5">
        <v>12047</v>
      </c>
      <c r="PZ114" s="5">
        <v>9562</v>
      </c>
      <c r="QA114" s="5">
        <v>8091</v>
      </c>
      <c r="QB114" s="5">
        <v>7832</v>
      </c>
      <c r="QC114" s="5">
        <v>8304</v>
      </c>
      <c r="QD114" s="5">
        <v>6849</v>
      </c>
      <c r="QE114" s="5">
        <v>5904</v>
      </c>
      <c r="QF114" s="5">
        <v>4821</v>
      </c>
      <c r="QG114" s="5">
        <v>4453</v>
      </c>
      <c r="QH114" s="5">
        <v>4023</v>
      </c>
      <c r="QI114" s="5">
        <v>22629</v>
      </c>
      <c r="QJ114" s="5">
        <v>14230</v>
      </c>
      <c r="QK114" s="5">
        <v>11537</v>
      </c>
      <c r="QL114" s="5">
        <v>16117</v>
      </c>
      <c r="QM114" s="5">
        <v>13541</v>
      </c>
      <c r="QN114" s="5">
        <v>17124</v>
      </c>
      <c r="QO114" s="5">
        <v>16922</v>
      </c>
      <c r="QP114" s="5">
        <v>14622</v>
      </c>
      <c r="QQ114" s="5">
        <v>16000</v>
      </c>
      <c r="QR114" s="5">
        <v>15472</v>
      </c>
      <c r="QS114" s="5">
        <v>12772</v>
      </c>
      <c r="QT114" s="5">
        <v>15107</v>
      </c>
      <c r="QU114" s="5">
        <v>10882</v>
      </c>
      <c r="QV114" s="5">
        <v>13536</v>
      </c>
      <c r="QW114" s="5">
        <v>17538</v>
      </c>
      <c r="QX114" s="5">
        <v>18614</v>
      </c>
      <c r="QY114" s="5">
        <v>14944</v>
      </c>
      <c r="QZ114" s="5">
        <v>15145</v>
      </c>
      <c r="RA114" s="5">
        <v>11758</v>
      </c>
      <c r="RB114" s="5">
        <v>18104</v>
      </c>
      <c r="RC114" s="5">
        <v>17830</v>
      </c>
      <c r="RD114" s="5">
        <v>14566</v>
      </c>
      <c r="RE114" s="5">
        <v>12607</v>
      </c>
      <c r="RF114" s="5">
        <v>13542</v>
      </c>
      <c r="RG114" s="5">
        <v>11195</v>
      </c>
      <c r="RH114" s="5">
        <v>11993</v>
      </c>
      <c r="RI114" s="5">
        <v>11042</v>
      </c>
      <c r="RJ114" s="5">
        <v>10621</v>
      </c>
      <c r="RK114" s="5">
        <v>11144</v>
      </c>
      <c r="RL114" s="5">
        <v>9680</v>
      </c>
      <c r="RM114" s="5">
        <v>9173</v>
      </c>
      <c r="RN114" s="5">
        <v>8743</v>
      </c>
      <c r="RO114" s="5">
        <v>13692</v>
      </c>
      <c r="RP114" s="5">
        <v>16100</v>
      </c>
      <c r="RQ114" s="5">
        <v>15719</v>
      </c>
      <c r="RR114" s="5">
        <v>16769</v>
      </c>
      <c r="RS114" s="5">
        <v>13746</v>
      </c>
      <c r="RT114" s="5">
        <v>16158</v>
      </c>
      <c r="RU114" s="5">
        <v>17838</v>
      </c>
      <c r="RV114" s="5">
        <v>15531</v>
      </c>
      <c r="RW114" s="5">
        <v>15804</v>
      </c>
      <c r="RX114" s="5">
        <v>15621</v>
      </c>
      <c r="RY114" s="5">
        <v>16040</v>
      </c>
      <c r="RZ114" s="5">
        <v>15931</v>
      </c>
      <c r="SA114" s="5">
        <v>15416</v>
      </c>
      <c r="SB114" s="5">
        <v>14501</v>
      </c>
      <c r="SC114" s="5">
        <v>14873</v>
      </c>
      <c r="SD114" s="5">
        <v>14249</v>
      </c>
      <c r="SE114" s="5">
        <v>14841</v>
      </c>
      <c r="SF114" s="5">
        <v>15276</v>
      </c>
      <c r="SG114" s="5">
        <v>15270</v>
      </c>
      <c r="SH114" s="5">
        <v>12807</v>
      </c>
      <c r="SI114" s="5">
        <v>14412</v>
      </c>
      <c r="SJ114" s="5">
        <v>13303</v>
      </c>
      <c r="SK114" s="5">
        <v>10979</v>
      </c>
      <c r="SL114" s="5">
        <v>9837</v>
      </c>
      <c r="SM114" s="5">
        <v>9599</v>
      </c>
      <c r="SN114" s="5">
        <v>9324</v>
      </c>
      <c r="SO114" s="5">
        <v>9495</v>
      </c>
      <c r="SP114" s="5">
        <v>8213</v>
      </c>
      <c r="SQ114" s="5">
        <v>3995</v>
      </c>
      <c r="SR114" s="5">
        <v>7587</v>
      </c>
      <c r="SS114" s="5">
        <v>8323</v>
      </c>
      <c r="ST114" s="5">
        <v>9245</v>
      </c>
      <c r="SU114" s="5">
        <v>7898</v>
      </c>
      <c r="SV114" s="5">
        <v>9902</v>
      </c>
      <c r="SW114" s="5">
        <v>9078</v>
      </c>
      <c r="SX114" s="5">
        <v>10008</v>
      </c>
      <c r="SY114" s="5">
        <v>10273</v>
      </c>
      <c r="SZ114" s="5">
        <v>7922</v>
      </c>
      <c r="TA114" s="5">
        <v>5798</v>
      </c>
      <c r="TB114" s="5">
        <v>6380</v>
      </c>
      <c r="TC114" s="5">
        <v>6596</v>
      </c>
      <c r="TD114" s="5">
        <v>6000</v>
      </c>
      <c r="TE114" s="5">
        <v>5640</v>
      </c>
      <c r="TF114" s="5">
        <v>6344</v>
      </c>
      <c r="TG114" s="5">
        <v>6479</v>
      </c>
      <c r="TH114" s="5">
        <v>5752</v>
      </c>
      <c r="TI114" s="5">
        <v>5523</v>
      </c>
      <c r="TJ114" s="5">
        <v>5374</v>
      </c>
      <c r="TK114" s="5">
        <v>5892</v>
      </c>
      <c r="TL114" s="5">
        <v>6630</v>
      </c>
      <c r="TM114" s="5">
        <v>5794</v>
      </c>
      <c r="TN114" s="5">
        <v>5185</v>
      </c>
      <c r="TO114" s="5">
        <v>5386</v>
      </c>
      <c r="TP114" s="5">
        <v>4573</v>
      </c>
      <c r="TQ114" s="5">
        <v>4299</v>
      </c>
      <c r="TR114" s="5">
        <v>4234</v>
      </c>
      <c r="TS114" s="5">
        <v>4352</v>
      </c>
      <c r="TT114" s="5">
        <v>3729</v>
      </c>
      <c r="TU114" s="5">
        <v>1996</v>
      </c>
      <c r="TV114" s="5">
        <v>1784</v>
      </c>
      <c r="TW114" s="5">
        <v>1907</v>
      </c>
      <c r="TX114" s="5">
        <v>1945</v>
      </c>
      <c r="TY114" s="5">
        <v>2091</v>
      </c>
      <c r="TZ114" s="5">
        <v>2061</v>
      </c>
      <c r="UA114" s="5">
        <v>2114</v>
      </c>
      <c r="UB114" s="5">
        <v>3108</v>
      </c>
      <c r="UC114" s="5">
        <v>2884</v>
      </c>
      <c r="UD114" s="5">
        <v>4293</v>
      </c>
      <c r="UE114" s="5">
        <v>4742</v>
      </c>
      <c r="UF114" s="5">
        <v>4941</v>
      </c>
      <c r="UG114" s="5">
        <v>4175</v>
      </c>
      <c r="UH114" s="5">
        <v>3968</v>
      </c>
      <c r="UI114" s="5">
        <v>4240</v>
      </c>
      <c r="UJ114" s="5">
        <v>4508</v>
      </c>
      <c r="UK114" s="5">
        <v>4730</v>
      </c>
      <c r="UL114" s="5">
        <v>5281</v>
      </c>
      <c r="UM114" s="5">
        <v>5939</v>
      </c>
      <c r="UN114" s="5">
        <v>5929</v>
      </c>
      <c r="UO114" s="5">
        <v>4896</v>
      </c>
      <c r="UP114" s="5">
        <v>5139</v>
      </c>
      <c r="UQ114" s="5">
        <v>4918</v>
      </c>
      <c r="UR114" s="5">
        <v>4989</v>
      </c>
      <c r="US114" s="5">
        <v>4467</v>
      </c>
      <c r="UT114" s="5">
        <v>5456</v>
      </c>
      <c r="UU114" s="5">
        <v>7990</v>
      </c>
      <c r="UV114" s="5">
        <v>8356</v>
      </c>
      <c r="UW114" s="5">
        <v>6942</v>
      </c>
      <c r="UX114" s="5">
        <v>5189</v>
      </c>
      <c r="UY114" s="5">
        <v>4755</v>
      </c>
      <c r="UZ114" s="5">
        <v>4464</v>
      </c>
      <c r="VA114" s="5">
        <v>6760</v>
      </c>
      <c r="VB114" s="5">
        <v>5483</v>
      </c>
      <c r="VC114" s="5">
        <v>5678</v>
      </c>
      <c r="VD114" s="5">
        <v>5289</v>
      </c>
      <c r="VE114" s="5">
        <v>5535</v>
      </c>
      <c r="VF114" s="5">
        <v>4933</v>
      </c>
      <c r="VG114" s="5">
        <v>67409</v>
      </c>
      <c r="VH114" s="5">
        <v>78164</v>
      </c>
      <c r="VI114" s="5">
        <v>86154</v>
      </c>
      <c r="VJ114" s="5">
        <v>97472</v>
      </c>
      <c r="VK114" s="5">
        <v>94067</v>
      </c>
      <c r="VL114" s="5">
        <v>86374</v>
      </c>
      <c r="VM114" s="5">
        <v>81235</v>
      </c>
      <c r="VN114" s="5">
        <v>74194</v>
      </c>
      <c r="VO114" s="5">
        <v>70366</v>
      </c>
      <c r="VP114" s="5">
        <v>72904</v>
      </c>
      <c r="VQ114" s="5">
        <v>65394</v>
      </c>
      <c r="VR114" s="5">
        <v>69205</v>
      </c>
      <c r="VS114" s="5">
        <v>65989</v>
      </c>
      <c r="VT114" s="5">
        <v>64025</v>
      </c>
      <c r="VU114" s="5">
        <v>62655</v>
      </c>
      <c r="VV114" s="5">
        <v>57123</v>
      </c>
      <c r="VW114" s="5">
        <v>53904</v>
      </c>
      <c r="VX114" s="5">
        <v>52165</v>
      </c>
      <c r="VY114" s="5">
        <v>44272</v>
      </c>
      <c r="VZ114" s="5">
        <v>45269</v>
      </c>
      <c r="WA114" s="5">
        <v>49850</v>
      </c>
      <c r="WB114" s="5">
        <v>41952</v>
      </c>
      <c r="WC114" s="5">
        <v>43783</v>
      </c>
      <c r="WD114" s="5">
        <v>51491</v>
      </c>
      <c r="WE114" s="5">
        <v>48360</v>
      </c>
      <c r="WF114" s="5">
        <v>43097</v>
      </c>
      <c r="WG114" s="5">
        <v>43554</v>
      </c>
      <c r="WH114" s="5">
        <v>42902</v>
      </c>
      <c r="WI114" s="5">
        <v>40054</v>
      </c>
      <c r="WJ114" s="5">
        <v>39835</v>
      </c>
      <c r="WK114" s="5">
        <v>38995</v>
      </c>
      <c r="WL114" s="5">
        <v>42037</v>
      </c>
      <c r="WM114" s="5">
        <v>3901</v>
      </c>
      <c r="WN114" s="5">
        <v>2643</v>
      </c>
      <c r="WO114" s="5">
        <v>1405</v>
      </c>
      <c r="WP114" s="5">
        <v>3510</v>
      </c>
      <c r="WQ114" s="5">
        <v>1289</v>
      </c>
      <c r="WR114" s="5">
        <v>1671</v>
      </c>
      <c r="WS114" s="5">
        <v>2092</v>
      </c>
      <c r="WT114" s="5">
        <v>994</v>
      </c>
      <c r="WU114" s="5">
        <v>1209</v>
      </c>
      <c r="WV114" s="5">
        <v>1157</v>
      </c>
      <c r="WW114" s="5">
        <v>1365</v>
      </c>
      <c r="WX114" s="5">
        <v>854</v>
      </c>
      <c r="WY114" s="5">
        <v>1507</v>
      </c>
      <c r="WZ114" s="5">
        <v>764</v>
      </c>
      <c r="XA114" s="5">
        <v>606</v>
      </c>
      <c r="XB114" s="5">
        <v>1298</v>
      </c>
      <c r="XC114" s="5">
        <v>2530</v>
      </c>
      <c r="XD114" s="5">
        <v>1060</v>
      </c>
      <c r="XE114" s="5">
        <v>643</v>
      </c>
      <c r="XF114" s="5">
        <v>738</v>
      </c>
      <c r="XG114" s="5">
        <v>497</v>
      </c>
      <c r="XH114" s="5">
        <v>506</v>
      </c>
      <c r="XI114" s="5">
        <v>649</v>
      </c>
      <c r="XJ114" s="5">
        <v>342</v>
      </c>
      <c r="XK114" s="5">
        <v>2227</v>
      </c>
      <c r="XL114" s="5">
        <v>2634</v>
      </c>
      <c r="XM114" s="5">
        <v>3268</v>
      </c>
      <c r="XN114" s="5">
        <v>1949</v>
      </c>
      <c r="XO114" s="5">
        <v>1639</v>
      </c>
      <c r="XP114" s="5">
        <v>1471</v>
      </c>
      <c r="XQ114" s="5">
        <v>1406</v>
      </c>
      <c r="XR114" s="5">
        <v>1224</v>
      </c>
      <c r="XS114" s="2">
        <v>12686</v>
      </c>
      <c r="XT114" s="3" t="s">
        <v>222</v>
      </c>
      <c r="XU114" s="3" t="s">
        <v>222</v>
      </c>
      <c r="XV114" s="3" t="s">
        <v>222</v>
      </c>
      <c r="XW114" s="3" t="s">
        <v>221</v>
      </c>
      <c r="XX114" s="3" t="s">
        <v>222</v>
      </c>
      <c r="XY114" s="3" t="s">
        <v>222</v>
      </c>
      <c r="XZ114" s="3" t="s">
        <v>282</v>
      </c>
    </row>
    <row r="115" spans="1:650" x14ac:dyDescent="0.3">
      <c r="A115" s="1" t="s">
        <v>109</v>
      </c>
      <c r="B115" s="2">
        <v>4057011</v>
      </c>
      <c r="C115" s="5">
        <v>10213</v>
      </c>
      <c r="D115" s="5">
        <v>2773</v>
      </c>
      <c r="E115" s="5">
        <v>3061</v>
      </c>
      <c r="F115" s="5">
        <v>2613</v>
      </c>
      <c r="G115" s="5">
        <v>5533</v>
      </c>
      <c r="H115" s="5">
        <v>3296</v>
      </c>
      <c r="I115" s="5">
        <v>8131</v>
      </c>
      <c r="J115" s="5">
        <v>456</v>
      </c>
      <c r="K115" s="5">
        <v>1317</v>
      </c>
      <c r="L115" s="5">
        <v>158</v>
      </c>
      <c r="M115" s="5">
        <v>956</v>
      </c>
      <c r="N115" s="5">
        <v>942</v>
      </c>
      <c r="O115" s="5">
        <v>4328</v>
      </c>
      <c r="P115" s="5">
        <v>284</v>
      </c>
      <c r="Q115" s="5">
        <v>538</v>
      </c>
      <c r="R115" s="5">
        <v>1035</v>
      </c>
      <c r="S115" s="5">
        <v>1172</v>
      </c>
      <c r="T115" s="5">
        <v>78</v>
      </c>
      <c r="U115" s="5">
        <v>60</v>
      </c>
      <c r="V115" s="5">
        <v>6010</v>
      </c>
      <c r="W115" s="5">
        <v>578</v>
      </c>
      <c r="X115" s="5">
        <v>4832</v>
      </c>
      <c r="Y115" s="5">
        <v>786</v>
      </c>
      <c r="Z115" s="5">
        <v>0</v>
      </c>
      <c r="AA115" s="5">
        <v>0</v>
      </c>
      <c r="AB115" s="5">
        <v>7</v>
      </c>
      <c r="AC115" s="5">
        <v>0</v>
      </c>
      <c r="AD115" s="5">
        <v>12</v>
      </c>
      <c r="AE115" s="5">
        <v>0</v>
      </c>
      <c r="AF115" s="5">
        <v>0</v>
      </c>
      <c r="AG115" s="5">
        <v>0</v>
      </c>
      <c r="AH115" s="5">
        <v>0</v>
      </c>
      <c r="AI115" s="5">
        <v>86350</v>
      </c>
      <c r="AJ115" s="5">
        <v>35844</v>
      </c>
      <c r="AK115" s="5">
        <v>95836</v>
      </c>
      <c r="AL115" s="5">
        <v>133428</v>
      </c>
      <c r="AM115" s="5">
        <v>117128</v>
      </c>
      <c r="AN115" s="5">
        <v>135709</v>
      </c>
      <c r="AO115" s="5">
        <v>28621</v>
      </c>
      <c r="AP115" s="5">
        <v>43703</v>
      </c>
      <c r="AQ115" s="5">
        <v>37940</v>
      </c>
      <c r="AR115" s="5">
        <v>30756</v>
      </c>
      <c r="AS115" s="5">
        <v>515123</v>
      </c>
      <c r="AT115" s="5">
        <v>46733</v>
      </c>
      <c r="AU115" s="5">
        <v>49113</v>
      </c>
      <c r="AV115" s="5">
        <v>21474</v>
      </c>
      <c r="AW115" s="5">
        <v>17810</v>
      </c>
      <c r="AX115" s="5">
        <v>18780</v>
      </c>
      <c r="AY115" s="5">
        <v>58617</v>
      </c>
      <c r="AZ115" s="5">
        <v>33444</v>
      </c>
      <c r="BA115" s="5">
        <v>6955</v>
      </c>
      <c r="BB115" s="5">
        <v>38311</v>
      </c>
      <c r="BC115" s="5">
        <v>27091</v>
      </c>
      <c r="BD115" s="5">
        <v>24735</v>
      </c>
      <c r="BE115" s="5">
        <v>15446</v>
      </c>
      <c r="BF115" s="5">
        <v>18101</v>
      </c>
      <c r="BG115" s="5">
        <v>21047</v>
      </c>
      <c r="BH115" s="5">
        <v>163493</v>
      </c>
      <c r="BI115" s="5">
        <v>47309</v>
      </c>
      <c r="BJ115" s="5">
        <v>21364</v>
      </c>
      <c r="BK115" s="5">
        <v>9269</v>
      </c>
      <c r="BL115" s="5">
        <v>27959</v>
      </c>
      <c r="BM115" s="5">
        <v>30927</v>
      </c>
      <c r="BN115" s="5">
        <v>9870</v>
      </c>
      <c r="BO115" s="5">
        <v>40738</v>
      </c>
      <c r="BP115" s="5">
        <v>48723</v>
      </c>
      <c r="BQ115" s="5">
        <v>32187</v>
      </c>
      <c r="BR115" s="5">
        <v>19440</v>
      </c>
      <c r="BS115" s="5">
        <v>17211</v>
      </c>
      <c r="BT115" s="5">
        <v>22536</v>
      </c>
      <c r="BU115" s="5">
        <v>11909</v>
      </c>
      <c r="BV115" s="5">
        <v>10367</v>
      </c>
      <c r="BW115" s="5">
        <v>30449</v>
      </c>
      <c r="BX115" s="5">
        <v>15234</v>
      </c>
      <c r="BY115" s="5">
        <v>13340</v>
      </c>
      <c r="BZ115" s="5">
        <v>10901</v>
      </c>
      <c r="CA115" s="5">
        <v>6612</v>
      </c>
      <c r="CB115" s="5">
        <v>3158</v>
      </c>
      <c r="CC115" s="5">
        <v>3385</v>
      </c>
      <c r="CD115" s="5">
        <v>5131</v>
      </c>
      <c r="CE115" s="5">
        <v>2210</v>
      </c>
      <c r="CF115" s="5">
        <v>4979</v>
      </c>
      <c r="CG115" s="5">
        <v>3854</v>
      </c>
      <c r="CH115" s="5">
        <v>1159</v>
      </c>
      <c r="CI115" s="5">
        <v>11449</v>
      </c>
      <c r="CJ115" s="5">
        <v>11578</v>
      </c>
      <c r="CK115" s="5">
        <v>5357</v>
      </c>
      <c r="CL115" s="5">
        <v>4748</v>
      </c>
      <c r="CM115" s="5">
        <v>17447</v>
      </c>
      <c r="CN115" s="5">
        <v>4362</v>
      </c>
      <c r="CO115" s="5">
        <v>5260</v>
      </c>
      <c r="CP115" s="5">
        <v>6349</v>
      </c>
      <c r="CQ115" s="5">
        <v>3573</v>
      </c>
      <c r="CR115" s="5">
        <v>8722</v>
      </c>
      <c r="CS115" s="5">
        <v>5968</v>
      </c>
      <c r="CT115" s="5">
        <v>4190</v>
      </c>
      <c r="CU115" s="5">
        <v>99716</v>
      </c>
      <c r="CV115" s="5">
        <v>114120</v>
      </c>
      <c r="CW115" s="5">
        <v>95803</v>
      </c>
      <c r="CX115" s="5">
        <v>82242</v>
      </c>
      <c r="CY115" s="5">
        <v>87372</v>
      </c>
      <c r="CZ115" s="5">
        <v>79074</v>
      </c>
      <c r="DA115" s="5">
        <v>75907</v>
      </c>
      <c r="DB115" s="5">
        <v>153563</v>
      </c>
      <c r="DC115" s="5">
        <v>65290</v>
      </c>
      <c r="DD115" s="5">
        <v>55421</v>
      </c>
      <c r="DE115" s="5">
        <v>66717</v>
      </c>
      <c r="DF115" s="5">
        <v>51600</v>
      </c>
      <c r="DG115" s="5">
        <v>43147</v>
      </c>
      <c r="DH115" s="5">
        <v>42259</v>
      </c>
      <c r="DI115" s="5">
        <v>43855</v>
      </c>
      <c r="DJ115" s="5">
        <v>39157</v>
      </c>
      <c r="DK115" s="5">
        <v>33177</v>
      </c>
      <c r="DL115" s="5">
        <v>35770</v>
      </c>
      <c r="DM115" s="5">
        <v>36548</v>
      </c>
      <c r="DN115" s="5">
        <v>38785</v>
      </c>
      <c r="DO115" s="5">
        <v>33092</v>
      </c>
      <c r="DP115" s="5">
        <v>33593</v>
      </c>
      <c r="DQ115" s="5">
        <v>28628</v>
      </c>
      <c r="DR115" s="5">
        <v>33194</v>
      </c>
      <c r="DS115" s="5">
        <v>38278</v>
      </c>
      <c r="DT115" s="5">
        <v>36781</v>
      </c>
      <c r="DU115" s="5">
        <v>33211</v>
      </c>
      <c r="DV115" s="5">
        <v>38632</v>
      </c>
      <c r="DW115" s="5">
        <v>34324</v>
      </c>
      <c r="DX115" s="5">
        <v>31000</v>
      </c>
      <c r="DY115" s="5">
        <v>26663</v>
      </c>
      <c r="DZ115" s="5">
        <v>27989</v>
      </c>
      <c r="EA115" s="5">
        <v>7642</v>
      </c>
      <c r="EB115" s="5">
        <v>15225</v>
      </c>
      <c r="EC115" s="5">
        <v>5058</v>
      </c>
      <c r="ED115" s="5">
        <v>2800</v>
      </c>
      <c r="EE115" s="5">
        <v>2727</v>
      </c>
      <c r="EF115" s="5">
        <v>16955</v>
      </c>
      <c r="EG115" s="5">
        <v>2404</v>
      </c>
      <c r="EH115" s="5">
        <v>984</v>
      </c>
      <c r="EI115" s="5">
        <v>10202</v>
      </c>
      <c r="EJ115" s="5">
        <v>3938</v>
      </c>
      <c r="EK115" s="5">
        <v>1839</v>
      </c>
      <c r="EL115" s="5">
        <v>2539</v>
      </c>
      <c r="EM115" s="5">
        <v>2373</v>
      </c>
      <c r="EN115" s="5">
        <v>2988</v>
      </c>
      <c r="EO115" s="5">
        <v>1989</v>
      </c>
      <c r="EP115" s="5">
        <v>2286</v>
      </c>
      <c r="EQ115" s="5">
        <v>2254</v>
      </c>
      <c r="ER115" s="5">
        <v>2911</v>
      </c>
      <c r="ES115" s="5">
        <v>2797</v>
      </c>
      <c r="ET115" s="5">
        <v>16454</v>
      </c>
      <c r="EU115" s="5">
        <v>691</v>
      </c>
      <c r="EV115" s="5">
        <v>5098</v>
      </c>
      <c r="EW115" s="5">
        <v>2637</v>
      </c>
      <c r="EX115" s="5">
        <v>5535</v>
      </c>
      <c r="EY115" s="5">
        <v>914</v>
      </c>
      <c r="EZ115" s="5">
        <v>1935</v>
      </c>
      <c r="FA115" s="5">
        <v>902</v>
      </c>
      <c r="FB115" s="5">
        <v>2427</v>
      </c>
      <c r="FC115" s="5">
        <v>3276</v>
      </c>
      <c r="FD115" s="5">
        <v>15302</v>
      </c>
      <c r="FE115" s="5">
        <v>1592</v>
      </c>
      <c r="FF115" s="5">
        <v>4075</v>
      </c>
      <c r="FG115" s="5">
        <v>0</v>
      </c>
      <c r="FH115" s="5">
        <v>0</v>
      </c>
      <c r="FI115" s="5">
        <v>0</v>
      </c>
      <c r="FJ115" s="5">
        <v>0</v>
      </c>
      <c r="FK115" s="5">
        <v>0</v>
      </c>
      <c r="FL115" s="5">
        <v>0</v>
      </c>
      <c r="FM115" s="5">
        <v>0</v>
      </c>
      <c r="FN115" s="5">
        <v>0</v>
      </c>
      <c r="FO115" s="5">
        <v>0</v>
      </c>
      <c r="FP115" s="5">
        <v>0</v>
      </c>
      <c r="FQ115" s="5">
        <v>0</v>
      </c>
      <c r="FR115" s="5">
        <v>0</v>
      </c>
      <c r="FS115" s="5">
        <v>0</v>
      </c>
      <c r="FT115" s="5">
        <v>0</v>
      </c>
      <c r="FU115" s="5" t="s">
        <v>220</v>
      </c>
      <c r="FV115" s="5" t="s">
        <v>220</v>
      </c>
      <c r="FW115" s="5" t="s">
        <v>220</v>
      </c>
      <c r="FX115" s="5" t="s">
        <v>220</v>
      </c>
      <c r="FY115" s="5" t="s">
        <v>220</v>
      </c>
      <c r="FZ115" s="5" t="s">
        <v>220</v>
      </c>
      <c r="GA115" s="5" t="s">
        <v>220</v>
      </c>
      <c r="GB115" s="5" t="s">
        <v>220</v>
      </c>
      <c r="GC115" s="5" t="s">
        <v>220</v>
      </c>
      <c r="GD115" s="5" t="s">
        <v>220</v>
      </c>
      <c r="GE115" s="5" t="s">
        <v>220</v>
      </c>
      <c r="GF115" s="5" t="s">
        <v>220</v>
      </c>
      <c r="GG115" s="5" t="s">
        <v>220</v>
      </c>
      <c r="GH115" s="5" t="s">
        <v>220</v>
      </c>
      <c r="GI115" s="5" t="s">
        <v>220</v>
      </c>
      <c r="GJ115" s="5" t="s">
        <v>220</v>
      </c>
      <c r="GK115" s="5" t="s">
        <v>220</v>
      </c>
      <c r="GL115" s="5" t="s">
        <v>220</v>
      </c>
      <c r="GM115" s="5">
        <v>244658</v>
      </c>
      <c r="GN115" s="5">
        <v>216684</v>
      </c>
      <c r="GO115" s="5">
        <v>231946</v>
      </c>
      <c r="GP115" s="5">
        <v>240524</v>
      </c>
      <c r="GQ115" s="5">
        <v>229971</v>
      </c>
      <c r="GR115" s="5">
        <v>257569</v>
      </c>
      <c r="GS115" s="5">
        <v>126972</v>
      </c>
      <c r="GT115" s="5">
        <v>209073</v>
      </c>
      <c r="GU115" s="5">
        <v>145198</v>
      </c>
      <c r="GV115" s="5">
        <v>105508</v>
      </c>
      <c r="GW115" s="5">
        <v>597975</v>
      </c>
      <c r="GX115" s="5">
        <v>112715</v>
      </c>
      <c r="GY115" s="5">
        <v>105573</v>
      </c>
      <c r="GZ115" s="5">
        <v>70164</v>
      </c>
      <c r="HA115" s="5">
        <v>67577</v>
      </c>
      <c r="HB115" s="5">
        <v>66388</v>
      </c>
      <c r="HC115" s="5">
        <v>97429</v>
      </c>
      <c r="HD115" s="5">
        <v>77182</v>
      </c>
      <c r="HE115" s="5">
        <v>50214</v>
      </c>
      <c r="HF115" s="5">
        <v>100719</v>
      </c>
      <c r="HG115" s="5">
        <v>116001</v>
      </c>
      <c r="HH115" s="5">
        <v>79836</v>
      </c>
      <c r="HI115" s="5">
        <v>52854</v>
      </c>
      <c r="HJ115" s="5">
        <v>61578</v>
      </c>
      <c r="HK115" s="5">
        <v>77685</v>
      </c>
      <c r="HL115" s="5">
        <v>206578</v>
      </c>
      <c r="HM115" s="5">
        <v>86683</v>
      </c>
      <c r="HN115" s="5">
        <v>68784</v>
      </c>
      <c r="HO115" s="5">
        <v>50442</v>
      </c>
      <c r="HP115" s="5">
        <v>82983</v>
      </c>
      <c r="HQ115" s="5">
        <v>65150</v>
      </c>
      <c r="HR115" s="5">
        <v>46124</v>
      </c>
      <c r="HS115" s="5">
        <v>816725</v>
      </c>
      <c r="HT115" s="5">
        <v>914567</v>
      </c>
      <c r="HU115" s="5">
        <v>875474</v>
      </c>
      <c r="HV115" s="5">
        <v>873729</v>
      </c>
      <c r="HW115" s="5">
        <v>812700</v>
      </c>
      <c r="HX115" s="5">
        <v>742280</v>
      </c>
      <c r="HY115" s="5">
        <v>585394</v>
      </c>
      <c r="HZ115" s="5">
        <v>635309</v>
      </c>
      <c r="IA115" s="5">
        <v>705807</v>
      </c>
      <c r="IB115" s="5">
        <v>628241</v>
      </c>
      <c r="IC115" s="5">
        <v>528010</v>
      </c>
      <c r="ID115" s="5">
        <v>503745</v>
      </c>
      <c r="IE115" s="5">
        <v>554021</v>
      </c>
      <c r="IF115" s="5">
        <v>383524</v>
      </c>
      <c r="IG115" s="5">
        <v>478268</v>
      </c>
      <c r="IH115" s="5">
        <v>362701</v>
      </c>
      <c r="II115" s="5">
        <v>354107</v>
      </c>
      <c r="IJ115" s="5">
        <v>353816</v>
      </c>
      <c r="IK115" s="5">
        <v>332371</v>
      </c>
      <c r="IL115" s="5">
        <v>330553</v>
      </c>
      <c r="IM115" s="5">
        <v>341579</v>
      </c>
      <c r="IN115" s="5">
        <v>285114</v>
      </c>
      <c r="IO115" s="5">
        <v>284511</v>
      </c>
      <c r="IP115" s="5">
        <v>290253</v>
      </c>
      <c r="IQ115" s="5">
        <v>350363</v>
      </c>
      <c r="IR115" s="5">
        <v>336689</v>
      </c>
      <c r="IS115" s="5">
        <v>312128</v>
      </c>
      <c r="IT115" s="5">
        <v>322865</v>
      </c>
      <c r="IU115" s="5">
        <v>315985</v>
      </c>
      <c r="IV115" s="5">
        <v>325692</v>
      </c>
      <c r="IW115" s="5">
        <v>339336</v>
      </c>
      <c r="IX115" s="5">
        <v>311151</v>
      </c>
      <c r="IY115" s="5">
        <v>64516</v>
      </c>
      <c r="IZ115" s="5">
        <v>80294</v>
      </c>
      <c r="JA115" s="5">
        <v>79646</v>
      </c>
      <c r="JB115" s="5">
        <v>77008</v>
      </c>
      <c r="JC115" s="5">
        <v>66971</v>
      </c>
      <c r="JD115" s="5">
        <v>85524</v>
      </c>
      <c r="JE115" s="5">
        <v>65797</v>
      </c>
      <c r="JF115" s="5">
        <v>53717</v>
      </c>
      <c r="JG115" s="5">
        <v>40225</v>
      </c>
      <c r="JH115" s="5">
        <v>25440</v>
      </c>
      <c r="JI115" s="5">
        <v>26740</v>
      </c>
      <c r="JJ115" s="5">
        <v>47693</v>
      </c>
      <c r="JK115" s="5">
        <v>48613</v>
      </c>
      <c r="JL115" s="5">
        <v>35875</v>
      </c>
      <c r="JM115" s="5">
        <v>40434</v>
      </c>
      <c r="JN115" s="5">
        <v>51081</v>
      </c>
      <c r="JO115" s="5">
        <v>33017</v>
      </c>
      <c r="JP115" s="5">
        <v>37285</v>
      </c>
      <c r="JQ115" s="5">
        <v>40462</v>
      </c>
      <c r="JR115" s="5">
        <v>32020</v>
      </c>
      <c r="JS115" s="5">
        <v>28978</v>
      </c>
      <c r="JT115" s="5">
        <v>29810</v>
      </c>
      <c r="JU115" s="5">
        <v>31655</v>
      </c>
      <c r="JV115" s="5">
        <v>39831</v>
      </c>
      <c r="JW115" s="5">
        <v>38322</v>
      </c>
      <c r="JX115" s="5">
        <v>36591</v>
      </c>
      <c r="JY115" s="5">
        <v>34855</v>
      </c>
      <c r="JZ115" s="5">
        <v>33806</v>
      </c>
      <c r="KA115" s="5">
        <v>35672</v>
      </c>
      <c r="KB115" s="5">
        <v>29744</v>
      </c>
      <c r="KC115" s="5">
        <v>32860</v>
      </c>
      <c r="KD115" s="5">
        <v>25483</v>
      </c>
      <c r="KE115" s="5">
        <v>87780</v>
      </c>
      <c r="KF115" s="5">
        <v>128145</v>
      </c>
      <c r="KG115" s="5">
        <v>78315</v>
      </c>
      <c r="KH115" s="5">
        <v>98983</v>
      </c>
      <c r="KI115" s="5">
        <v>129743</v>
      </c>
      <c r="KJ115" s="5">
        <v>222647</v>
      </c>
      <c r="KK115" s="5">
        <v>97237</v>
      </c>
      <c r="KL115" s="5">
        <v>85276</v>
      </c>
      <c r="KM115" s="5">
        <v>112863</v>
      </c>
      <c r="KN115" s="5">
        <v>13836</v>
      </c>
      <c r="KO115" s="5">
        <v>11192</v>
      </c>
      <c r="KP115" s="5">
        <v>9068</v>
      </c>
      <c r="KQ115" s="5">
        <v>10455</v>
      </c>
      <c r="KR115" s="5">
        <v>7915</v>
      </c>
      <c r="KS115" s="5">
        <v>9903</v>
      </c>
      <c r="KT115" s="5">
        <v>9596</v>
      </c>
      <c r="KU115" s="5">
        <v>15536</v>
      </c>
      <c r="KV115" s="5">
        <v>9916</v>
      </c>
      <c r="KW115" s="5">
        <v>2103</v>
      </c>
      <c r="KX115" s="5">
        <v>1466</v>
      </c>
      <c r="KY115" s="5">
        <v>1331</v>
      </c>
      <c r="KZ115" s="5">
        <v>1149</v>
      </c>
      <c r="LA115" s="5">
        <v>1140</v>
      </c>
      <c r="LB115" s="5">
        <v>1155</v>
      </c>
      <c r="LC115" s="5">
        <v>1669</v>
      </c>
      <c r="LD115" s="5">
        <v>1746</v>
      </c>
      <c r="LE115" s="5">
        <v>2104</v>
      </c>
      <c r="LF115" s="5">
        <v>1992</v>
      </c>
      <c r="LG115" s="5">
        <v>1731</v>
      </c>
      <c r="LH115" s="5">
        <v>1633</v>
      </c>
      <c r="LI115" s="5">
        <v>1486</v>
      </c>
      <c r="LJ115" s="5">
        <v>1398</v>
      </c>
      <c r="LK115" s="5">
        <v>13431</v>
      </c>
      <c r="LL115" s="5">
        <v>11740</v>
      </c>
      <c r="LM115" s="5">
        <v>9249</v>
      </c>
      <c r="LN115" s="5">
        <v>8073</v>
      </c>
      <c r="LO115" s="5">
        <v>11055</v>
      </c>
      <c r="LP115" s="5">
        <v>21961</v>
      </c>
      <c r="LQ115" s="5">
        <v>7508</v>
      </c>
      <c r="LR115" s="5">
        <v>9086</v>
      </c>
      <c r="LS115" s="5">
        <v>5060</v>
      </c>
      <c r="LT115" s="5">
        <v>4554</v>
      </c>
      <c r="LU115" s="5">
        <v>6173</v>
      </c>
      <c r="LV115" s="5">
        <v>5256</v>
      </c>
      <c r="LW115" s="5">
        <v>5821</v>
      </c>
      <c r="LX115" s="5">
        <v>5670</v>
      </c>
      <c r="LY115" s="5">
        <v>5862</v>
      </c>
      <c r="LZ115" s="5">
        <v>6892</v>
      </c>
      <c r="MA115" s="5">
        <v>4929</v>
      </c>
      <c r="MB115" s="5">
        <v>5413</v>
      </c>
      <c r="MC115" s="5">
        <v>7397</v>
      </c>
      <c r="MD115" s="5">
        <v>6305</v>
      </c>
      <c r="ME115" s="5">
        <v>5102</v>
      </c>
      <c r="MF115" s="5">
        <v>3823</v>
      </c>
      <c r="MG115" s="5">
        <v>5390</v>
      </c>
      <c r="MH115" s="5">
        <v>4536</v>
      </c>
      <c r="MI115" s="5">
        <v>4932</v>
      </c>
      <c r="MJ115" s="5">
        <v>4426</v>
      </c>
      <c r="MK115" s="5">
        <v>5314</v>
      </c>
      <c r="ML115" s="5">
        <v>4495</v>
      </c>
      <c r="MM115" s="5">
        <v>4497</v>
      </c>
      <c r="MN115" s="5">
        <v>4498</v>
      </c>
      <c r="MO115" s="5">
        <v>4071</v>
      </c>
      <c r="MP115" s="5">
        <v>3455</v>
      </c>
      <c r="MQ115" s="5">
        <v>519</v>
      </c>
      <c r="MR115" s="5">
        <v>503</v>
      </c>
      <c r="MS115" s="5">
        <v>439</v>
      </c>
      <c r="MT115" s="5">
        <v>436</v>
      </c>
      <c r="MU115" s="5">
        <v>415</v>
      </c>
      <c r="MV115" s="5">
        <v>344</v>
      </c>
      <c r="MW115" s="5">
        <v>306</v>
      </c>
      <c r="MX115" s="5">
        <v>295</v>
      </c>
      <c r="MY115" s="5">
        <v>177</v>
      </c>
      <c r="MZ115" s="5">
        <v>0</v>
      </c>
      <c r="NA115" s="5">
        <v>0</v>
      </c>
      <c r="NB115" s="5">
        <v>0</v>
      </c>
      <c r="NC115" s="5">
        <v>0</v>
      </c>
      <c r="ND115" s="5">
        <v>424</v>
      </c>
      <c r="NE115" s="5" t="s">
        <v>220</v>
      </c>
      <c r="NF115" s="5" t="s">
        <v>220</v>
      </c>
      <c r="NG115" s="5" t="s">
        <v>220</v>
      </c>
      <c r="NH115" s="5" t="s">
        <v>220</v>
      </c>
      <c r="NI115" s="5" t="s">
        <v>220</v>
      </c>
      <c r="NJ115" s="5" t="s">
        <v>220</v>
      </c>
      <c r="NK115" s="5" t="s">
        <v>220</v>
      </c>
      <c r="NL115" s="5" t="s">
        <v>220</v>
      </c>
      <c r="NM115" s="5" t="s">
        <v>220</v>
      </c>
      <c r="NN115" s="5" t="s">
        <v>220</v>
      </c>
      <c r="NO115" s="5" t="s">
        <v>220</v>
      </c>
      <c r="NP115" s="5" t="s">
        <v>220</v>
      </c>
      <c r="NQ115" s="5" t="s">
        <v>220</v>
      </c>
      <c r="NR115" s="5" t="s">
        <v>220</v>
      </c>
      <c r="NS115" s="5" t="s">
        <v>220</v>
      </c>
      <c r="NT115" s="5" t="s">
        <v>220</v>
      </c>
      <c r="NU115" s="5" t="s">
        <v>220</v>
      </c>
      <c r="NV115" s="5" t="s">
        <v>220</v>
      </c>
      <c r="NW115" s="5">
        <v>0</v>
      </c>
      <c r="NX115" s="5">
        <v>0</v>
      </c>
      <c r="NY115" s="5">
        <v>0</v>
      </c>
      <c r="NZ115" s="5">
        <v>0</v>
      </c>
      <c r="OA115" s="5">
        <v>0</v>
      </c>
      <c r="OB115" s="5">
        <v>0</v>
      </c>
      <c r="OC115" s="5">
        <v>0</v>
      </c>
      <c r="OD115" s="5">
        <v>0</v>
      </c>
      <c r="OE115" s="5">
        <v>0</v>
      </c>
      <c r="OF115" s="5">
        <v>0</v>
      </c>
      <c r="OG115" s="5">
        <v>0</v>
      </c>
      <c r="OH115" s="5">
        <v>0</v>
      </c>
      <c r="OI115" s="5">
        <v>0</v>
      </c>
      <c r="OJ115" s="5">
        <v>0</v>
      </c>
      <c r="OK115" s="5" t="s">
        <v>220</v>
      </c>
      <c r="OL115" s="5" t="s">
        <v>220</v>
      </c>
      <c r="OM115" s="5" t="s">
        <v>220</v>
      </c>
      <c r="ON115" s="5" t="s">
        <v>220</v>
      </c>
      <c r="OO115" s="5" t="s">
        <v>220</v>
      </c>
      <c r="OP115" s="5" t="s">
        <v>220</v>
      </c>
      <c r="OQ115" s="5" t="s">
        <v>220</v>
      </c>
      <c r="OR115" s="5" t="s">
        <v>220</v>
      </c>
      <c r="OS115" s="5" t="s">
        <v>220</v>
      </c>
      <c r="OT115" s="5" t="s">
        <v>220</v>
      </c>
      <c r="OU115" s="5" t="s">
        <v>220</v>
      </c>
      <c r="OV115" s="5" t="s">
        <v>220</v>
      </c>
      <c r="OW115" s="5" t="s">
        <v>220</v>
      </c>
      <c r="OX115" s="5" t="s">
        <v>220</v>
      </c>
      <c r="OY115" s="5" t="s">
        <v>220</v>
      </c>
      <c r="OZ115" s="5" t="s">
        <v>220</v>
      </c>
      <c r="PA115" s="5" t="s">
        <v>220</v>
      </c>
      <c r="PB115" s="5" t="s">
        <v>220</v>
      </c>
      <c r="PC115" s="5">
        <v>17546</v>
      </c>
      <c r="PD115" s="5">
        <v>17265</v>
      </c>
      <c r="PE115" s="5">
        <v>17186</v>
      </c>
      <c r="PF115" s="5">
        <v>16352</v>
      </c>
      <c r="PG115" s="5">
        <v>17001</v>
      </c>
      <c r="PH115" s="5">
        <v>14411</v>
      </c>
      <c r="PI115" s="5">
        <v>11740</v>
      </c>
      <c r="PJ115" s="5">
        <v>11606</v>
      </c>
      <c r="PK115" s="5">
        <v>6548</v>
      </c>
      <c r="PL115" s="5">
        <v>6871</v>
      </c>
      <c r="PM115" s="5">
        <v>6541</v>
      </c>
      <c r="PN115" s="5">
        <v>6907</v>
      </c>
      <c r="PO115" s="5">
        <v>6665</v>
      </c>
      <c r="PP115" s="5">
        <v>7486</v>
      </c>
      <c r="PQ115" s="5">
        <v>6888</v>
      </c>
      <c r="PR115" s="5">
        <v>6152</v>
      </c>
      <c r="PS115" s="5">
        <v>7534</v>
      </c>
      <c r="PT115" s="5">
        <v>9030</v>
      </c>
      <c r="PU115" s="5">
        <v>7779</v>
      </c>
      <c r="PV115" s="5">
        <v>7524</v>
      </c>
      <c r="PW115" s="5">
        <v>6005</v>
      </c>
      <c r="PX115" s="5">
        <v>5994</v>
      </c>
      <c r="PY115" s="5">
        <v>6750</v>
      </c>
      <c r="PZ115" s="5">
        <v>6703</v>
      </c>
      <c r="QA115" s="5">
        <v>7683</v>
      </c>
      <c r="QB115" s="5">
        <v>7608</v>
      </c>
      <c r="QC115" s="5">
        <v>7698</v>
      </c>
      <c r="QD115" s="5">
        <v>7498</v>
      </c>
      <c r="QE115" s="5">
        <v>7258</v>
      </c>
      <c r="QF115" s="5">
        <v>6311</v>
      </c>
      <c r="QG115" s="5">
        <v>6211</v>
      </c>
      <c r="QH115" s="5">
        <v>6063</v>
      </c>
      <c r="QI115" s="5">
        <v>52227</v>
      </c>
      <c r="QJ115" s="5">
        <v>48777</v>
      </c>
      <c r="QK115" s="5">
        <v>48795</v>
      </c>
      <c r="QL115" s="5">
        <v>48974</v>
      </c>
      <c r="QM115" s="5">
        <v>50260</v>
      </c>
      <c r="QN115" s="5">
        <v>46492</v>
      </c>
      <c r="QO115" s="5">
        <v>22493</v>
      </c>
      <c r="QP115" s="5">
        <v>45689</v>
      </c>
      <c r="QQ115" s="5">
        <v>24643</v>
      </c>
      <c r="QR115" s="5">
        <v>26611</v>
      </c>
      <c r="QS115" s="5">
        <v>40261</v>
      </c>
      <c r="QT115" s="5">
        <v>32019</v>
      </c>
      <c r="QU115" s="5">
        <v>25417</v>
      </c>
      <c r="QV115" s="5">
        <v>27223</v>
      </c>
      <c r="QW115" s="5">
        <v>34983</v>
      </c>
      <c r="QX115" s="5">
        <v>30554</v>
      </c>
      <c r="QY115" s="5">
        <v>29985</v>
      </c>
      <c r="QZ115" s="5">
        <v>24828</v>
      </c>
      <c r="RA115" s="5">
        <v>26747</v>
      </c>
      <c r="RB115" s="5">
        <v>26791</v>
      </c>
      <c r="RC115" s="5">
        <v>25446</v>
      </c>
      <c r="RD115" s="5">
        <v>30323</v>
      </c>
      <c r="RE115" s="5">
        <v>30945</v>
      </c>
      <c r="RF115" s="5">
        <v>28856</v>
      </c>
      <c r="RG115" s="5">
        <v>29697</v>
      </c>
      <c r="RH115" s="5">
        <v>27109</v>
      </c>
      <c r="RI115" s="5">
        <v>26189</v>
      </c>
      <c r="RJ115" s="5">
        <v>23398</v>
      </c>
      <c r="RK115" s="5">
        <v>22570</v>
      </c>
      <c r="RL115" s="5">
        <v>22491</v>
      </c>
      <c r="RM115" s="5">
        <v>20844</v>
      </c>
      <c r="RN115" s="5">
        <v>17398</v>
      </c>
      <c r="RO115" s="5">
        <v>22002</v>
      </c>
      <c r="RP115" s="5">
        <v>19105</v>
      </c>
      <c r="RQ115" s="5">
        <v>18017</v>
      </c>
      <c r="RR115" s="5">
        <v>16539</v>
      </c>
      <c r="RS115" s="5">
        <v>21219</v>
      </c>
      <c r="RT115" s="5">
        <v>15506</v>
      </c>
      <c r="RU115" s="5">
        <v>15100</v>
      </c>
      <c r="RV115" s="5">
        <v>14543</v>
      </c>
      <c r="RW115" s="5">
        <v>12282</v>
      </c>
      <c r="RX115" s="5">
        <v>14085</v>
      </c>
      <c r="RY115" s="5">
        <v>12139</v>
      </c>
      <c r="RZ115" s="5">
        <v>11009</v>
      </c>
      <c r="SA115" s="5">
        <v>11070</v>
      </c>
      <c r="SB115" s="5">
        <v>10887</v>
      </c>
      <c r="SC115" s="5">
        <v>11580</v>
      </c>
      <c r="SD115" s="5">
        <v>10177</v>
      </c>
      <c r="SE115" s="5">
        <v>18190</v>
      </c>
      <c r="SF115" s="5">
        <v>14269</v>
      </c>
      <c r="SG115" s="5">
        <v>15167</v>
      </c>
      <c r="SH115" s="5">
        <v>13904</v>
      </c>
      <c r="SI115" s="5">
        <v>14014</v>
      </c>
      <c r="SJ115" s="5">
        <v>13369</v>
      </c>
      <c r="SK115" s="5">
        <v>12734</v>
      </c>
      <c r="SL115" s="5">
        <v>11189</v>
      </c>
      <c r="SM115" s="5">
        <v>11199</v>
      </c>
      <c r="SN115" s="5">
        <v>10557</v>
      </c>
      <c r="SO115" s="5">
        <v>9432</v>
      </c>
      <c r="SP115" s="5">
        <v>9163</v>
      </c>
      <c r="SQ115" s="5">
        <v>8752</v>
      </c>
      <c r="SR115" s="5">
        <v>7984</v>
      </c>
      <c r="SS115" s="5">
        <v>7650</v>
      </c>
      <c r="ST115" s="5">
        <v>7514</v>
      </c>
      <c r="SU115" s="5">
        <v>3322</v>
      </c>
      <c r="SV115" s="5">
        <v>4123</v>
      </c>
      <c r="SW115" s="5">
        <v>5040</v>
      </c>
      <c r="SX115" s="5">
        <v>3689</v>
      </c>
      <c r="SY115" s="5">
        <v>3889</v>
      </c>
      <c r="SZ115" s="5">
        <v>3599</v>
      </c>
      <c r="TA115" s="5">
        <v>3520</v>
      </c>
      <c r="TB115" s="5">
        <v>989</v>
      </c>
      <c r="TC115" s="5">
        <v>1184</v>
      </c>
      <c r="TD115" s="5">
        <v>963</v>
      </c>
      <c r="TE115" s="5">
        <v>1387</v>
      </c>
      <c r="TF115" s="5">
        <v>1397</v>
      </c>
      <c r="TG115" s="5">
        <v>1020</v>
      </c>
      <c r="TH115" s="5">
        <v>953</v>
      </c>
      <c r="TI115" s="5">
        <v>877</v>
      </c>
      <c r="TJ115" s="5">
        <v>967</v>
      </c>
      <c r="TK115" s="5">
        <v>777</v>
      </c>
      <c r="TL115" s="5">
        <v>1141</v>
      </c>
      <c r="TM115" s="5">
        <v>2111</v>
      </c>
      <c r="TN115" s="5">
        <v>1848</v>
      </c>
      <c r="TO115" s="5">
        <v>1765</v>
      </c>
      <c r="TP115" s="5">
        <v>882</v>
      </c>
      <c r="TQ115" s="5">
        <v>1298</v>
      </c>
      <c r="TR115" s="5">
        <v>2420</v>
      </c>
      <c r="TS115" s="5">
        <v>3214</v>
      </c>
      <c r="TT115" s="5">
        <v>3527</v>
      </c>
      <c r="TU115" s="5">
        <v>3596</v>
      </c>
      <c r="TV115" s="5">
        <v>3386</v>
      </c>
      <c r="TW115" s="5">
        <v>3269</v>
      </c>
      <c r="TX115" s="5">
        <v>3687</v>
      </c>
      <c r="TY115" s="5">
        <v>3104</v>
      </c>
      <c r="TZ115" s="5">
        <v>2472</v>
      </c>
      <c r="UA115" s="5">
        <v>13</v>
      </c>
      <c r="UB115" s="5">
        <v>75</v>
      </c>
      <c r="UC115" s="5">
        <v>97</v>
      </c>
      <c r="UD115" s="5">
        <v>47</v>
      </c>
      <c r="UE115" s="5">
        <v>13</v>
      </c>
      <c r="UF115" s="5">
        <v>0</v>
      </c>
      <c r="UG115" s="5">
        <v>0</v>
      </c>
      <c r="UH115" s="5">
        <v>7</v>
      </c>
      <c r="UI115" s="5">
        <v>0</v>
      </c>
      <c r="UJ115" s="5">
        <v>0</v>
      </c>
      <c r="UK115" s="5">
        <v>2</v>
      </c>
      <c r="UL115" s="5">
        <v>56</v>
      </c>
      <c r="UM115" s="5">
        <v>64</v>
      </c>
      <c r="UN115" s="5">
        <v>47</v>
      </c>
      <c r="UO115" s="5">
        <v>210</v>
      </c>
      <c r="UP115" s="5">
        <v>447</v>
      </c>
      <c r="UQ115" s="5">
        <v>975</v>
      </c>
      <c r="UR115" s="5">
        <v>1321</v>
      </c>
      <c r="US115" s="5">
        <v>1145</v>
      </c>
      <c r="UT115" s="5">
        <v>912</v>
      </c>
      <c r="UU115" s="5">
        <v>519</v>
      </c>
      <c r="UV115" s="5">
        <v>945</v>
      </c>
      <c r="UW115" s="5">
        <v>1450</v>
      </c>
      <c r="UX115" s="5">
        <v>725</v>
      </c>
      <c r="UY115" s="5">
        <v>0</v>
      </c>
      <c r="UZ115" s="5">
        <v>0</v>
      </c>
      <c r="VA115" s="5">
        <v>0</v>
      </c>
      <c r="VB115" s="5">
        <v>0</v>
      </c>
      <c r="VC115" s="5">
        <v>0</v>
      </c>
      <c r="VD115" s="5">
        <v>0</v>
      </c>
      <c r="VE115" s="5">
        <v>0</v>
      </c>
      <c r="VF115" s="5">
        <v>0</v>
      </c>
      <c r="VG115" s="5">
        <v>42578</v>
      </c>
      <c r="VH115" s="5">
        <v>73946</v>
      </c>
      <c r="VI115" s="5">
        <v>84674</v>
      </c>
      <c r="VJ115" s="5">
        <v>41316</v>
      </c>
      <c r="VK115" s="5">
        <v>46185</v>
      </c>
      <c r="VL115" s="5">
        <v>100790</v>
      </c>
      <c r="VM115" s="5">
        <v>2304</v>
      </c>
      <c r="VN115" s="5">
        <v>89022</v>
      </c>
      <c r="VO115" s="5">
        <v>99568</v>
      </c>
      <c r="VP115" s="5">
        <v>77199</v>
      </c>
      <c r="VQ115" s="5">
        <v>74734</v>
      </c>
      <c r="VR115" s="5">
        <v>72495</v>
      </c>
      <c r="VS115" s="5">
        <v>76870</v>
      </c>
      <c r="VT115" s="5">
        <v>64319</v>
      </c>
      <c r="VU115" s="5">
        <v>65564</v>
      </c>
      <c r="VV115" s="5">
        <v>68407</v>
      </c>
      <c r="VW115" s="5">
        <v>84466</v>
      </c>
      <c r="VX115" s="5">
        <v>77937</v>
      </c>
      <c r="VY115" s="5">
        <v>53600</v>
      </c>
      <c r="VZ115" s="5">
        <v>55546</v>
      </c>
      <c r="WA115" s="5">
        <v>43775</v>
      </c>
      <c r="WB115" s="5">
        <v>43789</v>
      </c>
      <c r="WC115" s="5">
        <v>35654</v>
      </c>
      <c r="WD115" s="5">
        <v>56359</v>
      </c>
      <c r="WE115" s="5">
        <v>39726</v>
      </c>
      <c r="WF115" s="5">
        <v>34311</v>
      </c>
      <c r="WG115" s="5">
        <v>29068</v>
      </c>
      <c r="WH115" s="5">
        <v>27099</v>
      </c>
      <c r="WI115" s="5">
        <v>27973</v>
      </c>
      <c r="WJ115" s="5">
        <v>25928</v>
      </c>
      <c r="WK115" s="5">
        <v>23084</v>
      </c>
      <c r="WL115" s="5">
        <v>22594</v>
      </c>
      <c r="WM115" s="5">
        <v>3988</v>
      </c>
      <c r="WN115" s="5">
        <v>4480</v>
      </c>
      <c r="WO115" s="5">
        <v>3852</v>
      </c>
      <c r="WP115" s="5">
        <v>3832</v>
      </c>
      <c r="WQ115" s="5">
        <v>3679</v>
      </c>
      <c r="WR115" s="5">
        <v>2461</v>
      </c>
      <c r="WS115" s="5">
        <v>1264</v>
      </c>
      <c r="WT115" s="5">
        <v>1169</v>
      </c>
      <c r="WU115" s="5">
        <v>1090</v>
      </c>
      <c r="WV115" s="5">
        <v>2064</v>
      </c>
      <c r="WW115" s="5">
        <v>1845</v>
      </c>
      <c r="WX115" s="5">
        <v>2440</v>
      </c>
      <c r="WY115" s="5">
        <v>1804</v>
      </c>
      <c r="WZ115" s="5">
        <v>1148</v>
      </c>
      <c r="XA115" s="5">
        <v>1838</v>
      </c>
      <c r="XB115" s="5">
        <v>2501</v>
      </c>
      <c r="XC115" s="5">
        <v>2667</v>
      </c>
      <c r="XD115" s="5">
        <v>2843</v>
      </c>
      <c r="XE115" s="5">
        <v>3036</v>
      </c>
      <c r="XF115" s="5">
        <v>3478</v>
      </c>
      <c r="XG115" s="5">
        <v>4467</v>
      </c>
      <c r="XH115" s="5">
        <v>3077</v>
      </c>
      <c r="XI115" s="5">
        <v>2571</v>
      </c>
      <c r="XJ115" s="5">
        <v>4956</v>
      </c>
      <c r="XK115" s="5">
        <v>1466</v>
      </c>
      <c r="XL115" s="5">
        <v>1263</v>
      </c>
      <c r="XM115" s="5">
        <v>1413</v>
      </c>
      <c r="XN115" s="5">
        <v>1210</v>
      </c>
      <c r="XO115" s="5">
        <v>1295</v>
      </c>
      <c r="XP115" s="5">
        <v>1035</v>
      </c>
      <c r="XQ115" s="5">
        <v>915</v>
      </c>
      <c r="XR115" s="5">
        <v>871</v>
      </c>
      <c r="XS115" s="2">
        <v>12796</v>
      </c>
      <c r="XT115" s="3" t="s">
        <v>222</v>
      </c>
      <c r="XU115" s="3" t="s">
        <v>222</v>
      </c>
      <c r="XV115" s="3" t="s">
        <v>222</v>
      </c>
      <c r="XW115" s="3" t="s">
        <v>221</v>
      </c>
      <c r="XX115" s="3" t="s">
        <v>222</v>
      </c>
      <c r="XY115" s="3" t="s">
        <v>222</v>
      </c>
      <c r="XZ115" s="3" t="s">
        <v>227</v>
      </c>
    </row>
    <row r="116" spans="1:650" x14ac:dyDescent="0.3">
      <c r="A116" s="1" t="s">
        <v>110</v>
      </c>
      <c r="B116" s="2">
        <v>4061570</v>
      </c>
      <c r="C116" s="5" t="s">
        <v>220</v>
      </c>
      <c r="D116" s="5" t="s">
        <v>220</v>
      </c>
      <c r="E116" s="5" t="s">
        <v>220</v>
      </c>
      <c r="F116" s="5" t="s">
        <v>220</v>
      </c>
      <c r="G116" s="5" t="s">
        <v>220</v>
      </c>
      <c r="H116" s="5" t="s">
        <v>220</v>
      </c>
      <c r="I116" s="5" t="s">
        <v>220</v>
      </c>
      <c r="J116" s="5" t="s">
        <v>220</v>
      </c>
      <c r="K116" s="5" t="s">
        <v>220</v>
      </c>
      <c r="L116" s="5" t="s">
        <v>220</v>
      </c>
      <c r="M116" s="5" t="s">
        <v>220</v>
      </c>
      <c r="N116" s="5" t="s">
        <v>220</v>
      </c>
      <c r="O116" s="5" t="s">
        <v>220</v>
      </c>
      <c r="P116" s="5" t="s">
        <v>220</v>
      </c>
      <c r="Q116" s="5" t="s">
        <v>220</v>
      </c>
      <c r="R116" s="5" t="s">
        <v>220</v>
      </c>
      <c r="S116" s="5" t="s">
        <v>220</v>
      </c>
      <c r="T116" s="5" t="s">
        <v>220</v>
      </c>
      <c r="U116" s="5" t="s">
        <v>220</v>
      </c>
      <c r="V116" s="5">
        <v>2157</v>
      </c>
      <c r="W116" s="5">
        <v>0</v>
      </c>
      <c r="X116" s="5">
        <v>0</v>
      </c>
      <c r="Y116" s="5">
        <v>0</v>
      </c>
      <c r="Z116" s="5">
        <v>0</v>
      </c>
      <c r="AA116" s="5">
        <v>0</v>
      </c>
      <c r="AB116" s="5">
        <v>0</v>
      </c>
      <c r="AC116" s="5">
        <v>0</v>
      </c>
      <c r="AD116" s="5">
        <v>0</v>
      </c>
      <c r="AE116" s="5">
        <v>0</v>
      </c>
      <c r="AF116" s="5">
        <v>273</v>
      </c>
      <c r="AG116" s="5">
        <v>0</v>
      </c>
      <c r="AH116" s="5">
        <v>0</v>
      </c>
      <c r="AI116" s="5" t="s">
        <v>220</v>
      </c>
      <c r="AJ116" s="5" t="s">
        <v>220</v>
      </c>
      <c r="AK116" s="5" t="s">
        <v>220</v>
      </c>
      <c r="AL116" s="5" t="s">
        <v>220</v>
      </c>
      <c r="AM116" s="5" t="s">
        <v>220</v>
      </c>
      <c r="AN116" s="5" t="s">
        <v>220</v>
      </c>
      <c r="AO116" s="5" t="s">
        <v>220</v>
      </c>
      <c r="AP116" s="5" t="s">
        <v>220</v>
      </c>
      <c r="AQ116" s="5" t="s">
        <v>220</v>
      </c>
      <c r="AR116" s="5" t="s">
        <v>220</v>
      </c>
      <c r="AS116" s="5" t="s">
        <v>220</v>
      </c>
      <c r="AT116" s="5" t="s">
        <v>220</v>
      </c>
      <c r="AU116" s="5" t="s">
        <v>220</v>
      </c>
      <c r="AV116" s="5" t="s">
        <v>220</v>
      </c>
      <c r="AW116" s="5" t="s">
        <v>220</v>
      </c>
      <c r="AX116" s="5" t="s">
        <v>220</v>
      </c>
      <c r="AY116" s="5" t="s">
        <v>220</v>
      </c>
      <c r="AZ116" s="5" t="s">
        <v>220</v>
      </c>
      <c r="BA116" s="5" t="s">
        <v>220</v>
      </c>
      <c r="BB116" s="5">
        <v>0</v>
      </c>
      <c r="BC116" s="5">
        <v>417</v>
      </c>
      <c r="BD116" s="5">
        <v>2001</v>
      </c>
      <c r="BE116" s="5">
        <v>4165</v>
      </c>
      <c r="BF116" s="5">
        <v>15254</v>
      </c>
      <c r="BG116" s="5">
        <v>12514</v>
      </c>
      <c r="BH116" s="5">
        <v>5884</v>
      </c>
      <c r="BI116" s="5">
        <v>4070</v>
      </c>
      <c r="BJ116" s="5">
        <v>3070</v>
      </c>
      <c r="BK116" s="5">
        <v>4672</v>
      </c>
      <c r="BL116" s="5">
        <v>191266</v>
      </c>
      <c r="BM116" s="5">
        <v>4102</v>
      </c>
      <c r="BN116" s="5">
        <v>3704</v>
      </c>
      <c r="BO116" s="5" t="s">
        <v>220</v>
      </c>
      <c r="BP116" s="5" t="s">
        <v>220</v>
      </c>
      <c r="BQ116" s="5" t="s">
        <v>220</v>
      </c>
      <c r="BR116" s="5" t="s">
        <v>220</v>
      </c>
      <c r="BS116" s="5" t="s">
        <v>220</v>
      </c>
      <c r="BT116" s="5" t="s">
        <v>220</v>
      </c>
      <c r="BU116" s="5" t="s">
        <v>220</v>
      </c>
      <c r="BV116" s="5" t="s">
        <v>220</v>
      </c>
      <c r="BW116" s="5" t="s">
        <v>220</v>
      </c>
      <c r="BX116" s="5" t="s">
        <v>220</v>
      </c>
      <c r="BY116" s="5" t="s">
        <v>220</v>
      </c>
      <c r="BZ116" s="5" t="s">
        <v>220</v>
      </c>
      <c r="CA116" s="5" t="s">
        <v>220</v>
      </c>
      <c r="CB116" s="5" t="s">
        <v>220</v>
      </c>
      <c r="CC116" s="5" t="s">
        <v>220</v>
      </c>
      <c r="CD116" s="5" t="s">
        <v>220</v>
      </c>
      <c r="CE116" s="5" t="s">
        <v>220</v>
      </c>
      <c r="CF116" s="5" t="s">
        <v>220</v>
      </c>
      <c r="CG116" s="5" t="s">
        <v>220</v>
      </c>
      <c r="CH116" s="5">
        <v>3</v>
      </c>
      <c r="CI116" s="5">
        <v>942</v>
      </c>
      <c r="CJ116" s="5">
        <v>433</v>
      </c>
      <c r="CK116" s="5">
        <v>664</v>
      </c>
      <c r="CL116" s="5">
        <v>428</v>
      </c>
      <c r="CM116" s="5">
        <v>639</v>
      </c>
      <c r="CN116" s="5">
        <v>3294</v>
      </c>
      <c r="CO116" s="5">
        <v>626</v>
      </c>
      <c r="CP116" s="5">
        <v>2660</v>
      </c>
      <c r="CQ116" s="5">
        <v>4010</v>
      </c>
      <c r="CR116" s="5">
        <v>2908</v>
      </c>
      <c r="CS116" s="5">
        <v>984</v>
      </c>
      <c r="CT116" s="5">
        <v>636</v>
      </c>
      <c r="CU116" s="5" t="s">
        <v>220</v>
      </c>
      <c r="CV116" s="5" t="s">
        <v>220</v>
      </c>
      <c r="CW116" s="5" t="s">
        <v>220</v>
      </c>
      <c r="CX116" s="5" t="s">
        <v>220</v>
      </c>
      <c r="CY116" s="5" t="s">
        <v>220</v>
      </c>
      <c r="CZ116" s="5" t="s">
        <v>220</v>
      </c>
      <c r="DA116" s="5" t="s">
        <v>220</v>
      </c>
      <c r="DB116" s="5" t="s">
        <v>220</v>
      </c>
      <c r="DC116" s="5" t="s">
        <v>220</v>
      </c>
      <c r="DD116" s="5" t="s">
        <v>220</v>
      </c>
      <c r="DE116" s="5" t="s">
        <v>220</v>
      </c>
      <c r="DF116" s="5" t="s">
        <v>220</v>
      </c>
      <c r="DG116" s="5" t="s">
        <v>220</v>
      </c>
      <c r="DH116" s="5" t="s">
        <v>220</v>
      </c>
      <c r="DI116" s="5" t="s">
        <v>220</v>
      </c>
      <c r="DJ116" s="5" t="s">
        <v>220</v>
      </c>
      <c r="DK116" s="5" t="s">
        <v>220</v>
      </c>
      <c r="DL116" s="5" t="s">
        <v>220</v>
      </c>
      <c r="DM116" s="5" t="s">
        <v>220</v>
      </c>
      <c r="DN116" s="5">
        <v>0</v>
      </c>
      <c r="DO116" s="5">
        <v>0</v>
      </c>
      <c r="DP116" s="5">
        <v>0</v>
      </c>
      <c r="DQ116" s="5">
        <v>0</v>
      </c>
      <c r="DR116" s="5">
        <v>0</v>
      </c>
      <c r="DS116" s="5">
        <v>0</v>
      </c>
      <c r="DT116" s="5">
        <v>0</v>
      </c>
      <c r="DU116" s="5">
        <v>0</v>
      </c>
      <c r="DV116" s="5">
        <v>0</v>
      </c>
      <c r="DW116" s="5">
        <v>0</v>
      </c>
      <c r="DX116" s="5">
        <v>0</v>
      </c>
      <c r="DY116" s="5">
        <v>0</v>
      </c>
      <c r="DZ116" s="5">
        <v>0</v>
      </c>
      <c r="EA116" s="5" t="s">
        <v>220</v>
      </c>
      <c r="EB116" s="5" t="s">
        <v>220</v>
      </c>
      <c r="EC116" s="5" t="s">
        <v>220</v>
      </c>
      <c r="ED116" s="5" t="s">
        <v>220</v>
      </c>
      <c r="EE116" s="5" t="s">
        <v>220</v>
      </c>
      <c r="EF116" s="5" t="s">
        <v>220</v>
      </c>
      <c r="EG116" s="5" t="s">
        <v>220</v>
      </c>
      <c r="EH116" s="5" t="s">
        <v>220</v>
      </c>
      <c r="EI116" s="5" t="s">
        <v>220</v>
      </c>
      <c r="EJ116" s="5" t="s">
        <v>220</v>
      </c>
      <c r="EK116" s="5" t="s">
        <v>220</v>
      </c>
      <c r="EL116" s="5" t="s">
        <v>220</v>
      </c>
      <c r="EM116" s="5" t="s">
        <v>220</v>
      </c>
      <c r="EN116" s="5" t="s">
        <v>220</v>
      </c>
      <c r="EO116" s="5" t="s">
        <v>220</v>
      </c>
      <c r="EP116" s="5" t="s">
        <v>220</v>
      </c>
      <c r="EQ116" s="5" t="s">
        <v>220</v>
      </c>
      <c r="ER116" s="5" t="s">
        <v>220</v>
      </c>
      <c r="ES116" s="5" t="s">
        <v>220</v>
      </c>
      <c r="ET116" s="5">
        <v>0</v>
      </c>
      <c r="EU116" s="5">
        <v>0</v>
      </c>
      <c r="EV116" s="5">
        <v>69</v>
      </c>
      <c r="EW116" s="5">
        <v>189</v>
      </c>
      <c r="EX116" s="5">
        <v>176</v>
      </c>
      <c r="EY116" s="5">
        <v>654</v>
      </c>
      <c r="EZ116" s="5">
        <v>122</v>
      </c>
      <c r="FA116" s="5">
        <v>224</v>
      </c>
      <c r="FB116" s="5">
        <v>162</v>
      </c>
      <c r="FC116" s="5">
        <v>571</v>
      </c>
      <c r="FD116" s="5">
        <v>2761</v>
      </c>
      <c r="FE116" s="5">
        <v>141</v>
      </c>
      <c r="FF116" s="5">
        <v>99</v>
      </c>
      <c r="FG116" s="5" t="s">
        <v>220</v>
      </c>
      <c r="FH116" s="5" t="s">
        <v>220</v>
      </c>
      <c r="FI116" s="5" t="s">
        <v>220</v>
      </c>
      <c r="FJ116" s="5" t="s">
        <v>220</v>
      </c>
      <c r="FK116" s="5" t="s">
        <v>220</v>
      </c>
      <c r="FL116" s="5" t="s">
        <v>220</v>
      </c>
      <c r="FM116" s="5" t="s">
        <v>220</v>
      </c>
      <c r="FN116" s="5" t="s">
        <v>220</v>
      </c>
      <c r="FO116" s="5" t="s">
        <v>220</v>
      </c>
      <c r="FP116" s="5" t="s">
        <v>220</v>
      </c>
      <c r="FQ116" s="5" t="s">
        <v>220</v>
      </c>
      <c r="FR116" s="5" t="s">
        <v>220</v>
      </c>
      <c r="FS116" s="5" t="s">
        <v>220</v>
      </c>
      <c r="FT116" s="5" t="s">
        <v>220</v>
      </c>
      <c r="FU116" s="5" t="s">
        <v>220</v>
      </c>
      <c r="FV116" s="5" t="s">
        <v>220</v>
      </c>
      <c r="FW116" s="5" t="s">
        <v>220</v>
      </c>
      <c r="FX116" s="5" t="s">
        <v>220</v>
      </c>
      <c r="FY116" s="5" t="s">
        <v>220</v>
      </c>
      <c r="FZ116" s="5" t="s">
        <v>220</v>
      </c>
      <c r="GA116" s="5" t="s">
        <v>220</v>
      </c>
      <c r="GB116" s="5" t="s">
        <v>220</v>
      </c>
      <c r="GC116" s="5" t="s">
        <v>220</v>
      </c>
      <c r="GD116" s="5" t="s">
        <v>220</v>
      </c>
      <c r="GE116" s="5" t="s">
        <v>220</v>
      </c>
      <c r="GF116" s="5" t="s">
        <v>220</v>
      </c>
      <c r="GG116" s="5" t="s">
        <v>220</v>
      </c>
      <c r="GH116" s="5" t="s">
        <v>220</v>
      </c>
      <c r="GI116" s="5" t="s">
        <v>220</v>
      </c>
      <c r="GJ116" s="5" t="s">
        <v>220</v>
      </c>
      <c r="GK116" s="5" t="s">
        <v>220</v>
      </c>
      <c r="GL116" s="5" t="s">
        <v>220</v>
      </c>
      <c r="GM116" s="5" t="s">
        <v>220</v>
      </c>
      <c r="GN116" s="5" t="s">
        <v>220</v>
      </c>
      <c r="GO116" s="5" t="s">
        <v>220</v>
      </c>
      <c r="GP116" s="5" t="s">
        <v>220</v>
      </c>
      <c r="GQ116" s="5" t="s">
        <v>220</v>
      </c>
      <c r="GR116" s="5" t="s">
        <v>220</v>
      </c>
      <c r="GS116" s="5" t="s">
        <v>220</v>
      </c>
      <c r="GT116" s="5" t="s">
        <v>220</v>
      </c>
      <c r="GU116" s="5" t="s">
        <v>220</v>
      </c>
      <c r="GV116" s="5" t="s">
        <v>220</v>
      </c>
      <c r="GW116" s="5" t="s">
        <v>220</v>
      </c>
      <c r="GX116" s="5" t="s">
        <v>220</v>
      </c>
      <c r="GY116" s="5" t="s">
        <v>220</v>
      </c>
      <c r="GZ116" s="5" t="s">
        <v>220</v>
      </c>
      <c r="HA116" s="5" t="s">
        <v>220</v>
      </c>
      <c r="HB116" s="5" t="s">
        <v>220</v>
      </c>
      <c r="HC116" s="5" t="s">
        <v>220</v>
      </c>
      <c r="HD116" s="5" t="s">
        <v>220</v>
      </c>
      <c r="HE116" s="5" t="s">
        <v>220</v>
      </c>
      <c r="HF116" s="5">
        <v>2160</v>
      </c>
      <c r="HG116" s="5">
        <v>1359</v>
      </c>
      <c r="HH116" s="5">
        <v>2503</v>
      </c>
      <c r="HI116" s="5">
        <v>5019</v>
      </c>
      <c r="HJ116" s="5">
        <v>15858</v>
      </c>
      <c r="HK116" s="5">
        <v>13807</v>
      </c>
      <c r="HL116" s="5">
        <v>9300</v>
      </c>
      <c r="HM116" s="5">
        <v>4920</v>
      </c>
      <c r="HN116" s="5">
        <v>5892</v>
      </c>
      <c r="HO116" s="5">
        <v>9254</v>
      </c>
      <c r="HP116" s="5">
        <v>197208</v>
      </c>
      <c r="HQ116" s="5">
        <v>5227</v>
      </c>
      <c r="HR116" s="5">
        <v>4439</v>
      </c>
      <c r="HS116" s="5" t="s">
        <v>220</v>
      </c>
      <c r="HT116" s="5" t="s">
        <v>220</v>
      </c>
      <c r="HU116" s="5" t="s">
        <v>220</v>
      </c>
      <c r="HV116" s="5" t="s">
        <v>220</v>
      </c>
      <c r="HW116" s="5" t="s">
        <v>220</v>
      </c>
      <c r="HX116" s="5" t="s">
        <v>220</v>
      </c>
      <c r="HY116" s="5" t="s">
        <v>220</v>
      </c>
      <c r="HZ116" s="5" t="s">
        <v>220</v>
      </c>
      <c r="IA116" s="5" t="s">
        <v>220</v>
      </c>
      <c r="IB116" s="5" t="s">
        <v>220</v>
      </c>
      <c r="IC116" s="5" t="s">
        <v>220</v>
      </c>
      <c r="ID116" s="5" t="s">
        <v>220</v>
      </c>
      <c r="IE116" s="5" t="s">
        <v>220</v>
      </c>
      <c r="IF116" s="5" t="s">
        <v>220</v>
      </c>
      <c r="IG116" s="5" t="s">
        <v>220</v>
      </c>
      <c r="IH116" s="5" t="s">
        <v>220</v>
      </c>
      <c r="II116" s="5" t="s">
        <v>220</v>
      </c>
      <c r="IJ116" s="5" t="s">
        <v>220</v>
      </c>
      <c r="IK116" s="5" t="s">
        <v>220</v>
      </c>
      <c r="IL116" s="5">
        <v>24698</v>
      </c>
      <c r="IM116" s="5">
        <v>181518</v>
      </c>
      <c r="IN116" s="5">
        <v>223002</v>
      </c>
      <c r="IO116" s="5">
        <v>246799</v>
      </c>
      <c r="IP116" s="5">
        <v>225426</v>
      </c>
      <c r="IQ116" s="5">
        <v>241618</v>
      </c>
      <c r="IR116" s="5">
        <v>240279</v>
      </c>
      <c r="IS116" s="5">
        <v>233776</v>
      </c>
      <c r="IT116" s="5">
        <v>244550</v>
      </c>
      <c r="IU116" s="5">
        <v>240447</v>
      </c>
      <c r="IV116" s="5">
        <v>194805</v>
      </c>
      <c r="IW116" s="5">
        <v>193260</v>
      </c>
      <c r="IX116" s="5">
        <v>173068</v>
      </c>
      <c r="IY116" s="5" t="s">
        <v>220</v>
      </c>
      <c r="IZ116" s="5" t="s">
        <v>220</v>
      </c>
      <c r="JA116" s="5" t="s">
        <v>220</v>
      </c>
      <c r="JB116" s="5" t="s">
        <v>220</v>
      </c>
      <c r="JC116" s="5" t="s">
        <v>220</v>
      </c>
      <c r="JD116" s="5" t="s">
        <v>220</v>
      </c>
      <c r="JE116" s="5" t="s">
        <v>220</v>
      </c>
      <c r="JF116" s="5" t="s">
        <v>220</v>
      </c>
      <c r="JG116" s="5" t="s">
        <v>220</v>
      </c>
      <c r="JH116" s="5" t="s">
        <v>220</v>
      </c>
      <c r="JI116" s="5" t="s">
        <v>220</v>
      </c>
      <c r="JJ116" s="5" t="s">
        <v>220</v>
      </c>
      <c r="JK116" s="5" t="s">
        <v>220</v>
      </c>
      <c r="JL116" s="5" t="s">
        <v>220</v>
      </c>
      <c r="JM116" s="5" t="s">
        <v>220</v>
      </c>
      <c r="JN116" s="5" t="s">
        <v>220</v>
      </c>
      <c r="JO116" s="5" t="s">
        <v>220</v>
      </c>
      <c r="JP116" s="5" t="s">
        <v>220</v>
      </c>
      <c r="JQ116" s="5" t="s">
        <v>220</v>
      </c>
      <c r="JR116" s="5">
        <v>539</v>
      </c>
      <c r="JS116" s="5">
        <v>6145</v>
      </c>
      <c r="JT116" s="5">
        <v>8586</v>
      </c>
      <c r="JU116" s="5">
        <v>16444</v>
      </c>
      <c r="JV116" s="5">
        <v>9807</v>
      </c>
      <c r="JW116" s="5">
        <v>9427</v>
      </c>
      <c r="JX116" s="5">
        <v>8637</v>
      </c>
      <c r="JY116" s="5">
        <v>10981</v>
      </c>
      <c r="JZ116" s="5">
        <v>8331</v>
      </c>
      <c r="KA116" s="5">
        <v>9972</v>
      </c>
      <c r="KB116" s="5">
        <v>10246</v>
      </c>
      <c r="KC116" s="5">
        <v>8674</v>
      </c>
      <c r="KD116" s="5">
        <v>8842</v>
      </c>
      <c r="KE116" s="5" t="s">
        <v>220</v>
      </c>
      <c r="KF116" s="5" t="s">
        <v>220</v>
      </c>
      <c r="KG116" s="5" t="s">
        <v>220</v>
      </c>
      <c r="KH116" s="5" t="s">
        <v>220</v>
      </c>
      <c r="KI116" s="5" t="s">
        <v>220</v>
      </c>
      <c r="KJ116" s="5" t="s">
        <v>220</v>
      </c>
      <c r="KK116" s="5" t="s">
        <v>220</v>
      </c>
      <c r="KL116" s="5" t="s">
        <v>220</v>
      </c>
      <c r="KM116" s="5" t="s">
        <v>220</v>
      </c>
      <c r="KN116" s="5" t="s">
        <v>220</v>
      </c>
      <c r="KO116" s="5" t="s">
        <v>220</v>
      </c>
      <c r="KP116" s="5" t="s">
        <v>220</v>
      </c>
      <c r="KQ116" s="5" t="s">
        <v>220</v>
      </c>
      <c r="KR116" s="5" t="s">
        <v>220</v>
      </c>
      <c r="KS116" s="5" t="s">
        <v>220</v>
      </c>
      <c r="KT116" s="5" t="s">
        <v>220</v>
      </c>
      <c r="KU116" s="5" t="s">
        <v>220</v>
      </c>
      <c r="KV116" s="5" t="s">
        <v>220</v>
      </c>
      <c r="KW116" s="5" t="s">
        <v>220</v>
      </c>
      <c r="KX116" s="5">
        <v>4747</v>
      </c>
      <c r="KY116" s="5">
        <v>13931</v>
      </c>
      <c r="KZ116" s="5">
        <v>12346</v>
      </c>
      <c r="LA116" s="5">
        <v>14990</v>
      </c>
      <c r="LB116" s="5">
        <v>12880</v>
      </c>
      <c r="LC116" s="5">
        <v>13745</v>
      </c>
      <c r="LD116" s="5">
        <v>12492</v>
      </c>
      <c r="LE116" s="5">
        <v>12053</v>
      </c>
      <c r="LF116" s="5">
        <v>11521</v>
      </c>
      <c r="LG116" s="5">
        <v>12520</v>
      </c>
      <c r="LH116" s="5">
        <v>11431</v>
      </c>
      <c r="LI116" s="5">
        <v>9822</v>
      </c>
      <c r="LJ116" s="5">
        <v>8321</v>
      </c>
      <c r="LK116" s="5" t="s">
        <v>220</v>
      </c>
      <c r="LL116" s="5" t="s">
        <v>220</v>
      </c>
      <c r="LM116" s="5" t="s">
        <v>220</v>
      </c>
      <c r="LN116" s="5" t="s">
        <v>220</v>
      </c>
      <c r="LO116" s="5" t="s">
        <v>220</v>
      </c>
      <c r="LP116" s="5" t="s">
        <v>220</v>
      </c>
      <c r="LQ116" s="5" t="s">
        <v>220</v>
      </c>
      <c r="LR116" s="5" t="s">
        <v>220</v>
      </c>
      <c r="LS116" s="5" t="s">
        <v>220</v>
      </c>
      <c r="LT116" s="5" t="s">
        <v>220</v>
      </c>
      <c r="LU116" s="5" t="s">
        <v>220</v>
      </c>
      <c r="LV116" s="5" t="s">
        <v>220</v>
      </c>
      <c r="LW116" s="5" t="s">
        <v>220</v>
      </c>
      <c r="LX116" s="5" t="s">
        <v>220</v>
      </c>
      <c r="LY116" s="5" t="s">
        <v>220</v>
      </c>
      <c r="LZ116" s="5" t="s">
        <v>220</v>
      </c>
      <c r="MA116" s="5" t="s">
        <v>220</v>
      </c>
      <c r="MB116" s="5" t="s">
        <v>220</v>
      </c>
      <c r="MC116" s="5" t="s">
        <v>220</v>
      </c>
      <c r="MD116" s="5">
        <v>219</v>
      </c>
      <c r="ME116" s="5">
        <v>562</v>
      </c>
      <c r="MF116" s="5">
        <v>502</v>
      </c>
      <c r="MG116" s="5">
        <v>810</v>
      </c>
      <c r="MH116" s="5">
        <v>791</v>
      </c>
      <c r="MI116" s="5">
        <v>634</v>
      </c>
      <c r="MJ116" s="5">
        <v>691</v>
      </c>
      <c r="MK116" s="5">
        <v>699</v>
      </c>
      <c r="ML116" s="5">
        <v>546</v>
      </c>
      <c r="MM116" s="5">
        <v>605</v>
      </c>
      <c r="MN116" s="5">
        <v>693</v>
      </c>
      <c r="MO116" s="5">
        <v>846</v>
      </c>
      <c r="MP116" s="5">
        <v>911</v>
      </c>
      <c r="MQ116" s="5" t="s">
        <v>220</v>
      </c>
      <c r="MR116" s="5" t="s">
        <v>220</v>
      </c>
      <c r="MS116" s="5" t="s">
        <v>220</v>
      </c>
      <c r="MT116" s="5" t="s">
        <v>220</v>
      </c>
      <c r="MU116" s="5" t="s">
        <v>220</v>
      </c>
      <c r="MV116" s="5" t="s">
        <v>220</v>
      </c>
      <c r="MW116" s="5" t="s">
        <v>220</v>
      </c>
      <c r="MX116" s="5" t="s">
        <v>220</v>
      </c>
      <c r="MY116" s="5" t="s">
        <v>220</v>
      </c>
      <c r="MZ116" s="5" t="s">
        <v>220</v>
      </c>
      <c r="NA116" s="5" t="s">
        <v>220</v>
      </c>
      <c r="NB116" s="5" t="s">
        <v>220</v>
      </c>
      <c r="NC116" s="5" t="s">
        <v>220</v>
      </c>
      <c r="ND116" s="5" t="s">
        <v>220</v>
      </c>
      <c r="NE116" s="5" t="s">
        <v>220</v>
      </c>
      <c r="NF116" s="5" t="s">
        <v>220</v>
      </c>
      <c r="NG116" s="5" t="s">
        <v>220</v>
      </c>
      <c r="NH116" s="5" t="s">
        <v>220</v>
      </c>
      <c r="NI116" s="5" t="s">
        <v>220</v>
      </c>
      <c r="NJ116" s="5" t="s">
        <v>220</v>
      </c>
      <c r="NK116" s="5" t="s">
        <v>220</v>
      </c>
      <c r="NL116" s="5" t="s">
        <v>220</v>
      </c>
      <c r="NM116" s="5" t="s">
        <v>220</v>
      </c>
      <c r="NN116" s="5" t="s">
        <v>220</v>
      </c>
      <c r="NO116" s="5" t="s">
        <v>220</v>
      </c>
      <c r="NP116" s="5" t="s">
        <v>220</v>
      </c>
      <c r="NQ116" s="5" t="s">
        <v>220</v>
      </c>
      <c r="NR116" s="5" t="s">
        <v>220</v>
      </c>
      <c r="NS116" s="5" t="s">
        <v>220</v>
      </c>
      <c r="NT116" s="5" t="s">
        <v>220</v>
      </c>
      <c r="NU116" s="5" t="s">
        <v>220</v>
      </c>
      <c r="NV116" s="5" t="s">
        <v>220</v>
      </c>
      <c r="NW116" s="5" t="s">
        <v>220</v>
      </c>
      <c r="NX116" s="5" t="s">
        <v>220</v>
      </c>
      <c r="NY116" s="5" t="s">
        <v>220</v>
      </c>
      <c r="NZ116" s="5" t="s">
        <v>220</v>
      </c>
      <c r="OA116" s="5" t="s">
        <v>220</v>
      </c>
      <c r="OB116" s="5" t="s">
        <v>220</v>
      </c>
      <c r="OC116" s="5" t="s">
        <v>220</v>
      </c>
      <c r="OD116" s="5" t="s">
        <v>220</v>
      </c>
      <c r="OE116" s="5" t="s">
        <v>220</v>
      </c>
      <c r="OF116" s="5" t="s">
        <v>220</v>
      </c>
      <c r="OG116" s="5" t="s">
        <v>220</v>
      </c>
      <c r="OH116" s="5" t="s">
        <v>220</v>
      </c>
      <c r="OI116" s="5" t="s">
        <v>220</v>
      </c>
      <c r="OJ116" s="5" t="s">
        <v>220</v>
      </c>
      <c r="OK116" s="5" t="s">
        <v>220</v>
      </c>
      <c r="OL116" s="5" t="s">
        <v>220</v>
      </c>
      <c r="OM116" s="5" t="s">
        <v>220</v>
      </c>
      <c r="ON116" s="5" t="s">
        <v>220</v>
      </c>
      <c r="OO116" s="5" t="s">
        <v>220</v>
      </c>
      <c r="OP116" s="5" t="s">
        <v>220</v>
      </c>
      <c r="OQ116" s="5" t="s">
        <v>220</v>
      </c>
      <c r="OR116" s="5" t="s">
        <v>220</v>
      </c>
      <c r="OS116" s="5" t="s">
        <v>220</v>
      </c>
      <c r="OT116" s="5" t="s">
        <v>220</v>
      </c>
      <c r="OU116" s="5" t="s">
        <v>220</v>
      </c>
      <c r="OV116" s="5" t="s">
        <v>220</v>
      </c>
      <c r="OW116" s="5" t="s">
        <v>220</v>
      </c>
      <c r="OX116" s="5" t="s">
        <v>220</v>
      </c>
      <c r="OY116" s="5" t="s">
        <v>220</v>
      </c>
      <c r="OZ116" s="5" t="s">
        <v>220</v>
      </c>
      <c r="PA116" s="5" t="s">
        <v>220</v>
      </c>
      <c r="PB116" s="5" t="s">
        <v>220</v>
      </c>
      <c r="PC116" s="5" t="s">
        <v>220</v>
      </c>
      <c r="PD116" s="5" t="s">
        <v>220</v>
      </c>
      <c r="PE116" s="5" t="s">
        <v>220</v>
      </c>
      <c r="PF116" s="5" t="s">
        <v>220</v>
      </c>
      <c r="PG116" s="5" t="s">
        <v>220</v>
      </c>
      <c r="PH116" s="5" t="s">
        <v>220</v>
      </c>
      <c r="PI116" s="5" t="s">
        <v>220</v>
      </c>
      <c r="PJ116" s="5" t="s">
        <v>220</v>
      </c>
      <c r="PK116" s="5" t="s">
        <v>220</v>
      </c>
      <c r="PL116" s="5" t="s">
        <v>220</v>
      </c>
      <c r="PM116" s="5" t="s">
        <v>220</v>
      </c>
      <c r="PN116" s="5" t="s">
        <v>220</v>
      </c>
      <c r="PO116" s="5" t="s">
        <v>220</v>
      </c>
      <c r="PP116" s="5" t="s">
        <v>220</v>
      </c>
      <c r="PQ116" s="5" t="s">
        <v>220</v>
      </c>
      <c r="PR116" s="5" t="s">
        <v>220</v>
      </c>
      <c r="PS116" s="5" t="s">
        <v>220</v>
      </c>
      <c r="PT116" s="5" t="s">
        <v>220</v>
      </c>
      <c r="PU116" s="5" t="s">
        <v>220</v>
      </c>
      <c r="PV116" s="5">
        <v>0</v>
      </c>
      <c r="PW116" s="5">
        <v>0</v>
      </c>
      <c r="PX116" s="5">
        <v>0</v>
      </c>
      <c r="PY116" s="5">
        <v>0</v>
      </c>
      <c r="PZ116" s="5">
        <v>0</v>
      </c>
      <c r="QA116" s="5">
        <v>0</v>
      </c>
      <c r="QB116" s="5">
        <v>0</v>
      </c>
      <c r="QC116" s="5">
        <v>0</v>
      </c>
      <c r="QD116" s="5">
        <v>0</v>
      </c>
      <c r="QE116" s="5">
        <v>0</v>
      </c>
      <c r="QF116" s="5">
        <v>0</v>
      </c>
      <c r="QG116" s="5">
        <v>0</v>
      </c>
      <c r="QH116" s="5">
        <v>0</v>
      </c>
      <c r="QI116" s="5" t="s">
        <v>220</v>
      </c>
      <c r="QJ116" s="5" t="s">
        <v>220</v>
      </c>
      <c r="QK116" s="5" t="s">
        <v>220</v>
      </c>
      <c r="QL116" s="5" t="s">
        <v>220</v>
      </c>
      <c r="QM116" s="5" t="s">
        <v>220</v>
      </c>
      <c r="QN116" s="5" t="s">
        <v>220</v>
      </c>
      <c r="QO116" s="5" t="s">
        <v>220</v>
      </c>
      <c r="QP116" s="5" t="s">
        <v>220</v>
      </c>
      <c r="QQ116" s="5" t="s">
        <v>220</v>
      </c>
      <c r="QR116" s="5" t="s">
        <v>220</v>
      </c>
      <c r="QS116" s="5" t="s">
        <v>220</v>
      </c>
      <c r="QT116" s="5" t="s">
        <v>220</v>
      </c>
      <c r="QU116" s="5" t="s">
        <v>220</v>
      </c>
      <c r="QV116" s="5" t="s">
        <v>220</v>
      </c>
      <c r="QW116" s="5" t="s">
        <v>220</v>
      </c>
      <c r="QX116" s="5" t="s">
        <v>220</v>
      </c>
      <c r="QY116" s="5" t="s">
        <v>220</v>
      </c>
      <c r="QZ116" s="5" t="s">
        <v>220</v>
      </c>
      <c r="RA116" s="5" t="s">
        <v>220</v>
      </c>
      <c r="RB116" s="5">
        <v>0</v>
      </c>
      <c r="RC116" s="5">
        <v>0</v>
      </c>
      <c r="RD116" s="5">
        <v>0</v>
      </c>
      <c r="RE116" s="5">
        <v>0</v>
      </c>
      <c r="RF116" s="5">
        <v>0</v>
      </c>
      <c r="RG116" s="5">
        <v>0</v>
      </c>
      <c r="RH116" s="5">
        <v>0</v>
      </c>
      <c r="RI116" s="5">
        <v>0</v>
      </c>
      <c r="RJ116" s="5">
        <v>0</v>
      </c>
      <c r="RK116" s="5">
        <v>0</v>
      </c>
      <c r="RL116" s="5">
        <v>0</v>
      </c>
      <c r="RM116" s="5">
        <v>0</v>
      </c>
      <c r="RN116" s="5">
        <v>0</v>
      </c>
      <c r="RO116" s="5" t="s">
        <v>220</v>
      </c>
      <c r="RP116" s="5" t="s">
        <v>220</v>
      </c>
      <c r="RQ116" s="5" t="s">
        <v>220</v>
      </c>
      <c r="RR116" s="5" t="s">
        <v>220</v>
      </c>
      <c r="RS116" s="5" t="s">
        <v>220</v>
      </c>
      <c r="RT116" s="5" t="s">
        <v>220</v>
      </c>
      <c r="RU116" s="5" t="s">
        <v>220</v>
      </c>
      <c r="RV116" s="5" t="s">
        <v>220</v>
      </c>
      <c r="RW116" s="5" t="s">
        <v>220</v>
      </c>
      <c r="RX116" s="5" t="s">
        <v>220</v>
      </c>
      <c r="RY116" s="5" t="s">
        <v>220</v>
      </c>
      <c r="RZ116" s="5" t="s">
        <v>220</v>
      </c>
      <c r="SA116" s="5" t="s">
        <v>220</v>
      </c>
      <c r="SB116" s="5" t="s">
        <v>220</v>
      </c>
      <c r="SC116" s="5" t="s">
        <v>220</v>
      </c>
      <c r="SD116" s="5" t="s">
        <v>220</v>
      </c>
      <c r="SE116" s="5" t="s">
        <v>220</v>
      </c>
      <c r="SF116" s="5" t="s">
        <v>220</v>
      </c>
      <c r="SG116" s="5" t="s">
        <v>220</v>
      </c>
      <c r="SH116" s="5">
        <v>0</v>
      </c>
      <c r="SI116" s="5">
        <v>7</v>
      </c>
      <c r="SJ116" s="5">
        <v>0</v>
      </c>
      <c r="SK116" s="5">
        <v>0</v>
      </c>
      <c r="SL116" s="5">
        <v>0</v>
      </c>
      <c r="SM116" s="5">
        <v>0</v>
      </c>
      <c r="SN116" s="5">
        <v>0</v>
      </c>
      <c r="SO116" s="5">
        <v>0</v>
      </c>
      <c r="SP116" s="5">
        <v>0</v>
      </c>
      <c r="SQ116" s="5">
        <v>0</v>
      </c>
      <c r="SR116" s="5">
        <v>0</v>
      </c>
      <c r="SS116" s="5">
        <v>0</v>
      </c>
      <c r="ST116" s="5">
        <v>0</v>
      </c>
      <c r="SU116" s="5" t="s">
        <v>220</v>
      </c>
      <c r="SV116" s="5" t="s">
        <v>220</v>
      </c>
      <c r="SW116" s="5" t="s">
        <v>220</v>
      </c>
      <c r="SX116" s="5" t="s">
        <v>220</v>
      </c>
      <c r="SY116" s="5" t="s">
        <v>220</v>
      </c>
      <c r="SZ116" s="5" t="s">
        <v>220</v>
      </c>
      <c r="TA116" s="5" t="s">
        <v>220</v>
      </c>
      <c r="TB116" s="5" t="s">
        <v>220</v>
      </c>
      <c r="TC116" s="5" t="s">
        <v>220</v>
      </c>
      <c r="TD116" s="5" t="s">
        <v>220</v>
      </c>
      <c r="TE116" s="5" t="s">
        <v>220</v>
      </c>
      <c r="TF116" s="5" t="s">
        <v>220</v>
      </c>
      <c r="TG116" s="5" t="s">
        <v>220</v>
      </c>
      <c r="TH116" s="5" t="s">
        <v>220</v>
      </c>
      <c r="TI116" s="5" t="s">
        <v>220</v>
      </c>
      <c r="TJ116" s="5" t="s">
        <v>220</v>
      </c>
      <c r="TK116" s="5" t="s">
        <v>220</v>
      </c>
      <c r="TL116" s="5" t="s">
        <v>220</v>
      </c>
      <c r="TM116" s="5" t="s">
        <v>220</v>
      </c>
      <c r="TN116" s="5">
        <v>0</v>
      </c>
      <c r="TO116" s="5">
        <v>0</v>
      </c>
      <c r="TP116" s="5">
        <v>0</v>
      </c>
      <c r="TQ116" s="5">
        <v>0</v>
      </c>
      <c r="TR116" s="5">
        <v>0</v>
      </c>
      <c r="TS116" s="5">
        <v>0</v>
      </c>
      <c r="TT116" s="5">
        <v>0</v>
      </c>
      <c r="TU116" s="5">
        <v>0</v>
      </c>
      <c r="TV116" s="5">
        <v>0</v>
      </c>
      <c r="TW116" s="5">
        <v>0</v>
      </c>
      <c r="TX116" s="5">
        <v>0</v>
      </c>
      <c r="TY116" s="5">
        <v>0</v>
      </c>
      <c r="TZ116" s="5">
        <v>0</v>
      </c>
      <c r="UA116" s="5" t="s">
        <v>220</v>
      </c>
      <c r="UB116" s="5" t="s">
        <v>220</v>
      </c>
      <c r="UC116" s="5" t="s">
        <v>220</v>
      </c>
      <c r="UD116" s="5" t="s">
        <v>220</v>
      </c>
      <c r="UE116" s="5" t="s">
        <v>220</v>
      </c>
      <c r="UF116" s="5" t="s">
        <v>220</v>
      </c>
      <c r="UG116" s="5" t="s">
        <v>220</v>
      </c>
      <c r="UH116" s="5" t="s">
        <v>220</v>
      </c>
      <c r="UI116" s="5" t="s">
        <v>220</v>
      </c>
      <c r="UJ116" s="5" t="s">
        <v>220</v>
      </c>
      <c r="UK116" s="5" t="s">
        <v>220</v>
      </c>
      <c r="UL116" s="5" t="s">
        <v>220</v>
      </c>
      <c r="UM116" s="5" t="s">
        <v>220</v>
      </c>
      <c r="UN116" s="5" t="s">
        <v>220</v>
      </c>
      <c r="UO116" s="5" t="s">
        <v>220</v>
      </c>
      <c r="UP116" s="5" t="s">
        <v>220</v>
      </c>
      <c r="UQ116" s="5" t="s">
        <v>220</v>
      </c>
      <c r="UR116" s="5" t="s">
        <v>220</v>
      </c>
      <c r="US116" s="5" t="s">
        <v>220</v>
      </c>
      <c r="UT116" s="5">
        <v>0</v>
      </c>
      <c r="UU116" s="5">
        <v>0</v>
      </c>
      <c r="UV116" s="5">
        <v>0</v>
      </c>
      <c r="UW116" s="5">
        <v>0</v>
      </c>
      <c r="UX116" s="5">
        <v>0</v>
      </c>
      <c r="UY116" s="5">
        <v>0</v>
      </c>
      <c r="UZ116" s="5">
        <v>0</v>
      </c>
      <c r="VA116" s="5">
        <v>0</v>
      </c>
      <c r="VB116" s="5">
        <v>0</v>
      </c>
      <c r="VC116" s="5">
        <v>0</v>
      </c>
      <c r="VD116" s="5">
        <v>0</v>
      </c>
      <c r="VE116" s="5">
        <v>0</v>
      </c>
      <c r="VF116" s="5">
        <v>0</v>
      </c>
      <c r="VG116" s="5" t="s">
        <v>220</v>
      </c>
      <c r="VH116" s="5" t="s">
        <v>220</v>
      </c>
      <c r="VI116" s="5" t="s">
        <v>220</v>
      </c>
      <c r="VJ116" s="5" t="s">
        <v>220</v>
      </c>
      <c r="VK116" s="5" t="s">
        <v>220</v>
      </c>
      <c r="VL116" s="5" t="s">
        <v>220</v>
      </c>
      <c r="VM116" s="5" t="s">
        <v>220</v>
      </c>
      <c r="VN116" s="5" t="s">
        <v>220</v>
      </c>
      <c r="VO116" s="5" t="s">
        <v>220</v>
      </c>
      <c r="VP116" s="5" t="s">
        <v>220</v>
      </c>
      <c r="VQ116" s="5" t="s">
        <v>220</v>
      </c>
      <c r="VR116" s="5" t="s">
        <v>220</v>
      </c>
      <c r="VS116" s="5" t="s">
        <v>220</v>
      </c>
      <c r="VT116" s="5" t="s">
        <v>220</v>
      </c>
      <c r="VU116" s="5" t="s">
        <v>220</v>
      </c>
      <c r="VV116" s="5" t="s">
        <v>220</v>
      </c>
      <c r="VW116" s="5" t="s">
        <v>220</v>
      </c>
      <c r="VX116" s="5" t="s">
        <v>220</v>
      </c>
      <c r="VY116" s="5" t="s">
        <v>220</v>
      </c>
      <c r="VZ116" s="5">
        <v>1446</v>
      </c>
      <c r="WA116" s="5">
        <v>6578</v>
      </c>
      <c r="WB116" s="5">
        <v>11751</v>
      </c>
      <c r="WC116" s="5">
        <v>12794</v>
      </c>
      <c r="WD116" s="5">
        <v>12688</v>
      </c>
      <c r="WE116" s="5">
        <v>12565</v>
      </c>
      <c r="WF116" s="5">
        <v>14388</v>
      </c>
      <c r="WG116" s="5">
        <v>14821</v>
      </c>
      <c r="WH116" s="5">
        <v>15169</v>
      </c>
      <c r="WI116" s="5">
        <v>14072</v>
      </c>
      <c r="WJ116" s="5">
        <v>13181</v>
      </c>
      <c r="WK116" s="5">
        <v>11204</v>
      </c>
      <c r="WL116" s="5">
        <v>9554</v>
      </c>
      <c r="WM116" s="5" t="s">
        <v>220</v>
      </c>
      <c r="WN116" s="5" t="s">
        <v>220</v>
      </c>
      <c r="WO116" s="5" t="s">
        <v>220</v>
      </c>
      <c r="WP116" s="5" t="s">
        <v>220</v>
      </c>
      <c r="WQ116" s="5" t="s">
        <v>220</v>
      </c>
      <c r="WR116" s="5" t="s">
        <v>220</v>
      </c>
      <c r="WS116" s="5" t="s">
        <v>220</v>
      </c>
      <c r="WT116" s="5" t="s">
        <v>220</v>
      </c>
      <c r="WU116" s="5" t="s">
        <v>220</v>
      </c>
      <c r="WV116" s="5" t="s">
        <v>220</v>
      </c>
      <c r="WW116" s="5" t="s">
        <v>220</v>
      </c>
      <c r="WX116" s="5" t="s">
        <v>220</v>
      </c>
      <c r="WY116" s="5" t="s">
        <v>220</v>
      </c>
      <c r="WZ116" s="5" t="s">
        <v>220</v>
      </c>
      <c r="XA116" s="5" t="s">
        <v>220</v>
      </c>
      <c r="XB116" s="5" t="s">
        <v>220</v>
      </c>
      <c r="XC116" s="5" t="s">
        <v>220</v>
      </c>
      <c r="XD116" s="5" t="s">
        <v>220</v>
      </c>
      <c r="XE116" s="5" t="s">
        <v>220</v>
      </c>
      <c r="XF116" s="5">
        <v>11</v>
      </c>
      <c r="XG116" s="5">
        <v>56</v>
      </c>
      <c r="XH116" s="5">
        <v>70</v>
      </c>
      <c r="XI116" s="5">
        <v>86</v>
      </c>
      <c r="XJ116" s="5">
        <v>111</v>
      </c>
      <c r="XK116" s="5">
        <v>173</v>
      </c>
      <c r="XL116" s="5">
        <v>205</v>
      </c>
      <c r="XM116" s="5">
        <v>103</v>
      </c>
      <c r="XN116" s="5">
        <v>27</v>
      </c>
      <c r="XO116" s="5">
        <v>23</v>
      </c>
      <c r="XP116" s="5">
        <v>20</v>
      </c>
      <c r="XQ116" s="5">
        <v>14</v>
      </c>
      <c r="XR116" s="5">
        <v>27</v>
      </c>
      <c r="XS116" s="2">
        <v>12833</v>
      </c>
      <c r="XT116" s="3" t="s">
        <v>220</v>
      </c>
      <c r="XU116" s="3" t="s">
        <v>220</v>
      </c>
      <c r="XV116" s="3" t="s">
        <v>220</v>
      </c>
      <c r="XW116" s="3" t="s">
        <v>220</v>
      </c>
      <c r="XX116" s="3" t="s">
        <v>220</v>
      </c>
      <c r="XY116" s="3" t="s">
        <v>220</v>
      </c>
      <c r="XZ116" s="3"/>
    </row>
    <row r="117" spans="1:650" x14ac:dyDescent="0.3">
      <c r="A117" s="1" t="s">
        <v>111</v>
      </c>
      <c r="B117" s="2">
        <v>4061646</v>
      </c>
      <c r="C117" s="5">
        <v>0</v>
      </c>
      <c r="D117" s="5">
        <v>0</v>
      </c>
      <c r="E117" s="5">
        <v>0</v>
      </c>
      <c r="F117" s="5">
        <v>0</v>
      </c>
      <c r="G117" s="5">
        <v>0</v>
      </c>
      <c r="H117" s="5">
        <v>0</v>
      </c>
      <c r="I117" s="5">
        <v>0</v>
      </c>
      <c r="J117" s="5">
        <v>0</v>
      </c>
      <c r="K117" s="5">
        <v>0</v>
      </c>
      <c r="L117" s="5">
        <v>0</v>
      </c>
      <c r="M117" s="5">
        <v>0</v>
      </c>
      <c r="N117" s="5">
        <v>0</v>
      </c>
      <c r="O117" s="5">
        <v>0</v>
      </c>
      <c r="P117" s="5">
        <v>0</v>
      </c>
      <c r="Q117" s="5">
        <v>0</v>
      </c>
      <c r="R117" s="5">
        <v>0</v>
      </c>
      <c r="S117" s="5">
        <v>0</v>
      </c>
      <c r="T117" s="5">
        <v>0</v>
      </c>
      <c r="U117" s="5">
        <v>0</v>
      </c>
      <c r="V117" s="5">
        <v>0</v>
      </c>
      <c r="W117" s="5">
        <v>0</v>
      </c>
      <c r="X117" s="5">
        <v>0</v>
      </c>
      <c r="Y117" s="5">
        <v>0</v>
      </c>
      <c r="Z117" s="5">
        <v>0</v>
      </c>
      <c r="AA117" s="5">
        <v>0</v>
      </c>
      <c r="AB117" s="5">
        <v>0</v>
      </c>
      <c r="AC117" s="5" t="s">
        <v>220</v>
      </c>
      <c r="AD117" s="5" t="s">
        <v>220</v>
      </c>
      <c r="AE117" s="5" t="s">
        <v>220</v>
      </c>
      <c r="AF117" s="5" t="s">
        <v>220</v>
      </c>
      <c r="AG117" s="5" t="s">
        <v>220</v>
      </c>
      <c r="AH117" s="5" t="s">
        <v>220</v>
      </c>
      <c r="AI117" s="5">
        <v>0</v>
      </c>
      <c r="AJ117" s="5">
        <v>0</v>
      </c>
      <c r="AK117" s="5">
        <v>0</v>
      </c>
      <c r="AL117" s="5">
        <v>0</v>
      </c>
      <c r="AM117" s="5">
        <v>0</v>
      </c>
      <c r="AN117" s="5">
        <v>0</v>
      </c>
      <c r="AO117" s="5">
        <v>0</v>
      </c>
      <c r="AP117" s="5">
        <v>0</v>
      </c>
      <c r="AQ117" s="5">
        <v>0</v>
      </c>
      <c r="AR117" s="5">
        <v>0</v>
      </c>
      <c r="AS117" s="5">
        <v>0</v>
      </c>
      <c r="AT117" s="5">
        <v>0</v>
      </c>
      <c r="AU117" s="5">
        <v>0</v>
      </c>
      <c r="AV117" s="5">
        <v>0</v>
      </c>
      <c r="AW117" s="5">
        <v>0</v>
      </c>
      <c r="AX117" s="5">
        <v>0</v>
      </c>
      <c r="AY117" s="5">
        <v>0</v>
      </c>
      <c r="AZ117" s="5">
        <v>0</v>
      </c>
      <c r="BA117" s="5">
        <v>2</v>
      </c>
      <c r="BB117" s="5">
        <v>0</v>
      </c>
      <c r="BC117" s="5">
        <v>0</v>
      </c>
      <c r="BD117" s="5">
        <v>0</v>
      </c>
      <c r="BE117" s="5">
        <v>0</v>
      </c>
      <c r="BF117" s="5">
        <v>0</v>
      </c>
      <c r="BG117" s="5">
        <v>0</v>
      </c>
      <c r="BH117" s="5">
        <v>-7</v>
      </c>
      <c r="BI117" s="5" t="s">
        <v>220</v>
      </c>
      <c r="BJ117" s="5" t="s">
        <v>220</v>
      </c>
      <c r="BK117" s="5" t="s">
        <v>220</v>
      </c>
      <c r="BL117" s="5" t="s">
        <v>220</v>
      </c>
      <c r="BM117" s="5" t="s">
        <v>220</v>
      </c>
      <c r="BN117" s="5" t="s">
        <v>220</v>
      </c>
      <c r="BO117" s="5">
        <v>5</v>
      </c>
      <c r="BP117" s="5">
        <v>133</v>
      </c>
      <c r="BQ117" s="5">
        <v>127</v>
      </c>
      <c r="BR117" s="5">
        <v>130</v>
      </c>
      <c r="BS117" s="5">
        <v>89</v>
      </c>
      <c r="BT117" s="5">
        <v>37</v>
      </c>
      <c r="BU117" s="5">
        <v>117</v>
      </c>
      <c r="BV117" s="5">
        <v>283</v>
      </c>
      <c r="BW117" s="5">
        <v>440</v>
      </c>
      <c r="BX117" s="5">
        <v>52</v>
      </c>
      <c r="BY117" s="5">
        <v>33</v>
      </c>
      <c r="BZ117" s="5">
        <v>11</v>
      </c>
      <c r="CA117" s="5">
        <v>571</v>
      </c>
      <c r="CB117" s="5">
        <v>10</v>
      </c>
      <c r="CC117" s="5">
        <v>7</v>
      </c>
      <c r="CD117" s="5">
        <v>1</v>
      </c>
      <c r="CE117" s="5">
        <v>8</v>
      </c>
      <c r="CF117" s="5">
        <v>51</v>
      </c>
      <c r="CG117" s="5">
        <v>28</v>
      </c>
      <c r="CH117" s="5">
        <v>10</v>
      </c>
      <c r="CI117" s="5">
        <v>65</v>
      </c>
      <c r="CJ117" s="5">
        <v>32</v>
      </c>
      <c r="CK117" s="5">
        <v>35</v>
      </c>
      <c r="CL117" s="5">
        <v>369</v>
      </c>
      <c r="CM117" s="5">
        <v>97</v>
      </c>
      <c r="CN117" s="5">
        <v>160</v>
      </c>
      <c r="CO117" s="5" t="s">
        <v>220</v>
      </c>
      <c r="CP117" s="5" t="s">
        <v>220</v>
      </c>
      <c r="CQ117" s="5" t="s">
        <v>220</v>
      </c>
      <c r="CR117" s="5" t="s">
        <v>220</v>
      </c>
      <c r="CS117" s="5" t="s">
        <v>220</v>
      </c>
      <c r="CT117" s="5" t="s">
        <v>220</v>
      </c>
      <c r="CU117" s="5">
        <v>878</v>
      </c>
      <c r="CV117" s="5">
        <v>938</v>
      </c>
      <c r="CW117" s="5">
        <v>1186</v>
      </c>
      <c r="CX117" s="5">
        <v>1220</v>
      </c>
      <c r="CY117" s="5">
        <v>1097</v>
      </c>
      <c r="CZ117" s="5">
        <v>946</v>
      </c>
      <c r="DA117" s="5">
        <v>800</v>
      </c>
      <c r="DB117" s="5">
        <v>767</v>
      </c>
      <c r="DC117" s="5">
        <v>792</v>
      </c>
      <c r="DD117" s="5">
        <v>1010</v>
      </c>
      <c r="DE117" s="5">
        <v>801</v>
      </c>
      <c r="DF117" s="5">
        <v>1098</v>
      </c>
      <c r="DG117" s="5">
        <v>2732</v>
      </c>
      <c r="DH117" s="5">
        <v>556</v>
      </c>
      <c r="DI117" s="5">
        <v>596</v>
      </c>
      <c r="DJ117" s="5">
        <v>534</v>
      </c>
      <c r="DK117" s="5">
        <v>562</v>
      </c>
      <c r="DL117" s="5">
        <v>516</v>
      </c>
      <c r="DM117" s="5">
        <v>510</v>
      </c>
      <c r="DN117" s="5">
        <v>366</v>
      </c>
      <c r="DO117" s="5">
        <v>365</v>
      </c>
      <c r="DP117" s="5">
        <v>352</v>
      </c>
      <c r="DQ117" s="5">
        <v>415</v>
      </c>
      <c r="DR117" s="5">
        <v>354</v>
      </c>
      <c r="DS117" s="5">
        <v>528</v>
      </c>
      <c r="DT117" s="5">
        <v>560</v>
      </c>
      <c r="DU117" s="5" t="s">
        <v>220</v>
      </c>
      <c r="DV117" s="5" t="s">
        <v>220</v>
      </c>
      <c r="DW117" s="5" t="s">
        <v>220</v>
      </c>
      <c r="DX117" s="5" t="s">
        <v>220</v>
      </c>
      <c r="DY117" s="5" t="s">
        <v>220</v>
      </c>
      <c r="DZ117" s="5" t="s">
        <v>220</v>
      </c>
      <c r="EA117" s="5">
        <v>537</v>
      </c>
      <c r="EB117" s="5">
        <v>351</v>
      </c>
      <c r="EC117" s="5">
        <v>167</v>
      </c>
      <c r="ED117" s="5">
        <v>310</v>
      </c>
      <c r="EE117" s="5">
        <v>474</v>
      </c>
      <c r="EF117" s="5">
        <v>535</v>
      </c>
      <c r="EG117" s="5">
        <v>446</v>
      </c>
      <c r="EH117" s="5">
        <v>1023</v>
      </c>
      <c r="EI117" s="5">
        <v>757</v>
      </c>
      <c r="EJ117" s="5">
        <v>444</v>
      </c>
      <c r="EK117" s="5">
        <v>349</v>
      </c>
      <c r="EL117" s="5">
        <v>481</v>
      </c>
      <c r="EM117" s="5">
        <v>47</v>
      </c>
      <c r="EN117" s="5">
        <v>120</v>
      </c>
      <c r="EO117" s="5">
        <v>83</v>
      </c>
      <c r="EP117" s="5">
        <v>231</v>
      </c>
      <c r="EQ117" s="5">
        <v>57</v>
      </c>
      <c r="ER117" s="5">
        <v>168</v>
      </c>
      <c r="ES117" s="5">
        <v>154</v>
      </c>
      <c r="ET117" s="5">
        <v>92</v>
      </c>
      <c r="EU117" s="5">
        <v>245</v>
      </c>
      <c r="EV117" s="5">
        <v>107</v>
      </c>
      <c r="EW117" s="5">
        <v>61</v>
      </c>
      <c r="EX117" s="5">
        <v>63</v>
      </c>
      <c r="EY117" s="5">
        <v>91</v>
      </c>
      <c r="EZ117" s="5">
        <v>146</v>
      </c>
      <c r="FA117" s="5" t="s">
        <v>220</v>
      </c>
      <c r="FB117" s="5" t="s">
        <v>220</v>
      </c>
      <c r="FC117" s="5" t="s">
        <v>220</v>
      </c>
      <c r="FD117" s="5" t="s">
        <v>220</v>
      </c>
      <c r="FE117" s="5" t="s">
        <v>220</v>
      </c>
      <c r="FF117" s="5" t="s">
        <v>220</v>
      </c>
      <c r="FG117" s="5">
        <v>0</v>
      </c>
      <c r="FH117" s="5">
        <v>0</v>
      </c>
      <c r="FI117" s="5">
        <v>0</v>
      </c>
      <c r="FJ117" s="5">
        <v>0</v>
      </c>
      <c r="FK117" s="5">
        <v>0</v>
      </c>
      <c r="FL117" s="5">
        <v>0</v>
      </c>
      <c r="FM117" s="5">
        <v>0</v>
      </c>
      <c r="FN117" s="5">
        <v>0</v>
      </c>
      <c r="FO117" s="5">
        <v>0</v>
      </c>
      <c r="FP117" s="5">
        <v>0</v>
      </c>
      <c r="FQ117" s="5">
        <v>0</v>
      </c>
      <c r="FR117" s="5">
        <v>0</v>
      </c>
      <c r="FS117" s="5">
        <v>0</v>
      </c>
      <c r="FT117" s="5">
        <v>0</v>
      </c>
      <c r="FU117" s="5" t="s">
        <v>220</v>
      </c>
      <c r="FV117" s="5" t="s">
        <v>220</v>
      </c>
      <c r="FW117" s="5" t="s">
        <v>220</v>
      </c>
      <c r="FX117" s="5" t="s">
        <v>220</v>
      </c>
      <c r="FY117" s="5" t="s">
        <v>220</v>
      </c>
      <c r="FZ117" s="5" t="s">
        <v>220</v>
      </c>
      <c r="GA117" s="5" t="s">
        <v>220</v>
      </c>
      <c r="GB117" s="5" t="s">
        <v>220</v>
      </c>
      <c r="GC117" s="5" t="s">
        <v>220</v>
      </c>
      <c r="GD117" s="5" t="s">
        <v>220</v>
      </c>
      <c r="GE117" s="5" t="s">
        <v>220</v>
      </c>
      <c r="GF117" s="5" t="s">
        <v>220</v>
      </c>
      <c r="GG117" s="5" t="s">
        <v>220</v>
      </c>
      <c r="GH117" s="5" t="s">
        <v>220</v>
      </c>
      <c r="GI117" s="5" t="s">
        <v>220</v>
      </c>
      <c r="GJ117" s="5" t="s">
        <v>220</v>
      </c>
      <c r="GK117" s="5" t="s">
        <v>220</v>
      </c>
      <c r="GL117" s="5" t="s">
        <v>220</v>
      </c>
      <c r="GM117" s="5">
        <v>1420</v>
      </c>
      <c r="GN117" s="5">
        <v>1422</v>
      </c>
      <c r="GO117" s="5">
        <v>1480</v>
      </c>
      <c r="GP117" s="5">
        <v>1660</v>
      </c>
      <c r="GQ117" s="5">
        <v>1660</v>
      </c>
      <c r="GR117" s="5">
        <v>1517</v>
      </c>
      <c r="GS117" s="5">
        <v>1363</v>
      </c>
      <c r="GT117" s="5">
        <v>2073</v>
      </c>
      <c r="GU117" s="5">
        <v>1988</v>
      </c>
      <c r="GV117" s="5">
        <v>1506</v>
      </c>
      <c r="GW117" s="5">
        <v>1183</v>
      </c>
      <c r="GX117" s="5">
        <v>1590</v>
      </c>
      <c r="GY117" s="5">
        <v>3349</v>
      </c>
      <c r="GZ117" s="5">
        <v>685</v>
      </c>
      <c r="HA117" s="5">
        <v>685</v>
      </c>
      <c r="HB117" s="5">
        <v>767</v>
      </c>
      <c r="HC117" s="5">
        <v>626</v>
      </c>
      <c r="HD117" s="5">
        <v>734</v>
      </c>
      <c r="HE117" s="5">
        <v>696</v>
      </c>
      <c r="HF117" s="5">
        <v>468</v>
      </c>
      <c r="HG117" s="5">
        <v>675</v>
      </c>
      <c r="HH117" s="5">
        <v>489</v>
      </c>
      <c r="HI117" s="5">
        <v>512</v>
      </c>
      <c r="HJ117" s="5">
        <v>786</v>
      </c>
      <c r="HK117" s="5">
        <v>716</v>
      </c>
      <c r="HL117" s="5">
        <v>859</v>
      </c>
      <c r="HM117" s="5" t="s">
        <v>220</v>
      </c>
      <c r="HN117" s="5" t="s">
        <v>220</v>
      </c>
      <c r="HO117" s="5" t="s">
        <v>220</v>
      </c>
      <c r="HP117" s="5" t="s">
        <v>220</v>
      </c>
      <c r="HQ117" s="5" t="s">
        <v>220</v>
      </c>
      <c r="HR117" s="5" t="s">
        <v>220</v>
      </c>
      <c r="HS117" s="5">
        <v>4789</v>
      </c>
      <c r="HT117" s="5">
        <v>5369</v>
      </c>
      <c r="HU117" s="5">
        <v>5022</v>
      </c>
      <c r="HV117" s="5">
        <v>4643</v>
      </c>
      <c r="HW117" s="5">
        <v>4263</v>
      </c>
      <c r="HX117" s="5">
        <v>4167</v>
      </c>
      <c r="HY117" s="5">
        <v>4835</v>
      </c>
      <c r="HZ117" s="5">
        <v>5564</v>
      </c>
      <c r="IA117" s="5">
        <v>5099</v>
      </c>
      <c r="IB117" s="5">
        <v>5400</v>
      </c>
      <c r="IC117" s="5">
        <v>5464</v>
      </c>
      <c r="ID117" s="5">
        <v>6585</v>
      </c>
      <c r="IE117" s="5">
        <v>6488</v>
      </c>
      <c r="IF117" s="5">
        <v>5643</v>
      </c>
      <c r="IG117" s="5">
        <v>5761</v>
      </c>
      <c r="IH117" s="5">
        <v>5635</v>
      </c>
      <c r="II117" s="5">
        <v>5545</v>
      </c>
      <c r="IJ117" s="5">
        <v>5619</v>
      </c>
      <c r="IK117" s="5">
        <v>4950</v>
      </c>
      <c r="IL117" s="5">
        <v>4959</v>
      </c>
      <c r="IM117" s="5">
        <v>4819</v>
      </c>
      <c r="IN117" s="5">
        <v>5237</v>
      </c>
      <c r="IO117" s="5">
        <v>5343</v>
      </c>
      <c r="IP117" s="5">
        <v>6839</v>
      </c>
      <c r="IQ117" s="5">
        <v>6663</v>
      </c>
      <c r="IR117" s="5">
        <v>6682</v>
      </c>
      <c r="IS117" s="5" t="s">
        <v>220</v>
      </c>
      <c r="IT117" s="5" t="s">
        <v>220</v>
      </c>
      <c r="IU117" s="5" t="s">
        <v>220</v>
      </c>
      <c r="IV117" s="5" t="s">
        <v>220</v>
      </c>
      <c r="IW117" s="5" t="s">
        <v>220</v>
      </c>
      <c r="IX117" s="5" t="s">
        <v>220</v>
      </c>
      <c r="IY117" s="5">
        <v>0</v>
      </c>
      <c r="IZ117" s="5">
        <v>0</v>
      </c>
      <c r="JA117" s="5">
        <v>0</v>
      </c>
      <c r="JB117" s="5">
        <v>0</v>
      </c>
      <c r="JC117" s="5">
        <v>0</v>
      </c>
      <c r="JD117" s="5">
        <v>0</v>
      </c>
      <c r="JE117" s="5">
        <v>0</v>
      </c>
      <c r="JF117" s="5">
        <v>0</v>
      </c>
      <c r="JG117" s="5">
        <v>0</v>
      </c>
      <c r="JH117" s="5">
        <v>0</v>
      </c>
      <c r="JI117" s="5">
        <v>0</v>
      </c>
      <c r="JJ117" s="5">
        <v>0</v>
      </c>
      <c r="JK117" s="5">
        <v>3</v>
      </c>
      <c r="JL117" s="5">
        <v>0</v>
      </c>
      <c r="JM117" s="5">
        <v>0</v>
      </c>
      <c r="JN117" s="5">
        <v>0</v>
      </c>
      <c r="JO117" s="5">
        <v>0</v>
      </c>
      <c r="JP117" s="5">
        <v>0</v>
      </c>
      <c r="JQ117" s="5">
        <v>0</v>
      </c>
      <c r="JR117" s="5">
        <v>0</v>
      </c>
      <c r="JS117" s="5">
        <v>0</v>
      </c>
      <c r="JT117" s="5">
        <v>0</v>
      </c>
      <c r="JU117" s="5">
        <v>6</v>
      </c>
      <c r="JV117" s="5">
        <v>7</v>
      </c>
      <c r="JW117" s="5">
        <v>6</v>
      </c>
      <c r="JX117" s="5">
        <v>6</v>
      </c>
      <c r="JY117" s="5" t="s">
        <v>220</v>
      </c>
      <c r="JZ117" s="5" t="s">
        <v>220</v>
      </c>
      <c r="KA117" s="5" t="s">
        <v>220</v>
      </c>
      <c r="KB117" s="5" t="s">
        <v>220</v>
      </c>
      <c r="KC117" s="5" t="s">
        <v>220</v>
      </c>
      <c r="KD117" s="5" t="s">
        <v>220</v>
      </c>
      <c r="KE117" s="5">
        <v>998</v>
      </c>
      <c r="KF117" s="5">
        <v>932</v>
      </c>
      <c r="KG117" s="5">
        <v>752</v>
      </c>
      <c r="KH117" s="5">
        <v>815</v>
      </c>
      <c r="KI117" s="5">
        <v>714</v>
      </c>
      <c r="KJ117" s="5">
        <v>688</v>
      </c>
      <c r="KK117" s="5">
        <v>668</v>
      </c>
      <c r="KL117" s="5">
        <v>831</v>
      </c>
      <c r="KM117" s="5">
        <v>789</v>
      </c>
      <c r="KN117" s="5">
        <v>569</v>
      </c>
      <c r="KO117" s="5">
        <v>466</v>
      </c>
      <c r="KP117" s="5">
        <v>45</v>
      </c>
      <c r="KQ117" s="5">
        <v>810</v>
      </c>
      <c r="KR117" s="5">
        <v>712</v>
      </c>
      <c r="KS117" s="5">
        <v>643</v>
      </c>
      <c r="KT117" s="5">
        <v>396</v>
      </c>
      <c r="KU117" s="5">
        <v>430</v>
      </c>
      <c r="KV117" s="5">
        <v>297</v>
      </c>
      <c r="KW117" s="5">
        <v>2</v>
      </c>
      <c r="KX117" s="5">
        <v>2</v>
      </c>
      <c r="KY117" s="5">
        <v>2</v>
      </c>
      <c r="KZ117" s="5">
        <v>3</v>
      </c>
      <c r="LA117" s="5">
        <v>-5</v>
      </c>
      <c r="LB117" s="5">
        <v>-17</v>
      </c>
      <c r="LC117" s="5">
        <v>-6</v>
      </c>
      <c r="LD117" s="5">
        <v>14</v>
      </c>
      <c r="LE117" s="5" t="s">
        <v>220</v>
      </c>
      <c r="LF117" s="5" t="s">
        <v>220</v>
      </c>
      <c r="LG117" s="5" t="s">
        <v>220</v>
      </c>
      <c r="LH117" s="5" t="s">
        <v>220</v>
      </c>
      <c r="LI117" s="5" t="s">
        <v>220</v>
      </c>
      <c r="LJ117" s="5" t="s">
        <v>220</v>
      </c>
      <c r="LK117" s="5">
        <v>24</v>
      </c>
      <c r="LL117" s="5">
        <v>56</v>
      </c>
      <c r="LM117" s="5">
        <v>84</v>
      </c>
      <c r="LN117" s="5">
        <v>50</v>
      </c>
      <c r="LO117" s="5">
        <v>51</v>
      </c>
      <c r="LP117" s="5">
        <v>51</v>
      </c>
      <c r="LQ117" s="5">
        <v>53</v>
      </c>
      <c r="LR117" s="5">
        <v>123</v>
      </c>
      <c r="LS117" s="5">
        <v>63</v>
      </c>
      <c r="LT117" s="5">
        <v>54</v>
      </c>
      <c r="LU117" s="5">
        <v>39</v>
      </c>
      <c r="LV117" s="5">
        <v>6</v>
      </c>
      <c r="LW117" s="5">
        <v>1</v>
      </c>
      <c r="LX117" s="5">
        <v>6</v>
      </c>
      <c r="LY117" s="5">
        <v>21</v>
      </c>
      <c r="LZ117" s="5">
        <v>-160</v>
      </c>
      <c r="MA117" s="5">
        <v>373</v>
      </c>
      <c r="MB117" s="5">
        <v>87</v>
      </c>
      <c r="MC117" s="5">
        <v>98</v>
      </c>
      <c r="MD117" s="5">
        <v>10</v>
      </c>
      <c r="ME117" s="5">
        <v>9</v>
      </c>
      <c r="MF117" s="5">
        <v>26</v>
      </c>
      <c r="MG117" s="5">
        <v>30</v>
      </c>
      <c r="MH117" s="5">
        <v>24</v>
      </c>
      <c r="MI117" s="5">
        <v>32</v>
      </c>
      <c r="MJ117" s="5">
        <v>10</v>
      </c>
      <c r="MK117" s="5" t="s">
        <v>220</v>
      </c>
      <c r="ML117" s="5" t="s">
        <v>220</v>
      </c>
      <c r="MM117" s="5" t="s">
        <v>220</v>
      </c>
      <c r="MN117" s="5" t="s">
        <v>220</v>
      </c>
      <c r="MO117" s="5" t="s">
        <v>220</v>
      </c>
      <c r="MP117" s="5" t="s">
        <v>220</v>
      </c>
      <c r="MQ117" s="5">
        <v>0</v>
      </c>
      <c r="MR117" s="5">
        <v>0</v>
      </c>
      <c r="MS117" s="5">
        <v>0</v>
      </c>
      <c r="MT117" s="5">
        <v>0</v>
      </c>
      <c r="MU117" s="5">
        <v>0</v>
      </c>
      <c r="MV117" s="5">
        <v>0</v>
      </c>
      <c r="MW117" s="5">
        <v>0</v>
      </c>
      <c r="MX117" s="5">
        <v>0</v>
      </c>
      <c r="MY117" s="5">
        <v>0</v>
      </c>
      <c r="MZ117" s="5">
        <v>0</v>
      </c>
      <c r="NA117" s="5">
        <v>0</v>
      </c>
      <c r="NB117" s="5">
        <v>0</v>
      </c>
      <c r="NC117" s="5">
        <v>0</v>
      </c>
      <c r="ND117" s="5">
        <v>0</v>
      </c>
      <c r="NE117" s="5" t="s">
        <v>220</v>
      </c>
      <c r="NF117" s="5" t="s">
        <v>220</v>
      </c>
      <c r="NG117" s="5" t="s">
        <v>220</v>
      </c>
      <c r="NH117" s="5" t="s">
        <v>220</v>
      </c>
      <c r="NI117" s="5" t="s">
        <v>220</v>
      </c>
      <c r="NJ117" s="5" t="s">
        <v>220</v>
      </c>
      <c r="NK117" s="5" t="s">
        <v>220</v>
      </c>
      <c r="NL117" s="5" t="s">
        <v>220</v>
      </c>
      <c r="NM117" s="5" t="s">
        <v>220</v>
      </c>
      <c r="NN117" s="5" t="s">
        <v>220</v>
      </c>
      <c r="NO117" s="5" t="s">
        <v>220</v>
      </c>
      <c r="NP117" s="5" t="s">
        <v>220</v>
      </c>
      <c r="NQ117" s="5" t="s">
        <v>220</v>
      </c>
      <c r="NR117" s="5" t="s">
        <v>220</v>
      </c>
      <c r="NS117" s="5" t="s">
        <v>220</v>
      </c>
      <c r="NT117" s="5" t="s">
        <v>220</v>
      </c>
      <c r="NU117" s="5" t="s">
        <v>220</v>
      </c>
      <c r="NV117" s="5" t="s">
        <v>220</v>
      </c>
      <c r="NW117" s="5">
        <v>0</v>
      </c>
      <c r="NX117" s="5">
        <v>0</v>
      </c>
      <c r="NY117" s="5">
        <v>0</v>
      </c>
      <c r="NZ117" s="5">
        <v>0</v>
      </c>
      <c r="OA117" s="5">
        <v>0</v>
      </c>
      <c r="OB117" s="5">
        <v>0</v>
      </c>
      <c r="OC117" s="5">
        <v>0</v>
      </c>
      <c r="OD117" s="5">
        <v>0</v>
      </c>
      <c r="OE117" s="5">
        <v>0</v>
      </c>
      <c r="OF117" s="5">
        <v>0</v>
      </c>
      <c r="OG117" s="5">
        <v>0</v>
      </c>
      <c r="OH117" s="5">
        <v>0</v>
      </c>
      <c r="OI117" s="5">
        <v>0</v>
      </c>
      <c r="OJ117" s="5">
        <v>0</v>
      </c>
      <c r="OK117" s="5" t="s">
        <v>220</v>
      </c>
      <c r="OL117" s="5" t="s">
        <v>220</v>
      </c>
      <c r="OM117" s="5" t="s">
        <v>220</v>
      </c>
      <c r="ON117" s="5" t="s">
        <v>220</v>
      </c>
      <c r="OO117" s="5" t="s">
        <v>220</v>
      </c>
      <c r="OP117" s="5" t="s">
        <v>220</v>
      </c>
      <c r="OQ117" s="5" t="s">
        <v>220</v>
      </c>
      <c r="OR117" s="5" t="s">
        <v>220</v>
      </c>
      <c r="OS117" s="5" t="s">
        <v>220</v>
      </c>
      <c r="OT117" s="5" t="s">
        <v>220</v>
      </c>
      <c r="OU117" s="5" t="s">
        <v>220</v>
      </c>
      <c r="OV117" s="5" t="s">
        <v>220</v>
      </c>
      <c r="OW117" s="5" t="s">
        <v>220</v>
      </c>
      <c r="OX117" s="5" t="s">
        <v>220</v>
      </c>
      <c r="OY117" s="5" t="s">
        <v>220</v>
      </c>
      <c r="OZ117" s="5" t="s">
        <v>220</v>
      </c>
      <c r="PA117" s="5" t="s">
        <v>220</v>
      </c>
      <c r="PB117" s="5" t="s">
        <v>220</v>
      </c>
      <c r="PC117" s="5">
        <v>585</v>
      </c>
      <c r="PD117" s="5">
        <v>537</v>
      </c>
      <c r="PE117" s="5">
        <v>542</v>
      </c>
      <c r="PF117" s="5">
        <v>603</v>
      </c>
      <c r="PG117" s="5">
        <v>600</v>
      </c>
      <c r="PH117" s="5">
        <v>375</v>
      </c>
      <c r="PI117" s="5">
        <v>436</v>
      </c>
      <c r="PJ117" s="5">
        <v>383</v>
      </c>
      <c r="PK117" s="5">
        <v>400</v>
      </c>
      <c r="PL117" s="5">
        <v>443</v>
      </c>
      <c r="PM117" s="5">
        <v>493</v>
      </c>
      <c r="PN117" s="5">
        <v>393</v>
      </c>
      <c r="PO117" s="5">
        <v>349</v>
      </c>
      <c r="PP117" s="5">
        <v>336</v>
      </c>
      <c r="PQ117" s="5">
        <v>400</v>
      </c>
      <c r="PR117" s="5">
        <v>320</v>
      </c>
      <c r="PS117" s="5">
        <v>345</v>
      </c>
      <c r="PT117" s="5">
        <v>309</v>
      </c>
      <c r="PU117" s="5">
        <v>290</v>
      </c>
      <c r="PV117" s="5">
        <v>280</v>
      </c>
      <c r="PW117" s="5">
        <v>309</v>
      </c>
      <c r="PX117" s="5">
        <v>286</v>
      </c>
      <c r="PY117" s="5">
        <v>274</v>
      </c>
      <c r="PZ117" s="5">
        <v>281</v>
      </c>
      <c r="QA117" s="5">
        <v>267</v>
      </c>
      <c r="QB117" s="5">
        <v>287</v>
      </c>
      <c r="QC117" s="5" t="s">
        <v>220</v>
      </c>
      <c r="QD117" s="5" t="s">
        <v>220</v>
      </c>
      <c r="QE117" s="5" t="s">
        <v>220</v>
      </c>
      <c r="QF117" s="5" t="s">
        <v>220</v>
      </c>
      <c r="QG117" s="5" t="s">
        <v>220</v>
      </c>
      <c r="QH117" s="5" t="s">
        <v>220</v>
      </c>
      <c r="QI117" s="5">
        <v>1453</v>
      </c>
      <c r="QJ117" s="5">
        <v>1325</v>
      </c>
      <c r="QK117" s="5">
        <v>1215</v>
      </c>
      <c r="QL117" s="5">
        <v>1015</v>
      </c>
      <c r="QM117" s="5">
        <v>831</v>
      </c>
      <c r="QN117" s="5">
        <v>718</v>
      </c>
      <c r="QO117" s="5">
        <v>616</v>
      </c>
      <c r="QP117" s="5">
        <v>619</v>
      </c>
      <c r="QQ117" s="5">
        <v>615</v>
      </c>
      <c r="QR117" s="5">
        <v>512</v>
      </c>
      <c r="QS117" s="5">
        <v>514</v>
      </c>
      <c r="QT117" s="5">
        <v>485</v>
      </c>
      <c r="QU117" s="5">
        <v>439</v>
      </c>
      <c r="QV117" s="5">
        <v>503</v>
      </c>
      <c r="QW117" s="5">
        <v>560</v>
      </c>
      <c r="QX117" s="5">
        <v>485</v>
      </c>
      <c r="QY117" s="5">
        <v>397</v>
      </c>
      <c r="QZ117" s="5">
        <v>372</v>
      </c>
      <c r="RA117" s="5">
        <v>375</v>
      </c>
      <c r="RB117" s="5">
        <v>443</v>
      </c>
      <c r="RC117" s="5">
        <v>459</v>
      </c>
      <c r="RD117" s="5">
        <v>408</v>
      </c>
      <c r="RE117" s="5">
        <v>270</v>
      </c>
      <c r="RF117" s="5">
        <v>328</v>
      </c>
      <c r="RG117" s="5">
        <v>263</v>
      </c>
      <c r="RH117" s="5">
        <v>235</v>
      </c>
      <c r="RI117" s="5" t="s">
        <v>220</v>
      </c>
      <c r="RJ117" s="5" t="s">
        <v>220</v>
      </c>
      <c r="RK117" s="5" t="s">
        <v>220</v>
      </c>
      <c r="RL117" s="5" t="s">
        <v>220</v>
      </c>
      <c r="RM117" s="5" t="s">
        <v>220</v>
      </c>
      <c r="RN117" s="5" t="s">
        <v>220</v>
      </c>
      <c r="RO117" s="5">
        <v>667</v>
      </c>
      <c r="RP117" s="5">
        <v>599</v>
      </c>
      <c r="RQ117" s="5">
        <v>563</v>
      </c>
      <c r="RR117" s="5">
        <v>520</v>
      </c>
      <c r="RS117" s="5">
        <v>370</v>
      </c>
      <c r="RT117" s="5">
        <v>284</v>
      </c>
      <c r="RU117" s="5">
        <v>260</v>
      </c>
      <c r="RV117" s="5">
        <v>268</v>
      </c>
      <c r="RW117" s="5">
        <v>275</v>
      </c>
      <c r="RX117" s="5">
        <v>263</v>
      </c>
      <c r="RY117" s="5">
        <v>302</v>
      </c>
      <c r="RZ117" s="5">
        <v>249</v>
      </c>
      <c r="SA117" s="5">
        <v>202</v>
      </c>
      <c r="SB117" s="5">
        <v>244</v>
      </c>
      <c r="SC117" s="5">
        <v>245</v>
      </c>
      <c r="SD117" s="5">
        <v>215</v>
      </c>
      <c r="SE117" s="5">
        <v>213</v>
      </c>
      <c r="SF117" s="5">
        <v>187</v>
      </c>
      <c r="SG117" s="5">
        <v>223</v>
      </c>
      <c r="SH117" s="5">
        <v>189</v>
      </c>
      <c r="SI117" s="5">
        <v>230</v>
      </c>
      <c r="SJ117" s="5">
        <v>187</v>
      </c>
      <c r="SK117" s="5">
        <v>188</v>
      </c>
      <c r="SL117" s="5">
        <v>205</v>
      </c>
      <c r="SM117" s="5">
        <v>182</v>
      </c>
      <c r="SN117" s="5">
        <v>170</v>
      </c>
      <c r="SO117" s="5" t="s">
        <v>220</v>
      </c>
      <c r="SP117" s="5" t="s">
        <v>220</v>
      </c>
      <c r="SQ117" s="5" t="s">
        <v>220</v>
      </c>
      <c r="SR117" s="5" t="s">
        <v>220</v>
      </c>
      <c r="SS117" s="5" t="s">
        <v>220</v>
      </c>
      <c r="ST117" s="5" t="s">
        <v>220</v>
      </c>
      <c r="SU117" s="5">
        <v>6</v>
      </c>
      <c r="SV117" s="5">
        <v>3</v>
      </c>
      <c r="SW117" s="5">
        <v>2</v>
      </c>
      <c r="SX117" s="5">
        <v>11</v>
      </c>
      <c r="SY117" s="5">
        <v>7</v>
      </c>
      <c r="SZ117" s="5">
        <v>7</v>
      </c>
      <c r="TA117" s="5">
        <v>10</v>
      </c>
      <c r="TB117" s="5">
        <v>3</v>
      </c>
      <c r="TC117" s="5">
        <v>2</v>
      </c>
      <c r="TD117" s="5">
        <v>2</v>
      </c>
      <c r="TE117" s="5">
        <v>12</v>
      </c>
      <c r="TF117" s="5">
        <v>0</v>
      </c>
      <c r="TG117" s="5">
        <v>0</v>
      </c>
      <c r="TH117" s="5">
        <v>0</v>
      </c>
      <c r="TI117" s="5">
        <v>0</v>
      </c>
      <c r="TJ117" s="5">
        <v>0</v>
      </c>
      <c r="TK117" s="5">
        <v>0</v>
      </c>
      <c r="TL117" s="5">
        <v>0</v>
      </c>
      <c r="TM117" s="5">
        <v>0</v>
      </c>
      <c r="TN117" s="5">
        <v>0</v>
      </c>
      <c r="TO117" s="5">
        <v>0</v>
      </c>
      <c r="TP117" s="5">
        <v>0</v>
      </c>
      <c r="TQ117" s="5">
        <v>0</v>
      </c>
      <c r="TR117" s="5">
        <v>0</v>
      </c>
      <c r="TS117" s="5">
        <v>0</v>
      </c>
      <c r="TT117" s="5">
        <v>0</v>
      </c>
      <c r="TU117" s="5" t="s">
        <v>220</v>
      </c>
      <c r="TV117" s="5" t="s">
        <v>220</v>
      </c>
      <c r="TW117" s="5" t="s">
        <v>220</v>
      </c>
      <c r="TX117" s="5" t="s">
        <v>220</v>
      </c>
      <c r="TY117" s="5" t="s">
        <v>220</v>
      </c>
      <c r="TZ117" s="5" t="s">
        <v>220</v>
      </c>
      <c r="UA117" s="5">
        <v>2</v>
      </c>
      <c r="UB117" s="5">
        <v>3</v>
      </c>
      <c r="UC117" s="5">
        <v>5</v>
      </c>
      <c r="UD117" s="5">
        <v>3</v>
      </c>
      <c r="UE117" s="5">
        <v>6</v>
      </c>
      <c r="UF117" s="5">
        <v>2</v>
      </c>
      <c r="UG117" s="5">
        <v>10</v>
      </c>
      <c r="UH117" s="5">
        <v>6</v>
      </c>
      <c r="UI117" s="5">
        <v>-18</v>
      </c>
      <c r="UJ117" s="5">
        <v>2</v>
      </c>
      <c r="UK117" s="5">
        <v>1</v>
      </c>
      <c r="UL117" s="5">
        <v>-2</v>
      </c>
      <c r="UM117" s="5">
        <v>0</v>
      </c>
      <c r="UN117" s="5">
        <v>-6</v>
      </c>
      <c r="UO117" s="5">
        <v>0</v>
      </c>
      <c r="UP117" s="5">
        <v>0</v>
      </c>
      <c r="UQ117" s="5">
        <v>-5</v>
      </c>
      <c r="UR117" s="5">
        <v>5</v>
      </c>
      <c r="US117" s="5">
        <v>-8</v>
      </c>
      <c r="UT117" s="5">
        <v>-8</v>
      </c>
      <c r="UU117" s="5">
        <v>6</v>
      </c>
      <c r="UV117" s="5">
        <v>12</v>
      </c>
      <c r="UW117" s="5">
        <v>13</v>
      </c>
      <c r="UX117" s="5">
        <v>19</v>
      </c>
      <c r="UY117" s="5">
        <v>12</v>
      </c>
      <c r="UZ117" s="5">
        <v>22</v>
      </c>
      <c r="VA117" s="5" t="s">
        <v>220</v>
      </c>
      <c r="VB117" s="5" t="s">
        <v>220</v>
      </c>
      <c r="VC117" s="5" t="s">
        <v>220</v>
      </c>
      <c r="VD117" s="5" t="s">
        <v>220</v>
      </c>
      <c r="VE117" s="5" t="s">
        <v>220</v>
      </c>
      <c r="VF117" s="5" t="s">
        <v>220</v>
      </c>
      <c r="VG117" s="5">
        <v>2559</v>
      </c>
      <c r="VH117" s="5">
        <v>2518</v>
      </c>
      <c r="VI117" s="5">
        <v>2650</v>
      </c>
      <c r="VJ117" s="5">
        <v>2286</v>
      </c>
      <c r="VK117" s="5">
        <v>2577</v>
      </c>
      <c r="VL117" s="5">
        <v>3099</v>
      </c>
      <c r="VM117" s="5">
        <v>3038</v>
      </c>
      <c r="VN117" s="5">
        <v>2963</v>
      </c>
      <c r="VO117" s="5">
        <v>2634</v>
      </c>
      <c r="VP117" s="5">
        <v>2286</v>
      </c>
      <c r="VQ117" s="5">
        <v>2387</v>
      </c>
      <c r="VR117" s="5">
        <v>2034</v>
      </c>
      <c r="VS117" s="5">
        <v>2328</v>
      </c>
      <c r="VT117" s="5">
        <v>2390</v>
      </c>
      <c r="VU117" s="5">
        <v>2412</v>
      </c>
      <c r="VV117" s="5">
        <v>1880</v>
      </c>
      <c r="VW117" s="5">
        <v>1895</v>
      </c>
      <c r="VX117" s="5">
        <v>1726</v>
      </c>
      <c r="VY117" s="5">
        <v>1521</v>
      </c>
      <c r="VZ117" s="5">
        <v>1544</v>
      </c>
      <c r="WA117" s="5">
        <v>1337</v>
      </c>
      <c r="WB117" s="5">
        <v>1620</v>
      </c>
      <c r="WC117" s="5">
        <v>1375</v>
      </c>
      <c r="WD117" s="5">
        <v>1540</v>
      </c>
      <c r="WE117" s="5">
        <v>1285</v>
      </c>
      <c r="WF117" s="5">
        <v>1037</v>
      </c>
      <c r="WG117" s="5" t="s">
        <v>220</v>
      </c>
      <c r="WH117" s="5" t="s">
        <v>220</v>
      </c>
      <c r="WI117" s="5" t="s">
        <v>220</v>
      </c>
      <c r="WJ117" s="5" t="s">
        <v>220</v>
      </c>
      <c r="WK117" s="5" t="s">
        <v>220</v>
      </c>
      <c r="WL117" s="5" t="s">
        <v>220</v>
      </c>
      <c r="WM117" s="5">
        <v>247</v>
      </c>
      <c r="WN117" s="5">
        <v>278</v>
      </c>
      <c r="WO117" s="5">
        <v>179</v>
      </c>
      <c r="WP117" s="5">
        <v>226</v>
      </c>
      <c r="WQ117" s="5">
        <v>150</v>
      </c>
      <c r="WR117" s="5">
        <v>100</v>
      </c>
      <c r="WS117" s="5">
        <v>92</v>
      </c>
      <c r="WT117" s="5">
        <v>104</v>
      </c>
      <c r="WU117" s="5">
        <v>144</v>
      </c>
      <c r="WV117" s="5">
        <v>112</v>
      </c>
      <c r="WW117" s="5">
        <v>101</v>
      </c>
      <c r="WX117" s="5">
        <v>123</v>
      </c>
      <c r="WY117" s="5">
        <v>70</v>
      </c>
      <c r="WZ117" s="5">
        <v>70</v>
      </c>
      <c r="XA117" s="5">
        <v>67</v>
      </c>
      <c r="XB117" s="5">
        <v>43</v>
      </c>
      <c r="XC117" s="5">
        <v>46</v>
      </c>
      <c r="XD117" s="5">
        <v>63</v>
      </c>
      <c r="XE117" s="5">
        <v>62</v>
      </c>
      <c r="XF117" s="5">
        <v>37</v>
      </c>
      <c r="XG117" s="5">
        <v>44</v>
      </c>
      <c r="XH117" s="5">
        <v>47</v>
      </c>
      <c r="XI117" s="5">
        <v>17</v>
      </c>
      <c r="XJ117" s="5">
        <v>31</v>
      </c>
      <c r="XK117" s="5">
        <v>32</v>
      </c>
      <c r="XL117" s="5">
        <v>193</v>
      </c>
      <c r="XM117" s="5" t="s">
        <v>220</v>
      </c>
      <c r="XN117" s="5" t="s">
        <v>220</v>
      </c>
      <c r="XO117" s="5" t="s">
        <v>220</v>
      </c>
      <c r="XP117" s="5" t="s">
        <v>220</v>
      </c>
      <c r="XQ117" s="5" t="s">
        <v>220</v>
      </c>
      <c r="XR117" s="5" t="s">
        <v>220</v>
      </c>
      <c r="XS117" s="2">
        <v>13032</v>
      </c>
      <c r="XT117" s="3" t="s">
        <v>222</v>
      </c>
      <c r="XU117" s="3" t="s">
        <v>221</v>
      </c>
      <c r="XV117" s="3" t="s">
        <v>221</v>
      </c>
      <c r="XW117" s="3" t="s">
        <v>221</v>
      </c>
      <c r="XX117" s="3" t="s">
        <v>222</v>
      </c>
      <c r="XY117" s="3" t="s">
        <v>222</v>
      </c>
      <c r="XZ117" s="3" t="s">
        <v>226</v>
      </c>
    </row>
    <row r="118" spans="1:650" x14ac:dyDescent="0.3">
      <c r="A118" s="1" t="s">
        <v>112</v>
      </c>
      <c r="B118" s="2">
        <v>4061670</v>
      </c>
      <c r="C118" s="5" t="s">
        <v>220</v>
      </c>
      <c r="D118" s="5" t="s">
        <v>220</v>
      </c>
      <c r="E118" s="5" t="s">
        <v>220</v>
      </c>
      <c r="F118" s="5" t="s">
        <v>220</v>
      </c>
      <c r="G118" s="5" t="s">
        <v>220</v>
      </c>
      <c r="H118" s="5" t="s">
        <v>220</v>
      </c>
      <c r="I118" s="5" t="s">
        <v>220</v>
      </c>
      <c r="J118" s="5" t="s">
        <v>220</v>
      </c>
      <c r="K118" s="5" t="s">
        <v>220</v>
      </c>
      <c r="L118" s="5" t="s">
        <v>220</v>
      </c>
      <c r="M118" s="5" t="s">
        <v>220</v>
      </c>
      <c r="N118" s="5" t="s">
        <v>220</v>
      </c>
      <c r="O118" s="5" t="s">
        <v>220</v>
      </c>
      <c r="P118" s="5" t="s">
        <v>220</v>
      </c>
      <c r="Q118" s="5" t="s">
        <v>220</v>
      </c>
      <c r="R118" s="5" t="s">
        <v>220</v>
      </c>
      <c r="S118" s="5" t="s">
        <v>220</v>
      </c>
      <c r="T118" s="5" t="s">
        <v>220</v>
      </c>
      <c r="U118" s="5" t="s">
        <v>220</v>
      </c>
      <c r="V118" s="5" t="s">
        <v>220</v>
      </c>
      <c r="W118" s="5" t="s">
        <v>220</v>
      </c>
      <c r="X118" s="5" t="s">
        <v>220</v>
      </c>
      <c r="Y118" s="5">
        <v>0</v>
      </c>
      <c r="Z118" s="5">
        <v>0</v>
      </c>
      <c r="AA118" s="5">
        <v>0</v>
      </c>
      <c r="AB118" s="5">
        <v>0</v>
      </c>
      <c r="AC118" s="5" t="s">
        <v>220</v>
      </c>
      <c r="AD118" s="5" t="s">
        <v>220</v>
      </c>
      <c r="AE118" s="5" t="s">
        <v>220</v>
      </c>
      <c r="AF118" s="5" t="s">
        <v>220</v>
      </c>
      <c r="AG118" s="5" t="s">
        <v>220</v>
      </c>
      <c r="AH118" s="5" t="s">
        <v>220</v>
      </c>
      <c r="AI118" s="5" t="s">
        <v>220</v>
      </c>
      <c r="AJ118" s="5" t="s">
        <v>220</v>
      </c>
      <c r="AK118" s="5" t="s">
        <v>220</v>
      </c>
      <c r="AL118" s="5" t="s">
        <v>220</v>
      </c>
      <c r="AM118" s="5" t="s">
        <v>220</v>
      </c>
      <c r="AN118" s="5" t="s">
        <v>220</v>
      </c>
      <c r="AO118" s="5" t="s">
        <v>220</v>
      </c>
      <c r="AP118" s="5" t="s">
        <v>220</v>
      </c>
      <c r="AQ118" s="5" t="s">
        <v>220</v>
      </c>
      <c r="AR118" s="5" t="s">
        <v>220</v>
      </c>
      <c r="AS118" s="5" t="s">
        <v>220</v>
      </c>
      <c r="AT118" s="5" t="s">
        <v>220</v>
      </c>
      <c r="AU118" s="5" t="s">
        <v>220</v>
      </c>
      <c r="AV118" s="5" t="s">
        <v>220</v>
      </c>
      <c r="AW118" s="5" t="s">
        <v>220</v>
      </c>
      <c r="AX118" s="5" t="s">
        <v>220</v>
      </c>
      <c r="AY118" s="5" t="s">
        <v>220</v>
      </c>
      <c r="AZ118" s="5" t="s">
        <v>220</v>
      </c>
      <c r="BA118" s="5" t="s">
        <v>220</v>
      </c>
      <c r="BB118" s="5" t="s">
        <v>220</v>
      </c>
      <c r="BC118" s="5" t="s">
        <v>220</v>
      </c>
      <c r="BD118" s="5" t="s">
        <v>220</v>
      </c>
      <c r="BE118" s="5">
        <v>1030</v>
      </c>
      <c r="BF118" s="5">
        <v>873</v>
      </c>
      <c r="BG118" s="5">
        <v>3139</v>
      </c>
      <c r="BH118" s="5">
        <v>17</v>
      </c>
      <c r="BI118" s="5" t="s">
        <v>220</v>
      </c>
      <c r="BJ118" s="5" t="s">
        <v>220</v>
      </c>
      <c r="BK118" s="5" t="s">
        <v>220</v>
      </c>
      <c r="BL118" s="5" t="s">
        <v>220</v>
      </c>
      <c r="BM118" s="5" t="s">
        <v>220</v>
      </c>
      <c r="BN118" s="5" t="s">
        <v>220</v>
      </c>
      <c r="BO118" s="5" t="s">
        <v>220</v>
      </c>
      <c r="BP118" s="5" t="s">
        <v>220</v>
      </c>
      <c r="BQ118" s="5" t="s">
        <v>220</v>
      </c>
      <c r="BR118" s="5" t="s">
        <v>220</v>
      </c>
      <c r="BS118" s="5" t="s">
        <v>220</v>
      </c>
      <c r="BT118" s="5" t="s">
        <v>220</v>
      </c>
      <c r="BU118" s="5" t="s">
        <v>220</v>
      </c>
      <c r="BV118" s="5" t="s">
        <v>220</v>
      </c>
      <c r="BW118" s="5" t="s">
        <v>220</v>
      </c>
      <c r="BX118" s="5" t="s">
        <v>220</v>
      </c>
      <c r="BY118" s="5" t="s">
        <v>220</v>
      </c>
      <c r="BZ118" s="5" t="s">
        <v>220</v>
      </c>
      <c r="CA118" s="5" t="s">
        <v>220</v>
      </c>
      <c r="CB118" s="5" t="s">
        <v>220</v>
      </c>
      <c r="CC118" s="5" t="s">
        <v>220</v>
      </c>
      <c r="CD118" s="5" t="s">
        <v>220</v>
      </c>
      <c r="CE118" s="5" t="s">
        <v>220</v>
      </c>
      <c r="CF118" s="5" t="s">
        <v>220</v>
      </c>
      <c r="CG118" s="5" t="s">
        <v>220</v>
      </c>
      <c r="CH118" s="5" t="s">
        <v>220</v>
      </c>
      <c r="CI118" s="5" t="s">
        <v>220</v>
      </c>
      <c r="CJ118" s="5" t="s">
        <v>220</v>
      </c>
      <c r="CK118" s="5">
        <v>2344</v>
      </c>
      <c r="CL118" s="5">
        <v>3094</v>
      </c>
      <c r="CM118" s="5">
        <v>19549</v>
      </c>
      <c r="CN118" s="5">
        <v>9852</v>
      </c>
      <c r="CO118" s="5" t="s">
        <v>220</v>
      </c>
      <c r="CP118" s="5" t="s">
        <v>220</v>
      </c>
      <c r="CQ118" s="5" t="s">
        <v>220</v>
      </c>
      <c r="CR118" s="5" t="s">
        <v>220</v>
      </c>
      <c r="CS118" s="5" t="s">
        <v>220</v>
      </c>
      <c r="CT118" s="5" t="s">
        <v>220</v>
      </c>
      <c r="CU118" s="5" t="s">
        <v>220</v>
      </c>
      <c r="CV118" s="5" t="s">
        <v>220</v>
      </c>
      <c r="CW118" s="5" t="s">
        <v>220</v>
      </c>
      <c r="CX118" s="5" t="s">
        <v>220</v>
      </c>
      <c r="CY118" s="5" t="s">
        <v>220</v>
      </c>
      <c r="CZ118" s="5" t="s">
        <v>220</v>
      </c>
      <c r="DA118" s="5" t="s">
        <v>220</v>
      </c>
      <c r="DB118" s="5" t="s">
        <v>220</v>
      </c>
      <c r="DC118" s="5" t="s">
        <v>220</v>
      </c>
      <c r="DD118" s="5" t="s">
        <v>220</v>
      </c>
      <c r="DE118" s="5" t="s">
        <v>220</v>
      </c>
      <c r="DF118" s="5" t="s">
        <v>220</v>
      </c>
      <c r="DG118" s="5" t="s">
        <v>220</v>
      </c>
      <c r="DH118" s="5" t="s">
        <v>220</v>
      </c>
      <c r="DI118" s="5" t="s">
        <v>220</v>
      </c>
      <c r="DJ118" s="5" t="s">
        <v>220</v>
      </c>
      <c r="DK118" s="5" t="s">
        <v>220</v>
      </c>
      <c r="DL118" s="5" t="s">
        <v>220</v>
      </c>
      <c r="DM118" s="5" t="s">
        <v>220</v>
      </c>
      <c r="DN118" s="5" t="s">
        <v>220</v>
      </c>
      <c r="DO118" s="5" t="s">
        <v>220</v>
      </c>
      <c r="DP118" s="5" t="s">
        <v>220</v>
      </c>
      <c r="DQ118" s="5">
        <v>6176</v>
      </c>
      <c r="DR118" s="5">
        <v>8215</v>
      </c>
      <c r="DS118" s="5">
        <v>8176</v>
      </c>
      <c r="DT118" s="5">
        <v>4567</v>
      </c>
      <c r="DU118" s="5" t="s">
        <v>220</v>
      </c>
      <c r="DV118" s="5" t="s">
        <v>220</v>
      </c>
      <c r="DW118" s="5" t="s">
        <v>220</v>
      </c>
      <c r="DX118" s="5" t="s">
        <v>220</v>
      </c>
      <c r="DY118" s="5" t="s">
        <v>220</v>
      </c>
      <c r="DZ118" s="5" t="s">
        <v>220</v>
      </c>
      <c r="EA118" s="5" t="s">
        <v>220</v>
      </c>
      <c r="EB118" s="5" t="s">
        <v>220</v>
      </c>
      <c r="EC118" s="5" t="s">
        <v>220</v>
      </c>
      <c r="ED118" s="5" t="s">
        <v>220</v>
      </c>
      <c r="EE118" s="5" t="s">
        <v>220</v>
      </c>
      <c r="EF118" s="5" t="s">
        <v>220</v>
      </c>
      <c r="EG118" s="5" t="s">
        <v>220</v>
      </c>
      <c r="EH118" s="5" t="s">
        <v>220</v>
      </c>
      <c r="EI118" s="5" t="s">
        <v>220</v>
      </c>
      <c r="EJ118" s="5" t="s">
        <v>220</v>
      </c>
      <c r="EK118" s="5" t="s">
        <v>220</v>
      </c>
      <c r="EL118" s="5" t="s">
        <v>220</v>
      </c>
      <c r="EM118" s="5" t="s">
        <v>220</v>
      </c>
      <c r="EN118" s="5" t="s">
        <v>220</v>
      </c>
      <c r="EO118" s="5" t="s">
        <v>220</v>
      </c>
      <c r="EP118" s="5" t="s">
        <v>220</v>
      </c>
      <c r="EQ118" s="5" t="s">
        <v>220</v>
      </c>
      <c r="ER118" s="5" t="s">
        <v>220</v>
      </c>
      <c r="ES118" s="5" t="s">
        <v>220</v>
      </c>
      <c r="ET118" s="5" t="s">
        <v>220</v>
      </c>
      <c r="EU118" s="5" t="s">
        <v>220</v>
      </c>
      <c r="EV118" s="5" t="s">
        <v>220</v>
      </c>
      <c r="EW118" s="5">
        <v>10655</v>
      </c>
      <c r="EX118" s="5">
        <v>3892</v>
      </c>
      <c r="EY118" s="5">
        <v>2658</v>
      </c>
      <c r="EZ118" s="5">
        <v>1548</v>
      </c>
      <c r="FA118" s="5" t="s">
        <v>220</v>
      </c>
      <c r="FB118" s="5" t="s">
        <v>220</v>
      </c>
      <c r="FC118" s="5" t="s">
        <v>220</v>
      </c>
      <c r="FD118" s="5" t="s">
        <v>220</v>
      </c>
      <c r="FE118" s="5" t="s">
        <v>220</v>
      </c>
      <c r="FF118" s="5" t="s">
        <v>220</v>
      </c>
      <c r="FG118" s="5" t="s">
        <v>220</v>
      </c>
      <c r="FH118" s="5" t="s">
        <v>220</v>
      </c>
      <c r="FI118" s="5" t="s">
        <v>220</v>
      </c>
      <c r="FJ118" s="5" t="s">
        <v>220</v>
      </c>
      <c r="FK118" s="5" t="s">
        <v>220</v>
      </c>
      <c r="FL118" s="5" t="s">
        <v>220</v>
      </c>
      <c r="FM118" s="5" t="s">
        <v>220</v>
      </c>
      <c r="FN118" s="5" t="s">
        <v>220</v>
      </c>
      <c r="FO118" s="5" t="s">
        <v>220</v>
      </c>
      <c r="FP118" s="5" t="s">
        <v>220</v>
      </c>
      <c r="FQ118" s="5" t="s">
        <v>220</v>
      </c>
      <c r="FR118" s="5" t="s">
        <v>220</v>
      </c>
      <c r="FS118" s="5" t="s">
        <v>220</v>
      </c>
      <c r="FT118" s="5" t="s">
        <v>220</v>
      </c>
      <c r="FU118" s="5" t="s">
        <v>220</v>
      </c>
      <c r="FV118" s="5" t="s">
        <v>220</v>
      </c>
      <c r="FW118" s="5" t="s">
        <v>220</v>
      </c>
      <c r="FX118" s="5" t="s">
        <v>220</v>
      </c>
      <c r="FY118" s="5" t="s">
        <v>220</v>
      </c>
      <c r="FZ118" s="5" t="s">
        <v>220</v>
      </c>
      <c r="GA118" s="5" t="s">
        <v>220</v>
      </c>
      <c r="GB118" s="5" t="s">
        <v>220</v>
      </c>
      <c r="GC118" s="5" t="s">
        <v>220</v>
      </c>
      <c r="GD118" s="5" t="s">
        <v>220</v>
      </c>
      <c r="GE118" s="5" t="s">
        <v>220</v>
      </c>
      <c r="GF118" s="5" t="s">
        <v>220</v>
      </c>
      <c r="GG118" s="5" t="s">
        <v>220</v>
      </c>
      <c r="GH118" s="5" t="s">
        <v>220</v>
      </c>
      <c r="GI118" s="5" t="s">
        <v>220</v>
      </c>
      <c r="GJ118" s="5" t="s">
        <v>220</v>
      </c>
      <c r="GK118" s="5" t="s">
        <v>220</v>
      </c>
      <c r="GL118" s="5" t="s">
        <v>220</v>
      </c>
      <c r="GM118" s="5" t="s">
        <v>220</v>
      </c>
      <c r="GN118" s="5" t="s">
        <v>220</v>
      </c>
      <c r="GO118" s="5" t="s">
        <v>220</v>
      </c>
      <c r="GP118" s="5" t="s">
        <v>220</v>
      </c>
      <c r="GQ118" s="5" t="s">
        <v>220</v>
      </c>
      <c r="GR118" s="5" t="s">
        <v>220</v>
      </c>
      <c r="GS118" s="5" t="s">
        <v>220</v>
      </c>
      <c r="GT118" s="5" t="s">
        <v>220</v>
      </c>
      <c r="GU118" s="5" t="s">
        <v>220</v>
      </c>
      <c r="GV118" s="5" t="s">
        <v>220</v>
      </c>
      <c r="GW118" s="5" t="s">
        <v>220</v>
      </c>
      <c r="GX118" s="5" t="s">
        <v>220</v>
      </c>
      <c r="GY118" s="5" t="s">
        <v>220</v>
      </c>
      <c r="GZ118" s="5" t="s">
        <v>220</v>
      </c>
      <c r="HA118" s="5" t="s">
        <v>220</v>
      </c>
      <c r="HB118" s="5" t="s">
        <v>220</v>
      </c>
      <c r="HC118" s="5" t="s">
        <v>220</v>
      </c>
      <c r="HD118" s="5" t="s">
        <v>220</v>
      </c>
      <c r="HE118" s="5" t="s">
        <v>220</v>
      </c>
      <c r="HF118" s="5" t="s">
        <v>220</v>
      </c>
      <c r="HG118" s="5" t="s">
        <v>220</v>
      </c>
      <c r="HH118" s="5" t="s">
        <v>220</v>
      </c>
      <c r="HI118" s="5">
        <v>20204</v>
      </c>
      <c r="HJ118" s="5">
        <v>16074</v>
      </c>
      <c r="HK118" s="5">
        <v>33523</v>
      </c>
      <c r="HL118" s="5">
        <v>15984</v>
      </c>
      <c r="HM118" s="5" t="s">
        <v>220</v>
      </c>
      <c r="HN118" s="5" t="s">
        <v>220</v>
      </c>
      <c r="HO118" s="5" t="s">
        <v>220</v>
      </c>
      <c r="HP118" s="5" t="s">
        <v>220</v>
      </c>
      <c r="HQ118" s="5" t="s">
        <v>220</v>
      </c>
      <c r="HR118" s="5" t="s">
        <v>220</v>
      </c>
      <c r="HS118" s="5" t="s">
        <v>220</v>
      </c>
      <c r="HT118" s="5" t="s">
        <v>220</v>
      </c>
      <c r="HU118" s="5" t="s">
        <v>220</v>
      </c>
      <c r="HV118" s="5" t="s">
        <v>220</v>
      </c>
      <c r="HW118" s="5" t="s">
        <v>220</v>
      </c>
      <c r="HX118" s="5" t="s">
        <v>220</v>
      </c>
      <c r="HY118" s="5" t="s">
        <v>220</v>
      </c>
      <c r="HZ118" s="5" t="s">
        <v>220</v>
      </c>
      <c r="IA118" s="5" t="s">
        <v>220</v>
      </c>
      <c r="IB118" s="5" t="s">
        <v>220</v>
      </c>
      <c r="IC118" s="5" t="s">
        <v>220</v>
      </c>
      <c r="ID118" s="5" t="s">
        <v>220</v>
      </c>
      <c r="IE118" s="5" t="s">
        <v>220</v>
      </c>
      <c r="IF118" s="5" t="s">
        <v>220</v>
      </c>
      <c r="IG118" s="5" t="s">
        <v>220</v>
      </c>
      <c r="IH118" s="5" t="s">
        <v>220</v>
      </c>
      <c r="II118" s="5" t="s">
        <v>220</v>
      </c>
      <c r="IJ118" s="5" t="s">
        <v>220</v>
      </c>
      <c r="IK118" s="5" t="s">
        <v>220</v>
      </c>
      <c r="IL118" s="5" t="s">
        <v>220</v>
      </c>
      <c r="IM118" s="5" t="s">
        <v>220</v>
      </c>
      <c r="IN118" s="5" t="s">
        <v>220</v>
      </c>
      <c r="IO118" s="5">
        <v>27662</v>
      </c>
      <c r="IP118" s="5">
        <v>36468</v>
      </c>
      <c r="IQ118" s="5">
        <v>32197</v>
      </c>
      <c r="IR118" s="5">
        <v>36112</v>
      </c>
      <c r="IS118" s="5" t="s">
        <v>220</v>
      </c>
      <c r="IT118" s="5" t="s">
        <v>220</v>
      </c>
      <c r="IU118" s="5" t="s">
        <v>220</v>
      </c>
      <c r="IV118" s="5" t="s">
        <v>220</v>
      </c>
      <c r="IW118" s="5" t="s">
        <v>220</v>
      </c>
      <c r="IX118" s="5" t="s">
        <v>220</v>
      </c>
      <c r="IY118" s="5" t="s">
        <v>220</v>
      </c>
      <c r="IZ118" s="5" t="s">
        <v>220</v>
      </c>
      <c r="JA118" s="5" t="s">
        <v>220</v>
      </c>
      <c r="JB118" s="5" t="s">
        <v>220</v>
      </c>
      <c r="JC118" s="5" t="s">
        <v>220</v>
      </c>
      <c r="JD118" s="5" t="s">
        <v>220</v>
      </c>
      <c r="JE118" s="5" t="s">
        <v>220</v>
      </c>
      <c r="JF118" s="5" t="s">
        <v>220</v>
      </c>
      <c r="JG118" s="5" t="s">
        <v>220</v>
      </c>
      <c r="JH118" s="5" t="s">
        <v>220</v>
      </c>
      <c r="JI118" s="5" t="s">
        <v>220</v>
      </c>
      <c r="JJ118" s="5" t="s">
        <v>220</v>
      </c>
      <c r="JK118" s="5" t="s">
        <v>220</v>
      </c>
      <c r="JL118" s="5" t="s">
        <v>220</v>
      </c>
      <c r="JM118" s="5" t="s">
        <v>220</v>
      </c>
      <c r="JN118" s="5" t="s">
        <v>220</v>
      </c>
      <c r="JO118" s="5" t="s">
        <v>220</v>
      </c>
      <c r="JP118" s="5" t="s">
        <v>220</v>
      </c>
      <c r="JQ118" s="5" t="s">
        <v>220</v>
      </c>
      <c r="JR118" s="5" t="s">
        <v>220</v>
      </c>
      <c r="JS118" s="5" t="s">
        <v>220</v>
      </c>
      <c r="JT118" s="5" t="s">
        <v>220</v>
      </c>
      <c r="JU118" s="5">
        <v>815</v>
      </c>
      <c r="JV118" s="5">
        <v>812</v>
      </c>
      <c r="JW118" s="5">
        <v>798</v>
      </c>
      <c r="JX118" s="5">
        <v>901</v>
      </c>
      <c r="JY118" s="5" t="s">
        <v>220</v>
      </c>
      <c r="JZ118" s="5" t="s">
        <v>220</v>
      </c>
      <c r="KA118" s="5" t="s">
        <v>220</v>
      </c>
      <c r="KB118" s="5" t="s">
        <v>220</v>
      </c>
      <c r="KC118" s="5" t="s">
        <v>220</v>
      </c>
      <c r="KD118" s="5" t="s">
        <v>220</v>
      </c>
      <c r="KE118" s="5" t="s">
        <v>220</v>
      </c>
      <c r="KF118" s="5" t="s">
        <v>220</v>
      </c>
      <c r="KG118" s="5" t="s">
        <v>220</v>
      </c>
      <c r="KH118" s="5" t="s">
        <v>220</v>
      </c>
      <c r="KI118" s="5" t="s">
        <v>220</v>
      </c>
      <c r="KJ118" s="5" t="s">
        <v>220</v>
      </c>
      <c r="KK118" s="5" t="s">
        <v>220</v>
      </c>
      <c r="KL118" s="5" t="s">
        <v>220</v>
      </c>
      <c r="KM118" s="5" t="s">
        <v>220</v>
      </c>
      <c r="KN118" s="5" t="s">
        <v>220</v>
      </c>
      <c r="KO118" s="5" t="s">
        <v>220</v>
      </c>
      <c r="KP118" s="5" t="s">
        <v>220</v>
      </c>
      <c r="KQ118" s="5" t="s">
        <v>220</v>
      </c>
      <c r="KR118" s="5" t="s">
        <v>220</v>
      </c>
      <c r="KS118" s="5" t="s">
        <v>220</v>
      </c>
      <c r="KT118" s="5" t="s">
        <v>220</v>
      </c>
      <c r="KU118" s="5" t="s">
        <v>220</v>
      </c>
      <c r="KV118" s="5" t="s">
        <v>220</v>
      </c>
      <c r="KW118" s="5" t="s">
        <v>220</v>
      </c>
      <c r="KX118" s="5" t="s">
        <v>220</v>
      </c>
      <c r="KY118" s="5" t="s">
        <v>220</v>
      </c>
      <c r="KZ118" s="5" t="s">
        <v>220</v>
      </c>
      <c r="LA118" s="5">
        <v>179</v>
      </c>
      <c r="LB118" s="5">
        <v>168</v>
      </c>
      <c r="LC118" s="5">
        <v>159</v>
      </c>
      <c r="LD118" s="5">
        <v>186</v>
      </c>
      <c r="LE118" s="5" t="s">
        <v>220</v>
      </c>
      <c r="LF118" s="5" t="s">
        <v>220</v>
      </c>
      <c r="LG118" s="5" t="s">
        <v>220</v>
      </c>
      <c r="LH118" s="5" t="s">
        <v>220</v>
      </c>
      <c r="LI118" s="5" t="s">
        <v>220</v>
      </c>
      <c r="LJ118" s="5" t="s">
        <v>220</v>
      </c>
      <c r="LK118" s="5" t="s">
        <v>220</v>
      </c>
      <c r="LL118" s="5" t="s">
        <v>220</v>
      </c>
      <c r="LM118" s="5" t="s">
        <v>220</v>
      </c>
      <c r="LN118" s="5" t="s">
        <v>220</v>
      </c>
      <c r="LO118" s="5" t="s">
        <v>220</v>
      </c>
      <c r="LP118" s="5" t="s">
        <v>220</v>
      </c>
      <c r="LQ118" s="5" t="s">
        <v>220</v>
      </c>
      <c r="LR118" s="5" t="s">
        <v>220</v>
      </c>
      <c r="LS118" s="5" t="s">
        <v>220</v>
      </c>
      <c r="LT118" s="5" t="s">
        <v>220</v>
      </c>
      <c r="LU118" s="5" t="s">
        <v>220</v>
      </c>
      <c r="LV118" s="5" t="s">
        <v>220</v>
      </c>
      <c r="LW118" s="5" t="s">
        <v>220</v>
      </c>
      <c r="LX118" s="5" t="s">
        <v>220</v>
      </c>
      <c r="LY118" s="5" t="s">
        <v>220</v>
      </c>
      <c r="LZ118" s="5" t="s">
        <v>220</v>
      </c>
      <c r="MA118" s="5" t="s">
        <v>220</v>
      </c>
      <c r="MB118" s="5" t="s">
        <v>220</v>
      </c>
      <c r="MC118" s="5" t="s">
        <v>220</v>
      </c>
      <c r="MD118" s="5" t="s">
        <v>220</v>
      </c>
      <c r="ME118" s="5" t="s">
        <v>220</v>
      </c>
      <c r="MF118" s="5" t="s">
        <v>220</v>
      </c>
      <c r="MG118" s="5">
        <v>268</v>
      </c>
      <c r="MH118" s="5">
        <v>515</v>
      </c>
      <c r="MI118" s="5">
        <v>357</v>
      </c>
      <c r="MJ118" s="5">
        <v>194</v>
      </c>
      <c r="MK118" s="5" t="s">
        <v>220</v>
      </c>
      <c r="ML118" s="5" t="s">
        <v>220</v>
      </c>
      <c r="MM118" s="5" t="s">
        <v>220</v>
      </c>
      <c r="MN118" s="5" t="s">
        <v>220</v>
      </c>
      <c r="MO118" s="5" t="s">
        <v>220</v>
      </c>
      <c r="MP118" s="5" t="s">
        <v>220</v>
      </c>
      <c r="MQ118" s="5" t="s">
        <v>220</v>
      </c>
      <c r="MR118" s="5" t="s">
        <v>220</v>
      </c>
      <c r="MS118" s="5" t="s">
        <v>220</v>
      </c>
      <c r="MT118" s="5" t="s">
        <v>220</v>
      </c>
      <c r="MU118" s="5" t="s">
        <v>220</v>
      </c>
      <c r="MV118" s="5" t="s">
        <v>220</v>
      </c>
      <c r="MW118" s="5" t="s">
        <v>220</v>
      </c>
      <c r="MX118" s="5" t="s">
        <v>220</v>
      </c>
      <c r="MY118" s="5" t="s">
        <v>220</v>
      </c>
      <c r="MZ118" s="5" t="s">
        <v>220</v>
      </c>
      <c r="NA118" s="5" t="s">
        <v>220</v>
      </c>
      <c r="NB118" s="5" t="s">
        <v>220</v>
      </c>
      <c r="NC118" s="5" t="s">
        <v>220</v>
      </c>
      <c r="ND118" s="5" t="s">
        <v>220</v>
      </c>
      <c r="NE118" s="5" t="s">
        <v>220</v>
      </c>
      <c r="NF118" s="5" t="s">
        <v>220</v>
      </c>
      <c r="NG118" s="5" t="s">
        <v>220</v>
      </c>
      <c r="NH118" s="5" t="s">
        <v>220</v>
      </c>
      <c r="NI118" s="5" t="s">
        <v>220</v>
      </c>
      <c r="NJ118" s="5" t="s">
        <v>220</v>
      </c>
      <c r="NK118" s="5" t="s">
        <v>220</v>
      </c>
      <c r="NL118" s="5" t="s">
        <v>220</v>
      </c>
      <c r="NM118" s="5" t="s">
        <v>220</v>
      </c>
      <c r="NN118" s="5" t="s">
        <v>220</v>
      </c>
      <c r="NO118" s="5" t="s">
        <v>220</v>
      </c>
      <c r="NP118" s="5" t="s">
        <v>220</v>
      </c>
      <c r="NQ118" s="5" t="s">
        <v>220</v>
      </c>
      <c r="NR118" s="5" t="s">
        <v>220</v>
      </c>
      <c r="NS118" s="5" t="s">
        <v>220</v>
      </c>
      <c r="NT118" s="5" t="s">
        <v>220</v>
      </c>
      <c r="NU118" s="5" t="s">
        <v>220</v>
      </c>
      <c r="NV118" s="5" t="s">
        <v>220</v>
      </c>
      <c r="NW118" s="5" t="s">
        <v>220</v>
      </c>
      <c r="NX118" s="5" t="s">
        <v>220</v>
      </c>
      <c r="NY118" s="5" t="s">
        <v>220</v>
      </c>
      <c r="NZ118" s="5" t="s">
        <v>220</v>
      </c>
      <c r="OA118" s="5" t="s">
        <v>220</v>
      </c>
      <c r="OB118" s="5" t="s">
        <v>220</v>
      </c>
      <c r="OC118" s="5" t="s">
        <v>220</v>
      </c>
      <c r="OD118" s="5" t="s">
        <v>220</v>
      </c>
      <c r="OE118" s="5" t="s">
        <v>220</v>
      </c>
      <c r="OF118" s="5" t="s">
        <v>220</v>
      </c>
      <c r="OG118" s="5" t="s">
        <v>220</v>
      </c>
      <c r="OH118" s="5" t="s">
        <v>220</v>
      </c>
      <c r="OI118" s="5" t="s">
        <v>220</v>
      </c>
      <c r="OJ118" s="5" t="s">
        <v>220</v>
      </c>
      <c r="OK118" s="5" t="s">
        <v>220</v>
      </c>
      <c r="OL118" s="5" t="s">
        <v>220</v>
      </c>
      <c r="OM118" s="5" t="s">
        <v>220</v>
      </c>
      <c r="ON118" s="5" t="s">
        <v>220</v>
      </c>
      <c r="OO118" s="5" t="s">
        <v>220</v>
      </c>
      <c r="OP118" s="5" t="s">
        <v>220</v>
      </c>
      <c r="OQ118" s="5" t="s">
        <v>220</v>
      </c>
      <c r="OR118" s="5" t="s">
        <v>220</v>
      </c>
      <c r="OS118" s="5" t="s">
        <v>220</v>
      </c>
      <c r="OT118" s="5" t="s">
        <v>220</v>
      </c>
      <c r="OU118" s="5" t="s">
        <v>220</v>
      </c>
      <c r="OV118" s="5" t="s">
        <v>220</v>
      </c>
      <c r="OW118" s="5" t="s">
        <v>220</v>
      </c>
      <c r="OX118" s="5" t="s">
        <v>220</v>
      </c>
      <c r="OY118" s="5" t="s">
        <v>220</v>
      </c>
      <c r="OZ118" s="5" t="s">
        <v>220</v>
      </c>
      <c r="PA118" s="5" t="s">
        <v>220</v>
      </c>
      <c r="PB118" s="5" t="s">
        <v>220</v>
      </c>
      <c r="PC118" s="5" t="s">
        <v>220</v>
      </c>
      <c r="PD118" s="5" t="s">
        <v>220</v>
      </c>
      <c r="PE118" s="5" t="s">
        <v>220</v>
      </c>
      <c r="PF118" s="5" t="s">
        <v>220</v>
      </c>
      <c r="PG118" s="5" t="s">
        <v>220</v>
      </c>
      <c r="PH118" s="5" t="s">
        <v>220</v>
      </c>
      <c r="PI118" s="5" t="s">
        <v>220</v>
      </c>
      <c r="PJ118" s="5" t="s">
        <v>220</v>
      </c>
      <c r="PK118" s="5" t="s">
        <v>220</v>
      </c>
      <c r="PL118" s="5" t="s">
        <v>220</v>
      </c>
      <c r="PM118" s="5" t="s">
        <v>220</v>
      </c>
      <c r="PN118" s="5" t="s">
        <v>220</v>
      </c>
      <c r="PO118" s="5" t="s">
        <v>220</v>
      </c>
      <c r="PP118" s="5" t="s">
        <v>220</v>
      </c>
      <c r="PQ118" s="5" t="s">
        <v>220</v>
      </c>
      <c r="PR118" s="5" t="s">
        <v>220</v>
      </c>
      <c r="PS118" s="5" t="s">
        <v>220</v>
      </c>
      <c r="PT118" s="5" t="s">
        <v>220</v>
      </c>
      <c r="PU118" s="5" t="s">
        <v>220</v>
      </c>
      <c r="PV118" s="5" t="s">
        <v>220</v>
      </c>
      <c r="PW118" s="5" t="s">
        <v>220</v>
      </c>
      <c r="PX118" s="5" t="s">
        <v>220</v>
      </c>
      <c r="PY118" s="5">
        <v>870</v>
      </c>
      <c r="PZ118" s="5">
        <v>847</v>
      </c>
      <c r="QA118" s="5">
        <v>698</v>
      </c>
      <c r="QB118" s="5">
        <v>715</v>
      </c>
      <c r="QC118" s="5" t="s">
        <v>220</v>
      </c>
      <c r="QD118" s="5" t="s">
        <v>220</v>
      </c>
      <c r="QE118" s="5" t="s">
        <v>220</v>
      </c>
      <c r="QF118" s="5" t="s">
        <v>220</v>
      </c>
      <c r="QG118" s="5" t="s">
        <v>220</v>
      </c>
      <c r="QH118" s="5" t="s">
        <v>220</v>
      </c>
      <c r="QI118" s="5" t="s">
        <v>220</v>
      </c>
      <c r="QJ118" s="5" t="s">
        <v>220</v>
      </c>
      <c r="QK118" s="5" t="s">
        <v>220</v>
      </c>
      <c r="QL118" s="5" t="s">
        <v>220</v>
      </c>
      <c r="QM118" s="5" t="s">
        <v>220</v>
      </c>
      <c r="QN118" s="5" t="s">
        <v>220</v>
      </c>
      <c r="QO118" s="5" t="s">
        <v>220</v>
      </c>
      <c r="QP118" s="5" t="s">
        <v>220</v>
      </c>
      <c r="QQ118" s="5" t="s">
        <v>220</v>
      </c>
      <c r="QR118" s="5" t="s">
        <v>220</v>
      </c>
      <c r="QS118" s="5" t="s">
        <v>220</v>
      </c>
      <c r="QT118" s="5" t="s">
        <v>220</v>
      </c>
      <c r="QU118" s="5" t="s">
        <v>220</v>
      </c>
      <c r="QV118" s="5" t="s">
        <v>220</v>
      </c>
      <c r="QW118" s="5" t="s">
        <v>220</v>
      </c>
      <c r="QX118" s="5" t="s">
        <v>220</v>
      </c>
      <c r="QY118" s="5" t="s">
        <v>220</v>
      </c>
      <c r="QZ118" s="5" t="s">
        <v>220</v>
      </c>
      <c r="RA118" s="5" t="s">
        <v>220</v>
      </c>
      <c r="RB118" s="5" t="s">
        <v>220</v>
      </c>
      <c r="RC118" s="5" t="s">
        <v>220</v>
      </c>
      <c r="RD118" s="5" t="s">
        <v>220</v>
      </c>
      <c r="RE118" s="5">
        <v>3599</v>
      </c>
      <c r="RF118" s="5">
        <v>4363</v>
      </c>
      <c r="RG118" s="5">
        <v>3486</v>
      </c>
      <c r="RH118" s="5">
        <v>3199</v>
      </c>
      <c r="RI118" s="5" t="s">
        <v>220</v>
      </c>
      <c r="RJ118" s="5" t="s">
        <v>220</v>
      </c>
      <c r="RK118" s="5" t="s">
        <v>220</v>
      </c>
      <c r="RL118" s="5" t="s">
        <v>220</v>
      </c>
      <c r="RM118" s="5" t="s">
        <v>220</v>
      </c>
      <c r="RN118" s="5" t="s">
        <v>220</v>
      </c>
      <c r="RO118" s="5" t="s">
        <v>220</v>
      </c>
      <c r="RP118" s="5" t="s">
        <v>220</v>
      </c>
      <c r="RQ118" s="5" t="s">
        <v>220</v>
      </c>
      <c r="RR118" s="5" t="s">
        <v>220</v>
      </c>
      <c r="RS118" s="5" t="s">
        <v>220</v>
      </c>
      <c r="RT118" s="5" t="s">
        <v>220</v>
      </c>
      <c r="RU118" s="5" t="s">
        <v>220</v>
      </c>
      <c r="RV118" s="5" t="s">
        <v>220</v>
      </c>
      <c r="RW118" s="5" t="s">
        <v>220</v>
      </c>
      <c r="RX118" s="5" t="s">
        <v>220</v>
      </c>
      <c r="RY118" s="5" t="s">
        <v>220</v>
      </c>
      <c r="RZ118" s="5" t="s">
        <v>220</v>
      </c>
      <c r="SA118" s="5" t="s">
        <v>220</v>
      </c>
      <c r="SB118" s="5" t="s">
        <v>220</v>
      </c>
      <c r="SC118" s="5" t="s">
        <v>220</v>
      </c>
      <c r="SD118" s="5" t="s">
        <v>220</v>
      </c>
      <c r="SE118" s="5" t="s">
        <v>220</v>
      </c>
      <c r="SF118" s="5" t="s">
        <v>220</v>
      </c>
      <c r="SG118" s="5" t="s">
        <v>220</v>
      </c>
      <c r="SH118" s="5" t="s">
        <v>220</v>
      </c>
      <c r="SI118" s="5" t="s">
        <v>220</v>
      </c>
      <c r="SJ118" s="5" t="s">
        <v>220</v>
      </c>
      <c r="SK118" s="5">
        <v>1760</v>
      </c>
      <c r="SL118" s="5">
        <v>1771</v>
      </c>
      <c r="SM118" s="5">
        <v>1672</v>
      </c>
      <c r="SN118" s="5">
        <v>1658</v>
      </c>
      <c r="SO118" s="5" t="s">
        <v>220</v>
      </c>
      <c r="SP118" s="5" t="s">
        <v>220</v>
      </c>
      <c r="SQ118" s="5" t="s">
        <v>220</v>
      </c>
      <c r="SR118" s="5" t="s">
        <v>220</v>
      </c>
      <c r="SS118" s="5" t="s">
        <v>220</v>
      </c>
      <c r="ST118" s="5" t="s">
        <v>220</v>
      </c>
      <c r="SU118" s="5" t="s">
        <v>220</v>
      </c>
      <c r="SV118" s="5" t="s">
        <v>220</v>
      </c>
      <c r="SW118" s="5" t="s">
        <v>220</v>
      </c>
      <c r="SX118" s="5" t="s">
        <v>220</v>
      </c>
      <c r="SY118" s="5" t="s">
        <v>220</v>
      </c>
      <c r="SZ118" s="5" t="s">
        <v>220</v>
      </c>
      <c r="TA118" s="5" t="s">
        <v>220</v>
      </c>
      <c r="TB118" s="5" t="s">
        <v>220</v>
      </c>
      <c r="TC118" s="5" t="s">
        <v>220</v>
      </c>
      <c r="TD118" s="5" t="s">
        <v>220</v>
      </c>
      <c r="TE118" s="5" t="s">
        <v>220</v>
      </c>
      <c r="TF118" s="5" t="s">
        <v>220</v>
      </c>
      <c r="TG118" s="5" t="s">
        <v>220</v>
      </c>
      <c r="TH118" s="5" t="s">
        <v>220</v>
      </c>
      <c r="TI118" s="5" t="s">
        <v>220</v>
      </c>
      <c r="TJ118" s="5" t="s">
        <v>220</v>
      </c>
      <c r="TK118" s="5" t="s">
        <v>220</v>
      </c>
      <c r="TL118" s="5" t="s">
        <v>220</v>
      </c>
      <c r="TM118" s="5" t="s">
        <v>220</v>
      </c>
      <c r="TN118" s="5" t="s">
        <v>220</v>
      </c>
      <c r="TO118" s="5" t="s">
        <v>220</v>
      </c>
      <c r="TP118" s="5" t="s">
        <v>220</v>
      </c>
      <c r="TQ118" s="5">
        <v>57</v>
      </c>
      <c r="TR118" s="5">
        <v>57</v>
      </c>
      <c r="TS118" s="5">
        <v>54</v>
      </c>
      <c r="TT118" s="5">
        <v>42</v>
      </c>
      <c r="TU118" s="5" t="s">
        <v>220</v>
      </c>
      <c r="TV118" s="5" t="s">
        <v>220</v>
      </c>
      <c r="TW118" s="5" t="s">
        <v>220</v>
      </c>
      <c r="TX118" s="5" t="s">
        <v>220</v>
      </c>
      <c r="TY118" s="5" t="s">
        <v>220</v>
      </c>
      <c r="TZ118" s="5" t="s">
        <v>220</v>
      </c>
      <c r="UA118" s="5" t="s">
        <v>220</v>
      </c>
      <c r="UB118" s="5" t="s">
        <v>220</v>
      </c>
      <c r="UC118" s="5" t="s">
        <v>220</v>
      </c>
      <c r="UD118" s="5" t="s">
        <v>220</v>
      </c>
      <c r="UE118" s="5" t="s">
        <v>220</v>
      </c>
      <c r="UF118" s="5" t="s">
        <v>220</v>
      </c>
      <c r="UG118" s="5" t="s">
        <v>220</v>
      </c>
      <c r="UH118" s="5" t="s">
        <v>220</v>
      </c>
      <c r="UI118" s="5" t="s">
        <v>220</v>
      </c>
      <c r="UJ118" s="5" t="s">
        <v>220</v>
      </c>
      <c r="UK118" s="5" t="s">
        <v>220</v>
      </c>
      <c r="UL118" s="5" t="s">
        <v>220</v>
      </c>
      <c r="UM118" s="5" t="s">
        <v>220</v>
      </c>
      <c r="UN118" s="5" t="s">
        <v>220</v>
      </c>
      <c r="UO118" s="5" t="s">
        <v>220</v>
      </c>
      <c r="UP118" s="5" t="s">
        <v>220</v>
      </c>
      <c r="UQ118" s="5" t="s">
        <v>220</v>
      </c>
      <c r="UR118" s="5" t="s">
        <v>220</v>
      </c>
      <c r="US118" s="5" t="s">
        <v>220</v>
      </c>
      <c r="UT118" s="5" t="s">
        <v>220</v>
      </c>
      <c r="UU118" s="5" t="s">
        <v>220</v>
      </c>
      <c r="UV118" s="5" t="s">
        <v>220</v>
      </c>
      <c r="UW118" s="5">
        <v>0</v>
      </c>
      <c r="UX118" s="5">
        <v>0</v>
      </c>
      <c r="UY118" s="5">
        <v>0</v>
      </c>
      <c r="UZ118" s="5">
        <v>0</v>
      </c>
      <c r="VA118" s="5" t="s">
        <v>220</v>
      </c>
      <c r="VB118" s="5" t="s">
        <v>220</v>
      </c>
      <c r="VC118" s="5" t="s">
        <v>220</v>
      </c>
      <c r="VD118" s="5" t="s">
        <v>220</v>
      </c>
      <c r="VE118" s="5" t="s">
        <v>220</v>
      </c>
      <c r="VF118" s="5" t="s">
        <v>220</v>
      </c>
      <c r="VG118" s="5" t="s">
        <v>220</v>
      </c>
      <c r="VH118" s="5" t="s">
        <v>220</v>
      </c>
      <c r="VI118" s="5" t="s">
        <v>220</v>
      </c>
      <c r="VJ118" s="5" t="s">
        <v>220</v>
      </c>
      <c r="VK118" s="5" t="s">
        <v>220</v>
      </c>
      <c r="VL118" s="5" t="s">
        <v>220</v>
      </c>
      <c r="VM118" s="5" t="s">
        <v>220</v>
      </c>
      <c r="VN118" s="5" t="s">
        <v>220</v>
      </c>
      <c r="VO118" s="5" t="s">
        <v>220</v>
      </c>
      <c r="VP118" s="5" t="s">
        <v>220</v>
      </c>
      <c r="VQ118" s="5" t="s">
        <v>220</v>
      </c>
      <c r="VR118" s="5" t="s">
        <v>220</v>
      </c>
      <c r="VS118" s="5" t="s">
        <v>220</v>
      </c>
      <c r="VT118" s="5" t="s">
        <v>220</v>
      </c>
      <c r="VU118" s="5" t="s">
        <v>220</v>
      </c>
      <c r="VV118" s="5" t="s">
        <v>220</v>
      </c>
      <c r="VW118" s="5" t="s">
        <v>220</v>
      </c>
      <c r="VX118" s="5" t="s">
        <v>220</v>
      </c>
      <c r="VY118" s="5" t="s">
        <v>220</v>
      </c>
      <c r="VZ118" s="5" t="s">
        <v>220</v>
      </c>
      <c r="WA118" s="5" t="s">
        <v>220</v>
      </c>
      <c r="WB118" s="5" t="s">
        <v>220</v>
      </c>
      <c r="WC118" s="5">
        <v>4539</v>
      </c>
      <c r="WD118" s="5">
        <v>4172</v>
      </c>
      <c r="WE118" s="5">
        <v>4656</v>
      </c>
      <c r="WF118" s="5">
        <v>4791</v>
      </c>
      <c r="WG118" s="5" t="s">
        <v>220</v>
      </c>
      <c r="WH118" s="5" t="s">
        <v>220</v>
      </c>
      <c r="WI118" s="5" t="s">
        <v>220</v>
      </c>
      <c r="WJ118" s="5" t="s">
        <v>220</v>
      </c>
      <c r="WK118" s="5" t="s">
        <v>220</v>
      </c>
      <c r="WL118" s="5" t="s">
        <v>220</v>
      </c>
      <c r="WM118" s="5" t="s">
        <v>220</v>
      </c>
      <c r="WN118" s="5" t="s">
        <v>220</v>
      </c>
      <c r="WO118" s="5" t="s">
        <v>220</v>
      </c>
      <c r="WP118" s="5" t="s">
        <v>220</v>
      </c>
      <c r="WQ118" s="5" t="s">
        <v>220</v>
      </c>
      <c r="WR118" s="5" t="s">
        <v>220</v>
      </c>
      <c r="WS118" s="5" t="s">
        <v>220</v>
      </c>
      <c r="WT118" s="5" t="s">
        <v>220</v>
      </c>
      <c r="WU118" s="5" t="s">
        <v>220</v>
      </c>
      <c r="WV118" s="5" t="s">
        <v>220</v>
      </c>
      <c r="WW118" s="5" t="s">
        <v>220</v>
      </c>
      <c r="WX118" s="5" t="s">
        <v>220</v>
      </c>
      <c r="WY118" s="5" t="s">
        <v>220</v>
      </c>
      <c r="WZ118" s="5" t="s">
        <v>220</v>
      </c>
      <c r="XA118" s="5" t="s">
        <v>220</v>
      </c>
      <c r="XB118" s="5" t="s">
        <v>220</v>
      </c>
      <c r="XC118" s="5" t="s">
        <v>220</v>
      </c>
      <c r="XD118" s="5" t="s">
        <v>220</v>
      </c>
      <c r="XE118" s="5" t="s">
        <v>220</v>
      </c>
      <c r="XF118" s="5" t="s">
        <v>220</v>
      </c>
      <c r="XG118" s="5" t="s">
        <v>220</v>
      </c>
      <c r="XH118" s="5" t="s">
        <v>220</v>
      </c>
      <c r="XI118" s="5">
        <v>143</v>
      </c>
      <c r="XJ118" s="5">
        <v>131</v>
      </c>
      <c r="XK118" s="5">
        <v>137</v>
      </c>
      <c r="XL118" s="5">
        <v>118</v>
      </c>
      <c r="XM118" s="5" t="s">
        <v>220</v>
      </c>
      <c r="XN118" s="5" t="s">
        <v>220</v>
      </c>
      <c r="XO118" s="5" t="s">
        <v>220</v>
      </c>
      <c r="XP118" s="5" t="s">
        <v>220</v>
      </c>
      <c r="XQ118" s="5" t="s">
        <v>220</v>
      </c>
      <c r="XR118" s="5" t="s">
        <v>220</v>
      </c>
      <c r="XS118" s="2">
        <v>13204</v>
      </c>
      <c r="XT118" s="3" t="s">
        <v>220</v>
      </c>
      <c r="XU118" s="3" t="s">
        <v>220</v>
      </c>
      <c r="XV118" s="3" t="s">
        <v>220</v>
      </c>
      <c r="XW118" s="3" t="s">
        <v>220</v>
      </c>
      <c r="XX118" s="3" t="s">
        <v>220</v>
      </c>
      <c r="XY118" s="3" t="s">
        <v>220</v>
      </c>
      <c r="XZ118" s="3"/>
    </row>
    <row r="119" spans="1:650" x14ac:dyDescent="0.3">
      <c r="A119" s="1" t="s">
        <v>113</v>
      </c>
      <c r="B119" s="2">
        <v>4061671</v>
      </c>
      <c r="C119" s="5" t="s">
        <v>220</v>
      </c>
      <c r="D119" s="5">
        <v>0</v>
      </c>
      <c r="E119" s="5">
        <v>0</v>
      </c>
      <c r="F119" s="5">
        <v>0</v>
      </c>
      <c r="G119" s="5">
        <v>0</v>
      </c>
      <c r="H119" s="5">
        <v>0</v>
      </c>
      <c r="I119" s="5">
        <v>0</v>
      </c>
      <c r="J119" s="5">
        <v>0</v>
      </c>
      <c r="K119" s="5">
        <v>0</v>
      </c>
      <c r="L119" s="5">
        <v>0</v>
      </c>
      <c r="M119" s="5">
        <v>0</v>
      </c>
      <c r="N119" s="5">
        <v>0</v>
      </c>
      <c r="O119" s="5">
        <v>0</v>
      </c>
      <c r="P119" s="5">
        <v>0</v>
      </c>
      <c r="Q119" s="5">
        <v>0</v>
      </c>
      <c r="R119" s="5">
        <v>0</v>
      </c>
      <c r="S119" s="5">
        <v>0</v>
      </c>
      <c r="T119" s="5">
        <v>0</v>
      </c>
      <c r="U119" s="5" t="s">
        <v>220</v>
      </c>
      <c r="V119" s="5" t="s">
        <v>220</v>
      </c>
      <c r="W119" s="5" t="s">
        <v>220</v>
      </c>
      <c r="X119" s="5" t="s">
        <v>220</v>
      </c>
      <c r="Y119" s="5" t="s">
        <v>220</v>
      </c>
      <c r="Z119" s="5" t="s">
        <v>220</v>
      </c>
      <c r="AA119" s="5" t="s">
        <v>220</v>
      </c>
      <c r="AB119" s="5" t="s">
        <v>220</v>
      </c>
      <c r="AC119" s="5" t="s">
        <v>220</v>
      </c>
      <c r="AD119" s="5" t="s">
        <v>220</v>
      </c>
      <c r="AE119" s="5" t="s">
        <v>220</v>
      </c>
      <c r="AF119" s="5" t="s">
        <v>220</v>
      </c>
      <c r="AG119" s="5" t="s">
        <v>220</v>
      </c>
      <c r="AH119" s="5" t="s">
        <v>220</v>
      </c>
      <c r="AI119" s="5" t="s">
        <v>220</v>
      </c>
      <c r="AJ119" s="5">
        <v>0</v>
      </c>
      <c r="AK119" s="5">
        <v>0</v>
      </c>
      <c r="AL119" s="5">
        <v>0</v>
      </c>
      <c r="AM119" s="5">
        <v>0</v>
      </c>
      <c r="AN119" s="5">
        <v>0</v>
      </c>
      <c r="AO119" s="5">
        <v>0</v>
      </c>
      <c r="AP119" s="5">
        <v>0</v>
      </c>
      <c r="AQ119" s="5">
        <v>0</v>
      </c>
      <c r="AR119" s="5">
        <v>0</v>
      </c>
      <c r="AS119" s="5">
        <v>0</v>
      </c>
      <c r="AT119" s="5">
        <v>0</v>
      </c>
      <c r="AU119" s="5">
        <v>0</v>
      </c>
      <c r="AV119" s="5">
        <v>0</v>
      </c>
      <c r="AW119" s="5">
        <v>0</v>
      </c>
      <c r="AX119" s="5">
        <v>0</v>
      </c>
      <c r="AY119" s="5">
        <v>0</v>
      </c>
      <c r="AZ119" s="5">
        <v>0</v>
      </c>
      <c r="BA119" s="5" t="s">
        <v>220</v>
      </c>
      <c r="BB119" s="5" t="s">
        <v>220</v>
      </c>
      <c r="BC119" s="5" t="s">
        <v>220</v>
      </c>
      <c r="BD119" s="5" t="s">
        <v>220</v>
      </c>
      <c r="BE119" s="5" t="s">
        <v>220</v>
      </c>
      <c r="BF119" s="5" t="s">
        <v>220</v>
      </c>
      <c r="BG119" s="5" t="s">
        <v>220</v>
      </c>
      <c r="BH119" s="5" t="s">
        <v>220</v>
      </c>
      <c r="BI119" s="5" t="s">
        <v>220</v>
      </c>
      <c r="BJ119" s="5" t="s">
        <v>220</v>
      </c>
      <c r="BK119" s="5" t="s">
        <v>220</v>
      </c>
      <c r="BL119" s="5" t="s">
        <v>220</v>
      </c>
      <c r="BM119" s="5" t="s">
        <v>220</v>
      </c>
      <c r="BN119" s="5" t="s">
        <v>220</v>
      </c>
      <c r="BO119" s="5" t="s">
        <v>220</v>
      </c>
      <c r="BP119" s="5">
        <v>0</v>
      </c>
      <c r="BQ119" s="5">
        <v>0</v>
      </c>
      <c r="BR119" s="5">
        <v>0</v>
      </c>
      <c r="BS119" s="5">
        <v>0</v>
      </c>
      <c r="BT119" s="5">
        <v>0</v>
      </c>
      <c r="BU119" s="5">
        <v>0</v>
      </c>
      <c r="BV119" s="5">
        <v>0</v>
      </c>
      <c r="BW119" s="5">
        <v>0</v>
      </c>
      <c r="BX119" s="5">
        <v>0</v>
      </c>
      <c r="BY119" s="5">
        <v>0</v>
      </c>
      <c r="BZ119" s="5">
        <v>0</v>
      </c>
      <c r="CA119" s="5">
        <v>0</v>
      </c>
      <c r="CB119" s="5">
        <v>0</v>
      </c>
      <c r="CC119" s="5">
        <v>0</v>
      </c>
      <c r="CD119" s="5">
        <v>0</v>
      </c>
      <c r="CE119" s="5">
        <v>0</v>
      </c>
      <c r="CF119" s="5">
        <v>0</v>
      </c>
      <c r="CG119" s="5" t="s">
        <v>220</v>
      </c>
      <c r="CH119" s="5" t="s">
        <v>220</v>
      </c>
      <c r="CI119" s="5" t="s">
        <v>220</v>
      </c>
      <c r="CJ119" s="5" t="s">
        <v>220</v>
      </c>
      <c r="CK119" s="5" t="s">
        <v>220</v>
      </c>
      <c r="CL119" s="5" t="s">
        <v>220</v>
      </c>
      <c r="CM119" s="5" t="s">
        <v>220</v>
      </c>
      <c r="CN119" s="5" t="s">
        <v>220</v>
      </c>
      <c r="CO119" s="5" t="s">
        <v>220</v>
      </c>
      <c r="CP119" s="5" t="s">
        <v>220</v>
      </c>
      <c r="CQ119" s="5" t="s">
        <v>220</v>
      </c>
      <c r="CR119" s="5" t="s">
        <v>220</v>
      </c>
      <c r="CS119" s="5" t="s">
        <v>220</v>
      </c>
      <c r="CT119" s="5" t="s">
        <v>220</v>
      </c>
      <c r="CU119" s="5" t="s">
        <v>220</v>
      </c>
      <c r="CV119" s="5">
        <v>3122</v>
      </c>
      <c r="CW119" s="5">
        <v>2274</v>
      </c>
      <c r="CX119" s="5">
        <v>2705</v>
      </c>
      <c r="CY119" s="5">
        <v>4877</v>
      </c>
      <c r="CZ119" s="5">
        <v>3082</v>
      </c>
      <c r="DA119" s="5">
        <v>3587</v>
      </c>
      <c r="DB119" s="5">
        <v>2366</v>
      </c>
      <c r="DC119" s="5">
        <v>2125</v>
      </c>
      <c r="DD119" s="5">
        <v>1997</v>
      </c>
      <c r="DE119" s="5">
        <v>2627</v>
      </c>
      <c r="DF119" s="5">
        <v>2157</v>
      </c>
      <c r="DG119" s="5">
        <v>2127</v>
      </c>
      <c r="DH119" s="5">
        <v>42250</v>
      </c>
      <c r="DI119" s="5">
        <v>2517</v>
      </c>
      <c r="DJ119" s="5">
        <v>775</v>
      </c>
      <c r="DK119" s="5">
        <v>2127</v>
      </c>
      <c r="DL119" s="5">
        <v>1139</v>
      </c>
      <c r="DM119" s="5" t="s">
        <v>220</v>
      </c>
      <c r="DN119" s="5" t="s">
        <v>220</v>
      </c>
      <c r="DO119" s="5" t="s">
        <v>220</v>
      </c>
      <c r="DP119" s="5" t="s">
        <v>220</v>
      </c>
      <c r="DQ119" s="5" t="s">
        <v>220</v>
      </c>
      <c r="DR119" s="5" t="s">
        <v>220</v>
      </c>
      <c r="DS119" s="5" t="s">
        <v>220</v>
      </c>
      <c r="DT119" s="5" t="s">
        <v>220</v>
      </c>
      <c r="DU119" s="5" t="s">
        <v>220</v>
      </c>
      <c r="DV119" s="5" t="s">
        <v>220</v>
      </c>
      <c r="DW119" s="5" t="s">
        <v>220</v>
      </c>
      <c r="DX119" s="5" t="s">
        <v>220</v>
      </c>
      <c r="DY119" s="5" t="s">
        <v>220</v>
      </c>
      <c r="DZ119" s="5" t="s">
        <v>220</v>
      </c>
      <c r="EA119" s="5" t="s">
        <v>220</v>
      </c>
      <c r="EB119" s="5">
        <v>59</v>
      </c>
      <c r="EC119" s="5">
        <v>574</v>
      </c>
      <c r="ED119" s="5">
        <v>41</v>
      </c>
      <c r="EE119" s="5">
        <v>44</v>
      </c>
      <c r="EF119" s="5">
        <v>-531</v>
      </c>
      <c r="EG119" s="5">
        <v>548</v>
      </c>
      <c r="EH119" s="5">
        <v>11</v>
      </c>
      <c r="EI119" s="5">
        <v>0</v>
      </c>
      <c r="EJ119" s="5">
        <v>0</v>
      </c>
      <c r="EK119" s="5">
        <v>0</v>
      </c>
      <c r="EL119" s="5">
        <v>34</v>
      </c>
      <c r="EM119" s="5">
        <v>44</v>
      </c>
      <c r="EN119" s="5">
        <v>3317</v>
      </c>
      <c r="EO119" s="5">
        <v>24</v>
      </c>
      <c r="EP119" s="5">
        <v>0</v>
      </c>
      <c r="EQ119" s="5">
        <v>56</v>
      </c>
      <c r="ER119" s="5">
        <v>388</v>
      </c>
      <c r="ES119" s="5" t="s">
        <v>220</v>
      </c>
      <c r="ET119" s="5" t="s">
        <v>220</v>
      </c>
      <c r="EU119" s="5" t="s">
        <v>220</v>
      </c>
      <c r="EV119" s="5" t="s">
        <v>220</v>
      </c>
      <c r="EW119" s="5" t="s">
        <v>220</v>
      </c>
      <c r="EX119" s="5" t="s">
        <v>220</v>
      </c>
      <c r="EY119" s="5" t="s">
        <v>220</v>
      </c>
      <c r="EZ119" s="5" t="s">
        <v>220</v>
      </c>
      <c r="FA119" s="5" t="s">
        <v>220</v>
      </c>
      <c r="FB119" s="5" t="s">
        <v>220</v>
      </c>
      <c r="FC119" s="5" t="s">
        <v>220</v>
      </c>
      <c r="FD119" s="5" t="s">
        <v>220</v>
      </c>
      <c r="FE119" s="5" t="s">
        <v>220</v>
      </c>
      <c r="FF119" s="5" t="s">
        <v>220</v>
      </c>
      <c r="FG119" s="5" t="s">
        <v>220</v>
      </c>
      <c r="FH119" s="5">
        <v>0</v>
      </c>
      <c r="FI119" s="5">
        <v>0</v>
      </c>
      <c r="FJ119" s="5">
        <v>0</v>
      </c>
      <c r="FK119" s="5">
        <v>0</v>
      </c>
      <c r="FL119" s="5">
        <v>0</v>
      </c>
      <c r="FM119" s="5">
        <v>0</v>
      </c>
      <c r="FN119" s="5">
        <v>0</v>
      </c>
      <c r="FO119" s="5">
        <v>0</v>
      </c>
      <c r="FP119" s="5">
        <v>0</v>
      </c>
      <c r="FQ119" s="5">
        <v>0</v>
      </c>
      <c r="FR119" s="5">
        <v>0</v>
      </c>
      <c r="FS119" s="5">
        <v>0</v>
      </c>
      <c r="FT119" s="5">
        <v>0</v>
      </c>
      <c r="FU119" s="5" t="s">
        <v>220</v>
      </c>
      <c r="FV119" s="5" t="s">
        <v>220</v>
      </c>
      <c r="FW119" s="5" t="s">
        <v>220</v>
      </c>
      <c r="FX119" s="5" t="s">
        <v>220</v>
      </c>
      <c r="FY119" s="5" t="s">
        <v>220</v>
      </c>
      <c r="FZ119" s="5" t="s">
        <v>220</v>
      </c>
      <c r="GA119" s="5" t="s">
        <v>220</v>
      </c>
      <c r="GB119" s="5" t="s">
        <v>220</v>
      </c>
      <c r="GC119" s="5" t="s">
        <v>220</v>
      </c>
      <c r="GD119" s="5" t="s">
        <v>220</v>
      </c>
      <c r="GE119" s="5" t="s">
        <v>220</v>
      </c>
      <c r="GF119" s="5" t="s">
        <v>220</v>
      </c>
      <c r="GG119" s="5" t="s">
        <v>220</v>
      </c>
      <c r="GH119" s="5" t="s">
        <v>220</v>
      </c>
      <c r="GI119" s="5" t="s">
        <v>220</v>
      </c>
      <c r="GJ119" s="5" t="s">
        <v>220</v>
      </c>
      <c r="GK119" s="5" t="s">
        <v>220</v>
      </c>
      <c r="GL119" s="5" t="s">
        <v>220</v>
      </c>
      <c r="GM119" s="5" t="s">
        <v>220</v>
      </c>
      <c r="GN119" s="5">
        <v>3181</v>
      </c>
      <c r="GO119" s="5">
        <v>2847</v>
      </c>
      <c r="GP119" s="5">
        <v>2745</v>
      </c>
      <c r="GQ119" s="5">
        <v>4921</v>
      </c>
      <c r="GR119" s="5">
        <v>2551</v>
      </c>
      <c r="GS119" s="5">
        <v>4134</v>
      </c>
      <c r="GT119" s="5">
        <v>2376</v>
      </c>
      <c r="GU119" s="5">
        <v>2125</v>
      </c>
      <c r="GV119" s="5">
        <v>1997</v>
      </c>
      <c r="GW119" s="5">
        <v>2627</v>
      </c>
      <c r="GX119" s="5">
        <v>2191</v>
      </c>
      <c r="GY119" s="5">
        <v>2171</v>
      </c>
      <c r="GZ119" s="5">
        <v>45567</v>
      </c>
      <c r="HA119" s="5">
        <v>2540</v>
      </c>
      <c r="HB119" s="5">
        <v>775</v>
      </c>
      <c r="HC119" s="5">
        <v>2183</v>
      </c>
      <c r="HD119" s="5">
        <v>1527</v>
      </c>
      <c r="HE119" s="5" t="s">
        <v>220</v>
      </c>
      <c r="HF119" s="5" t="s">
        <v>220</v>
      </c>
      <c r="HG119" s="5" t="s">
        <v>220</v>
      </c>
      <c r="HH119" s="5" t="s">
        <v>220</v>
      </c>
      <c r="HI119" s="5" t="s">
        <v>220</v>
      </c>
      <c r="HJ119" s="5" t="s">
        <v>220</v>
      </c>
      <c r="HK119" s="5" t="s">
        <v>220</v>
      </c>
      <c r="HL119" s="5" t="s">
        <v>220</v>
      </c>
      <c r="HM119" s="5" t="s">
        <v>220</v>
      </c>
      <c r="HN119" s="5" t="s">
        <v>220</v>
      </c>
      <c r="HO119" s="5" t="s">
        <v>220</v>
      </c>
      <c r="HP119" s="5" t="s">
        <v>220</v>
      </c>
      <c r="HQ119" s="5" t="s">
        <v>220</v>
      </c>
      <c r="HR119" s="5" t="s">
        <v>220</v>
      </c>
      <c r="HS119" s="5" t="s">
        <v>220</v>
      </c>
      <c r="HT119" s="5">
        <v>1104</v>
      </c>
      <c r="HU119" s="5">
        <v>2570</v>
      </c>
      <c r="HV119" s="5">
        <v>9027</v>
      </c>
      <c r="HW119" s="5">
        <v>12513</v>
      </c>
      <c r="HX119" s="5">
        <v>11701</v>
      </c>
      <c r="HY119" s="5">
        <v>9101</v>
      </c>
      <c r="HZ119" s="5">
        <v>8022</v>
      </c>
      <c r="IA119" s="5">
        <v>8775</v>
      </c>
      <c r="IB119" s="5">
        <v>10198</v>
      </c>
      <c r="IC119" s="5">
        <v>13038</v>
      </c>
      <c r="ID119" s="5">
        <v>15695</v>
      </c>
      <c r="IE119" s="5">
        <v>14594</v>
      </c>
      <c r="IF119" s="5">
        <v>14367</v>
      </c>
      <c r="IG119" s="5">
        <v>11422</v>
      </c>
      <c r="IH119" s="5">
        <v>9353</v>
      </c>
      <c r="II119" s="5">
        <v>9306</v>
      </c>
      <c r="IJ119" s="5">
        <v>7282</v>
      </c>
      <c r="IK119" s="5" t="s">
        <v>220</v>
      </c>
      <c r="IL119" s="5" t="s">
        <v>220</v>
      </c>
      <c r="IM119" s="5" t="s">
        <v>220</v>
      </c>
      <c r="IN119" s="5" t="s">
        <v>220</v>
      </c>
      <c r="IO119" s="5" t="s">
        <v>220</v>
      </c>
      <c r="IP119" s="5" t="s">
        <v>220</v>
      </c>
      <c r="IQ119" s="5" t="s">
        <v>220</v>
      </c>
      <c r="IR119" s="5" t="s">
        <v>220</v>
      </c>
      <c r="IS119" s="5" t="s">
        <v>220</v>
      </c>
      <c r="IT119" s="5" t="s">
        <v>220</v>
      </c>
      <c r="IU119" s="5" t="s">
        <v>220</v>
      </c>
      <c r="IV119" s="5" t="s">
        <v>220</v>
      </c>
      <c r="IW119" s="5" t="s">
        <v>220</v>
      </c>
      <c r="IX119" s="5" t="s">
        <v>220</v>
      </c>
      <c r="IY119" s="5" t="s">
        <v>220</v>
      </c>
      <c r="IZ119" s="5">
        <v>0</v>
      </c>
      <c r="JA119" s="5">
        <v>0</v>
      </c>
      <c r="JB119" s="5">
        <v>2</v>
      </c>
      <c r="JC119" s="5">
        <v>0</v>
      </c>
      <c r="JD119" s="5">
        <v>0</v>
      </c>
      <c r="JE119" s="5">
        <v>0</v>
      </c>
      <c r="JF119" s="5">
        <v>1</v>
      </c>
      <c r="JG119" s="5">
        <v>47</v>
      </c>
      <c r="JH119" s="5">
        <v>1</v>
      </c>
      <c r="JI119" s="5">
        <v>0</v>
      </c>
      <c r="JJ119" s="5">
        <v>0</v>
      </c>
      <c r="JK119" s="5">
        <v>0</v>
      </c>
      <c r="JL119" s="5">
        <v>0</v>
      </c>
      <c r="JM119" s="5">
        <v>0</v>
      </c>
      <c r="JN119" s="5">
        <v>0</v>
      </c>
      <c r="JO119" s="5">
        <v>0</v>
      </c>
      <c r="JP119" s="5">
        <v>0</v>
      </c>
      <c r="JQ119" s="5" t="s">
        <v>220</v>
      </c>
      <c r="JR119" s="5" t="s">
        <v>220</v>
      </c>
      <c r="JS119" s="5" t="s">
        <v>220</v>
      </c>
      <c r="JT119" s="5" t="s">
        <v>220</v>
      </c>
      <c r="JU119" s="5" t="s">
        <v>220</v>
      </c>
      <c r="JV119" s="5" t="s">
        <v>220</v>
      </c>
      <c r="JW119" s="5" t="s">
        <v>220</v>
      </c>
      <c r="JX119" s="5" t="s">
        <v>220</v>
      </c>
      <c r="JY119" s="5" t="s">
        <v>220</v>
      </c>
      <c r="JZ119" s="5" t="s">
        <v>220</v>
      </c>
      <c r="KA119" s="5" t="s">
        <v>220</v>
      </c>
      <c r="KB119" s="5" t="s">
        <v>220</v>
      </c>
      <c r="KC119" s="5" t="s">
        <v>220</v>
      </c>
      <c r="KD119" s="5" t="s">
        <v>220</v>
      </c>
      <c r="KE119" s="5" t="s">
        <v>220</v>
      </c>
      <c r="KF119" s="5">
        <v>3420</v>
      </c>
      <c r="KG119" s="5">
        <v>3145</v>
      </c>
      <c r="KH119" s="5">
        <v>3025</v>
      </c>
      <c r="KI119" s="5">
        <v>2733</v>
      </c>
      <c r="KJ119" s="5">
        <v>2409</v>
      </c>
      <c r="KK119" s="5">
        <v>2265</v>
      </c>
      <c r="KL119" s="5">
        <v>1901</v>
      </c>
      <c r="KM119" s="5">
        <v>1683</v>
      </c>
      <c r="KN119" s="5">
        <v>1686</v>
      </c>
      <c r="KO119" s="5">
        <v>1233</v>
      </c>
      <c r="KP119" s="5">
        <v>899</v>
      </c>
      <c r="KQ119" s="5">
        <v>764</v>
      </c>
      <c r="KR119" s="5">
        <v>550</v>
      </c>
      <c r="KS119" s="5">
        <v>-999</v>
      </c>
      <c r="KT119" s="5">
        <v>434</v>
      </c>
      <c r="KU119" s="5">
        <v>489</v>
      </c>
      <c r="KV119" s="5">
        <v>666</v>
      </c>
      <c r="KW119" s="5" t="s">
        <v>220</v>
      </c>
      <c r="KX119" s="5" t="s">
        <v>220</v>
      </c>
      <c r="KY119" s="5" t="s">
        <v>220</v>
      </c>
      <c r="KZ119" s="5" t="s">
        <v>220</v>
      </c>
      <c r="LA119" s="5" t="s">
        <v>220</v>
      </c>
      <c r="LB119" s="5" t="s">
        <v>220</v>
      </c>
      <c r="LC119" s="5" t="s">
        <v>220</v>
      </c>
      <c r="LD119" s="5" t="s">
        <v>220</v>
      </c>
      <c r="LE119" s="5" t="s">
        <v>220</v>
      </c>
      <c r="LF119" s="5" t="s">
        <v>220</v>
      </c>
      <c r="LG119" s="5" t="s">
        <v>220</v>
      </c>
      <c r="LH119" s="5" t="s">
        <v>220</v>
      </c>
      <c r="LI119" s="5" t="s">
        <v>220</v>
      </c>
      <c r="LJ119" s="5" t="s">
        <v>220</v>
      </c>
      <c r="LK119" s="5" t="s">
        <v>220</v>
      </c>
      <c r="LL119" s="5">
        <v>0</v>
      </c>
      <c r="LM119" s="5">
        <v>0</v>
      </c>
      <c r="LN119" s="5">
        <v>0</v>
      </c>
      <c r="LO119" s="5">
        <v>0</v>
      </c>
      <c r="LP119" s="5">
        <v>0</v>
      </c>
      <c r="LQ119" s="5">
        <v>0</v>
      </c>
      <c r="LR119" s="5">
        <v>1</v>
      </c>
      <c r="LS119" s="5">
        <v>11</v>
      </c>
      <c r="LT119" s="5">
        <v>3</v>
      </c>
      <c r="LU119" s="5">
        <v>42</v>
      </c>
      <c r="LV119" s="5">
        <v>-2</v>
      </c>
      <c r="LW119" s="5">
        <v>6</v>
      </c>
      <c r="LX119" s="5">
        <v>-10</v>
      </c>
      <c r="LY119" s="5">
        <v>3</v>
      </c>
      <c r="LZ119" s="5">
        <v>0</v>
      </c>
      <c r="MA119" s="5">
        <v>5</v>
      </c>
      <c r="MB119" s="5">
        <v>2</v>
      </c>
      <c r="MC119" s="5" t="s">
        <v>220</v>
      </c>
      <c r="MD119" s="5" t="s">
        <v>220</v>
      </c>
      <c r="ME119" s="5" t="s">
        <v>220</v>
      </c>
      <c r="MF119" s="5" t="s">
        <v>220</v>
      </c>
      <c r="MG119" s="5" t="s">
        <v>220</v>
      </c>
      <c r="MH119" s="5" t="s">
        <v>220</v>
      </c>
      <c r="MI119" s="5" t="s">
        <v>220</v>
      </c>
      <c r="MJ119" s="5" t="s">
        <v>220</v>
      </c>
      <c r="MK119" s="5" t="s">
        <v>220</v>
      </c>
      <c r="ML119" s="5" t="s">
        <v>220</v>
      </c>
      <c r="MM119" s="5" t="s">
        <v>220</v>
      </c>
      <c r="MN119" s="5" t="s">
        <v>220</v>
      </c>
      <c r="MO119" s="5" t="s">
        <v>220</v>
      </c>
      <c r="MP119" s="5" t="s">
        <v>220</v>
      </c>
      <c r="MQ119" s="5" t="s">
        <v>220</v>
      </c>
      <c r="MR119" s="5">
        <v>0</v>
      </c>
      <c r="MS119" s="5">
        <v>0</v>
      </c>
      <c r="MT119" s="5">
        <v>0</v>
      </c>
      <c r="MU119" s="5">
        <v>0</v>
      </c>
      <c r="MV119" s="5">
        <v>0</v>
      </c>
      <c r="MW119" s="5">
        <v>0</v>
      </c>
      <c r="MX119" s="5">
        <v>0</v>
      </c>
      <c r="MY119" s="5">
        <v>0</v>
      </c>
      <c r="MZ119" s="5">
        <v>0</v>
      </c>
      <c r="NA119" s="5">
        <v>0</v>
      </c>
      <c r="NB119" s="5">
        <v>0</v>
      </c>
      <c r="NC119" s="5">
        <v>0</v>
      </c>
      <c r="ND119" s="5">
        <v>0</v>
      </c>
      <c r="NE119" s="5" t="s">
        <v>220</v>
      </c>
      <c r="NF119" s="5" t="s">
        <v>220</v>
      </c>
      <c r="NG119" s="5" t="s">
        <v>220</v>
      </c>
      <c r="NH119" s="5" t="s">
        <v>220</v>
      </c>
      <c r="NI119" s="5" t="s">
        <v>220</v>
      </c>
      <c r="NJ119" s="5" t="s">
        <v>220</v>
      </c>
      <c r="NK119" s="5" t="s">
        <v>220</v>
      </c>
      <c r="NL119" s="5" t="s">
        <v>220</v>
      </c>
      <c r="NM119" s="5" t="s">
        <v>220</v>
      </c>
      <c r="NN119" s="5" t="s">
        <v>220</v>
      </c>
      <c r="NO119" s="5" t="s">
        <v>220</v>
      </c>
      <c r="NP119" s="5" t="s">
        <v>220</v>
      </c>
      <c r="NQ119" s="5" t="s">
        <v>220</v>
      </c>
      <c r="NR119" s="5" t="s">
        <v>220</v>
      </c>
      <c r="NS119" s="5" t="s">
        <v>220</v>
      </c>
      <c r="NT119" s="5" t="s">
        <v>220</v>
      </c>
      <c r="NU119" s="5" t="s">
        <v>220</v>
      </c>
      <c r="NV119" s="5" t="s">
        <v>220</v>
      </c>
      <c r="NW119" s="5" t="s">
        <v>220</v>
      </c>
      <c r="NX119" s="5">
        <v>0</v>
      </c>
      <c r="NY119" s="5">
        <v>0</v>
      </c>
      <c r="NZ119" s="5">
        <v>0</v>
      </c>
      <c r="OA119" s="5">
        <v>0</v>
      </c>
      <c r="OB119" s="5">
        <v>0</v>
      </c>
      <c r="OC119" s="5">
        <v>0</v>
      </c>
      <c r="OD119" s="5">
        <v>0</v>
      </c>
      <c r="OE119" s="5">
        <v>0</v>
      </c>
      <c r="OF119" s="5">
        <v>0</v>
      </c>
      <c r="OG119" s="5">
        <v>0</v>
      </c>
      <c r="OH119" s="5">
        <v>0</v>
      </c>
      <c r="OI119" s="5">
        <v>0</v>
      </c>
      <c r="OJ119" s="5">
        <v>0</v>
      </c>
      <c r="OK119" s="5" t="s">
        <v>220</v>
      </c>
      <c r="OL119" s="5" t="s">
        <v>220</v>
      </c>
      <c r="OM119" s="5" t="s">
        <v>220</v>
      </c>
      <c r="ON119" s="5" t="s">
        <v>220</v>
      </c>
      <c r="OO119" s="5" t="s">
        <v>220</v>
      </c>
      <c r="OP119" s="5" t="s">
        <v>220</v>
      </c>
      <c r="OQ119" s="5" t="s">
        <v>220</v>
      </c>
      <c r="OR119" s="5" t="s">
        <v>220</v>
      </c>
      <c r="OS119" s="5" t="s">
        <v>220</v>
      </c>
      <c r="OT119" s="5" t="s">
        <v>220</v>
      </c>
      <c r="OU119" s="5" t="s">
        <v>220</v>
      </c>
      <c r="OV119" s="5" t="s">
        <v>220</v>
      </c>
      <c r="OW119" s="5" t="s">
        <v>220</v>
      </c>
      <c r="OX119" s="5" t="s">
        <v>220</v>
      </c>
      <c r="OY119" s="5" t="s">
        <v>220</v>
      </c>
      <c r="OZ119" s="5" t="s">
        <v>220</v>
      </c>
      <c r="PA119" s="5" t="s">
        <v>220</v>
      </c>
      <c r="PB119" s="5" t="s">
        <v>220</v>
      </c>
      <c r="PC119" s="5" t="s">
        <v>220</v>
      </c>
      <c r="PD119" s="5">
        <v>705</v>
      </c>
      <c r="PE119" s="5">
        <v>698</v>
      </c>
      <c r="PF119" s="5">
        <v>837</v>
      </c>
      <c r="PG119" s="5">
        <v>751</v>
      </c>
      <c r="PH119" s="5">
        <v>724</v>
      </c>
      <c r="PI119" s="5">
        <v>993</v>
      </c>
      <c r="PJ119" s="5">
        <v>756</v>
      </c>
      <c r="PK119" s="5">
        <v>1062</v>
      </c>
      <c r="PL119" s="5">
        <v>959</v>
      </c>
      <c r="PM119" s="5">
        <v>1009</v>
      </c>
      <c r="PN119" s="5">
        <v>979</v>
      </c>
      <c r="PO119" s="5">
        <v>944</v>
      </c>
      <c r="PP119" s="5">
        <v>1150</v>
      </c>
      <c r="PQ119" s="5">
        <v>1312</v>
      </c>
      <c r="PR119" s="5">
        <v>799</v>
      </c>
      <c r="PS119" s="5">
        <v>833</v>
      </c>
      <c r="PT119" s="5">
        <v>621</v>
      </c>
      <c r="PU119" s="5" t="s">
        <v>220</v>
      </c>
      <c r="PV119" s="5" t="s">
        <v>220</v>
      </c>
      <c r="PW119" s="5" t="s">
        <v>220</v>
      </c>
      <c r="PX119" s="5" t="s">
        <v>220</v>
      </c>
      <c r="PY119" s="5" t="s">
        <v>220</v>
      </c>
      <c r="PZ119" s="5" t="s">
        <v>220</v>
      </c>
      <c r="QA119" s="5" t="s">
        <v>220</v>
      </c>
      <c r="QB119" s="5" t="s">
        <v>220</v>
      </c>
      <c r="QC119" s="5" t="s">
        <v>220</v>
      </c>
      <c r="QD119" s="5" t="s">
        <v>220</v>
      </c>
      <c r="QE119" s="5" t="s">
        <v>220</v>
      </c>
      <c r="QF119" s="5" t="s">
        <v>220</v>
      </c>
      <c r="QG119" s="5" t="s">
        <v>220</v>
      </c>
      <c r="QH119" s="5" t="s">
        <v>220</v>
      </c>
      <c r="QI119" s="5" t="s">
        <v>220</v>
      </c>
      <c r="QJ119" s="5">
        <v>1093</v>
      </c>
      <c r="QK119" s="5">
        <v>1645</v>
      </c>
      <c r="QL119" s="5">
        <v>1553</v>
      </c>
      <c r="QM119" s="5">
        <v>3288</v>
      </c>
      <c r="QN119" s="5">
        <v>777</v>
      </c>
      <c r="QO119" s="5">
        <v>615</v>
      </c>
      <c r="QP119" s="5">
        <v>723</v>
      </c>
      <c r="QQ119" s="5">
        <v>699</v>
      </c>
      <c r="QR119" s="5">
        <v>641</v>
      </c>
      <c r="QS119" s="5">
        <v>226</v>
      </c>
      <c r="QT119" s="5">
        <v>588</v>
      </c>
      <c r="QU119" s="5">
        <v>28</v>
      </c>
      <c r="QV119" s="5">
        <v>560</v>
      </c>
      <c r="QW119" s="5">
        <v>694</v>
      </c>
      <c r="QX119" s="5">
        <v>391</v>
      </c>
      <c r="QY119" s="5">
        <v>563</v>
      </c>
      <c r="QZ119" s="5">
        <v>453</v>
      </c>
      <c r="RA119" s="5" t="s">
        <v>220</v>
      </c>
      <c r="RB119" s="5" t="s">
        <v>220</v>
      </c>
      <c r="RC119" s="5" t="s">
        <v>220</v>
      </c>
      <c r="RD119" s="5" t="s">
        <v>220</v>
      </c>
      <c r="RE119" s="5" t="s">
        <v>220</v>
      </c>
      <c r="RF119" s="5" t="s">
        <v>220</v>
      </c>
      <c r="RG119" s="5" t="s">
        <v>220</v>
      </c>
      <c r="RH119" s="5" t="s">
        <v>220</v>
      </c>
      <c r="RI119" s="5" t="s">
        <v>220</v>
      </c>
      <c r="RJ119" s="5" t="s">
        <v>220</v>
      </c>
      <c r="RK119" s="5" t="s">
        <v>220</v>
      </c>
      <c r="RL119" s="5" t="s">
        <v>220</v>
      </c>
      <c r="RM119" s="5" t="s">
        <v>220</v>
      </c>
      <c r="RN119" s="5" t="s">
        <v>220</v>
      </c>
      <c r="RO119" s="5" t="s">
        <v>220</v>
      </c>
      <c r="RP119" s="5">
        <v>168</v>
      </c>
      <c r="RQ119" s="5">
        <v>176</v>
      </c>
      <c r="RR119" s="5">
        <v>367</v>
      </c>
      <c r="RS119" s="5">
        <v>366</v>
      </c>
      <c r="RT119" s="5">
        <v>428</v>
      </c>
      <c r="RU119" s="5">
        <v>307</v>
      </c>
      <c r="RV119" s="5">
        <v>227</v>
      </c>
      <c r="RW119" s="5">
        <v>392</v>
      </c>
      <c r="RX119" s="5">
        <v>489</v>
      </c>
      <c r="RY119" s="5">
        <v>603</v>
      </c>
      <c r="RZ119" s="5">
        <v>472</v>
      </c>
      <c r="SA119" s="5">
        <v>455</v>
      </c>
      <c r="SB119" s="5">
        <v>283</v>
      </c>
      <c r="SC119" s="5">
        <v>298</v>
      </c>
      <c r="SD119" s="5">
        <v>259</v>
      </c>
      <c r="SE119" s="5">
        <v>338</v>
      </c>
      <c r="SF119" s="5">
        <v>720</v>
      </c>
      <c r="SG119" s="5" t="s">
        <v>220</v>
      </c>
      <c r="SH119" s="5" t="s">
        <v>220</v>
      </c>
      <c r="SI119" s="5" t="s">
        <v>220</v>
      </c>
      <c r="SJ119" s="5" t="s">
        <v>220</v>
      </c>
      <c r="SK119" s="5" t="s">
        <v>220</v>
      </c>
      <c r="SL119" s="5" t="s">
        <v>220</v>
      </c>
      <c r="SM119" s="5" t="s">
        <v>220</v>
      </c>
      <c r="SN119" s="5" t="s">
        <v>220</v>
      </c>
      <c r="SO119" s="5" t="s">
        <v>220</v>
      </c>
      <c r="SP119" s="5" t="s">
        <v>220</v>
      </c>
      <c r="SQ119" s="5" t="s">
        <v>220</v>
      </c>
      <c r="SR119" s="5" t="s">
        <v>220</v>
      </c>
      <c r="SS119" s="5" t="s">
        <v>220</v>
      </c>
      <c r="ST119" s="5" t="s">
        <v>220</v>
      </c>
      <c r="SU119" s="5" t="s">
        <v>220</v>
      </c>
      <c r="SV119" s="5">
        <v>2622</v>
      </c>
      <c r="SW119" s="5">
        <v>2373</v>
      </c>
      <c r="SX119" s="5">
        <v>2700</v>
      </c>
      <c r="SY119" s="5">
        <v>2371</v>
      </c>
      <c r="SZ119" s="5">
        <v>928</v>
      </c>
      <c r="TA119" s="5">
        <v>863</v>
      </c>
      <c r="TB119" s="5">
        <v>306</v>
      </c>
      <c r="TC119" s="5">
        <v>574</v>
      </c>
      <c r="TD119" s="5">
        <v>106</v>
      </c>
      <c r="TE119" s="5">
        <v>397</v>
      </c>
      <c r="TF119" s="5">
        <v>201</v>
      </c>
      <c r="TG119" s="5">
        <v>41</v>
      </c>
      <c r="TH119" s="5">
        <v>197</v>
      </c>
      <c r="TI119" s="5">
        <v>61</v>
      </c>
      <c r="TJ119" s="5">
        <v>33</v>
      </c>
      <c r="TK119" s="5">
        <v>200</v>
      </c>
      <c r="TL119" s="5">
        <v>50</v>
      </c>
      <c r="TM119" s="5" t="s">
        <v>220</v>
      </c>
      <c r="TN119" s="5" t="s">
        <v>220</v>
      </c>
      <c r="TO119" s="5" t="s">
        <v>220</v>
      </c>
      <c r="TP119" s="5" t="s">
        <v>220</v>
      </c>
      <c r="TQ119" s="5" t="s">
        <v>220</v>
      </c>
      <c r="TR119" s="5" t="s">
        <v>220</v>
      </c>
      <c r="TS119" s="5" t="s">
        <v>220</v>
      </c>
      <c r="TT119" s="5" t="s">
        <v>220</v>
      </c>
      <c r="TU119" s="5" t="s">
        <v>220</v>
      </c>
      <c r="TV119" s="5" t="s">
        <v>220</v>
      </c>
      <c r="TW119" s="5" t="s">
        <v>220</v>
      </c>
      <c r="TX119" s="5" t="s">
        <v>220</v>
      </c>
      <c r="TY119" s="5" t="s">
        <v>220</v>
      </c>
      <c r="TZ119" s="5" t="s">
        <v>220</v>
      </c>
      <c r="UA119" s="5" t="s">
        <v>220</v>
      </c>
      <c r="UB119" s="5">
        <v>18</v>
      </c>
      <c r="UC119" s="5">
        <v>59</v>
      </c>
      <c r="UD119" s="5">
        <v>25</v>
      </c>
      <c r="UE119" s="5">
        <v>15</v>
      </c>
      <c r="UF119" s="5">
        <v>44</v>
      </c>
      <c r="UG119" s="5">
        <v>36</v>
      </c>
      <c r="UH119" s="5">
        <v>29</v>
      </c>
      <c r="UI119" s="5">
        <v>21</v>
      </c>
      <c r="UJ119" s="5">
        <v>0</v>
      </c>
      <c r="UK119" s="5">
        <v>0</v>
      </c>
      <c r="UL119" s="5">
        <v>0</v>
      </c>
      <c r="UM119" s="5">
        <v>0</v>
      </c>
      <c r="UN119" s="5">
        <v>0</v>
      </c>
      <c r="UO119" s="5">
        <v>0</v>
      </c>
      <c r="UP119" s="5">
        <v>0</v>
      </c>
      <c r="UQ119" s="5">
        <v>3</v>
      </c>
      <c r="UR119" s="5">
        <v>2</v>
      </c>
      <c r="US119" s="5" t="s">
        <v>220</v>
      </c>
      <c r="UT119" s="5" t="s">
        <v>220</v>
      </c>
      <c r="UU119" s="5" t="s">
        <v>220</v>
      </c>
      <c r="UV119" s="5" t="s">
        <v>220</v>
      </c>
      <c r="UW119" s="5" t="s">
        <v>220</v>
      </c>
      <c r="UX119" s="5" t="s">
        <v>220</v>
      </c>
      <c r="UY119" s="5" t="s">
        <v>220</v>
      </c>
      <c r="UZ119" s="5" t="s">
        <v>220</v>
      </c>
      <c r="VA119" s="5" t="s">
        <v>220</v>
      </c>
      <c r="VB119" s="5" t="s">
        <v>220</v>
      </c>
      <c r="VC119" s="5" t="s">
        <v>220</v>
      </c>
      <c r="VD119" s="5" t="s">
        <v>220</v>
      </c>
      <c r="VE119" s="5" t="s">
        <v>220</v>
      </c>
      <c r="VF119" s="5" t="s">
        <v>220</v>
      </c>
      <c r="VG119" s="5" t="s">
        <v>220</v>
      </c>
      <c r="VH119" s="5">
        <v>2918</v>
      </c>
      <c r="VI119" s="5">
        <v>3376</v>
      </c>
      <c r="VJ119" s="5">
        <v>3409</v>
      </c>
      <c r="VK119" s="5">
        <v>3860</v>
      </c>
      <c r="VL119" s="5">
        <v>3277</v>
      </c>
      <c r="VM119" s="5">
        <v>3562</v>
      </c>
      <c r="VN119" s="5">
        <v>2408</v>
      </c>
      <c r="VO119" s="5">
        <v>2067</v>
      </c>
      <c r="VP119" s="5">
        <v>1896</v>
      </c>
      <c r="VQ119" s="5">
        <v>1705</v>
      </c>
      <c r="VR119" s="5">
        <v>1292</v>
      </c>
      <c r="VS119" s="5">
        <v>1465</v>
      </c>
      <c r="VT119" s="5">
        <v>1547</v>
      </c>
      <c r="VU119" s="5">
        <v>1645</v>
      </c>
      <c r="VV119" s="5">
        <v>1725</v>
      </c>
      <c r="VW119" s="5">
        <v>1992</v>
      </c>
      <c r="VX119" s="5">
        <v>1493</v>
      </c>
      <c r="VY119" s="5" t="s">
        <v>220</v>
      </c>
      <c r="VZ119" s="5" t="s">
        <v>220</v>
      </c>
      <c r="WA119" s="5" t="s">
        <v>220</v>
      </c>
      <c r="WB119" s="5" t="s">
        <v>220</v>
      </c>
      <c r="WC119" s="5" t="s">
        <v>220</v>
      </c>
      <c r="WD119" s="5" t="s">
        <v>220</v>
      </c>
      <c r="WE119" s="5" t="s">
        <v>220</v>
      </c>
      <c r="WF119" s="5" t="s">
        <v>220</v>
      </c>
      <c r="WG119" s="5" t="s">
        <v>220</v>
      </c>
      <c r="WH119" s="5" t="s">
        <v>220</v>
      </c>
      <c r="WI119" s="5" t="s">
        <v>220</v>
      </c>
      <c r="WJ119" s="5" t="s">
        <v>220</v>
      </c>
      <c r="WK119" s="5" t="s">
        <v>220</v>
      </c>
      <c r="WL119" s="5" t="s">
        <v>220</v>
      </c>
      <c r="WM119" s="5" t="s">
        <v>220</v>
      </c>
      <c r="WN119" s="5">
        <v>1</v>
      </c>
      <c r="WO119" s="5">
        <v>0</v>
      </c>
      <c r="WP119" s="5">
        <v>5</v>
      </c>
      <c r="WQ119" s="5">
        <v>5</v>
      </c>
      <c r="WR119" s="5">
        <v>11</v>
      </c>
      <c r="WS119" s="5">
        <v>0</v>
      </c>
      <c r="WT119" s="5">
        <v>6</v>
      </c>
      <c r="WU119" s="5">
        <v>7</v>
      </c>
      <c r="WV119" s="5">
        <v>8</v>
      </c>
      <c r="WW119" s="5">
        <v>7</v>
      </c>
      <c r="WX119" s="5">
        <v>11</v>
      </c>
      <c r="WY119" s="5">
        <v>8</v>
      </c>
      <c r="WZ119" s="5">
        <v>23</v>
      </c>
      <c r="XA119" s="5">
        <v>16</v>
      </c>
      <c r="XB119" s="5">
        <v>16</v>
      </c>
      <c r="XC119" s="5">
        <v>24</v>
      </c>
      <c r="XD119" s="5">
        <v>18</v>
      </c>
      <c r="XE119" s="5" t="s">
        <v>220</v>
      </c>
      <c r="XF119" s="5" t="s">
        <v>220</v>
      </c>
      <c r="XG119" s="5" t="s">
        <v>220</v>
      </c>
      <c r="XH119" s="5" t="s">
        <v>220</v>
      </c>
      <c r="XI119" s="5" t="s">
        <v>220</v>
      </c>
      <c r="XJ119" s="5" t="s">
        <v>220</v>
      </c>
      <c r="XK119" s="5" t="s">
        <v>220</v>
      </c>
      <c r="XL119" s="5" t="s">
        <v>220</v>
      </c>
      <c r="XM119" s="5" t="s">
        <v>220</v>
      </c>
      <c r="XN119" s="5" t="s">
        <v>220</v>
      </c>
      <c r="XO119" s="5" t="s">
        <v>220</v>
      </c>
      <c r="XP119" s="5" t="s">
        <v>220</v>
      </c>
      <c r="XQ119" s="5" t="s">
        <v>220</v>
      </c>
      <c r="XR119" s="5" t="s">
        <v>220</v>
      </c>
      <c r="XS119" s="2">
        <v>13206</v>
      </c>
      <c r="XT119" s="3" t="s">
        <v>222</v>
      </c>
      <c r="XU119" s="3" t="s">
        <v>221</v>
      </c>
      <c r="XV119" s="3" t="s">
        <v>221</v>
      </c>
      <c r="XW119" s="3" t="s">
        <v>221</v>
      </c>
      <c r="XX119" s="3" t="s">
        <v>222</v>
      </c>
      <c r="XY119" s="3" t="s">
        <v>222</v>
      </c>
      <c r="XZ119" s="3" t="s">
        <v>261</v>
      </c>
    </row>
    <row r="120" spans="1:650" x14ac:dyDescent="0.3">
      <c r="A120" s="1" t="s">
        <v>114</v>
      </c>
      <c r="B120" s="2">
        <v>4057012</v>
      </c>
      <c r="C120" s="5">
        <v>2014</v>
      </c>
      <c r="D120" s="5">
        <v>3461</v>
      </c>
      <c r="E120" s="5">
        <v>0</v>
      </c>
      <c r="F120" s="5">
        <v>441</v>
      </c>
      <c r="G120" s="5">
        <v>0</v>
      </c>
      <c r="H120" s="5">
        <v>0</v>
      </c>
      <c r="I120" s="5">
        <v>0</v>
      </c>
      <c r="J120" s="5">
        <v>0</v>
      </c>
      <c r="K120" s="5">
        <v>0</v>
      </c>
      <c r="L120" s="5">
        <v>0</v>
      </c>
      <c r="M120" s="5">
        <v>0</v>
      </c>
      <c r="N120" s="5">
        <v>0</v>
      </c>
      <c r="O120" s="5">
        <v>0</v>
      </c>
      <c r="P120" s="5">
        <v>0</v>
      </c>
      <c r="Q120" s="5">
        <v>0</v>
      </c>
      <c r="R120" s="5">
        <v>0</v>
      </c>
      <c r="S120" s="5">
        <v>0</v>
      </c>
      <c r="T120" s="5">
        <v>0</v>
      </c>
      <c r="U120" s="5">
        <v>0</v>
      </c>
      <c r="V120" s="5">
        <v>0</v>
      </c>
      <c r="W120" s="5">
        <v>0</v>
      </c>
      <c r="X120" s="5">
        <v>0</v>
      </c>
      <c r="Y120" s="5">
        <v>0</v>
      </c>
      <c r="Z120" s="5">
        <v>0</v>
      </c>
      <c r="AA120" s="5">
        <v>0</v>
      </c>
      <c r="AB120" s="5">
        <v>0</v>
      </c>
      <c r="AC120" s="5">
        <v>0</v>
      </c>
      <c r="AD120" s="5">
        <v>0</v>
      </c>
      <c r="AE120" s="5">
        <v>0</v>
      </c>
      <c r="AF120" s="5">
        <v>0</v>
      </c>
      <c r="AG120" s="5">
        <v>0</v>
      </c>
      <c r="AH120" s="5">
        <v>0</v>
      </c>
      <c r="AI120" s="5">
        <v>0</v>
      </c>
      <c r="AJ120" s="5">
        <v>0</v>
      </c>
      <c r="AK120" s="5">
        <v>0</v>
      </c>
      <c r="AL120" s="5">
        <v>0</v>
      </c>
      <c r="AM120" s="5">
        <v>0</v>
      </c>
      <c r="AN120" s="5">
        <v>0</v>
      </c>
      <c r="AO120" s="5">
        <v>0</v>
      </c>
      <c r="AP120" s="5">
        <v>0</v>
      </c>
      <c r="AQ120" s="5">
        <v>0</v>
      </c>
      <c r="AR120" s="5">
        <v>0</v>
      </c>
      <c r="AS120" s="5">
        <v>0</v>
      </c>
      <c r="AT120" s="5">
        <v>0</v>
      </c>
      <c r="AU120" s="5">
        <v>0</v>
      </c>
      <c r="AV120" s="5">
        <v>0</v>
      </c>
      <c r="AW120" s="5">
        <v>0</v>
      </c>
      <c r="AX120" s="5">
        <v>0</v>
      </c>
      <c r="AY120" s="5">
        <v>0</v>
      </c>
      <c r="AZ120" s="5">
        <v>0</v>
      </c>
      <c r="BA120" s="5">
        <v>0</v>
      </c>
      <c r="BB120" s="5">
        <v>0</v>
      </c>
      <c r="BC120" s="5">
        <v>0</v>
      </c>
      <c r="BD120" s="5">
        <v>115</v>
      </c>
      <c r="BE120" s="5">
        <v>503</v>
      </c>
      <c r="BF120" s="5">
        <v>2740</v>
      </c>
      <c r="BG120" s="5">
        <v>38826</v>
      </c>
      <c r="BH120" s="5">
        <v>160</v>
      </c>
      <c r="BI120" s="5">
        <v>60</v>
      </c>
      <c r="BJ120" s="5">
        <v>844</v>
      </c>
      <c r="BK120" s="5">
        <v>1453</v>
      </c>
      <c r="BL120" s="5">
        <v>1697</v>
      </c>
      <c r="BM120" s="5">
        <v>2382</v>
      </c>
      <c r="BN120" s="5">
        <v>465</v>
      </c>
      <c r="BO120" s="5">
        <v>39082</v>
      </c>
      <c r="BP120" s="5">
        <v>54842</v>
      </c>
      <c r="BQ120" s="5">
        <v>39163</v>
      </c>
      <c r="BR120" s="5">
        <v>116010</v>
      </c>
      <c r="BS120" s="5">
        <v>166837</v>
      </c>
      <c r="BT120" s="5">
        <v>27387</v>
      </c>
      <c r="BU120" s="5">
        <v>153567</v>
      </c>
      <c r="BV120" s="5">
        <v>169388</v>
      </c>
      <c r="BW120" s="5">
        <v>32110</v>
      </c>
      <c r="BX120" s="5">
        <v>51541</v>
      </c>
      <c r="BY120" s="5">
        <v>7874</v>
      </c>
      <c r="BZ120" s="5">
        <v>31789</v>
      </c>
      <c r="CA120" s="5">
        <v>8504</v>
      </c>
      <c r="CB120" s="5">
        <v>639</v>
      </c>
      <c r="CC120" s="5">
        <v>6956</v>
      </c>
      <c r="CD120" s="5">
        <v>12292</v>
      </c>
      <c r="CE120" s="5">
        <v>7928</v>
      </c>
      <c r="CF120" s="5">
        <v>8373</v>
      </c>
      <c r="CG120" s="5">
        <v>3630</v>
      </c>
      <c r="CH120" s="5">
        <v>2446</v>
      </c>
      <c r="CI120" s="5">
        <v>3822</v>
      </c>
      <c r="CJ120" s="5">
        <v>510</v>
      </c>
      <c r="CK120" s="5">
        <v>3352</v>
      </c>
      <c r="CL120" s="5">
        <v>16509</v>
      </c>
      <c r="CM120" s="5">
        <v>5854</v>
      </c>
      <c r="CN120" s="5">
        <v>42425</v>
      </c>
      <c r="CO120" s="5">
        <v>1050</v>
      </c>
      <c r="CP120" s="5">
        <v>2967</v>
      </c>
      <c r="CQ120" s="5">
        <v>2261</v>
      </c>
      <c r="CR120" s="5">
        <v>2261</v>
      </c>
      <c r="CS120" s="5">
        <v>5644</v>
      </c>
      <c r="CT120" s="5">
        <v>2779</v>
      </c>
      <c r="CU120" s="5">
        <v>116299</v>
      </c>
      <c r="CV120" s="5">
        <v>113972</v>
      </c>
      <c r="CW120" s="5">
        <v>73062</v>
      </c>
      <c r="CX120" s="5">
        <v>61018</v>
      </c>
      <c r="CY120" s="5">
        <v>78670</v>
      </c>
      <c r="CZ120" s="5">
        <v>74616</v>
      </c>
      <c r="DA120" s="5">
        <v>39112</v>
      </c>
      <c r="DB120" s="5">
        <v>50833</v>
      </c>
      <c r="DC120" s="5">
        <v>40246</v>
      </c>
      <c r="DD120" s="5">
        <v>50710</v>
      </c>
      <c r="DE120" s="5">
        <v>50501</v>
      </c>
      <c r="DF120" s="5">
        <v>67688</v>
      </c>
      <c r="DG120" s="5">
        <v>47893</v>
      </c>
      <c r="DH120" s="5">
        <v>46989</v>
      </c>
      <c r="DI120" s="5">
        <v>47044</v>
      </c>
      <c r="DJ120" s="5">
        <v>32605</v>
      </c>
      <c r="DK120" s="5">
        <v>41859</v>
      </c>
      <c r="DL120" s="5">
        <v>34383</v>
      </c>
      <c r="DM120" s="5">
        <v>33980</v>
      </c>
      <c r="DN120" s="5">
        <v>34997</v>
      </c>
      <c r="DO120" s="5">
        <v>19555</v>
      </c>
      <c r="DP120" s="5">
        <v>25722</v>
      </c>
      <c r="DQ120" s="5">
        <v>24626</v>
      </c>
      <c r="DR120" s="5">
        <v>26693</v>
      </c>
      <c r="DS120" s="5">
        <v>42274</v>
      </c>
      <c r="DT120" s="5">
        <v>43015</v>
      </c>
      <c r="DU120" s="5">
        <v>26411</v>
      </c>
      <c r="DV120" s="5">
        <v>26117</v>
      </c>
      <c r="DW120" s="5">
        <v>30606</v>
      </c>
      <c r="DX120" s="5">
        <v>31240</v>
      </c>
      <c r="DY120" s="5">
        <v>34597</v>
      </c>
      <c r="DZ120" s="5">
        <v>24220</v>
      </c>
      <c r="EA120" s="5">
        <v>2366</v>
      </c>
      <c r="EB120" s="5">
        <v>6838</v>
      </c>
      <c r="EC120" s="5">
        <v>3111</v>
      </c>
      <c r="ED120" s="5">
        <v>6034</v>
      </c>
      <c r="EE120" s="5">
        <v>5037</v>
      </c>
      <c r="EF120" s="5">
        <v>3324</v>
      </c>
      <c r="EG120" s="5">
        <v>3726</v>
      </c>
      <c r="EH120" s="5">
        <v>488</v>
      </c>
      <c r="EI120" s="5">
        <v>-426</v>
      </c>
      <c r="EJ120" s="5">
        <v>3725</v>
      </c>
      <c r="EK120" s="5">
        <v>80</v>
      </c>
      <c r="EL120" s="5">
        <v>168</v>
      </c>
      <c r="EM120" s="5">
        <v>920</v>
      </c>
      <c r="EN120" s="5">
        <v>-380</v>
      </c>
      <c r="EO120" s="5">
        <v>669</v>
      </c>
      <c r="EP120" s="5">
        <v>1039</v>
      </c>
      <c r="EQ120" s="5">
        <v>1370</v>
      </c>
      <c r="ER120" s="5">
        <v>2605</v>
      </c>
      <c r="ES120" s="5">
        <v>13747</v>
      </c>
      <c r="ET120" s="5">
        <v>5659</v>
      </c>
      <c r="EU120" s="5">
        <v>506</v>
      </c>
      <c r="EV120" s="5">
        <v>462</v>
      </c>
      <c r="EW120" s="5">
        <v>-513</v>
      </c>
      <c r="EX120" s="5">
        <v>957</v>
      </c>
      <c r="EY120" s="5">
        <v>2194</v>
      </c>
      <c r="EZ120" s="5">
        <v>4311</v>
      </c>
      <c r="FA120" s="5">
        <v>2025</v>
      </c>
      <c r="FB120" s="5">
        <v>1054</v>
      </c>
      <c r="FC120" s="5">
        <v>502</v>
      </c>
      <c r="FD120" s="5">
        <v>585</v>
      </c>
      <c r="FE120" s="5">
        <v>452</v>
      </c>
      <c r="FF120" s="5">
        <v>1508</v>
      </c>
      <c r="FG120" s="5">
        <v>0</v>
      </c>
      <c r="FH120" s="5">
        <v>0</v>
      </c>
      <c r="FI120" s="5">
        <v>0</v>
      </c>
      <c r="FJ120" s="5">
        <v>0</v>
      </c>
      <c r="FK120" s="5">
        <v>0</v>
      </c>
      <c r="FL120" s="5">
        <v>0</v>
      </c>
      <c r="FM120" s="5">
        <v>0</v>
      </c>
      <c r="FN120" s="5">
        <v>0</v>
      </c>
      <c r="FO120" s="5">
        <v>0</v>
      </c>
      <c r="FP120" s="5">
        <v>0</v>
      </c>
      <c r="FQ120" s="5">
        <v>0</v>
      </c>
      <c r="FR120" s="5">
        <v>0</v>
      </c>
      <c r="FS120" s="5">
        <v>0</v>
      </c>
      <c r="FT120" s="5">
        <v>0</v>
      </c>
      <c r="FU120" s="5" t="s">
        <v>220</v>
      </c>
      <c r="FV120" s="5" t="s">
        <v>220</v>
      </c>
      <c r="FW120" s="5" t="s">
        <v>220</v>
      </c>
      <c r="FX120" s="5" t="s">
        <v>220</v>
      </c>
      <c r="FY120" s="5" t="s">
        <v>220</v>
      </c>
      <c r="FZ120" s="5" t="s">
        <v>220</v>
      </c>
      <c r="GA120" s="5" t="s">
        <v>220</v>
      </c>
      <c r="GB120" s="5" t="s">
        <v>220</v>
      </c>
      <c r="GC120" s="5" t="s">
        <v>220</v>
      </c>
      <c r="GD120" s="5" t="s">
        <v>220</v>
      </c>
      <c r="GE120" s="5" t="s">
        <v>220</v>
      </c>
      <c r="GF120" s="5" t="s">
        <v>220</v>
      </c>
      <c r="GG120" s="5" t="s">
        <v>220</v>
      </c>
      <c r="GH120" s="5" t="s">
        <v>220</v>
      </c>
      <c r="GI120" s="5" t="s">
        <v>220</v>
      </c>
      <c r="GJ120" s="5" t="s">
        <v>220</v>
      </c>
      <c r="GK120" s="5" t="s">
        <v>220</v>
      </c>
      <c r="GL120" s="5" t="s">
        <v>220</v>
      </c>
      <c r="GM120" s="5">
        <v>159761</v>
      </c>
      <c r="GN120" s="5">
        <v>179113</v>
      </c>
      <c r="GO120" s="5">
        <v>115336</v>
      </c>
      <c r="GP120" s="5">
        <v>183503</v>
      </c>
      <c r="GQ120" s="5">
        <v>250544</v>
      </c>
      <c r="GR120" s="5">
        <v>105326</v>
      </c>
      <c r="GS120" s="5">
        <v>196405</v>
      </c>
      <c r="GT120" s="5">
        <v>220708</v>
      </c>
      <c r="GU120" s="5">
        <v>71929</v>
      </c>
      <c r="GV120" s="5">
        <v>105976</v>
      </c>
      <c r="GW120" s="5">
        <v>58455</v>
      </c>
      <c r="GX120" s="5">
        <v>99645</v>
      </c>
      <c r="GY120" s="5">
        <v>57317</v>
      </c>
      <c r="GZ120" s="5">
        <v>47247</v>
      </c>
      <c r="HA120" s="5">
        <v>54669</v>
      </c>
      <c r="HB120" s="5">
        <v>45937</v>
      </c>
      <c r="HC120" s="5">
        <v>51157</v>
      </c>
      <c r="HD120" s="5">
        <v>45361</v>
      </c>
      <c r="HE120" s="5">
        <v>51357</v>
      </c>
      <c r="HF120" s="5">
        <v>43102</v>
      </c>
      <c r="HG120" s="5">
        <v>23883</v>
      </c>
      <c r="HH120" s="5">
        <v>26809</v>
      </c>
      <c r="HI120" s="5">
        <v>27967</v>
      </c>
      <c r="HJ120" s="5">
        <v>46899</v>
      </c>
      <c r="HK120" s="5">
        <v>89147</v>
      </c>
      <c r="HL120" s="5">
        <v>89911</v>
      </c>
      <c r="HM120" s="5">
        <v>29545</v>
      </c>
      <c r="HN120" s="5">
        <v>30982</v>
      </c>
      <c r="HO120" s="5">
        <v>34822</v>
      </c>
      <c r="HP120" s="5">
        <v>35782</v>
      </c>
      <c r="HQ120" s="5">
        <v>43076</v>
      </c>
      <c r="HR120" s="5">
        <v>28971</v>
      </c>
      <c r="HS120" s="5">
        <v>422160</v>
      </c>
      <c r="HT120" s="5">
        <v>416227</v>
      </c>
      <c r="HU120" s="5">
        <v>337430</v>
      </c>
      <c r="HV120" s="5">
        <v>332841</v>
      </c>
      <c r="HW120" s="5">
        <v>448898</v>
      </c>
      <c r="HX120" s="5">
        <v>431945</v>
      </c>
      <c r="HY120" s="5">
        <v>401598</v>
      </c>
      <c r="HZ120" s="5">
        <v>345942</v>
      </c>
      <c r="IA120" s="5">
        <v>379416</v>
      </c>
      <c r="IB120" s="5">
        <v>461844</v>
      </c>
      <c r="IC120" s="5">
        <v>541981</v>
      </c>
      <c r="ID120" s="5">
        <v>780767</v>
      </c>
      <c r="IE120" s="5">
        <v>609391</v>
      </c>
      <c r="IF120" s="5">
        <v>667041</v>
      </c>
      <c r="IG120" s="5">
        <v>578345</v>
      </c>
      <c r="IH120" s="5">
        <v>510140</v>
      </c>
      <c r="II120" s="5">
        <v>469492</v>
      </c>
      <c r="IJ120" s="5">
        <v>346173</v>
      </c>
      <c r="IK120" s="5">
        <v>481993</v>
      </c>
      <c r="IL120" s="5">
        <v>379875</v>
      </c>
      <c r="IM120" s="5">
        <v>227327</v>
      </c>
      <c r="IN120" s="5">
        <v>240742</v>
      </c>
      <c r="IO120" s="5">
        <v>310310</v>
      </c>
      <c r="IP120" s="5">
        <v>298126</v>
      </c>
      <c r="IQ120" s="5">
        <v>295498</v>
      </c>
      <c r="IR120" s="5">
        <v>302362</v>
      </c>
      <c r="IS120" s="5">
        <v>311875</v>
      </c>
      <c r="IT120" s="5">
        <v>293434</v>
      </c>
      <c r="IU120" s="5">
        <v>280760</v>
      </c>
      <c r="IV120" s="5">
        <v>245505</v>
      </c>
      <c r="IW120" s="5">
        <v>226826</v>
      </c>
      <c r="IX120" s="5">
        <v>202861</v>
      </c>
      <c r="IY120" s="5">
        <v>0</v>
      </c>
      <c r="IZ120" s="5">
        <v>0</v>
      </c>
      <c r="JA120" s="5">
        <v>0</v>
      </c>
      <c r="JB120" s="5">
        <v>0</v>
      </c>
      <c r="JC120" s="5">
        <v>0</v>
      </c>
      <c r="JD120" s="5">
        <v>0</v>
      </c>
      <c r="JE120" s="5">
        <v>0</v>
      </c>
      <c r="JF120" s="5">
        <v>0</v>
      </c>
      <c r="JG120" s="5">
        <v>0</v>
      </c>
      <c r="JH120" s="5">
        <v>0</v>
      </c>
      <c r="JI120" s="5">
        <v>0</v>
      </c>
      <c r="JJ120" s="5">
        <v>0</v>
      </c>
      <c r="JK120" s="5">
        <v>0</v>
      </c>
      <c r="JL120" s="5">
        <v>0</v>
      </c>
      <c r="JM120" s="5">
        <v>0</v>
      </c>
      <c r="JN120" s="5">
        <v>0</v>
      </c>
      <c r="JO120" s="5">
        <v>0</v>
      </c>
      <c r="JP120" s="5">
        <v>0</v>
      </c>
      <c r="JQ120" s="5">
        <v>0</v>
      </c>
      <c r="JR120" s="5">
        <v>0</v>
      </c>
      <c r="JS120" s="5">
        <v>0</v>
      </c>
      <c r="JT120" s="5">
        <v>1496</v>
      </c>
      <c r="JU120" s="5">
        <v>545</v>
      </c>
      <c r="JV120" s="5">
        <v>638</v>
      </c>
      <c r="JW120" s="5">
        <v>758</v>
      </c>
      <c r="JX120" s="5">
        <v>714</v>
      </c>
      <c r="JY120" s="5">
        <v>746</v>
      </c>
      <c r="JZ120" s="5">
        <v>3056</v>
      </c>
      <c r="KA120" s="5">
        <v>9033</v>
      </c>
      <c r="KB120" s="5">
        <v>12074</v>
      </c>
      <c r="KC120" s="5">
        <v>12087</v>
      </c>
      <c r="KD120" s="5">
        <v>9104</v>
      </c>
      <c r="KE120" s="5">
        <v>73817</v>
      </c>
      <c r="KF120" s="5">
        <v>72211</v>
      </c>
      <c r="KG120" s="5">
        <v>64020</v>
      </c>
      <c r="KH120" s="5">
        <v>38676</v>
      </c>
      <c r="KI120" s="5">
        <v>35609</v>
      </c>
      <c r="KJ120" s="5">
        <v>47791</v>
      </c>
      <c r="KK120" s="5">
        <v>43388</v>
      </c>
      <c r="KL120" s="5">
        <v>49935</v>
      </c>
      <c r="KM120" s="5">
        <v>59976</v>
      </c>
      <c r="KN120" s="5">
        <v>72620</v>
      </c>
      <c r="KO120" s="5">
        <v>55319</v>
      </c>
      <c r="KP120" s="5">
        <v>52849</v>
      </c>
      <c r="KQ120" s="5">
        <v>31961</v>
      </c>
      <c r="KR120" s="5">
        <v>27151</v>
      </c>
      <c r="KS120" s="5">
        <v>23812</v>
      </c>
      <c r="KT120" s="5">
        <v>16533</v>
      </c>
      <c r="KU120" s="5">
        <v>13596</v>
      </c>
      <c r="KV120" s="5">
        <v>20097</v>
      </c>
      <c r="KW120" s="5">
        <v>10912</v>
      </c>
      <c r="KX120" s="5">
        <v>8929</v>
      </c>
      <c r="KY120" s="5">
        <v>5577</v>
      </c>
      <c r="KZ120" s="5">
        <v>26005</v>
      </c>
      <c r="LA120" s="5">
        <v>2924</v>
      </c>
      <c r="LB120" s="5">
        <v>3033</v>
      </c>
      <c r="LC120" s="5">
        <v>3670</v>
      </c>
      <c r="LD120" s="5">
        <v>3235</v>
      </c>
      <c r="LE120" s="5">
        <v>3203</v>
      </c>
      <c r="LF120" s="5">
        <v>2811</v>
      </c>
      <c r="LG120" s="5">
        <v>2642</v>
      </c>
      <c r="LH120" s="5">
        <v>2637</v>
      </c>
      <c r="LI120" s="5">
        <v>2566</v>
      </c>
      <c r="LJ120" s="5">
        <v>2566</v>
      </c>
      <c r="LK120" s="5">
        <v>2658</v>
      </c>
      <c r="LL120" s="5">
        <v>4189</v>
      </c>
      <c r="LM120" s="5">
        <v>4104</v>
      </c>
      <c r="LN120" s="5">
        <v>3229</v>
      </c>
      <c r="LO120" s="5">
        <v>4461</v>
      </c>
      <c r="LP120" s="5">
        <v>4406</v>
      </c>
      <c r="LQ120" s="5">
        <v>3729</v>
      </c>
      <c r="LR120" s="5">
        <v>2939</v>
      </c>
      <c r="LS120" s="5">
        <v>4842</v>
      </c>
      <c r="LT120" s="5">
        <v>2209</v>
      </c>
      <c r="LU120" s="5">
        <v>3693</v>
      </c>
      <c r="LV120" s="5">
        <v>2040</v>
      </c>
      <c r="LW120" s="5">
        <v>1987</v>
      </c>
      <c r="LX120" s="5">
        <v>2115</v>
      </c>
      <c r="LY120" s="5">
        <v>2008</v>
      </c>
      <c r="LZ120" s="5">
        <v>1793</v>
      </c>
      <c r="MA120" s="5">
        <v>2103</v>
      </c>
      <c r="MB120" s="5">
        <v>2125</v>
      </c>
      <c r="MC120" s="5">
        <v>2321</v>
      </c>
      <c r="MD120" s="5">
        <v>1641</v>
      </c>
      <c r="ME120" s="5">
        <v>1232</v>
      </c>
      <c r="MF120" s="5">
        <v>868</v>
      </c>
      <c r="MG120" s="5">
        <v>1296</v>
      </c>
      <c r="MH120" s="5">
        <v>686</v>
      </c>
      <c r="MI120" s="5">
        <v>568</v>
      </c>
      <c r="MJ120" s="5">
        <v>1040</v>
      </c>
      <c r="MK120" s="5">
        <v>1273</v>
      </c>
      <c r="ML120" s="5">
        <v>778</v>
      </c>
      <c r="MM120" s="5">
        <v>1952</v>
      </c>
      <c r="MN120" s="5">
        <v>839</v>
      </c>
      <c r="MO120" s="5">
        <v>501</v>
      </c>
      <c r="MP120" s="5">
        <v>434</v>
      </c>
      <c r="MQ120" s="5">
        <v>359</v>
      </c>
      <c r="MR120" s="5">
        <v>327</v>
      </c>
      <c r="MS120" s="5">
        <v>297</v>
      </c>
      <c r="MT120" s="5">
        <v>261</v>
      </c>
      <c r="MU120" s="5">
        <v>265</v>
      </c>
      <c r="MV120" s="5">
        <v>14</v>
      </c>
      <c r="MW120" s="5">
        <v>94</v>
      </c>
      <c r="MX120" s="5">
        <v>0</v>
      </c>
      <c r="MY120" s="5">
        <v>0</v>
      </c>
      <c r="MZ120" s="5">
        <v>0</v>
      </c>
      <c r="NA120" s="5">
        <v>0</v>
      </c>
      <c r="NB120" s="5">
        <v>0</v>
      </c>
      <c r="NC120" s="5">
        <v>0</v>
      </c>
      <c r="ND120" s="5">
        <v>0</v>
      </c>
      <c r="NE120" s="5" t="s">
        <v>220</v>
      </c>
      <c r="NF120" s="5" t="s">
        <v>220</v>
      </c>
      <c r="NG120" s="5" t="s">
        <v>220</v>
      </c>
      <c r="NH120" s="5" t="s">
        <v>220</v>
      </c>
      <c r="NI120" s="5" t="s">
        <v>220</v>
      </c>
      <c r="NJ120" s="5" t="s">
        <v>220</v>
      </c>
      <c r="NK120" s="5" t="s">
        <v>220</v>
      </c>
      <c r="NL120" s="5" t="s">
        <v>220</v>
      </c>
      <c r="NM120" s="5" t="s">
        <v>220</v>
      </c>
      <c r="NN120" s="5" t="s">
        <v>220</v>
      </c>
      <c r="NO120" s="5" t="s">
        <v>220</v>
      </c>
      <c r="NP120" s="5" t="s">
        <v>220</v>
      </c>
      <c r="NQ120" s="5" t="s">
        <v>220</v>
      </c>
      <c r="NR120" s="5" t="s">
        <v>220</v>
      </c>
      <c r="NS120" s="5" t="s">
        <v>220</v>
      </c>
      <c r="NT120" s="5" t="s">
        <v>220</v>
      </c>
      <c r="NU120" s="5" t="s">
        <v>220</v>
      </c>
      <c r="NV120" s="5" t="s">
        <v>220</v>
      </c>
      <c r="NW120" s="5">
        <v>0</v>
      </c>
      <c r="NX120" s="5">
        <v>0</v>
      </c>
      <c r="NY120" s="5">
        <v>0</v>
      </c>
      <c r="NZ120" s="5">
        <v>0</v>
      </c>
      <c r="OA120" s="5">
        <v>0</v>
      </c>
      <c r="OB120" s="5">
        <v>0</v>
      </c>
      <c r="OC120" s="5">
        <v>0</v>
      </c>
      <c r="OD120" s="5">
        <v>0</v>
      </c>
      <c r="OE120" s="5">
        <v>0</v>
      </c>
      <c r="OF120" s="5">
        <v>0</v>
      </c>
      <c r="OG120" s="5">
        <v>0</v>
      </c>
      <c r="OH120" s="5">
        <v>0</v>
      </c>
      <c r="OI120" s="5">
        <v>0</v>
      </c>
      <c r="OJ120" s="5">
        <v>0</v>
      </c>
      <c r="OK120" s="5" t="s">
        <v>220</v>
      </c>
      <c r="OL120" s="5" t="s">
        <v>220</v>
      </c>
      <c r="OM120" s="5" t="s">
        <v>220</v>
      </c>
      <c r="ON120" s="5" t="s">
        <v>220</v>
      </c>
      <c r="OO120" s="5" t="s">
        <v>220</v>
      </c>
      <c r="OP120" s="5" t="s">
        <v>220</v>
      </c>
      <c r="OQ120" s="5" t="s">
        <v>220</v>
      </c>
      <c r="OR120" s="5" t="s">
        <v>220</v>
      </c>
      <c r="OS120" s="5" t="s">
        <v>220</v>
      </c>
      <c r="OT120" s="5" t="s">
        <v>220</v>
      </c>
      <c r="OU120" s="5" t="s">
        <v>220</v>
      </c>
      <c r="OV120" s="5" t="s">
        <v>220</v>
      </c>
      <c r="OW120" s="5" t="s">
        <v>220</v>
      </c>
      <c r="OX120" s="5" t="s">
        <v>220</v>
      </c>
      <c r="OY120" s="5" t="s">
        <v>220</v>
      </c>
      <c r="OZ120" s="5" t="s">
        <v>220</v>
      </c>
      <c r="PA120" s="5" t="s">
        <v>220</v>
      </c>
      <c r="PB120" s="5" t="s">
        <v>220</v>
      </c>
      <c r="PC120" s="5">
        <v>22923</v>
      </c>
      <c r="PD120" s="5">
        <v>17955</v>
      </c>
      <c r="PE120" s="5">
        <v>20142</v>
      </c>
      <c r="PF120" s="5">
        <v>18387</v>
      </c>
      <c r="PG120" s="5">
        <v>18293</v>
      </c>
      <c r="PH120" s="5">
        <v>25436</v>
      </c>
      <c r="PI120" s="5">
        <v>20105</v>
      </c>
      <c r="PJ120" s="5">
        <v>19450</v>
      </c>
      <c r="PK120" s="5">
        <v>25322</v>
      </c>
      <c r="PL120" s="5">
        <v>27136</v>
      </c>
      <c r="PM120" s="5">
        <v>27989</v>
      </c>
      <c r="PN120" s="5">
        <v>28484</v>
      </c>
      <c r="PO120" s="5">
        <v>23377</v>
      </c>
      <c r="PP120" s="5">
        <v>21763</v>
      </c>
      <c r="PQ120" s="5">
        <v>18164</v>
      </c>
      <c r="PR120" s="5">
        <v>16675</v>
      </c>
      <c r="PS120" s="5">
        <v>20690</v>
      </c>
      <c r="PT120" s="5">
        <v>19050</v>
      </c>
      <c r="PU120" s="5">
        <v>21288</v>
      </c>
      <c r="PV120" s="5">
        <v>18135</v>
      </c>
      <c r="PW120" s="5">
        <v>12289</v>
      </c>
      <c r="PX120" s="5">
        <v>14335</v>
      </c>
      <c r="PY120" s="5">
        <v>12099</v>
      </c>
      <c r="PZ120" s="5">
        <v>10917</v>
      </c>
      <c r="QA120" s="5">
        <v>9906</v>
      </c>
      <c r="QB120" s="5">
        <v>11861</v>
      </c>
      <c r="QC120" s="5">
        <v>9616</v>
      </c>
      <c r="QD120" s="5">
        <v>9382</v>
      </c>
      <c r="QE120" s="5">
        <v>8020</v>
      </c>
      <c r="QF120" s="5">
        <v>7886</v>
      </c>
      <c r="QG120" s="5">
        <v>7195</v>
      </c>
      <c r="QH120" s="5">
        <v>7785</v>
      </c>
      <c r="QI120" s="5">
        <v>34636</v>
      </c>
      <c r="QJ120" s="5">
        <v>26093</v>
      </c>
      <c r="QK120" s="5">
        <v>32371</v>
      </c>
      <c r="QL120" s="5">
        <v>31834</v>
      </c>
      <c r="QM120" s="5">
        <v>22405</v>
      </c>
      <c r="QN120" s="5">
        <v>22363</v>
      </c>
      <c r="QO120" s="5">
        <v>31084</v>
      </c>
      <c r="QP120" s="5">
        <v>15165</v>
      </c>
      <c r="QQ120" s="5">
        <v>14319</v>
      </c>
      <c r="QR120" s="5">
        <v>17519</v>
      </c>
      <c r="QS120" s="5">
        <v>17024</v>
      </c>
      <c r="QT120" s="5">
        <v>22366</v>
      </c>
      <c r="QU120" s="5">
        <v>17651</v>
      </c>
      <c r="QV120" s="5">
        <v>18453</v>
      </c>
      <c r="QW120" s="5">
        <v>16438</v>
      </c>
      <c r="QX120" s="5">
        <v>14628</v>
      </c>
      <c r="QY120" s="5">
        <v>15723</v>
      </c>
      <c r="QZ120" s="5">
        <v>12576</v>
      </c>
      <c r="RA120" s="5">
        <v>13389</v>
      </c>
      <c r="RB120" s="5">
        <v>14401</v>
      </c>
      <c r="RC120" s="5">
        <v>10530</v>
      </c>
      <c r="RD120" s="5">
        <v>8745</v>
      </c>
      <c r="RE120" s="5">
        <v>9858</v>
      </c>
      <c r="RF120" s="5">
        <v>10386</v>
      </c>
      <c r="RG120" s="5">
        <v>8923</v>
      </c>
      <c r="RH120" s="5">
        <v>9584</v>
      </c>
      <c r="RI120" s="5">
        <v>9640</v>
      </c>
      <c r="RJ120" s="5">
        <v>7732</v>
      </c>
      <c r="RK120" s="5">
        <v>9071</v>
      </c>
      <c r="RL120" s="5">
        <v>8565</v>
      </c>
      <c r="RM120" s="5">
        <v>8116</v>
      </c>
      <c r="RN120" s="5">
        <v>7931</v>
      </c>
      <c r="RO120" s="5">
        <v>28042</v>
      </c>
      <c r="RP120" s="5">
        <v>27402</v>
      </c>
      <c r="RQ120" s="5">
        <v>23534</v>
      </c>
      <c r="RR120" s="5">
        <v>20198</v>
      </c>
      <c r="RS120" s="5">
        <v>21033</v>
      </c>
      <c r="RT120" s="5">
        <v>31778</v>
      </c>
      <c r="RU120" s="5">
        <v>25702</v>
      </c>
      <c r="RV120" s="5">
        <v>19719</v>
      </c>
      <c r="RW120" s="5">
        <v>22090</v>
      </c>
      <c r="RX120" s="5">
        <v>25584</v>
      </c>
      <c r="RY120" s="5">
        <v>32400</v>
      </c>
      <c r="RZ120" s="5">
        <v>26813</v>
      </c>
      <c r="SA120" s="5">
        <v>24094</v>
      </c>
      <c r="SB120" s="5">
        <v>21200</v>
      </c>
      <c r="SC120" s="5">
        <v>17304</v>
      </c>
      <c r="SD120" s="5">
        <v>16243</v>
      </c>
      <c r="SE120" s="5">
        <v>15517</v>
      </c>
      <c r="SF120" s="5">
        <v>17372</v>
      </c>
      <c r="SG120" s="5">
        <v>22827</v>
      </c>
      <c r="SH120" s="5">
        <v>19031</v>
      </c>
      <c r="SI120" s="5">
        <v>12932</v>
      </c>
      <c r="SJ120" s="5">
        <v>13299</v>
      </c>
      <c r="SK120" s="5">
        <v>14956</v>
      </c>
      <c r="SL120" s="5">
        <v>13553</v>
      </c>
      <c r="SM120" s="5">
        <v>14982</v>
      </c>
      <c r="SN120" s="5">
        <v>14329</v>
      </c>
      <c r="SO120" s="5">
        <v>14526</v>
      </c>
      <c r="SP120" s="5">
        <v>14447</v>
      </c>
      <c r="SQ120" s="5">
        <v>13643</v>
      </c>
      <c r="SR120" s="5">
        <v>11441</v>
      </c>
      <c r="SS120" s="5">
        <v>10166</v>
      </c>
      <c r="ST120" s="5">
        <v>9308</v>
      </c>
      <c r="SU120" s="5">
        <v>111406</v>
      </c>
      <c r="SV120" s="5">
        <v>100843</v>
      </c>
      <c r="SW120" s="5">
        <v>89667</v>
      </c>
      <c r="SX120" s="5">
        <v>72972</v>
      </c>
      <c r="SY120" s="5">
        <v>88757</v>
      </c>
      <c r="SZ120" s="5">
        <v>87876</v>
      </c>
      <c r="TA120" s="5">
        <v>64373</v>
      </c>
      <c r="TB120" s="5">
        <v>46473</v>
      </c>
      <c r="TC120" s="5">
        <v>35621</v>
      </c>
      <c r="TD120" s="5">
        <v>27415</v>
      </c>
      <c r="TE120" s="5">
        <v>25909</v>
      </c>
      <c r="TF120" s="5">
        <v>18406</v>
      </c>
      <c r="TG120" s="5">
        <v>18561</v>
      </c>
      <c r="TH120" s="5">
        <v>19370</v>
      </c>
      <c r="TI120" s="5">
        <v>18604</v>
      </c>
      <c r="TJ120" s="5">
        <v>17039</v>
      </c>
      <c r="TK120" s="5">
        <v>17978</v>
      </c>
      <c r="TL120" s="5">
        <v>19491</v>
      </c>
      <c r="TM120" s="5">
        <v>19447</v>
      </c>
      <c r="TN120" s="5">
        <v>17567</v>
      </c>
      <c r="TO120" s="5">
        <v>16079</v>
      </c>
      <c r="TP120" s="5">
        <v>12610</v>
      </c>
      <c r="TQ120" s="5">
        <v>11878</v>
      </c>
      <c r="TR120" s="5">
        <v>12482</v>
      </c>
      <c r="TS120" s="5">
        <v>12012</v>
      </c>
      <c r="TT120" s="5">
        <v>12588</v>
      </c>
      <c r="TU120" s="5">
        <v>14456</v>
      </c>
      <c r="TV120" s="5">
        <v>13986</v>
      </c>
      <c r="TW120" s="5">
        <v>20920</v>
      </c>
      <c r="TX120" s="5">
        <v>16235</v>
      </c>
      <c r="TY120" s="5">
        <v>1541</v>
      </c>
      <c r="TZ120" s="5">
        <v>1775</v>
      </c>
      <c r="UA120" s="5">
        <v>238</v>
      </c>
      <c r="UB120" s="5">
        <v>243</v>
      </c>
      <c r="UC120" s="5">
        <v>987</v>
      </c>
      <c r="UD120" s="5">
        <v>473</v>
      </c>
      <c r="UE120" s="5">
        <v>731</v>
      </c>
      <c r="UF120" s="5">
        <v>670</v>
      </c>
      <c r="UG120" s="5">
        <v>788</v>
      </c>
      <c r="UH120" s="5">
        <v>535</v>
      </c>
      <c r="UI120" s="5">
        <v>618</v>
      </c>
      <c r="UJ120" s="5">
        <v>15</v>
      </c>
      <c r="UK120" s="5">
        <v>2</v>
      </c>
      <c r="UL120" s="5">
        <v>0</v>
      </c>
      <c r="UM120" s="5">
        <v>0</v>
      </c>
      <c r="UN120" s="5">
        <v>0</v>
      </c>
      <c r="UO120" s="5">
        <v>0</v>
      </c>
      <c r="UP120" s="5">
        <v>2</v>
      </c>
      <c r="UQ120" s="5">
        <v>36</v>
      </c>
      <c r="UR120" s="5">
        <v>177</v>
      </c>
      <c r="US120" s="5">
        <v>692</v>
      </c>
      <c r="UT120" s="5">
        <v>215</v>
      </c>
      <c r="UU120" s="5">
        <v>0</v>
      </c>
      <c r="UV120" s="5">
        <v>0</v>
      </c>
      <c r="UW120" s="5">
        <v>0</v>
      </c>
      <c r="UX120" s="5">
        <v>6</v>
      </c>
      <c r="UY120" s="5">
        <v>0</v>
      </c>
      <c r="UZ120" s="5">
        <v>0</v>
      </c>
      <c r="VA120" s="5">
        <v>0</v>
      </c>
      <c r="VB120" s="5">
        <v>0</v>
      </c>
      <c r="VC120" s="5">
        <v>0</v>
      </c>
      <c r="VD120" s="5">
        <v>0</v>
      </c>
      <c r="VE120" s="5">
        <v>0</v>
      </c>
      <c r="VF120" s="5">
        <v>0</v>
      </c>
      <c r="VG120" s="5">
        <v>125996</v>
      </c>
      <c r="VH120" s="5">
        <v>124035</v>
      </c>
      <c r="VI120" s="5">
        <v>118405</v>
      </c>
      <c r="VJ120" s="5">
        <v>105980</v>
      </c>
      <c r="VK120" s="5">
        <v>89892</v>
      </c>
      <c r="VL120" s="5">
        <v>89073</v>
      </c>
      <c r="VM120" s="5">
        <v>85616</v>
      </c>
      <c r="VN120" s="5">
        <v>86848</v>
      </c>
      <c r="VO120" s="5">
        <v>71577</v>
      </c>
      <c r="VP120" s="5">
        <v>68817</v>
      </c>
      <c r="VQ120" s="5">
        <v>73017</v>
      </c>
      <c r="VR120" s="5">
        <v>61164</v>
      </c>
      <c r="VS120" s="5">
        <v>58074</v>
      </c>
      <c r="VT120" s="5">
        <v>60329</v>
      </c>
      <c r="VU120" s="5">
        <v>50313</v>
      </c>
      <c r="VV120" s="5">
        <v>28616</v>
      </c>
      <c r="VW120" s="5">
        <v>75858</v>
      </c>
      <c r="VX120" s="5">
        <v>40076</v>
      </c>
      <c r="VY120" s="5">
        <v>30486</v>
      </c>
      <c r="VZ120" s="5">
        <v>29869</v>
      </c>
      <c r="WA120" s="5">
        <v>29086</v>
      </c>
      <c r="WB120" s="5">
        <v>28910</v>
      </c>
      <c r="WC120" s="5">
        <v>31637</v>
      </c>
      <c r="WD120" s="5">
        <v>30569</v>
      </c>
      <c r="WE120" s="5">
        <v>30398</v>
      </c>
      <c r="WF120" s="5">
        <v>29384</v>
      </c>
      <c r="WG120" s="5">
        <v>30941</v>
      </c>
      <c r="WH120" s="5">
        <v>22025</v>
      </c>
      <c r="WI120" s="5">
        <v>20658</v>
      </c>
      <c r="WJ120" s="5">
        <v>20534</v>
      </c>
      <c r="WK120" s="5">
        <v>17157</v>
      </c>
      <c r="WL120" s="5">
        <v>18196</v>
      </c>
      <c r="WM120" s="5">
        <v>304</v>
      </c>
      <c r="WN120" s="5">
        <v>183</v>
      </c>
      <c r="WO120" s="5">
        <v>151</v>
      </c>
      <c r="WP120" s="5">
        <v>145</v>
      </c>
      <c r="WQ120" s="5">
        <v>253</v>
      </c>
      <c r="WR120" s="5">
        <v>265</v>
      </c>
      <c r="WS120" s="5">
        <v>315</v>
      </c>
      <c r="WT120" s="5">
        <v>163</v>
      </c>
      <c r="WU120" s="5">
        <v>260</v>
      </c>
      <c r="WV120" s="5">
        <v>262</v>
      </c>
      <c r="WW120" s="5">
        <v>263</v>
      </c>
      <c r="WX120" s="5">
        <v>257</v>
      </c>
      <c r="WY120" s="5">
        <v>234</v>
      </c>
      <c r="WZ120" s="5">
        <v>432</v>
      </c>
      <c r="XA120" s="5">
        <v>456</v>
      </c>
      <c r="XB120" s="5">
        <v>843</v>
      </c>
      <c r="XC120" s="5">
        <v>1558</v>
      </c>
      <c r="XD120" s="5">
        <v>1559</v>
      </c>
      <c r="XE120" s="5">
        <v>1937</v>
      </c>
      <c r="XF120" s="5">
        <v>2892</v>
      </c>
      <c r="XG120" s="5">
        <v>1466</v>
      </c>
      <c r="XH120" s="5">
        <v>887</v>
      </c>
      <c r="XI120" s="5">
        <v>747</v>
      </c>
      <c r="XJ120" s="5">
        <v>1299</v>
      </c>
      <c r="XK120" s="5">
        <v>925</v>
      </c>
      <c r="XL120" s="5">
        <v>942</v>
      </c>
      <c r="XM120" s="5">
        <v>519</v>
      </c>
      <c r="XN120" s="5">
        <v>721</v>
      </c>
      <c r="XO120" s="5">
        <v>568</v>
      </c>
      <c r="XP120" s="5">
        <v>492</v>
      </c>
      <c r="XQ120" s="5">
        <v>714</v>
      </c>
      <c r="XR120" s="5">
        <v>755</v>
      </c>
      <c r="XS120" s="2">
        <v>13214</v>
      </c>
      <c r="XT120" s="3" t="s">
        <v>222</v>
      </c>
      <c r="XU120" s="3" t="s">
        <v>222</v>
      </c>
      <c r="XV120" s="3" t="s">
        <v>221</v>
      </c>
      <c r="XW120" s="3" t="s">
        <v>221</v>
      </c>
      <c r="XX120" s="3" t="s">
        <v>222</v>
      </c>
      <c r="XY120" s="3" t="s">
        <v>222</v>
      </c>
      <c r="XZ120" s="3" t="s">
        <v>283</v>
      </c>
    </row>
    <row r="121" spans="1:650" x14ac:dyDescent="0.3">
      <c r="A121" s="1" t="s">
        <v>115</v>
      </c>
      <c r="B121" s="2">
        <v>4061726</v>
      </c>
      <c r="C121" s="5">
        <v>26487</v>
      </c>
      <c r="D121" s="5">
        <v>39013</v>
      </c>
      <c r="E121" s="5">
        <v>33825</v>
      </c>
      <c r="F121" s="5">
        <v>35753</v>
      </c>
      <c r="G121" s="5">
        <v>20224</v>
      </c>
      <c r="H121" s="5">
        <v>33856</v>
      </c>
      <c r="I121" s="5">
        <v>14803</v>
      </c>
      <c r="J121" s="5">
        <v>24981</v>
      </c>
      <c r="K121" s="5">
        <v>13232</v>
      </c>
      <c r="L121" s="5">
        <v>46968</v>
      </c>
      <c r="M121" s="5">
        <v>17964</v>
      </c>
      <c r="N121" s="5">
        <v>10673</v>
      </c>
      <c r="O121" s="5">
        <v>9573</v>
      </c>
      <c r="P121" s="5">
        <v>26737</v>
      </c>
      <c r="Q121" s="5">
        <v>0</v>
      </c>
      <c r="R121" s="5">
        <v>2917</v>
      </c>
      <c r="S121" s="5">
        <v>4104</v>
      </c>
      <c r="T121" s="5">
        <v>18438</v>
      </c>
      <c r="U121" s="5">
        <v>12055</v>
      </c>
      <c r="V121" s="5">
        <v>14934</v>
      </c>
      <c r="W121" s="5">
        <v>418</v>
      </c>
      <c r="X121" s="5">
        <v>9078</v>
      </c>
      <c r="Y121" s="5">
        <v>1229</v>
      </c>
      <c r="Z121" s="5">
        <v>4121</v>
      </c>
      <c r="AA121" s="5">
        <v>6574</v>
      </c>
      <c r="AB121" s="5">
        <v>0</v>
      </c>
      <c r="AC121" s="5">
        <v>0</v>
      </c>
      <c r="AD121" s="5">
        <v>0</v>
      </c>
      <c r="AE121" s="5">
        <v>0</v>
      </c>
      <c r="AF121" s="5">
        <v>0</v>
      </c>
      <c r="AG121" s="5">
        <v>0</v>
      </c>
      <c r="AH121" s="5">
        <v>0</v>
      </c>
      <c r="AI121" s="5">
        <v>70037</v>
      </c>
      <c r="AJ121" s="5">
        <v>39285</v>
      </c>
      <c r="AK121" s="5">
        <v>207409</v>
      </c>
      <c r="AL121" s="5">
        <v>79666</v>
      </c>
      <c r="AM121" s="5">
        <v>381713</v>
      </c>
      <c r="AN121" s="5">
        <v>-5644</v>
      </c>
      <c r="AO121" s="5">
        <v>74690</v>
      </c>
      <c r="AP121" s="5">
        <v>53048</v>
      </c>
      <c r="AQ121" s="5">
        <v>809979</v>
      </c>
      <c r="AR121" s="5">
        <v>33149</v>
      </c>
      <c r="AS121" s="5">
        <v>175316</v>
      </c>
      <c r="AT121" s="5">
        <v>592398</v>
      </c>
      <c r="AU121" s="5">
        <v>56987</v>
      </c>
      <c r="AV121" s="5">
        <v>842437</v>
      </c>
      <c r="AW121" s="5">
        <v>31619</v>
      </c>
      <c r="AX121" s="5">
        <v>7286</v>
      </c>
      <c r="AY121" s="5">
        <v>18251</v>
      </c>
      <c r="AZ121" s="5">
        <v>15642</v>
      </c>
      <c r="BA121" s="5">
        <v>32500</v>
      </c>
      <c r="BB121" s="5">
        <v>20209</v>
      </c>
      <c r="BC121" s="5">
        <v>19788</v>
      </c>
      <c r="BD121" s="5">
        <v>21723</v>
      </c>
      <c r="BE121" s="5">
        <v>51376</v>
      </c>
      <c r="BF121" s="5">
        <v>18172</v>
      </c>
      <c r="BG121" s="5">
        <v>81890</v>
      </c>
      <c r="BH121" s="5">
        <v>85035</v>
      </c>
      <c r="BI121" s="5">
        <v>93858</v>
      </c>
      <c r="BJ121" s="5">
        <v>12222</v>
      </c>
      <c r="BK121" s="5">
        <v>20346</v>
      </c>
      <c r="BL121" s="5">
        <v>16098</v>
      </c>
      <c r="BM121" s="5">
        <v>15689</v>
      </c>
      <c r="BN121" s="5">
        <v>7507</v>
      </c>
      <c r="BO121" s="5">
        <v>15356</v>
      </c>
      <c r="BP121" s="5">
        <v>15328</v>
      </c>
      <c r="BQ121" s="5">
        <v>17999</v>
      </c>
      <c r="BR121" s="5">
        <v>57805</v>
      </c>
      <c r="BS121" s="5">
        <v>33403</v>
      </c>
      <c r="BT121" s="5">
        <v>19003</v>
      </c>
      <c r="BU121" s="5">
        <v>150632</v>
      </c>
      <c r="BV121" s="5">
        <v>7469</v>
      </c>
      <c r="BW121" s="5">
        <v>9113</v>
      </c>
      <c r="BX121" s="5">
        <v>10438</v>
      </c>
      <c r="BY121" s="5">
        <v>87749</v>
      </c>
      <c r="BZ121" s="5">
        <v>49214</v>
      </c>
      <c r="CA121" s="5">
        <v>115721</v>
      </c>
      <c r="CB121" s="5">
        <v>79376</v>
      </c>
      <c r="CC121" s="5">
        <v>33787</v>
      </c>
      <c r="CD121" s="5">
        <v>67051</v>
      </c>
      <c r="CE121" s="5">
        <v>96910</v>
      </c>
      <c r="CF121" s="5">
        <v>61290</v>
      </c>
      <c r="CG121" s="5">
        <v>57484</v>
      </c>
      <c r="CH121" s="5">
        <v>30334</v>
      </c>
      <c r="CI121" s="5">
        <v>116887</v>
      </c>
      <c r="CJ121" s="5">
        <v>103701</v>
      </c>
      <c r="CK121" s="5">
        <v>6265</v>
      </c>
      <c r="CL121" s="5">
        <v>22017</v>
      </c>
      <c r="CM121" s="5">
        <v>15613</v>
      </c>
      <c r="CN121" s="5">
        <v>10188</v>
      </c>
      <c r="CO121" s="5">
        <v>13869</v>
      </c>
      <c r="CP121" s="5">
        <v>28719</v>
      </c>
      <c r="CQ121" s="5">
        <v>18214</v>
      </c>
      <c r="CR121" s="5">
        <v>65690</v>
      </c>
      <c r="CS121" s="5">
        <v>17532</v>
      </c>
      <c r="CT121" s="5">
        <v>15643</v>
      </c>
      <c r="CU121" s="5">
        <v>151202</v>
      </c>
      <c r="CV121" s="5">
        <v>115165</v>
      </c>
      <c r="CW121" s="5">
        <v>99376</v>
      </c>
      <c r="CX121" s="5">
        <v>121544</v>
      </c>
      <c r="CY121" s="5">
        <v>110190</v>
      </c>
      <c r="CZ121" s="5">
        <v>101659</v>
      </c>
      <c r="DA121" s="5">
        <v>66956</v>
      </c>
      <c r="DB121" s="5">
        <v>51004</v>
      </c>
      <c r="DC121" s="5">
        <v>118329</v>
      </c>
      <c r="DD121" s="5">
        <v>94818</v>
      </c>
      <c r="DE121" s="5">
        <v>172599</v>
      </c>
      <c r="DF121" s="5">
        <v>203241</v>
      </c>
      <c r="DG121" s="5">
        <v>192377</v>
      </c>
      <c r="DH121" s="5">
        <v>199078</v>
      </c>
      <c r="DI121" s="5">
        <v>147785</v>
      </c>
      <c r="DJ121" s="5">
        <v>138413</v>
      </c>
      <c r="DK121" s="5">
        <v>159340</v>
      </c>
      <c r="DL121" s="5">
        <v>112421</v>
      </c>
      <c r="DM121" s="5">
        <v>168822</v>
      </c>
      <c r="DN121" s="5">
        <v>91865</v>
      </c>
      <c r="DO121" s="5">
        <v>97442</v>
      </c>
      <c r="DP121" s="5">
        <v>127353</v>
      </c>
      <c r="DQ121" s="5">
        <v>117935</v>
      </c>
      <c r="DR121" s="5">
        <v>115324</v>
      </c>
      <c r="DS121" s="5">
        <v>88484</v>
      </c>
      <c r="DT121" s="5">
        <v>86564</v>
      </c>
      <c r="DU121" s="5">
        <v>60964</v>
      </c>
      <c r="DV121" s="5">
        <v>66199</v>
      </c>
      <c r="DW121" s="5">
        <v>76386</v>
      </c>
      <c r="DX121" s="5">
        <v>57015</v>
      </c>
      <c r="DY121" s="5">
        <v>48947</v>
      </c>
      <c r="DZ121" s="5">
        <v>28876</v>
      </c>
      <c r="EA121" s="5">
        <v>27219</v>
      </c>
      <c r="EB121" s="5">
        <v>29478</v>
      </c>
      <c r="EC121" s="5">
        <v>32319</v>
      </c>
      <c r="ED121" s="5">
        <v>21998</v>
      </c>
      <c r="EE121" s="5">
        <v>25351</v>
      </c>
      <c r="EF121" s="5">
        <v>4537</v>
      </c>
      <c r="EG121" s="5">
        <v>22376</v>
      </c>
      <c r="EH121" s="5">
        <v>15920</v>
      </c>
      <c r="EI121" s="5">
        <v>15122</v>
      </c>
      <c r="EJ121" s="5">
        <v>31705</v>
      </c>
      <c r="EK121" s="5">
        <v>110313</v>
      </c>
      <c r="EL121" s="5">
        <v>41060</v>
      </c>
      <c r="EM121" s="5">
        <v>25669</v>
      </c>
      <c r="EN121" s="5">
        <v>16960</v>
      </c>
      <c r="EO121" s="5">
        <v>11855</v>
      </c>
      <c r="EP121" s="5">
        <v>9665</v>
      </c>
      <c r="EQ121" s="5">
        <v>15881</v>
      </c>
      <c r="ER121" s="5">
        <v>11403</v>
      </c>
      <c r="ES121" s="5">
        <v>16547</v>
      </c>
      <c r="ET121" s="5">
        <v>9692</v>
      </c>
      <c r="EU121" s="5">
        <v>8062</v>
      </c>
      <c r="EV121" s="5">
        <v>6626</v>
      </c>
      <c r="EW121" s="5">
        <v>27302</v>
      </c>
      <c r="EX121" s="5">
        <v>16312</v>
      </c>
      <c r="EY121" s="5">
        <v>21032</v>
      </c>
      <c r="EZ121" s="5">
        <v>16960</v>
      </c>
      <c r="FA121" s="5">
        <v>7927</v>
      </c>
      <c r="FB121" s="5">
        <v>8913</v>
      </c>
      <c r="FC121" s="5">
        <v>8013</v>
      </c>
      <c r="FD121" s="5">
        <v>26620</v>
      </c>
      <c r="FE121" s="5">
        <v>4849</v>
      </c>
      <c r="FF121" s="5">
        <v>3170</v>
      </c>
      <c r="FG121" s="5">
        <v>0</v>
      </c>
      <c r="FH121" s="5">
        <v>0</v>
      </c>
      <c r="FI121" s="5">
        <v>0</v>
      </c>
      <c r="FJ121" s="5">
        <v>0</v>
      </c>
      <c r="FK121" s="5">
        <v>0</v>
      </c>
      <c r="FL121" s="5">
        <v>0</v>
      </c>
      <c r="FM121" s="5">
        <v>0</v>
      </c>
      <c r="FN121" s="5">
        <v>0</v>
      </c>
      <c r="FO121" s="5">
        <v>0</v>
      </c>
      <c r="FP121" s="5">
        <v>0</v>
      </c>
      <c r="FQ121" s="5">
        <v>0</v>
      </c>
      <c r="FR121" s="5">
        <v>0</v>
      </c>
      <c r="FS121" s="5">
        <v>0</v>
      </c>
      <c r="FT121" s="5">
        <v>0</v>
      </c>
      <c r="FU121" s="5" t="s">
        <v>220</v>
      </c>
      <c r="FV121" s="5" t="s">
        <v>220</v>
      </c>
      <c r="FW121" s="5" t="s">
        <v>220</v>
      </c>
      <c r="FX121" s="5" t="s">
        <v>220</v>
      </c>
      <c r="FY121" s="5" t="s">
        <v>220</v>
      </c>
      <c r="FZ121" s="5" t="s">
        <v>220</v>
      </c>
      <c r="GA121" s="5" t="s">
        <v>220</v>
      </c>
      <c r="GB121" s="5" t="s">
        <v>220</v>
      </c>
      <c r="GC121" s="5" t="s">
        <v>220</v>
      </c>
      <c r="GD121" s="5" t="s">
        <v>220</v>
      </c>
      <c r="GE121" s="5" t="s">
        <v>220</v>
      </c>
      <c r="GF121" s="5" t="s">
        <v>220</v>
      </c>
      <c r="GG121" s="5" t="s">
        <v>220</v>
      </c>
      <c r="GH121" s="5" t="s">
        <v>220</v>
      </c>
      <c r="GI121" s="5" t="s">
        <v>220</v>
      </c>
      <c r="GJ121" s="5" t="s">
        <v>220</v>
      </c>
      <c r="GK121" s="5" t="s">
        <v>220</v>
      </c>
      <c r="GL121" s="5" t="s">
        <v>220</v>
      </c>
      <c r="GM121" s="5">
        <v>290300</v>
      </c>
      <c r="GN121" s="5">
        <v>238268</v>
      </c>
      <c r="GO121" s="5">
        <v>390928</v>
      </c>
      <c r="GP121" s="5">
        <v>316766</v>
      </c>
      <c r="GQ121" s="5">
        <v>570880</v>
      </c>
      <c r="GR121" s="5">
        <v>343944</v>
      </c>
      <c r="GS121" s="5">
        <v>376531</v>
      </c>
      <c r="GT121" s="5">
        <v>152422</v>
      </c>
      <c r="GU121" s="5">
        <v>965776</v>
      </c>
      <c r="GV121" s="5">
        <v>217078</v>
      </c>
      <c r="GW121" s="5">
        <v>563942</v>
      </c>
      <c r="GX121" s="5">
        <v>1406909</v>
      </c>
      <c r="GY121" s="5">
        <v>400328</v>
      </c>
      <c r="GZ121" s="5">
        <v>1164589</v>
      </c>
      <c r="HA121" s="5">
        <v>225046</v>
      </c>
      <c r="HB121" s="5">
        <v>225332</v>
      </c>
      <c r="HC121" s="5">
        <v>294486</v>
      </c>
      <c r="HD121" s="5">
        <v>219193</v>
      </c>
      <c r="HE121" s="5">
        <v>291616</v>
      </c>
      <c r="HF121" s="5">
        <v>171340</v>
      </c>
      <c r="HG121" s="5">
        <v>253727</v>
      </c>
      <c r="HH121" s="5">
        <v>275145</v>
      </c>
      <c r="HI121" s="5">
        <v>204107</v>
      </c>
      <c r="HJ121" s="5">
        <v>175946</v>
      </c>
      <c r="HK121" s="5">
        <v>213593</v>
      </c>
      <c r="HL121" s="5">
        <v>198748</v>
      </c>
      <c r="HM121" s="5">
        <v>24805</v>
      </c>
      <c r="HN121" s="5">
        <v>116053</v>
      </c>
      <c r="HO121" s="5">
        <v>122960</v>
      </c>
      <c r="HP121" s="5">
        <v>165423</v>
      </c>
      <c r="HQ121" s="5">
        <v>87017</v>
      </c>
      <c r="HR121" s="5">
        <v>55196</v>
      </c>
      <c r="HS121" s="5">
        <v>1047098</v>
      </c>
      <c r="HT121" s="5">
        <v>1023559</v>
      </c>
      <c r="HU121" s="5">
        <v>1048255</v>
      </c>
      <c r="HV121" s="5">
        <v>896605</v>
      </c>
      <c r="HW121" s="5">
        <v>1197899</v>
      </c>
      <c r="HX121" s="5">
        <v>1209634</v>
      </c>
      <c r="HY121" s="5">
        <v>1010922</v>
      </c>
      <c r="HZ121" s="5">
        <v>943174</v>
      </c>
      <c r="IA121" s="5">
        <v>1085020</v>
      </c>
      <c r="IB121" s="5">
        <v>1302619</v>
      </c>
      <c r="IC121" s="5">
        <v>1509663</v>
      </c>
      <c r="ID121" s="5">
        <v>1533714</v>
      </c>
      <c r="IE121" s="5">
        <v>1600141</v>
      </c>
      <c r="IF121" s="5">
        <v>1317507</v>
      </c>
      <c r="IG121" s="5">
        <v>1267808</v>
      </c>
      <c r="IH121" s="5">
        <v>1163346</v>
      </c>
      <c r="II121" s="5">
        <v>1232123</v>
      </c>
      <c r="IJ121" s="5">
        <v>1837243</v>
      </c>
      <c r="IK121" s="5">
        <v>2554223</v>
      </c>
      <c r="IL121" s="5">
        <v>1004663</v>
      </c>
      <c r="IM121" s="5">
        <v>568130</v>
      </c>
      <c r="IN121" s="5">
        <v>425115</v>
      </c>
      <c r="IO121" s="5">
        <v>377414</v>
      </c>
      <c r="IP121" s="5">
        <v>403115</v>
      </c>
      <c r="IQ121" s="5">
        <v>394748</v>
      </c>
      <c r="IR121" s="5">
        <v>408525</v>
      </c>
      <c r="IS121" s="5">
        <v>327729</v>
      </c>
      <c r="IT121" s="5">
        <v>301675</v>
      </c>
      <c r="IU121" s="5">
        <v>286528</v>
      </c>
      <c r="IV121" s="5">
        <v>232395</v>
      </c>
      <c r="IW121" s="5">
        <v>183256</v>
      </c>
      <c r="IX121" s="5">
        <v>172403</v>
      </c>
      <c r="IY121" s="5">
        <v>29407</v>
      </c>
      <c r="IZ121" s="5">
        <v>26945</v>
      </c>
      <c r="JA121" s="5">
        <v>30052</v>
      </c>
      <c r="JB121" s="5">
        <v>35952</v>
      </c>
      <c r="JC121" s="5">
        <v>36818</v>
      </c>
      <c r="JD121" s="5">
        <v>37336</v>
      </c>
      <c r="JE121" s="5">
        <v>55077</v>
      </c>
      <c r="JF121" s="5">
        <v>60134</v>
      </c>
      <c r="JG121" s="5">
        <v>49826</v>
      </c>
      <c r="JH121" s="5">
        <v>58197</v>
      </c>
      <c r="JI121" s="5">
        <v>58217</v>
      </c>
      <c r="JJ121" s="5">
        <v>50399</v>
      </c>
      <c r="JK121" s="5">
        <v>53671</v>
      </c>
      <c r="JL121" s="5">
        <v>49421</v>
      </c>
      <c r="JM121" s="5">
        <v>36655</v>
      </c>
      <c r="JN121" s="5">
        <v>43389</v>
      </c>
      <c r="JO121" s="5">
        <v>34416</v>
      </c>
      <c r="JP121" s="5">
        <v>27446</v>
      </c>
      <c r="JQ121" s="5">
        <v>30567</v>
      </c>
      <c r="JR121" s="5">
        <v>20291</v>
      </c>
      <c r="JS121" s="5">
        <v>31164</v>
      </c>
      <c r="JT121" s="5">
        <v>31187</v>
      </c>
      <c r="JU121" s="5">
        <v>35186</v>
      </c>
      <c r="JV121" s="5">
        <v>28048</v>
      </c>
      <c r="JW121" s="5">
        <v>18779</v>
      </c>
      <c r="JX121" s="5">
        <v>24425</v>
      </c>
      <c r="JY121" s="5">
        <v>23627</v>
      </c>
      <c r="JZ121" s="5">
        <v>27810</v>
      </c>
      <c r="KA121" s="5">
        <v>36632</v>
      </c>
      <c r="KB121" s="5">
        <v>39807</v>
      </c>
      <c r="KC121" s="5">
        <v>35745</v>
      </c>
      <c r="KD121" s="5">
        <v>33000</v>
      </c>
      <c r="KE121" s="5">
        <v>58608</v>
      </c>
      <c r="KF121" s="5">
        <v>56144</v>
      </c>
      <c r="KG121" s="5">
        <v>57853</v>
      </c>
      <c r="KH121" s="5">
        <v>57851</v>
      </c>
      <c r="KI121" s="5">
        <v>45460</v>
      </c>
      <c r="KJ121" s="5">
        <v>75467</v>
      </c>
      <c r="KK121" s="5">
        <v>31798</v>
      </c>
      <c r="KL121" s="5">
        <v>15305</v>
      </c>
      <c r="KM121" s="5">
        <v>14273</v>
      </c>
      <c r="KN121" s="5">
        <v>14358</v>
      </c>
      <c r="KO121" s="5">
        <v>14090</v>
      </c>
      <c r="KP121" s="5">
        <v>13506</v>
      </c>
      <c r="KQ121" s="5">
        <v>11675</v>
      </c>
      <c r="KR121" s="5">
        <v>9814</v>
      </c>
      <c r="KS121" s="5">
        <v>10606</v>
      </c>
      <c r="KT121" s="5">
        <v>10578</v>
      </c>
      <c r="KU121" s="5">
        <v>10262</v>
      </c>
      <c r="KV121" s="5">
        <v>5991</v>
      </c>
      <c r="KW121" s="5">
        <v>12861</v>
      </c>
      <c r="KX121" s="5">
        <v>6898</v>
      </c>
      <c r="KY121" s="5">
        <v>5394</v>
      </c>
      <c r="KZ121" s="5">
        <v>5008</v>
      </c>
      <c r="LA121" s="5">
        <v>3403</v>
      </c>
      <c r="LB121" s="5">
        <v>6107</v>
      </c>
      <c r="LC121" s="5">
        <v>3532</v>
      </c>
      <c r="LD121" s="5">
        <v>3715</v>
      </c>
      <c r="LE121" s="5">
        <v>3202</v>
      </c>
      <c r="LF121" s="5">
        <v>3856</v>
      </c>
      <c r="LG121" s="5">
        <v>3107</v>
      </c>
      <c r="LH121" s="5">
        <v>4140</v>
      </c>
      <c r="LI121" s="5">
        <v>1712</v>
      </c>
      <c r="LJ121" s="5">
        <v>1606</v>
      </c>
      <c r="LK121" s="5">
        <v>1788</v>
      </c>
      <c r="LL121" s="5">
        <v>1610</v>
      </c>
      <c r="LM121" s="5">
        <v>1313</v>
      </c>
      <c r="LN121" s="5">
        <v>1629</v>
      </c>
      <c r="LO121" s="5">
        <v>1754</v>
      </c>
      <c r="LP121" s="5">
        <v>1287</v>
      </c>
      <c r="LQ121" s="5">
        <v>734</v>
      </c>
      <c r="LR121" s="5">
        <v>1114</v>
      </c>
      <c r="LS121" s="5">
        <v>1373</v>
      </c>
      <c r="LT121" s="5">
        <v>1206</v>
      </c>
      <c r="LU121" s="5">
        <v>1358</v>
      </c>
      <c r="LV121" s="5">
        <v>1143</v>
      </c>
      <c r="LW121" s="5">
        <v>1308</v>
      </c>
      <c r="LX121" s="5">
        <v>1380</v>
      </c>
      <c r="LY121" s="5">
        <v>1288</v>
      </c>
      <c r="LZ121" s="5">
        <v>1510</v>
      </c>
      <c r="MA121" s="5">
        <v>1622</v>
      </c>
      <c r="MB121" s="5">
        <v>1637</v>
      </c>
      <c r="MC121" s="5">
        <v>1638</v>
      </c>
      <c r="MD121" s="5">
        <v>1612</v>
      </c>
      <c r="ME121" s="5">
        <v>2404</v>
      </c>
      <c r="MF121" s="5">
        <v>2308</v>
      </c>
      <c r="MG121" s="5">
        <v>2327</v>
      </c>
      <c r="MH121" s="5">
        <v>2696</v>
      </c>
      <c r="MI121" s="5">
        <v>2242</v>
      </c>
      <c r="MJ121" s="5">
        <v>2729</v>
      </c>
      <c r="MK121" s="5">
        <v>2593</v>
      </c>
      <c r="ML121" s="5">
        <v>1712</v>
      </c>
      <c r="MM121" s="5">
        <v>2655</v>
      </c>
      <c r="MN121" s="5">
        <v>2463</v>
      </c>
      <c r="MO121" s="5">
        <v>1946</v>
      </c>
      <c r="MP121" s="5">
        <v>1763</v>
      </c>
      <c r="MQ121" s="5">
        <v>0</v>
      </c>
      <c r="MR121" s="5">
        <v>0</v>
      </c>
      <c r="MS121" s="5">
        <v>0</v>
      </c>
      <c r="MT121" s="5">
        <v>0</v>
      </c>
      <c r="MU121" s="5">
        <v>0</v>
      </c>
      <c r="MV121" s="5">
        <v>0</v>
      </c>
      <c r="MW121" s="5">
        <v>0</v>
      </c>
      <c r="MX121" s="5">
        <v>0</v>
      </c>
      <c r="MY121" s="5">
        <v>0</v>
      </c>
      <c r="MZ121" s="5">
        <v>0</v>
      </c>
      <c r="NA121" s="5">
        <v>0</v>
      </c>
      <c r="NB121" s="5">
        <v>0</v>
      </c>
      <c r="NC121" s="5">
        <v>0</v>
      </c>
      <c r="ND121" s="5">
        <v>0</v>
      </c>
      <c r="NE121" s="5" t="s">
        <v>220</v>
      </c>
      <c r="NF121" s="5" t="s">
        <v>220</v>
      </c>
      <c r="NG121" s="5" t="s">
        <v>220</v>
      </c>
      <c r="NH121" s="5" t="s">
        <v>220</v>
      </c>
      <c r="NI121" s="5" t="s">
        <v>220</v>
      </c>
      <c r="NJ121" s="5" t="s">
        <v>220</v>
      </c>
      <c r="NK121" s="5" t="s">
        <v>220</v>
      </c>
      <c r="NL121" s="5" t="s">
        <v>220</v>
      </c>
      <c r="NM121" s="5" t="s">
        <v>220</v>
      </c>
      <c r="NN121" s="5" t="s">
        <v>220</v>
      </c>
      <c r="NO121" s="5" t="s">
        <v>220</v>
      </c>
      <c r="NP121" s="5" t="s">
        <v>220</v>
      </c>
      <c r="NQ121" s="5" t="s">
        <v>220</v>
      </c>
      <c r="NR121" s="5" t="s">
        <v>220</v>
      </c>
      <c r="NS121" s="5" t="s">
        <v>220</v>
      </c>
      <c r="NT121" s="5" t="s">
        <v>220</v>
      </c>
      <c r="NU121" s="5" t="s">
        <v>220</v>
      </c>
      <c r="NV121" s="5" t="s">
        <v>220</v>
      </c>
      <c r="NW121" s="5">
        <v>0</v>
      </c>
      <c r="NX121" s="5">
        <v>0</v>
      </c>
      <c r="NY121" s="5">
        <v>0</v>
      </c>
      <c r="NZ121" s="5">
        <v>0</v>
      </c>
      <c r="OA121" s="5">
        <v>0</v>
      </c>
      <c r="OB121" s="5">
        <v>0</v>
      </c>
      <c r="OC121" s="5">
        <v>0</v>
      </c>
      <c r="OD121" s="5">
        <v>0</v>
      </c>
      <c r="OE121" s="5">
        <v>0</v>
      </c>
      <c r="OF121" s="5">
        <v>0</v>
      </c>
      <c r="OG121" s="5">
        <v>0</v>
      </c>
      <c r="OH121" s="5">
        <v>0</v>
      </c>
      <c r="OI121" s="5">
        <v>0</v>
      </c>
      <c r="OJ121" s="5">
        <v>0</v>
      </c>
      <c r="OK121" s="5" t="s">
        <v>220</v>
      </c>
      <c r="OL121" s="5" t="s">
        <v>220</v>
      </c>
      <c r="OM121" s="5" t="s">
        <v>220</v>
      </c>
      <c r="ON121" s="5" t="s">
        <v>220</v>
      </c>
      <c r="OO121" s="5" t="s">
        <v>220</v>
      </c>
      <c r="OP121" s="5" t="s">
        <v>220</v>
      </c>
      <c r="OQ121" s="5" t="s">
        <v>220</v>
      </c>
      <c r="OR121" s="5" t="s">
        <v>220</v>
      </c>
      <c r="OS121" s="5" t="s">
        <v>220</v>
      </c>
      <c r="OT121" s="5" t="s">
        <v>220</v>
      </c>
      <c r="OU121" s="5" t="s">
        <v>220</v>
      </c>
      <c r="OV121" s="5" t="s">
        <v>220</v>
      </c>
      <c r="OW121" s="5" t="s">
        <v>220</v>
      </c>
      <c r="OX121" s="5" t="s">
        <v>220</v>
      </c>
      <c r="OY121" s="5" t="s">
        <v>220</v>
      </c>
      <c r="OZ121" s="5" t="s">
        <v>220</v>
      </c>
      <c r="PA121" s="5" t="s">
        <v>220</v>
      </c>
      <c r="PB121" s="5" t="s">
        <v>220</v>
      </c>
      <c r="PC121" s="5">
        <v>16838</v>
      </c>
      <c r="PD121" s="5">
        <v>16060</v>
      </c>
      <c r="PE121" s="5">
        <v>18665</v>
      </c>
      <c r="PF121" s="5">
        <v>17869</v>
      </c>
      <c r="PG121" s="5">
        <v>16231</v>
      </c>
      <c r="PH121" s="5">
        <v>29496</v>
      </c>
      <c r="PI121" s="5">
        <v>28054</v>
      </c>
      <c r="PJ121" s="5">
        <v>14380</v>
      </c>
      <c r="PK121" s="5">
        <v>16240</v>
      </c>
      <c r="PL121" s="5">
        <v>15896</v>
      </c>
      <c r="PM121" s="5">
        <v>18798</v>
      </c>
      <c r="PN121" s="5">
        <v>17529</v>
      </c>
      <c r="PO121" s="5">
        <v>17779</v>
      </c>
      <c r="PP121" s="5">
        <v>18074</v>
      </c>
      <c r="PQ121" s="5">
        <v>15178</v>
      </c>
      <c r="PR121" s="5">
        <v>13473</v>
      </c>
      <c r="PS121" s="5">
        <v>12835</v>
      </c>
      <c r="PT121" s="5">
        <v>13760</v>
      </c>
      <c r="PU121" s="5">
        <v>13403</v>
      </c>
      <c r="PV121" s="5">
        <v>11972</v>
      </c>
      <c r="PW121" s="5">
        <v>10583</v>
      </c>
      <c r="PX121" s="5">
        <v>10794</v>
      </c>
      <c r="PY121" s="5">
        <v>10056</v>
      </c>
      <c r="PZ121" s="5">
        <v>8726</v>
      </c>
      <c r="QA121" s="5">
        <v>8454</v>
      </c>
      <c r="QB121" s="5">
        <v>10736</v>
      </c>
      <c r="QC121" s="5">
        <v>9629</v>
      </c>
      <c r="QD121" s="5">
        <v>8031</v>
      </c>
      <c r="QE121" s="5">
        <v>7803</v>
      </c>
      <c r="QF121" s="5">
        <v>8358</v>
      </c>
      <c r="QG121" s="5">
        <v>7134</v>
      </c>
      <c r="QH121" s="5">
        <v>6225</v>
      </c>
      <c r="QI121" s="5">
        <v>9515</v>
      </c>
      <c r="QJ121" s="5">
        <v>8949</v>
      </c>
      <c r="QK121" s="5">
        <v>8240</v>
      </c>
      <c r="QL121" s="5">
        <v>7821</v>
      </c>
      <c r="QM121" s="5">
        <v>8670</v>
      </c>
      <c r="QN121" s="5">
        <v>9097</v>
      </c>
      <c r="QO121" s="5">
        <v>9242</v>
      </c>
      <c r="QP121" s="5">
        <v>8319</v>
      </c>
      <c r="QQ121" s="5">
        <v>8383</v>
      </c>
      <c r="QR121" s="5">
        <v>8413</v>
      </c>
      <c r="QS121" s="5">
        <v>7721</v>
      </c>
      <c r="QT121" s="5">
        <v>7934</v>
      </c>
      <c r="QU121" s="5">
        <v>9245</v>
      </c>
      <c r="QV121" s="5">
        <v>7642</v>
      </c>
      <c r="QW121" s="5">
        <v>9698</v>
      </c>
      <c r="QX121" s="5">
        <v>8588</v>
      </c>
      <c r="QY121" s="5">
        <v>8028</v>
      </c>
      <c r="QZ121" s="5">
        <v>7474</v>
      </c>
      <c r="RA121" s="5">
        <v>8522</v>
      </c>
      <c r="RB121" s="5">
        <v>8535</v>
      </c>
      <c r="RC121" s="5">
        <v>11917</v>
      </c>
      <c r="RD121" s="5">
        <v>10320</v>
      </c>
      <c r="RE121" s="5">
        <v>10493</v>
      </c>
      <c r="RF121" s="5">
        <v>9363</v>
      </c>
      <c r="RG121" s="5">
        <v>9071</v>
      </c>
      <c r="RH121" s="5">
        <v>7741</v>
      </c>
      <c r="RI121" s="5">
        <v>6563</v>
      </c>
      <c r="RJ121" s="5">
        <v>6087</v>
      </c>
      <c r="RK121" s="5">
        <v>6402</v>
      </c>
      <c r="RL121" s="5">
        <v>5163</v>
      </c>
      <c r="RM121" s="5">
        <v>4906</v>
      </c>
      <c r="RN121" s="5">
        <v>4513</v>
      </c>
      <c r="RO121" s="5">
        <v>39096</v>
      </c>
      <c r="RP121" s="5">
        <v>40564</v>
      </c>
      <c r="RQ121" s="5">
        <v>41320</v>
      </c>
      <c r="RR121" s="5">
        <v>40887</v>
      </c>
      <c r="RS121" s="5">
        <v>39787</v>
      </c>
      <c r="RT121" s="5">
        <v>40032</v>
      </c>
      <c r="RU121" s="5">
        <v>42720</v>
      </c>
      <c r="RV121" s="5">
        <v>40961</v>
      </c>
      <c r="RW121" s="5">
        <v>40444</v>
      </c>
      <c r="RX121" s="5">
        <v>41996</v>
      </c>
      <c r="RY121" s="5">
        <v>45121</v>
      </c>
      <c r="RZ121" s="5">
        <v>42766</v>
      </c>
      <c r="SA121" s="5">
        <v>35379</v>
      </c>
      <c r="SB121" s="5">
        <v>36110</v>
      </c>
      <c r="SC121" s="5">
        <v>31087</v>
      </c>
      <c r="SD121" s="5">
        <v>32075</v>
      </c>
      <c r="SE121" s="5">
        <v>47795</v>
      </c>
      <c r="SF121" s="5">
        <v>32348</v>
      </c>
      <c r="SG121" s="5">
        <v>48147</v>
      </c>
      <c r="SH121" s="5">
        <v>27012</v>
      </c>
      <c r="SI121" s="5">
        <v>21383</v>
      </c>
      <c r="SJ121" s="5">
        <v>21428</v>
      </c>
      <c r="SK121" s="5">
        <v>18590</v>
      </c>
      <c r="SL121" s="5">
        <v>17642</v>
      </c>
      <c r="SM121" s="5">
        <v>16096</v>
      </c>
      <c r="SN121" s="5">
        <v>16572</v>
      </c>
      <c r="SO121" s="5">
        <v>15200</v>
      </c>
      <c r="SP121" s="5">
        <v>14989</v>
      </c>
      <c r="SQ121" s="5">
        <v>15152</v>
      </c>
      <c r="SR121" s="5">
        <v>11544</v>
      </c>
      <c r="SS121" s="5">
        <v>10618</v>
      </c>
      <c r="ST121" s="5">
        <v>9749</v>
      </c>
      <c r="SU121" s="5">
        <v>34652</v>
      </c>
      <c r="SV121" s="5">
        <v>31457</v>
      </c>
      <c r="SW121" s="5">
        <v>42560</v>
      </c>
      <c r="SX121" s="5">
        <v>62873</v>
      </c>
      <c r="SY121" s="5">
        <v>62223</v>
      </c>
      <c r="SZ121" s="5">
        <v>53978</v>
      </c>
      <c r="TA121" s="5">
        <v>68921</v>
      </c>
      <c r="TB121" s="5">
        <v>114966</v>
      </c>
      <c r="TC121" s="5">
        <v>57972</v>
      </c>
      <c r="TD121" s="5">
        <v>20640</v>
      </c>
      <c r="TE121" s="5">
        <v>14465</v>
      </c>
      <c r="TF121" s="5">
        <v>8353</v>
      </c>
      <c r="TG121" s="5">
        <v>5276</v>
      </c>
      <c r="TH121" s="5">
        <v>3427</v>
      </c>
      <c r="TI121" s="5">
        <v>2814</v>
      </c>
      <c r="TJ121" s="5">
        <v>1820</v>
      </c>
      <c r="TK121" s="5">
        <v>1645</v>
      </c>
      <c r="TL121" s="5">
        <v>1932</v>
      </c>
      <c r="TM121" s="5">
        <v>-1099</v>
      </c>
      <c r="TN121" s="5">
        <v>-403</v>
      </c>
      <c r="TO121" s="5">
        <v>6656</v>
      </c>
      <c r="TP121" s="5">
        <v>8599</v>
      </c>
      <c r="TQ121" s="5">
        <v>8296</v>
      </c>
      <c r="TR121" s="5">
        <v>7420</v>
      </c>
      <c r="TS121" s="5">
        <v>7718</v>
      </c>
      <c r="TT121" s="5">
        <v>4514</v>
      </c>
      <c r="TU121" s="5">
        <v>3858</v>
      </c>
      <c r="TV121" s="5">
        <v>3348</v>
      </c>
      <c r="TW121" s="5">
        <v>3715</v>
      </c>
      <c r="TX121" s="5">
        <v>6380</v>
      </c>
      <c r="TY121" s="5">
        <v>5342</v>
      </c>
      <c r="TZ121" s="5">
        <v>3145</v>
      </c>
      <c r="UA121" s="5">
        <v>257</v>
      </c>
      <c r="UB121" s="5">
        <v>244</v>
      </c>
      <c r="UC121" s="5">
        <v>215</v>
      </c>
      <c r="UD121" s="5">
        <v>193</v>
      </c>
      <c r="UE121" s="5">
        <v>147</v>
      </c>
      <c r="UF121" s="5">
        <v>135</v>
      </c>
      <c r="UG121" s="5">
        <v>218</v>
      </c>
      <c r="UH121" s="5">
        <v>250</v>
      </c>
      <c r="UI121" s="5">
        <v>260</v>
      </c>
      <c r="UJ121" s="5">
        <v>162</v>
      </c>
      <c r="UK121" s="5">
        <v>141</v>
      </c>
      <c r="UL121" s="5">
        <v>8</v>
      </c>
      <c r="UM121" s="5">
        <v>5</v>
      </c>
      <c r="UN121" s="5">
        <v>100</v>
      </c>
      <c r="UO121" s="5">
        <v>3</v>
      </c>
      <c r="UP121" s="5">
        <v>0</v>
      </c>
      <c r="UQ121" s="5">
        <v>16</v>
      </c>
      <c r="UR121" s="5">
        <v>122</v>
      </c>
      <c r="US121" s="5">
        <v>89</v>
      </c>
      <c r="UT121" s="5">
        <v>137</v>
      </c>
      <c r="UU121" s="5">
        <v>279</v>
      </c>
      <c r="UV121" s="5">
        <v>765</v>
      </c>
      <c r="UW121" s="5">
        <v>574</v>
      </c>
      <c r="UX121" s="5">
        <v>302</v>
      </c>
      <c r="UY121" s="5">
        <v>4</v>
      </c>
      <c r="UZ121" s="5">
        <v>0</v>
      </c>
      <c r="VA121" s="5">
        <v>-1</v>
      </c>
      <c r="VB121" s="5">
        <v>1118</v>
      </c>
      <c r="VC121" s="5">
        <v>608</v>
      </c>
      <c r="VD121" s="5">
        <v>101</v>
      </c>
      <c r="VE121" s="5">
        <v>103</v>
      </c>
      <c r="VF121" s="5">
        <v>115</v>
      </c>
      <c r="VG121" s="5">
        <v>90373</v>
      </c>
      <c r="VH121" s="5">
        <v>99253</v>
      </c>
      <c r="VI121" s="5">
        <v>101411</v>
      </c>
      <c r="VJ121" s="5">
        <v>96487</v>
      </c>
      <c r="VK121" s="5">
        <v>95950</v>
      </c>
      <c r="VL121" s="5">
        <v>111819</v>
      </c>
      <c r="VM121" s="5">
        <v>135570</v>
      </c>
      <c r="VN121" s="5">
        <v>123754</v>
      </c>
      <c r="VO121" s="5">
        <v>128205</v>
      </c>
      <c r="VP121" s="5">
        <v>127178</v>
      </c>
      <c r="VQ121" s="5">
        <v>137189</v>
      </c>
      <c r="VR121" s="5">
        <v>123739</v>
      </c>
      <c r="VS121" s="5">
        <v>126995</v>
      </c>
      <c r="VT121" s="5">
        <v>115994</v>
      </c>
      <c r="VU121" s="5">
        <v>124257</v>
      </c>
      <c r="VV121" s="5">
        <v>99534</v>
      </c>
      <c r="VW121" s="5">
        <v>92984</v>
      </c>
      <c r="VX121" s="5">
        <v>82175</v>
      </c>
      <c r="VY121" s="5">
        <v>72731</v>
      </c>
      <c r="VZ121" s="5">
        <v>70347</v>
      </c>
      <c r="WA121" s="5">
        <v>74000</v>
      </c>
      <c r="WB121" s="5">
        <v>66905</v>
      </c>
      <c r="WC121" s="5">
        <v>60678</v>
      </c>
      <c r="WD121" s="5">
        <v>59069</v>
      </c>
      <c r="WE121" s="5">
        <v>59654</v>
      </c>
      <c r="WF121" s="5">
        <v>60714</v>
      </c>
      <c r="WG121" s="5">
        <v>51269</v>
      </c>
      <c r="WH121" s="5">
        <v>44161</v>
      </c>
      <c r="WI121" s="5">
        <v>38059</v>
      </c>
      <c r="WJ121" s="5">
        <v>35503</v>
      </c>
      <c r="WK121" s="5">
        <v>27084</v>
      </c>
      <c r="WL121" s="5">
        <v>35991</v>
      </c>
      <c r="WM121" s="5">
        <v>2718</v>
      </c>
      <c r="WN121" s="5">
        <v>3150</v>
      </c>
      <c r="WO121" s="5">
        <v>3553</v>
      </c>
      <c r="WP121" s="5">
        <v>2979</v>
      </c>
      <c r="WQ121" s="5">
        <v>3727</v>
      </c>
      <c r="WR121" s="5">
        <v>4081</v>
      </c>
      <c r="WS121" s="5">
        <v>4231</v>
      </c>
      <c r="WT121" s="5">
        <v>4797</v>
      </c>
      <c r="WU121" s="5">
        <v>4738</v>
      </c>
      <c r="WV121" s="5">
        <v>3943</v>
      </c>
      <c r="WW121" s="5">
        <v>3728</v>
      </c>
      <c r="WX121" s="5">
        <v>3811</v>
      </c>
      <c r="WY121" s="5">
        <v>3567</v>
      </c>
      <c r="WZ121" s="5">
        <v>3697</v>
      </c>
      <c r="XA121" s="5">
        <v>4398</v>
      </c>
      <c r="XB121" s="5">
        <v>3543</v>
      </c>
      <c r="XC121" s="5">
        <v>4159</v>
      </c>
      <c r="XD121" s="5">
        <v>4643</v>
      </c>
      <c r="XE121" s="5">
        <v>4408</v>
      </c>
      <c r="XF121" s="5">
        <v>3618</v>
      </c>
      <c r="XG121" s="5">
        <v>5319</v>
      </c>
      <c r="XH121" s="5">
        <v>5265</v>
      </c>
      <c r="XI121" s="5">
        <v>4120</v>
      </c>
      <c r="XJ121" s="5">
        <v>4357</v>
      </c>
      <c r="XK121" s="5">
        <v>3506</v>
      </c>
      <c r="XL121" s="5">
        <v>3878</v>
      </c>
      <c r="XM121" s="5">
        <v>2597</v>
      </c>
      <c r="XN121" s="5">
        <v>2302</v>
      </c>
      <c r="XO121" s="5">
        <v>2239</v>
      </c>
      <c r="XP121" s="5">
        <v>1464</v>
      </c>
      <c r="XQ121" s="5">
        <v>1312</v>
      </c>
      <c r="XR121" s="5">
        <v>1247</v>
      </c>
      <c r="XS121" s="2">
        <v>13407</v>
      </c>
      <c r="XT121" s="3" t="s">
        <v>222</v>
      </c>
      <c r="XU121" s="3" t="s">
        <v>222</v>
      </c>
      <c r="XV121" s="3" t="s">
        <v>222</v>
      </c>
      <c r="XW121" s="3" t="s">
        <v>221</v>
      </c>
      <c r="XX121" s="3" t="s">
        <v>222</v>
      </c>
      <c r="XY121" s="3" t="s">
        <v>222</v>
      </c>
      <c r="XZ121" s="3" t="s">
        <v>284</v>
      </c>
    </row>
    <row r="122" spans="1:650" x14ac:dyDescent="0.3">
      <c r="A122" s="1" t="s">
        <v>116</v>
      </c>
      <c r="B122" s="2">
        <v>4004389</v>
      </c>
      <c r="C122" s="5">
        <v>5205</v>
      </c>
      <c r="D122" s="5">
        <v>0</v>
      </c>
      <c r="E122" s="5">
        <v>143</v>
      </c>
      <c r="F122" s="5">
        <v>511</v>
      </c>
      <c r="G122" s="5">
        <v>0</v>
      </c>
      <c r="H122" s="5">
        <v>0</v>
      </c>
      <c r="I122" s="5">
        <v>0</v>
      </c>
      <c r="J122" s="5">
        <v>0</v>
      </c>
      <c r="K122" s="5">
        <v>-10</v>
      </c>
      <c r="L122" s="5">
        <v>24</v>
      </c>
      <c r="M122" s="5">
        <v>48</v>
      </c>
      <c r="N122" s="5">
        <v>38</v>
      </c>
      <c r="O122" s="5">
        <v>-145</v>
      </c>
      <c r="P122" s="5">
        <v>360</v>
      </c>
      <c r="Q122" s="5">
        <v>969</v>
      </c>
      <c r="R122" s="5">
        <v>2140</v>
      </c>
      <c r="S122" s="5">
        <v>0</v>
      </c>
      <c r="T122" s="5">
        <v>0</v>
      </c>
      <c r="U122" s="5">
        <v>0</v>
      </c>
      <c r="V122" s="5">
        <v>0</v>
      </c>
      <c r="W122" s="5">
        <v>0</v>
      </c>
      <c r="X122" s="5">
        <v>0</v>
      </c>
      <c r="Y122" s="5">
        <v>30</v>
      </c>
      <c r="Z122" s="5">
        <v>0</v>
      </c>
      <c r="AA122" s="5">
        <v>0</v>
      </c>
      <c r="AB122" s="5">
        <v>0</v>
      </c>
      <c r="AC122" s="5">
        <v>0</v>
      </c>
      <c r="AD122" s="5">
        <v>0</v>
      </c>
      <c r="AE122" s="5">
        <v>0</v>
      </c>
      <c r="AF122" s="5">
        <v>0</v>
      </c>
      <c r="AG122" s="5">
        <v>84</v>
      </c>
      <c r="AH122" s="5">
        <v>0</v>
      </c>
      <c r="AI122" s="5">
        <v>9255</v>
      </c>
      <c r="AJ122" s="5">
        <v>6204</v>
      </c>
      <c r="AK122" s="5">
        <v>-1435</v>
      </c>
      <c r="AL122" s="5">
        <v>337</v>
      </c>
      <c r="AM122" s="5">
        <v>0</v>
      </c>
      <c r="AN122" s="5">
        <v>1826</v>
      </c>
      <c r="AO122" s="5">
        <v>1211</v>
      </c>
      <c r="AP122" s="5">
        <v>5528</v>
      </c>
      <c r="AQ122" s="5">
        <v>1076</v>
      </c>
      <c r="AR122" s="5">
        <v>231</v>
      </c>
      <c r="AS122" s="5">
        <v>1371</v>
      </c>
      <c r="AT122" s="5">
        <v>1713</v>
      </c>
      <c r="AU122" s="5">
        <v>309</v>
      </c>
      <c r="AV122" s="5">
        <v>1215</v>
      </c>
      <c r="AW122" s="5">
        <v>708</v>
      </c>
      <c r="AX122" s="5">
        <v>2966</v>
      </c>
      <c r="AY122" s="5">
        <v>938</v>
      </c>
      <c r="AZ122" s="5">
        <v>740</v>
      </c>
      <c r="BA122" s="5">
        <v>332</v>
      </c>
      <c r="BB122" s="5">
        <v>655</v>
      </c>
      <c r="BC122" s="5">
        <v>3727</v>
      </c>
      <c r="BD122" s="5">
        <v>23532</v>
      </c>
      <c r="BE122" s="5">
        <v>10523</v>
      </c>
      <c r="BF122" s="5">
        <v>27555</v>
      </c>
      <c r="BG122" s="5">
        <v>91391</v>
      </c>
      <c r="BH122" s="5">
        <v>75903</v>
      </c>
      <c r="BI122" s="5">
        <v>75674</v>
      </c>
      <c r="BJ122" s="5">
        <v>51681</v>
      </c>
      <c r="BK122" s="5">
        <v>30877</v>
      </c>
      <c r="BL122" s="5">
        <v>43906</v>
      </c>
      <c r="BM122" s="5">
        <v>43652</v>
      </c>
      <c r="BN122" s="5">
        <v>781993</v>
      </c>
      <c r="BO122" s="5">
        <v>164967</v>
      </c>
      <c r="BP122" s="5">
        <v>71140</v>
      </c>
      <c r="BQ122" s="5">
        <v>141184</v>
      </c>
      <c r="BR122" s="5">
        <v>5514</v>
      </c>
      <c r="BS122" s="5">
        <v>26861</v>
      </c>
      <c r="BT122" s="5">
        <v>35015</v>
      </c>
      <c r="BU122" s="5">
        <v>30423</v>
      </c>
      <c r="BV122" s="5">
        <v>25555</v>
      </c>
      <c r="BW122" s="5">
        <v>68141</v>
      </c>
      <c r="BX122" s="5">
        <v>75913</v>
      </c>
      <c r="BY122" s="5">
        <v>13065</v>
      </c>
      <c r="BZ122" s="5">
        <v>15635</v>
      </c>
      <c r="CA122" s="5">
        <v>16462</v>
      </c>
      <c r="CB122" s="5">
        <v>17971</v>
      </c>
      <c r="CC122" s="5">
        <v>8770</v>
      </c>
      <c r="CD122" s="5">
        <v>11774</v>
      </c>
      <c r="CE122" s="5">
        <v>6017</v>
      </c>
      <c r="CF122" s="5">
        <v>4371</v>
      </c>
      <c r="CG122" s="5">
        <v>3077</v>
      </c>
      <c r="CH122" s="5">
        <v>-2802</v>
      </c>
      <c r="CI122" s="5">
        <v>3462</v>
      </c>
      <c r="CJ122" s="5">
        <v>10425</v>
      </c>
      <c r="CK122" s="5">
        <v>3916</v>
      </c>
      <c r="CL122" s="5">
        <v>7854</v>
      </c>
      <c r="CM122" s="5">
        <v>13456</v>
      </c>
      <c r="CN122" s="5">
        <v>13543</v>
      </c>
      <c r="CO122" s="5">
        <v>16094</v>
      </c>
      <c r="CP122" s="5">
        <v>19455</v>
      </c>
      <c r="CQ122" s="5">
        <v>26673</v>
      </c>
      <c r="CR122" s="5">
        <v>23982</v>
      </c>
      <c r="CS122" s="5">
        <v>11916</v>
      </c>
      <c r="CT122" s="5">
        <v>34437</v>
      </c>
      <c r="CU122" s="5">
        <v>176066</v>
      </c>
      <c r="CV122" s="5">
        <v>150996</v>
      </c>
      <c r="CW122" s="5">
        <v>95728</v>
      </c>
      <c r="CX122" s="5">
        <v>53098</v>
      </c>
      <c r="CY122" s="5">
        <v>54453</v>
      </c>
      <c r="CZ122" s="5">
        <v>78076</v>
      </c>
      <c r="DA122" s="5">
        <v>93551</v>
      </c>
      <c r="DB122" s="5">
        <v>100096</v>
      </c>
      <c r="DC122" s="5">
        <v>85937</v>
      </c>
      <c r="DD122" s="5">
        <v>60669</v>
      </c>
      <c r="DE122" s="5">
        <v>47614</v>
      </c>
      <c r="DF122" s="5">
        <v>47829</v>
      </c>
      <c r="DG122" s="5">
        <v>46250</v>
      </c>
      <c r="DH122" s="5">
        <v>50129</v>
      </c>
      <c r="DI122" s="5">
        <v>41649</v>
      </c>
      <c r="DJ122" s="5">
        <v>60489</v>
      </c>
      <c r="DK122" s="5">
        <v>37978</v>
      </c>
      <c r="DL122" s="5">
        <v>36898</v>
      </c>
      <c r="DM122" s="5">
        <v>32125</v>
      </c>
      <c r="DN122" s="5">
        <v>30231</v>
      </c>
      <c r="DO122" s="5">
        <v>31497</v>
      </c>
      <c r="DP122" s="5">
        <v>67052</v>
      </c>
      <c r="DQ122" s="5">
        <v>42516</v>
      </c>
      <c r="DR122" s="5">
        <v>55621</v>
      </c>
      <c r="DS122" s="5">
        <v>57254</v>
      </c>
      <c r="DT122" s="5">
        <v>71567</v>
      </c>
      <c r="DU122" s="5">
        <v>81388</v>
      </c>
      <c r="DV122" s="5">
        <v>81468</v>
      </c>
      <c r="DW122" s="5">
        <v>75260</v>
      </c>
      <c r="DX122" s="5">
        <v>80251</v>
      </c>
      <c r="DY122" s="5">
        <v>72654</v>
      </c>
      <c r="DZ122" s="5">
        <v>77365</v>
      </c>
      <c r="EA122" s="5">
        <v>3297</v>
      </c>
      <c r="EB122" s="5">
        <v>5495</v>
      </c>
      <c r="EC122" s="5">
        <v>5278</v>
      </c>
      <c r="ED122" s="5">
        <v>959</v>
      </c>
      <c r="EE122" s="5">
        <v>3975</v>
      </c>
      <c r="EF122" s="5">
        <v>-7053</v>
      </c>
      <c r="EG122" s="5">
        <v>2253</v>
      </c>
      <c r="EH122" s="5">
        <v>9076</v>
      </c>
      <c r="EI122" s="5">
        <v>17157</v>
      </c>
      <c r="EJ122" s="5">
        <v>1374</v>
      </c>
      <c r="EK122" s="5">
        <v>8069</v>
      </c>
      <c r="EL122" s="5">
        <v>9733</v>
      </c>
      <c r="EM122" s="5">
        <v>9450</v>
      </c>
      <c r="EN122" s="5">
        <v>5828</v>
      </c>
      <c r="EO122" s="5">
        <v>16278</v>
      </c>
      <c r="EP122" s="5">
        <v>9571</v>
      </c>
      <c r="EQ122" s="5">
        <v>8767</v>
      </c>
      <c r="ER122" s="5">
        <v>4903</v>
      </c>
      <c r="ES122" s="5">
        <v>13251</v>
      </c>
      <c r="ET122" s="5">
        <v>3812</v>
      </c>
      <c r="EU122" s="5">
        <v>10226</v>
      </c>
      <c r="EV122" s="5">
        <v>3157</v>
      </c>
      <c r="EW122" s="5">
        <v>13296</v>
      </c>
      <c r="EX122" s="5">
        <v>14138</v>
      </c>
      <c r="EY122" s="5">
        <v>9202</v>
      </c>
      <c r="EZ122" s="5">
        <v>11628</v>
      </c>
      <c r="FA122" s="5">
        <v>55658</v>
      </c>
      <c r="FB122" s="5">
        <v>17409</v>
      </c>
      <c r="FC122" s="5">
        <v>25245</v>
      </c>
      <c r="FD122" s="5">
        <v>6936</v>
      </c>
      <c r="FE122" s="5">
        <v>1947</v>
      </c>
      <c r="FF122" s="5">
        <v>3223</v>
      </c>
      <c r="FG122" s="5">
        <v>0</v>
      </c>
      <c r="FH122" s="5">
        <v>0</v>
      </c>
      <c r="FI122" s="5">
        <v>0</v>
      </c>
      <c r="FJ122" s="5">
        <v>0</v>
      </c>
      <c r="FK122" s="5">
        <v>0</v>
      </c>
      <c r="FL122" s="5">
        <v>0</v>
      </c>
      <c r="FM122" s="5">
        <v>0</v>
      </c>
      <c r="FN122" s="5">
        <v>0</v>
      </c>
      <c r="FO122" s="5">
        <v>0</v>
      </c>
      <c r="FP122" s="5">
        <v>0</v>
      </c>
      <c r="FQ122" s="5">
        <v>0</v>
      </c>
      <c r="FR122" s="5">
        <v>0</v>
      </c>
      <c r="FS122" s="5">
        <v>0</v>
      </c>
      <c r="FT122" s="5">
        <v>0</v>
      </c>
      <c r="FU122" s="5" t="s">
        <v>220</v>
      </c>
      <c r="FV122" s="5" t="s">
        <v>220</v>
      </c>
      <c r="FW122" s="5" t="s">
        <v>220</v>
      </c>
      <c r="FX122" s="5" t="s">
        <v>220</v>
      </c>
      <c r="FY122" s="5" t="s">
        <v>220</v>
      </c>
      <c r="FZ122" s="5" t="s">
        <v>220</v>
      </c>
      <c r="GA122" s="5" t="s">
        <v>220</v>
      </c>
      <c r="GB122" s="5" t="s">
        <v>220</v>
      </c>
      <c r="GC122" s="5" t="s">
        <v>220</v>
      </c>
      <c r="GD122" s="5" t="s">
        <v>220</v>
      </c>
      <c r="GE122" s="5" t="s">
        <v>220</v>
      </c>
      <c r="GF122" s="5" t="s">
        <v>220</v>
      </c>
      <c r="GG122" s="5" t="s">
        <v>220</v>
      </c>
      <c r="GH122" s="5" t="s">
        <v>220</v>
      </c>
      <c r="GI122" s="5" t="s">
        <v>220</v>
      </c>
      <c r="GJ122" s="5" t="s">
        <v>220</v>
      </c>
      <c r="GK122" s="5" t="s">
        <v>220</v>
      </c>
      <c r="GL122" s="5" t="s">
        <v>220</v>
      </c>
      <c r="GM122" s="5">
        <v>358790</v>
      </c>
      <c r="GN122" s="5">
        <v>233835</v>
      </c>
      <c r="GO122" s="5">
        <v>240898</v>
      </c>
      <c r="GP122" s="5">
        <v>60419</v>
      </c>
      <c r="GQ122" s="5">
        <v>85288</v>
      </c>
      <c r="GR122" s="5">
        <v>107865</v>
      </c>
      <c r="GS122" s="5">
        <v>127438</v>
      </c>
      <c r="GT122" s="5">
        <v>140255</v>
      </c>
      <c r="GU122" s="5">
        <v>172301</v>
      </c>
      <c r="GV122" s="5">
        <v>138211</v>
      </c>
      <c r="GW122" s="5">
        <v>70167</v>
      </c>
      <c r="GX122" s="5">
        <v>74947</v>
      </c>
      <c r="GY122" s="5">
        <v>72325</v>
      </c>
      <c r="GZ122" s="5">
        <v>75503</v>
      </c>
      <c r="HA122" s="5">
        <v>68374</v>
      </c>
      <c r="HB122" s="5">
        <v>86939</v>
      </c>
      <c r="HC122" s="5">
        <v>53700</v>
      </c>
      <c r="HD122" s="5">
        <v>46912</v>
      </c>
      <c r="HE122" s="5">
        <v>48785</v>
      </c>
      <c r="HF122" s="5">
        <v>31896</v>
      </c>
      <c r="HG122" s="5">
        <v>48913</v>
      </c>
      <c r="HH122" s="5">
        <v>104165</v>
      </c>
      <c r="HI122" s="5">
        <v>70282</v>
      </c>
      <c r="HJ122" s="5">
        <v>105168</v>
      </c>
      <c r="HK122" s="5">
        <v>171303</v>
      </c>
      <c r="HL122" s="5">
        <v>172641</v>
      </c>
      <c r="HM122" s="5">
        <v>228814</v>
      </c>
      <c r="HN122" s="5">
        <v>170013</v>
      </c>
      <c r="HO122" s="5">
        <v>158054</v>
      </c>
      <c r="HP122" s="5">
        <v>155075</v>
      </c>
      <c r="HQ122" s="5">
        <v>130254</v>
      </c>
      <c r="HR122" s="5">
        <v>897017</v>
      </c>
      <c r="HS122" s="5">
        <v>331204</v>
      </c>
      <c r="HT122" s="5">
        <v>461032</v>
      </c>
      <c r="HU122" s="5">
        <v>349716</v>
      </c>
      <c r="HV122" s="5">
        <v>387765</v>
      </c>
      <c r="HW122" s="5">
        <v>441857</v>
      </c>
      <c r="HX122" s="5">
        <v>584208</v>
      </c>
      <c r="HY122" s="5">
        <v>470813</v>
      </c>
      <c r="HZ122" s="5">
        <v>394769</v>
      </c>
      <c r="IA122" s="5">
        <v>571956</v>
      </c>
      <c r="IB122" s="5">
        <v>616876</v>
      </c>
      <c r="IC122" s="5">
        <v>592218</v>
      </c>
      <c r="ID122" s="5">
        <v>800221</v>
      </c>
      <c r="IE122" s="5">
        <v>928623</v>
      </c>
      <c r="IF122" s="5">
        <v>944368</v>
      </c>
      <c r="IG122" s="5">
        <v>911489</v>
      </c>
      <c r="IH122" s="5">
        <v>861510</v>
      </c>
      <c r="II122" s="5">
        <v>803024</v>
      </c>
      <c r="IJ122" s="5">
        <v>842468</v>
      </c>
      <c r="IK122" s="5">
        <v>821621</v>
      </c>
      <c r="IL122" s="5">
        <v>855597</v>
      </c>
      <c r="IM122" s="5">
        <v>841258</v>
      </c>
      <c r="IN122" s="5">
        <v>686136</v>
      </c>
      <c r="IO122" s="5">
        <v>696630</v>
      </c>
      <c r="IP122" s="5">
        <v>642258</v>
      </c>
      <c r="IQ122" s="5">
        <v>606030</v>
      </c>
      <c r="IR122" s="5">
        <v>535166</v>
      </c>
      <c r="IS122" s="5">
        <v>483314</v>
      </c>
      <c r="IT122" s="5">
        <v>425441</v>
      </c>
      <c r="IU122" s="5">
        <v>385754</v>
      </c>
      <c r="IV122" s="5">
        <v>371825</v>
      </c>
      <c r="IW122" s="5">
        <v>358842</v>
      </c>
      <c r="IX122" s="5">
        <v>324516</v>
      </c>
      <c r="IY122" s="5">
        <v>1107</v>
      </c>
      <c r="IZ122" s="5">
        <v>962</v>
      </c>
      <c r="JA122" s="5">
        <v>1212</v>
      </c>
      <c r="JB122" s="5">
        <v>1441</v>
      </c>
      <c r="JC122" s="5">
        <v>1886</v>
      </c>
      <c r="JD122" s="5">
        <v>871</v>
      </c>
      <c r="JE122" s="5">
        <v>1231</v>
      </c>
      <c r="JF122" s="5">
        <v>1486</v>
      </c>
      <c r="JG122" s="5">
        <v>1590</v>
      </c>
      <c r="JH122" s="5">
        <v>814</v>
      </c>
      <c r="JI122" s="5">
        <v>846</v>
      </c>
      <c r="JJ122" s="5">
        <v>865</v>
      </c>
      <c r="JK122" s="5">
        <v>1075</v>
      </c>
      <c r="JL122" s="5">
        <v>809</v>
      </c>
      <c r="JM122" s="5">
        <v>957</v>
      </c>
      <c r="JN122" s="5">
        <v>692</v>
      </c>
      <c r="JO122" s="5">
        <v>634</v>
      </c>
      <c r="JP122" s="5">
        <v>867</v>
      </c>
      <c r="JQ122" s="5">
        <v>9449</v>
      </c>
      <c r="JR122" s="5">
        <v>11630</v>
      </c>
      <c r="JS122" s="5">
        <v>6655</v>
      </c>
      <c r="JT122" s="5">
        <v>16625</v>
      </c>
      <c r="JU122" s="5">
        <v>40295</v>
      </c>
      <c r="JV122" s="5">
        <v>40729</v>
      </c>
      <c r="JW122" s="5">
        <v>48117</v>
      </c>
      <c r="JX122" s="5">
        <v>46732</v>
      </c>
      <c r="JY122" s="5">
        <v>50543</v>
      </c>
      <c r="JZ122" s="5">
        <v>44795</v>
      </c>
      <c r="KA122" s="5">
        <v>51448</v>
      </c>
      <c r="KB122" s="5">
        <v>54765</v>
      </c>
      <c r="KC122" s="5">
        <v>48547</v>
      </c>
      <c r="KD122" s="5">
        <v>46879</v>
      </c>
      <c r="KE122" s="5">
        <v>28631</v>
      </c>
      <c r="KF122" s="5">
        <v>27030</v>
      </c>
      <c r="KG122" s="5">
        <v>24923</v>
      </c>
      <c r="KH122" s="5">
        <v>27342</v>
      </c>
      <c r="KI122" s="5">
        <v>31084</v>
      </c>
      <c r="KJ122" s="5">
        <v>31203</v>
      </c>
      <c r="KK122" s="5">
        <v>29226</v>
      </c>
      <c r="KL122" s="5">
        <v>26645</v>
      </c>
      <c r="KM122" s="5">
        <v>27739</v>
      </c>
      <c r="KN122" s="5">
        <v>25937</v>
      </c>
      <c r="KO122" s="5">
        <v>25445</v>
      </c>
      <c r="KP122" s="5">
        <v>21765</v>
      </c>
      <c r="KQ122" s="5">
        <v>21687</v>
      </c>
      <c r="KR122" s="5">
        <v>22176</v>
      </c>
      <c r="KS122" s="5">
        <v>25321</v>
      </c>
      <c r="KT122" s="5">
        <v>21477</v>
      </c>
      <c r="KU122" s="5">
        <v>15874</v>
      </c>
      <c r="KV122" s="5">
        <v>16487</v>
      </c>
      <c r="KW122" s="5">
        <v>16818</v>
      </c>
      <c r="KX122" s="5">
        <v>16417</v>
      </c>
      <c r="KY122" s="5">
        <v>22055</v>
      </c>
      <c r="KZ122" s="5">
        <v>30000</v>
      </c>
      <c r="LA122" s="5">
        <v>25396</v>
      </c>
      <c r="LB122" s="5">
        <v>25163</v>
      </c>
      <c r="LC122" s="5">
        <v>26519</v>
      </c>
      <c r="LD122" s="5">
        <v>27098</v>
      </c>
      <c r="LE122" s="5">
        <v>25502</v>
      </c>
      <c r="LF122" s="5">
        <v>24475</v>
      </c>
      <c r="LG122" s="5">
        <v>23077</v>
      </c>
      <c r="LH122" s="5">
        <v>23764</v>
      </c>
      <c r="LI122" s="5">
        <v>22286</v>
      </c>
      <c r="LJ122" s="5">
        <v>16379</v>
      </c>
      <c r="LK122" s="5">
        <v>18382</v>
      </c>
      <c r="LL122" s="5">
        <v>19727</v>
      </c>
      <c r="LM122" s="5">
        <v>17144</v>
      </c>
      <c r="LN122" s="5">
        <v>19667</v>
      </c>
      <c r="LO122" s="5">
        <v>15442</v>
      </c>
      <c r="LP122" s="5">
        <v>13144</v>
      </c>
      <c r="LQ122" s="5">
        <v>14451</v>
      </c>
      <c r="LR122" s="5">
        <v>12679</v>
      </c>
      <c r="LS122" s="5">
        <v>15414</v>
      </c>
      <c r="LT122" s="5">
        <v>13322</v>
      </c>
      <c r="LU122" s="5">
        <v>13917</v>
      </c>
      <c r="LV122" s="5">
        <v>12245</v>
      </c>
      <c r="LW122" s="5">
        <v>7805</v>
      </c>
      <c r="LX122" s="5">
        <v>8680</v>
      </c>
      <c r="LY122" s="5">
        <v>6979</v>
      </c>
      <c r="LZ122" s="5">
        <v>8485</v>
      </c>
      <c r="MA122" s="5">
        <v>7703</v>
      </c>
      <c r="MB122" s="5">
        <v>7209</v>
      </c>
      <c r="MC122" s="5">
        <v>8171</v>
      </c>
      <c r="MD122" s="5">
        <v>7349</v>
      </c>
      <c r="ME122" s="5">
        <v>7500</v>
      </c>
      <c r="MF122" s="5">
        <v>6703</v>
      </c>
      <c r="MG122" s="5">
        <v>7937</v>
      </c>
      <c r="MH122" s="5">
        <v>7382</v>
      </c>
      <c r="MI122" s="5">
        <v>7648</v>
      </c>
      <c r="MJ122" s="5">
        <v>7680</v>
      </c>
      <c r="MK122" s="5">
        <v>7233</v>
      </c>
      <c r="ML122" s="5">
        <v>7148</v>
      </c>
      <c r="MM122" s="5">
        <v>7385</v>
      </c>
      <c r="MN122" s="5">
        <v>6355</v>
      </c>
      <c r="MO122" s="5">
        <v>6953</v>
      </c>
      <c r="MP122" s="5">
        <v>5818</v>
      </c>
      <c r="MQ122" s="5">
        <v>0</v>
      </c>
      <c r="MR122" s="5">
        <v>0</v>
      </c>
      <c r="MS122" s="5">
        <v>0</v>
      </c>
      <c r="MT122" s="5">
        <v>0</v>
      </c>
      <c r="MU122" s="5">
        <v>0</v>
      </c>
      <c r="MV122" s="5">
        <v>0</v>
      </c>
      <c r="MW122" s="5">
        <v>0</v>
      </c>
      <c r="MX122" s="5">
        <v>0</v>
      </c>
      <c r="MY122" s="5">
        <v>0</v>
      </c>
      <c r="MZ122" s="5">
        <v>0</v>
      </c>
      <c r="NA122" s="5">
        <v>0</v>
      </c>
      <c r="NB122" s="5">
        <v>0</v>
      </c>
      <c r="NC122" s="5">
        <v>0</v>
      </c>
      <c r="ND122" s="5">
        <v>0</v>
      </c>
      <c r="NE122" s="5" t="s">
        <v>220</v>
      </c>
      <c r="NF122" s="5" t="s">
        <v>220</v>
      </c>
      <c r="NG122" s="5" t="s">
        <v>220</v>
      </c>
      <c r="NH122" s="5" t="s">
        <v>220</v>
      </c>
      <c r="NI122" s="5" t="s">
        <v>220</v>
      </c>
      <c r="NJ122" s="5" t="s">
        <v>220</v>
      </c>
      <c r="NK122" s="5" t="s">
        <v>220</v>
      </c>
      <c r="NL122" s="5" t="s">
        <v>220</v>
      </c>
      <c r="NM122" s="5" t="s">
        <v>220</v>
      </c>
      <c r="NN122" s="5" t="s">
        <v>220</v>
      </c>
      <c r="NO122" s="5" t="s">
        <v>220</v>
      </c>
      <c r="NP122" s="5" t="s">
        <v>220</v>
      </c>
      <c r="NQ122" s="5" t="s">
        <v>220</v>
      </c>
      <c r="NR122" s="5" t="s">
        <v>220</v>
      </c>
      <c r="NS122" s="5" t="s">
        <v>220</v>
      </c>
      <c r="NT122" s="5" t="s">
        <v>220</v>
      </c>
      <c r="NU122" s="5" t="s">
        <v>220</v>
      </c>
      <c r="NV122" s="5" t="s">
        <v>220</v>
      </c>
      <c r="NW122" s="5">
        <v>0</v>
      </c>
      <c r="NX122" s="5">
        <v>0</v>
      </c>
      <c r="NY122" s="5">
        <v>0</v>
      </c>
      <c r="NZ122" s="5">
        <v>0</v>
      </c>
      <c r="OA122" s="5">
        <v>0</v>
      </c>
      <c r="OB122" s="5">
        <v>0</v>
      </c>
      <c r="OC122" s="5">
        <v>0</v>
      </c>
      <c r="OD122" s="5">
        <v>0</v>
      </c>
      <c r="OE122" s="5">
        <v>0</v>
      </c>
      <c r="OF122" s="5">
        <v>0</v>
      </c>
      <c r="OG122" s="5">
        <v>0</v>
      </c>
      <c r="OH122" s="5">
        <v>0</v>
      </c>
      <c r="OI122" s="5">
        <v>0</v>
      </c>
      <c r="OJ122" s="5">
        <v>0</v>
      </c>
      <c r="OK122" s="5" t="s">
        <v>220</v>
      </c>
      <c r="OL122" s="5" t="s">
        <v>220</v>
      </c>
      <c r="OM122" s="5" t="s">
        <v>220</v>
      </c>
      <c r="ON122" s="5" t="s">
        <v>220</v>
      </c>
      <c r="OO122" s="5" t="s">
        <v>220</v>
      </c>
      <c r="OP122" s="5" t="s">
        <v>220</v>
      </c>
      <c r="OQ122" s="5" t="s">
        <v>220</v>
      </c>
      <c r="OR122" s="5" t="s">
        <v>220</v>
      </c>
      <c r="OS122" s="5" t="s">
        <v>220</v>
      </c>
      <c r="OT122" s="5" t="s">
        <v>220</v>
      </c>
      <c r="OU122" s="5" t="s">
        <v>220</v>
      </c>
      <c r="OV122" s="5" t="s">
        <v>220</v>
      </c>
      <c r="OW122" s="5" t="s">
        <v>220</v>
      </c>
      <c r="OX122" s="5" t="s">
        <v>220</v>
      </c>
      <c r="OY122" s="5" t="s">
        <v>220</v>
      </c>
      <c r="OZ122" s="5" t="s">
        <v>220</v>
      </c>
      <c r="PA122" s="5" t="s">
        <v>220</v>
      </c>
      <c r="PB122" s="5" t="s">
        <v>220</v>
      </c>
      <c r="PC122" s="5">
        <v>48526</v>
      </c>
      <c r="PD122" s="5">
        <v>49657</v>
      </c>
      <c r="PE122" s="5">
        <v>50567</v>
      </c>
      <c r="PF122" s="5">
        <v>58191</v>
      </c>
      <c r="PG122" s="5">
        <v>45606</v>
      </c>
      <c r="PH122" s="5">
        <v>42201</v>
      </c>
      <c r="PI122" s="5">
        <v>41949</v>
      </c>
      <c r="PJ122" s="5">
        <v>51918</v>
      </c>
      <c r="PK122" s="5">
        <v>51109</v>
      </c>
      <c r="PL122" s="5">
        <v>41534</v>
      </c>
      <c r="PM122" s="5">
        <v>44196</v>
      </c>
      <c r="PN122" s="5">
        <v>42479</v>
      </c>
      <c r="PO122" s="5">
        <v>40129</v>
      </c>
      <c r="PP122" s="5">
        <v>40123</v>
      </c>
      <c r="PQ122" s="5">
        <v>36831</v>
      </c>
      <c r="PR122" s="5">
        <v>38503</v>
      </c>
      <c r="PS122" s="5">
        <v>29525</v>
      </c>
      <c r="PT122" s="5">
        <v>29842</v>
      </c>
      <c r="PU122" s="5">
        <v>29191</v>
      </c>
      <c r="PV122" s="5">
        <v>26796</v>
      </c>
      <c r="PW122" s="5">
        <v>28386</v>
      </c>
      <c r="PX122" s="5">
        <v>24131</v>
      </c>
      <c r="PY122" s="5">
        <v>19502</v>
      </c>
      <c r="PZ122" s="5">
        <v>20701</v>
      </c>
      <c r="QA122" s="5">
        <v>22162</v>
      </c>
      <c r="QB122" s="5">
        <v>22329</v>
      </c>
      <c r="QC122" s="5">
        <v>24085</v>
      </c>
      <c r="QD122" s="5">
        <v>23353</v>
      </c>
      <c r="QE122" s="5">
        <v>20655</v>
      </c>
      <c r="QF122" s="5">
        <v>20734</v>
      </c>
      <c r="QG122" s="5">
        <v>19387</v>
      </c>
      <c r="QH122" s="5">
        <v>18156</v>
      </c>
      <c r="QI122" s="5">
        <v>192494</v>
      </c>
      <c r="QJ122" s="5">
        <v>169166</v>
      </c>
      <c r="QK122" s="5">
        <v>180019</v>
      </c>
      <c r="QL122" s="5">
        <v>125846</v>
      </c>
      <c r="QM122" s="5">
        <v>81081</v>
      </c>
      <c r="QN122" s="5">
        <v>98738</v>
      </c>
      <c r="QO122" s="5">
        <v>86871</v>
      </c>
      <c r="QP122" s="5">
        <v>89296</v>
      </c>
      <c r="QQ122" s="5">
        <v>98311</v>
      </c>
      <c r="QR122" s="5">
        <v>136235</v>
      </c>
      <c r="QS122" s="5">
        <v>66364</v>
      </c>
      <c r="QT122" s="5">
        <v>51555</v>
      </c>
      <c r="QU122" s="5">
        <v>56697</v>
      </c>
      <c r="QV122" s="5">
        <v>88341</v>
      </c>
      <c r="QW122" s="5">
        <v>76421</v>
      </c>
      <c r="QX122" s="5">
        <v>53404</v>
      </c>
      <c r="QY122" s="5">
        <v>70550</v>
      </c>
      <c r="QZ122" s="5">
        <v>58078</v>
      </c>
      <c r="RA122" s="5">
        <v>48452</v>
      </c>
      <c r="RB122" s="5">
        <v>49008</v>
      </c>
      <c r="RC122" s="5">
        <v>48344</v>
      </c>
      <c r="RD122" s="5">
        <v>54238</v>
      </c>
      <c r="RE122" s="5">
        <v>51079</v>
      </c>
      <c r="RF122" s="5">
        <v>48562</v>
      </c>
      <c r="RG122" s="5">
        <v>49509</v>
      </c>
      <c r="RH122" s="5">
        <v>42008</v>
      </c>
      <c r="RI122" s="5">
        <v>45237</v>
      </c>
      <c r="RJ122" s="5">
        <v>41075</v>
      </c>
      <c r="RK122" s="5">
        <v>42108</v>
      </c>
      <c r="RL122" s="5">
        <v>38142</v>
      </c>
      <c r="RM122" s="5">
        <v>35033</v>
      </c>
      <c r="RN122" s="5">
        <v>31580</v>
      </c>
      <c r="RO122" s="5">
        <v>64983</v>
      </c>
      <c r="RP122" s="5">
        <v>63442</v>
      </c>
      <c r="RQ122" s="5">
        <v>61159</v>
      </c>
      <c r="RR122" s="5">
        <v>57894</v>
      </c>
      <c r="RS122" s="5">
        <v>71348</v>
      </c>
      <c r="RT122" s="5">
        <v>61737</v>
      </c>
      <c r="RU122" s="5">
        <v>60942</v>
      </c>
      <c r="RV122" s="5">
        <v>60150</v>
      </c>
      <c r="RW122" s="5">
        <v>55607</v>
      </c>
      <c r="RX122" s="5">
        <v>49728</v>
      </c>
      <c r="RY122" s="5">
        <v>53019</v>
      </c>
      <c r="RZ122" s="5">
        <v>51811</v>
      </c>
      <c r="SA122" s="5">
        <v>44863</v>
      </c>
      <c r="SB122" s="5">
        <v>52793</v>
      </c>
      <c r="SC122" s="5">
        <v>43399</v>
      </c>
      <c r="SD122" s="5">
        <v>40104</v>
      </c>
      <c r="SE122" s="5">
        <v>37696</v>
      </c>
      <c r="SF122" s="5">
        <v>40181</v>
      </c>
      <c r="SG122" s="5">
        <v>40752</v>
      </c>
      <c r="SH122" s="5">
        <v>39472</v>
      </c>
      <c r="SI122" s="5">
        <v>38981</v>
      </c>
      <c r="SJ122" s="5">
        <v>40988</v>
      </c>
      <c r="SK122" s="5">
        <v>42272</v>
      </c>
      <c r="SL122" s="5">
        <v>38908</v>
      </c>
      <c r="SM122" s="5">
        <v>37477</v>
      </c>
      <c r="SN122" s="5">
        <v>40283</v>
      </c>
      <c r="SO122" s="5">
        <v>35559</v>
      </c>
      <c r="SP122" s="5">
        <v>31180</v>
      </c>
      <c r="SQ122" s="5">
        <v>37722</v>
      </c>
      <c r="SR122" s="5">
        <v>38838</v>
      </c>
      <c r="SS122" s="5">
        <v>35370</v>
      </c>
      <c r="ST122" s="5">
        <v>21522</v>
      </c>
      <c r="SU122" s="5">
        <v>84271</v>
      </c>
      <c r="SV122" s="5">
        <v>85010</v>
      </c>
      <c r="SW122" s="5">
        <v>86040</v>
      </c>
      <c r="SX122" s="5">
        <v>76755</v>
      </c>
      <c r="SY122" s="5">
        <v>95109</v>
      </c>
      <c r="SZ122" s="5">
        <v>86451</v>
      </c>
      <c r="TA122" s="5">
        <v>76423</v>
      </c>
      <c r="TB122" s="5">
        <v>60132</v>
      </c>
      <c r="TC122" s="5">
        <v>54297</v>
      </c>
      <c r="TD122" s="5">
        <v>53403</v>
      </c>
      <c r="TE122" s="5">
        <v>47091</v>
      </c>
      <c r="TF122" s="5">
        <v>34045</v>
      </c>
      <c r="TG122" s="5">
        <v>28615</v>
      </c>
      <c r="TH122" s="5">
        <v>25495</v>
      </c>
      <c r="TI122" s="5">
        <v>23415</v>
      </c>
      <c r="TJ122" s="5">
        <v>25364</v>
      </c>
      <c r="TK122" s="5">
        <v>25570</v>
      </c>
      <c r="TL122" s="5">
        <v>30646</v>
      </c>
      <c r="TM122" s="5">
        <v>53531</v>
      </c>
      <c r="TN122" s="5">
        <v>44601</v>
      </c>
      <c r="TO122" s="5">
        <v>26832</v>
      </c>
      <c r="TP122" s="5">
        <v>13588</v>
      </c>
      <c r="TQ122" s="5">
        <v>17722</v>
      </c>
      <c r="TR122" s="5">
        <v>17707</v>
      </c>
      <c r="TS122" s="5">
        <v>17978</v>
      </c>
      <c r="TT122" s="5">
        <v>22846</v>
      </c>
      <c r="TU122" s="5">
        <v>32875</v>
      </c>
      <c r="TV122" s="5">
        <v>30693</v>
      </c>
      <c r="TW122" s="5">
        <v>23707</v>
      </c>
      <c r="TX122" s="5">
        <v>25348</v>
      </c>
      <c r="TY122" s="5">
        <v>21280</v>
      </c>
      <c r="TZ122" s="5">
        <v>17866</v>
      </c>
      <c r="UA122" s="5">
        <v>5548</v>
      </c>
      <c r="UB122" s="5">
        <v>6344</v>
      </c>
      <c r="UC122" s="5">
        <v>7986</v>
      </c>
      <c r="UD122" s="5">
        <v>5892</v>
      </c>
      <c r="UE122" s="5">
        <v>7165</v>
      </c>
      <c r="UF122" s="5">
        <v>7143</v>
      </c>
      <c r="UG122" s="5">
        <v>5734</v>
      </c>
      <c r="UH122" s="5">
        <v>11848</v>
      </c>
      <c r="UI122" s="5">
        <v>2498</v>
      </c>
      <c r="UJ122" s="5">
        <v>3325</v>
      </c>
      <c r="UK122" s="5">
        <v>2438</v>
      </c>
      <c r="UL122" s="5">
        <v>3323</v>
      </c>
      <c r="UM122" s="5">
        <v>2601</v>
      </c>
      <c r="UN122" s="5">
        <v>3725</v>
      </c>
      <c r="UO122" s="5">
        <v>3774</v>
      </c>
      <c r="UP122" s="5">
        <v>2962</v>
      </c>
      <c r="UQ122" s="5">
        <v>2004</v>
      </c>
      <c r="UR122" s="5">
        <v>2872</v>
      </c>
      <c r="US122" s="5">
        <v>2629</v>
      </c>
      <c r="UT122" s="5">
        <v>3136</v>
      </c>
      <c r="UU122" s="5">
        <v>3930</v>
      </c>
      <c r="UV122" s="5">
        <v>2764</v>
      </c>
      <c r="UW122" s="5">
        <v>4357</v>
      </c>
      <c r="UX122" s="5">
        <v>7227</v>
      </c>
      <c r="UY122" s="5">
        <v>6660</v>
      </c>
      <c r="UZ122" s="5">
        <v>2699</v>
      </c>
      <c r="VA122" s="5">
        <v>1874</v>
      </c>
      <c r="VB122" s="5">
        <v>697</v>
      </c>
      <c r="VC122" s="5">
        <v>639</v>
      </c>
      <c r="VD122" s="5">
        <v>2278</v>
      </c>
      <c r="VE122" s="5">
        <v>2147</v>
      </c>
      <c r="VF122" s="5">
        <v>2661</v>
      </c>
      <c r="VG122" s="5">
        <v>112603</v>
      </c>
      <c r="VH122" s="5">
        <v>129271</v>
      </c>
      <c r="VI122" s="5">
        <v>87872</v>
      </c>
      <c r="VJ122" s="5">
        <v>95378</v>
      </c>
      <c r="VK122" s="5">
        <v>106219</v>
      </c>
      <c r="VL122" s="5">
        <v>114354</v>
      </c>
      <c r="VM122" s="5">
        <v>117022</v>
      </c>
      <c r="VN122" s="5">
        <v>98810</v>
      </c>
      <c r="VO122" s="5">
        <v>110224</v>
      </c>
      <c r="VP122" s="5">
        <v>120283</v>
      </c>
      <c r="VQ122" s="5">
        <v>104961</v>
      </c>
      <c r="VR122" s="5">
        <v>72931</v>
      </c>
      <c r="VS122" s="5">
        <v>89585</v>
      </c>
      <c r="VT122" s="5">
        <v>92864</v>
      </c>
      <c r="VU122" s="5">
        <v>83423</v>
      </c>
      <c r="VV122" s="5">
        <v>80036</v>
      </c>
      <c r="VW122" s="5">
        <v>60056</v>
      </c>
      <c r="VX122" s="5">
        <v>71027</v>
      </c>
      <c r="VY122" s="5">
        <v>36254</v>
      </c>
      <c r="VZ122" s="5">
        <v>53604</v>
      </c>
      <c r="WA122" s="5">
        <v>60259</v>
      </c>
      <c r="WB122" s="5">
        <v>97411</v>
      </c>
      <c r="WC122" s="5">
        <v>141641</v>
      </c>
      <c r="WD122" s="5">
        <v>116366</v>
      </c>
      <c r="WE122" s="5">
        <v>105948</v>
      </c>
      <c r="WF122" s="5">
        <v>102120</v>
      </c>
      <c r="WG122" s="5">
        <v>121335</v>
      </c>
      <c r="WH122" s="5">
        <v>91048</v>
      </c>
      <c r="WI122" s="5">
        <v>72822</v>
      </c>
      <c r="WJ122" s="5">
        <v>78912</v>
      </c>
      <c r="WK122" s="5">
        <v>69804</v>
      </c>
      <c r="WL122" s="5">
        <v>60124</v>
      </c>
      <c r="WM122" s="5">
        <v>1155</v>
      </c>
      <c r="WN122" s="5">
        <v>1483</v>
      </c>
      <c r="WO122" s="5">
        <v>670</v>
      </c>
      <c r="WP122" s="5">
        <v>1221</v>
      </c>
      <c r="WQ122" s="5">
        <v>5538</v>
      </c>
      <c r="WR122" s="5">
        <v>1001</v>
      </c>
      <c r="WS122" s="5">
        <v>1166</v>
      </c>
      <c r="WT122" s="5">
        <v>1465</v>
      </c>
      <c r="WU122" s="5">
        <v>3129</v>
      </c>
      <c r="WV122" s="5">
        <v>1101</v>
      </c>
      <c r="WW122" s="5">
        <v>1273</v>
      </c>
      <c r="WX122" s="5">
        <v>1228</v>
      </c>
      <c r="WY122" s="5">
        <v>1346</v>
      </c>
      <c r="WZ122" s="5">
        <v>700</v>
      </c>
      <c r="XA122" s="5">
        <v>318</v>
      </c>
      <c r="XB122" s="5">
        <v>312</v>
      </c>
      <c r="XC122" s="5">
        <v>10915</v>
      </c>
      <c r="XD122" s="5">
        <v>11374</v>
      </c>
      <c r="XE122" s="5">
        <v>11540</v>
      </c>
      <c r="XF122" s="5">
        <v>11106</v>
      </c>
      <c r="XG122" s="5">
        <v>5437</v>
      </c>
      <c r="XH122" s="5">
        <v>4584</v>
      </c>
      <c r="XI122" s="5">
        <v>5257</v>
      </c>
      <c r="XJ122" s="5">
        <v>4574</v>
      </c>
      <c r="XK122" s="5">
        <v>4766</v>
      </c>
      <c r="XL122" s="5">
        <v>3895</v>
      </c>
      <c r="XM122" s="5">
        <v>3127</v>
      </c>
      <c r="XN122" s="5">
        <v>3301</v>
      </c>
      <c r="XO122" s="5">
        <v>2990</v>
      </c>
      <c r="XP122" s="5">
        <v>2904</v>
      </c>
      <c r="XQ122" s="5">
        <v>2601</v>
      </c>
      <c r="XR122" s="5">
        <v>2134</v>
      </c>
      <c r="XS122" s="2">
        <v>13511</v>
      </c>
      <c r="XT122" s="3" t="s">
        <v>222</v>
      </c>
      <c r="XU122" s="3" t="s">
        <v>222</v>
      </c>
      <c r="XV122" s="3" t="s">
        <v>222</v>
      </c>
      <c r="XW122" s="3" t="s">
        <v>221</v>
      </c>
      <c r="XX122" s="3" t="s">
        <v>222</v>
      </c>
      <c r="XY122" s="3" t="s">
        <v>222</v>
      </c>
      <c r="XZ122" s="3" t="s">
        <v>234</v>
      </c>
    </row>
    <row r="123" spans="1:650" x14ac:dyDescent="0.3">
      <c r="A123" s="1" t="s">
        <v>117</v>
      </c>
      <c r="B123" s="2">
        <v>4723796</v>
      </c>
      <c r="C123" s="5">
        <v>0</v>
      </c>
      <c r="D123" s="5">
        <v>1047</v>
      </c>
      <c r="E123" s="5">
        <v>4784</v>
      </c>
      <c r="F123" s="5">
        <v>134792</v>
      </c>
      <c r="G123" s="5" t="s">
        <v>220</v>
      </c>
      <c r="H123" s="5" t="s">
        <v>220</v>
      </c>
      <c r="I123" s="5" t="s">
        <v>220</v>
      </c>
      <c r="J123" s="5" t="s">
        <v>220</v>
      </c>
      <c r="K123" s="5" t="s">
        <v>220</v>
      </c>
      <c r="L123" s="5" t="s">
        <v>220</v>
      </c>
      <c r="M123" s="5" t="s">
        <v>220</v>
      </c>
      <c r="N123" s="5" t="s">
        <v>220</v>
      </c>
      <c r="O123" s="5" t="s">
        <v>220</v>
      </c>
      <c r="P123" s="5" t="s">
        <v>220</v>
      </c>
      <c r="Q123" s="5" t="s">
        <v>220</v>
      </c>
      <c r="R123" s="5" t="s">
        <v>220</v>
      </c>
      <c r="S123" s="5" t="s">
        <v>220</v>
      </c>
      <c r="T123" s="5" t="s">
        <v>220</v>
      </c>
      <c r="U123" s="5" t="s">
        <v>220</v>
      </c>
      <c r="V123" s="5" t="s">
        <v>220</v>
      </c>
      <c r="W123" s="5" t="s">
        <v>220</v>
      </c>
      <c r="X123" s="5" t="s">
        <v>220</v>
      </c>
      <c r="Y123" s="5" t="s">
        <v>220</v>
      </c>
      <c r="Z123" s="5" t="s">
        <v>220</v>
      </c>
      <c r="AA123" s="5" t="s">
        <v>220</v>
      </c>
      <c r="AB123" s="5" t="s">
        <v>220</v>
      </c>
      <c r="AC123" s="5" t="s">
        <v>220</v>
      </c>
      <c r="AD123" s="5" t="s">
        <v>220</v>
      </c>
      <c r="AE123" s="5" t="s">
        <v>220</v>
      </c>
      <c r="AF123" s="5" t="s">
        <v>220</v>
      </c>
      <c r="AG123" s="5" t="s">
        <v>220</v>
      </c>
      <c r="AH123" s="5" t="s">
        <v>220</v>
      </c>
      <c r="AI123" s="5">
        <v>0</v>
      </c>
      <c r="AJ123" s="5">
        <v>0</v>
      </c>
      <c r="AK123" s="5">
        <v>0</v>
      </c>
      <c r="AL123" s="5">
        <v>0</v>
      </c>
      <c r="AM123" s="5" t="s">
        <v>220</v>
      </c>
      <c r="AN123" s="5" t="s">
        <v>220</v>
      </c>
      <c r="AO123" s="5" t="s">
        <v>220</v>
      </c>
      <c r="AP123" s="5" t="s">
        <v>220</v>
      </c>
      <c r="AQ123" s="5" t="s">
        <v>220</v>
      </c>
      <c r="AR123" s="5" t="s">
        <v>220</v>
      </c>
      <c r="AS123" s="5" t="s">
        <v>220</v>
      </c>
      <c r="AT123" s="5" t="s">
        <v>220</v>
      </c>
      <c r="AU123" s="5" t="s">
        <v>220</v>
      </c>
      <c r="AV123" s="5" t="s">
        <v>220</v>
      </c>
      <c r="AW123" s="5" t="s">
        <v>220</v>
      </c>
      <c r="AX123" s="5" t="s">
        <v>220</v>
      </c>
      <c r="AY123" s="5" t="s">
        <v>220</v>
      </c>
      <c r="AZ123" s="5" t="s">
        <v>220</v>
      </c>
      <c r="BA123" s="5" t="s">
        <v>220</v>
      </c>
      <c r="BB123" s="5" t="s">
        <v>220</v>
      </c>
      <c r="BC123" s="5" t="s">
        <v>220</v>
      </c>
      <c r="BD123" s="5" t="s">
        <v>220</v>
      </c>
      <c r="BE123" s="5" t="s">
        <v>220</v>
      </c>
      <c r="BF123" s="5" t="s">
        <v>220</v>
      </c>
      <c r="BG123" s="5" t="s">
        <v>220</v>
      </c>
      <c r="BH123" s="5" t="s">
        <v>220</v>
      </c>
      <c r="BI123" s="5" t="s">
        <v>220</v>
      </c>
      <c r="BJ123" s="5" t="s">
        <v>220</v>
      </c>
      <c r="BK123" s="5" t="s">
        <v>220</v>
      </c>
      <c r="BL123" s="5" t="s">
        <v>220</v>
      </c>
      <c r="BM123" s="5" t="s">
        <v>220</v>
      </c>
      <c r="BN123" s="5" t="s">
        <v>220</v>
      </c>
      <c r="BO123" s="5">
        <v>0</v>
      </c>
      <c r="BP123" s="5">
        <v>600</v>
      </c>
      <c r="BQ123" s="5">
        <v>-555</v>
      </c>
      <c r="BR123" s="5">
        <v>73727</v>
      </c>
      <c r="BS123" s="5" t="s">
        <v>220</v>
      </c>
      <c r="BT123" s="5" t="s">
        <v>220</v>
      </c>
      <c r="BU123" s="5" t="s">
        <v>220</v>
      </c>
      <c r="BV123" s="5" t="s">
        <v>220</v>
      </c>
      <c r="BW123" s="5" t="s">
        <v>220</v>
      </c>
      <c r="BX123" s="5" t="s">
        <v>220</v>
      </c>
      <c r="BY123" s="5" t="s">
        <v>220</v>
      </c>
      <c r="BZ123" s="5" t="s">
        <v>220</v>
      </c>
      <c r="CA123" s="5" t="s">
        <v>220</v>
      </c>
      <c r="CB123" s="5" t="s">
        <v>220</v>
      </c>
      <c r="CC123" s="5" t="s">
        <v>220</v>
      </c>
      <c r="CD123" s="5" t="s">
        <v>220</v>
      </c>
      <c r="CE123" s="5" t="s">
        <v>220</v>
      </c>
      <c r="CF123" s="5" t="s">
        <v>220</v>
      </c>
      <c r="CG123" s="5" t="s">
        <v>220</v>
      </c>
      <c r="CH123" s="5" t="s">
        <v>220</v>
      </c>
      <c r="CI123" s="5" t="s">
        <v>220</v>
      </c>
      <c r="CJ123" s="5" t="s">
        <v>220</v>
      </c>
      <c r="CK123" s="5" t="s">
        <v>220</v>
      </c>
      <c r="CL123" s="5" t="s">
        <v>220</v>
      </c>
      <c r="CM123" s="5" t="s">
        <v>220</v>
      </c>
      <c r="CN123" s="5" t="s">
        <v>220</v>
      </c>
      <c r="CO123" s="5" t="s">
        <v>220</v>
      </c>
      <c r="CP123" s="5" t="s">
        <v>220</v>
      </c>
      <c r="CQ123" s="5" t="s">
        <v>220</v>
      </c>
      <c r="CR123" s="5" t="s">
        <v>220</v>
      </c>
      <c r="CS123" s="5" t="s">
        <v>220</v>
      </c>
      <c r="CT123" s="5" t="s">
        <v>220</v>
      </c>
      <c r="CU123" s="5">
        <v>0</v>
      </c>
      <c r="CV123" s="5">
        <v>0</v>
      </c>
      <c r="CW123" s="5">
        <v>0</v>
      </c>
      <c r="CX123" s="5">
        <v>0</v>
      </c>
      <c r="CY123" s="5" t="s">
        <v>220</v>
      </c>
      <c r="CZ123" s="5" t="s">
        <v>220</v>
      </c>
      <c r="DA123" s="5" t="s">
        <v>220</v>
      </c>
      <c r="DB123" s="5" t="s">
        <v>220</v>
      </c>
      <c r="DC123" s="5" t="s">
        <v>220</v>
      </c>
      <c r="DD123" s="5" t="s">
        <v>220</v>
      </c>
      <c r="DE123" s="5" t="s">
        <v>220</v>
      </c>
      <c r="DF123" s="5" t="s">
        <v>220</v>
      </c>
      <c r="DG123" s="5" t="s">
        <v>220</v>
      </c>
      <c r="DH123" s="5" t="s">
        <v>220</v>
      </c>
      <c r="DI123" s="5" t="s">
        <v>220</v>
      </c>
      <c r="DJ123" s="5" t="s">
        <v>220</v>
      </c>
      <c r="DK123" s="5" t="s">
        <v>220</v>
      </c>
      <c r="DL123" s="5" t="s">
        <v>220</v>
      </c>
      <c r="DM123" s="5" t="s">
        <v>220</v>
      </c>
      <c r="DN123" s="5" t="s">
        <v>220</v>
      </c>
      <c r="DO123" s="5" t="s">
        <v>220</v>
      </c>
      <c r="DP123" s="5" t="s">
        <v>220</v>
      </c>
      <c r="DQ123" s="5" t="s">
        <v>220</v>
      </c>
      <c r="DR123" s="5" t="s">
        <v>220</v>
      </c>
      <c r="DS123" s="5" t="s">
        <v>220</v>
      </c>
      <c r="DT123" s="5" t="s">
        <v>220</v>
      </c>
      <c r="DU123" s="5" t="s">
        <v>220</v>
      </c>
      <c r="DV123" s="5" t="s">
        <v>220</v>
      </c>
      <c r="DW123" s="5" t="s">
        <v>220</v>
      </c>
      <c r="DX123" s="5" t="s">
        <v>220</v>
      </c>
      <c r="DY123" s="5" t="s">
        <v>220</v>
      </c>
      <c r="DZ123" s="5" t="s">
        <v>220</v>
      </c>
      <c r="EA123" s="5">
        <v>16</v>
      </c>
      <c r="EB123" s="5">
        <v>0</v>
      </c>
      <c r="EC123" s="5">
        <v>8</v>
      </c>
      <c r="ED123" s="5">
        <v>0</v>
      </c>
      <c r="EE123" s="5" t="s">
        <v>220</v>
      </c>
      <c r="EF123" s="5" t="s">
        <v>220</v>
      </c>
      <c r="EG123" s="5" t="s">
        <v>220</v>
      </c>
      <c r="EH123" s="5" t="s">
        <v>220</v>
      </c>
      <c r="EI123" s="5" t="s">
        <v>220</v>
      </c>
      <c r="EJ123" s="5" t="s">
        <v>220</v>
      </c>
      <c r="EK123" s="5" t="s">
        <v>220</v>
      </c>
      <c r="EL123" s="5" t="s">
        <v>220</v>
      </c>
      <c r="EM123" s="5" t="s">
        <v>220</v>
      </c>
      <c r="EN123" s="5" t="s">
        <v>220</v>
      </c>
      <c r="EO123" s="5" t="s">
        <v>220</v>
      </c>
      <c r="EP123" s="5" t="s">
        <v>220</v>
      </c>
      <c r="EQ123" s="5" t="s">
        <v>220</v>
      </c>
      <c r="ER123" s="5" t="s">
        <v>220</v>
      </c>
      <c r="ES123" s="5" t="s">
        <v>220</v>
      </c>
      <c r="ET123" s="5" t="s">
        <v>220</v>
      </c>
      <c r="EU123" s="5" t="s">
        <v>220</v>
      </c>
      <c r="EV123" s="5" t="s">
        <v>220</v>
      </c>
      <c r="EW123" s="5" t="s">
        <v>220</v>
      </c>
      <c r="EX123" s="5" t="s">
        <v>220</v>
      </c>
      <c r="EY123" s="5" t="s">
        <v>220</v>
      </c>
      <c r="EZ123" s="5" t="s">
        <v>220</v>
      </c>
      <c r="FA123" s="5" t="s">
        <v>220</v>
      </c>
      <c r="FB123" s="5" t="s">
        <v>220</v>
      </c>
      <c r="FC123" s="5" t="s">
        <v>220</v>
      </c>
      <c r="FD123" s="5" t="s">
        <v>220</v>
      </c>
      <c r="FE123" s="5" t="s">
        <v>220</v>
      </c>
      <c r="FF123" s="5" t="s">
        <v>220</v>
      </c>
      <c r="FG123" s="5">
        <v>0</v>
      </c>
      <c r="FH123" s="5">
        <v>0</v>
      </c>
      <c r="FI123" s="5">
        <v>0</v>
      </c>
      <c r="FJ123" s="5">
        <v>0</v>
      </c>
      <c r="FK123" s="5" t="s">
        <v>220</v>
      </c>
      <c r="FL123" s="5" t="s">
        <v>220</v>
      </c>
      <c r="FM123" s="5" t="s">
        <v>220</v>
      </c>
      <c r="FN123" s="5" t="s">
        <v>220</v>
      </c>
      <c r="FO123" s="5" t="s">
        <v>220</v>
      </c>
      <c r="FP123" s="5" t="s">
        <v>220</v>
      </c>
      <c r="FQ123" s="5" t="s">
        <v>220</v>
      </c>
      <c r="FR123" s="5" t="s">
        <v>220</v>
      </c>
      <c r="FS123" s="5" t="s">
        <v>220</v>
      </c>
      <c r="FT123" s="5" t="s">
        <v>220</v>
      </c>
      <c r="FU123" s="5" t="s">
        <v>220</v>
      </c>
      <c r="FV123" s="5" t="s">
        <v>220</v>
      </c>
      <c r="FW123" s="5" t="s">
        <v>220</v>
      </c>
      <c r="FX123" s="5" t="s">
        <v>220</v>
      </c>
      <c r="FY123" s="5" t="s">
        <v>220</v>
      </c>
      <c r="FZ123" s="5" t="s">
        <v>220</v>
      </c>
      <c r="GA123" s="5" t="s">
        <v>220</v>
      </c>
      <c r="GB123" s="5" t="s">
        <v>220</v>
      </c>
      <c r="GC123" s="5" t="s">
        <v>220</v>
      </c>
      <c r="GD123" s="5" t="s">
        <v>220</v>
      </c>
      <c r="GE123" s="5" t="s">
        <v>220</v>
      </c>
      <c r="GF123" s="5" t="s">
        <v>220</v>
      </c>
      <c r="GG123" s="5" t="s">
        <v>220</v>
      </c>
      <c r="GH123" s="5" t="s">
        <v>220</v>
      </c>
      <c r="GI123" s="5" t="s">
        <v>220</v>
      </c>
      <c r="GJ123" s="5" t="s">
        <v>220</v>
      </c>
      <c r="GK123" s="5" t="s">
        <v>220</v>
      </c>
      <c r="GL123" s="5" t="s">
        <v>220</v>
      </c>
      <c r="GM123" s="5">
        <v>16</v>
      </c>
      <c r="GN123" s="5">
        <v>1647</v>
      </c>
      <c r="GO123" s="5">
        <v>4237</v>
      </c>
      <c r="GP123" s="5">
        <v>208519</v>
      </c>
      <c r="GQ123" s="5" t="s">
        <v>220</v>
      </c>
      <c r="GR123" s="5" t="s">
        <v>220</v>
      </c>
      <c r="GS123" s="5" t="s">
        <v>220</v>
      </c>
      <c r="GT123" s="5" t="s">
        <v>220</v>
      </c>
      <c r="GU123" s="5" t="s">
        <v>220</v>
      </c>
      <c r="GV123" s="5" t="s">
        <v>220</v>
      </c>
      <c r="GW123" s="5" t="s">
        <v>220</v>
      </c>
      <c r="GX123" s="5" t="s">
        <v>220</v>
      </c>
      <c r="GY123" s="5" t="s">
        <v>220</v>
      </c>
      <c r="GZ123" s="5" t="s">
        <v>220</v>
      </c>
      <c r="HA123" s="5" t="s">
        <v>220</v>
      </c>
      <c r="HB123" s="5" t="s">
        <v>220</v>
      </c>
      <c r="HC123" s="5" t="s">
        <v>220</v>
      </c>
      <c r="HD123" s="5" t="s">
        <v>220</v>
      </c>
      <c r="HE123" s="5" t="s">
        <v>220</v>
      </c>
      <c r="HF123" s="5" t="s">
        <v>220</v>
      </c>
      <c r="HG123" s="5" t="s">
        <v>220</v>
      </c>
      <c r="HH123" s="5" t="s">
        <v>220</v>
      </c>
      <c r="HI123" s="5" t="s">
        <v>220</v>
      </c>
      <c r="HJ123" s="5" t="s">
        <v>220</v>
      </c>
      <c r="HK123" s="5" t="s">
        <v>220</v>
      </c>
      <c r="HL123" s="5" t="s">
        <v>220</v>
      </c>
      <c r="HM123" s="5" t="s">
        <v>220</v>
      </c>
      <c r="HN123" s="5" t="s">
        <v>220</v>
      </c>
      <c r="HO123" s="5" t="s">
        <v>220</v>
      </c>
      <c r="HP123" s="5" t="s">
        <v>220</v>
      </c>
      <c r="HQ123" s="5" t="s">
        <v>220</v>
      </c>
      <c r="HR123" s="5" t="s">
        <v>220</v>
      </c>
      <c r="HS123" s="5">
        <v>0</v>
      </c>
      <c r="HT123" s="5">
        <v>0</v>
      </c>
      <c r="HU123" s="5">
        <v>0</v>
      </c>
      <c r="HV123" s="5">
        <v>0</v>
      </c>
      <c r="HW123" s="5" t="s">
        <v>220</v>
      </c>
      <c r="HX123" s="5" t="s">
        <v>220</v>
      </c>
      <c r="HY123" s="5" t="s">
        <v>220</v>
      </c>
      <c r="HZ123" s="5" t="s">
        <v>220</v>
      </c>
      <c r="IA123" s="5" t="s">
        <v>220</v>
      </c>
      <c r="IB123" s="5" t="s">
        <v>220</v>
      </c>
      <c r="IC123" s="5" t="s">
        <v>220</v>
      </c>
      <c r="ID123" s="5" t="s">
        <v>220</v>
      </c>
      <c r="IE123" s="5" t="s">
        <v>220</v>
      </c>
      <c r="IF123" s="5" t="s">
        <v>220</v>
      </c>
      <c r="IG123" s="5" t="s">
        <v>220</v>
      </c>
      <c r="IH123" s="5" t="s">
        <v>220</v>
      </c>
      <c r="II123" s="5" t="s">
        <v>220</v>
      </c>
      <c r="IJ123" s="5" t="s">
        <v>220</v>
      </c>
      <c r="IK123" s="5" t="s">
        <v>220</v>
      </c>
      <c r="IL123" s="5" t="s">
        <v>220</v>
      </c>
      <c r="IM123" s="5" t="s">
        <v>220</v>
      </c>
      <c r="IN123" s="5" t="s">
        <v>220</v>
      </c>
      <c r="IO123" s="5" t="s">
        <v>220</v>
      </c>
      <c r="IP123" s="5" t="s">
        <v>220</v>
      </c>
      <c r="IQ123" s="5" t="s">
        <v>220</v>
      </c>
      <c r="IR123" s="5" t="s">
        <v>220</v>
      </c>
      <c r="IS123" s="5" t="s">
        <v>220</v>
      </c>
      <c r="IT123" s="5" t="s">
        <v>220</v>
      </c>
      <c r="IU123" s="5" t="s">
        <v>220</v>
      </c>
      <c r="IV123" s="5" t="s">
        <v>220</v>
      </c>
      <c r="IW123" s="5" t="s">
        <v>220</v>
      </c>
      <c r="IX123" s="5" t="s">
        <v>220</v>
      </c>
      <c r="IY123" s="5">
        <v>0</v>
      </c>
      <c r="IZ123" s="5">
        <v>0</v>
      </c>
      <c r="JA123" s="5">
        <v>0</v>
      </c>
      <c r="JB123" s="5">
        <v>0</v>
      </c>
      <c r="JC123" s="5" t="s">
        <v>220</v>
      </c>
      <c r="JD123" s="5" t="s">
        <v>220</v>
      </c>
      <c r="JE123" s="5" t="s">
        <v>220</v>
      </c>
      <c r="JF123" s="5" t="s">
        <v>220</v>
      </c>
      <c r="JG123" s="5" t="s">
        <v>220</v>
      </c>
      <c r="JH123" s="5" t="s">
        <v>220</v>
      </c>
      <c r="JI123" s="5" t="s">
        <v>220</v>
      </c>
      <c r="JJ123" s="5" t="s">
        <v>220</v>
      </c>
      <c r="JK123" s="5" t="s">
        <v>220</v>
      </c>
      <c r="JL123" s="5" t="s">
        <v>220</v>
      </c>
      <c r="JM123" s="5" t="s">
        <v>220</v>
      </c>
      <c r="JN123" s="5" t="s">
        <v>220</v>
      </c>
      <c r="JO123" s="5" t="s">
        <v>220</v>
      </c>
      <c r="JP123" s="5" t="s">
        <v>220</v>
      </c>
      <c r="JQ123" s="5" t="s">
        <v>220</v>
      </c>
      <c r="JR123" s="5" t="s">
        <v>220</v>
      </c>
      <c r="JS123" s="5" t="s">
        <v>220</v>
      </c>
      <c r="JT123" s="5" t="s">
        <v>220</v>
      </c>
      <c r="JU123" s="5" t="s">
        <v>220</v>
      </c>
      <c r="JV123" s="5" t="s">
        <v>220</v>
      </c>
      <c r="JW123" s="5" t="s">
        <v>220</v>
      </c>
      <c r="JX123" s="5" t="s">
        <v>220</v>
      </c>
      <c r="JY123" s="5" t="s">
        <v>220</v>
      </c>
      <c r="JZ123" s="5" t="s">
        <v>220</v>
      </c>
      <c r="KA123" s="5" t="s">
        <v>220</v>
      </c>
      <c r="KB123" s="5" t="s">
        <v>220</v>
      </c>
      <c r="KC123" s="5" t="s">
        <v>220</v>
      </c>
      <c r="KD123" s="5" t="s">
        <v>220</v>
      </c>
      <c r="KE123" s="5">
        <v>1339</v>
      </c>
      <c r="KF123" s="5">
        <v>1337</v>
      </c>
      <c r="KG123" s="5">
        <v>1302</v>
      </c>
      <c r="KH123" s="5">
        <v>744</v>
      </c>
      <c r="KI123" s="5" t="s">
        <v>220</v>
      </c>
      <c r="KJ123" s="5" t="s">
        <v>220</v>
      </c>
      <c r="KK123" s="5" t="s">
        <v>220</v>
      </c>
      <c r="KL123" s="5" t="s">
        <v>220</v>
      </c>
      <c r="KM123" s="5" t="s">
        <v>220</v>
      </c>
      <c r="KN123" s="5" t="s">
        <v>220</v>
      </c>
      <c r="KO123" s="5" t="s">
        <v>220</v>
      </c>
      <c r="KP123" s="5" t="s">
        <v>220</v>
      </c>
      <c r="KQ123" s="5" t="s">
        <v>220</v>
      </c>
      <c r="KR123" s="5" t="s">
        <v>220</v>
      </c>
      <c r="KS123" s="5" t="s">
        <v>220</v>
      </c>
      <c r="KT123" s="5" t="s">
        <v>220</v>
      </c>
      <c r="KU123" s="5" t="s">
        <v>220</v>
      </c>
      <c r="KV123" s="5" t="s">
        <v>220</v>
      </c>
      <c r="KW123" s="5" t="s">
        <v>220</v>
      </c>
      <c r="KX123" s="5" t="s">
        <v>220</v>
      </c>
      <c r="KY123" s="5" t="s">
        <v>220</v>
      </c>
      <c r="KZ123" s="5" t="s">
        <v>220</v>
      </c>
      <c r="LA123" s="5" t="s">
        <v>220</v>
      </c>
      <c r="LB123" s="5" t="s">
        <v>220</v>
      </c>
      <c r="LC123" s="5" t="s">
        <v>220</v>
      </c>
      <c r="LD123" s="5" t="s">
        <v>220</v>
      </c>
      <c r="LE123" s="5" t="s">
        <v>220</v>
      </c>
      <c r="LF123" s="5" t="s">
        <v>220</v>
      </c>
      <c r="LG123" s="5" t="s">
        <v>220</v>
      </c>
      <c r="LH123" s="5" t="s">
        <v>220</v>
      </c>
      <c r="LI123" s="5" t="s">
        <v>220</v>
      </c>
      <c r="LJ123" s="5" t="s">
        <v>220</v>
      </c>
      <c r="LK123" s="5">
        <v>375</v>
      </c>
      <c r="LL123" s="5">
        <v>426</v>
      </c>
      <c r="LM123" s="5">
        <v>397</v>
      </c>
      <c r="LN123" s="5">
        <v>153</v>
      </c>
      <c r="LO123" s="5" t="s">
        <v>220</v>
      </c>
      <c r="LP123" s="5" t="s">
        <v>220</v>
      </c>
      <c r="LQ123" s="5" t="s">
        <v>220</v>
      </c>
      <c r="LR123" s="5" t="s">
        <v>220</v>
      </c>
      <c r="LS123" s="5" t="s">
        <v>220</v>
      </c>
      <c r="LT123" s="5" t="s">
        <v>220</v>
      </c>
      <c r="LU123" s="5" t="s">
        <v>220</v>
      </c>
      <c r="LV123" s="5" t="s">
        <v>220</v>
      </c>
      <c r="LW123" s="5" t="s">
        <v>220</v>
      </c>
      <c r="LX123" s="5" t="s">
        <v>220</v>
      </c>
      <c r="LY123" s="5" t="s">
        <v>220</v>
      </c>
      <c r="LZ123" s="5" t="s">
        <v>220</v>
      </c>
      <c r="MA123" s="5" t="s">
        <v>220</v>
      </c>
      <c r="MB123" s="5" t="s">
        <v>220</v>
      </c>
      <c r="MC123" s="5" t="s">
        <v>220</v>
      </c>
      <c r="MD123" s="5" t="s">
        <v>220</v>
      </c>
      <c r="ME123" s="5" t="s">
        <v>220</v>
      </c>
      <c r="MF123" s="5" t="s">
        <v>220</v>
      </c>
      <c r="MG123" s="5" t="s">
        <v>220</v>
      </c>
      <c r="MH123" s="5" t="s">
        <v>220</v>
      </c>
      <c r="MI123" s="5" t="s">
        <v>220</v>
      </c>
      <c r="MJ123" s="5" t="s">
        <v>220</v>
      </c>
      <c r="MK123" s="5" t="s">
        <v>220</v>
      </c>
      <c r="ML123" s="5" t="s">
        <v>220</v>
      </c>
      <c r="MM123" s="5" t="s">
        <v>220</v>
      </c>
      <c r="MN123" s="5" t="s">
        <v>220</v>
      </c>
      <c r="MO123" s="5" t="s">
        <v>220</v>
      </c>
      <c r="MP123" s="5" t="s">
        <v>220</v>
      </c>
      <c r="MQ123" s="5">
        <v>0</v>
      </c>
      <c r="MR123" s="5">
        <v>0</v>
      </c>
      <c r="MS123" s="5">
        <v>0</v>
      </c>
      <c r="MT123" s="5">
        <v>0</v>
      </c>
      <c r="MU123" s="5" t="s">
        <v>220</v>
      </c>
      <c r="MV123" s="5" t="s">
        <v>220</v>
      </c>
      <c r="MW123" s="5" t="s">
        <v>220</v>
      </c>
      <c r="MX123" s="5" t="s">
        <v>220</v>
      </c>
      <c r="MY123" s="5" t="s">
        <v>220</v>
      </c>
      <c r="MZ123" s="5" t="s">
        <v>220</v>
      </c>
      <c r="NA123" s="5" t="s">
        <v>220</v>
      </c>
      <c r="NB123" s="5" t="s">
        <v>220</v>
      </c>
      <c r="NC123" s="5" t="s">
        <v>220</v>
      </c>
      <c r="ND123" s="5" t="s">
        <v>220</v>
      </c>
      <c r="NE123" s="5" t="s">
        <v>220</v>
      </c>
      <c r="NF123" s="5" t="s">
        <v>220</v>
      </c>
      <c r="NG123" s="5" t="s">
        <v>220</v>
      </c>
      <c r="NH123" s="5" t="s">
        <v>220</v>
      </c>
      <c r="NI123" s="5" t="s">
        <v>220</v>
      </c>
      <c r="NJ123" s="5" t="s">
        <v>220</v>
      </c>
      <c r="NK123" s="5" t="s">
        <v>220</v>
      </c>
      <c r="NL123" s="5" t="s">
        <v>220</v>
      </c>
      <c r="NM123" s="5" t="s">
        <v>220</v>
      </c>
      <c r="NN123" s="5" t="s">
        <v>220</v>
      </c>
      <c r="NO123" s="5" t="s">
        <v>220</v>
      </c>
      <c r="NP123" s="5" t="s">
        <v>220</v>
      </c>
      <c r="NQ123" s="5" t="s">
        <v>220</v>
      </c>
      <c r="NR123" s="5" t="s">
        <v>220</v>
      </c>
      <c r="NS123" s="5" t="s">
        <v>220</v>
      </c>
      <c r="NT123" s="5" t="s">
        <v>220</v>
      </c>
      <c r="NU123" s="5" t="s">
        <v>220</v>
      </c>
      <c r="NV123" s="5" t="s">
        <v>220</v>
      </c>
      <c r="NW123" s="5">
        <v>0</v>
      </c>
      <c r="NX123" s="5">
        <v>0</v>
      </c>
      <c r="NY123" s="5">
        <v>0</v>
      </c>
      <c r="NZ123" s="5">
        <v>0</v>
      </c>
      <c r="OA123" s="5" t="s">
        <v>220</v>
      </c>
      <c r="OB123" s="5" t="s">
        <v>220</v>
      </c>
      <c r="OC123" s="5" t="s">
        <v>220</v>
      </c>
      <c r="OD123" s="5" t="s">
        <v>220</v>
      </c>
      <c r="OE123" s="5" t="s">
        <v>220</v>
      </c>
      <c r="OF123" s="5" t="s">
        <v>220</v>
      </c>
      <c r="OG123" s="5" t="s">
        <v>220</v>
      </c>
      <c r="OH123" s="5" t="s">
        <v>220</v>
      </c>
      <c r="OI123" s="5" t="s">
        <v>220</v>
      </c>
      <c r="OJ123" s="5" t="s">
        <v>220</v>
      </c>
      <c r="OK123" s="5" t="s">
        <v>220</v>
      </c>
      <c r="OL123" s="5" t="s">
        <v>220</v>
      </c>
      <c r="OM123" s="5" t="s">
        <v>220</v>
      </c>
      <c r="ON123" s="5" t="s">
        <v>220</v>
      </c>
      <c r="OO123" s="5" t="s">
        <v>220</v>
      </c>
      <c r="OP123" s="5" t="s">
        <v>220</v>
      </c>
      <c r="OQ123" s="5" t="s">
        <v>220</v>
      </c>
      <c r="OR123" s="5" t="s">
        <v>220</v>
      </c>
      <c r="OS123" s="5" t="s">
        <v>220</v>
      </c>
      <c r="OT123" s="5" t="s">
        <v>220</v>
      </c>
      <c r="OU123" s="5" t="s">
        <v>220</v>
      </c>
      <c r="OV123" s="5" t="s">
        <v>220</v>
      </c>
      <c r="OW123" s="5" t="s">
        <v>220</v>
      </c>
      <c r="OX123" s="5" t="s">
        <v>220</v>
      </c>
      <c r="OY123" s="5" t="s">
        <v>220</v>
      </c>
      <c r="OZ123" s="5" t="s">
        <v>220</v>
      </c>
      <c r="PA123" s="5" t="s">
        <v>220</v>
      </c>
      <c r="PB123" s="5" t="s">
        <v>220</v>
      </c>
      <c r="PC123" s="5">
        <v>0</v>
      </c>
      <c r="PD123" s="5">
        <v>0</v>
      </c>
      <c r="PE123" s="5">
        <v>0</v>
      </c>
      <c r="PF123" s="5">
        <v>0</v>
      </c>
      <c r="PG123" s="5" t="s">
        <v>220</v>
      </c>
      <c r="PH123" s="5" t="s">
        <v>220</v>
      </c>
      <c r="PI123" s="5" t="s">
        <v>220</v>
      </c>
      <c r="PJ123" s="5" t="s">
        <v>220</v>
      </c>
      <c r="PK123" s="5" t="s">
        <v>220</v>
      </c>
      <c r="PL123" s="5" t="s">
        <v>220</v>
      </c>
      <c r="PM123" s="5" t="s">
        <v>220</v>
      </c>
      <c r="PN123" s="5" t="s">
        <v>220</v>
      </c>
      <c r="PO123" s="5" t="s">
        <v>220</v>
      </c>
      <c r="PP123" s="5" t="s">
        <v>220</v>
      </c>
      <c r="PQ123" s="5" t="s">
        <v>220</v>
      </c>
      <c r="PR123" s="5" t="s">
        <v>220</v>
      </c>
      <c r="PS123" s="5" t="s">
        <v>220</v>
      </c>
      <c r="PT123" s="5" t="s">
        <v>220</v>
      </c>
      <c r="PU123" s="5" t="s">
        <v>220</v>
      </c>
      <c r="PV123" s="5" t="s">
        <v>220</v>
      </c>
      <c r="PW123" s="5" t="s">
        <v>220</v>
      </c>
      <c r="PX123" s="5" t="s">
        <v>220</v>
      </c>
      <c r="PY123" s="5" t="s">
        <v>220</v>
      </c>
      <c r="PZ123" s="5" t="s">
        <v>220</v>
      </c>
      <c r="QA123" s="5" t="s">
        <v>220</v>
      </c>
      <c r="QB123" s="5" t="s">
        <v>220</v>
      </c>
      <c r="QC123" s="5" t="s">
        <v>220</v>
      </c>
      <c r="QD123" s="5" t="s">
        <v>220</v>
      </c>
      <c r="QE123" s="5" t="s">
        <v>220</v>
      </c>
      <c r="QF123" s="5" t="s">
        <v>220</v>
      </c>
      <c r="QG123" s="5" t="s">
        <v>220</v>
      </c>
      <c r="QH123" s="5" t="s">
        <v>220</v>
      </c>
      <c r="QI123" s="5">
        <v>0</v>
      </c>
      <c r="QJ123" s="5">
        <v>0</v>
      </c>
      <c r="QK123" s="5">
        <v>0</v>
      </c>
      <c r="QL123" s="5">
        <v>0</v>
      </c>
      <c r="QM123" s="5" t="s">
        <v>220</v>
      </c>
      <c r="QN123" s="5" t="s">
        <v>220</v>
      </c>
      <c r="QO123" s="5" t="s">
        <v>220</v>
      </c>
      <c r="QP123" s="5" t="s">
        <v>220</v>
      </c>
      <c r="QQ123" s="5" t="s">
        <v>220</v>
      </c>
      <c r="QR123" s="5" t="s">
        <v>220</v>
      </c>
      <c r="QS123" s="5" t="s">
        <v>220</v>
      </c>
      <c r="QT123" s="5" t="s">
        <v>220</v>
      </c>
      <c r="QU123" s="5" t="s">
        <v>220</v>
      </c>
      <c r="QV123" s="5" t="s">
        <v>220</v>
      </c>
      <c r="QW123" s="5" t="s">
        <v>220</v>
      </c>
      <c r="QX123" s="5" t="s">
        <v>220</v>
      </c>
      <c r="QY123" s="5" t="s">
        <v>220</v>
      </c>
      <c r="QZ123" s="5" t="s">
        <v>220</v>
      </c>
      <c r="RA123" s="5" t="s">
        <v>220</v>
      </c>
      <c r="RB123" s="5" t="s">
        <v>220</v>
      </c>
      <c r="RC123" s="5" t="s">
        <v>220</v>
      </c>
      <c r="RD123" s="5" t="s">
        <v>220</v>
      </c>
      <c r="RE123" s="5" t="s">
        <v>220</v>
      </c>
      <c r="RF123" s="5" t="s">
        <v>220</v>
      </c>
      <c r="RG123" s="5" t="s">
        <v>220</v>
      </c>
      <c r="RH123" s="5" t="s">
        <v>220</v>
      </c>
      <c r="RI123" s="5" t="s">
        <v>220</v>
      </c>
      <c r="RJ123" s="5" t="s">
        <v>220</v>
      </c>
      <c r="RK123" s="5" t="s">
        <v>220</v>
      </c>
      <c r="RL123" s="5" t="s">
        <v>220</v>
      </c>
      <c r="RM123" s="5" t="s">
        <v>220</v>
      </c>
      <c r="RN123" s="5" t="s">
        <v>220</v>
      </c>
      <c r="RO123" s="5">
        <v>0</v>
      </c>
      <c r="RP123" s="5">
        <v>0</v>
      </c>
      <c r="RQ123" s="5">
        <v>0</v>
      </c>
      <c r="RR123" s="5">
        <v>0</v>
      </c>
      <c r="RS123" s="5" t="s">
        <v>220</v>
      </c>
      <c r="RT123" s="5" t="s">
        <v>220</v>
      </c>
      <c r="RU123" s="5" t="s">
        <v>220</v>
      </c>
      <c r="RV123" s="5" t="s">
        <v>220</v>
      </c>
      <c r="RW123" s="5" t="s">
        <v>220</v>
      </c>
      <c r="RX123" s="5" t="s">
        <v>220</v>
      </c>
      <c r="RY123" s="5" t="s">
        <v>220</v>
      </c>
      <c r="RZ123" s="5" t="s">
        <v>220</v>
      </c>
      <c r="SA123" s="5" t="s">
        <v>220</v>
      </c>
      <c r="SB123" s="5" t="s">
        <v>220</v>
      </c>
      <c r="SC123" s="5" t="s">
        <v>220</v>
      </c>
      <c r="SD123" s="5" t="s">
        <v>220</v>
      </c>
      <c r="SE123" s="5" t="s">
        <v>220</v>
      </c>
      <c r="SF123" s="5" t="s">
        <v>220</v>
      </c>
      <c r="SG123" s="5" t="s">
        <v>220</v>
      </c>
      <c r="SH123" s="5" t="s">
        <v>220</v>
      </c>
      <c r="SI123" s="5" t="s">
        <v>220</v>
      </c>
      <c r="SJ123" s="5" t="s">
        <v>220</v>
      </c>
      <c r="SK123" s="5" t="s">
        <v>220</v>
      </c>
      <c r="SL123" s="5" t="s">
        <v>220</v>
      </c>
      <c r="SM123" s="5" t="s">
        <v>220</v>
      </c>
      <c r="SN123" s="5" t="s">
        <v>220</v>
      </c>
      <c r="SO123" s="5" t="s">
        <v>220</v>
      </c>
      <c r="SP123" s="5" t="s">
        <v>220</v>
      </c>
      <c r="SQ123" s="5" t="s">
        <v>220</v>
      </c>
      <c r="SR123" s="5" t="s">
        <v>220</v>
      </c>
      <c r="SS123" s="5" t="s">
        <v>220</v>
      </c>
      <c r="ST123" s="5" t="s">
        <v>220</v>
      </c>
      <c r="SU123" s="5">
        <v>0</v>
      </c>
      <c r="SV123" s="5">
        <v>0</v>
      </c>
      <c r="SW123" s="5">
        <v>0</v>
      </c>
      <c r="SX123" s="5">
        <v>0</v>
      </c>
      <c r="SY123" s="5" t="s">
        <v>220</v>
      </c>
      <c r="SZ123" s="5" t="s">
        <v>220</v>
      </c>
      <c r="TA123" s="5" t="s">
        <v>220</v>
      </c>
      <c r="TB123" s="5" t="s">
        <v>220</v>
      </c>
      <c r="TC123" s="5" t="s">
        <v>220</v>
      </c>
      <c r="TD123" s="5" t="s">
        <v>220</v>
      </c>
      <c r="TE123" s="5" t="s">
        <v>220</v>
      </c>
      <c r="TF123" s="5" t="s">
        <v>220</v>
      </c>
      <c r="TG123" s="5" t="s">
        <v>220</v>
      </c>
      <c r="TH123" s="5" t="s">
        <v>220</v>
      </c>
      <c r="TI123" s="5" t="s">
        <v>220</v>
      </c>
      <c r="TJ123" s="5" t="s">
        <v>220</v>
      </c>
      <c r="TK123" s="5" t="s">
        <v>220</v>
      </c>
      <c r="TL123" s="5" t="s">
        <v>220</v>
      </c>
      <c r="TM123" s="5" t="s">
        <v>220</v>
      </c>
      <c r="TN123" s="5" t="s">
        <v>220</v>
      </c>
      <c r="TO123" s="5" t="s">
        <v>220</v>
      </c>
      <c r="TP123" s="5" t="s">
        <v>220</v>
      </c>
      <c r="TQ123" s="5" t="s">
        <v>220</v>
      </c>
      <c r="TR123" s="5" t="s">
        <v>220</v>
      </c>
      <c r="TS123" s="5" t="s">
        <v>220</v>
      </c>
      <c r="TT123" s="5" t="s">
        <v>220</v>
      </c>
      <c r="TU123" s="5" t="s">
        <v>220</v>
      </c>
      <c r="TV123" s="5" t="s">
        <v>220</v>
      </c>
      <c r="TW123" s="5" t="s">
        <v>220</v>
      </c>
      <c r="TX123" s="5" t="s">
        <v>220</v>
      </c>
      <c r="TY123" s="5" t="s">
        <v>220</v>
      </c>
      <c r="TZ123" s="5" t="s">
        <v>220</v>
      </c>
      <c r="UA123" s="5">
        <v>0</v>
      </c>
      <c r="UB123" s="5">
        <v>0</v>
      </c>
      <c r="UC123" s="5">
        <v>0</v>
      </c>
      <c r="UD123" s="5">
        <v>0</v>
      </c>
      <c r="UE123" s="5" t="s">
        <v>220</v>
      </c>
      <c r="UF123" s="5" t="s">
        <v>220</v>
      </c>
      <c r="UG123" s="5" t="s">
        <v>220</v>
      </c>
      <c r="UH123" s="5" t="s">
        <v>220</v>
      </c>
      <c r="UI123" s="5" t="s">
        <v>220</v>
      </c>
      <c r="UJ123" s="5" t="s">
        <v>220</v>
      </c>
      <c r="UK123" s="5" t="s">
        <v>220</v>
      </c>
      <c r="UL123" s="5" t="s">
        <v>220</v>
      </c>
      <c r="UM123" s="5" t="s">
        <v>220</v>
      </c>
      <c r="UN123" s="5" t="s">
        <v>220</v>
      </c>
      <c r="UO123" s="5" t="s">
        <v>220</v>
      </c>
      <c r="UP123" s="5" t="s">
        <v>220</v>
      </c>
      <c r="UQ123" s="5" t="s">
        <v>220</v>
      </c>
      <c r="UR123" s="5" t="s">
        <v>220</v>
      </c>
      <c r="US123" s="5" t="s">
        <v>220</v>
      </c>
      <c r="UT123" s="5" t="s">
        <v>220</v>
      </c>
      <c r="UU123" s="5" t="s">
        <v>220</v>
      </c>
      <c r="UV123" s="5" t="s">
        <v>220</v>
      </c>
      <c r="UW123" s="5" t="s">
        <v>220</v>
      </c>
      <c r="UX123" s="5" t="s">
        <v>220</v>
      </c>
      <c r="UY123" s="5" t="s">
        <v>220</v>
      </c>
      <c r="UZ123" s="5" t="s">
        <v>220</v>
      </c>
      <c r="VA123" s="5" t="s">
        <v>220</v>
      </c>
      <c r="VB123" s="5" t="s">
        <v>220</v>
      </c>
      <c r="VC123" s="5" t="s">
        <v>220</v>
      </c>
      <c r="VD123" s="5" t="s">
        <v>220</v>
      </c>
      <c r="VE123" s="5" t="s">
        <v>220</v>
      </c>
      <c r="VF123" s="5" t="s">
        <v>220</v>
      </c>
      <c r="VG123" s="5">
        <v>3585</v>
      </c>
      <c r="VH123" s="5">
        <v>3403</v>
      </c>
      <c r="VI123" s="5">
        <v>3369</v>
      </c>
      <c r="VJ123" s="5">
        <v>1831</v>
      </c>
      <c r="VK123" s="5" t="s">
        <v>220</v>
      </c>
      <c r="VL123" s="5" t="s">
        <v>220</v>
      </c>
      <c r="VM123" s="5" t="s">
        <v>220</v>
      </c>
      <c r="VN123" s="5" t="s">
        <v>220</v>
      </c>
      <c r="VO123" s="5" t="s">
        <v>220</v>
      </c>
      <c r="VP123" s="5" t="s">
        <v>220</v>
      </c>
      <c r="VQ123" s="5" t="s">
        <v>220</v>
      </c>
      <c r="VR123" s="5" t="s">
        <v>220</v>
      </c>
      <c r="VS123" s="5" t="s">
        <v>220</v>
      </c>
      <c r="VT123" s="5" t="s">
        <v>220</v>
      </c>
      <c r="VU123" s="5" t="s">
        <v>220</v>
      </c>
      <c r="VV123" s="5" t="s">
        <v>220</v>
      </c>
      <c r="VW123" s="5" t="s">
        <v>220</v>
      </c>
      <c r="VX123" s="5" t="s">
        <v>220</v>
      </c>
      <c r="VY123" s="5" t="s">
        <v>220</v>
      </c>
      <c r="VZ123" s="5" t="s">
        <v>220</v>
      </c>
      <c r="WA123" s="5" t="s">
        <v>220</v>
      </c>
      <c r="WB123" s="5" t="s">
        <v>220</v>
      </c>
      <c r="WC123" s="5" t="s">
        <v>220</v>
      </c>
      <c r="WD123" s="5" t="s">
        <v>220</v>
      </c>
      <c r="WE123" s="5" t="s">
        <v>220</v>
      </c>
      <c r="WF123" s="5" t="s">
        <v>220</v>
      </c>
      <c r="WG123" s="5" t="s">
        <v>220</v>
      </c>
      <c r="WH123" s="5" t="s">
        <v>220</v>
      </c>
      <c r="WI123" s="5" t="s">
        <v>220</v>
      </c>
      <c r="WJ123" s="5" t="s">
        <v>220</v>
      </c>
      <c r="WK123" s="5" t="s">
        <v>220</v>
      </c>
      <c r="WL123" s="5" t="s">
        <v>220</v>
      </c>
      <c r="WM123" s="5">
        <v>0</v>
      </c>
      <c r="WN123" s="5">
        <v>0</v>
      </c>
      <c r="WO123" s="5">
        <v>0</v>
      </c>
      <c r="WP123" s="5">
        <v>0</v>
      </c>
      <c r="WQ123" s="5" t="s">
        <v>220</v>
      </c>
      <c r="WR123" s="5" t="s">
        <v>220</v>
      </c>
      <c r="WS123" s="5" t="s">
        <v>220</v>
      </c>
      <c r="WT123" s="5" t="s">
        <v>220</v>
      </c>
      <c r="WU123" s="5" t="s">
        <v>220</v>
      </c>
      <c r="WV123" s="5" t="s">
        <v>220</v>
      </c>
      <c r="WW123" s="5" t="s">
        <v>220</v>
      </c>
      <c r="WX123" s="5" t="s">
        <v>220</v>
      </c>
      <c r="WY123" s="5" t="s">
        <v>220</v>
      </c>
      <c r="WZ123" s="5" t="s">
        <v>220</v>
      </c>
      <c r="XA123" s="5" t="s">
        <v>220</v>
      </c>
      <c r="XB123" s="5" t="s">
        <v>220</v>
      </c>
      <c r="XC123" s="5" t="s">
        <v>220</v>
      </c>
      <c r="XD123" s="5" t="s">
        <v>220</v>
      </c>
      <c r="XE123" s="5" t="s">
        <v>220</v>
      </c>
      <c r="XF123" s="5" t="s">
        <v>220</v>
      </c>
      <c r="XG123" s="5" t="s">
        <v>220</v>
      </c>
      <c r="XH123" s="5" t="s">
        <v>220</v>
      </c>
      <c r="XI123" s="5" t="s">
        <v>220</v>
      </c>
      <c r="XJ123" s="5" t="s">
        <v>220</v>
      </c>
      <c r="XK123" s="5" t="s">
        <v>220</v>
      </c>
      <c r="XL123" s="5" t="s">
        <v>220</v>
      </c>
      <c r="XM123" s="5" t="s">
        <v>220</v>
      </c>
      <c r="XN123" s="5" t="s">
        <v>220</v>
      </c>
      <c r="XO123" s="5" t="s">
        <v>220</v>
      </c>
      <c r="XP123" s="5" t="s">
        <v>220</v>
      </c>
      <c r="XQ123" s="5" t="s">
        <v>220</v>
      </c>
      <c r="XR123" s="5" t="s">
        <v>220</v>
      </c>
      <c r="XS123" s="2" t="s">
        <v>220</v>
      </c>
      <c r="XT123" s="3" t="s">
        <v>222</v>
      </c>
      <c r="XU123" s="3" t="s">
        <v>221</v>
      </c>
      <c r="XV123" s="3" t="s">
        <v>221</v>
      </c>
      <c r="XW123" s="3" t="s">
        <v>221</v>
      </c>
      <c r="XX123" s="3" t="s">
        <v>222</v>
      </c>
      <c r="XY123" s="3" t="s">
        <v>221</v>
      </c>
      <c r="XZ123" s="3"/>
    </row>
    <row r="124" spans="1:650" x14ac:dyDescent="0.3">
      <c r="A124" s="1" t="s">
        <v>118</v>
      </c>
      <c r="B124" s="2">
        <v>4061803</v>
      </c>
      <c r="C124" s="5" t="s">
        <v>220</v>
      </c>
      <c r="D124" s="5" t="s">
        <v>220</v>
      </c>
      <c r="E124" s="5" t="s">
        <v>220</v>
      </c>
      <c r="F124" s="5" t="s">
        <v>220</v>
      </c>
      <c r="G124" s="5" t="s">
        <v>220</v>
      </c>
      <c r="H124" s="5" t="s">
        <v>220</v>
      </c>
      <c r="I124" s="5" t="s">
        <v>220</v>
      </c>
      <c r="J124" s="5" t="s">
        <v>220</v>
      </c>
      <c r="K124" s="5" t="s">
        <v>220</v>
      </c>
      <c r="L124" s="5" t="s">
        <v>220</v>
      </c>
      <c r="M124" s="5" t="s">
        <v>220</v>
      </c>
      <c r="N124" s="5" t="s">
        <v>220</v>
      </c>
      <c r="O124" s="5" t="s">
        <v>220</v>
      </c>
      <c r="P124" s="5" t="s">
        <v>220</v>
      </c>
      <c r="Q124" s="5" t="s">
        <v>220</v>
      </c>
      <c r="R124" s="5" t="s">
        <v>220</v>
      </c>
      <c r="S124" s="5" t="s">
        <v>220</v>
      </c>
      <c r="T124" s="5" t="s">
        <v>220</v>
      </c>
      <c r="U124" s="5" t="s">
        <v>220</v>
      </c>
      <c r="V124" s="5">
        <v>3124</v>
      </c>
      <c r="W124" s="5">
        <v>0</v>
      </c>
      <c r="X124" s="5">
        <v>151</v>
      </c>
      <c r="Y124" s="5">
        <v>0</v>
      </c>
      <c r="Z124" s="5">
        <v>0</v>
      </c>
      <c r="AA124" s="5">
        <v>0</v>
      </c>
      <c r="AB124" s="5">
        <v>0</v>
      </c>
      <c r="AC124" s="5">
        <v>0</v>
      </c>
      <c r="AD124" s="5">
        <v>0</v>
      </c>
      <c r="AE124" s="5">
        <v>0</v>
      </c>
      <c r="AF124" s="5">
        <v>35</v>
      </c>
      <c r="AG124" s="5">
        <v>188</v>
      </c>
      <c r="AH124" s="5">
        <v>65</v>
      </c>
      <c r="AI124" s="5" t="s">
        <v>220</v>
      </c>
      <c r="AJ124" s="5" t="s">
        <v>220</v>
      </c>
      <c r="AK124" s="5" t="s">
        <v>220</v>
      </c>
      <c r="AL124" s="5" t="s">
        <v>220</v>
      </c>
      <c r="AM124" s="5" t="s">
        <v>220</v>
      </c>
      <c r="AN124" s="5" t="s">
        <v>220</v>
      </c>
      <c r="AO124" s="5" t="s">
        <v>220</v>
      </c>
      <c r="AP124" s="5" t="s">
        <v>220</v>
      </c>
      <c r="AQ124" s="5" t="s">
        <v>220</v>
      </c>
      <c r="AR124" s="5" t="s">
        <v>220</v>
      </c>
      <c r="AS124" s="5" t="s">
        <v>220</v>
      </c>
      <c r="AT124" s="5" t="s">
        <v>220</v>
      </c>
      <c r="AU124" s="5" t="s">
        <v>220</v>
      </c>
      <c r="AV124" s="5" t="s">
        <v>220</v>
      </c>
      <c r="AW124" s="5" t="s">
        <v>220</v>
      </c>
      <c r="AX124" s="5" t="s">
        <v>220</v>
      </c>
      <c r="AY124" s="5" t="s">
        <v>220</v>
      </c>
      <c r="AZ124" s="5" t="s">
        <v>220</v>
      </c>
      <c r="BA124" s="5" t="s">
        <v>220</v>
      </c>
      <c r="BB124" s="5">
        <v>0</v>
      </c>
      <c r="BC124" s="5">
        <v>0</v>
      </c>
      <c r="BD124" s="5">
        <v>1</v>
      </c>
      <c r="BE124" s="5">
        <v>1</v>
      </c>
      <c r="BF124" s="5">
        <v>2</v>
      </c>
      <c r="BG124" s="5">
        <v>1</v>
      </c>
      <c r="BH124" s="5">
        <v>127</v>
      </c>
      <c r="BI124" s="5">
        <v>4</v>
      </c>
      <c r="BJ124" s="5">
        <v>47</v>
      </c>
      <c r="BK124" s="5">
        <v>304</v>
      </c>
      <c r="BL124" s="5">
        <v>177</v>
      </c>
      <c r="BM124" s="5">
        <v>690</v>
      </c>
      <c r="BN124" s="5">
        <v>28</v>
      </c>
      <c r="BO124" s="5" t="s">
        <v>220</v>
      </c>
      <c r="BP124" s="5" t="s">
        <v>220</v>
      </c>
      <c r="BQ124" s="5" t="s">
        <v>220</v>
      </c>
      <c r="BR124" s="5" t="s">
        <v>220</v>
      </c>
      <c r="BS124" s="5" t="s">
        <v>220</v>
      </c>
      <c r="BT124" s="5" t="s">
        <v>220</v>
      </c>
      <c r="BU124" s="5" t="s">
        <v>220</v>
      </c>
      <c r="BV124" s="5" t="s">
        <v>220</v>
      </c>
      <c r="BW124" s="5" t="s">
        <v>220</v>
      </c>
      <c r="BX124" s="5" t="s">
        <v>220</v>
      </c>
      <c r="BY124" s="5" t="s">
        <v>220</v>
      </c>
      <c r="BZ124" s="5" t="s">
        <v>220</v>
      </c>
      <c r="CA124" s="5" t="s">
        <v>220</v>
      </c>
      <c r="CB124" s="5" t="s">
        <v>220</v>
      </c>
      <c r="CC124" s="5" t="s">
        <v>220</v>
      </c>
      <c r="CD124" s="5" t="s">
        <v>220</v>
      </c>
      <c r="CE124" s="5" t="s">
        <v>220</v>
      </c>
      <c r="CF124" s="5" t="s">
        <v>220</v>
      </c>
      <c r="CG124" s="5" t="s">
        <v>220</v>
      </c>
      <c r="CH124" s="5">
        <v>14</v>
      </c>
      <c r="CI124" s="5">
        <v>92</v>
      </c>
      <c r="CJ124" s="5">
        <v>5</v>
      </c>
      <c r="CK124" s="5">
        <v>119</v>
      </c>
      <c r="CL124" s="5">
        <v>353</v>
      </c>
      <c r="CM124" s="5">
        <v>72</v>
      </c>
      <c r="CN124" s="5">
        <v>203</v>
      </c>
      <c r="CO124" s="5">
        <v>575</v>
      </c>
      <c r="CP124" s="5">
        <v>76</v>
      </c>
      <c r="CQ124" s="5">
        <v>157</v>
      </c>
      <c r="CR124" s="5">
        <v>359</v>
      </c>
      <c r="CS124" s="5">
        <v>436</v>
      </c>
      <c r="CT124" s="5">
        <v>2010</v>
      </c>
      <c r="CU124" s="5" t="s">
        <v>220</v>
      </c>
      <c r="CV124" s="5" t="s">
        <v>220</v>
      </c>
      <c r="CW124" s="5" t="s">
        <v>220</v>
      </c>
      <c r="CX124" s="5" t="s">
        <v>220</v>
      </c>
      <c r="CY124" s="5" t="s">
        <v>220</v>
      </c>
      <c r="CZ124" s="5" t="s">
        <v>220</v>
      </c>
      <c r="DA124" s="5" t="s">
        <v>220</v>
      </c>
      <c r="DB124" s="5" t="s">
        <v>220</v>
      </c>
      <c r="DC124" s="5" t="s">
        <v>220</v>
      </c>
      <c r="DD124" s="5" t="s">
        <v>220</v>
      </c>
      <c r="DE124" s="5" t="s">
        <v>220</v>
      </c>
      <c r="DF124" s="5" t="s">
        <v>220</v>
      </c>
      <c r="DG124" s="5" t="s">
        <v>220</v>
      </c>
      <c r="DH124" s="5" t="s">
        <v>220</v>
      </c>
      <c r="DI124" s="5" t="s">
        <v>220</v>
      </c>
      <c r="DJ124" s="5" t="s">
        <v>220</v>
      </c>
      <c r="DK124" s="5" t="s">
        <v>220</v>
      </c>
      <c r="DL124" s="5" t="s">
        <v>220</v>
      </c>
      <c r="DM124" s="5" t="s">
        <v>220</v>
      </c>
      <c r="DN124" s="5">
        <v>755</v>
      </c>
      <c r="DO124" s="5">
        <v>2231</v>
      </c>
      <c r="DP124" s="5">
        <v>1873</v>
      </c>
      <c r="DQ124" s="5">
        <v>2726</v>
      </c>
      <c r="DR124" s="5">
        <v>3434</v>
      </c>
      <c r="DS124" s="5">
        <v>2193</v>
      </c>
      <c r="DT124" s="5">
        <v>3009</v>
      </c>
      <c r="DU124" s="5">
        <v>3104</v>
      </c>
      <c r="DV124" s="5">
        <v>2594</v>
      </c>
      <c r="DW124" s="5">
        <v>2454</v>
      </c>
      <c r="DX124" s="5">
        <v>2725</v>
      </c>
      <c r="DY124" s="5">
        <v>2735</v>
      </c>
      <c r="DZ124" s="5">
        <v>3434</v>
      </c>
      <c r="EA124" s="5" t="s">
        <v>220</v>
      </c>
      <c r="EB124" s="5" t="s">
        <v>220</v>
      </c>
      <c r="EC124" s="5" t="s">
        <v>220</v>
      </c>
      <c r="ED124" s="5" t="s">
        <v>220</v>
      </c>
      <c r="EE124" s="5" t="s">
        <v>220</v>
      </c>
      <c r="EF124" s="5" t="s">
        <v>220</v>
      </c>
      <c r="EG124" s="5" t="s">
        <v>220</v>
      </c>
      <c r="EH124" s="5" t="s">
        <v>220</v>
      </c>
      <c r="EI124" s="5" t="s">
        <v>220</v>
      </c>
      <c r="EJ124" s="5" t="s">
        <v>220</v>
      </c>
      <c r="EK124" s="5" t="s">
        <v>220</v>
      </c>
      <c r="EL124" s="5" t="s">
        <v>220</v>
      </c>
      <c r="EM124" s="5" t="s">
        <v>220</v>
      </c>
      <c r="EN124" s="5" t="s">
        <v>220</v>
      </c>
      <c r="EO124" s="5" t="s">
        <v>220</v>
      </c>
      <c r="EP124" s="5" t="s">
        <v>220</v>
      </c>
      <c r="EQ124" s="5" t="s">
        <v>220</v>
      </c>
      <c r="ER124" s="5" t="s">
        <v>220</v>
      </c>
      <c r="ES124" s="5" t="s">
        <v>220</v>
      </c>
      <c r="ET124" s="5">
        <v>6</v>
      </c>
      <c r="EU124" s="5">
        <v>79</v>
      </c>
      <c r="EV124" s="5">
        <v>21</v>
      </c>
      <c r="EW124" s="5">
        <v>51</v>
      </c>
      <c r="EX124" s="5">
        <v>379</v>
      </c>
      <c r="EY124" s="5">
        <v>52</v>
      </c>
      <c r="EZ124" s="5">
        <v>205</v>
      </c>
      <c r="FA124" s="5">
        <v>229</v>
      </c>
      <c r="FB124" s="5">
        <v>479</v>
      </c>
      <c r="FC124" s="5">
        <v>530</v>
      </c>
      <c r="FD124" s="5">
        <v>250</v>
      </c>
      <c r="FE124" s="5">
        <v>512</v>
      </c>
      <c r="FF124" s="5">
        <v>633</v>
      </c>
      <c r="FG124" s="5" t="s">
        <v>220</v>
      </c>
      <c r="FH124" s="5" t="s">
        <v>220</v>
      </c>
      <c r="FI124" s="5" t="s">
        <v>220</v>
      </c>
      <c r="FJ124" s="5" t="s">
        <v>220</v>
      </c>
      <c r="FK124" s="5" t="s">
        <v>220</v>
      </c>
      <c r="FL124" s="5" t="s">
        <v>220</v>
      </c>
      <c r="FM124" s="5" t="s">
        <v>220</v>
      </c>
      <c r="FN124" s="5" t="s">
        <v>220</v>
      </c>
      <c r="FO124" s="5" t="s">
        <v>220</v>
      </c>
      <c r="FP124" s="5" t="s">
        <v>220</v>
      </c>
      <c r="FQ124" s="5" t="s">
        <v>220</v>
      </c>
      <c r="FR124" s="5" t="s">
        <v>220</v>
      </c>
      <c r="FS124" s="5" t="s">
        <v>220</v>
      </c>
      <c r="FT124" s="5" t="s">
        <v>220</v>
      </c>
      <c r="FU124" s="5" t="s">
        <v>220</v>
      </c>
      <c r="FV124" s="5" t="s">
        <v>220</v>
      </c>
      <c r="FW124" s="5" t="s">
        <v>220</v>
      </c>
      <c r="FX124" s="5" t="s">
        <v>220</v>
      </c>
      <c r="FY124" s="5" t="s">
        <v>220</v>
      </c>
      <c r="FZ124" s="5" t="s">
        <v>220</v>
      </c>
      <c r="GA124" s="5" t="s">
        <v>220</v>
      </c>
      <c r="GB124" s="5" t="s">
        <v>220</v>
      </c>
      <c r="GC124" s="5" t="s">
        <v>220</v>
      </c>
      <c r="GD124" s="5" t="s">
        <v>220</v>
      </c>
      <c r="GE124" s="5" t="s">
        <v>220</v>
      </c>
      <c r="GF124" s="5" t="s">
        <v>220</v>
      </c>
      <c r="GG124" s="5" t="s">
        <v>220</v>
      </c>
      <c r="GH124" s="5" t="s">
        <v>220</v>
      </c>
      <c r="GI124" s="5" t="s">
        <v>220</v>
      </c>
      <c r="GJ124" s="5" t="s">
        <v>220</v>
      </c>
      <c r="GK124" s="5" t="s">
        <v>220</v>
      </c>
      <c r="GL124" s="5" t="s">
        <v>220</v>
      </c>
      <c r="GM124" s="5" t="s">
        <v>220</v>
      </c>
      <c r="GN124" s="5" t="s">
        <v>220</v>
      </c>
      <c r="GO124" s="5" t="s">
        <v>220</v>
      </c>
      <c r="GP124" s="5" t="s">
        <v>220</v>
      </c>
      <c r="GQ124" s="5" t="s">
        <v>220</v>
      </c>
      <c r="GR124" s="5" t="s">
        <v>220</v>
      </c>
      <c r="GS124" s="5" t="s">
        <v>220</v>
      </c>
      <c r="GT124" s="5" t="s">
        <v>220</v>
      </c>
      <c r="GU124" s="5" t="s">
        <v>220</v>
      </c>
      <c r="GV124" s="5" t="s">
        <v>220</v>
      </c>
      <c r="GW124" s="5" t="s">
        <v>220</v>
      </c>
      <c r="GX124" s="5" t="s">
        <v>220</v>
      </c>
      <c r="GY124" s="5" t="s">
        <v>220</v>
      </c>
      <c r="GZ124" s="5" t="s">
        <v>220</v>
      </c>
      <c r="HA124" s="5" t="s">
        <v>220</v>
      </c>
      <c r="HB124" s="5" t="s">
        <v>220</v>
      </c>
      <c r="HC124" s="5" t="s">
        <v>220</v>
      </c>
      <c r="HD124" s="5" t="s">
        <v>220</v>
      </c>
      <c r="HE124" s="5" t="s">
        <v>220</v>
      </c>
      <c r="HF124" s="5">
        <v>3899</v>
      </c>
      <c r="HG124" s="5">
        <v>2402</v>
      </c>
      <c r="HH124" s="5">
        <v>2051</v>
      </c>
      <c r="HI124" s="5">
        <v>2898</v>
      </c>
      <c r="HJ124" s="5">
        <v>4167</v>
      </c>
      <c r="HK124" s="5">
        <v>2318</v>
      </c>
      <c r="HL124" s="5">
        <v>3545</v>
      </c>
      <c r="HM124" s="5">
        <v>3911</v>
      </c>
      <c r="HN124" s="5">
        <v>3196</v>
      </c>
      <c r="HO124" s="5">
        <v>3446</v>
      </c>
      <c r="HP124" s="5">
        <v>3547</v>
      </c>
      <c r="HQ124" s="5">
        <v>4561</v>
      </c>
      <c r="HR124" s="5">
        <v>6171</v>
      </c>
      <c r="HS124" s="5" t="s">
        <v>220</v>
      </c>
      <c r="HT124" s="5" t="s">
        <v>220</v>
      </c>
      <c r="HU124" s="5" t="s">
        <v>220</v>
      </c>
      <c r="HV124" s="5" t="s">
        <v>220</v>
      </c>
      <c r="HW124" s="5" t="s">
        <v>220</v>
      </c>
      <c r="HX124" s="5" t="s">
        <v>220</v>
      </c>
      <c r="HY124" s="5" t="s">
        <v>220</v>
      </c>
      <c r="HZ124" s="5" t="s">
        <v>220</v>
      </c>
      <c r="IA124" s="5" t="s">
        <v>220</v>
      </c>
      <c r="IB124" s="5" t="s">
        <v>220</v>
      </c>
      <c r="IC124" s="5" t="s">
        <v>220</v>
      </c>
      <c r="ID124" s="5" t="s">
        <v>220</v>
      </c>
      <c r="IE124" s="5" t="s">
        <v>220</v>
      </c>
      <c r="IF124" s="5" t="s">
        <v>220</v>
      </c>
      <c r="IG124" s="5" t="s">
        <v>220</v>
      </c>
      <c r="IH124" s="5" t="s">
        <v>220</v>
      </c>
      <c r="II124" s="5" t="s">
        <v>220</v>
      </c>
      <c r="IJ124" s="5" t="s">
        <v>220</v>
      </c>
      <c r="IK124" s="5" t="s">
        <v>220</v>
      </c>
      <c r="IL124" s="5">
        <v>11721</v>
      </c>
      <c r="IM124" s="5">
        <v>32754</v>
      </c>
      <c r="IN124" s="5">
        <v>33820</v>
      </c>
      <c r="IO124" s="5">
        <v>37660</v>
      </c>
      <c r="IP124" s="5">
        <v>36565</v>
      </c>
      <c r="IQ124" s="5">
        <v>38191</v>
      </c>
      <c r="IR124" s="5">
        <v>38126</v>
      </c>
      <c r="IS124" s="5">
        <v>41330</v>
      </c>
      <c r="IT124" s="5">
        <v>42347</v>
      </c>
      <c r="IU124" s="5">
        <v>42427</v>
      </c>
      <c r="IV124" s="5">
        <v>35822</v>
      </c>
      <c r="IW124" s="5">
        <v>35442</v>
      </c>
      <c r="IX124" s="5">
        <v>31775</v>
      </c>
      <c r="IY124" s="5" t="s">
        <v>220</v>
      </c>
      <c r="IZ124" s="5" t="s">
        <v>220</v>
      </c>
      <c r="JA124" s="5" t="s">
        <v>220</v>
      </c>
      <c r="JB124" s="5" t="s">
        <v>220</v>
      </c>
      <c r="JC124" s="5" t="s">
        <v>220</v>
      </c>
      <c r="JD124" s="5" t="s">
        <v>220</v>
      </c>
      <c r="JE124" s="5" t="s">
        <v>220</v>
      </c>
      <c r="JF124" s="5" t="s">
        <v>220</v>
      </c>
      <c r="JG124" s="5" t="s">
        <v>220</v>
      </c>
      <c r="JH124" s="5" t="s">
        <v>220</v>
      </c>
      <c r="JI124" s="5" t="s">
        <v>220</v>
      </c>
      <c r="JJ124" s="5" t="s">
        <v>220</v>
      </c>
      <c r="JK124" s="5" t="s">
        <v>220</v>
      </c>
      <c r="JL124" s="5" t="s">
        <v>220</v>
      </c>
      <c r="JM124" s="5" t="s">
        <v>220</v>
      </c>
      <c r="JN124" s="5" t="s">
        <v>220</v>
      </c>
      <c r="JO124" s="5" t="s">
        <v>220</v>
      </c>
      <c r="JP124" s="5" t="s">
        <v>220</v>
      </c>
      <c r="JQ124" s="5" t="s">
        <v>220</v>
      </c>
      <c r="JR124" s="5">
        <v>-1</v>
      </c>
      <c r="JS124" s="5">
        <v>41</v>
      </c>
      <c r="JT124" s="5">
        <v>119</v>
      </c>
      <c r="JU124" s="5">
        <v>101</v>
      </c>
      <c r="JV124" s="5">
        <v>111</v>
      </c>
      <c r="JW124" s="5">
        <v>144</v>
      </c>
      <c r="JX124" s="5">
        <v>134</v>
      </c>
      <c r="JY124" s="5">
        <v>128</v>
      </c>
      <c r="JZ124" s="5">
        <v>174</v>
      </c>
      <c r="KA124" s="5">
        <v>140</v>
      </c>
      <c r="KB124" s="5">
        <v>157</v>
      </c>
      <c r="KC124" s="5">
        <v>328</v>
      </c>
      <c r="KD124" s="5">
        <v>250</v>
      </c>
      <c r="KE124" s="5" t="s">
        <v>220</v>
      </c>
      <c r="KF124" s="5" t="s">
        <v>220</v>
      </c>
      <c r="KG124" s="5" t="s">
        <v>220</v>
      </c>
      <c r="KH124" s="5" t="s">
        <v>220</v>
      </c>
      <c r="KI124" s="5" t="s">
        <v>220</v>
      </c>
      <c r="KJ124" s="5" t="s">
        <v>220</v>
      </c>
      <c r="KK124" s="5" t="s">
        <v>220</v>
      </c>
      <c r="KL124" s="5" t="s">
        <v>220</v>
      </c>
      <c r="KM124" s="5" t="s">
        <v>220</v>
      </c>
      <c r="KN124" s="5" t="s">
        <v>220</v>
      </c>
      <c r="KO124" s="5" t="s">
        <v>220</v>
      </c>
      <c r="KP124" s="5" t="s">
        <v>220</v>
      </c>
      <c r="KQ124" s="5" t="s">
        <v>220</v>
      </c>
      <c r="KR124" s="5" t="s">
        <v>220</v>
      </c>
      <c r="KS124" s="5" t="s">
        <v>220</v>
      </c>
      <c r="KT124" s="5" t="s">
        <v>220</v>
      </c>
      <c r="KU124" s="5" t="s">
        <v>220</v>
      </c>
      <c r="KV124" s="5" t="s">
        <v>220</v>
      </c>
      <c r="KW124" s="5" t="s">
        <v>220</v>
      </c>
      <c r="KX124" s="5">
        <v>27</v>
      </c>
      <c r="KY124" s="5">
        <v>112</v>
      </c>
      <c r="KZ124" s="5">
        <v>93</v>
      </c>
      <c r="LA124" s="5">
        <v>121</v>
      </c>
      <c r="LB124" s="5">
        <v>106</v>
      </c>
      <c r="LC124" s="5">
        <v>96</v>
      </c>
      <c r="LD124" s="5">
        <v>599</v>
      </c>
      <c r="LE124" s="5">
        <v>1606</v>
      </c>
      <c r="LF124" s="5">
        <v>132</v>
      </c>
      <c r="LG124" s="5">
        <v>139</v>
      </c>
      <c r="LH124" s="5">
        <v>143</v>
      </c>
      <c r="LI124" s="5">
        <v>115</v>
      </c>
      <c r="LJ124" s="5">
        <v>79</v>
      </c>
      <c r="LK124" s="5" t="s">
        <v>220</v>
      </c>
      <c r="LL124" s="5" t="s">
        <v>220</v>
      </c>
      <c r="LM124" s="5" t="s">
        <v>220</v>
      </c>
      <c r="LN124" s="5" t="s">
        <v>220</v>
      </c>
      <c r="LO124" s="5" t="s">
        <v>220</v>
      </c>
      <c r="LP124" s="5" t="s">
        <v>220</v>
      </c>
      <c r="LQ124" s="5" t="s">
        <v>220</v>
      </c>
      <c r="LR124" s="5" t="s">
        <v>220</v>
      </c>
      <c r="LS124" s="5" t="s">
        <v>220</v>
      </c>
      <c r="LT124" s="5" t="s">
        <v>220</v>
      </c>
      <c r="LU124" s="5" t="s">
        <v>220</v>
      </c>
      <c r="LV124" s="5" t="s">
        <v>220</v>
      </c>
      <c r="LW124" s="5" t="s">
        <v>220</v>
      </c>
      <c r="LX124" s="5" t="s">
        <v>220</v>
      </c>
      <c r="LY124" s="5" t="s">
        <v>220</v>
      </c>
      <c r="LZ124" s="5" t="s">
        <v>220</v>
      </c>
      <c r="MA124" s="5" t="s">
        <v>220</v>
      </c>
      <c r="MB124" s="5" t="s">
        <v>220</v>
      </c>
      <c r="MC124" s="5" t="s">
        <v>220</v>
      </c>
      <c r="MD124" s="5">
        <v>8</v>
      </c>
      <c r="ME124" s="5">
        <v>41</v>
      </c>
      <c r="MF124" s="5">
        <v>78</v>
      </c>
      <c r="MG124" s="5">
        <v>161</v>
      </c>
      <c r="MH124" s="5">
        <v>86</v>
      </c>
      <c r="MI124" s="5">
        <v>112</v>
      </c>
      <c r="MJ124" s="5">
        <v>96</v>
      </c>
      <c r="MK124" s="5">
        <v>72</v>
      </c>
      <c r="ML124" s="5">
        <v>45</v>
      </c>
      <c r="MM124" s="5">
        <v>59</v>
      </c>
      <c r="MN124" s="5">
        <v>170</v>
      </c>
      <c r="MO124" s="5">
        <v>147</v>
      </c>
      <c r="MP124" s="5">
        <v>252</v>
      </c>
      <c r="MQ124" s="5" t="s">
        <v>220</v>
      </c>
      <c r="MR124" s="5" t="s">
        <v>220</v>
      </c>
      <c r="MS124" s="5" t="s">
        <v>220</v>
      </c>
      <c r="MT124" s="5" t="s">
        <v>220</v>
      </c>
      <c r="MU124" s="5" t="s">
        <v>220</v>
      </c>
      <c r="MV124" s="5" t="s">
        <v>220</v>
      </c>
      <c r="MW124" s="5" t="s">
        <v>220</v>
      </c>
      <c r="MX124" s="5" t="s">
        <v>220</v>
      </c>
      <c r="MY124" s="5" t="s">
        <v>220</v>
      </c>
      <c r="MZ124" s="5" t="s">
        <v>220</v>
      </c>
      <c r="NA124" s="5" t="s">
        <v>220</v>
      </c>
      <c r="NB124" s="5" t="s">
        <v>220</v>
      </c>
      <c r="NC124" s="5" t="s">
        <v>220</v>
      </c>
      <c r="ND124" s="5" t="s">
        <v>220</v>
      </c>
      <c r="NE124" s="5" t="s">
        <v>220</v>
      </c>
      <c r="NF124" s="5" t="s">
        <v>220</v>
      </c>
      <c r="NG124" s="5" t="s">
        <v>220</v>
      </c>
      <c r="NH124" s="5" t="s">
        <v>220</v>
      </c>
      <c r="NI124" s="5" t="s">
        <v>220</v>
      </c>
      <c r="NJ124" s="5" t="s">
        <v>220</v>
      </c>
      <c r="NK124" s="5" t="s">
        <v>220</v>
      </c>
      <c r="NL124" s="5" t="s">
        <v>220</v>
      </c>
      <c r="NM124" s="5" t="s">
        <v>220</v>
      </c>
      <c r="NN124" s="5" t="s">
        <v>220</v>
      </c>
      <c r="NO124" s="5" t="s">
        <v>220</v>
      </c>
      <c r="NP124" s="5" t="s">
        <v>220</v>
      </c>
      <c r="NQ124" s="5" t="s">
        <v>220</v>
      </c>
      <c r="NR124" s="5" t="s">
        <v>220</v>
      </c>
      <c r="NS124" s="5" t="s">
        <v>220</v>
      </c>
      <c r="NT124" s="5" t="s">
        <v>220</v>
      </c>
      <c r="NU124" s="5" t="s">
        <v>220</v>
      </c>
      <c r="NV124" s="5" t="s">
        <v>220</v>
      </c>
      <c r="NW124" s="5" t="s">
        <v>220</v>
      </c>
      <c r="NX124" s="5" t="s">
        <v>220</v>
      </c>
      <c r="NY124" s="5" t="s">
        <v>220</v>
      </c>
      <c r="NZ124" s="5" t="s">
        <v>220</v>
      </c>
      <c r="OA124" s="5" t="s">
        <v>220</v>
      </c>
      <c r="OB124" s="5" t="s">
        <v>220</v>
      </c>
      <c r="OC124" s="5" t="s">
        <v>220</v>
      </c>
      <c r="OD124" s="5" t="s">
        <v>220</v>
      </c>
      <c r="OE124" s="5" t="s">
        <v>220</v>
      </c>
      <c r="OF124" s="5" t="s">
        <v>220</v>
      </c>
      <c r="OG124" s="5" t="s">
        <v>220</v>
      </c>
      <c r="OH124" s="5" t="s">
        <v>220</v>
      </c>
      <c r="OI124" s="5" t="s">
        <v>220</v>
      </c>
      <c r="OJ124" s="5" t="s">
        <v>220</v>
      </c>
      <c r="OK124" s="5" t="s">
        <v>220</v>
      </c>
      <c r="OL124" s="5" t="s">
        <v>220</v>
      </c>
      <c r="OM124" s="5" t="s">
        <v>220</v>
      </c>
      <c r="ON124" s="5" t="s">
        <v>220</v>
      </c>
      <c r="OO124" s="5" t="s">
        <v>220</v>
      </c>
      <c r="OP124" s="5" t="s">
        <v>220</v>
      </c>
      <c r="OQ124" s="5" t="s">
        <v>220</v>
      </c>
      <c r="OR124" s="5" t="s">
        <v>220</v>
      </c>
      <c r="OS124" s="5" t="s">
        <v>220</v>
      </c>
      <c r="OT124" s="5" t="s">
        <v>220</v>
      </c>
      <c r="OU124" s="5" t="s">
        <v>220</v>
      </c>
      <c r="OV124" s="5" t="s">
        <v>220</v>
      </c>
      <c r="OW124" s="5" t="s">
        <v>220</v>
      </c>
      <c r="OX124" s="5" t="s">
        <v>220</v>
      </c>
      <c r="OY124" s="5" t="s">
        <v>220</v>
      </c>
      <c r="OZ124" s="5" t="s">
        <v>220</v>
      </c>
      <c r="PA124" s="5" t="s">
        <v>220</v>
      </c>
      <c r="PB124" s="5" t="s">
        <v>220</v>
      </c>
      <c r="PC124" s="5" t="s">
        <v>220</v>
      </c>
      <c r="PD124" s="5" t="s">
        <v>220</v>
      </c>
      <c r="PE124" s="5" t="s">
        <v>220</v>
      </c>
      <c r="PF124" s="5" t="s">
        <v>220</v>
      </c>
      <c r="PG124" s="5" t="s">
        <v>220</v>
      </c>
      <c r="PH124" s="5" t="s">
        <v>220</v>
      </c>
      <c r="PI124" s="5" t="s">
        <v>220</v>
      </c>
      <c r="PJ124" s="5" t="s">
        <v>220</v>
      </c>
      <c r="PK124" s="5" t="s">
        <v>220</v>
      </c>
      <c r="PL124" s="5" t="s">
        <v>220</v>
      </c>
      <c r="PM124" s="5" t="s">
        <v>220</v>
      </c>
      <c r="PN124" s="5" t="s">
        <v>220</v>
      </c>
      <c r="PO124" s="5" t="s">
        <v>220</v>
      </c>
      <c r="PP124" s="5" t="s">
        <v>220</v>
      </c>
      <c r="PQ124" s="5" t="s">
        <v>220</v>
      </c>
      <c r="PR124" s="5" t="s">
        <v>220</v>
      </c>
      <c r="PS124" s="5" t="s">
        <v>220</v>
      </c>
      <c r="PT124" s="5" t="s">
        <v>220</v>
      </c>
      <c r="PU124" s="5" t="s">
        <v>220</v>
      </c>
      <c r="PV124" s="5">
        <v>599</v>
      </c>
      <c r="PW124" s="5">
        <v>1804</v>
      </c>
      <c r="PX124" s="5">
        <v>2025</v>
      </c>
      <c r="PY124" s="5">
        <v>2068</v>
      </c>
      <c r="PZ124" s="5">
        <v>1846</v>
      </c>
      <c r="QA124" s="5">
        <v>1866</v>
      </c>
      <c r="QB124" s="5">
        <v>1615</v>
      </c>
      <c r="QC124" s="5">
        <v>1329</v>
      </c>
      <c r="QD124" s="5">
        <v>1375</v>
      </c>
      <c r="QE124" s="5">
        <v>1201</v>
      </c>
      <c r="QF124" s="5">
        <v>1068</v>
      </c>
      <c r="QG124" s="5">
        <v>973</v>
      </c>
      <c r="QH124" s="5">
        <v>937</v>
      </c>
      <c r="QI124" s="5" t="s">
        <v>220</v>
      </c>
      <c r="QJ124" s="5" t="s">
        <v>220</v>
      </c>
      <c r="QK124" s="5" t="s">
        <v>220</v>
      </c>
      <c r="QL124" s="5" t="s">
        <v>220</v>
      </c>
      <c r="QM124" s="5" t="s">
        <v>220</v>
      </c>
      <c r="QN124" s="5" t="s">
        <v>220</v>
      </c>
      <c r="QO124" s="5" t="s">
        <v>220</v>
      </c>
      <c r="QP124" s="5" t="s">
        <v>220</v>
      </c>
      <c r="QQ124" s="5" t="s">
        <v>220</v>
      </c>
      <c r="QR124" s="5" t="s">
        <v>220</v>
      </c>
      <c r="QS124" s="5" t="s">
        <v>220</v>
      </c>
      <c r="QT124" s="5" t="s">
        <v>220</v>
      </c>
      <c r="QU124" s="5" t="s">
        <v>220</v>
      </c>
      <c r="QV124" s="5" t="s">
        <v>220</v>
      </c>
      <c r="QW124" s="5" t="s">
        <v>220</v>
      </c>
      <c r="QX124" s="5" t="s">
        <v>220</v>
      </c>
      <c r="QY124" s="5" t="s">
        <v>220</v>
      </c>
      <c r="QZ124" s="5" t="s">
        <v>220</v>
      </c>
      <c r="RA124" s="5" t="s">
        <v>220</v>
      </c>
      <c r="RB124" s="5">
        <v>723</v>
      </c>
      <c r="RC124" s="5">
        <v>1795</v>
      </c>
      <c r="RD124" s="5">
        <v>1748</v>
      </c>
      <c r="RE124" s="5">
        <v>1901</v>
      </c>
      <c r="RF124" s="5">
        <v>1865</v>
      </c>
      <c r="RG124" s="5">
        <v>1688</v>
      </c>
      <c r="RH124" s="5">
        <v>1589</v>
      </c>
      <c r="RI124" s="5">
        <v>1486</v>
      </c>
      <c r="RJ124" s="5">
        <v>1240</v>
      </c>
      <c r="RK124" s="5">
        <v>1401</v>
      </c>
      <c r="RL124" s="5">
        <v>1275</v>
      </c>
      <c r="RM124" s="5">
        <v>1262</v>
      </c>
      <c r="RN124" s="5">
        <v>1226</v>
      </c>
      <c r="RO124" s="5" t="s">
        <v>220</v>
      </c>
      <c r="RP124" s="5" t="s">
        <v>220</v>
      </c>
      <c r="RQ124" s="5" t="s">
        <v>220</v>
      </c>
      <c r="RR124" s="5" t="s">
        <v>220</v>
      </c>
      <c r="RS124" s="5" t="s">
        <v>220</v>
      </c>
      <c r="RT124" s="5" t="s">
        <v>220</v>
      </c>
      <c r="RU124" s="5" t="s">
        <v>220</v>
      </c>
      <c r="RV124" s="5" t="s">
        <v>220</v>
      </c>
      <c r="RW124" s="5" t="s">
        <v>220</v>
      </c>
      <c r="RX124" s="5" t="s">
        <v>220</v>
      </c>
      <c r="RY124" s="5" t="s">
        <v>220</v>
      </c>
      <c r="RZ124" s="5" t="s">
        <v>220</v>
      </c>
      <c r="SA124" s="5" t="s">
        <v>220</v>
      </c>
      <c r="SB124" s="5" t="s">
        <v>220</v>
      </c>
      <c r="SC124" s="5" t="s">
        <v>220</v>
      </c>
      <c r="SD124" s="5" t="s">
        <v>220</v>
      </c>
      <c r="SE124" s="5" t="s">
        <v>220</v>
      </c>
      <c r="SF124" s="5" t="s">
        <v>220</v>
      </c>
      <c r="SG124" s="5" t="s">
        <v>220</v>
      </c>
      <c r="SH124" s="5">
        <v>414</v>
      </c>
      <c r="SI124" s="5">
        <v>1413</v>
      </c>
      <c r="SJ124" s="5">
        <v>1262</v>
      </c>
      <c r="SK124" s="5">
        <v>1107</v>
      </c>
      <c r="SL124" s="5">
        <v>1322</v>
      </c>
      <c r="SM124" s="5">
        <v>1314</v>
      </c>
      <c r="SN124" s="5">
        <v>1298</v>
      </c>
      <c r="SO124" s="5">
        <v>1408</v>
      </c>
      <c r="SP124" s="5">
        <v>1618</v>
      </c>
      <c r="SQ124" s="5">
        <v>1235</v>
      </c>
      <c r="SR124" s="5">
        <v>997</v>
      </c>
      <c r="SS124" s="5">
        <v>891</v>
      </c>
      <c r="ST124" s="5">
        <v>873</v>
      </c>
      <c r="SU124" s="5" t="s">
        <v>220</v>
      </c>
      <c r="SV124" s="5" t="s">
        <v>220</v>
      </c>
      <c r="SW124" s="5" t="s">
        <v>220</v>
      </c>
      <c r="SX124" s="5" t="s">
        <v>220</v>
      </c>
      <c r="SY124" s="5" t="s">
        <v>220</v>
      </c>
      <c r="SZ124" s="5" t="s">
        <v>220</v>
      </c>
      <c r="TA124" s="5" t="s">
        <v>220</v>
      </c>
      <c r="TB124" s="5" t="s">
        <v>220</v>
      </c>
      <c r="TC124" s="5" t="s">
        <v>220</v>
      </c>
      <c r="TD124" s="5" t="s">
        <v>220</v>
      </c>
      <c r="TE124" s="5" t="s">
        <v>220</v>
      </c>
      <c r="TF124" s="5" t="s">
        <v>220</v>
      </c>
      <c r="TG124" s="5" t="s">
        <v>220</v>
      </c>
      <c r="TH124" s="5" t="s">
        <v>220</v>
      </c>
      <c r="TI124" s="5" t="s">
        <v>220</v>
      </c>
      <c r="TJ124" s="5" t="s">
        <v>220</v>
      </c>
      <c r="TK124" s="5" t="s">
        <v>220</v>
      </c>
      <c r="TL124" s="5" t="s">
        <v>220</v>
      </c>
      <c r="TM124" s="5" t="s">
        <v>220</v>
      </c>
      <c r="TN124" s="5">
        <v>201</v>
      </c>
      <c r="TO124" s="5">
        <v>937</v>
      </c>
      <c r="TP124" s="5">
        <v>1173</v>
      </c>
      <c r="TQ124" s="5">
        <v>1478</v>
      </c>
      <c r="TR124" s="5">
        <v>790</v>
      </c>
      <c r="TS124" s="5">
        <v>288</v>
      </c>
      <c r="TT124" s="5">
        <v>311</v>
      </c>
      <c r="TU124" s="5">
        <v>304</v>
      </c>
      <c r="TV124" s="5">
        <v>322</v>
      </c>
      <c r="TW124" s="5">
        <v>540</v>
      </c>
      <c r="TX124" s="5">
        <v>748</v>
      </c>
      <c r="TY124" s="5">
        <v>173</v>
      </c>
      <c r="TZ124" s="5">
        <v>129</v>
      </c>
      <c r="UA124" s="5" t="s">
        <v>220</v>
      </c>
      <c r="UB124" s="5" t="s">
        <v>220</v>
      </c>
      <c r="UC124" s="5" t="s">
        <v>220</v>
      </c>
      <c r="UD124" s="5" t="s">
        <v>220</v>
      </c>
      <c r="UE124" s="5" t="s">
        <v>220</v>
      </c>
      <c r="UF124" s="5" t="s">
        <v>220</v>
      </c>
      <c r="UG124" s="5" t="s">
        <v>220</v>
      </c>
      <c r="UH124" s="5" t="s">
        <v>220</v>
      </c>
      <c r="UI124" s="5" t="s">
        <v>220</v>
      </c>
      <c r="UJ124" s="5" t="s">
        <v>220</v>
      </c>
      <c r="UK124" s="5" t="s">
        <v>220</v>
      </c>
      <c r="UL124" s="5" t="s">
        <v>220</v>
      </c>
      <c r="UM124" s="5" t="s">
        <v>220</v>
      </c>
      <c r="UN124" s="5" t="s">
        <v>220</v>
      </c>
      <c r="UO124" s="5" t="s">
        <v>220</v>
      </c>
      <c r="UP124" s="5" t="s">
        <v>220</v>
      </c>
      <c r="UQ124" s="5" t="s">
        <v>220</v>
      </c>
      <c r="UR124" s="5" t="s">
        <v>220</v>
      </c>
      <c r="US124" s="5" t="s">
        <v>220</v>
      </c>
      <c r="UT124" s="5">
        <v>26</v>
      </c>
      <c r="UU124" s="5">
        <v>68</v>
      </c>
      <c r="UV124" s="5">
        <v>67</v>
      </c>
      <c r="UW124" s="5">
        <v>69</v>
      </c>
      <c r="UX124" s="5">
        <v>29</v>
      </c>
      <c r="UY124" s="5">
        <v>8</v>
      </c>
      <c r="UZ124" s="5">
        <v>0</v>
      </c>
      <c r="VA124" s="5">
        <v>0</v>
      </c>
      <c r="VB124" s="5">
        <v>0</v>
      </c>
      <c r="VC124" s="5">
        <v>0</v>
      </c>
      <c r="VD124" s="5">
        <v>0</v>
      </c>
      <c r="VE124" s="5">
        <v>0</v>
      </c>
      <c r="VF124" s="5">
        <v>0</v>
      </c>
      <c r="VG124" s="5" t="s">
        <v>220</v>
      </c>
      <c r="VH124" s="5" t="s">
        <v>220</v>
      </c>
      <c r="VI124" s="5" t="s">
        <v>220</v>
      </c>
      <c r="VJ124" s="5" t="s">
        <v>220</v>
      </c>
      <c r="VK124" s="5" t="s">
        <v>220</v>
      </c>
      <c r="VL124" s="5" t="s">
        <v>220</v>
      </c>
      <c r="VM124" s="5" t="s">
        <v>220</v>
      </c>
      <c r="VN124" s="5" t="s">
        <v>220</v>
      </c>
      <c r="VO124" s="5" t="s">
        <v>220</v>
      </c>
      <c r="VP124" s="5" t="s">
        <v>220</v>
      </c>
      <c r="VQ124" s="5" t="s">
        <v>220</v>
      </c>
      <c r="VR124" s="5" t="s">
        <v>220</v>
      </c>
      <c r="VS124" s="5" t="s">
        <v>220</v>
      </c>
      <c r="VT124" s="5" t="s">
        <v>220</v>
      </c>
      <c r="VU124" s="5" t="s">
        <v>220</v>
      </c>
      <c r="VV124" s="5" t="s">
        <v>220</v>
      </c>
      <c r="VW124" s="5" t="s">
        <v>220</v>
      </c>
      <c r="VX124" s="5" t="s">
        <v>220</v>
      </c>
      <c r="VY124" s="5" t="s">
        <v>220</v>
      </c>
      <c r="VZ124" s="5">
        <v>2113</v>
      </c>
      <c r="WA124" s="5">
        <v>5458</v>
      </c>
      <c r="WB124" s="5">
        <v>5311</v>
      </c>
      <c r="WC124" s="5">
        <v>5205</v>
      </c>
      <c r="WD124" s="5">
        <v>4732</v>
      </c>
      <c r="WE124" s="5">
        <v>5692</v>
      </c>
      <c r="WF124" s="5">
        <v>5355</v>
      </c>
      <c r="WG124" s="5">
        <v>5319</v>
      </c>
      <c r="WH124" s="5">
        <v>4533</v>
      </c>
      <c r="WI124" s="5">
        <v>4237</v>
      </c>
      <c r="WJ124" s="5">
        <v>3541</v>
      </c>
      <c r="WK124" s="5">
        <v>3142</v>
      </c>
      <c r="WL124" s="5">
        <v>2830</v>
      </c>
      <c r="WM124" s="5" t="s">
        <v>220</v>
      </c>
      <c r="WN124" s="5" t="s">
        <v>220</v>
      </c>
      <c r="WO124" s="5" t="s">
        <v>220</v>
      </c>
      <c r="WP124" s="5" t="s">
        <v>220</v>
      </c>
      <c r="WQ124" s="5" t="s">
        <v>220</v>
      </c>
      <c r="WR124" s="5" t="s">
        <v>220</v>
      </c>
      <c r="WS124" s="5" t="s">
        <v>220</v>
      </c>
      <c r="WT124" s="5" t="s">
        <v>220</v>
      </c>
      <c r="WU124" s="5" t="s">
        <v>220</v>
      </c>
      <c r="WV124" s="5" t="s">
        <v>220</v>
      </c>
      <c r="WW124" s="5" t="s">
        <v>220</v>
      </c>
      <c r="WX124" s="5" t="s">
        <v>220</v>
      </c>
      <c r="WY124" s="5" t="s">
        <v>220</v>
      </c>
      <c r="WZ124" s="5" t="s">
        <v>220</v>
      </c>
      <c r="XA124" s="5" t="s">
        <v>220</v>
      </c>
      <c r="XB124" s="5" t="s">
        <v>220</v>
      </c>
      <c r="XC124" s="5" t="s">
        <v>220</v>
      </c>
      <c r="XD124" s="5" t="s">
        <v>220</v>
      </c>
      <c r="XE124" s="5" t="s">
        <v>220</v>
      </c>
      <c r="XF124" s="5">
        <v>91</v>
      </c>
      <c r="XG124" s="5">
        <v>246</v>
      </c>
      <c r="XH124" s="5">
        <v>226</v>
      </c>
      <c r="XI124" s="5">
        <v>224</v>
      </c>
      <c r="XJ124" s="5">
        <v>259</v>
      </c>
      <c r="XK124" s="5">
        <v>215</v>
      </c>
      <c r="XL124" s="5">
        <v>258</v>
      </c>
      <c r="XM124" s="5">
        <v>204</v>
      </c>
      <c r="XN124" s="5">
        <v>178</v>
      </c>
      <c r="XO124" s="5">
        <v>258</v>
      </c>
      <c r="XP124" s="5">
        <v>264</v>
      </c>
      <c r="XQ124" s="5">
        <v>282</v>
      </c>
      <c r="XR124" s="5">
        <v>297</v>
      </c>
      <c r="XS124" s="2">
        <v>13549</v>
      </c>
      <c r="XT124" s="3" t="s">
        <v>220</v>
      </c>
      <c r="XU124" s="3" t="s">
        <v>220</v>
      </c>
      <c r="XV124" s="3" t="s">
        <v>220</v>
      </c>
      <c r="XW124" s="3" t="s">
        <v>220</v>
      </c>
      <c r="XX124" s="3" t="s">
        <v>220</v>
      </c>
      <c r="XY124" s="3" t="s">
        <v>220</v>
      </c>
      <c r="XZ124" s="3"/>
    </row>
    <row r="125" spans="1:650" x14ac:dyDescent="0.3">
      <c r="A125" s="1" t="s">
        <v>119</v>
      </c>
      <c r="B125" s="2">
        <v>4057014</v>
      </c>
      <c r="C125" s="5">
        <v>0</v>
      </c>
      <c r="D125" s="5">
        <v>239</v>
      </c>
      <c r="E125" s="5">
        <v>1030</v>
      </c>
      <c r="F125" s="5">
        <v>0</v>
      </c>
      <c r="G125" s="5">
        <v>0</v>
      </c>
      <c r="H125" s="5">
        <v>0</v>
      </c>
      <c r="I125" s="5">
        <v>0</v>
      </c>
      <c r="J125" s="5">
        <v>0</v>
      </c>
      <c r="K125" s="5">
        <v>0</v>
      </c>
      <c r="L125" s="5">
        <v>0</v>
      </c>
      <c r="M125" s="5">
        <v>0</v>
      </c>
      <c r="N125" s="5">
        <v>0</v>
      </c>
      <c r="O125" s="5">
        <v>0</v>
      </c>
      <c r="P125" s="5">
        <v>0</v>
      </c>
      <c r="Q125" s="5">
        <v>0</v>
      </c>
      <c r="R125" s="5">
        <v>0</v>
      </c>
      <c r="S125" s="5">
        <v>0</v>
      </c>
      <c r="T125" s="5">
        <v>459</v>
      </c>
      <c r="U125" s="5">
        <v>679</v>
      </c>
      <c r="V125" s="5">
        <v>4528</v>
      </c>
      <c r="W125" s="5">
        <v>44248</v>
      </c>
      <c r="X125" s="5">
        <v>0</v>
      </c>
      <c r="Y125" s="5">
        <v>19726</v>
      </c>
      <c r="Z125" s="5">
        <v>4574</v>
      </c>
      <c r="AA125" s="5">
        <v>2513</v>
      </c>
      <c r="AB125" s="5">
        <v>5731</v>
      </c>
      <c r="AC125" s="5">
        <v>982</v>
      </c>
      <c r="AD125" s="5">
        <v>0</v>
      </c>
      <c r="AE125" s="5">
        <v>0</v>
      </c>
      <c r="AF125" s="5">
        <v>0</v>
      </c>
      <c r="AG125" s="5">
        <v>0</v>
      </c>
      <c r="AH125" s="5">
        <v>0</v>
      </c>
      <c r="AI125" s="5">
        <v>92</v>
      </c>
      <c r="AJ125" s="5">
        <v>246</v>
      </c>
      <c r="AK125" s="5">
        <v>0</v>
      </c>
      <c r="AL125" s="5">
        <v>0</v>
      </c>
      <c r="AM125" s="5">
        <v>0</v>
      </c>
      <c r="AN125" s="5">
        <v>0</v>
      </c>
      <c r="AO125" s="5">
        <v>0</v>
      </c>
      <c r="AP125" s="5">
        <v>0</v>
      </c>
      <c r="AQ125" s="5">
        <v>-33</v>
      </c>
      <c r="AR125" s="5">
        <v>0</v>
      </c>
      <c r="AS125" s="5">
        <v>0</v>
      </c>
      <c r="AT125" s="5">
        <v>33</v>
      </c>
      <c r="AU125" s="5">
        <v>0</v>
      </c>
      <c r="AV125" s="5">
        <v>0</v>
      </c>
      <c r="AW125" s="5">
        <v>0</v>
      </c>
      <c r="AX125" s="5">
        <v>0</v>
      </c>
      <c r="AY125" s="5">
        <v>1</v>
      </c>
      <c r="AZ125" s="5">
        <v>-139</v>
      </c>
      <c r="BA125" s="5">
        <v>7591</v>
      </c>
      <c r="BB125" s="5">
        <v>28576</v>
      </c>
      <c r="BC125" s="5">
        <v>15853</v>
      </c>
      <c r="BD125" s="5">
        <v>32439</v>
      </c>
      <c r="BE125" s="5">
        <v>37609</v>
      </c>
      <c r="BF125" s="5">
        <v>24017</v>
      </c>
      <c r="BG125" s="5">
        <v>130403</v>
      </c>
      <c r="BH125" s="5">
        <v>107834</v>
      </c>
      <c r="BI125" s="5">
        <v>191136</v>
      </c>
      <c r="BJ125" s="5">
        <v>108514</v>
      </c>
      <c r="BK125" s="5">
        <v>106556</v>
      </c>
      <c r="BL125" s="5">
        <v>94765</v>
      </c>
      <c r="BM125" s="5">
        <v>71373</v>
      </c>
      <c r="BN125" s="5">
        <v>1540935</v>
      </c>
      <c r="BO125" s="5">
        <v>205756</v>
      </c>
      <c r="BP125" s="5">
        <v>235939</v>
      </c>
      <c r="BQ125" s="5">
        <v>137110</v>
      </c>
      <c r="BR125" s="5">
        <v>224713</v>
      </c>
      <c r="BS125" s="5">
        <v>244218</v>
      </c>
      <c r="BT125" s="5">
        <v>164121</v>
      </c>
      <c r="BU125" s="5">
        <v>154594</v>
      </c>
      <c r="BV125" s="5">
        <v>141130</v>
      </c>
      <c r="BW125" s="5">
        <v>128577</v>
      </c>
      <c r="BX125" s="5">
        <v>169872</v>
      </c>
      <c r="BY125" s="5">
        <v>74029</v>
      </c>
      <c r="BZ125" s="5">
        <v>105979</v>
      </c>
      <c r="CA125" s="5">
        <v>53292</v>
      </c>
      <c r="CB125" s="5">
        <v>66104</v>
      </c>
      <c r="CC125" s="5">
        <v>50864</v>
      </c>
      <c r="CD125" s="5">
        <v>27263</v>
      </c>
      <c r="CE125" s="5">
        <v>13929</v>
      </c>
      <c r="CF125" s="5">
        <v>31587</v>
      </c>
      <c r="CG125" s="5">
        <v>63431</v>
      </c>
      <c r="CH125" s="5">
        <v>25198</v>
      </c>
      <c r="CI125" s="5">
        <v>34999</v>
      </c>
      <c r="CJ125" s="5">
        <v>12474</v>
      </c>
      <c r="CK125" s="5">
        <v>17939</v>
      </c>
      <c r="CL125" s="5">
        <v>31022</v>
      </c>
      <c r="CM125" s="5">
        <v>46513</v>
      </c>
      <c r="CN125" s="5">
        <v>35122</v>
      </c>
      <c r="CO125" s="5">
        <v>61229</v>
      </c>
      <c r="CP125" s="5">
        <v>49964</v>
      </c>
      <c r="CQ125" s="5">
        <v>46260</v>
      </c>
      <c r="CR125" s="5">
        <v>51520</v>
      </c>
      <c r="CS125" s="5">
        <v>32605</v>
      </c>
      <c r="CT125" s="5">
        <v>74492</v>
      </c>
      <c r="CU125" s="5">
        <v>341510</v>
      </c>
      <c r="CV125" s="5">
        <v>282822</v>
      </c>
      <c r="CW125" s="5">
        <v>236450</v>
      </c>
      <c r="CX125" s="5">
        <v>249747</v>
      </c>
      <c r="CY125" s="5">
        <v>346170</v>
      </c>
      <c r="CZ125" s="5">
        <v>324129</v>
      </c>
      <c r="DA125" s="5">
        <v>187286</v>
      </c>
      <c r="DB125" s="5">
        <v>225913</v>
      </c>
      <c r="DC125" s="5">
        <v>209447</v>
      </c>
      <c r="DD125" s="5">
        <v>249200</v>
      </c>
      <c r="DE125" s="5">
        <v>190193</v>
      </c>
      <c r="DF125" s="5">
        <v>208857</v>
      </c>
      <c r="DG125" s="5">
        <v>190931</v>
      </c>
      <c r="DH125" s="5">
        <v>203206</v>
      </c>
      <c r="DI125" s="5">
        <v>216766</v>
      </c>
      <c r="DJ125" s="5">
        <v>123918</v>
      </c>
      <c r="DK125" s="5">
        <v>170982</v>
      </c>
      <c r="DL125" s="5">
        <v>140751</v>
      </c>
      <c r="DM125" s="5">
        <v>146758</v>
      </c>
      <c r="DN125" s="5">
        <v>115410</v>
      </c>
      <c r="DO125" s="5">
        <v>166035</v>
      </c>
      <c r="DP125" s="5">
        <v>65581</v>
      </c>
      <c r="DQ125" s="5">
        <v>101027</v>
      </c>
      <c r="DR125" s="5">
        <v>140251</v>
      </c>
      <c r="DS125" s="5">
        <v>172540</v>
      </c>
      <c r="DT125" s="5">
        <v>164173</v>
      </c>
      <c r="DU125" s="5">
        <v>165051</v>
      </c>
      <c r="DV125" s="5">
        <v>152023</v>
      </c>
      <c r="DW125" s="5">
        <v>147001</v>
      </c>
      <c r="DX125" s="5">
        <v>135047</v>
      </c>
      <c r="DY125" s="5">
        <v>125556</v>
      </c>
      <c r="DZ125" s="5">
        <v>116194</v>
      </c>
      <c r="EA125" s="5">
        <v>9608</v>
      </c>
      <c r="EB125" s="5">
        <v>17829</v>
      </c>
      <c r="EC125" s="5">
        <v>7365</v>
      </c>
      <c r="ED125" s="5">
        <v>8461</v>
      </c>
      <c r="EE125" s="5">
        <v>19127</v>
      </c>
      <c r="EF125" s="5">
        <v>10831</v>
      </c>
      <c r="EG125" s="5">
        <v>2126</v>
      </c>
      <c r="EH125" s="5">
        <v>-176</v>
      </c>
      <c r="EI125" s="5">
        <v>7731</v>
      </c>
      <c r="EJ125" s="5">
        <v>14210</v>
      </c>
      <c r="EK125" s="5">
        <v>6194</v>
      </c>
      <c r="EL125" s="5">
        <v>8489</v>
      </c>
      <c r="EM125" s="5">
        <v>5941</v>
      </c>
      <c r="EN125" s="5">
        <v>7464</v>
      </c>
      <c r="EO125" s="5">
        <v>10881</v>
      </c>
      <c r="EP125" s="5">
        <v>15802</v>
      </c>
      <c r="EQ125" s="5">
        <v>27461</v>
      </c>
      <c r="ER125" s="5">
        <v>8660</v>
      </c>
      <c r="ES125" s="5">
        <v>9762</v>
      </c>
      <c r="ET125" s="5">
        <v>8622</v>
      </c>
      <c r="EU125" s="5">
        <v>19171</v>
      </c>
      <c r="EV125" s="5">
        <v>15353</v>
      </c>
      <c r="EW125" s="5">
        <v>15783</v>
      </c>
      <c r="EX125" s="5">
        <v>14222</v>
      </c>
      <c r="EY125" s="5">
        <v>19809</v>
      </c>
      <c r="EZ125" s="5">
        <v>79414</v>
      </c>
      <c r="FA125" s="5">
        <v>21219</v>
      </c>
      <c r="FB125" s="5">
        <v>21390</v>
      </c>
      <c r="FC125" s="5">
        <v>25032</v>
      </c>
      <c r="FD125" s="5">
        <v>19113</v>
      </c>
      <c r="FE125" s="5">
        <v>24332</v>
      </c>
      <c r="FF125" s="5">
        <v>4836</v>
      </c>
      <c r="FG125" s="5">
        <v>0</v>
      </c>
      <c r="FH125" s="5">
        <v>0</v>
      </c>
      <c r="FI125" s="5">
        <v>0</v>
      </c>
      <c r="FJ125" s="5">
        <v>0</v>
      </c>
      <c r="FK125" s="5">
        <v>0</v>
      </c>
      <c r="FL125" s="5">
        <v>0</v>
      </c>
      <c r="FM125" s="5">
        <v>0</v>
      </c>
      <c r="FN125" s="5">
        <v>0</v>
      </c>
      <c r="FO125" s="5">
        <v>0</v>
      </c>
      <c r="FP125" s="5">
        <v>0</v>
      </c>
      <c r="FQ125" s="5">
        <v>0</v>
      </c>
      <c r="FR125" s="5">
        <v>0</v>
      </c>
      <c r="FS125" s="5">
        <v>0</v>
      </c>
      <c r="FT125" s="5">
        <v>0</v>
      </c>
      <c r="FU125" s="5" t="s">
        <v>220</v>
      </c>
      <c r="FV125" s="5" t="s">
        <v>220</v>
      </c>
      <c r="FW125" s="5" t="s">
        <v>220</v>
      </c>
      <c r="FX125" s="5" t="s">
        <v>220</v>
      </c>
      <c r="FY125" s="5" t="s">
        <v>220</v>
      </c>
      <c r="FZ125" s="5" t="s">
        <v>220</v>
      </c>
      <c r="GA125" s="5" t="s">
        <v>220</v>
      </c>
      <c r="GB125" s="5" t="s">
        <v>220</v>
      </c>
      <c r="GC125" s="5" t="s">
        <v>220</v>
      </c>
      <c r="GD125" s="5" t="s">
        <v>220</v>
      </c>
      <c r="GE125" s="5" t="s">
        <v>220</v>
      </c>
      <c r="GF125" s="5" t="s">
        <v>220</v>
      </c>
      <c r="GG125" s="5" t="s">
        <v>220</v>
      </c>
      <c r="GH125" s="5" t="s">
        <v>220</v>
      </c>
      <c r="GI125" s="5" t="s">
        <v>220</v>
      </c>
      <c r="GJ125" s="5" t="s">
        <v>220</v>
      </c>
      <c r="GK125" s="5" t="s">
        <v>220</v>
      </c>
      <c r="GL125" s="5" t="s">
        <v>220</v>
      </c>
      <c r="GM125" s="5">
        <v>556967</v>
      </c>
      <c r="GN125" s="5">
        <v>537075</v>
      </c>
      <c r="GO125" s="5">
        <v>381955</v>
      </c>
      <c r="GP125" s="5">
        <v>482921</v>
      </c>
      <c r="GQ125" s="5">
        <v>609514</v>
      </c>
      <c r="GR125" s="5">
        <v>499080</v>
      </c>
      <c r="GS125" s="5">
        <v>344006</v>
      </c>
      <c r="GT125" s="5">
        <v>366867</v>
      </c>
      <c r="GU125" s="5">
        <v>345723</v>
      </c>
      <c r="GV125" s="5">
        <v>433281</v>
      </c>
      <c r="GW125" s="5">
        <v>270416</v>
      </c>
      <c r="GX125" s="5">
        <v>323358</v>
      </c>
      <c r="GY125" s="5">
        <v>250164</v>
      </c>
      <c r="GZ125" s="5">
        <v>276774</v>
      </c>
      <c r="HA125" s="5">
        <v>278511</v>
      </c>
      <c r="HB125" s="5">
        <v>166983</v>
      </c>
      <c r="HC125" s="5">
        <v>212374</v>
      </c>
      <c r="HD125" s="5">
        <v>181317</v>
      </c>
      <c r="HE125" s="5">
        <v>228221</v>
      </c>
      <c r="HF125" s="5">
        <v>182334</v>
      </c>
      <c r="HG125" s="5">
        <v>280306</v>
      </c>
      <c r="HH125" s="5">
        <v>125847</v>
      </c>
      <c r="HI125" s="5">
        <v>192084</v>
      </c>
      <c r="HJ125" s="5">
        <v>214086</v>
      </c>
      <c r="HK125" s="5">
        <v>371778</v>
      </c>
      <c r="HL125" s="5">
        <v>392273</v>
      </c>
      <c r="HM125" s="5">
        <v>439617</v>
      </c>
      <c r="HN125" s="5">
        <v>331890</v>
      </c>
      <c r="HO125" s="5">
        <v>324849</v>
      </c>
      <c r="HP125" s="5">
        <v>300445</v>
      </c>
      <c r="HQ125" s="5">
        <v>253867</v>
      </c>
      <c r="HR125" s="5">
        <v>1736456</v>
      </c>
      <c r="HS125" s="5">
        <v>634326</v>
      </c>
      <c r="HT125" s="5">
        <v>740036</v>
      </c>
      <c r="HU125" s="5">
        <v>702730</v>
      </c>
      <c r="HV125" s="5">
        <v>678856</v>
      </c>
      <c r="HW125" s="5">
        <v>751964</v>
      </c>
      <c r="HX125" s="5">
        <v>985843</v>
      </c>
      <c r="HY125" s="5">
        <v>926641</v>
      </c>
      <c r="HZ125" s="5">
        <v>781375</v>
      </c>
      <c r="IA125" s="5">
        <v>896866</v>
      </c>
      <c r="IB125" s="5">
        <v>982546</v>
      </c>
      <c r="IC125" s="5">
        <v>893468</v>
      </c>
      <c r="ID125" s="5">
        <v>1317555</v>
      </c>
      <c r="IE125" s="5">
        <v>1388030</v>
      </c>
      <c r="IF125" s="5">
        <v>1340381</v>
      </c>
      <c r="IG125" s="5">
        <v>1478560</v>
      </c>
      <c r="IH125" s="5">
        <v>1441732</v>
      </c>
      <c r="II125" s="5">
        <v>1583081</v>
      </c>
      <c r="IJ125" s="5">
        <v>1531981</v>
      </c>
      <c r="IK125" s="5">
        <v>1423271</v>
      </c>
      <c r="IL125" s="5">
        <v>1353899</v>
      </c>
      <c r="IM125" s="5">
        <v>1113880</v>
      </c>
      <c r="IN125" s="5">
        <v>1366456</v>
      </c>
      <c r="IO125" s="5">
        <v>1514445</v>
      </c>
      <c r="IP125" s="5">
        <v>1468601</v>
      </c>
      <c r="IQ125" s="5">
        <v>1403375</v>
      </c>
      <c r="IR125" s="5">
        <v>1442475</v>
      </c>
      <c r="IS125" s="5">
        <v>1250578</v>
      </c>
      <c r="IT125" s="5">
        <v>1107584</v>
      </c>
      <c r="IU125" s="5">
        <v>974467</v>
      </c>
      <c r="IV125" s="5">
        <v>1028709</v>
      </c>
      <c r="IW125" s="5">
        <v>934740</v>
      </c>
      <c r="IX125" s="5">
        <v>794562</v>
      </c>
      <c r="IY125" s="5">
        <v>0</v>
      </c>
      <c r="IZ125" s="5">
        <v>0</v>
      </c>
      <c r="JA125" s="5">
        <v>0</v>
      </c>
      <c r="JB125" s="5">
        <v>0</v>
      </c>
      <c r="JC125" s="5">
        <v>0</v>
      </c>
      <c r="JD125" s="5">
        <v>0</v>
      </c>
      <c r="JE125" s="5">
        <v>0</v>
      </c>
      <c r="JF125" s="5">
        <v>0</v>
      </c>
      <c r="JG125" s="5">
        <v>0</v>
      </c>
      <c r="JH125" s="5">
        <v>0</v>
      </c>
      <c r="JI125" s="5">
        <v>0</v>
      </c>
      <c r="JJ125" s="5">
        <v>0</v>
      </c>
      <c r="JK125" s="5">
        <v>0</v>
      </c>
      <c r="JL125" s="5">
        <v>0</v>
      </c>
      <c r="JM125" s="5">
        <v>0</v>
      </c>
      <c r="JN125" s="5">
        <v>-5</v>
      </c>
      <c r="JO125" s="5">
        <v>-25</v>
      </c>
      <c r="JP125" s="5">
        <v>309</v>
      </c>
      <c r="JQ125" s="5">
        <v>33827</v>
      </c>
      <c r="JR125" s="5">
        <v>49093</v>
      </c>
      <c r="JS125" s="5">
        <v>46405</v>
      </c>
      <c r="JT125" s="5">
        <v>63515</v>
      </c>
      <c r="JU125" s="5">
        <v>60255</v>
      </c>
      <c r="JV125" s="5">
        <v>57566</v>
      </c>
      <c r="JW125" s="5">
        <v>59838</v>
      </c>
      <c r="JX125" s="5">
        <v>65007</v>
      </c>
      <c r="JY125" s="5">
        <v>90692</v>
      </c>
      <c r="JZ125" s="5">
        <v>84449</v>
      </c>
      <c r="KA125" s="5">
        <v>80926</v>
      </c>
      <c r="KB125" s="5">
        <v>107295</v>
      </c>
      <c r="KC125" s="5">
        <v>82377</v>
      </c>
      <c r="KD125" s="5">
        <v>79694</v>
      </c>
      <c r="KE125" s="5">
        <v>39602</v>
      </c>
      <c r="KF125" s="5">
        <v>30503</v>
      </c>
      <c r="KG125" s="5">
        <v>37803</v>
      </c>
      <c r="KH125" s="5">
        <v>35199</v>
      </c>
      <c r="KI125" s="5">
        <v>56721</v>
      </c>
      <c r="KJ125" s="5">
        <v>69514</v>
      </c>
      <c r="KK125" s="5">
        <v>79708</v>
      </c>
      <c r="KL125" s="5">
        <v>52875</v>
      </c>
      <c r="KM125" s="5">
        <v>39348</v>
      </c>
      <c r="KN125" s="5">
        <v>57865</v>
      </c>
      <c r="KO125" s="5">
        <v>40229</v>
      </c>
      <c r="KP125" s="5">
        <v>37119</v>
      </c>
      <c r="KQ125" s="5">
        <v>35462</v>
      </c>
      <c r="KR125" s="5">
        <v>32462</v>
      </c>
      <c r="KS125" s="5">
        <v>28601</v>
      </c>
      <c r="KT125" s="5">
        <v>29146</v>
      </c>
      <c r="KU125" s="5">
        <v>26739</v>
      </c>
      <c r="KV125" s="5">
        <v>23980</v>
      </c>
      <c r="KW125" s="5">
        <v>75044</v>
      </c>
      <c r="KX125" s="5">
        <v>38824</v>
      </c>
      <c r="KY125" s="5">
        <v>34373</v>
      </c>
      <c r="KZ125" s="5">
        <v>32585</v>
      </c>
      <c r="LA125" s="5">
        <v>33369</v>
      </c>
      <c r="LB125" s="5">
        <v>33197</v>
      </c>
      <c r="LC125" s="5">
        <v>31410</v>
      </c>
      <c r="LD125" s="5">
        <v>32883</v>
      </c>
      <c r="LE125" s="5">
        <v>33192</v>
      </c>
      <c r="LF125" s="5">
        <v>37255</v>
      </c>
      <c r="LG125" s="5">
        <v>34416</v>
      </c>
      <c r="LH125" s="5">
        <v>31192</v>
      </c>
      <c r="LI125" s="5">
        <v>29345</v>
      </c>
      <c r="LJ125" s="5">
        <v>26515</v>
      </c>
      <c r="LK125" s="5">
        <v>48756</v>
      </c>
      <c r="LL125" s="5">
        <v>50537</v>
      </c>
      <c r="LM125" s="5">
        <v>43940</v>
      </c>
      <c r="LN125" s="5">
        <v>37414</v>
      </c>
      <c r="LO125" s="5">
        <v>46922</v>
      </c>
      <c r="LP125" s="5">
        <v>50040</v>
      </c>
      <c r="LQ125" s="5">
        <v>37626</v>
      </c>
      <c r="LR125" s="5">
        <v>37621</v>
      </c>
      <c r="LS125" s="5">
        <v>34187</v>
      </c>
      <c r="LT125" s="5">
        <v>35707</v>
      </c>
      <c r="LU125" s="5">
        <v>35531</v>
      </c>
      <c r="LV125" s="5">
        <v>35135</v>
      </c>
      <c r="LW125" s="5">
        <v>32043</v>
      </c>
      <c r="LX125" s="5">
        <v>25286</v>
      </c>
      <c r="LY125" s="5">
        <v>15536</v>
      </c>
      <c r="LZ125" s="5">
        <v>19028</v>
      </c>
      <c r="MA125" s="5">
        <v>20224</v>
      </c>
      <c r="MB125" s="5">
        <v>16466</v>
      </c>
      <c r="MC125" s="5">
        <v>18723</v>
      </c>
      <c r="MD125" s="5">
        <v>20972</v>
      </c>
      <c r="ME125" s="5">
        <v>14725</v>
      </c>
      <c r="MF125" s="5">
        <v>21552</v>
      </c>
      <c r="MG125" s="5">
        <v>14508</v>
      </c>
      <c r="MH125" s="5">
        <v>12067</v>
      </c>
      <c r="MI125" s="5">
        <v>12689</v>
      </c>
      <c r="MJ125" s="5">
        <v>14143</v>
      </c>
      <c r="MK125" s="5">
        <v>15886</v>
      </c>
      <c r="ML125" s="5">
        <v>16215</v>
      </c>
      <c r="MM125" s="5">
        <v>22341</v>
      </c>
      <c r="MN125" s="5">
        <v>11325</v>
      </c>
      <c r="MO125" s="5">
        <v>14337</v>
      </c>
      <c r="MP125" s="5">
        <v>13120</v>
      </c>
      <c r="MQ125" s="5">
        <v>5844</v>
      </c>
      <c r="MR125" s="5">
        <v>5411</v>
      </c>
      <c r="MS125" s="5">
        <v>4679</v>
      </c>
      <c r="MT125" s="5">
        <v>4587</v>
      </c>
      <c r="MU125" s="5">
        <v>4661</v>
      </c>
      <c r="MV125" s="5">
        <v>4921</v>
      </c>
      <c r="MW125" s="5">
        <v>4554</v>
      </c>
      <c r="MX125" s="5">
        <v>4085</v>
      </c>
      <c r="MY125" s="5">
        <v>4279</v>
      </c>
      <c r="MZ125" s="5">
        <v>5337</v>
      </c>
      <c r="NA125" s="5">
        <v>5925</v>
      </c>
      <c r="NB125" s="5">
        <v>5718</v>
      </c>
      <c r="NC125" s="5">
        <v>6239</v>
      </c>
      <c r="ND125" s="5">
        <v>4205</v>
      </c>
      <c r="NE125" s="5" t="s">
        <v>220</v>
      </c>
      <c r="NF125" s="5" t="s">
        <v>220</v>
      </c>
      <c r="NG125" s="5" t="s">
        <v>220</v>
      </c>
      <c r="NH125" s="5" t="s">
        <v>220</v>
      </c>
      <c r="NI125" s="5" t="s">
        <v>220</v>
      </c>
      <c r="NJ125" s="5" t="s">
        <v>220</v>
      </c>
      <c r="NK125" s="5" t="s">
        <v>220</v>
      </c>
      <c r="NL125" s="5" t="s">
        <v>220</v>
      </c>
      <c r="NM125" s="5" t="s">
        <v>220</v>
      </c>
      <c r="NN125" s="5" t="s">
        <v>220</v>
      </c>
      <c r="NO125" s="5" t="s">
        <v>220</v>
      </c>
      <c r="NP125" s="5" t="s">
        <v>220</v>
      </c>
      <c r="NQ125" s="5" t="s">
        <v>220</v>
      </c>
      <c r="NR125" s="5" t="s">
        <v>220</v>
      </c>
      <c r="NS125" s="5" t="s">
        <v>220</v>
      </c>
      <c r="NT125" s="5" t="s">
        <v>220</v>
      </c>
      <c r="NU125" s="5" t="s">
        <v>220</v>
      </c>
      <c r="NV125" s="5" t="s">
        <v>220</v>
      </c>
      <c r="NW125" s="5">
        <v>0</v>
      </c>
      <c r="NX125" s="5">
        <v>0</v>
      </c>
      <c r="NY125" s="5">
        <v>0</v>
      </c>
      <c r="NZ125" s="5">
        <v>0</v>
      </c>
      <c r="OA125" s="5">
        <v>0</v>
      </c>
      <c r="OB125" s="5">
        <v>0</v>
      </c>
      <c r="OC125" s="5">
        <v>0</v>
      </c>
      <c r="OD125" s="5">
        <v>0</v>
      </c>
      <c r="OE125" s="5">
        <v>0</v>
      </c>
      <c r="OF125" s="5">
        <v>0</v>
      </c>
      <c r="OG125" s="5">
        <v>0</v>
      </c>
      <c r="OH125" s="5">
        <v>0</v>
      </c>
      <c r="OI125" s="5">
        <v>0</v>
      </c>
      <c r="OJ125" s="5">
        <v>0</v>
      </c>
      <c r="OK125" s="5" t="s">
        <v>220</v>
      </c>
      <c r="OL125" s="5" t="s">
        <v>220</v>
      </c>
      <c r="OM125" s="5" t="s">
        <v>220</v>
      </c>
      <c r="ON125" s="5" t="s">
        <v>220</v>
      </c>
      <c r="OO125" s="5" t="s">
        <v>220</v>
      </c>
      <c r="OP125" s="5" t="s">
        <v>220</v>
      </c>
      <c r="OQ125" s="5" t="s">
        <v>220</v>
      </c>
      <c r="OR125" s="5" t="s">
        <v>220</v>
      </c>
      <c r="OS125" s="5" t="s">
        <v>220</v>
      </c>
      <c r="OT125" s="5" t="s">
        <v>220</v>
      </c>
      <c r="OU125" s="5" t="s">
        <v>220</v>
      </c>
      <c r="OV125" s="5" t="s">
        <v>220</v>
      </c>
      <c r="OW125" s="5" t="s">
        <v>220</v>
      </c>
      <c r="OX125" s="5" t="s">
        <v>220</v>
      </c>
      <c r="OY125" s="5" t="s">
        <v>220</v>
      </c>
      <c r="OZ125" s="5" t="s">
        <v>220</v>
      </c>
      <c r="PA125" s="5" t="s">
        <v>220</v>
      </c>
      <c r="PB125" s="5" t="s">
        <v>220</v>
      </c>
      <c r="PC125" s="5">
        <v>108773</v>
      </c>
      <c r="PD125" s="5">
        <v>103223</v>
      </c>
      <c r="PE125" s="5">
        <v>116296</v>
      </c>
      <c r="PF125" s="5">
        <v>101892</v>
      </c>
      <c r="PG125" s="5">
        <v>93662</v>
      </c>
      <c r="PH125" s="5">
        <v>104851</v>
      </c>
      <c r="PI125" s="5">
        <v>104974</v>
      </c>
      <c r="PJ125" s="5">
        <v>97346</v>
      </c>
      <c r="PK125" s="5">
        <v>98198</v>
      </c>
      <c r="PL125" s="5">
        <v>111883</v>
      </c>
      <c r="PM125" s="5">
        <v>114429</v>
      </c>
      <c r="PN125" s="5">
        <v>96765</v>
      </c>
      <c r="PO125" s="5">
        <v>92656</v>
      </c>
      <c r="PP125" s="5">
        <v>83014</v>
      </c>
      <c r="PQ125" s="5">
        <v>76429</v>
      </c>
      <c r="PR125" s="5">
        <v>74306</v>
      </c>
      <c r="PS125" s="5">
        <v>49911</v>
      </c>
      <c r="PT125" s="5">
        <v>42584</v>
      </c>
      <c r="PU125" s="5">
        <v>39759</v>
      </c>
      <c r="PV125" s="5">
        <v>40255</v>
      </c>
      <c r="PW125" s="5">
        <v>35922</v>
      </c>
      <c r="PX125" s="5">
        <v>36304</v>
      </c>
      <c r="PY125" s="5">
        <v>35946</v>
      </c>
      <c r="PZ125" s="5">
        <v>36663</v>
      </c>
      <c r="QA125" s="5">
        <v>33176</v>
      </c>
      <c r="QB125" s="5">
        <v>33666</v>
      </c>
      <c r="QC125" s="5">
        <v>34654</v>
      </c>
      <c r="QD125" s="5">
        <v>40542</v>
      </c>
      <c r="QE125" s="5">
        <v>34581</v>
      </c>
      <c r="QF125" s="5">
        <v>34918</v>
      </c>
      <c r="QG125" s="5">
        <v>32903</v>
      </c>
      <c r="QH125" s="5">
        <v>32155</v>
      </c>
      <c r="QI125" s="5">
        <v>232099</v>
      </c>
      <c r="QJ125" s="5">
        <v>219927</v>
      </c>
      <c r="QK125" s="5">
        <v>172964</v>
      </c>
      <c r="QL125" s="5">
        <v>137157</v>
      </c>
      <c r="QM125" s="5">
        <v>124408</v>
      </c>
      <c r="QN125" s="5">
        <v>152860</v>
      </c>
      <c r="QO125" s="5">
        <v>172248</v>
      </c>
      <c r="QP125" s="5">
        <v>122585</v>
      </c>
      <c r="QQ125" s="5">
        <v>152322</v>
      </c>
      <c r="QR125" s="5">
        <v>126336</v>
      </c>
      <c r="QS125" s="5">
        <v>121769</v>
      </c>
      <c r="QT125" s="5">
        <v>141025</v>
      </c>
      <c r="QU125" s="5">
        <v>124016</v>
      </c>
      <c r="QV125" s="5">
        <v>102241</v>
      </c>
      <c r="QW125" s="5">
        <v>82877</v>
      </c>
      <c r="QX125" s="5">
        <v>87048</v>
      </c>
      <c r="QY125" s="5">
        <v>102580</v>
      </c>
      <c r="QZ125" s="5">
        <v>106889</v>
      </c>
      <c r="RA125" s="5">
        <v>90455</v>
      </c>
      <c r="RB125" s="5">
        <v>72972</v>
      </c>
      <c r="RC125" s="5">
        <v>89616</v>
      </c>
      <c r="RD125" s="5">
        <v>153817</v>
      </c>
      <c r="RE125" s="5">
        <v>86862</v>
      </c>
      <c r="RF125" s="5">
        <v>79464</v>
      </c>
      <c r="RG125" s="5">
        <v>91887</v>
      </c>
      <c r="RH125" s="5">
        <v>83218</v>
      </c>
      <c r="RI125" s="5">
        <v>90559</v>
      </c>
      <c r="RJ125" s="5">
        <v>88332</v>
      </c>
      <c r="RK125" s="5">
        <v>90267</v>
      </c>
      <c r="RL125" s="5">
        <v>80441</v>
      </c>
      <c r="RM125" s="5">
        <v>77513</v>
      </c>
      <c r="RN125" s="5">
        <v>77906</v>
      </c>
      <c r="RO125" s="5">
        <v>81234</v>
      </c>
      <c r="RP125" s="5">
        <v>83968</v>
      </c>
      <c r="RQ125" s="5">
        <v>77164</v>
      </c>
      <c r="RR125" s="5">
        <v>83313</v>
      </c>
      <c r="RS125" s="5">
        <v>69484</v>
      </c>
      <c r="RT125" s="5">
        <v>79593</v>
      </c>
      <c r="RU125" s="5">
        <v>43647</v>
      </c>
      <c r="RV125" s="5">
        <v>66146</v>
      </c>
      <c r="RW125" s="5">
        <v>81388</v>
      </c>
      <c r="RX125" s="5">
        <v>100444</v>
      </c>
      <c r="RY125" s="5">
        <v>101981</v>
      </c>
      <c r="RZ125" s="5">
        <v>113628</v>
      </c>
      <c r="SA125" s="5">
        <v>92262</v>
      </c>
      <c r="SB125" s="5">
        <v>69175</v>
      </c>
      <c r="SC125" s="5">
        <v>84215</v>
      </c>
      <c r="SD125" s="5">
        <v>82973</v>
      </c>
      <c r="SE125" s="5">
        <v>99847</v>
      </c>
      <c r="SF125" s="5">
        <v>113389</v>
      </c>
      <c r="SG125" s="5">
        <v>91468</v>
      </c>
      <c r="SH125" s="5">
        <v>102152</v>
      </c>
      <c r="SI125" s="5">
        <v>80579</v>
      </c>
      <c r="SJ125" s="5">
        <v>64499</v>
      </c>
      <c r="SK125" s="5">
        <v>93893</v>
      </c>
      <c r="SL125" s="5">
        <v>135804</v>
      </c>
      <c r="SM125" s="5">
        <v>63433</v>
      </c>
      <c r="SN125" s="5">
        <v>75452</v>
      </c>
      <c r="SO125" s="5">
        <v>75388</v>
      </c>
      <c r="SP125" s="5">
        <v>60917</v>
      </c>
      <c r="SQ125" s="5">
        <v>60491</v>
      </c>
      <c r="SR125" s="5">
        <v>53546</v>
      </c>
      <c r="SS125" s="5">
        <v>48893</v>
      </c>
      <c r="ST125" s="5">
        <v>43230</v>
      </c>
      <c r="SU125" s="5">
        <v>250267</v>
      </c>
      <c r="SV125" s="5">
        <v>224544</v>
      </c>
      <c r="SW125" s="5">
        <v>62995</v>
      </c>
      <c r="SX125" s="5">
        <v>44993</v>
      </c>
      <c r="SY125" s="5">
        <v>228877</v>
      </c>
      <c r="SZ125" s="5">
        <v>232387</v>
      </c>
      <c r="TA125" s="5">
        <v>196872</v>
      </c>
      <c r="TB125" s="5">
        <v>154773</v>
      </c>
      <c r="TC125" s="5">
        <v>160955</v>
      </c>
      <c r="TD125" s="5">
        <v>167618</v>
      </c>
      <c r="TE125" s="5">
        <v>109692</v>
      </c>
      <c r="TF125" s="5">
        <v>80687</v>
      </c>
      <c r="TG125" s="5">
        <v>70952</v>
      </c>
      <c r="TH125" s="5">
        <v>63132</v>
      </c>
      <c r="TI125" s="5">
        <v>54896</v>
      </c>
      <c r="TJ125" s="5">
        <v>52074</v>
      </c>
      <c r="TK125" s="5">
        <v>54588</v>
      </c>
      <c r="TL125" s="5">
        <v>49037</v>
      </c>
      <c r="TM125" s="5">
        <v>11622</v>
      </c>
      <c r="TN125" s="5">
        <v>10120</v>
      </c>
      <c r="TO125" s="5">
        <v>9307</v>
      </c>
      <c r="TP125" s="5">
        <v>8966</v>
      </c>
      <c r="TQ125" s="5">
        <v>8840</v>
      </c>
      <c r="TR125" s="5">
        <v>12804</v>
      </c>
      <c r="TS125" s="5">
        <v>17735</v>
      </c>
      <c r="TT125" s="5">
        <v>42277</v>
      </c>
      <c r="TU125" s="5">
        <v>64421</v>
      </c>
      <c r="TV125" s="5">
        <v>40590</v>
      </c>
      <c r="TW125" s="5">
        <v>44967</v>
      </c>
      <c r="TX125" s="5">
        <v>15671</v>
      </c>
      <c r="TY125" s="5">
        <v>8321</v>
      </c>
      <c r="TZ125" s="5">
        <v>8022</v>
      </c>
      <c r="UA125" s="5">
        <v>1160</v>
      </c>
      <c r="UB125" s="5">
        <v>1135</v>
      </c>
      <c r="UC125" s="5">
        <v>680</v>
      </c>
      <c r="UD125" s="5">
        <v>1727</v>
      </c>
      <c r="UE125" s="5">
        <v>2092</v>
      </c>
      <c r="UF125" s="5">
        <v>1278</v>
      </c>
      <c r="UG125" s="5">
        <v>1635</v>
      </c>
      <c r="UH125" s="5">
        <v>1561</v>
      </c>
      <c r="UI125" s="5">
        <v>497</v>
      </c>
      <c r="UJ125" s="5">
        <v>7</v>
      </c>
      <c r="UK125" s="5">
        <v>-54</v>
      </c>
      <c r="UL125" s="5">
        <v>219</v>
      </c>
      <c r="UM125" s="5">
        <v>2</v>
      </c>
      <c r="UN125" s="5">
        <v>1</v>
      </c>
      <c r="UO125" s="5">
        <v>1</v>
      </c>
      <c r="UP125" s="5">
        <v>19</v>
      </c>
      <c r="UQ125" s="5">
        <v>73</v>
      </c>
      <c r="UR125" s="5">
        <v>234</v>
      </c>
      <c r="US125" s="5">
        <v>331</v>
      </c>
      <c r="UT125" s="5">
        <v>1951</v>
      </c>
      <c r="UU125" s="5">
        <v>3603</v>
      </c>
      <c r="UV125" s="5">
        <v>2185</v>
      </c>
      <c r="UW125" s="5">
        <v>2894</v>
      </c>
      <c r="UX125" s="5">
        <v>760</v>
      </c>
      <c r="UY125" s="5">
        <v>455</v>
      </c>
      <c r="UZ125" s="5">
        <v>1504</v>
      </c>
      <c r="VA125" s="5">
        <v>1227</v>
      </c>
      <c r="VB125" s="5">
        <v>730</v>
      </c>
      <c r="VC125" s="5">
        <v>752</v>
      </c>
      <c r="VD125" s="5">
        <v>906</v>
      </c>
      <c r="VE125" s="5">
        <v>1560</v>
      </c>
      <c r="VF125" s="5">
        <v>1972</v>
      </c>
      <c r="VG125" s="5">
        <v>296080</v>
      </c>
      <c r="VH125" s="5">
        <v>325578</v>
      </c>
      <c r="VI125" s="5">
        <v>367947</v>
      </c>
      <c r="VJ125" s="5">
        <v>368432</v>
      </c>
      <c r="VK125" s="5">
        <v>363160</v>
      </c>
      <c r="VL125" s="5">
        <v>394142</v>
      </c>
      <c r="VM125" s="5">
        <v>476222</v>
      </c>
      <c r="VN125" s="5">
        <v>496152</v>
      </c>
      <c r="VO125" s="5">
        <v>483598</v>
      </c>
      <c r="VP125" s="5">
        <v>371833</v>
      </c>
      <c r="VQ125" s="5">
        <v>326851</v>
      </c>
      <c r="VR125" s="5">
        <v>276792</v>
      </c>
      <c r="VS125" s="5">
        <v>235241</v>
      </c>
      <c r="VT125" s="5">
        <v>262626</v>
      </c>
      <c r="VU125" s="5">
        <v>255444</v>
      </c>
      <c r="VV125" s="5">
        <v>237972</v>
      </c>
      <c r="VW125" s="5">
        <v>303752</v>
      </c>
      <c r="VX125" s="5">
        <v>386795</v>
      </c>
      <c r="VY125" s="5">
        <v>731534</v>
      </c>
      <c r="VZ125" s="5">
        <v>678192</v>
      </c>
      <c r="WA125" s="5">
        <v>679869</v>
      </c>
      <c r="WB125" s="5">
        <v>676425</v>
      </c>
      <c r="WC125" s="5">
        <v>269533</v>
      </c>
      <c r="WD125" s="5">
        <v>286067</v>
      </c>
      <c r="WE125" s="5">
        <v>264381</v>
      </c>
      <c r="WF125" s="5">
        <v>528637</v>
      </c>
      <c r="WG125" s="5">
        <v>341791</v>
      </c>
      <c r="WH125" s="5">
        <v>323245</v>
      </c>
      <c r="WI125" s="5">
        <v>286063</v>
      </c>
      <c r="WJ125" s="5">
        <v>208558</v>
      </c>
      <c r="WK125" s="5">
        <v>200683</v>
      </c>
      <c r="WL125" s="5">
        <v>201740</v>
      </c>
      <c r="WM125" s="5">
        <v>2417</v>
      </c>
      <c r="WN125" s="5">
        <v>2224</v>
      </c>
      <c r="WO125" s="5">
        <v>3286</v>
      </c>
      <c r="WP125" s="5">
        <v>2179</v>
      </c>
      <c r="WQ125" s="5">
        <v>2199</v>
      </c>
      <c r="WR125" s="5">
        <v>3790</v>
      </c>
      <c r="WS125" s="5">
        <v>3559</v>
      </c>
      <c r="WT125" s="5">
        <v>2395</v>
      </c>
      <c r="WU125" s="5">
        <v>2297</v>
      </c>
      <c r="WV125" s="5">
        <v>2412</v>
      </c>
      <c r="WW125" s="5">
        <v>2536</v>
      </c>
      <c r="WX125" s="5">
        <v>2555</v>
      </c>
      <c r="WY125" s="5">
        <v>3375</v>
      </c>
      <c r="WZ125" s="5">
        <v>2937</v>
      </c>
      <c r="XA125" s="5">
        <v>822</v>
      </c>
      <c r="XB125" s="5">
        <v>5433</v>
      </c>
      <c r="XC125" s="5">
        <v>11191</v>
      </c>
      <c r="XD125" s="5">
        <v>10359</v>
      </c>
      <c r="XE125" s="5">
        <v>10617</v>
      </c>
      <c r="XF125" s="5">
        <v>10142</v>
      </c>
      <c r="XG125" s="5">
        <v>10110</v>
      </c>
      <c r="XH125" s="5">
        <v>11119</v>
      </c>
      <c r="XI125" s="5">
        <v>11481</v>
      </c>
      <c r="XJ125" s="5">
        <v>10363</v>
      </c>
      <c r="XK125" s="5">
        <v>11120</v>
      </c>
      <c r="XL125" s="5">
        <v>12258</v>
      </c>
      <c r="XM125" s="5">
        <v>12653</v>
      </c>
      <c r="XN125" s="5">
        <v>11084</v>
      </c>
      <c r="XO125" s="5">
        <v>11376</v>
      </c>
      <c r="XP125" s="5">
        <v>10804</v>
      </c>
      <c r="XQ125" s="5">
        <v>10643</v>
      </c>
      <c r="XR125" s="5">
        <v>9689</v>
      </c>
      <c r="XS125" s="2">
        <v>13573</v>
      </c>
      <c r="XT125" s="3" t="s">
        <v>222</v>
      </c>
      <c r="XU125" s="3" t="s">
        <v>222</v>
      </c>
      <c r="XV125" s="3" t="s">
        <v>221</v>
      </c>
      <c r="XW125" s="3" t="s">
        <v>221</v>
      </c>
      <c r="XX125" s="3" t="s">
        <v>222</v>
      </c>
      <c r="XY125" s="3" t="s">
        <v>222</v>
      </c>
      <c r="XZ125" s="3" t="s">
        <v>234</v>
      </c>
    </row>
    <row r="126" spans="1:650" x14ac:dyDescent="0.3">
      <c r="A126" s="1" t="s">
        <v>120</v>
      </c>
      <c r="B126" s="2">
        <v>4061866</v>
      </c>
      <c r="C126" s="5">
        <v>0</v>
      </c>
      <c r="D126" s="5">
        <v>0</v>
      </c>
      <c r="E126" s="5">
        <v>0</v>
      </c>
      <c r="F126" s="5">
        <v>0</v>
      </c>
      <c r="G126" s="5">
        <v>0</v>
      </c>
      <c r="H126" s="5">
        <v>0</v>
      </c>
      <c r="I126" s="5">
        <v>0</v>
      </c>
      <c r="J126" s="5">
        <v>0</v>
      </c>
      <c r="K126" s="5">
        <v>0</v>
      </c>
      <c r="L126" s="5">
        <v>0</v>
      </c>
      <c r="M126" s="5">
        <v>0</v>
      </c>
      <c r="N126" s="5">
        <v>0</v>
      </c>
      <c r="O126" s="5">
        <v>0</v>
      </c>
      <c r="P126" s="5">
        <v>0</v>
      </c>
      <c r="Q126" s="5" t="s">
        <v>220</v>
      </c>
      <c r="R126" s="5" t="s">
        <v>220</v>
      </c>
      <c r="S126" s="5" t="s">
        <v>220</v>
      </c>
      <c r="T126" s="5" t="s">
        <v>220</v>
      </c>
      <c r="U126" s="5" t="s">
        <v>220</v>
      </c>
      <c r="V126" s="5" t="s">
        <v>220</v>
      </c>
      <c r="W126" s="5" t="s">
        <v>220</v>
      </c>
      <c r="X126" s="5" t="s">
        <v>220</v>
      </c>
      <c r="Y126" s="5" t="s">
        <v>220</v>
      </c>
      <c r="Z126" s="5" t="s">
        <v>220</v>
      </c>
      <c r="AA126" s="5" t="s">
        <v>220</v>
      </c>
      <c r="AB126" s="5" t="s">
        <v>220</v>
      </c>
      <c r="AC126" s="5" t="s">
        <v>220</v>
      </c>
      <c r="AD126" s="5" t="s">
        <v>220</v>
      </c>
      <c r="AE126" s="5" t="s">
        <v>220</v>
      </c>
      <c r="AF126" s="5" t="s">
        <v>220</v>
      </c>
      <c r="AG126" s="5" t="s">
        <v>220</v>
      </c>
      <c r="AH126" s="5" t="s">
        <v>220</v>
      </c>
      <c r="AI126" s="5">
        <v>0</v>
      </c>
      <c r="AJ126" s="5">
        <v>0</v>
      </c>
      <c r="AK126" s="5">
        <v>0</v>
      </c>
      <c r="AL126" s="5">
        <v>0</v>
      </c>
      <c r="AM126" s="5">
        <v>0</v>
      </c>
      <c r="AN126" s="5">
        <v>0</v>
      </c>
      <c r="AO126" s="5">
        <v>0</v>
      </c>
      <c r="AP126" s="5">
        <v>0</v>
      </c>
      <c r="AQ126" s="5">
        <v>0</v>
      </c>
      <c r="AR126" s="5">
        <v>0</v>
      </c>
      <c r="AS126" s="5">
        <v>0</v>
      </c>
      <c r="AT126" s="5">
        <v>0</v>
      </c>
      <c r="AU126" s="5">
        <v>0</v>
      </c>
      <c r="AV126" s="5">
        <v>0</v>
      </c>
      <c r="AW126" s="5" t="s">
        <v>220</v>
      </c>
      <c r="AX126" s="5" t="s">
        <v>220</v>
      </c>
      <c r="AY126" s="5" t="s">
        <v>220</v>
      </c>
      <c r="AZ126" s="5" t="s">
        <v>220</v>
      </c>
      <c r="BA126" s="5" t="s">
        <v>220</v>
      </c>
      <c r="BB126" s="5" t="s">
        <v>220</v>
      </c>
      <c r="BC126" s="5" t="s">
        <v>220</v>
      </c>
      <c r="BD126" s="5" t="s">
        <v>220</v>
      </c>
      <c r="BE126" s="5" t="s">
        <v>220</v>
      </c>
      <c r="BF126" s="5" t="s">
        <v>220</v>
      </c>
      <c r="BG126" s="5" t="s">
        <v>220</v>
      </c>
      <c r="BH126" s="5" t="s">
        <v>220</v>
      </c>
      <c r="BI126" s="5" t="s">
        <v>220</v>
      </c>
      <c r="BJ126" s="5" t="s">
        <v>220</v>
      </c>
      <c r="BK126" s="5" t="s">
        <v>220</v>
      </c>
      <c r="BL126" s="5" t="s">
        <v>220</v>
      </c>
      <c r="BM126" s="5" t="s">
        <v>220</v>
      </c>
      <c r="BN126" s="5" t="s">
        <v>220</v>
      </c>
      <c r="BO126" s="5">
        <v>80</v>
      </c>
      <c r="BP126" s="5">
        <v>165</v>
      </c>
      <c r="BQ126" s="5">
        <v>75</v>
      </c>
      <c r="BR126" s="5">
        <v>111</v>
      </c>
      <c r="BS126" s="5">
        <v>101</v>
      </c>
      <c r="BT126" s="5">
        <v>80</v>
      </c>
      <c r="BU126" s="5">
        <v>82</v>
      </c>
      <c r="BV126" s="5">
        <v>88</v>
      </c>
      <c r="BW126" s="5">
        <v>132</v>
      </c>
      <c r="BX126" s="5">
        <v>91</v>
      </c>
      <c r="BY126" s="5">
        <v>95</v>
      </c>
      <c r="BZ126" s="5">
        <v>79</v>
      </c>
      <c r="CA126" s="5">
        <v>160</v>
      </c>
      <c r="CB126" s="5">
        <v>10</v>
      </c>
      <c r="CC126" s="5" t="s">
        <v>220</v>
      </c>
      <c r="CD126" s="5" t="s">
        <v>220</v>
      </c>
      <c r="CE126" s="5" t="s">
        <v>220</v>
      </c>
      <c r="CF126" s="5" t="s">
        <v>220</v>
      </c>
      <c r="CG126" s="5" t="s">
        <v>220</v>
      </c>
      <c r="CH126" s="5" t="s">
        <v>220</v>
      </c>
      <c r="CI126" s="5" t="s">
        <v>220</v>
      </c>
      <c r="CJ126" s="5" t="s">
        <v>220</v>
      </c>
      <c r="CK126" s="5" t="s">
        <v>220</v>
      </c>
      <c r="CL126" s="5" t="s">
        <v>220</v>
      </c>
      <c r="CM126" s="5" t="s">
        <v>220</v>
      </c>
      <c r="CN126" s="5" t="s">
        <v>220</v>
      </c>
      <c r="CO126" s="5" t="s">
        <v>220</v>
      </c>
      <c r="CP126" s="5" t="s">
        <v>220</v>
      </c>
      <c r="CQ126" s="5" t="s">
        <v>220</v>
      </c>
      <c r="CR126" s="5" t="s">
        <v>220</v>
      </c>
      <c r="CS126" s="5" t="s">
        <v>220</v>
      </c>
      <c r="CT126" s="5" t="s">
        <v>220</v>
      </c>
      <c r="CU126" s="5">
        <v>743</v>
      </c>
      <c r="CV126" s="5">
        <v>652</v>
      </c>
      <c r="CW126" s="5">
        <v>543</v>
      </c>
      <c r="CX126" s="5">
        <v>573</v>
      </c>
      <c r="CY126" s="5">
        <v>749</v>
      </c>
      <c r="CZ126" s="5">
        <v>507</v>
      </c>
      <c r="DA126" s="5">
        <v>579</v>
      </c>
      <c r="DB126" s="5">
        <v>554</v>
      </c>
      <c r="DC126" s="5">
        <v>465</v>
      </c>
      <c r="DD126" s="5">
        <v>339</v>
      </c>
      <c r="DE126" s="5">
        <v>393</v>
      </c>
      <c r="DF126" s="5">
        <v>504</v>
      </c>
      <c r="DG126" s="5">
        <v>531</v>
      </c>
      <c r="DH126" s="5">
        <v>944</v>
      </c>
      <c r="DI126" s="5" t="s">
        <v>220</v>
      </c>
      <c r="DJ126" s="5" t="s">
        <v>220</v>
      </c>
      <c r="DK126" s="5" t="s">
        <v>220</v>
      </c>
      <c r="DL126" s="5" t="s">
        <v>220</v>
      </c>
      <c r="DM126" s="5" t="s">
        <v>220</v>
      </c>
      <c r="DN126" s="5" t="s">
        <v>220</v>
      </c>
      <c r="DO126" s="5" t="s">
        <v>220</v>
      </c>
      <c r="DP126" s="5" t="s">
        <v>220</v>
      </c>
      <c r="DQ126" s="5" t="s">
        <v>220</v>
      </c>
      <c r="DR126" s="5" t="s">
        <v>220</v>
      </c>
      <c r="DS126" s="5" t="s">
        <v>220</v>
      </c>
      <c r="DT126" s="5" t="s">
        <v>220</v>
      </c>
      <c r="DU126" s="5" t="s">
        <v>220</v>
      </c>
      <c r="DV126" s="5" t="s">
        <v>220</v>
      </c>
      <c r="DW126" s="5" t="s">
        <v>220</v>
      </c>
      <c r="DX126" s="5" t="s">
        <v>220</v>
      </c>
      <c r="DY126" s="5" t="s">
        <v>220</v>
      </c>
      <c r="DZ126" s="5" t="s">
        <v>220</v>
      </c>
      <c r="EA126" s="5">
        <v>134</v>
      </c>
      <c r="EB126" s="5">
        <v>10</v>
      </c>
      <c r="EC126" s="5">
        <v>140</v>
      </c>
      <c r="ED126" s="5">
        <v>80</v>
      </c>
      <c r="EE126" s="5">
        <v>117</v>
      </c>
      <c r="EF126" s="5">
        <v>256</v>
      </c>
      <c r="EG126" s="5">
        <v>38</v>
      </c>
      <c r="EH126" s="5">
        <v>15</v>
      </c>
      <c r="EI126" s="5">
        <v>82</v>
      </c>
      <c r="EJ126" s="5">
        <v>129</v>
      </c>
      <c r="EK126" s="5">
        <v>85</v>
      </c>
      <c r="EL126" s="5">
        <v>135</v>
      </c>
      <c r="EM126" s="5">
        <v>84</v>
      </c>
      <c r="EN126" s="5">
        <v>153</v>
      </c>
      <c r="EO126" s="5" t="s">
        <v>220</v>
      </c>
      <c r="EP126" s="5" t="s">
        <v>220</v>
      </c>
      <c r="EQ126" s="5" t="s">
        <v>220</v>
      </c>
      <c r="ER126" s="5" t="s">
        <v>220</v>
      </c>
      <c r="ES126" s="5" t="s">
        <v>220</v>
      </c>
      <c r="ET126" s="5" t="s">
        <v>220</v>
      </c>
      <c r="EU126" s="5" t="s">
        <v>220</v>
      </c>
      <c r="EV126" s="5" t="s">
        <v>220</v>
      </c>
      <c r="EW126" s="5" t="s">
        <v>220</v>
      </c>
      <c r="EX126" s="5" t="s">
        <v>220</v>
      </c>
      <c r="EY126" s="5" t="s">
        <v>220</v>
      </c>
      <c r="EZ126" s="5" t="s">
        <v>220</v>
      </c>
      <c r="FA126" s="5" t="s">
        <v>220</v>
      </c>
      <c r="FB126" s="5" t="s">
        <v>220</v>
      </c>
      <c r="FC126" s="5" t="s">
        <v>220</v>
      </c>
      <c r="FD126" s="5" t="s">
        <v>220</v>
      </c>
      <c r="FE126" s="5" t="s">
        <v>220</v>
      </c>
      <c r="FF126" s="5" t="s">
        <v>220</v>
      </c>
      <c r="FG126" s="5">
        <v>0</v>
      </c>
      <c r="FH126" s="5">
        <v>0</v>
      </c>
      <c r="FI126" s="5">
        <v>0</v>
      </c>
      <c r="FJ126" s="5">
        <v>0</v>
      </c>
      <c r="FK126" s="5">
        <v>0</v>
      </c>
      <c r="FL126" s="5">
        <v>0</v>
      </c>
      <c r="FM126" s="5">
        <v>0</v>
      </c>
      <c r="FN126" s="5">
        <v>0</v>
      </c>
      <c r="FO126" s="5">
        <v>0</v>
      </c>
      <c r="FP126" s="5">
        <v>0</v>
      </c>
      <c r="FQ126" s="5">
        <v>0</v>
      </c>
      <c r="FR126" s="5">
        <v>0</v>
      </c>
      <c r="FS126" s="5">
        <v>0</v>
      </c>
      <c r="FT126" s="5">
        <v>0</v>
      </c>
      <c r="FU126" s="5" t="s">
        <v>220</v>
      </c>
      <c r="FV126" s="5" t="s">
        <v>220</v>
      </c>
      <c r="FW126" s="5" t="s">
        <v>220</v>
      </c>
      <c r="FX126" s="5" t="s">
        <v>220</v>
      </c>
      <c r="FY126" s="5" t="s">
        <v>220</v>
      </c>
      <c r="FZ126" s="5" t="s">
        <v>220</v>
      </c>
      <c r="GA126" s="5" t="s">
        <v>220</v>
      </c>
      <c r="GB126" s="5" t="s">
        <v>220</v>
      </c>
      <c r="GC126" s="5" t="s">
        <v>220</v>
      </c>
      <c r="GD126" s="5" t="s">
        <v>220</v>
      </c>
      <c r="GE126" s="5" t="s">
        <v>220</v>
      </c>
      <c r="GF126" s="5" t="s">
        <v>220</v>
      </c>
      <c r="GG126" s="5" t="s">
        <v>220</v>
      </c>
      <c r="GH126" s="5" t="s">
        <v>220</v>
      </c>
      <c r="GI126" s="5" t="s">
        <v>220</v>
      </c>
      <c r="GJ126" s="5" t="s">
        <v>220</v>
      </c>
      <c r="GK126" s="5" t="s">
        <v>220</v>
      </c>
      <c r="GL126" s="5" t="s">
        <v>220</v>
      </c>
      <c r="GM126" s="5">
        <v>957</v>
      </c>
      <c r="GN126" s="5">
        <v>827</v>
      </c>
      <c r="GO126" s="5">
        <v>759</v>
      </c>
      <c r="GP126" s="5">
        <v>764</v>
      </c>
      <c r="GQ126" s="5">
        <v>966</v>
      </c>
      <c r="GR126" s="5">
        <v>843</v>
      </c>
      <c r="GS126" s="5">
        <v>699</v>
      </c>
      <c r="GT126" s="5">
        <v>657</v>
      </c>
      <c r="GU126" s="5">
        <v>679</v>
      </c>
      <c r="GV126" s="5">
        <v>559</v>
      </c>
      <c r="GW126" s="5">
        <v>572</v>
      </c>
      <c r="GX126" s="5">
        <v>718</v>
      </c>
      <c r="GY126" s="5">
        <v>775</v>
      </c>
      <c r="GZ126" s="5">
        <v>1107</v>
      </c>
      <c r="HA126" s="5" t="s">
        <v>220</v>
      </c>
      <c r="HB126" s="5" t="s">
        <v>220</v>
      </c>
      <c r="HC126" s="5" t="s">
        <v>220</v>
      </c>
      <c r="HD126" s="5" t="s">
        <v>220</v>
      </c>
      <c r="HE126" s="5" t="s">
        <v>220</v>
      </c>
      <c r="HF126" s="5" t="s">
        <v>220</v>
      </c>
      <c r="HG126" s="5" t="s">
        <v>220</v>
      </c>
      <c r="HH126" s="5" t="s">
        <v>220</v>
      </c>
      <c r="HI126" s="5" t="s">
        <v>220</v>
      </c>
      <c r="HJ126" s="5" t="s">
        <v>220</v>
      </c>
      <c r="HK126" s="5" t="s">
        <v>220</v>
      </c>
      <c r="HL126" s="5" t="s">
        <v>220</v>
      </c>
      <c r="HM126" s="5" t="s">
        <v>220</v>
      </c>
      <c r="HN126" s="5" t="s">
        <v>220</v>
      </c>
      <c r="HO126" s="5" t="s">
        <v>220</v>
      </c>
      <c r="HP126" s="5" t="s">
        <v>220</v>
      </c>
      <c r="HQ126" s="5" t="s">
        <v>220</v>
      </c>
      <c r="HR126" s="5" t="s">
        <v>220</v>
      </c>
      <c r="HS126" s="5">
        <v>1884</v>
      </c>
      <c r="HT126" s="5">
        <v>1845</v>
      </c>
      <c r="HU126" s="5">
        <v>1674</v>
      </c>
      <c r="HV126" s="5">
        <v>1750</v>
      </c>
      <c r="HW126" s="5">
        <v>1729</v>
      </c>
      <c r="HX126" s="5">
        <v>2227</v>
      </c>
      <c r="HY126" s="5">
        <v>1975</v>
      </c>
      <c r="HZ126" s="5">
        <v>1801</v>
      </c>
      <c r="IA126" s="5">
        <v>1781</v>
      </c>
      <c r="IB126" s="5">
        <v>2059</v>
      </c>
      <c r="IC126" s="5">
        <v>2037</v>
      </c>
      <c r="ID126" s="5">
        <v>2056</v>
      </c>
      <c r="IE126" s="5">
        <v>1962</v>
      </c>
      <c r="IF126" s="5">
        <v>1752</v>
      </c>
      <c r="IG126" s="5" t="s">
        <v>220</v>
      </c>
      <c r="IH126" s="5" t="s">
        <v>220</v>
      </c>
      <c r="II126" s="5" t="s">
        <v>220</v>
      </c>
      <c r="IJ126" s="5" t="s">
        <v>220</v>
      </c>
      <c r="IK126" s="5" t="s">
        <v>220</v>
      </c>
      <c r="IL126" s="5" t="s">
        <v>220</v>
      </c>
      <c r="IM126" s="5" t="s">
        <v>220</v>
      </c>
      <c r="IN126" s="5" t="s">
        <v>220</v>
      </c>
      <c r="IO126" s="5" t="s">
        <v>220</v>
      </c>
      <c r="IP126" s="5" t="s">
        <v>220</v>
      </c>
      <c r="IQ126" s="5" t="s">
        <v>220</v>
      </c>
      <c r="IR126" s="5" t="s">
        <v>220</v>
      </c>
      <c r="IS126" s="5" t="s">
        <v>220</v>
      </c>
      <c r="IT126" s="5" t="s">
        <v>220</v>
      </c>
      <c r="IU126" s="5" t="s">
        <v>220</v>
      </c>
      <c r="IV126" s="5" t="s">
        <v>220</v>
      </c>
      <c r="IW126" s="5" t="s">
        <v>220</v>
      </c>
      <c r="IX126" s="5" t="s">
        <v>220</v>
      </c>
      <c r="IY126" s="5">
        <v>0</v>
      </c>
      <c r="IZ126" s="5">
        <v>1</v>
      </c>
      <c r="JA126" s="5">
        <v>6</v>
      </c>
      <c r="JB126" s="5">
        <v>2</v>
      </c>
      <c r="JC126" s="5">
        <v>0</v>
      </c>
      <c r="JD126" s="5">
        <v>1</v>
      </c>
      <c r="JE126" s="5">
        <v>2</v>
      </c>
      <c r="JF126" s="5">
        <v>0</v>
      </c>
      <c r="JG126" s="5">
        <v>0</v>
      </c>
      <c r="JH126" s="5">
        <v>1</v>
      </c>
      <c r="JI126" s="5">
        <v>2</v>
      </c>
      <c r="JJ126" s="5">
        <v>2</v>
      </c>
      <c r="JK126" s="5">
        <v>2</v>
      </c>
      <c r="JL126" s="5">
        <v>5</v>
      </c>
      <c r="JM126" s="5" t="s">
        <v>220</v>
      </c>
      <c r="JN126" s="5" t="s">
        <v>220</v>
      </c>
      <c r="JO126" s="5" t="s">
        <v>220</v>
      </c>
      <c r="JP126" s="5" t="s">
        <v>220</v>
      </c>
      <c r="JQ126" s="5" t="s">
        <v>220</v>
      </c>
      <c r="JR126" s="5" t="s">
        <v>220</v>
      </c>
      <c r="JS126" s="5" t="s">
        <v>220</v>
      </c>
      <c r="JT126" s="5" t="s">
        <v>220</v>
      </c>
      <c r="JU126" s="5" t="s">
        <v>220</v>
      </c>
      <c r="JV126" s="5" t="s">
        <v>220</v>
      </c>
      <c r="JW126" s="5" t="s">
        <v>220</v>
      </c>
      <c r="JX126" s="5" t="s">
        <v>220</v>
      </c>
      <c r="JY126" s="5" t="s">
        <v>220</v>
      </c>
      <c r="JZ126" s="5" t="s">
        <v>220</v>
      </c>
      <c r="KA126" s="5" t="s">
        <v>220</v>
      </c>
      <c r="KB126" s="5" t="s">
        <v>220</v>
      </c>
      <c r="KC126" s="5" t="s">
        <v>220</v>
      </c>
      <c r="KD126" s="5" t="s">
        <v>220</v>
      </c>
      <c r="KE126" s="5">
        <v>0</v>
      </c>
      <c r="KF126" s="5">
        <v>1</v>
      </c>
      <c r="KG126" s="5">
        <v>0</v>
      </c>
      <c r="KH126" s="5">
        <v>1</v>
      </c>
      <c r="KI126" s="5">
        <v>3</v>
      </c>
      <c r="KJ126" s="5">
        <v>6</v>
      </c>
      <c r="KK126" s="5">
        <v>7</v>
      </c>
      <c r="KL126" s="5">
        <v>11</v>
      </c>
      <c r="KM126" s="5">
        <v>6</v>
      </c>
      <c r="KN126" s="5">
        <v>6</v>
      </c>
      <c r="KO126" s="5">
        <v>10</v>
      </c>
      <c r="KP126" s="5">
        <v>5</v>
      </c>
      <c r="KQ126" s="5">
        <v>3</v>
      </c>
      <c r="KR126" s="5">
        <v>8</v>
      </c>
      <c r="KS126" s="5" t="s">
        <v>220</v>
      </c>
      <c r="KT126" s="5" t="s">
        <v>220</v>
      </c>
      <c r="KU126" s="5" t="s">
        <v>220</v>
      </c>
      <c r="KV126" s="5" t="s">
        <v>220</v>
      </c>
      <c r="KW126" s="5" t="s">
        <v>220</v>
      </c>
      <c r="KX126" s="5" t="s">
        <v>220</v>
      </c>
      <c r="KY126" s="5" t="s">
        <v>220</v>
      </c>
      <c r="KZ126" s="5" t="s">
        <v>220</v>
      </c>
      <c r="LA126" s="5" t="s">
        <v>220</v>
      </c>
      <c r="LB126" s="5" t="s">
        <v>220</v>
      </c>
      <c r="LC126" s="5" t="s">
        <v>220</v>
      </c>
      <c r="LD126" s="5" t="s">
        <v>220</v>
      </c>
      <c r="LE126" s="5" t="s">
        <v>220</v>
      </c>
      <c r="LF126" s="5" t="s">
        <v>220</v>
      </c>
      <c r="LG126" s="5" t="s">
        <v>220</v>
      </c>
      <c r="LH126" s="5" t="s">
        <v>220</v>
      </c>
      <c r="LI126" s="5" t="s">
        <v>220</v>
      </c>
      <c r="LJ126" s="5" t="s">
        <v>220</v>
      </c>
      <c r="LK126" s="5">
        <v>1</v>
      </c>
      <c r="LL126" s="5">
        <v>5</v>
      </c>
      <c r="LM126" s="5">
        <v>4</v>
      </c>
      <c r="LN126" s="5">
        <v>1</v>
      </c>
      <c r="LO126" s="5">
        <v>4</v>
      </c>
      <c r="LP126" s="5">
        <v>6</v>
      </c>
      <c r="LQ126" s="5">
        <v>3</v>
      </c>
      <c r="LR126" s="5">
        <v>10</v>
      </c>
      <c r="LS126" s="5">
        <v>5</v>
      </c>
      <c r="LT126" s="5">
        <v>3</v>
      </c>
      <c r="LU126" s="5">
        <v>4</v>
      </c>
      <c r="LV126" s="5">
        <v>5</v>
      </c>
      <c r="LW126" s="5">
        <v>7</v>
      </c>
      <c r="LX126" s="5">
        <v>8</v>
      </c>
      <c r="LY126" s="5" t="s">
        <v>220</v>
      </c>
      <c r="LZ126" s="5" t="s">
        <v>220</v>
      </c>
      <c r="MA126" s="5" t="s">
        <v>220</v>
      </c>
      <c r="MB126" s="5" t="s">
        <v>220</v>
      </c>
      <c r="MC126" s="5" t="s">
        <v>220</v>
      </c>
      <c r="MD126" s="5" t="s">
        <v>220</v>
      </c>
      <c r="ME126" s="5" t="s">
        <v>220</v>
      </c>
      <c r="MF126" s="5" t="s">
        <v>220</v>
      </c>
      <c r="MG126" s="5" t="s">
        <v>220</v>
      </c>
      <c r="MH126" s="5" t="s">
        <v>220</v>
      </c>
      <c r="MI126" s="5" t="s">
        <v>220</v>
      </c>
      <c r="MJ126" s="5" t="s">
        <v>220</v>
      </c>
      <c r="MK126" s="5" t="s">
        <v>220</v>
      </c>
      <c r="ML126" s="5" t="s">
        <v>220</v>
      </c>
      <c r="MM126" s="5" t="s">
        <v>220</v>
      </c>
      <c r="MN126" s="5" t="s">
        <v>220</v>
      </c>
      <c r="MO126" s="5" t="s">
        <v>220</v>
      </c>
      <c r="MP126" s="5" t="s">
        <v>220</v>
      </c>
      <c r="MQ126" s="5">
        <v>0</v>
      </c>
      <c r="MR126" s="5">
        <v>0</v>
      </c>
      <c r="MS126" s="5">
        <v>0</v>
      </c>
      <c r="MT126" s="5">
        <v>0</v>
      </c>
      <c r="MU126" s="5">
        <v>0</v>
      </c>
      <c r="MV126" s="5">
        <v>0</v>
      </c>
      <c r="MW126" s="5">
        <v>0</v>
      </c>
      <c r="MX126" s="5">
        <v>0</v>
      </c>
      <c r="MY126" s="5">
        <v>0</v>
      </c>
      <c r="MZ126" s="5">
        <v>0</v>
      </c>
      <c r="NA126" s="5">
        <v>0</v>
      </c>
      <c r="NB126" s="5">
        <v>0</v>
      </c>
      <c r="NC126" s="5">
        <v>0</v>
      </c>
      <c r="ND126" s="5">
        <v>0</v>
      </c>
      <c r="NE126" s="5" t="s">
        <v>220</v>
      </c>
      <c r="NF126" s="5" t="s">
        <v>220</v>
      </c>
      <c r="NG126" s="5" t="s">
        <v>220</v>
      </c>
      <c r="NH126" s="5" t="s">
        <v>220</v>
      </c>
      <c r="NI126" s="5" t="s">
        <v>220</v>
      </c>
      <c r="NJ126" s="5" t="s">
        <v>220</v>
      </c>
      <c r="NK126" s="5" t="s">
        <v>220</v>
      </c>
      <c r="NL126" s="5" t="s">
        <v>220</v>
      </c>
      <c r="NM126" s="5" t="s">
        <v>220</v>
      </c>
      <c r="NN126" s="5" t="s">
        <v>220</v>
      </c>
      <c r="NO126" s="5" t="s">
        <v>220</v>
      </c>
      <c r="NP126" s="5" t="s">
        <v>220</v>
      </c>
      <c r="NQ126" s="5" t="s">
        <v>220</v>
      </c>
      <c r="NR126" s="5" t="s">
        <v>220</v>
      </c>
      <c r="NS126" s="5" t="s">
        <v>220</v>
      </c>
      <c r="NT126" s="5" t="s">
        <v>220</v>
      </c>
      <c r="NU126" s="5" t="s">
        <v>220</v>
      </c>
      <c r="NV126" s="5" t="s">
        <v>220</v>
      </c>
      <c r="NW126" s="5">
        <v>0</v>
      </c>
      <c r="NX126" s="5">
        <v>0</v>
      </c>
      <c r="NY126" s="5">
        <v>0</v>
      </c>
      <c r="NZ126" s="5">
        <v>0</v>
      </c>
      <c r="OA126" s="5">
        <v>0</v>
      </c>
      <c r="OB126" s="5">
        <v>0</v>
      </c>
      <c r="OC126" s="5">
        <v>0</v>
      </c>
      <c r="OD126" s="5">
        <v>0</v>
      </c>
      <c r="OE126" s="5">
        <v>0</v>
      </c>
      <c r="OF126" s="5">
        <v>0</v>
      </c>
      <c r="OG126" s="5">
        <v>0</v>
      </c>
      <c r="OH126" s="5">
        <v>0</v>
      </c>
      <c r="OI126" s="5">
        <v>0</v>
      </c>
      <c r="OJ126" s="5">
        <v>0</v>
      </c>
      <c r="OK126" s="5" t="s">
        <v>220</v>
      </c>
      <c r="OL126" s="5" t="s">
        <v>220</v>
      </c>
      <c r="OM126" s="5" t="s">
        <v>220</v>
      </c>
      <c r="ON126" s="5" t="s">
        <v>220</v>
      </c>
      <c r="OO126" s="5" t="s">
        <v>220</v>
      </c>
      <c r="OP126" s="5" t="s">
        <v>220</v>
      </c>
      <c r="OQ126" s="5" t="s">
        <v>220</v>
      </c>
      <c r="OR126" s="5" t="s">
        <v>220</v>
      </c>
      <c r="OS126" s="5" t="s">
        <v>220</v>
      </c>
      <c r="OT126" s="5" t="s">
        <v>220</v>
      </c>
      <c r="OU126" s="5" t="s">
        <v>220</v>
      </c>
      <c r="OV126" s="5" t="s">
        <v>220</v>
      </c>
      <c r="OW126" s="5" t="s">
        <v>220</v>
      </c>
      <c r="OX126" s="5" t="s">
        <v>220</v>
      </c>
      <c r="OY126" s="5" t="s">
        <v>220</v>
      </c>
      <c r="OZ126" s="5" t="s">
        <v>220</v>
      </c>
      <c r="PA126" s="5" t="s">
        <v>220</v>
      </c>
      <c r="PB126" s="5" t="s">
        <v>220</v>
      </c>
      <c r="PC126" s="5">
        <v>336</v>
      </c>
      <c r="PD126" s="5">
        <v>265</v>
      </c>
      <c r="PE126" s="5">
        <v>260</v>
      </c>
      <c r="PF126" s="5">
        <v>270</v>
      </c>
      <c r="PG126" s="5">
        <v>245</v>
      </c>
      <c r="PH126" s="5">
        <v>263</v>
      </c>
      <c r="PI126" s="5">
        <v>234</v>
      </c>
      <c r="PJ126" s="5">
        <v>234</v>
      </c>
      <c r="PK126" s="5">
        <v>249</v>
      </c>
      <c r="PL126" s="5">
        <v>219</v>
      </c>
      <c r="PM126" s="5">
        <v>220</v>
      </c>
      <c r="PN126" s="5">
        <v>289</v>
      </c>
      <c r="PO126" s="5">
        <v>230</v>
      </c>
      <c r="PP126" s="5">
        <v>202</v>
      </c>
      <c r="PQ126" s="5" t="s">
        <v>220</v>
      </c>
      <c r="PR126" s="5" t="s">
        <v>220</v>
      </c>
      <c r="PS126" s="5" t="s">
        <v>220</v>
      </c>
      <c r="PT126" s="5" t="s">
        <v>220</v>
      </c>
      <c r="PU126" s="5" t="s">
        <v>220</v>
      </c>
      <c r="PV126" s="5" t="s">
        <v>220</v>
      </c>
      <c r="PW126" s="5" t="s">
        <v>220</v>
      </c>
      <c r="PX126" s="5" t="s">
        <v>220</v>
      </c>
      <c r="PY126" s="5" t="s">
        <v>220</v>
      </c>
      <c r="PZ126" s="5" t="s">
        <v>220</v>
      </c>
      <c r="QA126" s="5" t="s">
        <v>220</v>
      </c>
      <c r="QB126" s="5" t="s">
        <v>220</v>
      </c>
      <c r="QC126" s="5" t="s">
        <v>220</v>
      </c>
      <c r="QD126" s="5" t="s">
        <v>220</v>
      </c>
      <c r="QE126" s="5" t="s">
        <v>220</v>
      </c>
      <c r="QF126" s="5" t="s">
        <v>220</v>
      </c>
      <c r="QG126" s="5" t="s">
        <v>220</v>
      </c>
      <c r="QH126" s="5" t="s">
        <v>220</v>
      </c>
      <c r="QI126" s="5">
        <v>367</v>
      </c>
      <c r="QJ126" s="5">
        <v>325</v>
      </c>
      <c r="QK126" s="5">
        <v>311</v>
      </c>
      <c r="QL126" s="5">
        <v>299</v>
      </c>
      <c r="QM126" s="5">
        <v>269</v>
      </c>
      <c r="QN126" s="5">
        <v>333</v>
      </c>
      <c r="QO126" s="5">
        <v>301</v>
      </c>
      <c r="QP126" s="5">
        <v>236</v>
      </c>
      <c r="QQ126" s="5">
        <v>314</v>
      </c>
      <c r="QR126" s="5">
        <v>291</v>
      </c>
      <c r="QS126" s="5">
        <v>241</v>
      </c>
      <c r="QT126" s="5">
        <v>262</v>
      </c>
      <c r="QU126" s="5">
        <v>228</v>
      </c>
      <c r="QV126" s="5">
        <v>272</v>
      </c>
      <c r="QW126" s="5" t="s">
        <v>220</v>
      </c>
      <c r="QX126" s="5" t="s">
        <v>220</v>
      </c>
      <c r="QY126" s="5" t="s">
        <v>220</v>
      </c>
      <c r="QZ126" s="5" t="s">
        <v>220</v>
      </c>
      <c r="RA126" s="5" t="s">
        <v>220</v>
      </c>
      <c r="RB126" s="5" t="s">
        <v>220</v>
      </c>
      <c r="RC126" s="5" t="s">
        <v>220</v>
      </c>
      <c r="RD126" s="5" t="s">
        <v>220</v>
      </c>
      <c r="RE126" s="5" t="s">
        <v>220</v>
      </c>
      <c r="RF126" s="5" t="s">
        <v>220</v>
      </c>
      <c r="RG126" s="5" t="s">
        <v>220</v>
      </c>
      <c r="RH126" s="5" t="s">
        <v>220</v>
      </c>
      <c r="RI126" s="5" t="s">
        <v>220</v>
      </c>
      <c r="RJ126" s="5" t="s">
        <v>220</v>
      </c>
      <c r="RK126" s="5" t="s">
        <v>220</v>
      </c>
      <c r="RL126" s="5" t="s">
        <v>220</v>
      </c>
      <c r="RM126" s="5" t="s">
        <v>220</v>
      </c>
      <c r="RN126" s="5" t="s">
        <v>220</v>
      </c>
      <c r="RO126" s="5">
        <v>247</v>
      </c>
      <c r="RP126" s="5">
        <v>231</v>
      </c>
      <c r="RQ126" s="5">
        <v>233</v>
      </c>
      <c r="RR126" s="5">
        <v>238</v>
      </c>
      <c r="RS126" s="5">
        <v>224</v>
      </c>
      <c r="RT126" s="5">
        <v>252</v>
      </c>
      <c r="RU126" s="5">
        <v>245</v>
      </c>
      <c r="RV126" s="5">
        <v>241</v>
      </c>
      <c r="RW126" s="5">
        <v>218</v>
      </c>
      <c r="RX126" s="5">
        <v>200</v>
      </c>
      <c r="RY126" s="5">
        <v>216</v>
      </c>
      <c r="RZ126" s="5">
        <v>183</v>
      </c>
      <c r="SA126" s="5">
        <v>195</v>
      </c>
      <c r="SB126" s="5">
        <v>174</v>
      </c>
      <c r="SC126" s="5" t="s">
        <v>220</v>
      </c>
      <c r="SD126" s="5" t="s">
        <v>220</v>
      </c>
      <c r="SE126" s="5" t="s">
        <v>220</v>
      </c>
      <c r="SF126" s="5" t="s">
        <v>220</v>
      </c>
      <c r="SG126" s="5" t="s">
        <v>220</v>
      </c>
      <c r="SH126" s="5" t="s">
        <v>220</v>
      </c>
      <c r="SI126" s="5" t="s">
        <v>220</v>
      </c>
      <c r="SJ126" s="5" t="s">
        <v>220</v>
      </c>
      <c r="SK126" s="5" t="s">
        <v>220</v>
      </c>
      <c r="SL126" s="5" t="s">
        <v>220</v>
      </c>
      <c r="SM126" s="5" t="s">
        <v>220</v>
      </c>
      <c r="SN126" s="5" t="s">
        <v>220</v>
      </c>
      <c r="SO126" s="5" t="s">
        <v>220</v>
      </c>
      <c r="SP126" s="5" t="s">
        <v>220</v>
      </c>
      <c r="SQ126" s="5" t="s">
        <v>220</v>
      </c>
      <c r="SR126" s="5" t="s">
        <v>220</v>
      </c>
      <c r="SS126" s="5" t="s">
        <v>220</v>
      </c>
      <c r="ST126" s="5" t="s">
        <v>220</v>
      </c>
      <c r="SU126" s="5">
        <v>62</v>
      </c>
      <c r="SV126" s="5">
        <v>62</v>
      </c>
      <c r="SW126" s="5">
        <v>62</v>
      </c>
      <c r="SX126" s="5">
        <v>58</v>
      </c>
      <c r="SY126" s="5">
        <v>61</v>
      </c>
      <c r="SZ126" s="5">
        <v>62</v>
      </c>
      <c r="TA126" s="5">
        <v>62</v>
      </c>
      <c r="TB126" s="5">
        <v>59</v>
      </c>
      <c r="TC126" s="5">
        <v>55</v>
      </c>
      <c r="TD126" s="5">
        <v>56</v>
      </c>
      <c r="TE126" s="5">
        <v>48</v>
      </c>
      <c r="TF126" s="5">
        <v>48</v>
      </c>
      <c r="TG126" s="5">
        <v>27</v>
      </c>
      <c r="TH126" s="5">
        <v>5</v>
      </c>
      <c r="TI126" s="5" t="s">
        <v>220</v>
      </c>
      <c r="TJ126" s="5" t="s">
        <v>220</v>
      </c>
      <c r="TK126" s="5" t="s">
        <v>220</v>
      </c>
      <c r="TL126" s="5" t="s">
        <v>220</v>
      </c>
      <c r="TM126" s="5" t="s">
        <v>220</v>
      </c>
      <c r="TN126" s="5" t="s">
        <v>220</v>
      </c>
      <c r="TO126" s="5" t="s">
        <v>220</v>
      </c>
      <c r="TP126" s="5" t="s">
        <v>220</v>
      </c>
      <c r="TQ126" s="5" t="s">
        <v>220</v>
      </c>
      <c r="TR126" s="5" t="s">
        <v>220</v>
      </c>
      <c r="TS126" s="5" t="s">
        <v>220</v>
      </c>
      <c r="TT126" s="5" t="s">
        <v>220</v>
      </c>
      <c r="TU126" s="5" t="s">
        <v>220</v>
      </c>
      <c r="TV126" s="5" t="s">
        <v>220</v>
      </c>
      <c r="TW126" s="5" t="s">
        <v>220</v>
      </c>
      <c r="TX126" s="5" t="s">
        <v>220</v>
      </c>
      <c r="TY126" s="5" t="s">
        <v>220</v>
      </c>
      <c r="TZ126" s="5" t="s">
        <v>220</v>
      </c>
      <c r="UA126" s="5">
        <v>1</v>
      </c>
      <c r="UB126" s="5">
        <v>0</v>
      </c>
      <c r="UC126" s="5">
        <v>0</v>
      </c>
      <c r="UD126" s="5">
        <v>0</v>
      </c>
      <c r="UE126" s="5">
        <v>0</v>
      </c>
      <c r="UF126" s="5">
        <v>0</v>
      </c>
      <c r="UG126" s="5">
        <v>0</v>
      </c>
      <c r="UH126" s="5">
        <v>0</v>
      </c>
      <c r="UI126" s="5">
        <v>0</v>
      </c>
      <c r="UJ126" s="5">
        <v>1</v>
      </c>
      <c r="UK126" s="5">
        <v>0</v>
      </c>
      <c r="UL126" s="5">
        <v>0</v>
      </c>
      <c r="UM126" s="5">
        <v>1</v>
      </c>
      <c r="UN126" s="5">
        <v>1</v>
      </c>
      <c r="UO126" s="5" t="s">
        <v>220</v>
      </c>
      <c r="UP126" s="5" t="s">
        <v>220</v>
      </c>
      <c r="UQ126" s="5" t="s">
        <v>220</v>
      </c>
      <c r="UR126" s="5" t="s">
        <v>220</v>
      </c>
      <c r="US126" s="5" t="s">
        <v>220</v>
      </c>
      <c r="UT126" s="5" t="s">
        <v>220</v>
      </c>
      <c r="UU126" s="5" t="s">
        <v>220</v>
      </c>
      <c r="UV126" s="5" t="s">
        <v>220</v>
      </c>
      <c r="UW126" s="5" t="s">
        <v>220</v>
      </c>
      <c r="UX126" s="5" t="s">
        <v>220</v>
      </c>
      <c r="UY126" s="5" t="s">
        <v>220</v>
      </c>
      <c r="UZ126" s="5" t="s">
        <v>220</v>
      </c>
      <c r="VA126" s="5" t="s">
        <v>220</v>
      </c>
      <c r="VB126" s="5" t="s">
        <v>220</v>
      </c>
      <c r="VC126" s="5" t="s">
        <v>220</v>
      </c>
      <c r="VD126" s="5" t="s">
        <v>220</v>
      </c>
      <c r="VE126" s="5" t="s">
        <v>220</v>
      </c>
      <c r="VF126" s="5" t="s">
        <v>220</v>
      </c>
      <c r="VG126" s="5">
        <v>534</v>
      </c>
      <c r="VH126" s="5">
        <v>580</v>
      </c>
      <c r="VI126" s="5">
        <v>587</v>
      </c>
      <c r="VJ126" s="5">
        <v>545</v>
      </c>
      <c r="VK126" s="5">
        <v>509</v>
      </c>
      <c r="VL126" s="5">
        <v>541</v>
      </c>
      <c r="VM126" s="5">
        <v>567</v>
      </c>
      <c r="VN126" s="5">
        <v>548</v>
      </c>
      <c r="VO126" s="5">
        <v>570</v>
      </c>
      <c r="VP126" s="5">
        <v>455</v>
      </c>
      <c r="VQ126" s="5">
        <v>440</v>
      </c>
      <c r="VR126" s="5">
        <v>373</v>
      </c>
      <c r="VS126" s="5">
        <v>386</v>
      </c>
      <c r="VT126" s="5">
        <v>407</v>
      </c>
      <c r="VU126" s="5" t="s">
        <v>220</v>
      </c>
      <c r="VV126" s="5" t="s">
        <v>220</v>
      </c>
      <c r="VW126" s="5" t="s">
        <v>220</v>
      </c>
      <c r="VX126" s="5" t="s">
        <v>220</v>
      </c>
      <c r="VY126" s="5" t="s">
        <v>220</v>
      </c>
      <c r="VZ126" s="5" t="s">
        <v>220</v>
      </c>
      <c r="WA126" s="5" t="s">
        <v>220</v>
      </c>
      <c r="WB126" s="5" t="s">
        <v>220</v>
      </c>
      <c r="WC126" s="5" t="s">
        <v>220</v>
      </c>
      <c r="WD126" s="5" t="s">
        <v>220</v>
      </c>
      <c r="WE126" s="5" t="s">
        <v>220</v>
      </c>
      <c r="WF126" s="5" t="s">
        <v>220</v>
      </c>
      <c r="WG126" s="5" t="s">
        <v>220</v>
      </c>
      <c r="WH126" s="5" t="s">
        <v>220</v>
      </c>
      <c r="WI126" s="5" t="s">
        <v>220</v>
      </c>
      <c r="WJ126" s="5" t="s">
        <v>220</v>
      </c>
      <c r="WK126" s="5" t="s">
        <v>220</v>
      </c>
      <c r="WL126" s="5" t="s">
        <v>220</v>
      </c>
      <c r="WM126" s="5">
        <v>4</v>
      </c>
      <c r="WN126" s="5">
        <v>1</v>
      </c>
      <c r="WO126" s="5">
        <v>3</v>
      </c>
      <c r="WP126" s="5">
        <v>2</v>
      </c>
      <c r="WQ126" s="5">
        <v>1</v>
      </c>
      <c r="WR126" s="5">
        <v>2</v>
      </c>
      <c r="WS126" s="5">
        <v>1</v>
      </c>
      <c r="WT126" s="5">
        <v>3</v>
      </c>
      <c r="WU126" s="5">
        <v>7</v>
      </c>
      <c r="WV126" s="5">
        <v>5</v>
      </c>
      <c r="WW126" s="5">
        <v>6</v>
      </c>
      <c r="WX126" s="5">
        <v>4</v>
      </c>
      <c r="WY126" s="5">
        <v>2</v>
      </c>
      <c r="WZ126" s="5">
        <v>2</v>
      </c>
      <c r="XA126" s="5" t="s">
        <v>220</v>
      </c>
      <c r="XB126" s="5" t="s">
        <v>220</v>
      </c>
      <c r="XC126" s="5" t="s">
        <v>220</v>
      </c>
      <c r="XD126" s="5" t="s">
        <v>220</v>
      </c>
      <c r="XE126" s="5" t="s">
        <v>220</v>
      </c>
      <c r="XF126" s="5" t="s">
        <v>220</v>
      </c>
      <c r="XG126" s="5" t="s">
        <v>220</v>
      </c>
      <c r="XH126" s="5" t="s">
        <v>220</v>
      </c>
      <c r="XI126" s="5" t="s">
        <v>220</v>
      </c>
      <c r="XJ126" s="5" t="s">
        <v>220</v>
      </c>
      <c r="XK126" s="5" t="s">
        <v>220</v>
      </c>
      <c r="XL126" s="5" t="s">
        <v>220</v>
      </c>
      <c r="XM126" s="5" t="s">
        <v>220</v>
      </c>
      <c r="XN126" s="5" t="s">
        <v>220</v>
      </c>
      <c r="XO126" s="5" t="s">
        <v>220</v>
      </c>
      <c r="XP126" s="5" t="s">
        <v>220</v>
      </c>
      <c r="XQ126" s="5" t="s">
        <v>220</v>
      </c>
      <c r="XR126" s="5" t="s">
        <v>220</v>
      </c>
      <c r="XS126" s="2">
        <v>13697</v>
      </c>
      <c r="XT126" s="3" t="s">
        <v>222</v>
      </c>
      <c r="XU126" s="3" t="s">
        <v>222</v>
      </c>
      <c r="XV126" s="3" t="s">
        <v>221</v>
      </c>
      <c r="XW126" s="3" t="s">
        <v>221</v>
      </c>
      <c r="XX126" s="3" t="s">
        <v>222</v>
      </c>
      <c r="XY126" s="3" t="s">
        <v>222</v>
      </c>
      <c r="XZ126" s="3" t="s">
        <v>244</v>
      </c>
    </row>
    <row r="127" spans="1:650" x14ac:dyDescent="0.3">
      <c r="A127" s="1" t="s">
        <v>121</v>
      </c>
      <c r="B127" s="2">
        <v>4012860</v>
      </c>
      <c r="C127" s="5">
        <v>23308</v>
      </c>
      <c r="D127" s="5">
        <v>5168</v>
      </c>
      <c r="E127" s="5">
        <v>5760</v>
      </c>
      <c r="F127" s="5">
        <v>1339</v>
      </c>
      <c r="G127" s="5">
        <v>752</v>
      </c>
      <c r="H127" s="5">
        <v>114</v>
      </c>
      <c r="I127" s="5">
        <v>-338</v>
      </c>
      <c r="J127" s="5">
        <v>4912</v>
      </c>
      <c r="K127" s="5">
        <v>3870</v>
      </c>
      <c r="L127" s="5">
        <v>2571</v>
      </c>
      <c r="M127" s="5">
        <v>542</v>
      </c>
      <c r="N127" s="5">
        <v>1126</v>
      </c>
      <c r="O127" s="5">
        <v>4314</v>
      </c>
      <c r="P127" s="5">
        <v>3027</v>
      </c>
      <c r="Q127" s="5">
        <v>-28</v>
      </c>
      <c r="R127" s="5">
        <v>5789</v>
      </c>
      <c r="S127" s="5">
        <v>0</v>
      </c>
      <c r="T127" s="5">
        <v>4181</v>
      </c>
      <c r="U127" s="5">
        <v>579</v>
      </c>
      <c r="V127" s="5">
        <v>3361</v>
      </c>
      <c r="W127" s="5">
        <v>1749</v>
      </c>
      <c r="X127" s="5">
        <v>0</v>
      </c>
      <c r="Y127" s="5">
        <v>1506</v>
      </c>
      <c r="Z127" s="5">
        <v>1543</v>
      </c>
      <c r="AA127" s="5">
        <v>0</v>
      </c>
      <c r="AB127" s="5">
        <v>408</v>
      </c>
      <c r="AC127" s="5">
        <v>0</v>
      </c>
      <c r="AD127" s="5">
        <v>0</v>
      </c>
      <c r="AE127" s="5">
        <v>0</v>
      </c>
      <c r="AF127" s="5">
        <v>0</v>
      </c>
      <c r="AG127" s="5">
        <v>0</v>
      </c>
      <c r="AH127" s="5">
        <v>0</v>
      </c>
      <c r="AI127" s="5">
        <v>179868</v>
      </c>
      <c r="AJ127" s="5">
        <v>233708</v>
      </c>
      <c r="AK127" s="5">
        <v>299090</v>
      </c>
      <c r="AL127" s="5">
        <v>53717</v>
      </c>
      <c r="AM127" s="5">
        <v>389286</v>
      </c>
      <c r="AN127" s="5">
        <v>237699</v>
      </c>
      <c r="AO127" s="5">
        <v>403646</v>
      </c>
      <c r="AP127" s="5">
        <v>81308</v>
      </c>
      <c r="AQ127" s="5">
        <v>100867</v>
      </c>
      <c r="AR127" s="5">
        <v>127700</v>
      </c>
      <c r="AS127" s="5">
        <v>47533</v>
      </c>
      <c r="AT127" s="5">
        <v>429886</v>
      </c>
      <c r="AU127" s="5">
        <v>75443</v>
      </c>
      <c r="AV127" s="5">
        <v>33314</v>
      </c>
      <c r="AW127" s="5">
        <v>30879</v>
      </c>
      <c r="AX127" s="5">
        <v>192364</v>
      </c>
      <c r="AY127" s="5">
        <v>113323</v>
      </c>
      <c r="AZ127" s="5">
        <v>54236</v>
      </c>
      <c r="BA127" s="5">
        <v>48761</v>
      </c>
      <c r="BB127" s="5">
        <v>42478</v>
      </c>
      <c r="BC127" s="5">
        <v>39768</v>
      </c>
      <c r="BD127" s="5">
        <v>36113</v>
      </c>
      <c r="BE127" s="5">
        <v>72755</v>
      </c>
      <c r="BF127" s="5">
        <v>49601</v>
      </c>
      <c r="BG127" s="5">
        <v>70336</v>
      </c>
      <c r="BH127" s="5">
        <v>36115</v>
      </c>
      <c r="BI127" s="5">
        <v>38724</v>
      </c>
      <c r="BJ127" s="5">
        <v>73165</v>
      </c>
      <c r="BK127" s="5">
        <v>19889</v>
      </c>
      <c r="BL127" s="5">
        <v>62580</v>
      </c>
      <c r="BM127" s="5">
        <v>20955</v>
      </c>
      <c r="BN127" s="5">
        <v>12359</v>
      </c>
      <c r="BO127" s="5">
        <v>105659</v>
      </c>
      <c r="BP127" s="5">
        <v>574408</v>
      </c>
      <c r="BQ127" s="5">
        <v>106710</v>
      </c>
      <c r="BR127" s="5">
        <v>34012</v>
      </c>
      <c r="BS127" s="5">
        <v>50666</v>
      </c>
      <c r="BT127" s="5">
        <v>50200</v>
      </c>
      <c r="BU127" s="5">
        <v>25817</v>
      </c>
      <c r="BV127" s="5">
        <v>15192</v>
      </c>
      <c r="BW127" s="5">
        <v>24027</v>
      </c>
      <c r="BX127" s="5">
        <v>35392</v>
      </c>
      <c r="BY127" s="5">
        <v>42022</v>
      </c>
      <c r="BZ127" s="5">
        <v>53319</v>
      </c>
      <c r="CA127" s="5">
        <v>35700</v>
      </c>
      <c r="CB127" s="5">
        <v>21333</v>
      </c>
      <c r="CC127" s="5">
        <v>18793</v>
      </c>
      <c r="CD127" s="5">
        <v>27711</v>
      </c>
      <c r="CE127" s="5">
        <v>16294</v>
      </c>
      <c r="CF127" s="5">
        <v>19341</v>
      </c>
      <c r="CG127" s="5">
        <v>34743</v>
      </c>
      <c r="CH127" s="5">
        <v>20023</v>
      </c>
      <c r="CI127" s="5">
        <v>10395</v>
      </c>
      <c r="CJ127" s="5">
        <v>15336</v>
      </c>
      <c r="CK127" s="5">
        <v>12447</v>
      </c>
      <c r="CL127" s="5">
        <v>8762</v>
      </c>
      <c r="CM127" s="5">
        <v>17517</v>
      </c>
      <c r="CN127" s="5">
        <v>14188</v>
      </c>
      <c r="CO127" s="5">
        <v>16787</v>
      </c>
      <c r="CP127" s="5">
        <v>11711</v>
      </c>
      <c r="CQ127" s="5">
        <v>11305</v>
      </c>
      <c r="CR127" s="5">
        <v>35471</v>
      </c>
      <c r="CS127" s="5">
        <v>4771</v>
      </c>
      <c r="CT127" s="5">
        <v>8931</v>
      </c>
      <c r="CU127" s="5">
        <v>228343</v>
      </c>
      <c r="CV127" s="5">
        <v>152707</v>
      </c>
      <c r="CW127" s="5">
        <v>126817</v>
      </c>
      <c r="CX127" s="5">
        <v>128135</v>
      </c>
      <c r="CY127" s="5">
        <v>99516</v>
      </c>
      <c r="CZ127" s="5">
        <v>83457</v>
      </c>
      <c r="DA127" s="5">
        <v>71715</v>
      </c>
      <c r="DB127" s="5">
        <v>60001</v>
      </c>
      <c r="DC127" s="5">
        <v>43819</v>
      </c>
      <c r="DD127" s="5">
        <v>48093</v>
      </c>
      <c r="DE127" s="5">
        <v>48454</v>
      </c>
      <c r="DF127" s="5">
        <v>61147</v>
      </c>
      <c r="DG127" s="5">
        <v>65200</v>
      </c>
      <c r="DH127" s="5">
        <v>55845</v>
      </c>
      <c r="DI127" s="5">
        <v>51179</v>
      </c>
      <c r="DJ127" s="5">
        <v>43274</v>
      </c>
      <c r="DK127" s="5">
        <v>40416</v>
      </c>
      <c r="DL127" s="5">
        <v>47288</v>
      </c>
      <c r="DM127" s="5">
        <v>58617</v>
      </c>
      <c r="DN127" s="5">
        <v>50202</v>
      </c>
      <c r="DO127" s="5">
        <v>41218</v>
      </c>
      <c r="DP127" s="5">
        <v>45399</v>
      </c>
      <c r="DQ127" s="5">
        <v>39493</v>
      </c>
      <c r="DR127" s="5">
        <v>45165</v>
      </c>
      <c r="DS127" s="5">
        <v>37061</v>
      </c>
      <c r="DT127" s="5">
        <v>35274</v>
      </c>
      <c r="DU127" s="5">
        <v>32559</v>
      </c>
      <c r="DV127" s="5">
        <v>24611</v>
      </c>
      <c r="DW127" s="5">
        <v>39039</v>
      </c>
      <c r="DX127" s="5">
        <v>32308</v>
      </c>
      <c r="DY127" s="5">
        <v>29981</v>
      </c>
      <c r="DZ127" s="5">
        <v>31277</v>
      </c>
      <c r="EA127" s="5">
        <v>8312</v>
      </c>
      <c r="EB127" s="5">
        <v>33550</v>
      </c>
      <c r="EC127" s="5">
        <v>5656</v>
      </c>
      <c r="ED127" s="5">
        <v>8116</v>
      </c>
      <c r="EE127" s="5">
        <v>6528</v>
      </c>
      <c r="EF127" s="5">
        <v>2925</v>
      </c>
      <c r="EG127" s="5">
        <v>5881</v>
      </c>
      <c r="EH127" s="5">
        <v>5592</v>
      </c>
      <c r="EI127" s="5">
        <v>2691</v>
      </c>
      <c r="EJ127" s="5">
        <v>6054</v>
      </c>
      <c r="EK127" s="5">
        <v>4646</v>
      </c>
      <c r="EL127" s="5">
        <v>9459</v>
      </c>
      <c r="EM127" s="5">
        <v>9196</v>
      </c>
      <c r="EN127" s="5">
        <v>7518</v>
      </c>
      <c r="EO127" s="5">
        <v>1677</v>
      </c>
      <c r="EP127" s="5">
        <v>7630</v>
      </c>
      <c r="EQ127" s="5">
        <v>2156</v>
      </c>
      <c r="ER127" s="5">
        <v>8429</v>
      </c>
      <c r="ES127" s="5">
        <v>5764</v>
      </c>
      <c r="ET127" s="5">
        <v>24881</v>
      </c>
      <c r="EU127" s="5">
        <v>1545</v>
      </c>
      <c r="EV127" s="5">
        <v>16493</v>
      </c>
      <c r="EW127" s="5">
        <v>3921</v>
      </c>
      <c r="EX127" s="5">
        <v>6708</v>
      </c>
      <c r="EY127" s="5">
        <v>3274</v>
      </c>
      <c r="EZ127" s="5">
        <v>5431</v>
      </c>
      <c r="FA127" s="5">
        <v>6433</v>
      </c>
      <c r="FB127" s="5">
        <v>1610</v>
      </c>
      <c r="FC127" s="5">
        <v>2752</v>
      </c>
      <c r="FD127" s="5">
        <v>-9261</v>
      </c>
      <c r="FE127" s="5">
        <v>1430</v>
      </c>
      <c r="FF127" s="5">
        <v>5358</v>
      </c>
      <c r="FG127" s="5">
        <v>0</v>
      </c>
      <c r="FH127" s="5">
        <v>0</v>
      </c>
      <c r="FI127" s="5">
        <v>0</v>
      </c>
      <c r="FJ127" s="5">
        <v>0</v>
      </c>
      <c r="FK127" s="5">
        <v>0</v>
      </c>
      <c r="FL127" s="5">
        <v>0</v>
      </c>
      <c r="FM127" s="5">
        <v>0</v>
      </c>
      <c r="FN127" s="5">
        <v>0</v>
      </c>
      <c r="FO127" s="5">
        <v>0</v>
      </c>
      <c r="FP127" s="5">
        <v>0</v>
      </c>
      <c r="FQ127" s="5">
        <v>0</v>
      </c>
      <c r="FR127" s="5">
        <v>0</v>
      </c>
      <c r="FS127" s="5">
        <v>0</v>
      </c>
      <c r="FT127" s="5">
        <v>0</v>
      </c>
      <c r="FU127" s="5" t="s">
        <v>220</v>
      </c>
      <c r="FV127" s="5" t="s">
        <v>220</v>
      </c>
      <c r="FW127" s="5" t="s">
        <v>220</v>
      </c>
      <c r="FX127" s="5" t="s">
        <v>220</v>
      </c>
      <c r="FY127" s="5" t="s">
        <v>220</v>
      </c>
      <c r="FZ127" s="5" t="s">
        <v>220</v>
      </c>
      <c r="GA127" s="5" t="s">
        <v>220</v>
      </c>
      <c r="GB127" s="5" t="s">
        <v>220</v>
      </c>
      <c r="GC127" s="5" t="s">
        <v>220</v>
      </c>
      <c r="GD127" s="5" t="s">
        <v>220</v>
      </c>
      <c r="GE127" s="5" t="s">
        <v>220</v>
      </c>
      <c r="GF127" s="5" t="s">
        <v>220</v>
      </c>
      <c r="GG127" s="5" t="s">
        <v>220</v>
      </c>
      <c r="GH127" s="5" t="s">
        <v>220</v>
      </c>
      <c r="GI127" s="5" t="s">
        <v>220</v>
      </c>
      <c r="GJ127" s="5" t="s">
        <v>220</v>
      </c>
      <c r="GK127" s="5" t="s">
        <v>220</v>
      </c>
      <c r="GL127" s="5" t="s">
        <v>220</v>
      </c>
      <c r="GM127" s="5">
        <v>545490</v>
      </c>
      <c r="GN127" s="5">
        <v>999542</v>
      </c>
      <c r="GO127" s="5">
        <v>544032</v>
      </c>
      <c r="GP127" s="5">
        <v>225319</v>
      </c>
      <c r="GQ127" s="5">
        <v>546747</v>
      </c>
      <c r="GR127" s="5">
        <v>374395</v>
      </c>
      <c r="GS127" s="5">
        <v>506720</v>
      </c>
      <c r="GT127" s="5">
        <v>167004</v>
      </c>
      <c r="GU127" s="5">
        <v>175274</v>
      </c>
      <c r="GV127" s="5">
        <v>219810</v>
      </c>
      <c r="GW127" s="5">
        <v>143196</v>
      </c>
      <c r="GX127" s="5">
        <v>554936</v>
      </c>
      <c r="GY127" s="5">
        <v>189852</v>
      </c>
      <c r="GZ127" s="5">
        <v>121037</v>
      </c>
      <c r="HA127" s="5">
        <v>102499</v>
      </c>
      <c r="HB127" s="5">
        <v>276769</v>
      </c>
      <c r="HC127" s="5">
        <v>172189</v>
      </c>
      <c r="HD127" s="5">
        <v>133475</v>
      </c>
      <c r="HE127" s="5">
        <v>148465</v>
      </c>
      <c r="HF127" s="5">
        <v>140946</v>
      </c>
      <c r="HG127" s="5">
        <v>94675</v>
      </c>
      <c r="HH127" s="5">
        <v>113340</v>
      </c>
      <c r="HI127" s="5">
        <v>130122</v>
      </c>
      <c r="HJ127" s="5">
        <v>111778</v>
      </c>
      <c r="HK127" s="5">
        <v>128188</v>
      </c>
      <c r="HL127" s="5">
        <v>91415</v>
      </c>
      <c r="HM127" s="5">
        <v>94504</v>
      </c>
      <c r="HN127" s="5">
        <v>111097</v>
      </c>
      <c r="HO127" s="5">
        <v>72985</v>
      </c>
      <c r="HP127" s="5">
        <v>121098</v>
      </c>
      <c r="HQ127" s="5">
        <v>57137</v>
      </c>
      <c r="HR127" s="5">
        <v>57926</v>
      </c>
      <c r="HS127" s="5">
        <v>533180</v>
      </c>
      <c r="HT127" s="5">
        <v>588565</v>
      </c>
      <c r="HU127" s="5">
        <v>620819</v>
      </c>
      <c r="HV127" s="5">
        <v>595431</v>
      </c>
      <c r="HW127" s="5">
        <v>574483</v>
      </c>
      <c r="HX127" s="5">
        <v>700528</v>
      </c>
      <c r="HY127" s="5">
        <v>635709</v>
      </c>
      <c r="HZ127" s="5">
        <v>592464</v>
      </c>
      <c r="IA127" s="5">
        <v>626355</v>
      </c>
      <c r="IB127" s="5">
        <v>583636</v>
      </c>
      <c r="IC127" s="5">
        <v>520734</v>
      </c>
      <c r="ID127" s="5">
        <v>617337</v>
      </c>
      <c r="IE127" s="5">
        <v>608825</v>
      </c>
      <c r="IF127" s="5">
        <v>534696</v>
      </c>
      <c r="IG127" s="5">
        <v>494423</v>
      </c>
      <c r="IH127" s="5">
        <v>390522</v>
      </c>
      <c r="II127" s="5">
        <v>405432</v>
      </c>
      <c r="IJ127" s="5">
        <v>414856</v>
      </c>
      <c r="IK127" s="5">
        <v>325052</v>
      </c>
      <c r="IL127" s="5">
        <v>327260</v>
      </c>
      <c r="IM127" s="5">
        <v>368917</v>
      </c>
      <c r="IN127" s="5">
        <v>346550</v>
      </c>
      <c r="IO127" s="5">
        <v>333992</v>
      </c>
      <c r="IP127" s="5">
        <v>344028</v>
      </c>
      <c r="IQ127" s="5">
        <v>343979</v>
      </c>
      <c r="IR127" s="5">
        <v>331614</v>
      </c>
      <c r="IS127" s="5">
        <v>312221</v>
      </c>
      <c r="IT127" s="5">
        <v>294674</v>
      </c>
      <c r="IU127" s="5">
        <v>293889</v>
      </c>
      <c r="IV127" s="5">
        <v>289797</v>
      </c>
      <c r="IW127" s="5">
        <v>279325</v>
      </c>
      <c r="IX127" s="5">
        <v>293227</v>
      </c>
      <c r="IY127" s="5">
        <v>106339</v>
      </c>
      <c r="IZ127" s="5">
        <v>99029</v>
      </c>
      <c r="JA127" s="5">
        <v>133573</v>
      </c>
      <c r="JB127" s="5">
        <v>117080</v>
      </c>
      <c r="JC127" s="5">
        <v>101313</v>
      </c>
      <c r="JD127" s="5">
        <v>92185</v>
      </c>
      <c r="JE127" s="5">
        <v>77497</v>
      </c>
      <c r="JF127" s="5">
        <v>87167</v>
      </c>
      <c r="JG127" s="5">
        <v>82541</v>
      </c>
      <c r="JH127" s="5">
        <v>84605</v>
      </c>
      <c r="JI127" s="5">
        <v>74033</v>
      </c>
      <c r="JJ127" s="5">
        <v>71692</v>
      </c>
      <c r="JK127" s="5">
        <v>63888</v>
      </c>
      <c r="JL127" s="5">
        <v>54845</v>
      </c>
      <c r="JM127" s="5">
        <v>44938</v>
      </c>
      <c r="JN127" s="5">
        <v>42575</v>
      </c>
      <c r="JO127" s="5">
        <v>41528</v>
      </c>
      <c r="JP127" s="5">
        <v>40512</v>
      </c>
      <c r="JQ127" s="5">
        <v>40306</v>
      </c>
      <c r="JR127" s="5">
        <v>40230</v>
      </c>
      <c r="JS127" s="5">
        <v>37224</v>
      </c>
      <c r="JT127" s="5">
        <v>35763</v>
      </c>
      <c r="JU127" s="5">
        <v>37688</v>
      </c>
      <c r="JV127" s="5">
        <v>38770</v>
      </c>
      <c r="JW127" s="5">
        <v>45805</v>
      </c>
      <c r="JX127" s="5">
        <v>47918</v>
      </c>
      <c r="JY127" s="5">
        <v>52140</v>
      </c>
      <c r="JZ127" s="5">
        <v>51779</v>
      </c>
      <c r="KA127" s="5">
        <v>60845</v>
      </c>
      <c r="KB127" s="5">
        <v>57370</v>
      </c>
      <c r="KC127" s="5">
        <v>53621</v>
      </c>
      <c r="KD127" s="5">
        <v>52538</v>
      </c>
      <c r="KE127" s="5">
        <v>36317</v>
      </c>
      <c r="KF127" s="5">
        <v>33264</v>
      </c>
      <c r="KG127" s="5">
        <v>33916</v>
      </c>
      <c r="KH127" s="5">
        <v>31216</v>
      </c>
      <c r="KI127" s="5">
        <v>25218</v>
      </c>
      <c r="KJ127" s="5">
        <v>21642</v>
      </c>
      <c r="KK127" s="5">
        <v>20425</v>
      </c>
      <c r="KL127" s="5">
        <v>11420</v>
      </c>
      <c r="KM127" s="5">
        <v>9741</v>
      </c>
      <c r="KN127" s="5">
        <v>9726</v>
      </c>
      <c r="KO127" s="5">
        <v>9340</v>
      </c>
      <c r="KP127" s="5">
        <v>9901</v>
      </c>
      <c r="KQ127" s="5">
        <v>8267</v>
      </c>
      <c r="KR127" s="5">
        <v>14366</v>
      </c>
      <c r="KS127" s="5">
        <v>21687</v>
      </c>
      <c r="KT127" s="5">
        <v>17805</v>
      </c>
      <c r="KU127" s="5">
        <v>9525</v>
      </c>
      <c r="KV127" s="5">
        <v>5756</v>
      </c>
      <c r="KW127" s="5">
        <v>5217</v>
      </c>
      <c r="KX127" s="5">
        <v>5490</v>
      </c>
      <c r="KY127" s="5">
        <v>4716</v>
      </c>
      <c r="KZ127" s="5">
        <v>4830</v>
      </c>
      <c r="LA127" s="5">
        <v>5572</v>
      </c>
      <c r="LB127" s="5">
        <v>6175</v>
      </c>
      <c r="LC127" s="5">
        <v>6329</v>
      </c>
      <c r="LD127" s="5">
        <v>6301</v>
      </c>
      <c r="LE127" s="5">
        <v>6259</v>
      </c>
      <c r="LF127" s="5">
        <v>6420</v>
      </c>
      <c r="LG127" s="5">
        <v>6113</v>
      </c>
      <c r="LH127" s="5">
        <v>7145</v>
      </c>
      <c r="LI127" s="5">
        <v>8617</v>
      </c>
      <c r="LJ127" s="5">
        <v>8018</v>
      </c>
      <c r="LK127" s="5">
        <v>13589</v>
      </c>
      <c r="LL127" s="5">
        <v>11603</v>
      </c>
      <c r="LM127" s="5">
        <v>12262</v>
      </c>
      <c r="LN127" s="5">
        <v>13046</v>
      </c>
      <c r="LO127" s="5">
        <v>10639</v>
      </c>
      <c r="LP127" s="5">
        <v>9732</v>
      </c>
      <c r="LQ127" s="5">
        <v>9024</v>
      </c>
      <c r="LR127" s="5">
        <v>10931</v>
      </c>
      <c r="LS127" s="5">
        <v>10287</v>
      </c>
      <c r="LT127" s="5">
        <v>8670</v>
      </c>
      <c r="LU127" s="5">
        <v>8111</v>
      </c>
      <c r="LV127" s="5">
        <v>6584</v>
      </c>
      <c r="LW127" s="5">
        <v>6500</v>
      </c>
      <c r="LX127" s="5">
        <v>6032</v>
      </c>
      <c r="LY127" s="5">
        <v>5010</v>
      </c>
      <c r="LZ127" s="5">
        <v>5207</v>
      </c>
      <c r="MA127" s="5">
        <v>3944</v>
      </c>
      <c r="MB127" s="5">
        <v>3243</v>
      </c>
      <c r="MC127" s="5">
        <v>3523</v>
      </c>
      <c r="MD127" s="5">
        <v>4181</v>
      </c>
      <c r="ME127" s="5">
        <v>4024</v>
      </c>
      <c r="MF127" s="5">
        <v>4112</v>
      </c>
      <c r="MG127" s="5">
        <v>4493</v>
      </c>
      <c r="MH127" s="5">
        <v>3811</v>
      </c>
      <c r="MI127" s="5">
        <v>4323</v>
      </c>
      <c r="MJ127" s="5">
        <v>5004</v>
      </c>
      <c r="MK127" s="5">
        <v>5045</v>
      </c>
      <c r="ML127" s="5">
        <v>5305</v>
      </c>
      <c r="MM127" s="5">
        <v>5299</v>
      </c>
      <c r="MN127" s="5">
        <v>5605</v>
      </c>
      <c r="MO127" s="5">
        <v>5530</v>
      </c>
      <c r="MP127" s="5">
        <v>5595</v>
      </c>
      <c r="MQ127" s="5">
        <v>5641</v>
      </c>
      <c r="MR127" s="5">
        <v>5990</v>
      </c>
      <c r="MS127" s="5">
        <v>5686</v>
      </c>
      <c r="MT127" s="5">
        <v>5434</v>
      </c>
      <c r="MU127" s="5">
        <v>5329</v>
      </c>
      <c r="MV127" s="5">
        <v>5166</v>
      </c>
      <c r="MW127" s="5">
        <v>5945</v>
      </c>
      <c r="MX127" s="5">
        <v>9932</v>
      </c>
      <c r="MY127" s="5">
        <v>87</v>
      </c>
      <c r="MZ127" s="5">
        <v>10</v>
      </c>
      <c r="NA127" s="5">
        <v>3</v>
      </c>
      <c r="NB127" s="5">
        <v>23</v>
      </c>
      <c r="NC127" s="5">
        <v>0</v>
      </c>
      <c r="ND127" s="5">
        <v>0</v>
      </c>
      <c r="NE127" s="5" t="s">
        <v>220</v>
      </c>
      <c r="NF127" s="5" t="s">
        <v>220</v>
      </c>
      <c r="NG127" s="5" t="s">
        <v>220</v>
      </c>
      <c r="NH127" s="5" t="s">
        <v>220</v>
      </c>
      <c r="NI127" s="5" t="s">
        <v>220</v>
      </c>
      <c r="NJ127" s="5" t="s">
        <v>220</v>
      </c>
      <c r="NK127" s="5" t="s">
        <v>220</v>
      </c>
      <c r="NL127" s="5" t="s">
        <v>220</v>
      </c>
      <c r="NM127" s="5" t="s">
        <v>220</v>
      </c>
      <c r="NN127" s="5" t="s">
        <v>220</v>
      </c>
      <c r="NO127" s="5" t="s">
        <v>220</v>
      </c>
      <c r="NP127" s="5" t="s">
        <v>220</v>
      </c>
      <c r="NQ127" s="5" t="s">
        <v>220</v>
      </c>
      <c r="NR127" s="5" t="s">
        <v>220</v>
      </c>
      <c r="NS127" s="5" t="s">
        <v>220</v>
      </c>
      <c r="NT127" s="5" t="s">
        <v>220</v>
      </c>
      <c r="NU127" s="5" t="s">
        <v>220</v>
      </c>
      <c r="NV127" s="5" t="s">
        <v>220</v>
      </c>
      <c r="NW127" s="5">
        <v>0</v>
      </c>
      <c r="NX127" s="5">
        <v>0</v>
      </c>
      <c r="NY127" s="5">
        <v>0</v>
      </c>
      <c r="NZ127" s="5">
        <v>0</v>
      </c>
      <c r="OA127" s="5">
        <v>0</v>
      </c>
      <c r="OB127" s="5">
        <v>0</v>
      </c>
      <c r="OC127" s="5">
        <v>0</v>
      </c>
      <c r="OD127" s="5">
        <v>0</v>
      </c>
      <c r="OE127" s="5">
        <v>0</v>
      </c>
      <c r="OF127" s="5">
        <v>0</v>
      </c>
      <c r="OG127" s="5">
        <v>0</v>
      </c>
      <c r="OH127" s="5">
        <v>0</v>
      </c>
      <c r="OI127" s="5">
        <v>0</v>
      </c>
      <c r="OJ127" s="5">
        <v>0</v>
      </c>
      <c r="OK127" s="5" t="s">
        <v>220</v>
      </c>
      <c r="OL127" s="5" t="s">
        <v>220</v>
      </c>
      <c r="OM127" s="5" t="s">
        <v>220</v>
      </c>
      <c r="ON127" s="5" t="s">
        <v>220</v>
      </c>
      <c r="OO127" s="5" t="s">
        <v>220</v>
      </c>
      <c r="OP127" s="5" t="s">
        <v>220</v>
      </c>
      <c r="OQ127" s="5" t="s">
        <v>220</v>
      </c>
      <c r="OR127" s="5" t="s">
        <v>220</v>
      </c>
      <c r="OS127" s="5" t="s">
        <v>220</v>
      </c>
      <c r="OT127" s="5" t="s">
        <v>220</v>
      </c>
      <c r="OU127" s="5" t="s">
        <v>220</v>
      </c>
      <c r="OV127" s="5" t="s">
        <v>220</v>
      </c>
      <c r="OW127" s="5" t="s">
        <v>220</v>
      </c>
      <c r="OX127" s="5" t="s">
        <v>220</v>
      </c>
      <c r="OY127" s="5" t="s">
        <v>220</v>
      </c>
      <c r="OZ127" s="5" t="s">
        <v>220</v>
      </c>
      <c r="PA127" s="5" t="s">
        <v>220</v>
      </c>
      <c r="PB127" s="5" t="s">
        <v>220</v>
      </c>
      <c r="PC127" s="5">
        <v>14745</v>
      </c>
      <c r="PD127" s="5">
        <v>15006</v>
      </c>
      <c r="PE127" s="5">
        <v>14537</v>
      </c>
      <c r="PF127" s="5">
        <v>14379</v>
      </c>
      <c r="PG127" s="5">
        <v>13115</v>
      </c>
      <c r="PH127" s="5">
        <v>13241</v>
      </c>
      <c r="PI127" s="5">
        <v>14818</v>
      </c>
      <c r="PJ127" s="5">
        <v>15967</v>
      </c>
      <c r="PK127" s="5">
        <v>14803</v>
      </c>
      <c r="PL127" s="5">
        <v>13528</v>
      </c>
      <c r="PM127" s="5">
        <v>13139</v>
      </c>
      <c r="PN127" s="5">
        <v>13802</v>
      </c>
      <c r="PO127" s="5">
        <v>12185</v>
      </c>
      <c r="PP127" s="5">
        <v>12508</v>
      </c>
      <c r="PQ127" s="5">
        <v>13922</v>
      </c>
      <c r="PR127" s="5">
        <v>12462</v>
      </c>
      <c r="PS127" s="5">
        <v>10291</v>
      </c>
      <c r="PT127" s="5">
        <v>10443</v>
      </c>
      <c r="PU127" s="5">
        <v>9714</v>
      </c>
      <c r="PV127" s="5">
        <v>10070</v>
      </c>
      <c r="PW127" s="5">
        <v>9932</v>
      </c>
      <c r="PX127" s="5">
        <v>9897</v>
      </c>
      <c r="PY127" s="5">
        <v>12306</v>
      </c>
      <c r="PZ127" s="5">
        <v>10470</v>
      </c>
      <c r="QA127" s="5">
        <v>11094</v>
      </c>
      <c r="QB127" s="5">
        <v>12240</v>
      </c>
      <c r="QC127" s="5">
        <v>12062</v>
      </c>
      <c r="QD127" s="5">
        <v>12356</v>
      </c>
      <c r="QE127" s="5">
        <v>12583</v>
      </c>
      <c r="QF127" s="5">
        <v>11839</v>
      </c>
      <c r="QG127" s="5">
        <v>11599</v>
      </c>
      <c r="QH127" s="5">
        <v>12031</v>
      </c>
      <c r="QI127" s="5">
        <v>44067</v>
      </c>
      <c r="QJ127" s="5">
        <v>40379</v>
      </c>
      <c r="QK127" s="5">
        <v>35065</v>
      </c>
      <c r="QL127" s="5">
        <v>29445</v>
      </c>
      <c r="QM127" s="5">
        <v>28216</v>
      </c>
      <c r="QN127" s="5">
        <v>30347</v>
      </c>
      <c r="QO127" s="5">
        <v>33430</v>
      </c>
      <c r="QP127" s="5">
        <v>31710</v>
      </c>
      <c r="QQ127" s="5">
        <v>29105</v>
      </c>
      <c r="QR127" s="5">
        <v>28175</v>
      </c>
      <c r="QS127" s="5">
        <v>22059</v>
      </c>
      <c r="QT127" s="5">
        <v>27445</v>
      </c>
      <c r="QU127" s="5">
        <v>26440</v>
      </c>
      <c r="QV127" s="5">
        <v>17401</v>
      </c>
      <c r="QW127" s="5">
        <v>15604</v>
      </c>
      <c r="QX127" s="5">
        <v>16201</v>
      </c>
      <c r="QY127" s="5">
        <v>14089</v>
      </c>
      <c r="QZ127" s="5">
        <v>14916</v>
      </c>
      <c r="RA127" s="5">
        <v>14511</v>
      </c>
      <c r="RB127" s="5">
        <v>15422</v>
      </c>
      <c r="RC127" s="5">
        <v>12178</v>
      </c>
      <c r="RD127" s="5">
        <v>12724</v>
      </c>
      <c r="RE127" s="5">
        <v>13212</v>
      </c>
      <c r="RF127" s="5">
        <v>13141</v>
      </c>
      <c r="RG127" s="5">
        <v>12722</v>
      </c>
      <c r="RH127" s="5">
        <v>11557</v>
      </c>
      <c r="RI127" s="5">
        <v>11813</v>
      </c>
      <c r="RJ127" s="5">
        <v>12559</v>
      </c>
      <c r="RK127" s="5">
        <v>12382</v>
      </c>
      <c r="RL127" s="5">
        <v>12805</v>
      </c>
      <c r="RM127" s="5">
        <v>12703</v>
      </c>
      <c r="RN127" s="5">
        <v>12659</v>
      </c>
      <c r="RO127" s="5">
        <v>16631</v>
      </c>
      <c r="RP127" s="5">
        <v>15669</v>
      </c>
      <c r="RQ127" s="5">
        <v>15422</v>
      </c>
      <c r="RR127" s="5">
        <v>17248</v>
      </c>
      <c r="RS127" s="5">
        <v>19140</v>
      </c>
      <c r="RT127" s="5">
        <v>20345</v>
      </c>
      <c r="RU127" s="5">
        <v>21117</v>
      </c>
      <c r="RV127" s="5">
        <v>19753</v>
      </c>
      <c r="RW127" s="5">
        <v>17763</v>
      </c>
      <c r="RX127" s="5">
        <v>17298</v>
      </c>
      <c r="RY127" s="5">
        <v>18910</v>
      </c>
      <c r="RZ127" s="5">
        <v>18407</v>
      </c>
      <c r="SA127" s="5">
        <v>15495</v>
      </c>
      <c r="SB127" s="5">
        <v>19371</v>
      </c>
      <c r="SC127" s="5">
        <v>21649</v>
      </c>
      <c r="SD127" s="5">
        <v>17872</v>
      </c>
      <c r="SE127" s="5">
        <v>18273</v>
      </c>
      <c r="SF127" s="5">
        <v>24579</v>
      </c>
      <c r="SG127" s="5">
        <v>24113</v>
      </c>
      <c r="SH127" s="5">
        <v>13087</v>
      </c>
      <c r="SI127" s="5">
        <v>14201</v>
      </c>
      <c r="SJ127" s="5">
        <v>15361</v>
      </c>
      <c r="SK127" s="5">
        <v>12804</v>
      </c>
      <c r="SL127" s="5">
        <v>16630</v>
      </c>
      <c r="SM127" s="5">
        <v>18065</v>
      </c>
      <c r="SN127" s="5">
        <v>15546</v>
      </c>
      <c r="SO127" s="5">
        <v>14056</v>
      </c>
      <c r="SP127" s="5">
        <v>15607</v>
      </c>
      <c r="SQ127" s="5">
        <v>15875</v>
      </c>
      <c r="SR127" s="5">
        <v>13399</v>
      </c>
      <c r="SS127" s="5">
        <v>16650</v>
      </c>
      <c r="ST127" s="5">
        <v>14640</v>
      </c>
      <c r="SU127" s="5">
        <v>570</v>
      </c>
      <c r="SV127" s="5">
        <v>697</v>
      </c>
      <c r="SW127" s="5">
        <v>739</v>
      </c>
      <c r="SX127" s="5">
        <v>543</v>
      </c>
      <c r="SY127" s="5">
        <v>371</v>
      </c>
      <c r="SZ127" s="5">
        <v>505</v>
      </c>
      <c r="TA127" s="5">
        <v>576</v>
      </c>
      <c r="TB127" s="5">
        <v>547</v>
      </c>
      <c r="TC127" s="5">
        <v>581</v>
      </c>
      <c r="TD127" s="5">
        <v>529</v>
      </c>
      <c r="TE127" s="5">
        <v>486</v>
      </c>
      <c r="TF127" s="5">
        <v>506</v>
      </c>
      <c r="TG127" s="5">
        <v>559</v>
      </c>
      <c r="TH127" s="5">
        <v>508</v>
      </c>
      <c r="TI127" s="5">
        <v>472</v>
      </c>
      <c r="TJ127" s="5">
        <v>468</v>
      </c>
      <c r="TK127" s="5">
        <v>589</v>
      </c>
      <c r="TL127" s="5">
        <v>800</v>
      </c>
      <c r="TM127" s="5">
        <v>770</v>
      </c>
      <c r="TN127" s="5">
        <v>740</v>
      </c>
      <c r="TO127" s="5">
        <v>719</v>
      </c>
      <c r="TP127" s="5">
        <v>531</v>
      </c>
      <c r="TQ127" s="5">
        <v>16</v>
      </c>
      <c r="TR127" s="5">
        <v>331</v>
      </c>
      <c r="TS127" s="5">
        <v>640</v>
      </c>
      <c r="TT127" s="5">
        <v>878</v>
      </c>
      <c r="TU127" s="5">
        <v>1259</v>
      </c>
      <c r="TV127" s="5">
        <v>1252</v>
      </c>
      <c r="TW127" s="5">
        <v>1464</v>
      </c>
      <c r="TX127" s="5">
        <v>795</v>
      </c>
      <c r="TY127" s="5">
        <v>1161</v>
      </c>
      <c r="TZ127" s="5">
        <v>959</v>
      </c>
      <c r="UA127" s="5">
        <v>1369</v>
      </c>
      <c r="UB127" s="5">
        <v>1331</v>
      </c>
      <c r="UC127" s="5">
        <v>1484</v>
      </c>
      <c r="UD127" s="5">
        <v>1222</v>
      </c>
      <c r="UE127" s="5">
        <v>928</v>
      </c>
      <c r="UF127" s="5">
        <v>967</v>
      </c>
      <c r="UG127" s="5">
        <v>923</v>
      </c>
      <c r="UH127" s="5">
        <v>891</v>
      </c>
      <c r="UI127" s="5">
        <v>365</v>
      </c>
      <c r="UJ127" s="5">
        <v>1248</v>
      </c>
      <c r="UK127" s="5">
        <v>1965</v>
      </c>
      <c r="UL127" s="5">
        <v>1622</v>
      </c>
      <c r="UM127" s="5">
        <v>1454</v>
      </c>
      <c r="UN127" s="5">
        <v>2325</v>
      </c>
      <c r="UO127" s="5">
        <v>3315</v>
      </c>
      <c r="UP127" s="5">
        <v>2666</v>
      </c>
      <c r="UQ127" s="5">
        <v>2142</v>
      </c>
      <c r="UR127" s="5">
        <v>2427</v>
      </c>
      <c r="US127" s="5">
        <v>3926</v>
      </c>
      <c r="UT127" s="5">
        <v>3718</v>
      </c>
      <c r="UU127" s="5">
        <v>4178</v>
      </c>
      <c r="UV127" s="5">
        <v>3946</v>
      </c>
      <c r="UW127" s="5">
        <v>7202</v>
      </c>
      <c r="UX127" s="5">
        <v>7187</v>
      </c>
      <c r="UY127" s="5">
        <v>5500</v>
      </c>
      <c r="UZ127" s="5">
        <v>2445</v>
      </c>
      <c r="VA127" s="5">
        <v>2330</v>
      </c>
      <c r="VB127" s="5">
        <v>2341</v>
      </c>
      <c r="VC127" s="5">
        <v>2038</v>
      </c>
      <c r="VD127" s="5">
        <v>797</v>
      </c>
      <c r="VE127" s="5">
        <v>1078</v>
      </c>
      <c r="VF127" s="5">
        <v>808</v>
      </c>
      <c r="VG127" s="5">
        <v>192882</v>
      </c>
      <c r="VH127" s="5">
        <v>177143</v>
      </c>
      <c r="VI127" s="5">
        <v>216458</v>
      </c>
      <c r="VJ127" s="5">
        <v>216408</v>
      </c>
      <c r="VK127" s="5">
        <v>208997</v>
      </c>
      <c r="VL127" s="5">
        <v>201919</v>
      </c>
      <c r="VM127" s="5">
        <v>183372</v>
      </c>
      <c r="VN127" s="5">
        <v>177486</v>
      </c>
      <c r="VO127" s="5">
        <v>160767</v>
      </c>
      <c r="VP127" s="5">
        <v>143912</v>
      </c>
      <c r="VQ127" s="5">
        <v>163330</v>
      </c>
      <c r="VR127" s="5">
        <v>108732</v>
      </c>
      <c r="VS127" s="5">
        <v>104736</v>
      </c>
      <c r="VT127" s="5">
        <v>84785</v>
      </c>
      <c r="VU127" s="5">
        <v>93581</v>
      </c>
      <c r="VV127" s="5">
        <v>85194</v>
      </c>
      <c r="VW127" s="5">
        <v>83061</v>
      </c>
      <c r="VX127" s="5">
        <v>74222</v>
      </c>
      <c r="VY127" s="5">
        <v>73709</v>
      </c>
      <c r="VZ127" s="5">
        <v>88654</v>
      </c>
      <c r="WA127" s="5">
        <v>85209</v>
      </c>
      <c r="WB127" s="5">
        <v>68946</v>
      </c>
      <c r="WC127" s="5">
        <v>73931</v>
      </c>
      <c r="WD127" s="5">
        <v>83241</v>
      </c>
      <c r="WE127" s="5">
        <v>84813</v>
      </c>
      <c r="WF127" s="5">
        <v>84432</v>
      </c>
      <c r="WG127" s="5">
        <v>85527</v>
      </c>
      <c r="WH127" s="5">
        <v>79046</v>
      </c>
      <c r="WI127" s="5">
        <v>77152</v>
      </c>
      <c r="WJ127" s="5">
        <v>70802</v>
      </c>
      <c r="WK127" s="5">
        <v>79754</v>
      </c>
      <c r="WL127" s="5">
        <v>63195</v>
      </c>
      <c r="WM127" s="5">
        <v>7160</v>
      </c>
      <c r="WN127" s="5">
        <v>7658</v>
      </c>
      <c r="WO127" s="5">
        <v>4967</v>
      </c>
      <c r="WP127" s="5">
        <v>4515</v>
      </c>
      <c r="WQ127" s="5">
        <v>2600</v>
      </c>
      <c r="WR127" s="5">
        <v>885</v>
      </c>
      <c r="WS127" s="5">
        <v>69</v>
      </c>
      <c r="WT127" s="5">
        <v>55</v>
      </c>
      <c r="WU127" s="5">
        <v>51</v>
      </c>
      <c r="WV127" s="5">
        <v>47</v>
      </c>
      <c r="WW127" s="5">
        <v>49</v>
      </c>
      <c r="WX127" s="5">
        <v>35</v>
      </c>
      <c r="WY127" s="5">
        <v>37</v>
      </c>
      <c r="WZ127" s="5">
        <v>5</v>
      </c>
      <c r="XA127" s="5">
        <v>12</v>
      </c>
      <c r="XB127" s="5">
        <v>15</v>
      </c>
      <c r="XC127" s="5">
        <v>16</v>
      </c>
      <c r="XD127" s="5">
        <v>16</v>
      </c>
      <c r="XE127" s="5">
        <v>51</v>
      </c>
      <c r="XF127" s="5">
        <v>13</v>
      </c>
      <c r="XG127" s="5">
        <v>15</v>
      </c>
      <c r="XH127" s="5">
        <v>16</v>
      </c>
      <c r="XI127" s="5">
        <v>12</v>
      </c>
      <c r="XJ127" s="5">
        <v>14</v>
      </c>
      <c r="XK127" s="5">
        <v>16</v>
      </c>
      <c r="XL127" s="5">
        <v>898</v>
      </c>
      <c r="XM127" s="5">
        <v>502</v>
      </c>
      <c r="XN127" s="5">
        <v>653</v>
      </c>
      <c r="XO127" s="5">
        <v>692</v>
      </c>
      <c r="XP127" s="5">
        <v>725</v>
      </c>
      <c r="XQ127" s="5">
        <v>646</v>
      </c>
      <c r="XR127" s="5">
        <v>644</v>
      </c>
      <c r="XS127" s="2">
        <v>13756</v>
      </c>
      <c r="XT127" s="3" t="s">
        <v>222</v>
      </c>
      <c r="XU127" s="3" t="s">
        <v>222</v>
      </c>
      <c r="XV127" s="3" t="s">
        <v>222</v>
      </c>
      <c r="XW127" s="3" t="s">
        <v>221</v>
      </c>
      <c r="XX127" s="3" t="s">
        <v>222</v>
      </c>
      <c r="XY127" s="3" t="s">
        <v>222</v>
      </c>
      <c r="XZ127" s="3" t="s">
        <v>270</v>
      </c>
    </row>
    <row r="128" spans="1:650" x14ac:dyDescent="0.3">
      <c r="A128" s="1" t="s">
        <v>122</v>
      </c>
      <c r="B128" s="2">
        <v>4057754</v>
      </c>
      <c r="C128" s="5">
        <v>13694</v>
      </c>
      <c r="D128" s="5">
        <v>37618</v>
      </c>
      <c r="E128" s="5">
        <v>5347</v>
      </c>
      <c r="F128" s="5">
        <v>2157</v>
      </c>
      <c r="G128" s="5">
        <v>49194</v>
      </c>
      <c r="H128" s="5">
        <v>61745</v>
      </c>
      <c r="I128" s="5">
        <v>68116</v>
      </c>
      <c r="J128" s="5">
        <v>60207</v>
      </c>
      <c r="K128" s="5">
        <v>34456</v>
      </c>
      <c r="L128" s="5">
        <v>30676</v>
      </c>
      <c r="M128" s="5">
        <v>2178</v>
      </c>
      <c r="N128" s="5">
        <v>4050</v>
      </c>
      <c r="O128" s="5">
        <v>25606</v>
      </c>
      <c r="P128" s="5">
        <v>1479</v>
      </c>
      <c r="Q128" s="5">
        <v>7602</v>
      </c>
      <c r="R128" s="5">
        <v>9404</v>
      </c>
      <c r="S128" s="5">
        <v>489</v>
      </c>
      <c r="T128" s="5">
        <v>4169</v>
      </c>
      <c r="U128" s="5">
        <v>0</v>
      </c>
      <c r="V128" s="5">
        <v>24</v>
      </c>
      <c r="W128" s="5">
        <v>2565</v>
      </c>
      <c r="X128" s="5">
        <v>0</v>
      </c>
      <c r="Y128" s="5">
        <v>0</v>
      </c>
      <c r="Z128" s="5">
        <v>600</v>
      </c>
      <c r="AA128" s="5">
        <v>12</v>
      </c>
      <c r="AB128" s="5">
        <v>1916</v>
      </c>
      <c r="AC128" s="5">
        <v>0</v>
      </c>
      <c r="AD128" s="5">
        <v>0</v>
      </c>
      <c r="AE128" s="5">
        <v>0</v>
      </c>
      <c r="AF128" s="5">
        <v>546</v>
      </c>
      <c r="AG128" s="5">
        <v>0</v>
      </c>
      <c r="AH128" s="5">
        <v>0</v>
      </c>
      <c r="AI128" s="5">
        <v>524463</v>
      </c>
      <c r="AJ128" s="5">
        <v>433804</v>
      </c>
      <c r="AK128" s="5">
        <v>-327063</v>
      </c>
      <c r="AL128" s="5">
        <v>465775</v>
      </c>
      <c r="AM128" s="5">
        <v>957580</v>
      </c>
      <c r="AN128" s="5">
        <v>544438</v>
      </c>
      <c r="AO128" s="5">
        <v>876619</v>
      </c>
      <c r="AP128" s="5">
        <v>124950</v>
      </c>
      <c r="AQ128" s="5">
        <v>1046365</v>
      </c>
      <c r="AR128" s="5">
        <v>660645</v>
      </c>
      <c r="AS128" s="5">
        <v>86132</v>
      </c>
      <c r="AT128" s="5">
        <v>440039</v>
      </c>
      <c r="AU128" s="5">
        <v>463938</v>
      </c>
      <c r="AV128" s="5">
        <v>98599</v>
      </c>
      <c r="AW128" s="5">
        <v>206710</v>
      </c>
      <c r="AX128" s="5">
        <v>157640</v>
      </c>
      <c r="AY128" s="5">
        <v>276535</v>
      </c>
      <c r="AZ128" s="5">
        <v>176156</v>
      </c>
      <c r="BA128" s="5">
        <v>67298</v>
      </c>
      <c r="BB128" s="5">
        <v>71088</v>
      </c>
      <c r="BC128" s="5">
        <v>83559</v>
      </c>
      <c r="BD128" s="5">
        <v>54034</v>
      </c>
      <c r="BE128" s="5">
        <v>60778</v>
      </c>
      <c r="BF128" s="5">
        <v>71329</v>
      </c>
      <c r="BG128" s="5">
        <v>34260</v>
      </c>
      <c r="BH128" s="5">
        <v>118241</v>
      </c>
      <c r="BI128" s="5">
        <v>40194</v>
      </c>
      <c r="BJ128" s="5">
        <v>180770</v>
      </c>
      <c r="BK128" s="5">
        <v>50653</v>
      </c>
      <c r="BL128" s="5">
        <v>55148</v>
      </c>
      <c r="BM128" s="5">
        <v>63858</v>
      </c>
      <c r="BN128" s="5">
        <v>49333</v>
      </c>
      <c r="BO128" s="5">
        <v>98928</v>
      </c>
      <c r="BP128" s="5">
        <v>126891</v>
      </c>
      <c r="BQ128" s="5">
        <v>146364</v>
      </c>
      <c r="BR128" s="5">
        <v>182398</v>
      </c>
      <c r="BS128" s="5">
        <v>466046</v>
      </c>
      <c r="BT128" s="5">
        <v>556234</v>
      </c>
      <c r="BU128" s="5">
        <v>160201</v>
      </c>
      <c r="BV128" s="5">
        <v>139117</v>
      </c>
      <c r="BW128" s="5">
        <v>189134</v>
      </c>
      <c r="BX128" s="5">
        <v>117539</v>
      </c>
      <c r="BY128" s="5">
        <v>124512</v>
      </c>
      <c r="BZ128" s="5">
        <v>164738</v>
      </c>
      <c r="CA128" s="5">
        <v>224740</v>
      </c>
      <c r="CB128" s="5">
        <v>96066</v>
      </c>
      <c r="CC128" s="5">
        <v>95695</v>
      </c>
      <c r="CD128" s="5">
        <v>60661</v>
      </c>
      <c r="CE128" s="5">
        <v>48116</v>
      </c>
      <c r="CF128" s="5">
        <v>26696</v>
      </c>
      <c r="CG128" s="5">
        <v>30297</v>
      </c>
      <c r="CH128" s="5">
        <v>17187</v>
      </c>
      <c r="CI128" s="5">
        <v>45353</v>
      </c>
      <c r="CJ128" s="5">
        <v>36797</v>
      </c>
      <c r="CK128" s="5">
        <v>47420</v>
      </c>
      <c r="CL128" s="5">
        <v>38308</v>
      </c>
      <c r="CM128" s="5">
        <v>32763</v>
      </c>
      <c r="CN128" s="5">
        <v>46320</v>
      </c>
      <c r="CO128" s="5">
        <v>50925</v>
      </c>
      <c r="CP128" s="5">
        <v>19120</v>
      </c>
      <c r="CQ128" s="5">
        <v>10841</v>
      </c>
      <c r="CR128" s="5">
        <v>12423</v>
      </c>
      <c r="CS128" s="5">
        <v>11679</v>
      </c>
      <c r="CT128" s="5">
        <v>9729</v>
      </c>
      <c r="CU128" s="5">
        <v>218751</v>
      </c>
      <c r="CV128" s="5">
        <v>195038</v>
      </c>
      <c r="CW128" s="5">
        <v>172861</v>
      </c>
      <c r="CX128" s="5">
        <v>206460</v>
      </c>
      <c r="CY128" s="5">
        <v>166340</v>
      </c>
      <c r="CZ128" s="5">
        <v>188375</v>
      </c>
      <c r="DA128" s="5">
        <v>171686</v>
      </c>
      <c r="DB128" s="5">
        <v>125565</v>
      </c>
      <c r="DC128" s="5">
        <v>160661</v>
      </c>
      <c r="DD128" s="5">
        <v>119994</v>
      </c>
      <c r="DE128" s="5">
        <v>115668</v>
      </c>
      <c r="DF128" s="5">
        <v>122366</v>
      </c>
      <c r="DG128" s="5">
        <v>119647</v>
      </c>
      <c r="DH128" s="5">
        <v>126330</v>
      </c>
      <c r="DI128" s="5">
        <v>106170</v>
      </c>
      <c r="DJ128" s="5">
        <v>131002</v>
      </c>
      <c r="DK128" s="5">
        <v>122432</v>
      </c>
      <c r="DL128" s="5">
        <v>100445</v>
      </c>
      <c r="DM128" s="5">
        <v>120829</v>
      </c>
      <c r="DN128" s="5">
        <v>122587</v>
      </c>
      <c r="DO128" s="5">
        <v>122741</v>
      </c>
      <c r="DP128" s="5">
        <v>115365</v>
      </c>
      <c r="DQ128" s="5">
        <v>141652</v>
      </c>
      <c r="DR128" s="5">
        <v>110554</v>
      </c>
      <c r="DS128" s="5">
        <v>106645</v>
      </c>
      <c r="DT128" s="5">
        <v>86330</v>
      </c>
      <c r="DU128" s="5">
        <v>88469</v>
      </c>
      <c r="DV128" s="5">
        <v>102863</v>
      </c>
      <c r="DW128" s="5">
        <v>74193</v>
      </c>
      <c r="DX128" s="5">
        <v>74589</v>
      </c>
      <c r="DY128" s="5">
        <v>79091</v>
      </c>
      <c r="DZ128" s="5">
        <v>63292</v>
      </c>
      <c r="EA128" s="5">
        <v>39851</v>
      </c>
      <c r="EB128" s="5">
        <v>55663</v>
      </c>
      <c r="EC128" s="5">
        <v>65714</v>
      </c>
      <c r="ED128" s="5">
        <v>58465</v>
      </c>
      <c r="EE128" s="5">
        <v>74353</v>
      </c>
      <c r="EF128" s="5">
        <v>38771</v>
      </c>
      <c r="EG128" s="5">
        <v>41648</v>
      </c>
      <c r="EH128" s="5">
        <v>36718</v>
      </c>
      <c r="EI128" s="5">
        <v>27254</v>
      </c>
      <c r="EJ128" s="5">
        <v>51566</v>
      </c>
      <c r="EK128" s="5">
        <v>28121</v>
      </c>
      <c r="EL128" s="5">
        <v>23800</v>
      </c>
      <c r="EM128" s="5">
        <v>22420</v>
      </c>
      <c r="EN128" s="5">
        <v>13567</v>
      </c>
      <c r="EO128" s="5">
        <v>13852</v>
      </c>
      <c r="EP128" s="5">
        <v>15996</v>
      </c>
      <c r="EQ128" s="5">
        <v>6456</v>
      </c>
      <c r="ER128" s="5">
        <v>8527</v>
      </c>
      <c r="ES128" s="5">
        <v>7590</v>
      </c>
      <c r="ET128" s="5">
        <v>12240</v>
      </c>
      <c r="EU128" s="5">
        <v>9262</v>
      </c>
      <c r="EV128" s="5">
        <v>8841</v>
      </c>
      <c r="EW128" s="5">
        <v>17614</v>
      </c>
      <c r="EX128" s="5">
        <v>10473</v>
      </c>
      <c r="EY128" s="5">
        <v>8564</v>
      </c>
      <c r="EZ128" s="5">
        <v>8875</v>
      </c>
      <c r="FA128" s="5">
        <v>6410</v>
      </c>
      <c r="FB128" s="5">
        <v>9316</v>
      </c>
      <c r="FC128" s="5">
        <v>5625</v>
      </c>
      <c r="FD128" s="5">
        <v>7349</v>
      </c>
      <c r="FE128" s="5">
        <v>18739</v>
      </c>
      <c r="FF128" s="5">
        <v>29894</v>
      </c>
      <c r="FG128" s="5">
        <v>0</v>
      </c>
      <c r="FH128" s="5">
        <v>0</v>
      </c>
      <c r="FI128" s="5">
        <v>0</v>
      </c>
      <c r="FJ128" s="5">
        <v>0</v>
      </c>
      <c r="FK128" s="5">
        <v>0</v>
      </c>
      <c r="FL128" s="5">
        <v>0</v>
      </c>
      <c r="FM128" s="5">
        <v>0</v>
      </c>
      <c r="FN128" s="5">
        <v>0</v>
      </c>
      <c r="FO128" s="5">
        <v>0</v>
      </c>
      <c r="FP128" s="5">
        <v>0</v>
      </c>
      <c r="FQ128" s="5">
        <v>0</v>
      </c>
      <c r="FR128" s="5">
        <v>0</v>
      </c>
      <c r="FS128" s="5">
        <v>0</v>
      </c>
      <c r="FT128" s="5">
        <v>0</v>
      </c>
      <c r="FU128" s="5" t="s">
        <v>220</v>
      </c>
      <c r="FV128" s="5" t="s">
        <v>220</v>
      </c>
      <c r="FW128" s="5" t="s">
        <v>220</v>
      </c>
      <c r="FX128" s="5" t="s">
        <v>220</v>
      </c>
      <c r="FY128" s="5" t="s">
        <v>220</v>
      </c>
      <c r="FZ128" s="5" t="s">
        <v>220</v>
      </c>
      <c r="GA128" s="5" t="s">
        <v>220</v>
      </c>
      <c r="GB128" s="5" t="s">
        <v>220</v>
      </c>
      <c r="GC128" s="5" t="s">
        <v>220</v>
      </c>
      <c r="GD128" s="5" t="s">
        <v>220</v>
      </c>
      <c r="GE128" s="5" t="s">
        <v>220</v>
      </c>
      <c r="GF128" s="5" t="s">
        <v>220</v>
      </c>
      <c r="GG128" s="5" t="s">
        <v>220</v>
      </c>
      <c r="GH128" s="5" t="s">
        <v>220</v>
      </c>
      <c r="GI128" s="5" t="s">
        <v>220</v>
      </c>
      <c r="GJ128" s="5" t="s">
        <v>220</v>
      </c>
      <c r="GK128" s="5" t="s">
        <v>220</v>
      </c>
      <c r="GL128" s="5" t="s">
        <v>220</v>
      </c>
      <c r="GM128" s="5">
        <v>895687</v>
      </c>
      <c r="GN128" s="5">
        <v>849014</v>
      </c>
      <c r="GO128" s="5">
        <v>63223</v>
      </c>
      <c r="GP128" s="5">
        <v>915256</v>
      </c>
      <c r="GQ128" s="5">
        <v>1713513</v>
      </c>
      <c r="GR128" s="5">
        <v>1389563</v>
      </c>
      <c r="GS128" s="5">
        <v>1318270</v>
      </c>
      <c r="GT128" s="5">
        <v>486557</v>
      </c>
      <c r="GU128" s="5">
        <v>1457871</v>
      </c>
      <c r="GV128" s="5">
        <v>980421</v>
      </c>
      <c r="GW128" s="5">
        <v>356611</v>
      </c>
      <c r="GX128" s="5">
        <v>754994</v>
      </c>
      <c r="GY128" s="5">
        <v>856351</v>
      </c>
      <c r="GZ128" s="5">
        <v>336041</v>
      </c>
      <c r="HA128" s="5">
        <v>430028</v>
      </c>
      <c r="HB128" s="5">
        <v>374702</v>
      </c>
      <c r="HC128" s="5">
        <v>454028</v>
      </c>
      <c r="HD128" s="5">
        <v>315994</v>
      </c>
      <c r="HE128" s="5">
        <v>226014</v>
      </c>
      <c r="HF128" s="5">
        <v>223125</v>
      </c>
      <c r="HG128" s="5">
        <v>263481</v>
      </c>
      <c r="HH128" s="5">
        <v>215037</v>
      </c>
      <c r="HI128" s="5">
        <v>267463</v>
      </c>
      <c r="HJ128" s="5">
        <v>231265</v>
      </c>
      <c r="HK128" s="5">
        <v>182244</v>
      </c>
      <c r="HL128" s="5">
        <v>261681</v>
      </c>
      <c r="HM128" s="5">
        <v>185998</v>
      </c>
      <c r="HN128" s="5">
        <v>312082</v>
      </c>
      <c r="HO128" s="5">
        <v>141312</v>
      </c>
      <c r="HP128" s="5">
        <v>149509</v>
      </c>
      <c r="HQ128" s="5">
        <v>173368</v>
      </c>
      <c r="HR128" s="5">
        <v>152263</v>
      </c>
      <c r="HS128" s="5">
        <v>1749318</v>
      </c>
      <c r="HT128" s="5">
        <v>1785579</v>
      </c>
      <c r="HU128" s="5">
        <v>1687146</v>
      </c>
      <c r="HV128" s="5">
        <v>1654284</v>
      </c>
      <c r="HW128" s="5">
        <v>1806711</v>
      </c>
      <c r="HX128" s="5">
        <v>1939568</v>
      </c>
      <c r="HY128" s="5">
        <v>1894416</v>
      </c>
      <c r="HZ128" s="5">
        <v>1785459</v>
      </c>
      <c r="IA128" s="5">
        <v>1781274</v>
      </c>
      <c r="IB128" s="5">
        <v>1868251</v>
      </c>
      <c r="IC128" s="5">
        <v>1667110</v>
      </c>
      <c r="ID128" s="5">
        <v>1927616</v>
      </c>
      <c r="IE128" s="5">
        <v>1904360</v>
      </c>
      <c r="IF128" s="5">
        <v>1737795</v>
      </c>
      <c r="IG128" s="5">
        <v>1660791</v>
      </c>
      <c r="IH128" s="5">
        <v>1298427</v>
      </c>
      <c r="II128" s="5">
        <v>1170533</v>
      </c>
      <c r="IJ128" s="5">
        <v>1031386</v>
      </c>
      <c r="IK128" s="5">
        <v>1196667</v>
      </c>
      <c r="IL128" s="5">
        <v>1042255</v>
      </c>
      <c r="IM128" s="5">
        <v>976837</v>
      </c>
      <c r="IN128" s="5">
        <v>880385</v>
      </c>
      <c r="IO128" s="5">
        <v>776744</v>
      </c>
      <c r="IP128" s="5">
        <v>725837</v>
      </c>
      <c r="IQ128" s="5">
        <v>760082</v>
      </c>
      <c r="IR128" s="5">
        <v>758376</v>
      </c>
      <c r="IS128" s="5">
        <v>718768</v>
      </c>
      <c r="IT128" s="5">
        <v>662172</v>
      </c>
      <c r="IU128" s="5">
        <v>657687</v>
      </c>
      <c r="IV128" s="5">
        <v>620994</v>
      </c>
      <c r="IW128" s="5">
        <v>561372</v>
      </c>
      <c r="IX128" s="5">
        <v>570701</v>
      </c>
      <c r="IY128" s="5">
        <v>161117</v>
      </c>
      <c r="IZ128" s="5">
        <v>173416</v>
      </c>
      <c r="JA128" s="5">
        <v>160547</v>
      </c>
      <c r="JB128" s="5">
        <v>187846</v>
      </c>
      <c r="JC128" s="5">
        <v>199893</v>
      </c>
      <c r="JD128" s="5">
        <v>207106</v>
      </c>
      <c r="JE128" s="5">
        <v>196531</v>
      </c>
      <c r="JF128" s="5">
        <v>176599</v>
      </c>
      <c r="JG128" s="5">
        <v>179144</v>
      </c>
      <c r="JH128" s="5">
        <v>169390</v>
      </c>
      <c r="JI128" s="5">
        <v>150858</v>
      </c>
      <c r="JJ128" s="5">
        <v>128411</v>
      </c>
      <c r="JK128" s="5">
        <v>144317</v>
      </c>
      <c r="JL128" s="5">
        <v>138916</v>
      </c>
      <c r="JM128" s="5">
        <v>124849</v>
      </c>
      <c r="JN128" s="5">
        <v>99840</v>
      </c>
      <c r="JO128" s="5">
        <v>104976</v>
      </c>
      <c r="JP128" s="5">
        <v>92174</v>
      </c>
      <c r="JQ128" s="5">
        <v>99270</v>
      </c>
      <c r="JR128" s="5">
        <v>99728</v>
      </c>
      <c r="JS128" s="5">
        <v>90293</v>
      </c>
      <c r="JT128" s="5">
        <v>92123</v>
      </c>
      <c r="JU128" s="5">
        <v>84693</v>
      </c>
      <c r="JV128" s="5">
        <v>75614</v>
      </c>
      <c r="JW128" s="5">
        <v>73540</v>
      </c>
      <c r="JX128" s="5">
        <v>85561</v>
      </c>
      <c r="JY128" s="5">
        <v>73298</v>
      </c>
      <c r="JZ128" s="5">
        <v>87690</v>
      </c>
      <c r="KA128" s="5">
        <v>86892</v>
      </c>
      <c r="KB128" s="5">
        <v>88041</v>
      </c>
      <c r="KC128" s="5">
        <v>79529</v>
      </c>
      <c r="KD128" s="5">
        <v>97741</v>
      </c>
      <c r="KE128" s="5">
        <v>375558</v>
      </c>
      <c r="KF128" s="5">
        <v>350112</v>
      </c>
      <c r="KG128" s="5">
        <v>356133</v>
      </c>
      <c r="KH128" s="5">
        <v>338801</v>
      </c>
      <c r="KI128" s="5">
        <v>296177</v>
      </c>
      <c r="KJ128" s="5">
        <v>257534</v>
      </c>
      <c r="KK128" s="5">
        <v>228485</v>
      </c>
      <c r="KL128" s="5">
        <v>199255</v>
      </c>
      <c r="KM128" s="5">
        <v>181257</v>
      </c>
      <c r="KN128" s="5">
        <v>159820</v>
      </c>
      <c r="KO128" s="5">
        <v>151421</v>
      </c>
      <c r="KP128" s="5">
        <v>136049</v>
      </c>
      <c r="KQ128" s="5">
        <v>123242</v>
      </c>
      <c r="KR128" s="5">
        <v>101953</v>
      </c>
      <c r="KS128" s="5">
        <v>94793</v>
      </c>
      <c r="KT128" s="5">
        <v>98729</v>
      </c>
      <c r="KU128" s="5">
        <v>93495</v>
      </c>
      <c r="KV128" s="5">
        <v>84274</v>
      </c>
      <c r="KW128" s="5">
        <v>74783</v>
      </c>
      <c r="KX128" s="5">
        <v>61532</v>
      </c>
      <c r="KY128" s="5">
        <v>52275</v>
      </c>
      <c r="KZ128" s="5">
        <v>64081</v>
      </c>
      <c r="LA128" s="5">
        <v>59357</v>
      </c>
      <c r="LB128" s="5">
        <v>40598</v>
      </c>
      <c r="LC128" s="5">
        <v>37573</v>
      </c>
      <c r="LD128" s="5">
        <v>36928</v>
      </c>
      <c r="LE128" s="5">
        <v>37531</v>
      </c>
      <c r="LF128" s="5">
        <v>35004</v>
      </c>
      <c r="LG128" s="5">
        <v>32832</v>
      </c>
      <c r="LH128" s="5">
        <v>29053</v>
      </c>
      <c r="LI128" s="5">
        <v>27975</v>
      </c>
      <c r="LJ128" s="5">
        <v>26121</v>
      </c>
      <c r="LK128" s="5">
        <v>13082</v>
      </c>
      <c r="LL128" s="5">
        <v>11547</v>
      </c>
      <c r="LM128" s="5">
        <v>13206</v>
      </c>
      <c r="LN128" s="5">
        <v>16951</v>
      </c>
      <c r="LO128" s="5">
        <v>13266</v>
      </c>
      <c r="LP128" s="5">
        <v>15314</v>
      </c>
      <c r="LQ128" s="5">
        <v>15855</v>
      </c>
      <c r="LR128" s="5">
        <v>14598</v>
      </c>
      <c r="LS128" s="5">
        <v>13822</v>
      </c>
      <c r="LT128" s="5">
        <v>14531</v>
      </c>
      <c r="LU128" s="5">
        <v>12489</v>
      </c>
      <c r="LV128" s="5">
        <v>11029</v>
      </c>
      <c r="LW128" s="5">
        <v>10660</v>
      </c>
      <c r="LX128" s="5">
        <v>9326</v>
      </c>
      <c r="LY128" s="5">
        <v>6741</v>
      </c>
      <c r="LZ128" s="5">
        <v>7045</v>
      </c>
      <c r="MA128" s="5">
        <v>6568</v>
      </c>
      <c r="MB128" s="5">
        <v>6843</v>
      </c>
      <c r="MC128" s="5">
        <v>7109</v>
      </c>
      <c r="MD128" s="5">
        <v>10789</v>
      </c>
      <c r="ME128" s="5">
        <v>8380</v>
      </c>
      <c r="MF128" s="5">
        <v>10257</v>
      </c>
      <c r="MG128" s="5">
        <v>9050</v>
      </c>
      <c r="MH128" s="5">
        <v>9237</v>
      </c>
      <c r="MI128" s="5">
        <v>11032</v>
      </c>
      <c r="MJ128" s="5">
        <v>11774</v>
      </c>
      <c r="MK128" s="5">
        <v>9196</v>
      </c>
      <c r="ML128" s="5">
        <v>10552</v>
      </c>
      <c r="MM128" s="5">
        <v>9102</v>
      </c>
      <c r="MN128" s="5">
        <v>10520</v>
      </c>
      <c r="MO128" s="5">
        <v>5913</v>
      </c>
      <c r="MP128" s="5">
        <v>4332</v>
      </c>
      <c r="MQ128" s="5">
        <v>10651</v>
      </c>
      <c r="MR128" s="5">
        <v>10811</v>
      </c>
      <c r="MS128" s="5">
        <v>10193</v>
      </c>
      <c r="MT128" s="5">
        <v>9583</v>
      </c>
      <c r="MU128" s="5">
        <v>9449</v>
      </c>
      <c r="MV128" s="5">
        <v>8537</v>
      </c>
      <c r="MW128" s="5">
        <v>10856</v>
      </c>
      <c r="MX128" s="5">
        <v>10563</v>
      </c>
      <c r="MY128" s="5">
        <v>11383</v>
      </c>
      <c r="MZ128" s="5">
        <v>12173</v>
      </c>
      <c r="NA128" s="5">
        <v>12335</v>
      </c>
      <c r="NB128" s="5">
        <v>10005</v>
      </c>
      <c r="NC128" s="5">
        <v>9713</v>
      </c>
      <c r="ND128" s="5">
        <v>7134</v>
      </c>
      <c r="NE128" s="5" t="s">
        <v>220</v>
      </c>
      <c r="NF128" s="5" t="s">
        <v>220</v>
      </c>
      <c r="NG128" s="5" t="s">
        <v>220</v>
      </c>
      <c r="NH128" s="5" t="s">
        <v>220</v>
      </c>
      <c r="NI128" s="5" t="s">
        <v>220</v>
      </c>
      <c r="NJ128" s="5" t="s">
        <v>220</v>
      </c>
      <c r="NK128" s="5" t="s">
        <v>220</v>
      </c>
      <c r="NL128" s="5" t="s">
        <v>220</v>
      </c>
      <c r="NM128" s="5" t="s">
        <v>220</v>
      </c>
      <c r="NN128" s="5" t="s">
        <v>220</v>
      </c>
      <c r="NO128" s="5" t="s">
        <v>220</v>
      </c>
      <c r="NP128" s="5" t="s">
        <v>220</v>
      </c>
      <c r="NQ128" s="5" t="s">
        <v>220</v>
      </c>
      <c r="NR128" s="5" t="s">
        <v>220</v>
      </c>
      <c r="NS128" s="5" t="s">
        <v>220</v>
      </c>
      <c r="NT128" s="5" t="s">
        <v>220</v>
      </c>
      <c r="NU128" s="5" t="s">
        <v>220</v>
      </c>
      <c r="NV128" s="5" t="s">
        <v>220</v>
      </c>
      <c r="NW128" s="5">
        <v>0</v>
      </c>
      <c r="NX128" s="5">
        <v>0</v>
      </c>
      <c r="NY128" s="5">
        <v>0</v>
      </c>
      <c r="NZ128" s="5">
        <v>0</v>
      </c>
      <c r="OA128" s="5">
        <v>0</v>
      </c>
      <c r="OB128" s="5">
        <v>0</v>
      </c>
      <c r="OC128" s="5">
        <v>0</v>
      </c>
      <c r="OD128" s="5">
        <v>0</v>
      </c>
      <c r="OE128" s="5">
        <v>0</v>
      </c>
      <c r="OF128" s="5">
        <v>0</v>
      </c>
      <c r="OG128" s="5">
        <v>0</v>
      </c>
      <c r="OH128" s="5">
        <v>0</v>
      </c>
      <c r="OI128" s="5">
        <v>0</v>
      </c>
      <c r="OJ128" s="5">
        <v>0</v>
      </c>
      <c r="OK128" s="5" t="s">
        <v>220</v>
      </c>
      <c r="OL128" s="5" t="s">
        <v>220</v>
      </c>
      <c r="OM128" s="5" t="s">
        <v>220</v>
      </c>
      <c r="ON128" s="5" t="s">
        <v>220</v>
      </c>
      <c r="OO128" s="5" t="s">
        <v>220</v>
      </c>
      <c r="OP128" s="5" t="s">
        <v>220</v>
      </c>
      <c r="OQ128" s="5" t="s">
        <v>220</v>
      </c>
      <c r="OR128" s="5" t="s">
        <v>220</v>
      </c>
      <c r="OS128" s="5" t="s">
        <v>220</v>
      </c>
      <c r="OT128" s="5" t="s">
        <v>220</v>
      </c>
      <c r="OU128" s="5" t="s">
        <v>220</v>
      </c>
      <c r="OV128" s="5" t="s">
        <v>220</v>
      </c>
      <c r="OW128" s="5" t="s">
        <v>220</v>
      </c>
      <c r="OX128" s="5" t="s">
        <v>220</v>
      </c>
      <c r="OY128" s="5" t="s">
        <v>220</v>
      </c>
      <c r="OZ128" s="5" t="s">
        <v>220</v>
      </c>
      <c r="PA128" s="5" t="s">
        <v>220</v>
      </c>
      <c r="PB128" s="5" t="s">
        <v>220</v>
      </c>
      <c r="PC128" s="5">
        <v>54889</v>
      </c>
      <c r="PD128" s="5">
        <v>51464</v>
      </c>
      <c r="PE128" s="5">
        <v>49115</v>
      </c>
      <c r="PF128" s="5">
        <v>48988</v>
      </c>
      <c r="PG128" s="5">
        <v>47267</v>
      </c>
      <c r="PH128" s="5">
        <v>49136</v>
      </c>
      <c r="PI128" s="5">
        <v>51982</v>
      </c>
      <c r="PJ128" s="5">
        <v>51386</v>
      </c>
      <c r="PK128" s="5">
        <v>52263</v>
      </c>
      <c r="PL128" s="5">
        <v>51215</v>
      </c>
      <c r="PM128" s="5">
        <v>48727</v>
      </c>
      <c r="PN128" s="5">
        <v>49287</v>
      </c>
      <c r="PO128" s="5">
        <v>48528</v>
      </c>
      <c r="PP128" s="5">
        <v>51414</v>
      </c>
      <c r="PQ128" s="5">
        <v>52194</v>
      </c>
      <c r="PR128" s="5">
        <v>50302</v>
      </c>
      <c r="PS128" s="5">
        <v>46097</v>
      </c>
      <c r="PT128" s="5">
        <v>39340</v>
      </c>
      <c r="PU128" s="5">
        <v>51685</v>
      </c>
      <c r="PV128" s="5">
        <v>57512</v>
      </c>
      <c r="PW128" s="5">
        <v>52349</v>
      </c>
      <c r="PX128" s="5">
        <v>50380</v>
      </c>
      <c r="PY128" s="5">
        <v>47338</v>
      </c>
      <c r="PZ128" s="5">
        <v>37140</v>
      </c>
      <c r="QA128" s="5">
        <v>37451</v>
      </c>
      <c r="QB128" s="5">
        <v>36256</v>
      </c>
      <c r="QC128" s="5">
        <v>34161</v>
      </c>
      <c r="QD128" s="5">
        <v>35237</v>
      </c>
      <c r="QE128" s="5">
        <v>32855</v>
      </c>
      <c r="QF128" s="5">
        <v>28624</v>
      </c>
      <c r="QG128" s="5">
        <v>28100</v>
      </c>
      <c r="QH128" s="5">
        <v>27174</v>
      </c>
      <c r="QI128" s="5">
        <v>66446</v>
      </c>
      <c r="QJ128" s="5">
        <v>71232</v>
      </c>
      <c r="QK128" s="5">
        <v>62050</v>
      </c>
      <c r="QL128" s="5">
        <v>61981</v>
      </c>
      <c r="QM128" s="5">
        <v>59184</v>
      </c>
      <c r="QN128" s="5">
        <v>68641</v>
      </c>
      <c r="QO128" s="5">
        <v>69125</v>
      </c>
      <c r="QP128" s="5">
        <v>59748</v>
      </c>
      <c r="QQ128" s="5">
        <v>60724</v>
      </c>
      <c r="QR128" s="5">
        <v>58681</v>
      </c>
      <c r="QS128" s="5">
        <v>53803</v>
      </c>
      <c r="QT128" s="5">
        <v>53649</v>
      </c>
      <c r="QU128" s="5">
        <v>51975</v>
      </c>
      <c r="QV128" s="5">
        <v>47890</v>
      </c>
      <c r="QW128" s="5">
        <v>38969</v>
      </c>
      <c r="QX128" s="5">
        <v>41487</v>
      </c>
      <c r="QY128" s="5">
        <v>45083</v>
      </c>
      <c r="QZ128" s="5">
        <v>41784</v>
      </c>
      <c r="RA128" s="5">
        <v>44034</v>
      </c>
      <c r="RB128" s="5">
        <v>43077</v>
      </c>
      <c r="RC128" s="5">
        <v>47743</v>
      </c>
      <c r="RD128" s="5">
        <v>47132</v>
      </c>
      <c r="RE128" s="5">
        <v>42004</v>
      </c>
      <c r="RF128" s="5">
        <v>40810</v>
      </c>
      <c r="RG128" s="5">
        <v>42308</v>
      </c>
      <c r="RH128" s="5">
        <v>39316</v>
      </c>
      <c r="RI128" s="5">
        <v>44483</v>
      </c>
      <c r="RJ128" s="5">
        <v>50839</v>
      </c>
      <c r="RK128" s="5">
        <v>49366</v>
      </c>
      <c r="RL128" s="5">
        <v>42950</v>
      </c>
      <c r="RM128" s="5">
        <v>35624</v>
      </c>
      <c r="RN128" s="5">
        <v>39426</v>
      </c>
      <c r="RO128" s="5">
        <v>56953</v>
      </c>
      <c r="RP128" s="5">
        <v>55787</v>
      </c>
      <c r="RQ128" s="5">
        <v>55401</v>
      </c>
      <c r="RR128" s="5">
        <v>55996</v>
      </c>
      <c r="RS128" s="5">
        <v>55350</v>
      </c>
      <c r="RT128" s="5">
        <v>58047</v>
      </c>
      <c r="RU128" s="5">
        <v>55250</v>
      </c>
      <c r="RV128" s="5">
        <v>53695</v>
      </c>
      <c r="RW128" s="5">
        <v>59248</v>
      </c>
      <c r="RX128" s="5">
        <v>58722</v>
      </c>
      <c r="RY128" s="5">
        <v>60986</v>
      </c>
      <c r="RZ128" s="5">
        <v>64638</v>
      </c>
      <c r="SA128" s="5">
        <v>62638</v>
      </c>
      <c r="SB128" s="5">
        <v>61955</v>
      </c>
      <c r="SC128" s="5">
        <v>60018</v>
      </c>
      <c r="SD128" s="5">
        <v>53322</v>
      </c>
      <c r="SE128" s="5">
        <v>53792</v>
      </c>
      <c r="SF128" s="5">
        <v>46413</v>
      </c>
      <c r="SG128" s="5">
        <v>41536</v>
      </c>
      <c r="SH128" s="5">
        <v>47694</v>
      </c>
      <c r="SI128" s="5">
        <v>49896</v>
      </c>
      <c r="SJ128" s="5">
        <v>48080</v>
      </c>
      <c r="SK128" s="5">
        <v>47089</v>
      </c>
      <c r="SL128" s="5">
        <v>43796</v>
      </c>
      <c r="SM128" s="5">
        <v>35442</v>
      </c>
      <c r="SN128" s="5">
        <v>34477</v>
      </c>
      <c r="SO128" s="5">
        <v>31116</v>
      </c>
      <c r="SP128" s="5">
        <v>32871</v>
      </c>
      <c r="SQ128" s="5">
        <v>32033</v>
      </c>
      <c r="SR128" s="5">
        <v>30245</v>
      </c>
      <c r="SS128" s="5">
        <v>28047</v>
      </c>
      <c r="ST128" s="5">
        <v>25846</v>
      </c>
      <c r="SU128" s="5">
        <v>111748</v>
      </c>
      <c r="SV128" s="5">
        <v>103267</v>
      </c>
      <c r="SW128" s="5">
        <v>106677</v>
      </c>
      <c r="SX128" s="5">
        <v>89936</v>
      </c>
      <c r="SY128" s="5">
        <v>69454</v>
      </c>
      <c r="SZ128" s="5">
        <v>124080</v>
      </c>
      <c r="TA128" s="5">
        <v>84666</v>
      </c>
      <c r="TB128" s="5">
        <v>104461</v>
      </c>
      <c r="TC128" s="5">
        <v>116322</v>
      </c>
      <c r="TD128" s="5">
        <v>80375</v>
      </c>
      <c r="TE128" s="5">
        <v>61586</v>
      </c>
      <c r="TF128" s="5">
        <v>60978</v>
      </c>
      <c r="TG128" s="5">
        <v>69342</v>
      </c>
      <c r="TH128" s="5">
        <v>58656</v>
      </c>
      <c r="TI128" s="5">
        <v>56084</v>
      </c>
      <c r="TJ128" s="5">
        <v>51878</v>
      </c>
      <c r="TK128" s="5">
        <v>54622</v>
      </c>
      <c r="TL128" s="5">
        <v>60253</v>
      </c>
      <c r="TM128" s="5">
        <v>35067</v>
      </c>
      <c r="TN128" s="5">
        <v>49190</v>
      </c>
      <c r="TO128" s="5">
        <v>63796</v>
      </c>
      <c r="TP128" s="5">
        <v>72261</v>
      </c>
      <c r="TQ128" s="5">
        <v>73537</v>
      </c>
      <c r="TR128" s="5">
        <v>69504</v>
      </c>
      <c r="TS128" s="5">
        <v>54819</v>
      </c>
      <c r="TT128" s="5">
        <v>32588</v>
      </c>
      <c r="TU128" s="5">
        <v>31341</v>
      </c>
      <c r="TV128" s="5">
        <v>13782</v>
      </c>
      <c r="TW128" s="5">
        <v>11222</v>
      </c>
      <c r="TX128" s="5">
        <v>11360</v>
      </c>
      <c r="TY128" s="5">
        <v>8982</v>
      </c>
      <c r="TZ128" s="5">
        <v>8795</v>
      </c>
      <c r="UA128" s="5">
        <v>46</v>
      </c>
      <c r="UB128" s="5">
        <v>0</v>
      </c>
      <c r="UC128" s="5">
        <v>5</v>
      </c>
      <c r="UD128" s="5">
        <v>1</v>
      </c>
      <c r="UE128" s="5">
        <v>2</v>
      </c>
      <c r="UF128" s="5">
        <v>9</v>
      </c>
      <c r="UG128" s="5">
        <v>18</v>
      </c>
      <c r="UH128" s="5">
        <v>68</v>
      </c>
      <c r="UI128" s="5">
        <v>55</v>
      </c>
      <c r="UJ128" s="5">
        <v>93</v>
      </c>
      <c r="UK128" s="5">
        <v>164</v>
      </c>
      <c r="UL128" s="5">
        <v>152</v>
      </c>
      <c r="UM128" s="5">
        <v>159</v>
      </c>
      <c r="UN128" s="5">
        <v>475</v>
      </c>
      <c r="UO128" s="5">
        <v>288</v>
      </c>
      <c r="UP128" s="5">
        <v>1176</v>
      </c>
      <c r="UQ128" s="5">
        <v>1366</v>
      </c>
      <c r="UR128" s="5">
        <v>1406</v>
      </c>
      <c r="US128" s="5">
        <v>2823</v>
      </c>
      <c r="UT128" s="5">
        <v>5287</v>
      </c>
      <c r="UU128" s="5">
        <v>7069</v>
      </c>
      <c r="UV128" s="5">
        <v>6759</v>
      </c>
      <c r="UW128" s="5">
        <v>2401</v>
      </c>
      <c r="UX128" s="5">
        <v>1507</v>
      </c>
      <c r="UY128" s="5">
        <v>1211</v>
      </c>
      <c r="UZ128" s="5">
        <v>1531</v>
      </c>
      <c r="VA128" s="5">
        <v>1148</v>
      </c>
      <c r="VB128" s="5">
        <v>914</v>
      </c>
      <c r="VC128" s="5">
        <v>886</v>
      </c>
      <c r="VD128" s="5">
        <v>707</v>
      </c>
      <c r="VE128" s="5">
        <v>549</v>
      </c>
      <c r="VF128" s="5">
        <v>578</v>
      </c>
      <c r="VG128" s="5">
        <v>264480</v>
      </c>
      <c r="VH128" s="5">
        <v>278579</v>
      </c>
      <c r="VI128" s="5">
        <v>268770</v>
      </c>
      <c r="VJ128" s="5">
        <v>263320</v>
      </c>
      <c r="VK128" s="5">
        <v>261513</v>
      </c>
      <c r="VL128" s="5">
        <v>255785</v>
      </c>
      <c r="VM128" s="5">
        <v>254018</v>
      </c>
      <c r="VN128" s="5">
        <v>235982</v>
      </c>
      <c r="VO128" s="5">
        <v>203221</v>
      </c>
      <c r="VP128" s="5">
        <v>212334</v>
      </c>
      <c r="VQ128" s="5">
        <v>198081</v>
      </c>
      <c r="VR128" s="5">
        <v>181064</v>
      </c>
      <c r="VS128" s="5">
        <v>161678</v>
      </c>
      <c r="VT128" s="5">
        <v>167932</v>
      </c>
      <c r="VU128" s="5">
        <v>160702</v>
      </c>
      <c r="VV128" s="5">
        <v>151754</v>
      </c>
      <c r="VW128" s="5">
        <v>160364</v>
      </c>
      <c r="VX128" s="5">
        <v>139179</v>
      </c>
      <c r="VY128" s="5">
        <v>156560</v>
      </c>
      <c r="VZ128" s="5">
        <v>130411</v>
      </c>
      <c r="WA128" s="5">
        <v>98979</v>
      </c>
      <c r="WB128" s="5">
        <v>119224</v>
      </c>
      <c r="WC128" s="5">
        <v>115713</v>
      </c>
      <c r="WD128" s="5">
        <v>120812</v>
      </c>
      <c r="WE128" s="5">
        <v>156860</v>
      </c>
      <c r="WF128" s="5">
        <v>160720</v>
      </c>
      <c r="WG128" s="5">
        <v>149158</v>
      </c>
      <c r="WH128" s="5">
        <v>165845</v>
      </c>
      <c r="WI128" s="5">
        <v>172594</v>
      </c>
      <c r="WJ128" s="5">
        <v>144736</v>
      </c>
      <c r="WK128" s="5">
        <v>142642</v>
      </c>
      <c r="WL128" s="5">
        <v>140742</v>
      </c>
      <c r="WM128" s="5">
        <v>311</v>
      </c>
      <c r="WN128" s="5">
        <v>687</v>
      </c>
      <c r="WO128" s="5">
        <v>1220</v>
      </c>
      <c r="WP128" s="5">
        <v>2212</v>
      </c>
      <c r="WQ128" s="5">
        <v>1566</v>
      </c>
      <c r="WR128" s="5">
        <v>1430</v>
      </c>
      <c r="WS128" s="5">
        <v>694</v>
      </c>
      <c r="WT128" s="5">
        <v>321</v>
      </c>
      <c r="WU128" s="5">
        <v>705</v>
      </c>
      <c r="WV128" s="5">
        <v>481</v>
      </c>
      <c r="WW128" s="5">
        <v>444</v>
      </c>
      <c r="WX128" s="5">
        <v>477</v>
      </c>
      <c r="WY128" s="5">
        <v>119</v>
      </c>
      <c r="WZ128" s="5">
        <v>117</v>
      </c>
      <c r="XA128" s="5">
        <v>224</v>
      </c>
      <c r="XB128" s="5">
        <v>103</v>
      </c>
      <c r="XC128" s="5">
        <v>693</v>
      </c>
      <c r="XD128" s="5">
        <v>249</v>
      </c>
      <c r="XE128" s="5">
        <v>0</v>
      </c>
      <c r="XF128" s="5">
        <v>87</v>
      </c>
      <c r="XG128" s="5">
        <v>107</v>
      </c>
      <c r="XH128" s="5">
        <v>63</v>
      </c>
      <c r="XI128" s="5">
        <v>-84</v>
      </c>
      <c r="XJ128" s="5">
        <v>55</v>
      </c>
      <c r="XK128" s="5">
        <v>141</v>
      </c>
      <c r="XL128" s="5">
        <v>176</v>
      </c>
      <c r="XM128" s="5">
        <v>452</v>
      </c>
      <c r="XN128" s="5">
        <v>675</v>
      </c>
      <c r="XO128" s="5">
        <v>657</v>
      </c>
      <c r="XP128" s="5">
        <v>308</v>
      </c>
      <c r="XQ128" s="5">
        <v>385</v>
      </c>
      <c r="XR128" s="5">
        <v>695</v>
      </c>
      <c r="XS128" s="2">
        <v>13781</v>
      </c>
      <c r="XT128" s="3" t="s">
        <v>222</v>
      </c>
      <c r="XU128" s="3" t="s">
        <v>222</v>
      </c>
      <c r="XV128" s="3" t="s">
        <v>222</v>
      </c>
      <c r="XW128" s="3" t="s">
        <v>221</v>
      </c>
      <c r="XX128" s="3" t="s">
        <v>222</v>
      </c>
      <c r="XY128" s="3" t="s">
        <v>222</v>
      </c>
      <c r="XZ128" s="3" t="s">
        <v>285</v>
      </c>
    </row>
    <row r="129" spans="1:650" x14ac:dyDescent="0.3">
      <c r="A129" s="1" t="s">
        <v>123</v>
      </c>
      <c r="B129" s="2">
        <v>4061925</v>
      </c>
      <c r="C129" s="5">
        <v>1096</v>
      </c>
      <c r="D129" s="5">
        <v>608</v>
      </c>
      <c r="E129" s="5">
        <v>6384</v>
      </c>
      <c r="F129" s="5">
        <v>647</v>
      </c>
      <c r="G129" s="5">
        <v>8939</v>
      </c>
      <c r="H129" s="5">
        <v>608</v>
      </c>
      <c r="I129" s="5">
        <v>1527</v>
      </c>
      <c r="J129" s="5">
        <v>637</v>
      </c>
      <c r="K129" s="5">
        <v>597</v>
      </c>
      <c r="L129" s="5">
        <v>0</v>
      </c>
      <c r="M129" s="5">
        <v>272</v>
      </c>
      <c r="N129" s="5">
        <v>2026</v>
      </c>
      <c r="O129" s="5">
        <v>575</v>
      </c>
      <c r="P129" s="5">
        <v>201</v>
      </c>
      <c r="Q129" s="5">
        <v>901</v>
      </c>
      <c r="R129" s="5">
        <v>3950</v>
      </c>
      <c r="S129" s="5">
        <v>0</v>
      </c>
      <c r="T129" s="5">
        <v>430</v>
      </c>
      <c r="U129" s="5">
        <v>0</v>
      </c>
      <c r="V129" s="5">
        <v>0</v>
      </c>
      <c r="W129" s="5">
        <v>0</v>
      </c>
      <c r="X129" s="5">
        <v>0</v>
      </c>
      <c r="Y129" s="5">
        <v>0</v>
      </c>
      <c r="Z129" s="5">
        <v>0</v>
      </c>
      <c r="AA129" s="5">
        <v>0</v>
      </c>
      <c r="AB129" s="5">
        <v>0</v>
      </c>
      <c r="AC129" s="5">
        <v>0</v>
      </c>
      <c r="AD129" s="5">
        <v>0</v>
      </c>
      <c r="AE129" s="5">
        <v>0</v>
      </c>
      <c r="AF129" s="5">
        <v>0</v>
      </c>
      <c r="AG129" s="5">
        <v>0</v>
      </c>
      <c r="AH129" s="5">
        <v>0</v>
      </c>
      <c r="AI129" s="5">
        <v>14663</v>
      </c>
      <c r="AJ129" s="5">
        <v>12111</v>
      </c>
      <c r="AK129" s="5">
        <v>10940</v>
      </c>
      <c r="AL129" s="5">
        <v>6684</v>
      </c>
      <c r="AM129" s="5">
        <v>32378</v>
      </c>
      <c r="AN129" s="5">
        <v>8270</v>
      </c>
      <c r="AO129" s="5">
        <v>13368</v>
      </c>
      <c r="AP129" s="5">
        <v>14312</v>
      </c>
      <c r="AQ129" s="5">
        <v>13255</v>
      </c>
      <c r="AR129" s="5">
        <v>8573</v>
      </c>
      <c r="AS129" s="5">
        <v>13226</v>
      </c>
      <c r="AT129" s="5">
        <v>23697</v>
      </c>
      <c r="AU129" s="5">
        <v>5539</v>
      </c>
      <c r="AV129" s="5">
        <v>3878</v>
      </c>
      <c r="AW129" s="5">
        <v>6500</v>
      </c>
      <c r="AX129" s="5">
        <v>10449</v>
      </c>
      <c r="AY129" s="5">
        <v>2550</v>
      </c>
      <c r="AZ129" s="5">
        <v>14177</v>
      </c>
      <c r="BA129" s="5">
        <v>7338</v>
      </c>
      <c r="BB129" s="5">
        <v>6366</v>
      </c>
      <c r="BC129" s="5">
        <v>6957</v>
      </c>
      <c r="BD129" s="5">
        <v>6914</v>
      </c>
      <c r="BE129" s="5">
        <v>5751</v>
      </c>
      <c r="BF129" s="5">
        <v>2491</v>
      </c>
      <c r="BG129" s="5">
        <v>8188</v>
      </c>
      <c r="BH129" s="5">
        <v>5705</v>
      </c>
      <c r="BI129" s="5">
        <v>7921</v>
      </c>
      <c r="BJ129" s="5">
        <v>6665</v>
      </c>
      <c r="BK129" s="5">
        <v>5734</v>
      </c>
      <c r="BL129" s="5">
        <v>6509</v>
      </c>
      <c r="BM129" s="5">
        <v>16057</v>
      </c>
      <c r="BN129" s="5">
        <v>105092</v>
      </c>
      <c r="BO129" s="5">
        <v>61109</v>
      </c>
      <c r="BP129" s="5">
        <v>219629</v>
      </c>
      <c r="BQ129" s="5">
        <v>34794</v>
      </c>
      <c r="BR129" s="5">
        <v>35565</v>
      </c>
      <c r="BS129" s="5">
        <v>234332</v>
      </c>
      <c r="BT129" s="5">
        <v>87610</v>
      </c>
      <c r="BU129" s="5">
        <v>69655</v>
      </c>
      <c r="BV129" s="5">
        <v>61559</v>
      </c>
      <c r="BW129" s="5">
        <v>42369</v>
      </c>
      <c r="BX129" s="5">
        <v>57585</v>
      </c>
      <c r="BY129" s="5">
        <v>12071</v>
      </c>
      <c r="BZ129" s="5">
        <v>41645</v>
      </c>
      <c r="CA129" s="5">
        <v>5418</v>
      </c>
      <c r="CB129" s="5">
        <v>21208</v>
      </c>
      <c r="CC129" s="5">
        <v>5099</v>
      </c>
      <c r="CD129" s="5">
        <v>7640</v>
      </c>
      <c r="CE129" s="5">
        <v>1832</v>
      </c>
      <c r="CF129" s="5">
        <v>5059</v>
      </c>
      <c r="CG129" s="5">
        <v>36910</v>
      </c>
      <c r="CH129" s="5">
        <v>48188</v>
      </c>
      <c r="CI129" s="5">
        <v>18379</v>
      </c>
      <c r="CJ129" s="5">
        <v>6101</v>
      </c>
      <c r="CK129" s="5">
        <v>10066</v>
      </c>
      <c r="CL129" s="5">
        <v>7184</v>
      </c>
      <c r="CM129" s="5">
        <v>5503</v>
      </c>
      <c r="CN129" s="5">
        <v>7504</v>
      </c>
      <c r="CO129" s="5">
        <v>6211</v>
      </c>
      <c r="CP129" s="5">
        <v>12408</v>
      </c>
      <c r="CQ129" s="5">
        <v>13209</v>
      </c>
      <c r="CR129" s="5">
        <v>18157</v>
      </c>
      <c r="CS129" s="5">
        <v>9167</v>
      </c>
      <c r="CT129" s="5">
        <v>12417</v>
      </c>
      <c r="CU129" s="5">
        <v>61768</v>
      </c>
      <c r="CV129" s="5">
        <v>64829</v>
      </c>
      <c r="CW129" s="5">
        <v>45576</v>
      </c>
      <c r="CX129" s="5">
        <v>45148</v>
      </c>
      <c r="CY129" s="5">
        <v>46180</v>
      </c>
      <c r="CZ129" s="5">
        <v>47930</v>
      </c>
      <c r="DA129" s="5">
        <v>37741</v>
      </c>
      <c r="DB129" s="5">
        <v>39996</v>
      </c>
      <c r="DC129" s="5">
        <v>39203</v>
      </c>
      <c r="DD129" s="5">
        <v>33093</v>
      </c>
      <c r="DE129" s="5">
        <v>26184</v>
      </c>
      <c r="DF129" s="5">
        <v>27125</v>
      </c>
      <c r="DG129" s="5">
        <v>26721</v>
      </c>
      <c r="DH129" s="5">
        <v>10556</v>
      </c>
      <c r="DI129" s="5">
        <v>24126</v>
      </c>
      <c r="DJ129" s="5">
        <v>26801</v>
      </c>
      <c r="DK129" s="5">
        <v>23772</v>
      </c>
      <c r="DL129" s="5">
        <v>15716</v>
      </c>
      <c r="DM129" s="5">
        <v>21529</v>
      </c>
      <c r="DN129" s="5">
        <v>28582</v>
      </c>
      <c r="DO129" s="5">
        <v>23289</v>
      </c>
      <c r="DP129" s="5">
        <v>25448</v>
      </c>
      <c r="DQ129" s="5">
        <v>21992</v>
      </c>
      <c r="DR129" s="5">
        <v>25748</v>
      </c>
      <c r="DS129" s="5">
        <v>20045</v>
      </c>
      <c r="DT129" s="5">
        <v>19733</v>
      </c>
      <c r="DU129" s="5">
        <v>6285</v>
      </c>
      <c r="DV129" s="5">
        <v>17297</v>
      </c>
      <c r="DW129" s="5">
        <v>18832</v>
      </c>
      <c r="DX129" s="5">
        <v>10336</v>
      </c>
      <c r="DY129" s="5">
        <v>17825</v>
      </c>
      <c r="DZ129" s="5">
        <v>12072</v>
      </c>
      <c r="EA129" s="5">
        <v>12666</v>
      </c>
      <c r="EB129" s="5">
        <v>20714</v>
      </c>
      <c r="EC129" s="5">
        <v>18937</v>
      </c>
      <c r="ED129" s="5">
        <v>6907</v>
      </c>
      <c r="EE129" s="5">
        <v>12929</v>
      </c>
      <c r="EF129" s="5">
        <v>8816</v>
      </c>
      <c r="EG129" s="5">
        <v>6766</v>
      </c>
      <c r="EH129" s="5">
        <v>9509</v>
      </c>
      <c r="EI129" s="5">
        <v>10835</v>
      </c>
      <c r="EJ129" s="5">
        <v>10353</v>
      </c>
      <c r="EK129" s="5">
        <v>8160</v>
      </c>
      <c r="EL129" s="5">
        <v>8248</v>
      </c>
      <c r="EM129" s="5">
        <v>2567</v>
      </c>
      <c r="EN129" s="5">
        <v>3403</v>
      </c>
      <c r="EO129" s="5">
        <v>2724</v>
      </c>
      <c r="EP129" s="5">
        <v>2810</v>
      </c>
      <c r="EQ129" s="5">
        <v>3299</v>
      </c>
      <c r="ER129" s="5">
        <v>1385</v>
      </c>
      <c r="ES129" s="5">
        <v>617</v>
      </c>
      <c r="ET129" s="5">
        <v>1629</v>
      </c>
      <c r="EU129" s="5">
        <v>801</v>
      </c>
      <c r="EV129" s="5">
        <v>1837</v>
      </c>
      <c r="EW129" s="5">
        <v>1083</v>
      </c>
      <c r="EX129" s="5">
        <v>1636</v>
      </c>
      <c r="EY129" s="5">
        <v>1654</v>
      </c>
      <c r="EZ129" s="5">
        <v>497</v>
      </c>
      <c r="FA129" s="5">
        <v>4389</v>
      </c>
      <c r="FB129" s="5">
        <v>721</v>
      </c>
      <c r="FC129" s="5">
        <v>2196</v>
      </c>
      <c r="FD129" s="5">
        <v>2548</v>
      </c>
      <c r="FE129" s="5">
        <v>1884</v>
      </c>
      <c r="FF129" s="5">
        <v>2582</v>
      </c>
      <c r="FG129" s="5">
        <v>0</v>
      </c>
      <c r="FH129" s="5">
        <v>0</v>
      </c>
      <c r="FI129" s="5">
        <v>0</v>
      </c>
      <c r="FJ129" s="5">
        <v>0</v>
      </c>
      <c r="FK129" s="5">
        <v>0</v>
      </c>
      <c r="FL129" s="5">
        <v>0</v>
      </c>
      <c r="FM129" s="5">
        <v>0</v>
      </c>
      <c r="FN129" s="5">
        <v>0</v>
      </c>
      <c r="FO129" s="5">
        <v>0</v>
      </c>
      <c r="FP129" s="5">
        <v>0</v>
      </c>
      <c r="FQ129" s="5">
        <v>0</v>
      </c>
      <c r="FR129" s="5">
        <v>0</v>
      </c>
      <c r="FS129" s="5">
        <v>0</v>
      </c>
      <c r="FT129" s="5">
        <v>0</v>
      </c>
      <c r="FU129" s="5" t="s">
        <v>220</v>
      </c>
      <c r="FV129" s="5" t="s">
        <v>220</v>
      </c>
      <c r="FW129" s="5" t="s">
        <v>220</v>
      </c>
      <c r="FX129" s="5" t="s">
        <v>220</v>
      </c>
      <c r="FY129" s="5" t="s">
        <v>220</v>
      </c>
      <c r="FZ129" s="5" t="s">
        <v>220</v>
      </c>
      <c r="GA129" s="5" t="s">
        <v>220</v>
      </c>
      <c r="GB129" s="5" t="s">
        <v>220</v>
      </c>
      <c r="GC129" s="5" t="s">
        <v>220</v>
      </c>
      <c r="GD129" s="5" t="s">
        <v>220</v>
      </c>
      <c r="GE129" s="5" t="s">
        <v>220</v>
      </c>
      <c r="GF129" s="5" t="s">
        <v>220</v>
      </c>
      <c r="GG129" s="5" t="s">
        <v>220</v>
      </c>
      <c r="GH129" s="5" t="s">
        <v>220</v>
      </c>
      <c r="GI129" s="5" t="s">
        <v>220</v>
      </c>
      <c r="GJ129" s="5" t="s">
        <v>220</v>
      </c>
      <c r="GK129" s="5" t="s">
        <v>220</v>
      </c>
      <c r="GL129" s="5" t="s">
        <v>220</v>
      </c>
      <c r="GM129" s="5">
        <v>151303</v>
      </c>
      <c r="GN129" s="5">
        <v>317891</v>
      </c>
      <c r="GO129" s="5">
        <v>116632</v>
      </c>
      <c r="GP129" s="5">
        <v>94951</v>
      </c>
      <c r="GQ129" s="5">
        <v>334758</v>
      </c>
      <c r="GR129" s="5">
        <v>153234</v>
      </c>
      <c r="GS129" s="5">
        <v>129056</v>
      </c>
      <c r="GT129" s="5">
        <v>126012</v>
      </c>
      <c r="GU129" s="5">
        <v>106259</v>
      </c>
      <c r="GV129" s="5">
        <v>109603</v>
      </c>
      <c r="GW129" s="5">
        <v>59914</v>
      </c>
      <c r="GX129" s="5">
        <v>102742</v>
      </c>
      <c r="GY129" s="5">
        <v>40820</v>
      </c>
      <c r="GZ129" s="5">
        <v>39246</v>
      </c>
      <c r="HA129" s="5">
        <v>39350</v>
      </c>
      <c r="HB129" s="5">
        <v>51650</v>
      </c>
      <c r="HC129" s="5">
        <v>31454</v>
      </c>
      <c r="HD129" s="5">
        <v>36767</v>
      </c>
      <c r="HE129" s="5">
        <v>66394</v>
      </c>
      <c r="HF129" s="5">
        <v>84764</v>
      </c>
      <c r="HG129" s="5">
        <v>49427</v>
      </c>
      <c r="HH129" s="5">
        <v>40300</v>
      </c>
      <c r="HI129" s="5">
        <v>38891</v>
      </c>
      <c r="HJ129" s="5">
        <v>37059</v>
      </c>
      <c r="HK129" s="5">
        <v>35390</v>
      </c>
      <c r="HL129" s="5">
        <v>33438</v>
      </c>
      <c r="HM129" s="5">
        <v>24805</v>
      </c>
      <c r="HN129" s="5">
        <v>37091</v>
      </c>
      <c r="HO129" s="5">
        <v>39970</v>
      </c>
      <c r="HP129" s="5">
        <v>37550</v>
      </c>
      <c r="HQ129" s="5">
        <v>44933</v>
      </c>
      <c r="HR129" s="5">
        <v>132163</v>
      </c>
      <c r="HS129" s="5">
        <v>419313</v>
      </c>
      <c r="HT129" s="5">
        <v>436936</v>
      </c>
      <c r="HU129" s="5">
        <v>453018</v>
      </c>
      <c r="HV129" s="5">
        <v>447470</v>
      </c>
      <c r="HW129" s="5">
        <v>455384</v>
      </c>
      <c r="HX129" s="5">
        <v>463596</v>
      </c>
      <c r="HY129" s="5">
        <v>450994</v>
      </c>
      <c r="HZ129" s="5">
        <v>437823</v>
      </c>
      <c r="IA129" s="5">
        <v>431699</v>
      </c>
      <c r="IB129" s="5">
        <v>411409</v>
      </c>
      <c r="IC129" s="5">
        <v>387805</v>
      </c>
      <c r="ID129" s="5">
        <v>395045</v>
      </c>
      <c r="IE129" s="5">
        <v>382359</v>
      </c>
      <c r="IF129" s="5">
        <v>331560</v>
      </c>
      <c r="IG129" s="5">
        <v>309437</v>
      </c>
      <c r="IH129" s="5">
        <v>226109</v>
      </c>
      <c r="II129" s="5">
        <v>233185</v>
      </c>
      <c r="IJ129" s="5">
        <v>220907</v>
      </c>
      <c r="IK129" s="5">
        <v>241079</v>
      </c>
      <c r="IL129" s="5">
        <v>217905</v>
      </c>
      <c r="IM129" s="5">
        <v>210082</v>
      </c>
      <c r="IN129" s="5">
        <v>208206</v>
      </c>
      <c r="IO129" s="5">
        <v>197632</v>
      </c>
      <c r="IP129" s="5">
        <v>187248</v>
      </c>
      <c r="IQ129" s="5">
        <v>186887</v>
      </c>
      <c r="IR129" s="5">
        <v>187220</v>
      </c>
      <c r="IS129" s="5">
        <v>172227</v>
      </c>
      <c r="IT129" s="5">
        <v>164973</v>
      </c>
      <c r="IU129" s="5">
        <v>169981</v>
      </c>
      <c r="IV129" s="5">
        <v>166374</v>
      </c>
      <c r="IW129" s="5">
        <v>165470</v>
      </c>
      <c r="IX129" s="5">
        <v>166314</v>
      </c>
      <c r="IY129" s="5">
        <v>7889</v>
      </c>
      <c r="IZ129" s="5">
        <v>8463</v>
      </c>
      <c r="JA129" s="5">
        <v>7379</v>
      </c>
      <c r="JB129" s="5">
        <v>8666</v>
      </c>
      <c r="JC129" s="5">
        <v>8860</v>
      </c>
      <c r="JD129" s="5">
        <v>10479</v>
      </c>
      <c r="JE129" s="5">
        <v>10309</v>
      </c>
      <c r="JF129" s="5">
        <v>8349</v>
      </c>
      <c r="JG129" s="5">
        <v>10218</v>
      </c>
      <c r="JH129" s="5">
        <v>9430</v>
      </c>
      <c r="JI129" s="5">
        <v>9564</v>
      </c>
      <c r="JJ129" s="5">
        <v>10726</v>
      </c>
      <c r="JK129" s="5">
        <v>9165</v>
      </c>
      <c r="JL129" s="5">
        <v>8501</v>
      </c>
      <c r="JM129" s="5">
        <v>7159</v>
      </c>
      <c r="JN129" s="5">
        <v>8517</v>
      </c>
      <c r="JO129" s="5">
        <v>7665</v>
      </c>
      <c r="JP129" s="5">
        <v>5590</v>
      </c>
      <c r="JQ129" s="5">
        <v>6766</v>
      </c>
      <c r="JR129" s="5">
        <v>6417</v>
      </c>
      <c r="JS129" s="5">
        <v>6954</v>
      </c>
      <c r="JT129" s="5">
        <v>6080</v>
      </c>
      <c r="JU129" s="5">
        <v>5522</v>
      </c>
      <c r="JV129" s="5">
        <v>5980</v>
      </c>
      <c r="JW129" s="5">
        <v>6222</v>
      </c>
      <c r="JX129" s="5">
        <v>7535</v>
      </c>
      <c r="JY129" s="5">
        <v>7366</v>
      </c>
      <c r="JZ129" s="5">
        <v>8433</v>
      </c>
      <c r="KA129" s="5">
        <v>9064</v>
      </c>
      <c r="KB129" s="5">
        <v>6978</v>
      </c>
      <c r="KC129" s="5">
        <v>8446</v>
      </c>
      <c r="KD129" s="5">
        <v>8425</v>
      </c>
      <c r="KE129" s="5">
        <v>69681</v>
      </c>
      <c r="KF129" s="5">
        <v>70225</v>
      </c>
      <c r="KG129" s="5">
        <v>74410</v>
      </c>
      <c r="KH129" s="5">
        <v>60417</v>
      </c>
      <c r="KI129" s="5">
        <v>42183</v>
      </c>
      <c r="KJ129" s="5">
        <v>54767</v>
      </c>
      <c r="KK129" s="5">
        <v>43149</v>
      </c>
      <c r="KL129" s="5">
        <v>48513</v>
      </c>
      <c r="KM129" s="5">
        <v>46442</v>
      </c>
      <c r="KN129" s="5">
        <v>44347</v>
      </c>
      <c r="KO129" s="5">
        <v>40269</v>
      </c>
      <c r="KP129" s="5">
        <v>35676</v>
      </c>
      <c r="KQ129" s="5">
        <v>31505</v>
      </c>
      <c r="KR129" s="5">
        <v>28134</v>
      </c>
      <c r="KS129" s="5">
        <v>23571</v>
      </c>
      <c r="KT129" s="5">
        <v>20520</v>
      </c>
      <c r="KU129" s="5">
        <v>19202</v>
      </c>
      <c r="KV129" s="5">
        <v>17117</v>
      </c>
      <c r="KW129" s="5">
        <v>19361</v>
      </c>
      <c r="KX129" s="5">
        <v>19182</v>
      </c>
      <c r="KY129" s="5">
        <v>20149</v>
      </c>
      <c r="KZ129" s="5">
        <v>16865</v>
      </c>
      <c r="LA129" s="5">
        <v>13361</v>
      </c>
      <c r="LB129" s="5">
        <v>15002</v>
      </c>
      <c r="LC129" s="5">
        <v>15259</v>
      </c>
      <c r="LD129" s="5">
        <v>14959</v>
      </c>
      <c r="LE129" s="5">
        <v>15532</v>
      </c>
      <c r="LF129" s="5">
        <v>14943</v>
      </c>
      <c r="LG129" s="5">
        <v>14726</v>
      </c>
      <c r="LH129" s="5">
        <v>15105</v>
      </c>
      <c r="LI129" s="5">
        <v>13783</v>
      </c>
      <c r="LJ129" s="5">
        <v>13115</v>
      </c>
      <c r="LK129" s="5">
        <v>3497</v>
      </c>
      <c r="LL129" s="5">
        <v>4018</v>
      </c>
      <c r="LM129" s="5">
        <v>5661</v>
      </c>
      <c r="LN129" s="5">
        <v>6169</v>
      </c>
      <c r="LO129" s="5">
        <v>3948</v>
      </c>
      <c r="LP129" s="5">
        <v>3998</v>
      </c>
      <c r="LQ129" s="5">
        <v>3914</v>
      </c>
      <c r="LR129" s="5">
        <v>4366</v>
      </c>
      <c r="LS129" s="5">
        <v>3515</v>
      </c>
      <c r="LT129" s="5">
        <v>3953</v>
      </c>
      <c r="LU129" s="5">
        <v>3129</v>
      </c>
      <c r="LV129" s="5">
        <v>2865</v>
      </c>
      <c r="LW129" s="5">
        <v>2695</v>
      </c>
      <c r="LX129" s="5">
        <v>2779</v>
      </c>
      <c r="LY129" s="5">
        <v>2665</v>
      </c>
      <c r="LZ129" s="5">
        <v>4292</v>
      </c>
      <c r="MA129" s="5">
        <v>2249</v>
      </c>
      <c r="MB129" s="5">
        <v>2205</v>
      </c>
      <c r="MC129" s="5">
        <v>2809</v>
      </c>
      <c r="MD129" s="5">
        <v>2710</v>
      </c>
      <c r="ME129" s="5">
        <v>2793</v>
      </c>
      <c r="MF129" s="5">
        <v>2964</v>
      </c>
      <c r="MG129" s="5">
        <v>2764</v>
      </c>
      <c r="MH129" s="5">
        <v>2808</v>
      </c>
      <c r="MI129" s="5">
        <v>2744</v>
      </c>
      <c r="MJ129" s="5">
        <v>3828</v>
      </c>
      <c r="MK129" s="5">
        <v>3113</v>
      </c>
      <c r="ML129" s="5">
        <v>2999</v>
      </c>
      <c r="MM129" s="5">
        <v>2909</v>
      </c>
      <c r="MN129" s="5">
        <v>2860</v>
      </c>
      <c r="MO129" s="5">
        <v>1791</v>
      </c>
      <c r="MP129" s="5">
        <v>2218</v>
      </c>
      <c r="MQ129" s="5">
        <v>0</v>
      </c>
      <c r="MR129" s="5">
        <v>0</v>
      </c>
      <c r="MS129" s="5">
        <v>0</v>
      </c>
      <c r="MT129" s="5">
        <v>0</v>
      </c>
      <c r="MU129" s="5">
        <v>0</v>
      </c>
      <c r="MV129" s="5">
        <v>0</v>
      </c>
      <c r="MW129" s="5">
        <v>0</v>
      </c>
      <c r="MX129" s="5">
        <v>0</v>
      </c>
      <c r="MY129" s="5">
        <v>0</v>
      </c>
      <c r="MZ129" s="5">
        <v>0</v>
      </c>
      <c r="NA129" s="5">
        <v>0</v>
      </c>
      <c r="NB129" s="5">
        <v>0</v>
      </c>
      <c r="NC129" s="5">
        <v>0</v>
      </c>
      <c r="ND129" s="5">
        <v>0</v>
      </c>
      <c r="NE129" s="5" t="s">
        <v>220</v>
      </c>
      <c r="NF129" s="5" t="s">
        <v>220</v>
      </c>
      <c r="NG129" s="5" t="s">
        <v>220</v>
      </c>
      <c r="NH129" s="5" t="s">
        <v>220</v>
      </c>
      <c r="NI129" s="5" t="s">
        <v>220</v>
      </c>
      <c r="NJ129" s="5" t="s">
        <v>220</v>
      </c>
      <c r="NK129" s="5" t="s">
        <v>220</v>
      </c>
      <c r="NL129" s="5" t="s">
        <v>220</v>
      </c>
      <c r="NM129" s="5" t="s">
        <v>220</v>
      </c>
      <c r="NN129" s="5" t="s">
        <v>220</v>
      </c>
      <c r="NO129" s="5" t="s">
        <v>220</v>
      </c>
      <c r="NP129" s="5" t="s">
        <v>220</v>
      </c>
      <c r="NQ129" s="5" t="s">
        <v>220</v>
      </c>
      <c r="NR129" s="5" t="s">
        <v>220</v>
      </c>
      <c r="NS129" s="5" t="s">
        <v>220</v>
      </c>
      <c r="NT129" s="5" t="s">
        <v>220</v>
      </c>
      <c r="NU129" s="5" t="s">
        <v>220</v>
      </c>
      <c r="NV129" s="5" t="s">
        <v>220</v>
      </c>
      <c r="NW129" s="5">
        <v>0</v>
      </c>
      <c r="NX129" s="5">
        <v>0</v>
      </c>
      <c r="NY129" s="5">
        <v>0</v>
      </c>
      <c r="NZ129" s="5">
        <v>0</v>
      </c>
      <c r="OA129" s="5">
        <v>0</v>
      </c>
      <c r="OB129" s="5">
        <v>0</v>
      </c>
      <c r="OC129" s="5">
        <v>0</v>
      </c>
      <c r="OD129" s="5">
        <v>0</v>
      </c>
      <c r="OE129" s="5">
        <v>0</v>
      </c>
      <c r="OF129" s="5">
        <v>0</v>
      </c>
      <c r="OG129" s="5">
        <v>0</v>
      </c>
      <c r="OH129" s="5">
        <v>0</v>
      </c>
      <c r="OI129" s="5">
        <v>0</v>
      </c>
      <c r="OJ129" s="5">
        <v>0</v>
      </c>
      <c r="OK129" s="5" t="s">
        <v>220</v>
      </c>
      <c r="OL129" s="5" t="s">
        <v>220</v>
      </c>
      <c r="OM129" s="5" t="s">
        <v>220</v>
      </c>
      <c r="ON129" s="5" t="s">
        <v>220</v>
      </c>
      <c r="OO129" s="5" t="s">
        <v>220</v>
      </c>
      <c r="OP129" s="5" t="s">
        <v>220</v>
      </c>
      <c r="OQ129" s="5" t="s">
        <v>220</v>
      </c>
      <c r="OR129" s="5" t="s">
        <v>220</v>
      </c>
      <c r="OS129" s="5" t="s">
        <v>220</v>
      </c>
      <c r="OT129" s="5" t="s">
        <v>220</v>
      </c>
      <c r="OU129" s="5" t="s">
        <v>220</v>
      </c>
      <c r="OV129" s="5" t="s">
        <v>220</v>
      </c>
      <c r="OW129" s="5" t="s">
        <v>220</v>
      </c>
      <c r="OX129" s="5" t="s">
        <v>220</v>
      </c>
      <c r="OY129" s="5" t="s">
        <v>220</v>
      </c>
      <c r="OZ129" s="5" t="s">
        <v>220</v>
      </c>
      <c r="PA129" s="5" t="s">
        <v>220</v>
      </c>
      <c r="PB129" s="5" t="s">
        <v>220</v>
      </c>
      <c r="PC129" s="5">
        <v>15223</v>
      </c>
      <c r="PD129" s="5">
        <v>18304</v>
      </c>
      <c r="PE129" s="5">
        <v>14470</v>
      </c>
      <c r="PF129" s="5">
        <v>13984</v>
      </c>
      <c r="PG129" s="5">
        <v>12456</v>
      </c>
      <c r="PH129" s="5">
        <v>12498</v>
      </c>
      <c r="PI129" s="5">
        <v>13243</v>
      </c>
      <c r="PJ129" s="5">
        <v>12213</v>
      </c>
      <c r="PK129" s="5">
        <v>12868</v>
      </c>
      <c r="PL129" s="5">
        <v>11271</v>
      </c>
      <c r="PM129" s="5">
        <v>11055</v>
      </c>
      <c r="PN129" s="5">
        <v>11179</v>
      </c>
      <c r="PO129" s="5">
        <v>10923</v>
      </c>
      <c r="PP129" s="5">
        <v>11168</v>
      </c>
      <c r="PQ129" s="5">
        <v>10987</v>
      </c>
      <c r="PR129" s="5">
        <v>11695</v>
      </c>
      <c r="PS129" s="5">
        <v>9130</v>
      </c>
      <c r="PT129" s="5">
        <v>10207</v>
      </c>
      <c r="PU129" s="5">
        <v>11522</v>
      </c>
      <c r="PV129" s="5">
        <v>10974</v>
      </c>
      <c r="PW129" s="5">
        <v>9954</v>
      </c>
      <c r="PX129" s="5">
        <v>9225</v>
      </c>
      <c r="PY129" s="5">
        <v>8785</v>
      </c>
      <c r="PZ129" s="5">
        <v>8765</v>
      </c>
      <c r="QA129" s="5">
        <v>8822</v>
      </c>
      <c r="QB129" s="5">
        <v>8031</v>
      </c>
      <c r="QC129" s="5">
        <v>7913</v>
      </c>
      <c r="QD129" s="5">
        <v>7716</v>
      </c>
      <c r="QE129" s="5">
        <v>7639</v>
      </c>
      <c r="QF129" s="5">
        <v>7263</v>
      </c>
      <c r="QG129" s="5">
        <v>6613</v>
      </c>
      <c r="QH129" s="5">
        <v>6028</v>
      </c>
      <c r="QI129" s="5">
        <v>12990</v>
      </c>
      <c r="QJ129" s="5">
        <v>11753</v>
      </c>
      <c r="QK129" s="5">
        <v>11776</v>
      </c>
      <c r="QL129" s="5">
        <v>11112</v>
      </c>
      <c r="QM129" s="5">
        <v>12495</v>
      </c>
      <c r="QN129" s="5">
        <v>12338</v>
      </c>
      <c r="QO129" s="5">
        <v>12482</v>
      </c>
      <c r="QP129" s="5">
        <v>9975</v>
      </c>
      <c r="QQ129" s="5">
        <v>11153</v>
      </c>
      <c r="QR129" s="5">
        <v>9992</v>
      </c>
      <c r="QS129" s="5">
        <v>8353</v>
      </c>
      <c r="QT129" s="5">
        <v>8626</v>
      </c>
      <c r="QU129" s="5">
        <v>9828</v>
      </c>
      <c r="QV129" s="5">
        <v>8268</v>
      </c>
      <c r="QW129" s="5">
        <v>7737</v>
      </c>
      <c r="QX129" s="5">
        <v>7373</v>
      </c>
      <c r="QY129" s="5">
        <v>7737</v>
      </c>
      <c r="QZ129" s="5">
        <v>9759</v>
      </c>
      <c r="RA129" s="5">
        <v>10079</v>
      </c>
      <c r="RB129" s="5">
        <v>10021</v>
      </c>
      <c r="RC129" s="5">
        <v>10779</v>
      </c>
      <c r="RD129" s="5">
        <v>9894</v>
      </c>
      <c r="RE129" s="5">
        <v>9428</v>
      </c>
      <c r="RF129" s="5">
        <v>9038</v>
      </c>
      <c r="RG129" s="5">
        <v>10146</v>
      </c>
      <c r="RH129" s="5">
        <v>9558</v>
      </c>
      <c r="RI129" s="5">
        <v>8761</v>
      </c>
      <c r="RJ129" s="5">
        <v>8718</v>
      </c>
      <c r="RK129" s="5">
        <v>9961</v>
      </c>
      <c r="RL129" s="5">
        <v>8752</v>
      </c>
      <c r="RM129" s="5">
        <v>9569</v>
      </c>
      <c r="RN129" s="5">
        <v>10415</v>
      </c>
      <c r="RO129" s="5">
        <v>10560</v>
      </c>
      <c r="RP129" s="5">
        <v>9637</v>
      </c>
      <c r="RQ129" s="5">
        <v>9663</v>
      </c>
      <c r="RR129" s="5">
        <v>9336</v>
      </c>
      <c r="RS129" s="5">
        <v>9835</v>
      </c>
      <c r="RT129" s="5">
        <v>10384</v>
      </c>
      <c r="RU129" s="5">
        <v>10015</v>
      </c>
      <c r="RV129" s="5">
        <v>9292</v>
      </c>
      <c r="RW129" s="5">
        <v>9583</v>
      </c>
      <c r="RX129" s="5">
        <v>10190</v>
      </c>
      <c r="RY129" s="5">
        <v>11062</v>
      </c>
      <c r="RZ129" s="5">
        <v>10860</v>
      </c>
      <c r="SA129" s="5">
        <v>10697</v>
      </c>
      <c r="SB129" s="5">
        <v>12058</v>
      </c>
      <c r="SC129" s="5">
        <v>9143</v>
      </c>
      <c r="SD129" s="5">
        <v>9993</v>
      </c>
      <c r="SE129" s="5">
        <v>10340</v>
      </c>
      <c r="SF129" s="5">
        <v>9513</v>
      </c>
      <c r="SG129" s="5">
        <v>7527</v>
      </c>
      <c r="SH129" s="5">
        <v>6924</v>
      </c>
      <c r="SI129" s="5">
        <v>6726</v>
      </c>
      <c r="SJ129" s="5">
        <v>5815</v>
      </c>
      <c r="SK129" s="5">
        <v>6734</v>
      </c>
      <c r="SL129" s="5">
        <v>6569</v>
      </c>
      <c r="SM129" s="5">
        <v>6286</v>
      </c>
      <c r="SN129" s="5">
        <v>6535</v>
      </c>
      <c r="SO129" s="5">
        <v>6571</v>
      </c>
      <c r="SP129" s="5">
        <v>6582</v>
      </c>
      <c r="SQ129" s="5">
        <v>6704</v>
      </c>
      <c r="SR129" s="5">
        <v>6131</v>
      </c>
      <c r="SS129" s="5">
        <v>5901</v>
      </c>
      <c r="ST129" s="5">
        <v>5576</v>
      </c>
      <c r="SU129" s="5">
        <v>11876</v>
      </c>
      <c r="SV129" s="5">
        <v>11544</v>
      </c>
      <c r="SW129" s="5">
        <v>12252</v>
      </c>
      <c r="SX129" s="5">
        <v>12318</v>
      </c>
      <c r="SY129" s="5">
        <v>11158</v>
      </c>
      <c r="SZ129" s="5">
        <v>11134</v>
      </c>
      <c r="TA129" s="5">
        <v>10571</v>
      </c>
      <c r="TB129" s="5">
        <v>12386</v>
      </c>
      <c r="TC129" s="5">
        <v>10662</v>
      </c>
      <c r="TD129" s="5">
        <v>10970</v>
      </c>
      <c r="TE129" s="5">
        <v>9719</v>
      </c>
      <c r="TF129" s="5">
        <v>9098</v>
      </c>
      <c r="TG129" s="5">
        <v>7761</v>
      </c>
      <c r="TH129" s="5">
        <v>7856</v>
      </c>
      <c r="TI129" s="5">
        <v>7426</v>
      </c>
      <c r="TJ129" s="5">
        <v>7643</v>
      </c>
      <c r="TK129" s="5">
        <v>7843</v>
      </c>
      <c r="TL129" s="5">
        <v>5103</v>
      </c>
      <c r="TM129" s="5">
        <v>7505</v>
      </c>
      <c r="TN129" s="5">
        <v>8614</v>
      </c>
      <c r="TO129" s="5">
        <v>7094</v>
      </c>
      <c r="TP129" s="5">
        <v>8904</v>
      </c>
      <c r="TQ129" s="5">
        <v>8959</v>
      </c>
      <c r="TR129" s="5">
        <v>8971</v>
      </c>
      <c r="TS129" s="5">
        <v>8203</v>
      </c>
      <c r="TT129" s="5">
        <v>7285</v>
      </c>
      <c r="TU129" s="5">
        <v>7030</v>
      </c>
      <c r="TV129" s="5">
        <v>5347</v>
      </c>
      <c r="TW129" s="5">
        <v>4922</v>
      </c>
      <c r="TX129" s="5">
        <v>4236</v>
      </c>
      <c r="TY129" s="5">
        <v>4310</v>
      </c>
      <c r="TZ129" s="5">
        <v>4193</v>
      </c>
      <c r="UA129" s="5">
        <v>4</v>
      </c>
      <c r="UB129" s="5">
        <v>3</v>
      </c>
      <c r="UC129" s="5">
        <v>53</v>
      </c>
      <c r="UD129" s="5">
        <v>55</v>
      </c>
      <c r="UE129" s="5">
        <v>72</v>
      </c>
      <c r="UF129" s="5">
        <v>80</v>
      </c>
      <c r="UG129" s="5">
        <v>82</v>
      </c>
      <c r="UH129" s="5">
        <v>71</v>
      </c>
      <c r="UI129" s="5">
        <v>78</v>
      </c>
      <c r="UJ129" s="5">
        <v>161</v>
      </c>
      <c r="UK129" s="5">
        <v>191</v>
      </c>
      <c r="UL129" s="5">
        <v>262</v>
      </c>
      <c r="UM129" s="5">
        <v>270</v>
      </c>
      <c r="UN129" s="5">
        <v>849</v>
      </c>
      <c r="UO129" s="5">
        <v>344</v>
      </c>
      <c r="UP129" s="5">
        <v>271</v>
      </c>
      <c r="UQ129" s="5">
        <v>288</v>
      </c>
      <c r="UR129" s="5">
        <v>266</v>
      </c>
      <c r="US129" s="5">
        <v>309</v>
      </c>
      <c r="UT129" s="5">
        <v>304</v>
      </c>
      <c r="UU129" s="5">
        <v>286</v>
      </c>
      <c r="UV129" s="5">
        <v>314</v>
      </c>
      <c r="UW129" s="5">
        <v>274</v>
      </c>
      <c r="UX129" s="5">
        <v>232</v>
      </c>
      <c r="UY129" s="5">
        <v>376</v>
      </c>
      <c r="UZ129" s="5">
        <v>361</v>
      </c>
      <c r="VA129" s="5">
        <v>386</v>
      </c>
      <c r="VB129" s="5">
        <v>392</v>
      </c>
      <c r="VC129" s="5">
        <v>378</v>
      </c>
      <c r="VD129" s="5">
        <v>341</v>
      </c>
      <c r="VE129" s="5">
        <v>386</v>
      </c>
      <c r="VF129" s="5">
        <v>268</v>
      </c>
      <c r="VG129" s="5">
        <v>44184</v>
      </c>
      <c r="VH129" s="5">
        <v>44338</v>
      </c>
      <c r="VI129" s="5">
        <v>43913</v>
      </c>
      <c r="VJ129" s="5">
        <v>41061</v>
      </c>
      <c r="VK129" s="5">
        <v>44687</v>
      </c>
      <c r="VL129" s="5">
        <v>41593</v>
      </c>
      <c r="VM129" s="5">
        <v>41495</v>
      </c>
      <c r="VN129" s="5">
        <v>37265</v>
      </c>
      <c r="VO129" s="5">
        <v>37107</v>
      </c>
      <c r="VP129" s="5">
        <v>37847</v>
      </c>
      <c r="VQ129" s="5">
        <v>30267</v>
      </c>
      <c r="VR129" s="5">
        <v>27205</v>
      </c>
      <c r="VS129" s="5">
        <v>29728</v>
      </c>
      <c r="VT129" s="5">
        <v>29776</v>
      </c>
      <c r="VU129" s="5">
        <v>28149</v>
      </c>
      <c r="VV129" s="5">
        <v>25010</v>
      </c>
      <c r="VW129" s="5">
        <v>22888</v>
      </c>
      <c r="VX129" s="5">
        <v>20489</v>
      </c>
      <c r="VY129" s="5">
        <v>19710</v>
      </c>
      <c r="VZ129" s="5">
        <v>17702</v>
      </c>
      <c r="WA129" s="5">
        <v>14499</v>
      </c>
      <c r="WB129" s="5">
        <v>17780</v>
      </c>
      <c r="WC129" s="5">
        <v>15070</v>
      </c>
      <c r="WD129" s="5">
        <v>18465</v>
      </c>
      <c r="WE129" s="5">
        <v>21486</v>
      </c>
      <c r="WF129" s="5">
        <v>22733</v>
      </c>
      <c r="WG129" s="5">
        <v>23046</v>
      </c>
      <c r="WH129" s="5">
        <v>18943</v>
      </c>
      <c r="WI129" s="5">
        <v>19261</v>
      </c>
      <c r="WJ129" s="5">
        <v>16943</v>
      </c>
      <c r="WK129" s="5">
        <v>15981</v>
      </c>
      <c r="WL129" s="5">
        <v>15483</v>
      </c>
      <c r="WM129" s="5">
        <v>50</v>
      </c>
      <c r="WN129" s="5">
        <v>107</v>
      </c>
      <c r="WO129" s="5">
        <v>152</v>
      </c>
      <c r="WP129" s="5">
        <v>306</v>
      </c>
      <c r="WQ129" s="5">
        <v>224</v>
      </c>
      <c r="WR129" s="5">
        <v>201</v>
      </c>
      <c r="WS129" s="5">
        <v>108</v>
      </c>
      <c r="WT129" s="5">
        <v>55</v>
      </c>
      <c r="WU129" s="5">
        <v>112</v>
      </c>
      <c r="WV129" s="5">
        <v>121</v>
      </c>
      <c r="WW129" s="5">
        <v>75</v>
      </c>
      <c r="WX129" s="5">
        <v>77</v>
      </c>
      <c r="WY129" s="5">
        <v>25</v>
      </c>
      <c r="WZ129" s="5">
        <v>19</v>
      </c>
      <c r="XA129" s="5">
        <v>38</v>
      </c>
      <c r="XB129" s="5">
        <v>14</v>
      </c>
      <c r="XC129" s="5">
        <v>88</v>
      </c>
      <c r="XD129" s="5">
        <v>9</v>
      </c>
      <c r="XE129" s="5">
        <v>7</v>
      </c>
      <c r="XF129" s="5">
        <v>622</v>
      </c>
      <c r="XG129" s="5">
        <v>634</v>
      </c>
      <c r="XH129" s="5">
        <v>898</v>
      </c>
      <c r="XI129" s="5">
        <v>559</v>
      </c>
      <c r="XJ129" s="5">
        <v>478</v>
      </c>
      <c r="XK129" s="5">
        <v>577</v>
      </c>
      <c r="XL129" s="5">
        <v>386</v>
      </c>
      <c r="XM129" s="5">
        <v>457</v>
      </c>
      <c r="XN129" s="5">
        <v>322</v>
      </c>
      <c r="XO129" s="5">
        <v>318</v>
      </c>
      <c r="XP129" s="5">
        <v>252</v>
      </c>
      <c r="XQ129" s="5">
        <v>250</v>
      </c>
      <c r="XR129" s="5">
        <v>367</v>
      </c>
      <c r="XS129" s="2">
        <v>13780</v>
      </c>
      <c r="XT129" s="3" t="s">
        <v>222</v>
      </c>
      <c r="XU129" s="3" t="s">
        <v>222</v>
      </c>
      <c r="XV129" s="3" t="s">
        <v>222</v>
      </c>
      <c r="XW129" s="3" t="s">
        <v>221</v>
      </c>
      <c r="XX129" s="3" t="s">
        <v>222</v>
      </c>
      <c r="XY129" s="3" t="s">
        <v>222</v>
      </c>
      <c r="XZ129" s="3" t="s">
        <v>286</v>
      </c>
    </row>
    <row r="130" spans="1:650" x14ac:dyDescent="0.3">
      <c r="A130" s="1" t="s">
        <v>124</v>
      </c>
      <c r="B130" s="2">
        <v>4057053</v>
      </c>
      <c r="C130" s="5">
        <v>75</v>
      </c>
      <c r="D130" s="5">
        <v>44</v>
      </c>
      <c r="E130" s="5">
        <v>231</v>
      </c>
      <c r="F130" s="5">
        <v>669</v>
      </c>
      <c r="G130" s="5">
        <v>1172</v>
      </c>
      <c r="H130" s="5">
        <v>2757</v>
      </c>
      <c r="I130" s="5">
        <v>1669</v>
      </c>
      <c r="J130" s="5">
        <v>1370</v>
      </c>
      <c r="K130" s="5">
        <v>195</v>
      </c>
      <c r="L130" s="5">
        <v>638</v>
      </c>
      <c r="M130" s="5">
        <v>81</v>
      </c>
      <c r="N130" s="5">
        <v>10</v>
      </c>
      <c r="O130" s="5">
        <v>28</v>
      </c>
      <c r="P130" s="5">
        <v>223</v>
      </c>
      <c r="Q130" s="5">
        <v>36</v>
      </c>
      <c r="R130" s="5">
        <v>48</v>
      </c>
      <c r="S130" s="5">
        <v>33</v>
      </c>
      <c r="T130" s="5">
        <v>765</v>
      </c>
      <c r="U130" s="5">
        <v>2</v>
      </c>
      <c r="V130" s="5">
        <v>0</v>
      </c>
      <c r="W130" s="5">
        <v>0</v>
      </c>
      <c r="X130" s="5">
        <v>194</v>
      </c>
      <c r="Y130" s="5">
        <v>0</v>
      </c>
      <c r="Z130" s="5">
        <v>0</v>
      </c>
      <c r="AA130" s="5">
        <v>224</v>
      </c>
      <c r="AB130" s="5">
        <v>0</v>
      </c>
      <c r="AC130" s="5">
        <v>0</v>
      </c>
      <c r="AD130" s="5">
        <v>0</v>
      </c>
      <c r="AE130" s="5">
        <v>46</v>
      </c>
      <c r="AF130" s="5">
        <v>2</v>
      </c>
      <c r="AG130" s="5">
        <v>0</v>
      </c>
      <c r="AH130" s="5">
        <v>0</v>
      </c>
      <c r="AI130" s="5">
        <v>33226</v>
      </c>
      <c r="AJ130" s="5">
        <v>35767</v>
      </c>
      <c r="AK130" s="5">
        <v>18269</v>
      </c>
      <c r="AL130" s="5">
        <v>32596</v>
      </c>
      <c r="AM130" s="5">
        <v>281697</v>
      </c>
      <c r="AN130" s="5">
        <v>605656</v>
      </c>
      <c r="AO130" s="5">
        <v>82179</v>
      </c>
      <c r="AP130" s="5">
        <v>94719</v>
      </c>
      <c r="AQ130" s="5">
        <v>6858</v>
      </c>
      <c r="AR130" s="5">
        <v>178791</v>
      </c>
      <c r="AS130" s="5">
        <v>8072</v>
      </c>
      <c r="AT130" s="5">
        <v>8881</v>
      </c>
      <c r="AU130" s="5">
        <v>9451</v>
      </c>
      <c r="AV130" s="5">
        <v>8421</v>
      </c>
      <c r="AW130" s="5">
        <v>7713</v>
      </c>
      <c r="AX130" s="5">
        <v>5744</v>
      </c>
      <c r="AY130" s="5">
        <v>9056</v>
      </c>
      <c r="AZ130" s="5">
        <v>2596</v>
      </c>
      <c r="BA130" s="5">
        <v>481</v>
      </c>
      <c r="BB130" s="5">
        <v>1689</v>
      </c>
      <c r="BC130" s="5">
        <v>1631</v>
      </c>
      <c r="BD130" s="5">
        <v>1045</v>
      </c>
      <c r="BE130" s="5">
        <v>5375</v>
      </c>
      <c r="BF130" s="5">
        <v>924</v>
      </c>
      <c r="BG130" s="5">
        <v>559</v>
      </c>
      <c r="BH130" s="5">
        <v>1062</v>
      </c>
      <c r="BI130" s="5">
        <v>2237</v>
      </c>
      <c r="BJ130" s="5">
        <v>5439</v>
      </c>
      <c r="BK130" s="5">
        <v>7815</v>
      </c>
      <c r="BL130" s="5">
        <v>820</v>
      </c>
      <c r="BM130" s="5">
        <v>1494</v>
      </c>
      <c r="BN130" s="5">
        <v>1026</v>
      </c>
      <c r="BO130" s="5">
        <v>65012</v>
      </c>
      <c r="BP130" s="5">
        <v>70850</v>
      </c>
      <c r="BQ130" s="5">
        <v>98010</v>
      </c>
      <c r="BR130" s="5">
        <v>40319</v>
      </c>
      <c r="BS130" s="5">
        <v>96006</v>
      </c>
      <c r="BT130" s="5">
        <v>40734</v>
      </c>
      <c r="BU130" s="5">
        <v>29483</v>
      </c>
      <c r="BV130" s="5">
        <v>40304</v>
      </c>
      <c r="BW130" s="5">
        <v>36316</v>
      </c>
      <c r="BX130" s="5">
        <v>35406</v>
      </c>
      <c r="BY130" s="5">
        <v>14947</v>
      </c>
      <c r="BZ130" s="5">
        <v>14899</v>
      </c>
      <c r="CA130" s="5">
        <v>9082</v>
      </c>
      <c r="CB130" s="5">
        <v>29774</v>
      </c>
      <c r="CC130" s="5">
        <v>11201</v>
      </c>
      <c r="CD130" s="5">
        <v>9456</v>
      </c>
      <c r="CE130" s="5">
        <v>9491</v>
      </c>
      <c r="CF130" s="5">
        <v>8710</v>
      </c>
      <c r="CG130" s="5">
        <v>1220</v>
      </c>
      <c r="CH130" s="5">
        <v>1236</v>
      </c>
      <c r="CI130" s="5">
        <v>525</v>
      </c>
      <c r="CJ130" s="5">
        <v>1127</v>
      </c>
      <c r="CK130" s="5">
        <v>969</v>
      </c>
      <c r="CL130" s="5">
        <v>1975</v>
      </c>
      <c r="CM130" s="5">
        <v>1256</v>
      </c>
      <c r="CN130" s="5">
        <v>1134</v>
      </c>
      <c r="CO130" s="5">
        <v>1709</v>
      </c>
      <c r="CP130" s="5">
        <v>2021</v>
      </c>
      <c r="CQ130" s="5">
        <v>2195</v>
      </c>
      <c r="CR130" s="5">
        <v>2559</v>
      </c>
      <c r="CS130" s="5">
        <v>2625</v>
      </c>
      <c r="CT130" s="5">
        <v>987</v>
      </c>
      <c r="CU130" s="5">
        <v>122357</v>
      </c>
      <c r="CV130" s="5">
        <v>82648</v>
      </c>
      <c r="CW130" s="5">
        <v>133187</v>
      </c>
      <c r="CX130" s="5">
        <v>89122</v>
      </c>
      <c r="CY130" s="5">
        <v>100394</v>
      </c>
      <c r="CZ130" s="5">
        <v>84915</v>
      </c>
      <c r="DA130" s="5">
        <v>73778</v>
      </c>
      <c r="DB130" s="5">
        <v>53182</v>
      </c>
      <c r="DC130" s="5">
        <v>48774</v>
      </c>
      <c r="DD130" s="5">
        <v>44263</v>
      </c>
      <c r="DE130" s="5">
        <v>41393</v>
      </c>
      <c r="DF130" s="5">
        <v>49172</v>
      </c>
      <c r="DG130" s="5">
        <v>45708</v>
      </c>
      <c r="DH130" s="5">
        <v>58458</v>
      </c>
      <c r="DI130" s="5">
        <v>36420</v>
      </c>
      <c r="DJ130" s="5">
        <v>45073</v>
      </c>
      <c r="DK130" s="5">
        <v>43301</v>
      </c>
      <c r="DL130" s="5">
        <v>43086</v>
      </c>
      <c r="DM130" s="5">
        <v>5622</v>
      </c>
      <c r="DN130" s="5">
        <v>4825</v>
      </c>
      <c r="DO130" s="5">
        <v>4583</v>
      </c>
      <c r="DP130" s="5">
        <v>7430</v>
      </c>
      <c r="DQ130" s="5">
        <v>6547</v>
      </c>
      <c r="DR130" s="5">
        <v>6953</v>
      </c>
      <c r="DS130" s="5">
        <v>4628</v>
      </c>
      <c r="DT130" s="5">
        <v>7194</v>
      </c>
      <c r="DU130" s="5">
        <v>4711</v>
      </c>
      <c r="DV130" s="5">
        <v>6242</v>
      </c>
      <c r="DW130" s="5">
        <v>5195</v>
      </c>
      <c r="DX130" s="5">
        <v>4978</v>
      </c>
      <c r="DY130" s="5">
        <v>4333</v>
      </c>
      <c r="DZ130" s="5">
        <v>3680</v>
      </c>
      <c r="EA130" s="5">
        <v>12234</v>
      </c>
      <c r="EB130" s="5">
        <v>12212</v>
      </c>
      <c r="EC130" s="5">
        <v>12832</v>
      </c>
      <c r="ED130" s="5">
        <v>16680</v>
      </c>
      <c r="EE130" s="5">
        <v>10692</v>
      </c>
      <c r="EF130" s="5">
        <v>10734</v>
      </c>
      <c r="EG130" s="5">
        <v>12928</v>
      </c>
      <c r="EH130" s="5">
        <v>7309</v>
      </c>
      <c r="EI130" s="5">
        <v>7293</v>
      </c>
      <c r="EJ130" s="5">
        <v>6421</v>
      </c>
      <c r="EK130" s="5">
        <v>7177</v>
      </c>
      <c r="EL130" s="5">
        <v>6282</v>
      </c>
      <c r="EM130" s="5">
        <v>5493</v>
      </c>
      <c r="EN130" s="5">
        <v>5877</v>
      </c>
      <c r="EO130" s="5">
        <v>2378</v>
      </c>
      <c r="EP130" s="5">
        <v>2697</v>
      </c>
      <c r="EQ130" s="5">
        <v>290</v>
      </c>
      <c r="ER130" s="5">
        <v>6959</v>
      </c>
      <c r="ES130" s="5">
        <v>250</v>
      </c>
      <c r="ET130" s="5">
        <v>33</v>
      </c>
      <c r="EU130" s="5">
        <v>323</v>
      </c>
      <c r="EV130" s="5">
        <v>382</v>
      </c>
      <c r="EW130" s="5">
        <v>130</v>
      </c>
      <c r="EX130" s="5">
        <v>522</v>
      </c>
      <c r="EY130" s="5">
        <v>752</v>
      </c>
      <c r="EZ130" s="5">
        <v>528</v>
      </c>
      <c r="FA130" s="5">
        <v>946</v>
      </c>
      <c r="FB130" s="5">
        <v>1162</v>
      </c>
      <c r="FC130" s="5">
        <v>1030</v>
      </c>
      <c r="FD130" s="5">
        <v>806</v>
      </c>
      <c r="FE130" s="5">
        <v>1405</v>
      </c>
      <c r="FF130" s="5">
        <v>731</v>
      </c>
      <c r="FG130" s="5">
        <v>0</v>
      </c>
      <c r="FH130" s="5">
        <v>0</v>
      </c>
      <c r="FI130" s="5">
        <v>0</v>
      </c>
      <c r="FJ130" s="5">
        <v>0</v>
      </c>
      <c r="FK130" s="5">
        <v>0</v>
      </c>
      <c r="FL130" s="5">
        <v>0</v>
      </c>
      <c r="FM130" s="5">
        <v>0</v>
      </c>
      <c r="FN130" s="5">
        <v>0</v>
      </c>
      <c r="FO130" s="5">
        <v>0</v>
      </c>
      <c r="FP130" s="5">
        <v>0</v>
      </c>
      <c r="FQ130" s="5">
        <v>0</v>
      </c>
      <c r="FR130" s="5">
        <v>0</v>
      </c>
      <c r="FS130" s="5">
        <v>0</v>
      </c>
      <c r="FT130" s="5">
        <v>0</v>
      </c>
      <c r="FU130" s="5" t="s">
        <v>220</v>
      </c>
      <c r="FV130" s="5" t="s">
        <v>220</v>
      </c>
      <c r="FW130" s="5" t="s">
        <v>220</v>
      </c>
      <c r="FX130" s="5" t="s">
        <v>220</v>
      </c>
      <c r="FY130" s="5" t="s">
        <v>220</v>
      </c>
      <c r="FZ130" s="5" t="s">
        <v>220</v>
      </c>
      <c r="GA130" s="5" t="s">
        <v>220</v>
      </c>
      <c r="GB130" s="5" t="s">
        <v>220</v>
      </c>
      <c r="GC130" s="5" t="s">
        <v>220</v>
      </c>
      <c r="GD130" s="5" t="s">
        <v>220</v>
      </c>
      <c r="GE130" s="5" t="s">
        <v>220</v>
      </c>
      <c r="GF130" s="5" t="s">
        <v>220</v>
      </c>
      <c r="GG130" s="5" t="s">
        <v>220</v>
      </c>
      <c r="GH130" s="5" t="s">
        <v>220</v>
      </c>
      <c r="GI130" s="5" t="s">
        <v>220</v>
      </c>
      <c r="GJ130" s="5" t="s">
        <v>220</v>
      </c>
      <c r="GK130" s="5" t="s">
        <v>220</v>
      </c>
      <c r="GL130" s="5" t="s">
        <v>220</v>
      </c>
      <c r="GM130" s="5">
        <v>232904</v>
      </c>
      <c r="GN130" s="5">
        <v>201521</v>
      </c>
      <c r="GO130" s="5">
        <v>262586</v>
      </c>
      <c r="GP130" s="5">
        <v>180304</v>
      </c>
      <c r="GQ130" s="5">
        <v>490620</v>
      </c>
      <c r="GR130" s="5">
        <v>744796</v>
      </c>
      <c r="GS130" s="5">
        <v>200037</v>
      </c>
      <c r="GT130" s="5">
        <v>196884</v>
      </c>
      <c r="GU130" s="5">
        <v>99436</v>
      </c>
      <c r="GV130" s="5">
        <v>265519</v>
      </c>
      <c r="GW130" s="5">
        <v>71669</v>
      </c>
      <c r="GX130" s="5">
        <v>79244</v>
      </c>
      <c r="GY130" s="5">
        <v>69762</v>
      </c>
      <c r="GZ130" s="5">
        <v>102754</v>
      </c>
      <c r="HA130" s="5">
        <v>57747</v>
      </c>
      <c r="HB130" s="5">
        <v>63018</v>
      </c>
      <c r="HC130" s="5">
        <v>62170</v>
      </c>
      <c r="HD130" s="5">
        <v>62116</v>
      </c>
      <c r="HE130" s="5">
        <v>7575</v>
      </c>
      <c r="HF130" s="5">
        <v>7783</v>
      </c>
      <c r="HG130" s="5">
        <v>7063</v>
      </c>
      <c r="HH130" s="5">
        <v>10178</v>
      </c>
      <c r="HI130" s="5">
        <v>13020</v>
      </c>
      <c r="HJ130" s="5">
        <v>10373</v>
      </c>
      <c r="HK130" s="5">
        <v>7419</v>
      </c>
      <c r="HL130" s="5">
        <v>9918</v>
      </c>
      <c r="HM130" s="5">
        <v>9603</v>
      </c>
      <c r="HN130" s="5">
        <v>14865</v>
      </c>
      <c r="HO130" s="5">
        <v>16282</v>
      </c>
      <c r="HP130" s="5">
        <v>9165</v>
      </c>
      <c r="HQ130" s="5">
        <v>9856</v>
      </c>
      <c r="HR130" s="5">
        <v>6423</v>
      </c>
      <c r="HS130" s="5">
        <v>264094</v>
      </c>
      <c r="HT130" s="5">
        <v>241768</v>
      </c>
      <c r="HU130" s="5">
        <v>279966</v>
      </c>
      <c r="HV130" s="5">
        <v>306716</v>
      </c>
      <c r="HW130" s="5">
        <v>365540</v>
      </c>
      <c r="HX130" s="5">
        <v>416006</v>
      </c>
      <c r="HY130" s="5">
        <v>402911</v>
      </c>
      <c r="HZ130" s="5">
        <v>309269</v>
      </c>
      <c r="IA130" s="5">
        <v>347076</v>
      </c>
      <c r="IB130" s="5">
        <v>386556</v>
      </c>
      <c r="IC130" s="5">
        <v>376519</v>
      </c>
      <c r="ID130" s="5">
        <v>539199</v>
      </c>
      <c r="IE130" s="5">
        <v>448924</v>
      </c>
      <c r="IF130" s="5">
        <v>375773</v>
      </c>
      <c r="IG130" s="5">
        <v>351312</v>
      </c>
      <c r="IH130" s="5">
        <v>341953</v>
      </c>
      <c r="II130" s="5">
        <v>338940</v>
      </c>
      <c r="IJ130" s="5">
        <v>66328</v>
      </c>
      <c r="IK130" s="5">
        <v>22512</v>
      </c>
      <c r="IL130" s="5">
        <v>21193</v>
      </c>
      <c r="IM130" s="5">
        <v>19588</v>
      </c>
      <c r="IN130" s="5">
        <v>19487</v>
      </c>
      <c r="IO130" s="5">
        <v>16898</v>
      </c>
      <c r="IP130" s="5">
        <v>16356</v>
      </c>
      <c r="IQ130" s="5">
        <v>16698</v>
      </c>
      <c r="IR130" s="5">
        <v>16509</v>
      </c>
      <c r="IS130" s="5">
        <v>15984</v>
      </c>
      <c r="IT130" s="5">
        <v>14832</v>
      </c>
      <c r="IU130" s="5">
        <v>15379</v>
      </c>
      <c r="IV130" s="5">
        <v>13317</v>
      </c>
      <c r="IW130" s="5">
        <v>13772</v>
      </c>
      <c r="IX130" s="5">
        <v>14029</v>
      </c>
      <c r="IY130" s="5">
        <v>19013</v>
      </c>
      <c r="IZ130" s="5">
        <v>18634</v>
      </c>
      <c r="JA130" s="5">
        <v>21811</v>
      </c>
      <c r="JB130" s="5">
        <v>19848</v>
      </c>
      <c r="JC130" s="5">
        <v>17719</v>
      </c>
      <c r="JD130" s="5">
        <v>15983</v>
      </c>
      <c r="JE130" s="5">
        <v>12324</v>
      </c>
      <c r="JF130" s="5">
        <v>10532</v>
      </c>
      <c r="JG130" s="5">
        <v>11867</v>
      </c>
      <c r="JH130" s="5">
        <v>7466</v>
      </c>
      <c r="JI130" s="5">
        <v>11458</v>
      </c>
      <c r="JJ130" s="5">
        <v>7597</v>
      </c>
      <c r="JK130" s="5">
        <v>9182</v>
      </c>
      <c r="JL130" s="5">
        <v>9942</v>
      </c>
      <c r="JM130" s="5">
        <v>7628</v>
      </c>
      <c r="JN130" s="5">
        <v>7131</v>
      </c>
      <c r="JO130" s="5">
        <v>7969</v>
      </c>
      <c r="JP130" s="5">
        <v>3432</v>
      </c>
      <c r="JQ130" s="5">
        <v>2555</v>
      </c>
      <c r="JR130" s="5">
        <v>2265</v>
      </c>
      <c r="JS130" s="5">
        <v>1785</v>
      </c>
      <c r="JT130" s="5">
        <v>2326</v>
      </c>
      <c r="JU130" s="5">
        <v>2229</v>
      </c>
      <c r="JV130" s="5">
        <v>2348</v>
      </c>
      <c r="JW130" s="5">
        <v>2013</v>
      </c>
      <c r="JX130" s="5">
        <v>2365</v>
      </c>
      <c r="JY130" s="5">
        <v>2346</v>
      </c>
      <c r="JZ130" s="5">
        <v>2048</v>
      </c>
      <c r="KA130" s="5">
        <v>2186</v>
      </c>
      <c r="KB130" s="5">
        <v>1773</v>
      </c>
      <c r="KC130" s="5">
        <v>2081</v>
      </c>
      <c r="KD130" s="5">
        <v>1784</v>
      </c>
      <c r="KE130" s="5">
        <v>31510</v>
      </c>
      <c r="KF130" s="5">
        <v>37545</v>
      </c>
      <c r="KG130" s="5">
        <v>37757</v>
      </c>
      <c r="KH130" s="5">
        <v>23052</v>
      </c>
      <c r="KI130" s="5">
        <v>20321</v>
      </c>
      <c r="KJ130" s="5">
        <v>20521</v>
      </c>
      <c r="KK130" s="5">
        <v>21702</v>
      </c>
      <c r="KL130" s="5">
        <v>22101</v>
      </c>
      <c r="KM130" s="5">
        <v>21795</v>
      </c>
      <c r="KN130" s="5">
        <v>23711</v>
      </c>
      <c r="KO130" s="5">
        <v>21129</v>
      </c>
      <c r="KP130" s="5">
        <v>20744</v>
      </c>
      <c r="KQ130" s="5">
        <v>20289</v>
      </c>
      <c r="KR130" s="5">
        <v>17865</v>
      </c>
      <c r="KS130" s="5">
        <v>21115</v>
      </c>
      <c r="KT130" s="5">
        <v>19414</v>
      </c>
      <c r="KU130" s="5">
        <v>16257</v>
      </c>
      <c r="KV130" s="5">
        <v>5379</v>
      </c>
      <c r="KW130" s="5">
        <v>3408</v>
      </c>
      <c r="KX130" s="5">
        <v>1270</v>
      </c>
      <c r="KY130" s="5">
        <v>1645</v>
      </c>
      <c r="KZ130" s="5">
        <v>1289</v>
      </c>
      <c r="LA130" s="5">
        <v>1115</v>
      </c>
      <c r="LB130" s="5">
        <v>1252</v>
      </c>
      <c r="LC130" s="5">
        <v>1244</v>
      </c>
      <c r="LD130" s="5">
        <v>1195</v>
      </c>
      <c r="LE130" s="5">
        <v>1121</v>
      </c>
      <c r="LF130" s="5">
        <v>1041</v>
      </c>
      <c r="LG130" s="5">
        <v>1009</v>
      </c>
      <c r="LH130" s="5">
        <v>1134</v>
      </c>
      <c r="LI130" s="5">
        <v>1310</v>
      </c>
      <c r="LJ130" s="5">
        <v>933</v>
      </c>
      <c r="LK130" s="5">
        <v>7844</v>
      </c>
      <c r="LL130" s="5">
        <v>6507</v>
      </c>
      <c r="LM130" s="5">
        <v>5692</v>
      </c>
      <c r="LN130" s="5">
        <v>7279</v>
      </c>
      <c r="LO130" s="5">
        <v>7419</v>
      </c>
      <c r="LP130" s="5">
        <v>8059</v>
      </c>
      <c r="LQ130" s="5">
        <v>7893</v>
      </c>
      <c r="LR130" s="5">
        <v>7566</v>
      </c>
      <c r="LS130" s="5">
        <v>7196</v>
      </c>
      <c r="LT130" s="5">
        <v>7427</v>
      </c>
      <c r="LU130" s="5">
        <v>7772</v>
      </c>
      <c r="LV130" s="5">
        <v>6312</v>
      </c>
      <c r="LW130" s="5">
        <v>6094</v>
      </c>
      <c r="LX130" s="5">
        <v>5961</v>
      </c>
      <c r="LY130" s="5">
        <v>5554</v>
      </c>
      <c r="LZ130" s="5">
        <v>5724</v>
      </c>
      <c r="MA130" s="5">
        <v>4262</v>
      </c>
      <c r="MB130" s="5">
        <v>1565</v>
      </c>
      <c r="MC130" s="5">
        <v>419</v>
      </c>
      <c r="MD130" s="5">
        <v>462</v>
      </c>
      <c r="ME130" s="5">
        <v>447</v>
      </c>
      <c r="MF130" s="5">
        <v>461</v>
      </c>
      <c r="MG130" s="5">
        <v>409</v>
      </c>
      <c r="MH130" s="5">
        <v>457</v>
      </c>
      <c r="MI130" s="5">
        <v>512</v>
      </c>
      <c r="MJ130" s="5">
        <v>451</v>
      </c>
      <c r="MK130" s="5">
        <v>514</v>
      </c>
      <c r="ML130" s="5">
        <v>501</v>
      </c>
      <c r="MM130" s="5">
        <v>523</v>
      </c>
      <c r="MN130" s="5">
        <v>466</v>
      </c>
      <c r="MO130" s="5">
        <v>522</v>
      </c>
      <c r="MP130" s="5">
        <v>592</v>
      </c>
      <c r="MQ130" s="5">
        <v>571</v>
      </c>
      <c r="MR130" s="5">
        <v>552</v>
      </c>
      <c r="MS130" s="5">
        <v>475</v>
      </c>
      <c r="MT130" s="5">
        <v>462</v>
      </c>
      <c r="MU130" s="5">
        <v>27</v>
      </c>
      <c r="MV130" s="5">
        <v>0</v>
      </c>
      <c r="MW130" s="5">
        <v>0</v>
      </c>
      <c r="MX130" s="5">
        <v>0</v>
      </c>
      <c r="MY130" s="5">
        <v>0</v>
      </c>
      <c r="MZ130" s="5">
        <v>0</v>
      </c>
      <c r="NA130" s="5">
        <v>0</v>
      </c>
      <c r="NB130" s="5">
        <v>0</v>
      </c>
      <c r="NC130" s="5">
        <v>0</v>
      </c>
      <c r="ND130" s="5">
        <v>0</v>
      </c>
      <c r="NE130" s="5" t="s">
        <v>220</v>
      </c>
      <c r="NF130" s="5" t="s">
        <v>220</v>
      </c>
      <c r="NG130" s="5" t="s">
        <v>220</v>
      </c>
      <c r="NH130" s="5" t="s">
        <v>220</v>
      </c>
      <c r="NI130" s="5" t="s">
        <v>220</v>
      </c>
      <c r="NJ130" s="5" t="s">
        <v>220</v>
      </c>
      <c r="NK130" s="5" t="s">
        <v>220</v>
      </c>
      <c r="NL130" s="5" t="s">
        <v>220</v>
      </c>
      <c r="NM130" s="5" t="s">
        <v>220</v>
      </c>
      <c r="NN130" s="5" t="s">
        <v>220</v>
      </c>
      <c r="NO130" s="5" t="s">
        <v>220</v>
      </c>
      <c r="NP130" s="5" t="s">
        <v>220</v>
      </c>
      <c r="NQ130" s="5" t="s">
        <v>220</v>
      </c>
      <c r="NR130" s="5" t="s">
        <v>220</v>
      </c>
      <c r="NS130" s="5" t="s">
        <v>220</v>
      </c>
      <c r="NT130" s="5" t="s">
        <v>220</v>
      </c>
      <c r="NU130" s="5" t="s">
        <v>220</v>
      </c>
      <c r="NV130" s="5" t="s">
        <v>220</v>
      </c>
      <c r="NW130" s="5">
        <v>0</v>
      </c>
      <c r="NX130" s="5">
        <v>0</v>
      </c>
      <c r="NY130" s="5">
        <v>0</v>
      </c>
      <c r="NZ130" s="5">
        <v>0</v>
      </c>
      <c r="OA130" s="5">
        <v>0</v>
      </c>
      <c r="OB130" s="5">
        <v>0</v>
      </c>
      <c r="OC130" s="5">
        <v>0</v>
      </c>
      <c r="OD130" s="5">
        <v>0</v>
      </c>
      <c r="OE130" s="5">
        <v>0</v>
      </c>
      <c r="OF130" s="5">
        <v>0</v>
      </c>
      <c r="OG130" s="5">
        <v>0</v>
      </c>
      <c r="OH130" s="5">
        <v>0</v>
      </c>
      <c r="OI130" s="5">
        <v>0</v>
      </c>
      <c r="OJ130" s="5">
        <v>0</v>
      </c>
      <c r="OK130" s="5" t="s">
        <v>220</v>
      </c>
      <c r="OL130" s="5" t="s">
        <v>220</v>
      </c>
      <c r="OM130" s="5" t="s">
        <v>220</v>
      </c>
      <c r="ON130" s="5" t="s">
        <v>220</v>
      </c>
      <c r="OO130" s="5" t="s">
        <v>220</v>
      </c>
      <c r="OP130" s="5" t="s">
        <v>220</v>
      </c>
      <c r="OQ130" s="5" t="s">
        <v>220</v>
      </c>
      <c r="OR130" s="5" t="s">
        <v>220</v>
      </c>
      <c r="OS130" s="5" t="s">
        <v>220</v>
      </c>
      <c r="OT130" s="5" t="s">
        <v>220</v>
      </c>
      <c r="OU130" s="5" t="s">
        <v>220</v>
      </c>
      <c r="OV130" s="5" t="s">
        <v>220</v>
      </c>
      <c r="OW130" s="5" t="s">
        <v>220</v>
      </c>
      <c r="OX130" s="5" t="s">
        <v>220</v>
      </c>
      <c r="OY130" s="5" t="s">
        <v>220</v>
      </c>
      <c r="OZ130" s="5" t="s">
        <v>220</v>
      </c>
      <c r="PA130" s="5" t="s">
        <v>220</v>
      </c>
      <c r="PB130" s="5" t="s">
        <v>220</v>
      </c>
      <c r="PC130" s="5">
        <v>16836</v>
      </c>
      <c r="PD130" s="5">
        <v>19812</v>
      </c>
      <c r="PE130" s="5">
        <v>23408</v>
      </c>
      <c r="PF130" s="5">
        <v>23719</v>
      </c>
      <c r="PG130" s="5">
        <v>26464</v>
      </c>
      <c r="PH130" s="5">
        <v>25780</v>
      </c>
      <c r="PI130" s="5">
        <v>26519</v>
      </c>
      <c r="PJ130" s="5">
        <v>19403</v>
      </c>
      <c r="PK130" s="5">
        <v>19413</v>
      </c>
      <c r="PL130" s="5">
        <v>18955</v>
      </c>
      <c r="PM130" s="5">
        <v>17376</v>
      </c>
      <c r="PN130" s="5">
        <v>17602</v>
      </c>
      <c r="PO130" s="5">
        <v>16986</v>
      </c>
      <c r="PP130" s="5">
        <v>16984</v>
      </c>
      <c r="PQ130" s="5">
        <v>17272</v>
      </c>
      <c r="PR130" s="5">
        <v>18542</v>
      </c>
      <c r="PS130" s="5">
        <v>16386</v>
      </c>
      <c r="PT130" s="5">
        <v>3822</v>
      </c>
      <c r="PU130" s="5">
        <v>2005</v>
      </c>
      <c r="PV130" s="5">
        <v>2079</v>
      </c>
      <c r="PW130" s="5">
        <v>3118</v>
      </c>
      <c r="PX130" s="5">
        <v>2548</v>
      </c>
      <c r="PY130" s="5">
        <v>1627</v>
      </c>
      <c r="PZ130" s="5">
        <v>1877</v>
      </c>
      <c r="QA130" s="5">
        <v>1921</v>
      </c>
      <c r="QB130" s="5">
        <v>1969</v>
      </c>
      <c r="QC130" s="5">
        <v>1846</v>
      </c>
      <c r="QD130" s="5">
        <v>1799</v>
      </c>
      <c r="QE130" s="5">
        <v>1699</v>
      </c>
      <c r="QF130" s="5">
        <v>1434</v>
      </c>
      <c r="QG130" s="5">
        <v>1607</v>
      </c>
      <c r="QH130" s="5">
        <v>1485</v>
      </c>
      <c r="QI130" s="5">
        <v>22217</v>
      </c>
      <c r="QJ130" s="5">
        <v>22225</v>
      </c>
      <c r="QK130" s="5">
        <v>21206</v>
      </c>
      <c r="QL130" s="5">
        <v>19306</v>
      </c>
      <c r="QM130" s="5">
        <v>23486</v>
      </c>
      <c r="QN130" s="5">
        <v>24581</v>
      </c>
      <c r="QO130" s="5">
        <v>27081</v>
      </c>
      <c r="QP130" s="5">
        <v>21295</v>
      </c>
      <c r="QQ130" s="5">
        <v>19889</v>
      </c>
      <c r="QR130" s="5">
        <v>21903</v>
      </c>
      <c r="QS130" s="5">
        <v>18363</v>
      </c>
      <c r="QT130" s="5">
        <v>20687</v>
      </c>
      <c r="QU130" s="5">
        <v>17855</v>
      </c>
      <c r="QV130" s="5">
        <v>16110</v>
      </c>
      <c r="QW130" s="5">
        <v>13661</v>
      </c>
      <c r="QX130" s="5">
        <v>10806</v>
      </c>
      <c r="QY130" s="5">
        <v>8537</v>
      </c>
      <c r="QZ130" s="5">
        <v>1918</v>
      </c>
      <c r="RA130" s="5">
        <v>1491</v>
      </c>
      <c r="RB130" s="5">
        <v>1322</v>
      </c>
      <c r="RC130" s="5">
        <v>1413</v>
      </c>
      <c r="RD130" s="5">
        <v>1705</v>
      </c>
      <c r="RE130" s="5">
        <v>1795</v>
      </c>
      <c r="RF130" s="5">
        <v>1884</v>
      </c>
      <c r="RG130" s="5">
        <v>1944</v>
      </c>
      <c r="RH130" s="5">
        <v>2042</v>
      </c>
      <c r="RI130" s="5">
        <v>2089</v>
      </c>
      <c r="RJ130" s="5">
        <v>2004</v>
      </c>
      <c r="RK130" s="5">
        <v>1855</v>
      </c>
      <c r="RL130" s="5">
        <v>1693</v>
      </c>
      <c r="RM130" s="5">
        <v>1738</v>
      </c>
      <c r="RN130" s="5">
        <v>1758</v>
      </c>
      <c r="RO130" s="5">
        <v>11223</v>
      </c>
      <c r="RP130" s="5">
        <v>13706</v>
      </c>
      <c r="RQ130" s="5">
        <v>13096</v>
      </c>
      <c r="RR130" s="5">
        <v>10627</v>
      </c>
      <c r="RS130" s="5">
        <v>11615</v>
      </c>
      <c r="RT130" s="5">
        <v>12706</v>
      </c>
      <c r="RU130" s="5">
        <v>11867</v>
      </c>
      <c r="RV130" s="5">
        <v>10837</v>
      </c>
      <c r="RW130" s="5">
        <v>11194</v>
      </c>
      <c r="RX130" s="5">
        <v>10395</v>
      </c>
      <c r="RY130" s="5">
        <v>10650</v>
      </c>
      <c r="RZ130" s="5">
        <v>10417</v>
      </c>
      <c r="SA130" s="5">
        <v>9876</v>
      </c>
      <c r="SB130" s="5">
        <v>9986</v>
      </c>
      <c r="SC130" s="5">
        <v>8805</v>
      </c>
      <c r="SD130" s="5">
        <v>9173</v>
      </c>
      <c r="SE130" s="5">
        <v>11230</v>
      </c>
      <c r="SF130" s="5">
        <v>3388</v>
      </c>
      <c r="SG130" s="5">
        <v>2242</v>
      </c>
      <c r="SH130" s="5">
        <v>2122</v>
      </c>
      <c r="SI130" s="5">
        <v>1099</v>
      </c>
      <c r="SJ130" s="5">
        <v>1315</v>
      </c>
      <c r="SK130" s="5">
        <v>1386</v>
      </c>
      <c r="SL130" s="5">
        <v>1542</v>
      </c>
      <c r="SM130" s="5">
        <v>1264</v>
      </c>
      <c r="SN130" s="5">
        <v>1217</v>
      </c>
      <c r="SO130" s="5">
        <v>1351</v>
      </c>
      <c r="SP130" s="5">
        <v>1222</v>
      </c>
      <c r="SQ130" s="5">
        <v>1245</v>
      </c>
      <c r="SR130" s="5">
        <v>1148</v>
      </c>
      <c r="SS130" s="5">
        <v>1229</v>
      </c>
      <c r="ST130" s="5">
        <v>1226</v>
      </c>
      <c r="SU130" s="5">
        <v>5082</v>
      </c>
      <c r="SV130" s="5">
        <v>6079</v>
      </c>
      <c r="SW130" s="5">
        <v>6031</v>
      </c>
      <c r="SX130" s="5">
        <v>6601</v>
      </c>
      <c r="SY130" s="5">
        <v>6693</v>
      </c>
      <c r="SZ130" s="5">
        <v>6400</v>
      </c>
      <c r="TA130" s="5">
        <v>6416</v>
      </c>
      <c r="TB130" s="5">
        <v>6227</v>
      </c>
      <c r="TC130" s="5">
        <v>6237</v>
      </c>
      <c r="TD130" s="5">
        <v>6100</v>
      </c>
      <c r="TE130" s="5">
        <v>5832</v>
      </c>
      <c r="TF130" s="5">
        <v>5895</v>
      </c>
      <c r="TG130" s="5">
        <v>5251</v>
      </c>
      <c r="TH130" s="5">
        <v>5082</v>
      </c>
      <c r="TI130" s="5">
        <v>4910</v>
      </c>
      <c r="TJ130" s="5">
        <v>4937</v>
      </c>
      <c r="TK130" s="5">
        <v>4314</v>
      </c>
      <c r="TL130" s="5">
        <v>484</v>
      </c>
      <c r="TM130" s="5">
        <v>41</v>
      </c>
      <c r="TN130" s="5">
        <v>664</v>
      </c>
      <c r="TO130" s="5">
        <v>1065</v>
      </c>
      <c r="TP130" s="5">
        <v>1619</v>
      </c>
      <c r="TQ130" s="5">
        <v>1597</v>
      </c>
      <c r="TR130" s="5">
        <v>1172</v>
      </c>
      <c r="TS130" s="5">
        <v>705</v>
      </c>
      <c r="TT130" s="5">
        <v>246</v>
      </c>
      <c r="TU130" s="5">
        <v>242</v>
      </c>
      <c r="TV130" s="5">
        <v>246</v>
      </c>
      <c r="TW130" s="5">
        <v>238</v>
      </c>
      <c r="TX130" s="5">
        <v>238</v>
      </c>
      <c r="TY130" s="5">
        <v>244</v>
      </c>
      <c r="TZ130" s="5">
        <v>263</v>
      </c>
      <c r="UA130" s="5">
        <v>1656</v>
      </c>
      <c r="UB130" s="5">
        <v>444</v>
      </c>
      <c r="UC130" s="5">
        <v>522</v>
      </c>
      <c r="UD130" s="5">
        <v>503</v>
      </c>
      <c r="UE130" s="5">
        <v>554</v>
      </c>
      <c r="UF130" s="5">
        <v>615</v>
      </c>
      <c r="UG130" s="5">
        <v>573</v>
      </c>
      <c r="UH130" s="5">
        <v>297</v>
      </c>
      <c r="UI130" s="5">
        <v>204</v>
      </c>
      <c r="UJ130" s="5">
        <v>211</v>
      </c>
      <c r="UK130" s="5">
        <v>213</v>
      </c>
      <c r="UL130" s="5">
        <v>634</v>
      </c>
      <c r="UM130" s="5">
        <v>866</v>
      </c>
      <c r="UN130" s="5">
        <v>1193</v>
      </c>
      <c r="UO130" s="5">
        <v>1143</v>
      </c>
      <c r="UP130" s="5">
        <v>895</v>
      </c>
      <c r="UQ130" s="5">
        <v>1150</v>
      </c>
      <c r="UR130" s="5">
        <v>310</v>
      </c>
      <c r="US130" s="5">
        <v>0</v>
      </c>
      <c r="UT130" s="5">
        <v>0</v>
      </c>
      <c r="UU130" s="5">
        <v>0</v>
      </c>
      <c r="UV130" s="5">
        <v>-12</v>
      </c>
      <c r="UW130" s="5">
        <v>56</v>
      </c>
      <c r="UX130" s="5">
        <v>92</v>
      </c>
      <c r="UY130" s="5">
        <v>108</v>
      </c>
      <c r="UZ130" s="5">
        <v>292</v>
      </c>
      <c r="VA130" s="5">
        <v>458</v>
      </c>
      <c r="VB130" s="5">
        <v>426</v>
      </c>
      <c r="VC130" s="5">
        <v>371</v>
      </c>
      <c r="VD130" s="5">
        <v>320</v>
      </c>
      <c r="VE130" s="5">
        <v>309</v>
      </c>
      <c r="VF130" s="5">
        <v>294</v>
      </c>
      <c r="VG130" s="5">
        <v>103823</v>
      </c>
      <c r="VH130" s="5">
        <v>79027</v>
      </c>
      <c r="VI130" s="5">
        <v>79397</v>
      </c>
      <c r="VJ130" s="5">
        <v>75598</v>
      </c>
      <c r="VK130" s="5">
        <v>73475</v>
      </c>
      <c r="VL130" s="5">
        <v>61640</v>
      </c>
      <c r="VM130" s="5">
        <v>61519</v>
      </c>
      <c r="VN130" s="5">
        <v>59266</v>
      </c>
      <c r="VO130" s="5">
        <v>54040</v>
      </c>
      <c r="VP130" s="5">
        <v>47714</v>
      </c>
      <c r="VQ130" s="5">
        <v>60525</v>
      </c>
      <c r="VR130" s="5">
        <v>53008</v>
      </c>
      <c r="VS130" s="5">
        <v>51519</v>
      </c>
      <c r="VT130" s="5">
        <v>48894</v>
      </c>
      <c r="VU130" s="5">
        <v>51909</v>
      </c>
      <c r="VV130" s="5">
        <v>79665</v>
      </c>
      <c r="VW130" s="5">
        <v>65460</v>
      </c>
      <c r="VX130" s="5">
        <v>39208</v>
      </c>
      <c r="VY130" s="5">
        <v>8441</v>
      </c>
      <c r="VZ130" s="5">
        <v>6227</v>
      </c>
      <c r="WA130" s="5">
        <v>4826</v>
      </c>
      <c r="WB130" s="5">
        <v>5663</v>
      </c>
      <c r="WC130" s="5">
        <v>5039</v>
      </c>
      <c r="WD130" s="5">
        <v>6969</v>
      </c>
      <c r="WE130" s="5">
        <v>6021</v>
      </c>
      <c r="WF130" s="5">
        <v>5568</v>
      </c>
      <c r="WG130" s="5">
        <v>7061</v>
      </c>
      <c r="WH130" s="5">
        <v>5645</v>
      </c>
      <c r="WI130" s="5">
        <v>5515</v>
      </c>
      <c r="WJ130" s="5">
        <v>5882</v>
      </c>
      <c r="WK130" s="5">
        <v>6159</v>
      </c>
      <c r="WL130" s="5">
        <v>6334</v>
      </c>
      <c r="WM130" s="5">
        <v>2053</v>
      </c>
      <c r="WN130" s="5">
        <v>3221</v>
      </c>
      <c r="WO130" s="5">
        <v>3256</v>
      </c>
      <c r="WP130" s="5">
        <v>2904</v>
      </c>
      <c r="WQ130" s="5">
        <v>3322</v>
      </c>
      <c r="WR130" s="5">
        <v>3145</v>
      </c>
      <c r="WS130" s="5">
        <v>3136</v>
      </c>
      <c r="WT130" s="5">
        <v>2743</v>
      </c>
      <c r="WU130" s="5">
        <v>2633</v>
      </c>
      <c r="WV130" s="5">
        <v>2767</v>
      </c>
      <c r="WW130" s="5">
        <v>2701</v>
      </c>
      <c r="WX130" s="5">
        <v>2903</v>
      </c>
      <c r="WY130" s="5">
        <v>3073</v>
      </c>
      <c r="WZ130" s="5">
        <v>2527</v>
      </c>
      <c r="XA130" s="5">
        <v>2365</v>
      </c>
      <c r="XB130" s="5">
        <v>2974</v>
      </c>
      <c r="XC130" s="5">
        <v>2746</v>
      </c>
      <c r="XD130" s="5">
        <v>499</v>
      </c>
      <c r="XE130" s="5">
        <v>931</v>
      </c>
      <c r="XF130" s="5">
        <v>916</v>
      </c>
      <c r="XG130" s="5">
        <v>934</v>
      </c>
      <c r="XH130" s="5">
        <v>830</v>
      </c>
      <c r="XI130" s="5">
        <v>544</v>
      </c>
      <c r="XJ130" s="5">
        <v>717</v>
      </c>
      <c r="XK130" s="5">
        <v>520</v>
      </c>
      <c r="XL130" s="5">
        <v>355</v>
      </c>
      <c r="XM130" s="5">
        <v>416</v>
      </c>
      <c r="XN130" s="5">
        <v>442</v>
      </c>
      <c r="XO130" s="5">
        <v>410</v>
      </c>
      <c r="XP130" s="5">
        <v>416</v>
      </c>
      <c r="XQ130" s="5">
        <v>382</v>
      </c>
      <c r="XR130" s="5">
        <v>484</v>
      </c>
      <c r="XS130" s="2">
        <v>12825</v>
      </c>
      <c r="XT130" s="3" t="s">
        <v>222</v>
      </c>
      <c r="XU130" s="3" t="s">
        <v>222</v>
      </c>
      <c r="XV130" s="3" t="s">
        <v>222</v>
      </c>
      <c r="XW130" s="3" t="s">
        <v>222</v>
      </c>
      <c r="XX130" s="3" t="s">
        <v>222</v>
      </c>
      <c r="XY130" s="3" t="s">
        <v>222</v>
      </c>
      <c r="XZ130" s="3" t="s">
        <v>287</v>
      </c>
    </row>
    <row r="131" spans="1:650" x14ac:dyDescent="0.3">
      <c r="A131" s="1" t="s">
        <v>125</v>
      </c>
      <c r="B131" s="2">
        <v>4061951</v>
      </c>
      <c r="C131" s="5">
        <v>0</v>
      </c>
      <c r="D131" s="5">
        <v>0</v>
      </c>
      <c r="E131" s="5">
        <v>0</v>
      </c>
      <c r="F131" s="5">
        <v>0</v>
      </c>
      <c r="G131" s="5">
        <v>0</v>
      </c>
      <c r="H131" s="5">
        <v>0</v>
      </c>
      <c r="I131" s="5">
        <v>0</v>
      </c>
      <c r="J131" s="5">
        <v>0</v>
      </c>
      <c r="K131" s="5">
        <v>0</v>
      </c>
      <c r="L131" s="5">
        <v>0</v>
      </c>
      <c r="M131" s="5">
        <v>0</v>
      </c>
      <c r="N131" s="5">
        <v>0</v>
      </c>
      <c r="O131" s="5">
        <v>0</v>
      </c>
      <c r="P131" s="5">
        <v>0</v>
      </c>
      <c r="Q131" s="5">
        <v>0</v>
      </c>
      <c r="R131" s="5">
        <v>0</v>
      </c>
      <c r="S131" s="5">
        <v>0</v>
      </c>
      <c r="T131" s="5">
        <v>0</v>
      </c>
      <c r="U131" s="5">
        <v>0</v>
      </c>
      <c r="V131" s="5">
        <v>15</v>
      </c>
      <c r="W131" s="5">
        <v>7</v>
      </c>
      <c r="X131" s="5">
        <v>0</v>
      </c>
      <c r="Y131" s="5">
        <v>0</v>
      </c>
      <c r="Z131" s="5">
        <v>0</v>
      </c>
      <c r="AA131" s="5">
        <v>0</v>
      </c>
      <c r="AB131" s="5">
        <v>0</v>
      </c>
      <c r="AC131" s="5" t="s">
        <v>220</v>
      </c>
      <c r="AD131" s="5" t="s">
        <v>220</v>
      </c>
      <c r="AE131" s="5" t="s">
        <v>220</v>
      </c>
      <c r="AF131" s="5" t="s">
        <v>220</v>
      </c>
      <c r="AG131" s="5" t="s">
        <v>220</v>
      </c>
      <c r="AH131" s="5" t="s">
        <v>220</v>
      </c>
      <c r="AI131" s="5">
        <v>25</v>
      </c>
      <c r="AJ131" s="5">
        <v>0</v>
      </c>
      <c r="AK131" s="5">
        <v>13</v>
      </c>
      <c r="AL131" s="5">
        <v>32</v>
      </c>
      <c r="AM131" s="5">
        <v>54</v>
      </c>
      <c r="AN131" s="5">
        <v>2</v>
      </c>
      <c r="AO131" s="5">
        <v>14</v>
      </c>
      <c r="AP131" s="5">
        <v>52</v>
      </c>
      <c r="AQ131" s="5">
        <v>87</v>
      </c>
      <c r="AR131" s="5">
        <v>18</v>
      </c>
      <c r="AS131" s="5">
        <v>158</v>
      </c>
      <c r="AT131" s="5">
        <v>50</v>
      </c>
      <c r="AU131" s="5">
        <v>429</v>
      </c>
      <c r="AV131" s="5">
        <v>0</v>
      </c>
      <c r="AW131" s="5">
        <v>13</v>
      </c>
      <c r="AX131" s="5">
        <v>21</v>
      </c>
      <c r="AY131" s="5">
        <v>189</v>
      </c>
      <c r="AZ131" s="5">
        <v>930</v>
      </c>
      <c r="BA131" s="5">
        <v>37</v>
      </c>
      <c r="BB131" s="5">
        <v>1990</v>
      </c>
      <c r="BC131" s="5">
        <v>131</v>
      </c>
      <c r="BD131" s="5">
        <v>13</v>
      </c>
      <c r="BE131" s="5">
        <v>26</v>
      </c>
      <c r="BF131" s="5">
        <v>102</v>
      </c>
      <c r="BG131" s="5">
        <v>465</v>
      </c>
      <c r="BH131" s="5">
        <v>84</v>
      </c>
      <c r="BI131" s="5" t="s">
        <v>220</v>
      </c>
      <c r="BJ131" s="5" t="s">
        <v>220</v>
      </c>
      <c r="BK131" s="5" t="s">
        <v>220</v>
      </c>
      <c r="BL131" s="5" t="s">
        <v>220</v>
      </c>
      <c r="BM131" s="5" t="s">
        <v>220</v>
      </c>
      <c r="BN131" s="5" t="s">
        <v>220</v>
      </c>
      <c r="BO131" s="5">
        <v>203</v>
      </c>
      <c r="BP131" s="5">
        <v>528</v>
      </c>
      <c r="BQ131" s="5">
        <v>708</v>
      </c>
      <c r="BR131" s="5">
        <v>276</v>
      </c>
      <c r="BS131" s="5">
        <v>581</v>
      </c>
      <c r="BT131" s="5">
        <v>554</v>
      </c>
      <c r="BU131" s="5">
        <v>2166</v>
      </c>
      <c r="BV131" s="5">
        <v>367</v>
      </c>
      <c r="BW131" s="5">
        <v>180</v>
      </c>
      <c r="BX131" s="5">
        <v>1465</v>
      </c>
      <c r="BY131" s="5">
        <v>1121</v>
      </c>
      <c r="BZ131" s="5">
        <v>765</v>
      </c>
      <c r="CA131" s="5">
        <v>1060</v>
      </c>
      <c r="CB131" s="5">
        <v>1184</v>
      </c>
      <c r="CC131" s="5">
        <v>721</v>
      </c>
      <c r="CD131" s="5">
        <v>323</v>
      </c>
      <c r="CE131" s="5">
        <v>530</v>
      </c>
      <c r="CF131" s="5">
        <v>431</v>
      </c>
      <c r="CG131" s="5">
        <v>225</v>
      </c>
      <c r="CH131" s="5">
        <v>819</v>
      </c>
      <c r="CI131" s="5">
        <v>150</v>
      </c>
      <c r="CJ131" s="5">
        <v>1287</v>
      </c>
      <c r="CK131" s="5">
        <v>1467</v>
      </c>
      <c r="CL131" s="5">
        <v>218</v>
      </c>
      <c r="CM131" s="5">
        <v>218</v>
      </c>
      <c r="CN131" s="5">
        <v>203</v>
      </c>
      <c r="CO131" s="5" t="s">
        <v>220</v>
      </c>
      <c r="CP131" s="5" t="s">
        <v>220</v>
      </c>
      <c r="CQ131" s="5" t="s">
        <v>220</v>
      </c>
      <c r="CR131" s="5" t="s">
        <v>220</v>
      </c>
      <c r="CS131" s="5" t="s">
        <v>220</v>
      </c>
      <c r="CT131" s="5" t="s">
        <v>220</v>
      </c>
      <c r="CU131" s="5">
        <v>2188</v>
      </c>
      <c r="CV131" s="5">
        <v>2155</v>
      </c>
      <c r="CW131" s="5">
        <v>2688</v>
      </c>
      <c r="CX131" s="5">
        <v>1923</v>
      </c>
      <c r="CY131" s="5">
        <v>1572</v>
      </c>
      <c r="CZ131" s="5">
        <v>1722</v>
      </c>
      <c r="DA131" s="5">
        <v>1803</v>
      </c>
      <c r="DB131" s="5">
        <v>2224</v>
      </c>
      <c r="DC131" s="5">
        <v>2040</v>
      </c>
      <c r="DD131" s="5">
        <v>1344</v>
      </c>
      <c r="DE131" s="5">
        <v>1626</v>
      </c>
      <c r="DF131" s="5">
        <v>1698</v>
      </c>
      <c r="DG131" s="5">
        <v>1641</v>
      </c>
      <c r="DH131" s="5">
        <v>1428</v>
      </c>
      <c r="DI131" s="5">
        <v>1943</v>
      </c>
      <c r="DJ131" s="5">
        <v>1998</v>
      </c>
      <c r="DK131" s="5">
        <v>1875</v>
      </c>
      <c r="DL131" s="5">
        <v>1715</v>
      </c>
      <c r="DM131" s="5">
        <v>1939</v>
      </c>
      <c r="DN131" s="5">
        <v>1819</v>
      </c>
      <c r="DO131" s="5">
        <v>1544</v>
      </c>
      <c r="DP131" s="5">
        <v>1579</v>
      </c>
      <c r="DQ131" s="5">
        <v>1143</v>
      </c>
      <c r="DR131" s="5">
        <v>1192</v>
      </c>
      <c r="DS131" s="5">
        <v>1144</v>
      </c>
      <c r="DT131" s="5">
        <v>1052</v>
      </c>
      <c r="DU131" s="5" t="s">
        <v>220</v>
      </c>
      <c r="DV131" s="5" t="s">
        <v>220</v>
      </c>
      <c r="DW131" s="5" t="s">
        <v>220</v>
      </c>
      <c r="DX131" s="5" t="s">
        <v>220</v>
      </c>
      <c r="DY131" s="5" t="s">
        <v>220</v>
      </c>
      <c r="DZ131" s="5" t="s">
        <v>220</v>
      </c>
      <c r="EA131" s="5">
        <v>542</v>
      </c>
      <c r="EB131" s="5">
        <v>693</v>
      </c>
      <c r="EC131" s="5">
        <v>410</v>
      </c>
      <c r="ED131" s="5">
        <v>382</v>
      </c>
      <c r="EE131" s="5">
        <v>352</v>
      </c>
      <c r="EF131" s="5">
        <v>573</v>
      </c>
      <c r="EG131" s="5">
        <v>365</v>
      </c>
      <c r="EH131" s="5">
        <v>257</v>
      </c>
      <c r="EI131" s="5">
        <v>255</v>
      </c>
      <c r="EJ131" s="5">
        <v>271</v>
      </c>
      <c r="EK131" s="5">
        <v>454</v>
      </c>
      <c r="EL131" s="5">
        <v>279</v>
      </c>
      <c r="EM131" s="5">
        <v>276</v>
      </c>
      <c r="EN131" s="5">
        <v>68</v>
      </c>
      <c r="EO131" s="5">
        <v>206</v>
      </c>
      <c r="EP131" s="5">
        <v>620</v>
      </c>
      <c r="EQ131" s="5">
        <v>315</v>
      </c>
      <c r="ER131" s="5">
        <v>285</v>
      </c>
      <c r="ES131" s="5">
        <v>223</v>
      </c>
      <c r="ET131" s="5">
        <v>193</v>
      </c>
      <c r="EU131" s="5">
        <v>292</v>
      </c>
      <c r="EV131" s="5">
        <v>303</v>
      </c>
      <c r="EW131" s="5">
        <v>528</v>
      </c>
      <c r="EX131" s="5">
        <v>214</v>
      </c>
      <c r="EY131" s="5">
        <v>170</v>
      </c>
      <c r="EZ131" s="5">
        <v>98</v>
      </c>
      <c r="FA131" s="5" t="s">
        <v>220</v>
      </c>
      <c r="FB131" s="5" t="s">
        <v>220</v>
      </c>
      <c r="FC131" s="5" t="s">
        <v>220</v>
      </c>
      <c r="FD131" s="5" t="s">
        <v>220</v>
      </c>
      <c r="FE131" s="5" t="s">
        <v>220</v>
      </c>
      <c r="FF131" s="5" t="s">
        <v>220</v>
      </c>
      <c r="FG131" s="5">
        <v>0</v>
      </c>
      <c r="FH131" s="5">
        <v>0</v>
      </c>
      <c r="FI131" s="5">
        <v>0</v>
      </c>
      <c r="FJ131" s="5">
        <v>0</v>
      </c>
      <c r="FK131" s="5">
        <v>0</v>
      </c>
      <c r="FL131" s="5">
        <v>0</v>
      </c>
      <c r="FM131" s="5">
        <v>0</v>
      </c>
      <c r="FN131" s="5">
        <v>0</v>
      </c>
      <c r="FO131" s="5">
        <v>0</v>
      </c>
      <c r="FP131" s="5">
        <v>0</v>
      </c>
      <c r="FQ131" s="5">
        <v>0</v>
      </c>
      <c r="FR131" s="5">
        <v>0</v>
      </c>
      <c r="FS131" s="5">
        <v>0</v>
      </c>
      <c r="FT131" s="5">
        <v>0</v>
      </c>
      <c r="FU131" s="5" t="s">
        <v>220</v>
      </c>
      <c r="FV131" s="5" t="s">
        <v>220</v>
      </c>
      <c r="FW131" s="5" t="s">
        <v>220</v>
      </c>
      <c r="FX131" s="5" t="s">
        <v>220</v>
      </c>
      <c r="FY131" s="5" t="s">
        <v>220</v>
      </c>
      <c r="FZ131" s="5" t="s">
        <v>220</v>
      </c>
      <c r="GA131" s="5" t="s">
        <v>220</v>
      </c>
      <c r="GB131" s="5" t="s">
        <v>220</v>
      </c>
      <c r="GC131" s="5" t="s">
        <v>220</v>
      </c>
      <c r="GD131" s="5" t="s">
        <v>220</v>
      </c>
      <c r="GE131" s="5" t="s">
        <v>220</v>
      </c>
      <c r="GF131" s="5" t="s">
        <v>220</v>
      </c>
      <c r="GG131" s="5" t="s">
        <v>220</v>
      </c>
      <c r="GH131" s="5" t="s">
        <v>220</v>
      </c>
      <c r="GI131" s="5" t="s">
        <v>220</v>
      </c>
      <c r="GJ131" s="5" t="s">
        <v>220</v>
      </c>
      <c r="GK131" s="5" t="s">
        <v>220</v>
      </c>
      <c r="GL131" s="5" t="s">
        <v>220</v>
      </c>
      <c r="GM131" s="5">
        <v>2958</v>
      </c>
      <c r="GN131" s="5">
        <v>3377</v>
      </c>
      <c r="GO131" s="5">
        <v>3818</v>
      </c>
      <c r="GP131" s="5">
        <v>2614</v>
      </c>
      <c r="GQ131" s="5">
        <v>2559</v>
      </c>
      <c r="GR131" s="5">
        <v>2850</v>
      </c>
      <c r="GS131" s="5">
        <v>4347</v>
      </c>
      <c r="GT131" s="5">
        <v>2899</v>
      </c>
      <c r="GU131" s="5">
        <v>2562</v>
      </c>
      <c r="GV131" s="5">
        <v>3097</v>
      </c>
      <c r="GW131" s="5">
        <v>3358</v>
      </c>
      <c r="GX131" s="5">
        <v>2792</v>
      </c>
      <c r="GY131" s="5">
        <v>3407</v>
      </c>
      <c r="GZ131" s="5">
        <v>2679</v>
      </c>
      <c r="HA131" s="5">
        <v>2882</v>
      </c>
      <c r="HB131" s="5">
        <v>2961</v>
      </c>
      <c r="HC131" s="5">
        <v>2910</v>
      </c>
      <c r="HD131" s="5">
        <v>3361</v>
      </c>
      <c r="HE131" s="5">
        <v>2424</v>
      </c>
      <c r="HF131" s="5">
        <v>4836</v>
      </c>
      <c r="HG131" s="5">
        <v>2124</v>
      </c>
      <c r="HH131" s="5">
        <v>3182</v>
      </c>
      <c r="HI131" s="5">
        <v>3165</v>
      </c>
      <c r="HJ131" s="5">
        <v>1727</v>
      </c>
      <c r="HK131" s="5">
        <v>1997</v>
      </c>
      <c r="HL131" s="5">
        <v>1437</v>
      </c>
      <c r="HM131" s="5" t="s">
        <v>220</v>
      </c>
      <c r="HN131" s="5" t="s">
        <v>220</v>
      </c>
      <c r="HO131" s="5" t="s">
        <v>220</v>
      </c>
      <c r="HP131" s="5" t="s">
        <v>220</v>
      </c>
      <c r="HQ131" s="5" t="s">
        <v>220</v>
      </c>
      <c r="HR131" s="5" t="s">
        <v>220</v>
      </c>
      <c r="HS131" s="5">
        <v>10727</v>
      </c>
      <c r="HT131" s="5">
        <v>10867</v>
      </c>
      <c r="HU131" s="5">
        <v>10353</v>
      </c>
      <c r="HV131" s="5">
        <v>10605</v>
      </c>
      <c r="HW131" s="5">
        <v>10723</v>
      </c>
      <c r="HX131" s="5">
        <v>12661</v>
      </c>
      <c r="HY131" s="5">
        <v>11334</v>
      </c>
      <c r="HZ131" s="5">
        <v>10981</v>
      </c>
      <c r="IA131" s="5">
        <v>10681</v>
      </c>
      <c r="IB131" s="5">
        <v>11372</v>
      </c>
      <c r="IC131" s="5">
        <v>11368</v>
      </c>
      <c r="ID131" s="5">
        <v>11778</v>
      </c>
      <c r="IE131" s="5">
        <v>11524</v>
      </c>
      <c r="IF131" s="5">
        <v>10728</v>
      </c>
      <c r="IG131" s="5">
        <v>10958</v>
      </c>
      <c r="IH131" s="5">
        <v>9325</v>
      </c>
      <c r="II131" s="5">
        <v>8685</v>
      </c>
      <c r="IJ131" s="5">
        <v>6849</v>
      </c>
      <c r="IK131" s="5">
        <v>6816</v>
      </c>
      <c r="IL131" s="5">
        <v>5547</v>
      </c>
      <c r="IM131" s="5">
        <v>5058</v>
      </c>
      <c r="IN131" s="5">
        <v>4507</v>
      </c>
      <c r="IO131" s="5">
        <v>4708</v>
      </c>
      <c r="IP131" s="5">
        <v>4366</v>
      </c>
      <c r="IQ131" s="5">
        <v>4399</v>
      </c>
      <c r="IR131" s="5">
        <v>3921</v>
      </c>
      <c r="IS131" s="5" t="s">
        <v>220</v>
      </c>
      <c r="IT131" s="5" t="s">
        <v>220</v>
      </c>
      <c r="IU131" s="5" t="s">
        <v>220</v>
      </c>
      <c r="IV131" s="5" t="s">
        <v>220</v>
      </c>
      <c r="IW131" s="5" t="s">
        <v>220</v>
      </c>
      <c r="IX131" s="5" t="s">
        <v>220</v>
      </c>
      <c r="IY131" s="5">
        <v>19</v>
      </c>
      <c r="IZ131" s="5">
        <v>15</v>
      </c>
      <c r="JA131" s="5">
        <v>204</v>
      </c>
      <c r="JB131" s="5">
        <v>25</v>
      </c>
      <c r="JC131" s="5">
        <v>28</v>
      </c>
      <c r="JD131" s="5">
        <v>32</v>
      </c>
      <c r="JE131" s="5">
        <v>28</v>
      </c>
      <c r="JF131" s="5">
        <v>63</v>
      </c>
      <c r="JG131" s="5">
        <v>64</v>
      </c>
      <c r="JH131" s="5">
        <v>76</v>
      </c>
      <c r="JI131" s="5">
        <v>40</v>
      </c>
      <c r="JJ131" s="5">
        <v>63</v>
      </c>
      <c r="JK131" s="5">
        <v>52</v>
      </c>
      <c r="JL131" s="5">
        <v>53</v>
      </c>
      <c r="JM131" s="5">
        <v>57</v>
      </c>
      <c r="JN131" s="5">
        <v>42</v>
      </c>
      <c r="JO131" s="5">
        <v>51</v>
      </c>
      <c r="JP131" s="5">
        <v>37</v>
      </c>
      <c r="JQ131" s="5">
        <v>41</v>
      </c>
      <c r="JR131" s="5">
        <v>47</v>
      </c>
      <c r="JS131" s="5">
        <v>54</v>
      </c>
      <c r="JT131" s="5">
        <v>43</v>
      </c>
      <c r="JU131" s="5">
        <v>70</v>
      </c>
      <c r="JV131" s="5">
        <v>78</v>
      </c>
      <c r="JW131" s="5">
        <v>46</v>
      </c>
      <c r="JX131" s="5">
        <v>41</v>
      </c>
      <c r="JY131" s="5" t="s">
        <v>220</v>
      </c>
      <c r="JZ131" s="5" t="s">
        <v>220</v>
      </c>
      <c r="KA131" s="5" t="s">
        <v>220</v>
      </c>
      <c r="KB131" s="5" t="s">
        <v>220</v>
      </c>
      <c r="KC131" s="5" t="s">
        <v>220</v>
      </c>
      <c r="KD131" s="5" t="s">
        <v>220</v>
      </c>
      <c r="KE131" s="5">
        <v>48</v>
      </c>
      <c r="KF131" s="5">
        <v>51</v>
      </c>
      <c r="KG131" s="5">
        <v>49</v>
      </c>
      <c r="KH131" s="5">
        <v>58</v>
      </c>
      <c r="KI131" s="5">
        <v>42</v>
      </c>
      <c r="KJ131" s="5">
        <v>64</v>
      </c>
      <c r="KK131" s="5">
        <v>66</v>
      </c>
      <c r="KL131" s="5">
        <v>45</v>
      </c>
      <c r="KM131" s="5">
        <v>49</v>
      </c>
      <c r="KN131" s="5">
        <v>55</v>
      </c>
      <c r="KO131" s="5">
        <v>59</v>
      </c>
      <c r="KP131" s="5">
        <v>40</v>
      </c>
      <c r="KQ131" s="5">
        <v>45</v>
      </c>
      <c r="KR131" s="5">
        <v>37</v>
      </c>
      <c r="KS131" s="5">
        <v>49</v>
      </c>
      <c r="KT131" s="5">
        <v>43</v>
      </c>
      <c r="KU131" s="5">
        <v>47</v>
      </c>
      <c r="KV131" s="5">
        <v>50</v>
      </c>
      <c r="KW131" s="5">
        <v>34</v>
      </c>
      <c r="KX131" s="5">
        <v>24</v>
      </c>
      <c r="KY131" s="5">
        <v>22</v>
      </c>
      <c r="KZ131" s="5">
        <v>27</v>
      </c>
      <c r="LA131" s="5">
        <v>21</v>
      </c>
      <c r="LB131" s="5">
        <v>29</v>
      </c>
      <c r="LC131" s="5">
        <v>30</v>
      </c>
      <c r="LD131" s="5">
        <v>22</v>
      </c>
      <c r="LE131" s="5" t="s">
        <v>220</v>
      </c>
      <c r="LF131" s="5" t="s">
        <v>220</v>
      </c>
      <c r="LG131" s="5" t="s">
        <v>220</v>
      </c>
      <c r="LH131" s="5" t="s">
        <v>220</v>
      </c>
      <c r="LI131" s="5" t="s">
        <v>220</v>
      </c>
      <c r="LJ131" s="5" t="s">
        <v>220</v>
      </c>
      <c r="LK131" s="5">
        <v>117</v>
      </c>
      <c r="LL131" s="5">
        <v>112</v>
      </c>
      <c r="LM131" s="5">
        <v>104</v>
      </c>
      <c r="LN131" s="5">
        <v>102</v>
      </c>
      <c r="LO131" s="5">
        <v>71</v>
      </c>
      <c r="LP131" s="5">
        <v>121</v>
      </c>
      <c r="LQ131" s="5">
        <v>96</v>
      </c>
      <c r="LR131" s="5">
        <v>147</v>
      </c>
      <c r="LS131" s="5">
        <v>45</v>
      </c>
      <c r="LT131" s="5">
        <v>55</v>
      </c>
      <c r="LU131" s="5">
        <v>107</v>
      </c>
      <c r="LV131" s="5">
        <v>67</v>
      </c>
      <c r="LW131" s="5">
        <v>44</v>
      </c>
      <c r="LX131" s="5">
        <v>71</v>
      </c>
      <c r="LY131" s="5">
        <v>56</v>
      </c>
      <c r="LZ131" s="5">
        <v>37</v>
      </c>
      <c r="MA131" s="5">
        <v>45</v>
      </c>
      <c r="MB131" s="5">
        <v>58</v>
      </c>
      <c r="MC131" s="5">
        <v>28</v>
      </c>
      <c r="MD131" s="5">
        <v>27</v>
      </c>
      <c r="ME131" s="5">
        <v>32</v>
      </c>
      <c r="MF131" s="5">
        <v>40</v>
      </c>
      <c r="MG131" s="5">
        <v>32</v>
      </c>
      <c r="MH131" s="5">
        <v>33</v>
      </c>
      <c r="MI131" s="5">
        <v>35</v>
      </c>
      <c r="MJ131" s="5">
        <v>26</v>
      </c>
      <c r="MK131" s="5" t="s">
        <v>220</v>
      </c>
      <c r="ML131" s="5" t="s">
        <v>220</v>
      </c>
      <c r="MM131" s="5" t="s">
        <v>220</v>
      </c>
      <c r="MN131" s="5" t="s">
        <v>220</v>
      </c>
      <c r="MO131" s="5" t="s">
        <v>220</v>
      </c>
      <c r="MP131" s="5" t="s">
        <v>220</v>
      </c>
      <c r="MQ131" s="5">
        <v>0</v>
      </c>
      <c r="MR131" s="5">
        <v>0</v>
      </c>
      <c r="MS131" s="5">
        <v>0</v>
      </c>
      <c r="MT131" s="5">
        <v>0</v>
      </c>
      <c r="MU131" s="5">
        <v>0</v>
      </c>
      <c r="MV131" s="5">
        <v>0</v>
      </c>
      <c r="MW131" s="5">
        <v>0</v>
      </c>
      <c r="MX131" s="5">
        <v>0</v>
      </c>
      <c r="MY131" s="5">
        <v>0</v>
      </c>
      <c r="MZ131" s="5">
        <v>0</v>
      </c>
      <c r="NA131" s="5">
        <v>0</v>
      </c>
      <c r="NB131" s="5">
        <v>0</v>
      </c>
      <c r="NC131" s="5">
        <v>0</v>
      </c>
      <c r="ND131" s="5">
        <v>0</v>
      </c>
      <c r="NE131" s="5" t="s">
        <v>220</v>
      </c>
      <c r="NF131" s="5" t="s">
        <v>220</v>
      </c>
      <c r="NG131" s="5" t="s">
        <v>220</v>
      </c>
      <c r="NH131" s="5" t="s">
        <v>220</v>
      </c>
      <c r="NI131" s="5" t="s">
        <v>220</v>
      </c>
      <c r="NJ131" s="5" t="s">
        <v>220</v>
      </c>
      <c r="NK131" s="5" t="s">
        <v>220</v>
      </c>
      <c r="NL131" s="5" t="s">
        <v>220</v>
      </c>
      <c r="NM131" s="5" t="s">
        <v>220</v>
      </c>
      <c r="NN131" s="5" t="s">
        <v>220</v>
      </c>
      <c r="NO131" s="5" t="s">
        <v>220</v>
      </c>
      <c r="NP131" s="5" t="s">
        <v>220</v>
      </c>
      <c r="NQ131" s="5" t="s">
        <v>220</v>
      </c>
      <c r="NR131" s="5" t="s">
        <v>220</v>
      </c>
      <c r="NS131" s="5" t="s">
        <v>220</v>
      </c>
      <c r="NT131" s="5" t="s">
        <v>220</v>
      </c>
      <c r="NU131" s="5" t="s">
        <v>220</v>
      </c>
      <c r="NV131" s="5" t="s">
        <v>220</v>
      </c>
      <c r="NW131" s="5">
        <v>0</v>
      </c>
      <c r="NX131" s="5">
        <v>0</v>
      </c>
      <c r="NY131" s="5">
        <v>0</v>
      </c>
      <c r="NZ131" s="5">
        <v>0</v>
      </c>
      <c r="OA131" s="5">
        <v>0</v>
      </c>
      <c r="OB131" s="5">
        <v>0</v>
      </c>
      <c r="OC131" s="5">
        <v>0</v>
      </c>
      <c r="OD131" s="5">
        <v>0</v>
      </c>
      <c r="OE131" s="5">
        <v>0</v>
      </c>
      <c r="OF131" s="5">
        <v>0</v>
      </c>
      <c r="OG131" s="5">
        <v>0</v>
      </c>
      <c r="OH131" s="5">
        <v>0</v>
      </c>
      <c r="OI131" s="5">
        <v>0</v>
      </c>
      <c r="OJ131" s="5">
        <v>0</v>
      </c>
      <c r="OK131" s="5" t="s">
        <v>220</v>
      </c>
      <c r="OL131" s="5" t="s">
        <v>220</v>
      </c>
      <c r="OM131" s="5" t="s">
        <v>220</v>
      </c>
      <c r="ON131" s="5" t="s">
        <v>220</v>
      </c>
      <c r="OO131" s="5" t="s">
        <v>220</v>
      </c>
      <c r="OP131" s="5" t="s">
        <v>220</v>
      </c>
      <c r="OQ131" s="5" t="s">
        <v>220</v>
      </c>
      <c r="OR131" s="5" t="s">
        <v>220</v>
      </c>
      <c r="OS131" s="5" t="s">
        <v>220</v>
      </c>
      <c r="OT131" s="5" t="s">
        <v>220</v>
      </c>
      <c r="OU131" s="5" t="s">
        <v>220</v>
      </c>
      <c r="OV131" s="5" t="s">
        <v>220</v>
      </c>
      <c r="OW131" s="5" t="s">
        <v>220</v>
      </c>
      <c r="OX131" s="5" t="s">
        <v>220</v>
      </c>
      <c r="OY131" s="5" t="s">
        <v>220</v>
      </c>
      <c r="OZ131" s="5" t="s">
        <v>220</v>
      </c>
      <c r="PA131" s="5" t="s">
        <v>220</v>
      </c>
      <c r="PB131" s="5" t="s">
        <v>220</v>
      </c>
      <c r="PC131" s="5">
        <v>643</v>
      </c>
      <c r="PD131" s="5">
        <v>620</v>
      </c>
      <c r="PE131" s="5">
        <v>585</v>
      </c>
      <c r="PF131" s="5">
        <v>651</v>
      </c>
      <c r="PG131" s="5">
        <v>623</v>
      </c>
      <c r="PH131" s="5">
        <v>751</v>
      </c>
      <c r="PI131" s="5">
        <v>721</v>
      </c>
      <c r="PJ131" s="5">
        <v>648</v>
      </c>
      <c r="PK131" s="5">
        <v>619</v>
      </c>
      <c r="PL131" s="5">
        <v>655</v>
      </c>
      <c r="PM131" s="5">
        <v>736</v>
      </c>
      <c r="PN131" s="5">
        <v>862</v>
      </c>
      <c r="PO131" s="5">
        <v>868</v>
      </c>
      <c r="PP131" s="5">
        <v>803</v>
      </c>
      <c r="PQ131" s="5">
        <v>795</v>
      </c>
      <c r="PR131" s="5">
        <v>747</v>
      </c>
      <c r="PS131" s="5">
        <v>755</v>
      </c>
      <c r="PT131" s="5">
        <v>756</v>
      </c>
      <c r="PU131" s="5">
        <v>665</v>
      </c>
      <c r="PV131" s="5">
        <v>626</v>
      </c>
      <c r="PW131" s="5">
        <v>617</v>
      </c>
      <c r="PX131" s="5">
        <v>591</v>
      </c>
      <c r="PY131" s="5">
        <v>497</v>
      </c>
      <c r="PZ131" s="5">
        <v>512</v>
      </c>
      <c r="QA131" s="5">
        <v>468</v>
      </c>
      <c r="QB131" s="5">
        <v>485</v>
      </c>
      <c r="QC131" s="5" t="s">
        <v>220</v>
      </c>
      <c r="QD131" s="5" t="s">
        <v>220</v>
      </c>
      <c r="QE131" s="5" t="s">
        <v>220</v>
      </c>
      <c r="QF131" s="5" t="s">
        <v>220</v>
      </c>
      <c r="QG131" s="5" t="s">
        <v>220</v>
      </c>
      <c r="QH131" s="5" t="s">
        <v>220</v>
      </c>
      <c r="QI131" s="5">
        <v>1016</v>
      </c>
      <c r="QJ131" s="5">
        <v>864</v>
      </c>
      <c r="QK131" s="5">
        <v>823</v>
      </c>
      <c r="QL131" s="5">
        <v>849</v>
      </c>
      <c r="QM131" s="5">
        <v>903</v>
      </c>
      <c r="QN131" s="5">
        <v>1007</v>
      </c>
      <c r="QO131" s="5">
        <v>977</v>
      </c>
      <c r="QP131" s="5">
        <v>783</v>
      </c>
      <c r="QQ131" s="5">
        <v>560</v>
      </c>
      <c r="QR131" s="5">
        <v>810</v>
      </c>
      <c r="QS131" s="5">
        <v>567</v>
      </c>
      <c r="QT131" s="5">
        <v>645</v>
      </c>
      <c r="QU131" s="5">
        <v>573</v>
      </c>
      <c r="QV131" s="5">
        <v>437</v>
      </c>
      <c r="QW131" s="5">
        <v>446</v>
      </c>
      <c r="QX131" s="5">
        <v>402</v>
      </c>
      <c r="QY131" s="5">
        <v>417</v>
      </c>
      <c r="QZ131" s="5">
        <v>514</v>
      </c>
      <c r="RA131" s="5">
        <v>375</v>
      </c>
      <c r="RB131" s="5">
        <v>377</v>
      </c>
      <c r="RC131" s="5">
        <v>422</v>
      </c>
      <c r="RD131" s="5">
        <v>422</v>
      </c>
      <c r="RE131" s="5">
        <v>314</v>
      </c>
      <c r="RF131" s="5">
        <v>383</v>
      </c>
      <c r="RG131" s="5">
        <v>366</v>
      </c>
      <c r="RH131" s="5">
        <v>368</v>
      </c>
      <c r="RI131" s="5" t="s">
        <v>220</v>
      </c>
      <c r="RJ131" s="5" t="s">
        <v>220</v>
      </c>
      <c r="RK131" s="5" t="s">
        <v>220</v>
      </c>
      <c r="RL131" s="5" t="s">
        <v>220</v>
      </c>
      <c r="RM131" s="5" t="s">
        <v>220</v>
      </c>
      <c r="RN131" s="5" t="s">
        <v>220</v>
      </c>
      <c r="RO131" s="5">
        <v>597</v>
      </c>
      <c r="RP131" s="5">
        <v>585</v>
      </c>
      <c r="RQ131" s="5">
        <v>594</v>
      </c>
      <c r="RR131" s="5">
        <v>602</v>
      </c>
      <c r="RS131" s="5">
        <v>643</v>
      </c>
      <c r="RT131" s="5">
        <v>758</v>
      </c>
      <c r="RU131" s="5">
        <v>697</v>
      </c>
      <c r="RV131" s="5">
        <v>677</v>
      </c>
      <c r="RW131" s="5">
        <v>644</v>
      </c>
      <c r="RX131" s="5">
        <v>667</v>
      </c>
      <c r="RY131" s="5">
        <v>624</v>
      </c>
      <c r="RZ131" s="5">
        <v>613</v>
      </c>
      <c r="SA131" s="5">
        <v>595</v>
      </c>
      <c r="SB131" s="5">
        <v>556</v>
      </c>
      <c r="SC131" s="5">
        <v>557</v>
      </c>
      <c r="SD131" s="5">
        <v>555</v>
      </c>
      <c r="SE131" s="5">
        <v>468</v>
      </c>
      <c r="SF131" s="5">
        <v>460</v>
      </c>
      <c r="SG131" s="5">
        <v>427</v>
      </c>
      <c r="SH131" s="5">
        <v>449</v>
      </c>
      <c r="SI131" s="5">
        <v>412</v>
      </c>
      <c r="SJ131" s="5">
        <v>404</v>
      </c>
      <c r="SK131" s="5">
        <v>378</v>
      </c>
      <c r="SL131" s="5">
        <v>373</v>
      </c>
      <c r="SM131" s="5">
        <v>355</v>
      </c>
      <c r="SN131" s="5">
        <v>353</v>
      </c>
      <c r="SO131" s="5" t="s">
        <v>220</v>
      </c>
      <c r="SP131" s="5" t="s">
        <v>220</v>
      </c>
      <c r="SQ131" s="5" t="s">
        <v>220</v>
      </c>
      <c r="SR131" s="5" t="s">
        <v>220</v>
      </c>
      <c r="SS131" s="5" t="s">
        <v>220</v>
      </c>
      <c r="ST131" s="5" t="s">
        <v>220</v>
      </c>
      <c r="SU131" s="5">
        <v>240</v>
      </c>
      <c r="SV131" s="5">
        <v>244</v>
      </c>
      <c r="SW131" s="5">
        <v>283</v>
      </c>
      <c r="SX131" s="5">
        <v>310</v>
      </c>
      <c r="SY131" s="5">
        <v>316</v>
      </c>
      <c r="SZ131" s="5">
        <v>316</v>
      </c>
      <c r="TA131" s="5">
        <v>304</v>
      </c>
      <c r="TB131" s="5">
        <v>310</v>
      </c>
      <c r="TC131" s="5">
        <v>266</v>
      </c>
      <c r="TD131" s="5">
        <v>267</v>
      </c>
      <c r="TE131" s="5">
        <v>243</v>
      </c>
      <c r="TF131" s="5">
        <v>244</v>
      </c>
      <c r="TG131" s="5">
        <v>143</v>
      </c>
      <c r="TH131" s="5">
        <v>42</v>
      </c>
      <c r="TI131" s="5">
        <v>46</v>
      </c>
      <c r="TJ131" s="5">
        <v>55</v>
      </c>
      <c r="TK131" s="5">
        <v>69</v>
      </c>
      <c r="TL131" s="5">
        <v>92</v>
      </c>
      <c r="TM131" s="5">
        <v>93</v>
      </c>
      <c r="TN131" s="5">
        <v>100</v>
      </c>
      <c r="TO131" s="5">
        <v>96</v>
      </c>
      <c r="TP131" s="5">
        <v>88</v>
      </c>
      <c r="TQ131" s="5">
        <v>79</v>
      </c>
      <c r="TR131" s="5">
        <v>61</v>
      </c>
      <c r="TS131" s="5">
        <v>53</v>
      </c>
      <c r="TT131" s="5">
        <v>81</v>
      </c>
      <c r="TU131" s="5" t="s">
        <v>220</v>
      </c>
      <c r="TV131" s="5" t="s">
        <v>220</v>
      </c>
      <c r="TW131" s="5" t="s">
        <v>220</v>
      </c>
      <c r="TX131" s="5" t="s">
        <v>220</v>
      </c>
      <c r="TY131" s="5" t="s">
        <v>220</v>
      </c>
      <c r="TZ131" s="5" t="s">
        <v>220</v>
      </c>
      <c r="UA131" s="5">
        <v>4</v>
      </c>
      <c r="UB131" s="5">
        <v>5</v>
      </c>
      <c r="UC131" s="5">
        <v>5</v>
      </c>
      <c r="UD131" s="5">
        <v>7</v>
      </c>
      <c r="UE131" s="5">
        <v>5</v>
      </c>
      <c r="UF131" s="5">
        <v>4</v>
      </c>
      <c r="UG131" s="5">
        <v>5</v>
      </c>
      <c r="UH131" s="5">
        <v>4</v>
      </c>
      <c r="UI131" s="5">
        <v>9</v>
      </c>
      <c r="UJ131" s="5">
        <v>5</v>
      </c>
      <c r="UK131" s="5">
        <v>5</v>
      </c>
      <c r="UL131" s="5">
        <v>8</v>
      </c>
      <c r="UM131" s="5">
        <v>8</v>
      </c>
      <c r="UN131" s="5">
        <v>7</v>
      </c>
      <c r="UO131" s="5">
        <v>3</v>
      </c>
      <c r="UP131" s="5">
        <v>4</v>
      </c>
      <c r="UQ131" s="5">
        <v>3</v>
      </c>
      <c r="UR131" s="5">
        <v>4</v>
      </c>
      <c r="US131" s="5">
        <v>3</v>
      </c>
      <c r="UT131" s="5">
        <v>3</v>
      </c>
      <c r="UU131" s="5">
        <v>5</v>
      </c>
      <c r="UV131" s="5">
        <v>2</v>
      </c>
      <c r="UW131" s="5">
        <v>0</v>
      </c>
      <c r="UX131" s="5">
        <v>2</v>
      </c>
      <c r="UY131" s="5">
        <v>8</v>
      </c>
      <c r="UZ131" s="5">
        <v>2</v>
      </c>
      <c r="VA131" s="5" t="s">
        <v>220</v>
      </c>
      <c r="VB131" s="5" t="s">
        <v>220</v>
      </c>
      <c r="VC131" s="5" t="s">
        <v>220</v>
      </c>
      <c r="VD131" s="5" t="s">
        <v>220</v>
      </c>
      <c r="VE131" s="5" t="s">
        <v>220</v>
      </c>
      <c r="VF131" s="5" t="s">
        <v>220</v>
      </c>
      <c r="VG131" s="5">
        <v>1620</v>
      </c>
      <c r="VH131" s="5">
        <v>1608</v>
      </c>
      <c r="VI131" s="5">
        <v>1465</v>
      </c>
      <c r="VJ131" s="5">
        <v>1582</v>
      </c>
      <c r="VK131" s="5">
        <v>1598</v>
      </c>
      <c r="VL131" s="5">
        <v>1382</v>
      </c>
      <c r="VM131" s="5">
        <v>1834</v>
      </c>
      <c r="VN131" s="5">
        <v>1542</v>
      </c>
      <c r="VO131" s="5">
        <v>1379</v>
      </c>
      <c r="VP131" s="5">
        <v>1469</v>
      </c>
      <c r="VQ131" s="5">
        <v>1429</v>
      </c>
      <c r="VR131" s="5">
        <v>1348</v>
      </c>
      <c r="VS131" s="5">
        <v>1318</v>
      </c>
      <c r="VT131" s="5">
        <v>1301</v>
      </c>
      <c r="VU131" s="5">
        <v>1151</v>
      </c>
      <c r="VV131" s="5">
        <v>1018</v>
      </c>
      <c r="VW131" s="5">
        <v>904</v>
      </c>
      <c r="VX131" s="5">
        <v>989</v>
      </c>
      <c r="VY131" s="5">
        <v>770</v>
      </c>
      <c r="VZ131" s="5">
        <v>754</v>
      </c>
      <c r="WA131" s="5">
        <v>789</v>
      </c>
      <c r="WB131" s="5">
        <v>712</v>
      </c>
      <c r="WC131" s="5">
        <v>742</v>
      </c>
      <c r="WD131" s="5">
        <v>799</v>
      </c>
      <c r="WE131" s="5">
        <v>848</v>
      </c>
      <c r="WF131" s="5">
        <v>791</v>
      </c>
      <c r="WG131" s="5" t="s">
        <v>220</v>
      </c>
      <c r="WH131" s="5" t="s">
        <v>220</v>
      </c>
      <c r="WI131" s="5" t="s">
        <v>220</v>
      </c>
      <c r="WJ131" s="5" t="s">
        <v>220</v>
      </c>
      <c r="WK131" s="5" t="s">
        <v>220</v>
      </c>
      <c r="WL131" s="5" t="s">
        <v>220</v>
      </c>
      <c r="WM131" s="5">
        <v>15</v>
      </c>
      <c r="WN131" s="5">
        <v>17</v>
      </c>
      <c r="WO131" s="5">
        <v>12</v>
      </c>
      <c r="WP131" s="5">
        <v>5</v>
      </c>
      <c r="WQ131" s="5">
        <v>7</v>
      </c>
      <c r="WR131" s="5">
        <v>14</v>
      </c>
      <c r="WS131" s="5">
        <v>18</v>
      </c>
      <c r="WT131" s="5">
        <v>18</v>
      </c>
      <c r="WU131" s="5">
        <v>10</v>
      </c>
      <c r="WV131" s="5">
        <v>14</v>
      </c>
      <c r="WW131" s="5">
        <v>8</v>
      </c>
      <c r="WX131" s="5">
        <v>14</v>
      </c>
      <c r="WY131" s="5">
        <v>10</v>
      </c>
      <c r="WZ131" s="5">
        <v>28</v>
      </c>
      <c r="XA131" s="5">
        <v>9</v>
      </c>
      <c r="XB131" s="5">
        <v>13</v>
      </c>
      <c r="XC131" s="5">
        <v>8</v>
      </c>
      <c r="XD131" s="5">
        <v>4</v>
      </c>
      <c r="XE131" s="5">
        <v>5</v>
      </c>
      <c r="XF131" s="5">
        <v>6</v>
      </c>
      <c r="XG131" s="5">
        <v>9</v>
      </c>
      <c r="XH131" s="5">
        <v>14</v>
      </c>
      <c r="XI131" s="5">
        <v>7</v>
      </c>
      <c r="XJ131" s="5">
        <v>12</v>
      </c>
      <c r="XK131" s="5">
        <v>9</v>
      </c>
      <c r="XL131" s="5">
        <v>10</v>
      </c>
      <c r="XM131" s="5" t="s">
        <v>220</v>
      </c>
      <c r="XN131" s="5" t="s">
        <v>220</v>
      </c>
      <c r="XO131" s="5" t="s">
        <v>220</v>
      </c>
      <c r="XP131" s="5" t="s">
        <v>220</v>
      </c>
      <c r="XQ131" s="5" t="s">
        <v>220</v>
      </c>
      <c r="XR131" s="5" t="s">
        <v>220</v>
      </c>
      <c r="XS131" s="2">
        <v>13815</v>
      </c>
      <c r="XT131" s="3" t="s">
        <v>222</v>
      </c>
      <c r="XU131" s="3" t="s">
        <v>222</v>
      </c>
      <c r="XV131" s="3" t="s">
        <v>222</v>
      </c>
      <c r="XW131" s="3" t="s">
        <v>221</v>
      </c>
      <c r="XX131" s="3" t="s">
        <v>222</v>
      </c>
      <c r="XY131" s="3" t="s">
        <v>222</v>
      </c>
      <c r="XZ131" s="3" t="s">
        <v>288</v>
      </c>
    </row>
    <row r="132" spans="1:650" x14ac:dyDescent="0.3">
      <c r="A132" s="1" t="s">
        <v>126</v>
      </c>
      <c r="B132" s="2">
        <v>4008369</v>
      </c>
      <c r="C132" s="5">
        <v>0</v>
      </c>
      <c r="D132" s="5">
        <v>-70</v>
      </c>
      <c r="E132" s="5">
        <v>147</v>
      </c>
      <c r="F132" s="5">
        <v>5501</v>
      </c>
      <c r="G132" s="5">
        <v>18272</v>
      </c>
      <c r="H132" s="5">
        <v>1248</v>
      </c>
      <c r="I132" s="5">
        <v>2925</v>
      </c>
      <c r="J132" s="5">
        <v>8872</v>
      </c>
      <c r="K132" s="5">
        <v>4315</v>
      </c>
      <c r="L132" s="5">
        <v>1478</v>
      </c>
      <c r="M132" s="5">
        <v>3473</v>
      </c>
      <c r="N132" s="5">
        <v>2456</v>
      </c>
      <c r="O132" s="5">
        <v>5074</v>
      </c>
      <c r="P132" s="5">
        <v>3506</v>
      </c>
      <c r="Q132" s="5">
        <v>820</v>
      </c>
      <c r="R132" s="5">
        <v>1401</v>
      </c>
      <c r="S132" s="5">
        <v>6915</v>
      </c>
      <c r="T132" s="5">
        <v>3431</v>
      </c>
      <c r="U132" s="5">
        <v>2699</v>
      </c>
      <c r="V132" s="5">
        <v>4988</v>
      </c>
      <c r="W132" s="5">
        <v>8752</v>
      </c>
      <c r="X132" s="5">
        <v>4030</v>
      </c>
      <c r="Y132" s="5">
        <v>1440</v>
      </c>
      <c r="Z132" s="5">
        <v>6614</v>
      </c>
      <c r="AA132" s="5">
        <v>25147</v>
      </c>
      <c r="AB132" s="5">
        <v>5576</v>
      </c>
      <c r="AC132" s="5">
        <v>-18720</v>
      </c>
      <c r="AD132" s="5">
        <v>2497</v>
      </c>
      <c r="AE132" s="5">
        <v>4576</v>
      </c>
      <c r="AF132" s="5">
        <v>2142</v>
      </c>
      <c r="AG132" s="5">
        <v>11070</v>
      </c>
      <c r="AH132" s="5">
        <v>7304</v>
      </c>
      <c r="AI132" s="5">
        <v>30817</v>
      </c>
      <c r="AJ132" s="5">
        <v>120755</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v>0</v>
      </c>
      <c r="BB132" s="5">
        <v>0</v>
      </c>
      <c r="BC132" s="5">
        <v>5633</v>
      </c>
      <c r="BD132" s="5">
        <v>207</v>
      </c>
      <c r="BE132" s="5">
        <v>13698</v>
      </c>
      <c r="BF132" s="5">
        <v>6305</v>
      </c>
      <c r="BG132" s="5">
        <v>75301</v>
      </c>
      <c r="BH132" s="5">
        <v>59840</v>
      </c>
      <c r="BI132" s="5">
        <v>185993</v>
      </c>
      <c r="BJ132" s="5">
        <v>37758</v>
      </c>
      <c r="BK132" s="5">
        <v>139080</v>
      </c>
      <c r="BL132" s="5">
        <v>35114</v>
      </c>
      <c r="BM132" s="5">
        <v>46981</v>
      </c>
      <c r="BN132" s="5">
        <v>288314</v>
      </c>
      <c r="BO132" s="5">
        <v>344552</v>
      </c>
      <c r="BP132" s="5">
        <v>257041</v>
      </c>
      <c r="BQ132" s="5">
        <v>138222</v>
      </c>
      <c r="BR132" s="5">
        <v>302542</v>
      </c>
      <c r="BS132" s="5">
        <v>203845</v>
      </c>
      <c r="BT132" s="5">
        <v>144159</v>
      </c>
      <c r="BU132" s="5">
        <v>253097</v>
      </c>
      <c r="BV132" s="5">
        <v>149165</v>
      </c>
      <c r="BW132" s="5">
        <v>105518</v>
      </c>
      <c r="BX132" s="5">
        <v>67169</v>
      </c>
      <c r="BY132" s="5">
        <v>119319</v>
      </c>
      <c r="BZ132" s="5">
        <v>155852</v>
      </c>
      <c r="CA132" s="5">
        <v>97358</v>
      </c>
      <c r="CB132" s="5">
        <v>142191</v>
      </c>
      <c r="CC132" s="5">
        <v>20969</v>
      </c>
      <c r="CD132" s="5">
        <v>3689</v>
      </c>
      <c r="CE132" s="5">
        <v>13246</v>
      </c>
      <c r="CF132" s="5">
        <v>63501</v>
      </c>
      <c r="CG132" s="5">
        <v>16932</v>
      </c>
      <c r="CH132" s="5">
        <v>32547</v>
      </c>
      <c r="CI132" s="5">
        <v>4155</v>
      </c>
      <c r="CJ132" s="5">
        <v>14620</v>
      </c>
      <c r="CK132" s="5">
        <v>13671</v>
      </c>
      <c r="CL132" s="5">
        <v>18397</v>
      </c>
      <c r="CM132" s="5">
        <v>14524</v>
      </c>
      <c r="CN132" s="5">
        <v>3042</v>
      </c>
      <c r="CO132" s="5">
        <v>1914</v>
      </c>
      <c r="CP132" s="5">
        <v>2915</v>
      </c>
      <c r="CQ132" s="5">
        <v>3447</v>
      </c>
      <c r="CR132" s="5">
        <v>4173</v>
      </c>
      <c r="CS132" s="5">
        <v>101275</v>
      </c>
      <c r="CT132" s="5">
        <v>45409</v>
      </c>
      <c r="CU132" s="5">
        <v>337999</v>
      </c>
      <c r="CV132" s="5">
        <v>287312</v>
      </c>
      <c r="CW132" s="5">
        <v>197349</v>
      </c>
      <c r="CX132" s="5">
        <v>292731</v>
      </c>
      <c r="CY132" s="5">
        <v>207947</v>
      </c>
      <c r="CZ132" s="5">
        <v>227266</v>
      </c>
      <c r="DA132" s="5">
        <v>186136</v>
      </c>
      <c r="DB132" s="5">
        <v>214819</v>
      </c>
      <c r="DC132" s="5">
        <v>187272</v>
      </c>
      <c r="DD132" s="5">
        <v>183269</v>
      </c>
      <c r="DE132" s="5">
        <v>206913</v>
      </c>
      <c r="DF132" s="5">
        <v>199325</v>
      </c>
      <c r="DG132" s="5">
        <v>230774</v>
      </c>
      <c r="DH132" s="5">
        <v>134456</v>
      </c>
      <c r="DI132" s="5">
        <v>153218</v>
      </c>
      <c r="DJ132" s="5">
        <v>154183</v>
      </c>
      <c r="DK132" s="5">
        <v>165735</v>
      </c>
      <c r="DL132" s="5">
        <v>138144</v>
      </c>
      <c r="DM132" s="5">
        <v>145587</v>
      </c>
      <c r="DN132" s="5">
        <v>54535</v>
      </c>
      <c r="DO132" s="5">
        <v>74427</v>
      </c>
      <c r="DP132" s="5">
        <v>70180</v>
      </c>
      <c r="DQ132" s="5">
        <v>72210</v>
      </c>
      <c r="DR132" s="5">
        <v>109505</v>
      </c>
      <c r="DS132" s="5">
        <v>172016</v>
      </c>
      <c r="DT132" s="5">
        <v>66942</v>
      </c>
      <c r="DU132" s="5">
        <v>64924</v>
      </c>
      <c r="DV132" s="5">
        <v>66897</v>
      </c>
      <c r="DW132" s="5">
        <v>89952</v>
      </c>
      <c r="DX132" s="5">
        <v>97588</v>
      </c>
      <c r="DY132" s="5">
        <v>74174</v>
      </c>
      <c r="DZ132" s="5">
        <v>77187</v>
      </c>
      <c r="EA132" s="5">
        <v>50534</v>
      </c>
      <c r="EB132" s="5">
        <v>37600</v>
      </c>
      <c r="EC132" s="5">
        <v>69337</v>
      </c>
      <c r="ED132" s="5">
        <v>42571</v>
      </c>
      <c r="EE132" s="5">
        <v>10932</v>
      </c>
      <c r="EF132" s="5">
        <v>2811</v>
      </c>
      <c r="EG132" s="5">
        <v>21032</v>
      </c>
      <c r="EH132" s="5">
        <v>18901</v>
      </c>
      <c r="EI132" s="5">
        <v>10140</v>
      </c>
      <c r="EJ132" s="5">
        <v>7729</v>
      </c>
      <c r="EK132" s="5">
        <v>5069</v>
      </c>
      <c r="EL132" s="5">
        <v>13776</v>
      </c>
      <c r="EM132" s="5">
        <v>16868</v>
      </c>
      <c r="EN132" s="5">
        <v>5933</v>
      </c>
      <c r="EO132" s="5">
        <v>2169</v>
      </c>
      <c r="EP132" s="5">
        <v>5628</v>
      </c>
      <c r="EQ132" s="5">
        <v>-3888</v>
      </c>
      <c r="ER132" s="5">
        <v>26354</v>
      </c>
      <c r="ES132" s="5">
        <v>7386</v>
      </c>
      <c r="ET132" s="5">
        <v>5467</v>
      </c>
      <c r="EU132" s="5">
        <v>16965</v>
      </c>
      <c r="EV132" s="5">
        <v>4938</v>
      </c>
      <c r="EW132" s="5">
        <v>2353</v>
      </c>
      <c r="EX132" s="5">
        <v>6203</v>
      </c>
      <c r="EY132" s="5">
        <v>1206</v>
      </c>
      <c r="EZ132" s="5">
        <v>25752</v>
      </c>
      <c r="FA132" s="5">
        <v>9376</v>
      </c>
      <c r="FB132" s="5">
        <v>9221</v>
      </c>
      <c r="FC132" s="5">
        <v>8499</v>
      </c>
      <c r="FD132" s="5">
        <v>10213</v>
      </c>
      <c r="FE132" s="5">
        <v>7938</v>
      </c>
      <c r="FF132" s="5">
        <v>6954</v>
      </c>
      <c r="FG132" s="5">
        <v>0</v>
      </c>
      <c r="FH132" s="5">
        <v>0</v>
      </c>
      <c r="FI132" s="5">
        <v>0</v>
      </c>
      <c r="FJ132" s="5">
        <v>0</v>
      </c>
      <c r="FK132" s="5">
        <v>0</v>
      </c>
      <c r="FL132" s="5">
        <v>0</v>
      </c>
      <c r="FM132" s="5">
        <v>0</v>
      </c>
      <c r="FN132" s="5">
        <v>0</v>
      </c>
      <c r="FO132" s="5">
        <v>0</v>
      </c>
      <c r="FP132" s="5">
        <v>0</v>
      </c>
      <c r="FQ132" s="5">
        <v>0</v>
      </c>
      <c r="FR132" s="5">
        <v>0</v>
      </c>
      <c r="FS132" s="5">
        <v>0</v>
      </c>
      <c r="FT132" s="5">
        <v>0</v>
      </c>
      <c r="FU132" s="5" t="s">
        <v>220</v>
      </c>
      <c r="FV132" s="5" t="s">
        <v>220</v>
      </c>
      <c r="FW132" s="5" t="s">
        <v>220</v>
      </c>
      <c r="FX132" s="5" t="s">
        <v>220</v>
      </c>
      <c r="FY132" s="5" t="s">
        <v>220</v>
      </c>
      <c r="FZ132" s="5" t="s">
        <v>220</v>
      </c>
      <c r="GA132" s="5" t="s">
        <v>220</v>
      </c>
      <c r="GB132" s="5" t="s">
        <v>220</v>
      </c>
      <c r="GC132" s="5" t="s">
        <v>220</v>
      </c>
      <c r="GD132" s="5" t="s">
        <v>220</v>
      </c>
      <c r="GE132" s="5" t="s">
        <v>220</v>
      </c>
      <c r="GF132" s="5" t="s">
        <v>220</v>
      </c>
      <c r="GG132" s="5" t="s">
        <v>220</v>
      </c>
      <c r="GH132" s="5" t="s">
        <v>220</v>
      </c>
      <c r="GI132" s="5" t="s">
        <v>220</v>
      </c>
      <c r="GJ132" s="5" t="s">
        <v>220</v>
      </c>
      <c r="GK132" s="5" t="s">
        <v>220</v>
      </c>
      <c r="GL132" s="5" t="s">
        <v>220</v>
      </c>
      <c r="GM132" s="5">
        <v>763903</v>
      </c>
      <c r="GN132" s="5">
        <v>702638</v>
      </c>
      <c r="GO132" s="5">
        <v>405054</v>
      </c>
      <c r="GP132" s="5">
        <v>643344</v>
      </c>
      <c r="GQ132" s="5">
        <v>440996</v>
      </c>
      <c r="GR132" s="5">
        <v>375484</v>
      </c>
      <c r="GS132" s="5">
        <v>463190</v>
      </c>
      <c r="GT132" s="5">
        <v>391758</v>
      </c>
      <c r="GU132" s="5">
        <v>307244</v>
      </c>
      <c r="GV132" s="5">
        <v>259646</v>
      </c>
      <c r="GW132" s="5">
        <v>334774</v>
      </c>
      <c r="GX132" s="5">
        <v>371409</v>
      </c>
      <c r="GY132" s="5">
        <v>350074</v>
      </c>
      <c r="GZ132" s="5">
        <v>286087</v>
      </c>
      <c r="HA132" s="5">
        <v>177177</v>
      </c>
      <c r="HB132" s="5">
        <v>164901</v>
      </c>
      <c r="HC132" s="5">
        <v>182008</v>
      </c>
      <c r="HD132" s="5">
        <v>231430</v>
      </c>
      <c r="HE132" s="5">
        <v>172604</v>
      </c>
      <c r="HF132" s="5">
        <v>97536</v>
      </c>
      <c r="HG132" s="5">
        <v>109933</v>
      </c>
      <c r="HH132" s="5">
        <v>93975</v>
      </c>
      <c r="HI132" s="5">
        <v>103372</v>
      </c>
      <c r="HJ132" s="5">
        <v>147024</v>
      </c>
      <c r="HK132" s="5">
        <v>288194</v>
      </c>
      <c r="HL132" s="5">
        <v>161152</v>
      </c>
      <c r="HM132" s="5">
        <v>243486</v>
      </c>
      <c r="HN132" s="5">
        <v>119287</v>
      </c>
      <c r="HO132" s="5">
        <v>245554</v>
      </c>
      <c r="HP132" s="5">
        <v>149229</v>
      </c>
      <c r="HQ132" s="5">
        <v>241439</v>
      </c>
      <c r="HR132" s="5">
        <v>425168</v>
      </c>
      <c r="HS132" s="5">
        <v>911830</v>
      </c>
      <c r="HT132" s="5">
        <v>1060820</v>
      </c>
      <c r="HU132" s="5">
        <v>713036</v>
      </c>
      <c r="HV132" s="5">
        <v>836698</v>
      </c>
      <c r="HW132" s="5">
        <v>1142644</v>
      </c>
      <c r="HX132" s="5">
        <v>1100296</v>
      </c>
      <c r="HY132" s="5">
        <v>987535</v>
      </c>
      <c r="HZ132" s="5">
        <v>825299</v>
      </c>
      <c r="IA132" s="5">
        <v>976401</v>
      </c>
      <c r="IB132" s="5">
        <v>1054988</v>
      </c>
      <c r="IC132" s="5">
        <v>1216983</v>
      </c>
      <c r="ID132" s="5">
        <v>1460105</v>
      </c>
      <c r="IE132" s="5">
        <v>1413968</v>
      </c>
      <c r="IF132" s="5">
        <v>1262440</v>
      </c>
      <c r="IG132" s="5">
        <v>1105836</v>
      </c>
      <c r="IH132" s="5">
        <v>1013096</v>
      </c>
      <c r="II132" s="5">
        <v>970285</v>
      </c>
      <c r="IJ132" s="5">
        <v>1066234</v>
      </c>
      <c r="IK132" s="5">
        <v>1090476</v>
      </c>
      <c r="IL132" s="5">
        <v>773564</v>
      </c>
      <c r="IM132" s="5">
        <v>636657</v>
      </c>
      <c r="IN132" s="5">
        <v>637303</v>
      </c>
      <c r="IO132" s="5">
        <v>755213</v>
      </c>
      <c r="IP132" s="5">
        <v>673424</v>
      </c>
      <c r="IQ132" s="5">
        <v>637327</v>
      </c>
      <c r="IR132" s="5">
        <v>597141</v>
      </c>
      <c r="IS132" s="5">
        <v>627040</v>
      </c>
      <c r="IT132" s="5">
        <v>631095</v>
      </c>
      <c r="IU132" s="5">
        <v>561987</v>
      </c>
      <c r="IV132" s="5">
        <v>530848</v>
      </c>
      <c r="IW132" s="5">
        <v>554337</v>
      </c>
      <c r="IX132" s="5">
        <v>519246</v>
      </c>
      <c r="IY132" s="5">
        <v>0</v>
      </c>
      <c r="IZ132" s="5">
        <v>0</v>
      </c>
      <c r="JA132" s="5">
        <v>0</v>
      </c>
      <c r="JB132" s="5">
        <v>0</v>
      </c>
      <c r="JC132" s="5">
        <v>0</v>
      </c>
      <c r="JD132" s="5">
        <v>0</v>
      </c>
      <c r="JE132" s="5">
        <v>0</v>
      </c>
      <c r="JF132" s="5">
        <v>0</v>
      </c>
      <c r="JG132" s="5">
        <v>0</v>
      </c>
      <c r="JH132" s="5">
        <v>0</v>
      </c>
      <c r="JI132" s="5">
        <v>0</v>
      </c>
      <c r="JJ132" s="5">
        <v>0</v>
      </c>
      <c r="JK132" s="5">
        <v>0</v>
      </c>
      <c r="JL132" s="5">
        <v>0</v>
      </c>
      <c r="JM132" s="5">
        <v>0</v>
      </c>
      <c r="JN132" s="5">
        <v>0</v>
      </c>
      <c r="JO132" s="5">
        <v>0</v>
      </c>
      <c r="JP132" s="5">
        <v>0</v>
      </c>
      <c r="JQ132" s="5">
        <v>0</v>
      </c>
      <c r="JR132" s="5">
        <v>1</v>
      </c>
      <c r="JS132" s="5">
        <v>4309</v>
      </c>
      <c r="JT132" s="5">
        <v>32029</v>
      </c>
      <c r="JU132" s="5">
        <v>55659</v>
      </c>
      <c r="JV132" s="5">
        <v>54381</v>
      </c>
      <c r="JW132" s="5">
        <v>64417</v>
      </c>
      <c r="JX132" s="5">
        <v>57089</v>
      </c>
      <c r="JY132" s="5">
        <v>62608</v>
      </c>
      <c r="JZ132" s="5">
        <v>53694</v>
      </c>
      <c r="KA132" s="5">
        <v>67644</v>
      </c>
      <c r="KB132" s="5">
        <v>65008</v>
      </c>
      <c r="KC132" s="5">
        <v>64941</v>
      </c>
      <c r="KD132" s="5">
        <v>83214</v>
      </c>
      <c r="KE132" s="5">
        <v>430091</v>
      </c>
      <c r="KF132" s="5">
        <v>451776</v>
      </c>
      <c r="KG132" s="5">
        <v>424210</v>
      </c>
      <c r="KH132" s="5">
        <v>399624</v>
      </c>
      <c r="KI132" s="5">
        <v>377364</v>
      </c>
      <c r="KJ132" s="5">
        <v>354614</v>
      </c>
      <c r="KK132" s="5">
        <v>372875</v>
      </c>
      <c r="KL132" s="5">
        <v>307046</v>
      </c>
      <c r="KM132" s="5">
        <v>270117</v>
      </c>
      <c r="KN132" s="5">
        <v>277535</v>
      </c>
      <c r="KO132" s="5">
        <v>221097</v>
      </c>
      <c r="KP132" s="5">
        <v>175793</v>
      </c>
      <c r="KQ132" s="5">
        <v>140152</v>
      </c>
      <c r="KR132" s="5">
        <v>187317</v>
      </c>
      <c r="KS132" s="5">
        <v>107569</v>
      </c>
      <c r="KT132" s="5">
        <v>90669</v>
      </c>
      <c r="KU132" s="5">
        <v>85512</v>
      </c>
      <c r="KV132" s="5">
        <v>87066</v>
      </c>
      <c r="KW132" s="5">
        <v>71531</v>
      </c>
      <c r="KX132" s="5">
        <v>70220</v>
      </c>
      <c r="KY132" s="5">
        <v>42471</v>
      </c>
      <c r="KZ132" s="5">
        <v>26786</v>
      </c>
      <c r="LA132" s="5">
        <v>24235</v>
      </c>
      <c r="LB132" s="5">
        <v>17748</v>
      </c>
      <c r="LC132" s="5">
        <v>21543</v>
      </c>
      <c r="LD132" s="5">
        <v>22800</v>
      </c>
      <c r="LE132" s="5">
        <v>21259</v>
      </c>
      <c r="LF132" s="5">
        <v>21711</v>
      </c>
      <c r="LG132" s="5">
        <v>26170</v>
      </c>
      <c r="LH132" s="5">
        <v>22143</v>
      </c>
      <c r="LI132" s="5">
        <v>28990</v>
      </c>
      <c r="LJ132" s="5">
        <v>20940</v>
      </c>
      <c r="LK132" s="5">
        <v>18588</v>
      </c>
      <c r="LL132" s="5">
        <v>15359</v>
      </c>
      <c r="LM132" s="5">
        <v>16020</v>
      </c>
      <c r="LN132" s="5">
        <v>10867</v>
      </c>
      <c r="LO132" s="5">
        <v>8863</v>
      </c>
      <c r="LP132" s="5">
        <v>7927</v>
      </c>
      <c r="LQ132" s="5">
        <v>8438</v>
      </c>
      <c r="LR132" s="5">
        <v>9276</v>
      </c>
      <c r="LS132" s="5">
        <v>11984</v>
      </c>
      <c r="LT132" s="5">
        <v>8249</v>
      </c>
      <c r="LU132" s="5">
        <v>5633</v>
      </c>
      <c r="LV132" s="5">
        <v>4776</v>
      </c>
      <c r="LW132" s="5">
        <v>6414</v>
      </c>
      <c r="LX132" s="5">
        <v>4634</v>
      </c>
      <c r="LY132" s="5">
        <v>2670</v>
      </c>
      <c r="LZ132" s="5">
        <v>3933</v>
      </c>
      <c r="MA132" s="5">
        <v>2230</v>
      </c>
      <c r="MB132" s="5">
        <v>3084</v>
      </c>
      <c r="MC132" s="5">
        <v>2575</v>
      </c>
      <c r="MD132" s="5">
        <v>2819</v>
      </c>
      <c r="ME132" s="5">
        <v>4904</v>
      </c>
      <c r="MF132" s="5">
        <v>4075</v>
      </c>
      <c r="MG132" s="5">
        <v>2771</v>
      </c>
      <c r="MH132" s="5">
        <v>2198</v>
      </c>
      <c r="MI132" s="5">
        <v>1769</v>
      </c>
      <c r="MJ132" s="5">
        <v>4692</v>
      </c>
      <c r="MK132" s="5">
        <v>1428</v>
      </c>
      <c r="ML132" s="5">
        <v>1357</v>
      </c>
      <c r="MM132" s="5">
        <v>1960</v>
      </c>
      <c r="MN132" s="5">
        <v>3115</v>
      </c>
      <c r="MO132" s="5">
        <v>3646</v>
      </c>
      <c r="MP132" s="5">
        <v>2496</v>
      </c>
      <c r="MQ132" s="5">
        <v>251</v>
      </c>
      <c r="MR132" s="5">
        <v>279</v>
      </c>
      <c r="MS132" s="5">
        <v>388</v>
      </c>
      <c r="MT132" s="5">
        <v>290</v>
      </c>
      <c r="MU132" s="5">
        <v>296</v>
      </c>
      <c r="MV132" s="5">
        <v>425</v>
      </c>
      <c r="MW132" s="5">
        <v>251</v>
      </c>
      <c r="MX132" s="5">
        <v>192</v>
      </c>
      <c r="MY132" s="5">
        <v>176</v>
      </c>
      <c r="MZ132" s="5">
        <v>150</v>
      </c>
      <c r="NA132" s="5">
        <v>159</v>
      </c>
      <c r="NB132" s="5">
        <v>137</v>
      </c>
      <c r="NC132" s="5">
        <v>155</v>
      </c>
      <c r="ND132" s="5">
        <v>10</v>
      </c>
      <c r="NE132" s="5" t="s">
        <v>220</v>
      </c>
      <c r="NF132" s="5" t="s">
        <v>220</v>
      </c>
      <c r="NG132" s="5" t="s">
        <v>220</v>
      </c>
      <c r="NH132" s="5" t="s">
        <v>220</v>
      </c>
      <c r="NI132" s="5" t="s">
        <v>220</v>
      </c>
      <c r="NJ132" s="5" t="s">
        <v>220</v>
      </c>
      <c r="NK132" s="5" t="s">
        <v>220</v>
      </c>
      <c r="NL132" s="5" t="s">
        <v>220</v>
      </c>
      <c r="NM132" s="5" t="s">
        <v>220</v>
      </c>
      <c r="NN132" s="5" t="s">
        <v>220</v>
      </c>
      <c r="NO132" s="5" t="s">
        <v>220</v>
      </c>
      <c r="NP132" s="5" t="s">
        <v>220</v>
      </c>
      <c r="NQ132" s="5" t="s">
        <v>220</v>
      </c>
      <c r="NR132" s="5" t="s">
        <v>220</v>
      </c>
      <c r="NS132" s="5" t="s">
        <v>220</v>
      </c>
      <c r="NT132" s="5" t="s">
        <v>220</v>
      </c>
      <c r="NU132" s="5" t="s">
        <v>220</v>
      </c>
      <c r="NV132" s="5" t="s">
        <v>220</v>
      </c>
      <c r="NW132" s="5">
        <v>0</v>
      </c>
      <c r="NX132" s="5">
        <v>0</v>
      </c>
      <c r="NY132" s="5">
        <v>0</v>
      </c>
      <c r="NZ132" s="5">
        <v>0</v>
      </c>
      <c r="OA132" s="5">
        <v>0</v>
      </c>
      <c r="OB132" s="5">
        <v>0</v>
      </c>
      <c r="OC132" s="5">
        <v>0</v>
      </c>
      <c r="OD132" s="5">
        <v>0</v>
      </c>
      <c r="OE132" s="5">
        <v>0</v>
      </c>
      <c r="OF132" s="5">
        <v>0</v>
      </c>
      <c r="OG132" s="5">
        <v>0</v>
      </c>
      <c r="OH132" s="5">
        <v>0</v>
      </c>
      <c r="OI132" s="5">
        <v>0</v>
      </c>
      <c r="OJ132" s="5">
        <v>0</v>
      </c>
      <c r="OK132" s="5" t="s">
        <v>220</v>
      </c>
      <c r="OL132" s="5" t="s">
        <v>220</v>
      </c>
      <c r="OM132" s="5" t="s">
        <v>220</v>
      </c>
      <c r="ON132" s="5" t="s">
        <v>220</v>
      </c>
      <c r="OO132" s="5" t="s">
        <v>220</v>
      </c>
      <c r="OP132" s="5" t="s">
        <v>220</v>
      </c>
      <c r="OQ132" s="5" t="s">
        <v>220</v>
      </c>
      <c r="OR132" s="5" t="s">
        <v>220</v>
      </c>
      <c r="OS132" s="5" t="s">
        <v>220</v>
      </c>
      <c r="OT132" s="5" t="s">
        <v>220</v>
      </c>
      <c r="OU132" s="5" t="s">
        <v>220</v>
      </c>
      <c r="OV132" s="5" t="s">
        <v>220</v>
      </c>
      <c r="OW132" s="5" t="s">
        <v>220</v>
      </c>
      <c r="OX132" s="5" t="s">
        <v>220</v>
      </c>
      <c r="OY132" s="5" t="s">
        <v>220</v>
      </c>
      <c r="OZ132" s="5" t="s">
        <v>220</v>
      </c>
      <c r="PA132" s="5" t="s">
        <v>220</v>
      </c>
      <c r="PB132" s="5" t="s">
        <v>220</v>
      </c>
      <c r="PC132" s="5">
        <v>50072</v>
      </c>
      <c r="PD132" s="5">
        <v>62418</v>
      </c>
      <c r="PE132" s="5">
        <v>47359</v>
      </c>
      <c r="PF132" s="5">
        <v>60587</v>
      </c>
      <c r="PG132" s="5">
        <v>67402</v>
      </c>
      <c r="PH132" s="5">
        <v>68744</v>
      </c>
      <c r="PI132" s="5">
        <v>79983</v>
      </c>
      <c r="PJ132" s="5">
        <v>79831</v>
      </c>
      <c r="PK132" s="5">
        <v>81081</v>
      </c>
      <c r="PL132" s="5">
        <v>75076</v>
      </c>
      <c r="PM132" s="5">
        <v>77058</v>
      </c>
      <c r="PN132" s="5">
        <v>84716</v>
      </c>
      <c r="PO132" s="5">
        <v>87953</v>
      </c>
      <c r="PP132" s="5">
        <v>56476</v>
      </c>
      <c r="PQ132" s="5">
        <v>54859</v>
      </c>
      <c r="PR132" s="5">
        <v>50172</v>
      </c>
      <c r="PS132" s="5">
        <v>54914</v>
      </c>
      <c r="PT132" s="5">
        <v>60020</v>
      </c>
      <c r="PU132" s="5">
        <v>59548</v>
      </c>
      <c r="PV132" s="5">
        <v>52899</v>
      </c>
      <c r="PW132" s="5">
        <v>45707</v>
      </c>
      <c r="PX132" s="5">
        <v>54997</v>
      </c>
      <c r="PY132" s="5">
        <v>51675</v>
      </c>
      <c r="PZ132" s="5">
        <v>53531</v>
      </c>
      <c r="QA132" s="5">
        <v>50129</v>
      </c>
      <c r="QB132" s="5">
        <v>47366</v>
      </c>
      <c r="QC132" s="5">
        <v>41712</v>
      </c>
      <c r="QD132" s="5">
        <v>39889</v>
      </c>
      <c r="QE132" s="5">
        <v>41700</v>
      </c>
      <c r="QF132" s="5">
        <v>40015</v>
      </c>
      <c r="QG132" s="5">
        <v>39370</v>
      </c>
      <c r="QH132" s="5">
        <v>36295</v>
      </c>
      <c r="QI132" s="5">
        <v>119084</v>
      </c>
      <c r="QJ132" s="5">
        <v>81754</v>
      </c>
      <c r="QK132" s="5">
        <v>51413</v>
      </c>
      <c r="QL132" s="5">
        <v>51164</v>
      </c>
      <c r="QM132" s="5">
        <v>36651</v>
      </c>
      <c r="QN132" s="5">
        <v>43749</v>
      </c>
      <c r="QO132" s="5">
        <v>46713</v>
      </c>
      <c r="QP132" s="5">
        <v>53390</v>
      </c>
      <c r="QQ132" s="5">
        <v>47056</v>
      </c>
      <c r="QR132" s="5">
        <v>41993</v>
      </c>
      <c r="QS132" s="5">
        <v>39718</v>
      </c>
      <c r="QT132" s="5">
        <v>44268</v>
      </c>
      <c r="QU132" s="5">
        <v>39225</v>
      </c>
      <c r="QV132" s="5">
        <v>30231</v>
      </c>
      <c r="QW132" s="5">
        <v>26893</v>
      </c>
      <c r="QX132" s="5">
        <v>23489</v>
      </c>
      <c r="QY132" s="5">
        <v>18784</v>
      </c>
      <c r="QZ132" s="5">
        <v>23015</v>
      </c>
      <c r="RA132" s="5">
        <v>20519</v>
      </c>
      <c r="RB132" s="5">
        <v>28310</v>
      </c>
      <c r="RC132" s="5">
        <v>25508</v>
      </c>
      <c r="RD132" s="5">
        <v>24373</v>
      </c>
      <c r="RE132" s="5">
        <v>26558</v>
      </c>
      <c r="RF132" s="5">
        <v>20660</v>
      </c>
      <c r="RG132" s="5">
        <v>28418</v>
      </c>
      <c r="RH132" s="5">
        <v>29651</v>
      </c>
      <c r="RI132" s="5">
        <v>31438</v>
      </c>
      <c r="RJ132" s="5">
        <v>29913</v>
      </c>
      <c r="RK132" s="5">
        <v>29695</v>
      </c>
      <c r="RL132" s="5">
        <v>34151</v>
      </c>
      <c r="RM132" s="5">
        <v>31636</v>
      </c>
      <c r="RN132" s="5">
        <v>30507</v>
      </c>
      <c r="RO132" s="5">
        <v>94440</v>
      </c>
      <c r="RP132" s="5">
        <v>92147</v>
      </c>
      <c r="RQ132" s="5">
        <v>76121</v>
      </c>
      <c r="RR132" s="5">
        <v>77547</v>
      </c>
      <c r="RS132" s="5">
        <v>29900</v>
      </c>
      <c r="RT132" s="5">
        <v>51405</v>
      </c>
      <c r="RU132" s="5">
        <v>59449</v>
      </c>
      <c r="RV132" s="5">
        <v>94079</v>
      </c>
      <c r="RW132" s="5">
        <v>57175</v>
      </c>
      <c r="RX132" s="5">
        <v>59259</v>
      </c>
      <c r="RY132" s="5">
        <v>58153</v>
      </c>
      <c r="RZ132" s="5">
        <v>57735</v>
      </c>
      <c r="SA132" s="5">
        <v>55247</v>
      </c>
      <c r="SB132" s="5">
        <v>34909</v>
      </c>
      <c r="SC132" s="5">
        <v>40632</v>
      </c>
      <c r="SD132" s="5">
        <v>41172</v>
      </c>
      <c r="SE132" s="5">
        <v>38061</v>
      </c>
      <c r="SF132" s="5">
        <v>41054</v>
      </c>
      <c r="SG132" s="5">
        <v>42730</v>
      </c>
      <c r="SH132" s="5">
        <v>33667</v>
      </c>
      <c r="SI132" s="5">
        <v>45224</v>
      </c>
      <c r="SJ132" s="5">
        <v>38769</v>
      </c>
      <c r="SK132" s="5">
        <v>37294</v>
      </c>
      <c r="SL132" s="5">
        <v>38583</v>
      </c>
      <c r="SM132" s="5">
        <v>37857</v>
      </c>
      <c r="SN132" s="5">
        <v>39043</v>
      </c>
      <c r="SO132" s="5">
        <v>38946</v>
      </c>
      <c r="SP132" s="5">
        <v>40848</v>
      </c>
      <c r="SQ132" s="5">
        <v>39399</v>
      </c>
      <c r="SR132" s="5">
        <v>36534</v>
      </c>
      <c r="SS132" s="5">
        <v>33615</v>
      </c>
      <c r="ST132" s="5">
        <v>30757</v>
      </c>
      <c r="SU132" s="5">
        <v>307960</v>
      </c>
      <c r="SV132" s="5">
        <v>313252</v>
      </c>
      <c r="SW132" s="5">
        <v>263228</v>
      </c>
      <c r="SX132" s="5">
        <v>268159</v>
      </c>
      <c r="SY132" s="5">
        <v>199400</v>
      </c>
      <c r="SZ132" s="5">
        <v>184100</v>
      </c>
      <c r="TA132" s="5">
        <v>200433</v>
      </c>
      <c r="TB132" s="5">
        <v>193740</v>
      </c>
      <c r="TC132" s="5">
        <v>168942</v>
      </c>
      <c r="TD132" s="5">
        <v>110131</v>
      </c>
      <c r="TE132" s="5">
        <v>74848</v>
      </c>
      <c r="TF132" s="5">
        <v>61912</v>
      </c>
      <c r="TG132" s="5">
        <v>60359</v>
      </c>
      <c r="TH132" s="5">
        <v>41765</v>
      </c>
      <c r="TI132" s="5">
        <v>42536</v>
      </c>
      <c r="TJ132" s="5">
        <v>49033</v>
      </c>
      <c r="TK132" s="5">
        <v>49484</v>
      </c>
      <c r="TL132" s="5">
        <v>52586</v>
      </c>
      <c r="TM132" s="5">
        <v>53075</v>
      </c>
      <c r="TN132" s="5">
        <v>59412</v>
      </c>
      <c r="TO132" s="5">
        <v>61162</v>
      </c>
      <c r="TP132" s="5">
        <v>56893</v>
      </c>
      <c r="TQ132" s="5">
        <v>35261</v>
      </c>
      <c r="TR132" s="5">
        <v>37385</v>
      </c>
      <c r="TS132" s="5">
        <v>47354</v>
      </c>
      <c r="TT132" s="5">
        <v>38315</v>
      </c>
      <c r="TU132" s="5">
        <v>39875</v>
      </c>
      <c r="TV132" s="5">
        <v>9888</v>
      </c>
      <c r="TW132" s="5">
        <v>3114</v>
      </c>
      <c r="TX132" s="5">
        <v>6111</v>
      </c>
      <c r="TY132" s="5">
        <v>5867</v>
      </c>
      <c r="TZ132" s="5">
        <v>3171</v>
      </c>
      <c r="UA132" s="5">
        <v>15</v>
      </c>
      <c r="UB132" s="5">
        <v>39</v>
      </c>
      <c r="UC132" s="5">
        <v>56</v>
      </c>
      <c r="UD132" s="5">
        <v>190</v>
      </c>
      <c r="UE132" s="5">
        <v>1216</v>
      </c>
      <c r="UF132" s="5">
        <v>2241</v>
      </c>
      <c r="UG132" s="5">
        <v>3102</v>
      </c>
      <c r="UH132" s="5">
        <v>2897</v>
      </c>
      <c r="UI132" s="5">
        <v>2465</v>
      </c>
      <c r="UJ132" s="5">
        <v>2405</v>
      </c>
      <c r="UK132" s="5">
        <v>2295</v>
      </c>
      <c r="UL132" s="5">
        <v>2415</v>
      </c>
      <c r="UM132" s="5">
        <v>2519</v>
      </c>
      <c r="UN132" s="5">
        <v>1855</v>
      </c>
      <c r="UO132" s="5">
        <v>1509</v>
      </c>
      <c r="UP132" s="5">
        <v>1424</v>
      </c>
      <c r="UQ132" s="5">
        <v>1571</v>
      </c>
      <c r="UR132" s="5">
        <v>3274</v>
      </c>
      <c r="US132" s="5">
        <v>4983</v>
      </c>
      <c r="UT132" s="5">
        <v>4958</v>
      </c>
      <c r="UU132" s="5">
        <v>6747</v>
      </c>
      <c r="UV132" s="5">
        <v>9690</v>
      </c>
      <c r="UW132" s="5">
        <v>8496</v>
      </c>
      <c r="UX132" s="5">
        <v>11367</v>
      </c>
      <c r="UY132" s="5">
        <v>8341</v>
      </c>
      <c r="UZ132" s="5">
        <v>3060</v>
      </c>
      <c r="VA132" s="5">
        <v>2364</v>
      </c>
      <c r="VB132" s="5">
        <v>2326</v>
      </c>
      <c r="VC132" s="5">
        <v>2140</v>
      </c>
      <c r="VD132" s="5">
        <v>2140</v>
      </c>
      <c r="VE132" s="5">
        <v>2234</v>
      </c>
      <c r="VF132" s="5">
        <v>2483</v>
      </c>
      <c r="VG132" s="5">
        <v>137002</v>
      </c>
      <c r="VH132" s="5">
        <v>142585</v>
      </c>
      <c r="VI132" s="5">
        <v>142167</v>
      </c>
      <c r="VJ132" s="5">
        <v>162571</v>
      </c>
      <c r="VK132" s="5">
        <v>158525</v>
      </c>
      <c r="VL132" s="5">
        <v>145330</v>
      </c>
      <c r="VM132" s="5">
        <v>156881</v>
      </c>
      <c r="VN132" s="5">
        <v>157057</v>
      </c>
      <c r="VO132" s="5">
        <v>151808</v>
      </c>
      <c r="VP132" s="5">
        <v>149338</v>
      </c>
      <c r="VQ132" s="5">
        <v>121074</v>
      </c>
      <c r="VR132" s="5">
        <v>137758</v>
      </c>
      <c r="VS132" s="5">
        <v>131951</v>
      </c>
      <c r="VT132" s="5">
        <v>93306</v>
      </c>
      <c r="VU132" s="5">
        <v>107088</v>
      </c>
      <c r="VV132" s="5">
        <v>93523</v>
      </c>
      <c r="VW132" s="5">
        <v>100364</v>
      </c>
      <c r="VX132" s="5">
        <v>94910</v>
      </c>
      <c r="VY132" s="5">
        <v>68129</v>
      </c>
      <c r="VZ132" s="5">
        <v>77667</v>
      </c>
      <c r="WA132" s="5">
        <v>104119</v>
      </c>
      <c r="WB132" s="5">
        <v>106924</v>
      </c>
      <c r="WC132" s="5">
        <v>125658</v>
      </c>
      <c r="WD132" s="5">
        <v>126868</v>
      </c>
      <c r="WE132" s="5">
        <v>174653</v>
      </c>
      <c r="WF132" s="5">
        <v>152778</v>
      </c>
      <c r="WG132" s="5">
        <v>122839</v>
      </c>
      <c r="WH132" s="5">
        <v>113362</v>
      </c>
      <c r="WI132" s="5">
        <v>104421</v>
      </c>
      <c r="WJ132" s="5">
        <v>105663</v>
      </c>
      <c r="WK132" s="5">
        <v>96777</v>
      </c>
      <c r="WL132" s="5">
        <v>93385</v>
      </c>
      <c r="WM132" s="5">
        <v>44</v>
      </c>
      <c r="WN132" s="5">
        <v>21</v>
      </c>
      <c r="WO132" s="5">
        <v>0</v>
      </c>
      <c r="WP132" s="5">
        <v>-1</v>
      </c>
      <c r="WQ132" s="5">
        <v>3</v>
      </c>
      <c r="WR132" s="5">
        <v>0</v>
      </c>
      <c r="WS132" s="5">
        <v>0</v>
      </c>
      <c r="WT132" s="5">
        <v>0</v>
      </c>
      <c r="WU132" s="5">
        <v>0</v>
      </c>
      <c r="WV132" s="5">
        <v>0</v>
      </c>
      <c r="WW132" s="5">
        <v>0</v>
      </c>
      <c r="WX132" s="5">
        <v>0</v>
      </c>
      <c r="WY132" s="5">
        <v>0</v>
      </c>
      <c r="WZ132" s="5">
        <v>0</v>
      </c>
      <c r="XA132" s="5">
        <v>0</v>
      </c>
      <c r="XB132" s="5">
        <v>0</v>
      </c>
      <c r="XC132" s="5">
        <v>0</v>
      </c>
      <c r="XD132" s="5">
        <v>0</v>
      </c>
      <c r="XE132" s="5">
        <v>-3</v>
      </c>
      <c r="XF132" s="5">
        <v>-9</v>
      </c>
      <c r="XG132" s="5">
        <v>1921</v>
      </c>
      <c r="XH132" s="5">
        <v>0</v>
      </c>
      <c r="XI132" s="5">
        <v>0</v>
      </c>
      <c r="XJ132" s="5">
        <v>0</v>
      </c>
      <c r="XK132" s="5">
        <v>828</v>
      </c>
      <c r="XL132" s="5">
        <v>950</v>
      </c>
      <c r="XM132" s="5">
        <v>1161</v>
      </c>
      <c r="XN132" s="5">
        <v>1043</v>
      </c>
      <c r="XO132" s="5">
        <v>1059</v>
      </c>
      <c r="XP132" s="5">
        <v>1185</v>
      </c>
      <c r="XQ132" s="5">
        <v>1073</v>
      </c>
      <c r="XR132" s="5">
        <v>1054</v>
      </c>
      <c r="XS132" s="2">
        <v>54913</v>
      </c>
      <c r="XT132" s="3" t="s">
        <v>222</v>
      </c>
      <c r="XU132" s="3" t="s">
        <v>222</v>
      </c>
      <c r="XV132" s="3" t="s">
        <v>222</v>
      </c>
      <c r="XW132" s="3" t="s">
        <v>221</v>
      </c>
      <c r="XX132" s="3" t="s">
        <v>222</v>
      </c>
      <c r="XY132" s="3" t="s">
        <v>222</v>
      </c>
      <c r="XZ132" s="3" t="s">
        <v>261</v>
      </c>
    </row>
    <row r="133" spans="1:650" x14ac:dyDescent="0.3">
      <c r="A133" s="1" t="s">
        <v>127</v>
      </c>
      <c r="B133" s="2">
        <v>4014480</v>
      </c>
      <c r="C133" s="5">
        <v>9091</v>
      </c>
      <c r="D133" s="5">
        <v>6020</v>
      </c>
      <c r="E133" s="5">
        <v>8757</v>
      </c>
      <c r="F133" s="5">
        <v>8062</v>
      </c>
      <c r="G133" s="5">
        <v>8545</v>
      </c>
      <c r="H133" s="5">
        <v>2683</v>
      </c>
      <c r="I133" s="5">
        <v>198</v>
      </c>
      <c r="J133" s="5">
        <v>192</v>
      </c>
      <c r="K133" s="5">
        <v>9426</v>
      </c>
      <c r="L133" s="5">
        <v>8036</v>
      </c>
      <c r="M133" s="5">
        <v>5987</v>
      </c>
      <c r="N133" s="5">
        <v>14234</v>
      </c>
      <c r="O133" s="5">
        <v>9825</v>
      </c>
      <c r="P133" s="5">
        <v>2180</v>
      </c>
      <c r="Q133" s="5">
        <v>26</v>
      </c>
      <c r="R133" s="5">
        <v>21027</v>
      </c>
      <c r="S133" s="5">
        <v>0</v>
      </c>
      <c r="T133" s="5">
        <v>138</v>
      </c>
      <c r="U133" s="5">
        <v>2820</v>
      </c>
      <c r="V133" s="5">
        <v>23413</v>
      </c>
      <c r="W133" s="5">
        <v>2</v>
      </c>
      <c r="X133" s="5">
        <v>0</v>
      </c>
      <c r="Y133" s="5">
        <v>0</v>
      </c>
      <c r="Z133" s="5">
        <v>264</v>
      </c>
      <c r="AA133" s="5">
        <v>0</v>
      </c>
      <c r="AB133" s="5">
        <v>1939</v>
      </c>
      <c r="AC133" s="5">
        <v>311762</v>
      </c>
      <c r="AD133" s="5">
        <v>0</v>
      </c>
      <c r="AE133" s="5">
        <v>0</v>
      </c>
      <c r="AF133" s="5">
        <v>0</v>
      </c>
      <c r="AG133" s="5">
        <v>0</v>
      </c>
      <c r="AH133" s="5">
        <v>0</v>
      </c>
      <c r="AI133" s="5">
        <v>0</v>
      </c>
      <c r="AJ133" s="5">
        <v>82</v>
      </c>
      <c r="AK133" s="5">
        <v>0</v>
      </c>
      <c r="AL133" s="5">
        <v>12</v>
      </c>
      <c r="AM133" s="5">
        <v>10307</v>
      </c>
      <c r="AN133" s="5">
        <v>14897</v>
      </c>
      <c r="AO133" s="5">
        <v>18650</v>
      </c>
      <c r="AP133" s="5">
        <v>18453</v>
      </c>
      <c r="AQ133" s="5">
        <v>10065</v>
      </c>
      <c r="AR133" s="5">
        <v>-1480</v>
      </c>
      <c r="AS133" s="5">
        <v>14612</v>
      </c>
      <c r="AT133" s="5">
        <v>6351</v>
      </c>
      <c r="AU133" s="5">
        <v>10153</v>
      </c>
      <c r="AV133" s="5">
        <v>17614</v>
      </c>
      <c r="AW133" s="5">
        <v>25968</v>
      </c>
      <c r="AX133" s="5">
        <v>26335</v>
      </c>
      <c r="AY133" s="5">
        <v>71468</v>
      </c>
      <c r="AZ133" s="5">
        <v>13233</v>
      </c>
      <c r="BA133" s="5">
        <v>5758</v>
      </c>
      <c r="BB133" s="5">
        <v>55529</v>
      </c>
      <c r="BC133" s="5">
        <v>27408</v>
      </c>
      <c r="BD133" s="5">
        <v>37064</v>
      </c>
      <c r="BE133" s="5">
        <v>27979</v>
      </c>
      <c r="BF133" s="5">
        <v>33070</v>
      </c>
      <c r="BG133" s="5">
        <v>73863</v>
      </c>
      <c r="BH133" s="5">
        <v>83149</v>
      </c>
      <c r="BI133" s="5">
        <v>62225</v>
      </c>
      <c r="BJ133" s="5">
        <v>111942</v>
      </c>
      <c r="BK133" s="5">
        <v>93735</v>
      </c>
      <c r="BL133" s="5">
        <v>84824</v>
      </c>
      <c r="BM133" s="5">
        <v>63263</v>
      </c>
      <c r="BN133" s="5">
        <v>64793</v>
      </c>
      <c r="BO133" s="5">
        <v>1542</v>
      </c>
      <c r="BP133" s="5">
        <v>1326</v>
      </c>
      <c r="BQ133" s="5">
        <v>2709</v>
      </c>
      <c r="BR133" s="5">
        <v>3131</v>
      </c>
      <c r="BS133" s="5">
        <v>4510</v>
      </c>
      <c r="BT133" s="5">
        <v>729</v>
      </c>
      <c r="BU133" s="5">
        <v>5736</v>
      </c>
      <c r="BV133" s="5">
        <v>6632</v>
      </c>
      <c r="BW133" s="5">
        <v>7966</v>
      </c>
      <c r="BX133" s="5">
        <v>3045</v>
      </c>
      <c r="BY133" s="5">
        <v>1539</v>
      </c>
      <c r="BZ133" s="5">
        <v>8775</v>
      </c>
      <c r="CA133" s="5">
        <v>11676</v>
      </c>
      <c r="CB133" s="5">
        <v>73</v>
      </c>
      <c r="CC133" s="5">
        <v>2731</v>
      </c>
      <c r="CD133" s="5">
        <v>2658</v>
      </c>
      <c r="CE133" s="5">
        <v>4587</v>
      </c>
      <c r="CF133" s="5">
        <v>4729</v>
      </c>
      <c r="CG133" s="5">
        <v>2730</v>
      </c>
      <c r="CH133" s="5">
        <v>-12761</v>
      </c>
      <c r="CI133" s="5">
        <v>4751</v>
      </c>
      <c r="CJ133" s="5">
        <v>10262</v>
      </c>
      <c r="CK133" s="5">
        <v>8922</v>
      </c>
      <c r="CL133" s="5">
        <v>42638</v>
      </c>
      <c r="CM133" s="5">
        <v>32180</v>
      </c>
      <c r="CN133" s="5">
        <v>26365</v>
      </c>
      <c r="CO133" s="5">
        <v>21625</v>
      </c>
      <c r="CP133" s="5">
        <v>17057</v>
      </c>
      <c r="CQ133" s="5">
        <v>29359</v>
      </c>
      <c r="CR133" s="5">
        <v>22749</v>
      </c>
      <c r="CS133" s="5">
        <v>16762</v>
      </c>
      <c r="CT133" s="5">
        <v>11628</v>
      </c>
      <c r="CU133" s="5">
        <v>135555</v>
      </c>
      <c r="CV133" s="5">
        <v>117959</v>
      </c>
      <c r="CW133" s="5">
        <v>98189</v>
      </c>
      <c r="CX133" s="5">
        <v>109994</v>
      </c>
      <c r="CY133" s="5">
        <v>114984</v>
      </c>
      <c r="CZ133" s="5">
        <v>121864</v>
      </c>
      <c r="DA133" s="5">
        <v>114168</v>
      </c>
      <c r="DB133" s="5">
        <v>172219</v>
      </c>
      <c r="DC133" s="5">
        <v>94088</v>
      </c>
      <c r="DD133" s="5">
        <v>104397</v>
      </c>
      <c r="DE133" s="5">
        <v>102778</v>
      </c>
      <c r="DF133" s="5">
        <v>102767</v>
      </c>
      <c r="DG133" s="5">
        <v>81799</v>
      </c>
      <c r="DH133" s="5">
        <v>87009</v>
      </c>
      <c r="DI133" s="5">
        <v>85768</v>
      </c>
      <c r="DJ133" s="5">
        <v>57347</v>
      </c>
      <c r="DK133" s="5">
        <v>74483</v>
      </c>
      <c r="DL133" s="5">
        <v>46760</v>
      </c>
      <c r="DM133" s="5">
        <v>36985</v>
      </c>
      <c r="DN133" s="5">
        <v>42146</v>
      </c>
      <c r="DO133" s="5">
        <v>46989</v>
      </c>
      <c r="DP133" s="5">
        <v>30063</v>
      </c>
      <c r="DQ133" s="5">
        <v>62547</v>
      </c>
      <c r="DR133" s="5">
        <v>63058</v>
      </c>
      <c r="DS133" s="5">
        <v>56700</v>
      </c>
      <c r="DT133" s="5">
        <v>67814</v>
      </c>
      <c r="DU133" s="5">
        <v>58344</v>
      </c>
      <c r="DV133" s="5">
        <v>76631</v>
      </c>
      <c r="DW133" s="5">
        <v>65084</v>
      </c>
      <c r="DX133" s="5">
        <v>73610</v>
      </c>
      <c r="DY133" s="5">
        <v>49955</v>
      </c>
      <c r="DZ133" s="5">
        <v>57072</v>
      </c>
      <c r="EA133" s="5">
        <v>4329</v>
      </c>
      <c r="EB133" s="5">
        <v>11857</v>
      </c>
      <c r="EC133" s="5">
        <v>13327</v>
      </c>
      <c r="ED133" s="5">
        <v>20947</v>
      </c>
      <c r="EE133" s="5">
        <v>3475</v>
      </c>
      <c r="EF133" s="5">
        <v>2883</v>
      </c>
      <c r="EG133" s="5">
        <v>10446</v>
      </c>
      <c r="EH133" s="5">
        <v>33055</v>
      </c>
      <c r="EI133" s="5">
        <v>16993</v>
      </c>
      <c r="EJ133" s="5">
        <v>1681</v>
      </c>
      <c r="EK133" s="5">
        <v>3267</v>
      </c>
      <c r="EL133" s="5">
        <v>24210</v>
      </c>
      <c r="EM133" s="5">
        <v>25081</v>
      </c>
      <c r="EN133" s="5">
        <v>14698</v>
      </c>
      <c r="EO133" s="5">
        <v>-91</v>
      </c>
      <c r="EP133" s="5">
        <v>4073</v>
      </c>
      <c r="EQ133" s="5">
        <v>-1131</v>
      </c>
      <c r="ER133" s="5">
        <v>-319</v>
      </c>
      <c r="ES133" s="5">
        <v>-455</v>
      </c>
      <c r="ET133" s="5">
        <v>52850</v>
      </c>
      <c r="EU133" s="5">
        <v>51905</v>
      </c>
      <c r="EV133" s="5">
        <v>4613</v>
      </c>
      <c r="EW133" s="5">
        <v>9479</v>
      </c>
      <c r="EX133" s="5">
        <v>3943</v>
      </c>
      <c r="EY133" s="5">
        <v>2935</v>
      </c>
      <c r="EZ133" s="5">
        <v>10889</v>
      </c>
      <c r="FA133" s="5">
        <v>8567</v>
      </c>
      <c r="FB133" s="5">
        <v>12194</v>
      </c>
      <c r="FC133" s="5">
        <v>20089</v>
      </c>
      <c r="FD133" s="5">
        <v>18514</v>
      </c>
      <c r="FE133" s="5">
        <v>13720</v>
      </c>
      <c r="FF133" s="5">
        <v>16066</v>
      </c>
      <c r="FG133" s="5">
        <v>0</v>
      </c>
      <c r="FH133" s="5">
        <v>0</v>
      </c>
      <c r="FI133" s="5">
        <v>0</v>
      </c>
      <c r="FJ133" s="5">
        <v>0</v>
      </c>
      <c r="FK133" s="5">
        <v>0</v>
      </c>
      <c r="FL133" s="5">
        <v>0</v>
      </c>
      <c r="FM133" s="5">
        <v>0</v>
      </c>
      <c r="FN133" s="5">
        <v>0</v>
      </c>
      <c r="FO133" s="5">
        <v>0</v>
      </c>
      <c r="FP133" s="5">
        <v>0</v>
      </c>
      <c r="FQ133" s="5">
        <v>0</v>
      </c>
      <c r="FR133" s="5">
        <v>0</v>
      </c>
      <c r="FS133" s="5">
        <v>0</v>
      </c>
      <c r="FT133" s="5">
        <v>0</v>
      </c>
      <c r="FU133" s="5" t="s">
        <v>220</v>
      </c>
      <c r="FV133" s="5" t="s">
        <v>220</v>
      </c>
      <c r="FW133" s="5" t="s">
        <v>220</v>
      </c>
      <c r="FX133" s="5" t="s">
        <v>220</v>
      </c>
      <c r="FY133" s="5" t="s">
        <v>220</v>
      </c>
      <c r="FZ133" s="5" t="s">
        <v>220</v>
      </c>
      <c r="GA133" s="5" t="s">
        <v>220</v>
      </c>
      <c r="GB133" s="5" t="s">
        <v>220</v>
      </c>
      <c r="GC133" s="5" t="s">
        <v>220</v>
      </c>
      <c r="GD133" s="5" t="s">
        <v>220</v>
      </c>
      <c r="GE133" s="5" t="s">
        <v>220</v>
      </c>
      <c r="GF133" s="5" t="s">
        <v>220</v>
      </c>
      <c r="GG133" s="5" t="s">
        <v>220</v>
      </c>
      <c r="GH133" s="5" t="s">
        <v>220</v>
      </c>
      <c r="GI133" s="5" t="s">
        <v>220</v>
      </c>
      <c r="GJ133" s="5" t="s">
        <v>220</v>
      </c>
      <c r="GK133" s="5" t="s">
        <v>220</v>
      </c>
      <c r="GL133" s="5" t="s">
        <v>220</v>
      </c>
      <c r="GM133" s="5">
        <v>150518</v>
      </c>
      <c r="GN133" s="5">
        <v>137243</v>
      </c>
      <c r="GO133" s="5">
        <v>122982</v>
      </c>
      <c r="GP133" s="5">
        <v>142146</v>
      </c>
      <c r="GQ133" s="5">
        <v>141821</v>
      </c>
      <c r="GR133" s="5">
        <v>143055</v>
      </c>
      <c r="GS133" s="5">
        <v>149198</v>
      </c>
      <c r="GT133" s="5">
        <v>230550</v>
      </c>
      <c r="GU133" s="5">
        <v>138537</v>
      </c>
      <c r="GV133" s="5">
        <v>115680</v>
      </c>
      <c r="GW133" s="5">
        <v>128183</v>
      </c>
      <c r="GX133" s="5">
        <v>156337</v>
      </c>
      <c r="GY133" s="5">
        <v>138534</v>
      </c>
      <c r="GZ133" s="5">
        <v>121574</v>
      </c>
      <c r="HA133" s="5">
        <v>114401</v>
      </c>
      <c r="HB133" s="5">
        <v>111439</v>
      </c>
      <c r="HC133" s="5">
        <v>149407</v>
      </c>
      <c r="HD133" s="5">
        <v>64541</v>
      </c>
      <c r="HE133" s="5">
        <v>47837</v>
      </c>
      <c r="HF133" s="5">
        <v>161176</v>
      </c>
      <c r="HG133" s="5">
        <v>131056</v>
      </c>
      <c r="HH133" s="5">
        <v>82001</v>
      </c>
      <c r="HI133" s="5">
        <v>108927</v>
      </c>
      <c r="HJ133" s="5">
        <v>142973</v>
      </c>
      <c r="HK133" s="5">
        <v>165677</v>
      </c>
      <c r="HL133" s="5">
        <v>190156</v>
      </c>
      <c r="HM133" s="5">
        <v>462523</v>
      </c>
      <c r="HN133" s="5">
        <v>217824</v>
      </c>
      <c r="HO133" s="5">
        <v>208266</v>
      </c>
      <c r="HP133" s="5">
        <v>199697</v>
      </c>
      <c r="HQ133" s="5">
        <v>143701</v>
      </c>
      <c r="HR133" s="5">
        <v>149559</v>
      </c>
      <c r="HS133" s="5">
        <v>208027</v>
      </c>
      <c r="HT133" s="5">
        <v>218352</v>
      </c>
      <c r="HU133" s="5">
        <v>276365</v>
      </c>
      <c r="HV133" s="5">
        <v>417815</v>
      </c>
      <c r="HW133" s="5">
        <v>509371</v>
      </c>
      <c r="HX133" s="5">
        <v>489313</v>
      </c>
      <c r="HY133" s="5">
        <v>485569</v>
      </c>
      <c r="HZ133" s="5">
        <v>523374</v>
      </c>
      <c r="IA133" s="5">
        <v>619135</v>
      </c>
      <c r="IB133" s="5">
        <v>866166</v>
      </c>
      <c r="IC133" s="5">
        <v>1477281</v>
      </c>
      <c r="ID133" s="5">
        <v>1319497</v>
      </c>
      <c r="IE133" s="5">
        <v>1278422</v>
      </c>
      <c r="IF133" s="5">
        <v>1165977</v>
      </c>
      <c r="IG133" s="5">
        <v>991383</v>
      </c>
      <c r="IH133" s="5">
        <v>1023614</v>
      </c>
      <c r="II133" s="5">
        <v>1006217</v>
      </c>
      <c r="IJ133" s="5">
        <v>1011121</v>
      </c>
      <c r="IK133" s="5">
        <v>1127553</v>
      </c>
      <c r="IL133" s="5">
        <v>631752</v>
      </c>
      <c r="IM133" s="5">
        <v>675221</v>
      </c>
      <c r="IN133" s="5">
        <v>705995</v>
      </c>
      <c r="IO133" s="5">
        <v>639082</v>
      </c>
      <c r="IP133" s="5">
        <v>638765</v>
      </c>
      <c r="IQ133" s="5">
        <v>682634</v>
      </c>
      <c r="IR133" s="5">
        <v>675756</v>
      </c>
      <c r="IS133" s="5">
        <v>687299</v>
      </c>
      <c r="IT133" s="5">
        <v>696104</v>
      </c>
      <c r="IU133" s="5">
        <v>720859</v>
      </c>
      <c r="IV133" s="5">
        <v>628820</v>
      </c>
      <c r="IW133" s="5">
        <v>635012</v>
      </c>
      <c r="IX133" s="5">
        <v>675677</v>
      </c>
      <c r="IY133" s="5">
        <v>0</v>
      </c>
      <c r="IZ133" s="5">
        <v>4826</v>
      </c>
      <c r="JA133" s="5">
        <v>9974</v>
      </c>
      <c r="JB133" s="5">
        <v>9924</v>
      </c>
      <c r="JC133" s="5">
        <v>24999</v>
      </c>
      <c r="JD133" s="5">
        <v>17863</v>
      </c>
      <c r="JE133" s="5">
        <v>16894</v>
      </c>
      <c r="JF133" s="5">
        <v>17851</v>
      </c>
      <c r="JG133" s="5">
        <v>21375</v>
      </c>
      <c r="JH133" s="5">
        <v>9368</v>
      </c>
      <c r="JI133" s="5">
        <v>22508</v>
      </c>
      <c r="JJ133" s="5">
        <v>14799</v>
      </c>
      <c r="JK133" s="5">
        <v>13688</v>
      </c>
      <c r="JL133" s="5">
        <v>17306</v>
      </c>
      <c r="JM133" s="5">
        <v>55390</v>
      </c>
      <c r="JN133" s="5">
        <v>38771</v>
      </c>
      <c r="JO133" s="5">
        <v>62751</v>
      </c>
      <c r="JP133" s="5">
        <v>32779</v>
      </c>
      <c r="JQ133" s="5">
        <v>42685</v>
      </c>
      <c r="JR133" s="5">
        <v>102099</v>
      </c>
      <c r="JS133" s="5">
        <v>95265</v>
      </c>
      <c r="JT133" s="5">
        <v>103902</v>
      </c>
      <c r="JU133" s="5">
        <v>78505</v>
      </c>
      <c r="JV133" s="5">
        <v>74615</v>
      </c>
      <c r="JW133" s="5">
        <v>108139</v>
      </c>
      <c r="JX133" s="5">
        <v>107948</v>
      </c>
      <c r="JY133" s="5">
        <v>106307</v>
      </c>
      <c r="JZ133" s="5">
        <v>112679</v>
      </c>
      <c r="KA133" s="5">
        <v>107538</v>
      </c>
      <c r="KB133" s="5">
        <v>124598</v>
      </c>
      <c r="KC133" s="5">
        <v>103359</v>
      </c>
      <c r="KD133" s="5">
        <v>75627</v>
      </c>
      <c r="KE133" s="5">
        <v>308039</v>
      </c>
      <c r="KF133" s="5">
        <v>233742</v>
      </c>
      <c r="KG133" s="5">
        <v>264630</v>
      </c>
      <c r="KH133" s="5">
        <v>246589</v>
      </c>
      <c r="KI133" s="5">
        <v>216160</v>
      </c>
      <c r="KJ133" s="5">
        <v>156931</v>
      </c>
      <c r="KK133" s="5">
        <v>156682</v>
      </c>
      <c r="KL133" s="5">
        <v>121334</v>
      </c>
      <c r="KM133" s="5">
        <v>56695</v>
      </c>
      <c r="KN133" s="5">
        <v>1707</v>
      </c>
      <c r="KO133" s="5">
        <v>49935</v>
      </c>
      <c r="KP133" s="5">
        <v>182186</v>
      </c>
      <c r="KQ133" s="5">
        <v>170821</v>
      </c>
      <c r="KR133" s="5">
        <v>127196</v>
      </c>
      <c r="KS133" s="5">
        <v>137216</v>
      </c>
      <c r="KT133" s="5">
        <v>84884</v>
      </c>
      <c r="KU133" s="5">
        <v>75686</v>
      </c>
      <c r="KV133" s="5">
        <v>73263</v>
      </c>
      <c r="KW133" s="5">
        <v>68037</v>
      </c>
      <c r="KX133" s="5">
        <v>32127</v>
      </c>
      <c r="KY133" s="5">
        <v>9320</v>
      </c>
      <c r="KZ133" s="5">
        <v>7994</v>
      </c>
      <c r="LA133" s="5">
        <v>9790</v>
      </c>
      <c r="LB133" s="5">
        <v>9366</v>
      </c>
      <c r="LC133" s="5">
        <v>9705</v>
      </c>
      <c r="LD133" s="5">
        <v>10281</v>
      </c>
      <c r="LE133" s="5">
        <v>10244</v>
      </c>
      <c r="LF133" s="5">
        <v>12777</v>
      </c>
      <c r="LG133" s="5">
        <v>15390</v>
      </c>
      <c r="LH133" s="5">
        <v>14635</v>
      </c>
      <c r="LI133" s="5">
        <v>13027</v>
      </c>
      <c r="LJ133" s="5">
        <v>12929</v>
      </c>
      <c r="LK133" s="5">
        <v>1140</v>
      </c>
      <c r="LL133" s="5">
        <v>1240</v>
      </c>
      <c r="LM133" s="5">
        <v>1206</v>
      </c>
      <c r="LN133" s="5">
        <v>1241</v>
      </c>
      <c r="LO133" s="5">
        <v>1185</v>
      </c>
      <c r="LP133" s="5">
        <v>659</v>
      </c>
      <c r="LQ133" s="5">
        <v>1670</v>
      </c>
      <c r="LR133" s="5">
        <v>1387</v>
      </c>
      <c r="LS133" s="5">
        <v>982</v>
      </c>
      <c r="LT133" s="5">
        <v>1256</v>
      </c>
      <c r="LU133" s="5">
        <v>1767</v>
      </c>
      <c r="LV133" s="5">
        <v>2324</v>
      </c>
      <c r="LW133" s="5">
        <v>2250</v>
      </c>
      <c r="LX133" s="5">
        <v>1712</v>
      </c>
      <c r="LY133" s="5">
        <v>1662</v>
      </c>
      <c r="LZ133" s="5">
        <v>1670</v>
      </c>
      <c r="MA133" s="5">
        <v>4096</v>
      </c>
      <c r="MB133" s="5">
        <v>4997</v>
      </c>
      <c r="MC133" s="5">
        <v>5848</v>
      </c>
      <c r="MD133" s="5">
        <v>5145</v>
      </c>
      <c r="ME133" s="5">
        <v>6669</v>
      </c>
      <c r="MF133" s="5">
        <v>3770</v>
      </c>
      <c r="MG133" s="5">
        <v>5166</v>
      </c>
      <c r="MH133" s="5">
        <v>6770</v>
      </c>
      <c r="MI133" s="5">
        <v>8566</v>
      </c>
      <c r="MJ133" s="5">
        <v>8586</v>
      </c>
      <c r="MK133" s="5">
        <v>12144</v>
      </c>
      <c r="ML133" s="5">
        <v>10519</v>
      </c>
      <c r="MM133" s="5">
        <v>10226</v>
      </c>
      <c r="MN133" s="5">
        <v>9824</v>
      </c>
      <c r="MO133" s="5">
        <v>10006</v>
      </c>
      <c r="MP133" s="5">
        <v>10271</v>
      </c>
      <c r="MQ133" s="5">
        <v>0</v>
      </c>
      <c r="MR133" s="5">
        <v>0</v>
      </c>
      <c r="MS133" s="5">
        <v>1</v>
      </c>
      <c r="MT133" s="5">
        <v>-1</v>
      </c>
      <c r="MU133" s="5">
        <v>0</v>
      </c>
      <c r="MV133" s="5">
        <v>0</v>
      </c>
      <c r="MW133" s="5">
        <v>0</v>
      </c>
      <c r="MX133" s="5">
        <v>0</v>
      </c>
      <c r="MY133" s="5">
        <v>0</v>
      </c>
      <c r="MZ133" s="5">
        <v>2</v>
      </c>
      <c r="NA133" s="5">
        <v>231</v>
      </c>
      <c r="NB133" s="5">
        <v>389</v>
      </c>
      <c r="NC133" s="5">
        <v>437</v>
      </c>
      <c r="ND133" s="5">
        <v>2962</v>
      </c>
      <c r="NE133" s="5" t="s">
        <v>220</v>
      </c>
      <c r="NF133" s="5" t="s">
        <v>220</v>
      </c>
      <c r="NG133" s="5" t="s">
        <v>220</v>
      </c>
      <c r="NH133" s="5" t="s">
        <v>220</v>
      </c>
      <c r="NI133" s="5" t="s">
        <v>220</v>
      </c>
      <c r="NJ133" s="5" t="s">
        <v>220</v>
      </c>
      <c r="NK133" s="5" t="s">
        <v>220</v>
      </c>
      <c r="NL133" s="5" t="s">
        <v>220</v>
      </c>
      <c r="NM133" s="5" t="s">
        <v>220</v>
      </c>
      <c r="NN133" s="5" t="s">
        <v>220</v>
      </c>
      <c r="NO133" s="5" t="s">
        <v>220</v>
      </c>
      <c r="NP133" s="5" t="s">
        <v>220</v>
      </c>
      <c r="NQ133" s="5" t="s">
        <v>220</v>
      </c>
      <c r="NR133" s="5" t="s">
        <v>220</v>
      </c>
      <c r="NS133" s="5" t="s">
        <v>220</v>
      </c>
      <c r="NT133" s="5" t="s">
        <v>220</v>
      </c>
      <c r="NU133" s="5" t="s">
        <v>220</v>
      </c>
      <c r="NV133" s="5" t="s">
        <v>220</v>
      </c>
      <c r="NW133" s="5">
        <v>0</v>
      </c>
      <c r="NX133" s="5">
        <v>0</v>
      </c>
      <c r="NY133" s="5">
        <v>0</v>
      </c>
      <c r="NZ133" s="5">
        <v>0</v>
      </c>
      <c r="OA133" s="5">
        <v>0</v>
      </c>
      <c r="OB133" s="5">
        <v>0</v>
      </c>
      <c r="OC133" s="5">
        <v>0</v>
      </c>
      <c r="OD133" s="5">
        <v>0</v>
      </c>
      <c r="OE133" s="5">
        <v>0</v>
      </c>
      <c r="OF133" s="5">
        <v>0</v>
      </c>
      <c r="OG133" s="5">
        <v>0</v>
      </c>
      <c r="OH133" s="5">
        <v>0</v>
      </c>
      <c r="OI133" s="5">
        <v>0</v>
      </c>
      <c r="OJ133" s="5">
        <v>0</v>
      </c>
      <c r="OK133" s="5" t="s">
        <v>220</v>
      </c>
      <c r="OL133" s="5" t="s">
        <v>220</v>
      </c>
      <c r="OM133" s="5" t="s">
        <v>220</v>
      </c>
      <c r="ON133" s="5" t="s">
        <v>220</v>
      </c>
      <c r="OO133" s="5" t="s">
        <v>220</v>
      </c>
      <c r="OP133" s="5" t="s">
        <v>220</v>
      </c>
      <c r="OQ133" s="5" t="s">
        <v>220</v>
      </c>
      <c r="OR133" s="5" t="s">
        <v>220</v>
      </c>
      <c r="OS133" s="5" t="s">
        <v>220</v>
      </c>
      <c r="OT133" s="5" t="s">
        <v>220</v>
      </c>
      <c r="OU133" s="5" t="s">
        <v>220</v>
      </c>
      <c r="OV133" s="5" t="s">
        <v>220</v>
      </c>
      <c r="OW133" s="5" t="s">
        <v>220</v>
      </c>
      <c r="OX133" s="5" t="s">
        <v>220</v>
      </c>
      <c r="OY133" s="5" t="s">
        <v>220</v>
      </c>
      <c r="OZ133" s="5" t="s">
        <v>220</v>
      </c>
      <c r="PA133" s="5" t="s">
        <v>220</v>
      </c>
      <c r="PB133" s="5" t="s">
        <v>220</v>
      </c>
      <c r="PC133" s="5">
        <v>15319</v>
      </c>
      <c r="PD133" s="5">
        <v>14934</v>
      </c>
      <c r="PE133" s="5">
        <v>16335</v>
      </c>
      <c r="PF133" s="5">
        <v>15372</v>
      </c>
      <c r="PG133" s="5">
        <v>15118</v>
      </c>
      <c r="PH133" s="5">
        <v>14701</v>
      </c>
      <c r="PI133" s="5">
        <v>12753</v>
      </c>
      <c r="PJ133" s="5">
        <v>12693</v>
      </c>
      <c r="PK133" s="5">
        <v>12738</v>
      </c>
      <c r="PL133" s="5">
        <v>16202</v>
      </c>
      <c r="PM133" s="5">
        <v>17023</v>
      </c>
      <c r="PN133" s="5">
        <v>21312</v>
      </c>
      <c r="PO133" s="5">
        <v>22129</v>
      </c>
      <c r="PP133" s="5">
        <v>20096</v>
      </c>
      <c r="PQ133" s="5">
        <v>20402</v>
      </c>
      <c r="PR133" s="5">
        <v>15515</v>
      </c>
      <c r="PS133" s="5">
        <v>21484</v>
      </c>
      <c r="PT133" s="5">
        <v>28112</v>
      </c>
      <c r="PU133" s="5">
        <v>25563</v>
      </c>
      <c r="PV133" s="5">
        <v>26137</v>
      </c>
      <c r="PW133" s="5">
        <v>33902</v>
      </c>
      <c r="PX133" s="5">
        <v>27977</v>
      </c>
      <c r="PY133" s="5">
        <v>32487</v>
      </c>
      <c r="PZ133" s="5">
        <v>30089</v>
      </c>
      <c r="QA133" s="5">
        <v>25204</v>
      </c>
      <c r="QB133" s="5">
        <v>19293</v>
      </c>
      <c r="QC133" s="5">
        <v>19432</v>
      </c>
      <c r="QD133" s="5">
        <v>23555</v>
      </c>
      <c r="QE133" s="5">
        <v>20590</v>
      </c>
      <c r="QF133" s="5">
        <v>19422</v>
      </c>
      <c r="QG133" s="5">
        <v>19735</v>
      </c>
      <c r="QH133" s="5">
        <v>19770</v>
      </c>
      <c r="QI133" s="5">
        <v>63697</v>
      </c>
      <c r="QJ133" s="5">
        <v>57534</v>
      </c>
      <c r="QK133" s="5">
        <v>58511</v>
      </c>
      <c r="QL133" s="5">
        <v>39056</v>
      </c>
      <c r="QM133" s="5">
        <v>41640</v>
      </c>
      <c r="QN133" s="5">
        <v>40246</v>
      </c>
      <c r="QO133" s="5">
        <v>45715</v>
      </c>
      <c r="QP133" s="5">
        <v>49579</v>
      </c>
      <c r="QQ133" s="5">
        <v>37164</v>
      </c>
      <c r="QR133" s="5">
        <v>32492</v>
      </c>
      <c r="QS133" s="5">
        <v>44626</v>
      </c>
      <c r="QT133" s="5">
        <v>64055</v>
      </c>
      <c r="QU133" s="5">
        <v>57138</v>
      </c>
      <c r="QV133" s="5">
        <v>49824</v>
      </c>
      <c r="QW133" s="5">
        <v>47243</v>
      </c>
      <c r="QX133" s="5">
        <v>41119</v>
      </c>
      <c r="QY133" s="5">
        <v>44291</v>
      </c>
      <c r="QZ133" s="5">
        <v>40682</v>
      </c>
      <c r="RA133" s="5">
        <v>34423</v>
      </c>
      <c r="RB133" s="5">
        <v>39685</v>
      </c>
      <c r="RC133" s="5">
        <v>39357</v>
      </c>
      <c r="RD133" s="5">
        <v>33958</v>
      </c>
      <c r="RE133" s="5">
        <v>36849</v>
      </c>
      <c r="RF133" s="5">
        <v>43279</v>
      </c>
      <c r="RG133" s="5">
        <v>45121</v>
      </c>
      <c r="RH133" s="5">
        <v>40156</v>
      </c>
      <c r="RI133" s="5">
        <v>42991</v>
      </c>
      <c r="RJ133" s="5">
        <v>37427</v>
      </c>
      <c r="RK133" s="5">
        <v>36702</v>
      </c>
      <c r="RL133" s="5">
        <v>33724</v>
      </c>
      <c r="RM133" s="5">
        <v>32932</v>
      </c>
      <c r="RN133" s="5">
        <v>32143</v>
      </c>
      <c r="RO133" s="5">
        <v>34150</v>
      </c>
      <c r="RP133" s="5">
        <v>33671</v>
      </c>
      <c r="RQ133" s="5">
        <v>33895</v>
      </c>
      <c r="RR133" s="5">
        <v>34184</v>
      </c>
      <c r="RS133" s="5">
        <v>33195</v>
      </c>
      <c r="RT133" s="5">
        <v>27397</v>
      </c>
      <c r="RU133" s="5">
        <v>26166</v>
      </c>
      <c r="RV133" s="5">
        <v>28991</v>
      </c>
      <c r="RW133" s="5">
        <v>25880</v>
      </c>
      <c r="RX133" s="5">
        <v>25684</v>
      </c>
      <c r="RY133" s="5">
        <v>37838</v>
      </c>
      <c r="RZ133" s="5">
        <v>39708</v>
      </c>
      <c r="SA133" s="5">
        <v>48784</v>
      </c>
      <c r="SB133" s="5">
        <v>46963</v>
      </c>
      <c r="SC133" s="5">
        <v>38032</v>
      </c>
      <c r="SD133" s="5">
        <v>21881</v>
      </c>
      <c r="SE133" s="5">
        <v>34826</v>
      </c>
      <c r="SF133" s="5">
        <v>27613</v>
      </c>
      <c r="SG133" s="5">
        <v>31760</v>
      </c>
      <c r="SH133" s="5">
        <v>74874</v>
      </c>
      <c r="SI133" s="5">
        <v>61128</v>
      </c>
      <c r="SJ133" s="5">
        <v>48762</v>
      </c>
      <c r="SK133" s="5">
        <v>51240</v>
      </c>
      <c r="SL133" s="5">
        <v>50629</v>
      </c>
      <c r="SM133" s="5">
        <v>44651</v>
      </c>
      <c r="SN133" s="5">
        <v>42028</v>
      </c>
      <c r="SO133" s="5">
        <v>43754</v>
      </c>
      <c r="SP133" s="5">
        <v>42642</v>
      </c>
      <c r="SQ133" s="5">
        <v>44175</v>
      </c>
      <c r="SR133" s="5">
        <v>46140</v>
      </c>
      <c r="SS133" s="5">
        <v>28283</v>
      </c>
      <c r="ST133" s="5">
        <v>24527</v>
      </c>
      <c r="SU133" s="5">
        <v>25456</v>
      </c>
      <c r="SV133" s="5">
        <v>26426</v>
      </c>
      <c r="SW133" s="5">
        <v>22383</v>
      </c>
      <c r="SX133" s="5">
        <v>9420</v>
      </c>
      <c r="SY133" s="5">
        <v>16238</v>
      </c>
      <c r="SZ133" s="5">
        <v>21686</v>
      </c>
      <c r="TA133" s="5">
        <v>24190</v>
      </c>
      <c r="TB133" s="5">
        <v>21784</v>
      </c>
      <c r="TC133" s="5">
        <v>25348</v>
      </c>
      <c r="TD133" s="5">
        <v>4809</v>
      </c>
      <c r="TE133" s="5">
        <v>4449</v>
      </c>
      <c r="TF133" s="5">
        <v>4798</v>
      </c>
      <c r="TG133" s="5">
        <v>4511</v>
      </c>
      <c r="TH133" s="5">
        <v>3700</v>
      </c>
      <c r="TI133" s="5">
        <v>5587</v>
      </c>
      <c r="TJ133" s="5">
        <v>7059</v>
      </c>
      <c r="TK133" s="5">
        <v>2218</v>
      </c>
      <c r="TL133" s="5">
        <v>820</v>
      </c>
      <c r="TM133" s="5">
        <v>-3244</v>
      </c>
      <c r="TN133" s="5">
        <v>1438</v>
      </c>
      <c r="TO133" s="5">
        <v>18321</v>
      </c>
      <c r="TP133" s="5">
        <v>19304</v>
      </c>
      <c r="TQ133" s="5">
        <v>20215</v>
      </c>
      <c r="TR133" s="5">
        <v>17024</v>
      </c>
      <c r="TS133" s="5">
        <v>26945</v>
      </c>
      <c r="TT133" s="5">
        <v>18752</v>
      </c>
      <c r="TU133" s="5">
        <v>16732</v>
      </c>
      <c r="TV133" s="5">
        <v>15266</v>
      </c>
      <c r="TW133" s="5">
        <v>15334</v>
      </c>
      <c r="TX133" s="5">
        <v>14344</v>
      </c>
      <c r="TY133" s="5">
        <v>13818</v>
      </c>
      <c r="TZ133" s="5">
        <v>13831</v>
      </c>
      <c r="UA133" s="5">
        <v>776</v>
      </c>
      <c r="UB133" s="5">
        <v>1544</v>
      </c>
      <c r="UC133" s="5">
        <v>2027</v>
      </c>
      <c r="UD133" s="5">
        <v>1304</v>
      </c>
      <c r="UE133" s="5">
        <v>1192</v>
      </c>
      <c r="UF133" s="5">
        <v>1025</v>
      </c>
      <c r="UG133" s="5">
        <v>1046</v>
      </c>
      <c r="UH133" s="5">
        <v>1775</v>
      </c>
      <c r="UI133" s="5">
        <v>1920</v>
      </c>
      <c r="UJ133" s="5">
        <v>1810</v>
      </c>
      <c r="UK133" s="5">
        <v>1349</v>
      </c>
      <c r="UL133" s="5">
        <v>2222</v>
      </c>
      <c r="UM133" s="5">
        <v>2478</v>
      </c>
      <c r="UN133" s="5">
        <v>2678</v>
      </c>
      <c r="UO133" s="5">
        <v>2436</v>
      </c>
      <c r="UP133" s="5">
        <v>2017</v>
      </c>
      <c r="UQ133" s="5">
        <v>2051</v>
      </c>
      <c r="UR133" s="5">
        <v>1887</v>
      </c>
      <c r="US133" s="5">
        <v>2740</v>
      </c>
      <c r="UT133" s="5">
        <v>25081</v>
      </c>
      <c r="UU133" s="5">
        <v>17112</v>
      </c>
      <c r="UV133" s="5">
        <v>12431</v>
      </c>
      <c r="UW133" s="5">
        <v>3394</v>
      </c>
      <c r="UX133" s="5">
        <v>4173</v>
      </c>
      <c r="UY133" s="5">
        <v>3756</v>
      </c>
      <c r="UZ133" s="5">
        <v>3155</v>
      </c>
      <c r="VA133" s="5">
        <v>4047</v>
      </c>
      <c r="VB133" s="5">
        <v>1503</v>
      </c>
      <c r="VC133" s="5">
        <v>996</v>
      </c>
      <c r="VD133" s="5">
        <v>1401</v>
      </c>
      <c r="VE133" s="5">
        <v>1506</v>
      </c>
      <c r="VF133" s="5">
        <v>1373</v>
      </c>
      <c r="VG133" s="5">
        <v>111378</v>
      </c>
      <c r="VH133" s="5">
        <v>98947</v>
      </c>
      <c r="VI133" s="5">
        <v>73385</v>
      </c>
      <c r="VJ133" s="5">
        <v>97846</v>
      </c>
      <c r="VK133" s="5">
        <v>68774</v>
      </c>
      <c r="VL133" s="5">
        <v>115920</v>
      </c>
      <c r="VM133" s="5">
        <v>-19731</v>
      </c>
      <c r="VN133" s="5">
        <v>84520</v>
      </c>
      <c r="VO133" s="5">
        <v>79181</v>
      </c>
      <c r="VP133" s="5">
        <v>49630</v>
      </c>
      <c r="VQ133" s="5">
        <v>78085</v>
      </c>
      <c r="VR133" s="5">
        <v>26988</v>
      </c>
      <c r="VS133" s="5">
        <v>42375</v>
      </c>
      <c r="VT133" s="5">
        <v>66878</v>
      </c>
      <c r="VU133" s="5">
        <v>79678</v>
      </c>
      <c r="VV133" s="5">
        <v>123721</v>
      </c>
      <c r="VW133" s="5">
        <v>138276</v>
      </c>
      <c r="VX133" s="5">
        <v>159135</v>
      </c>
      <c r="VY133" s="5">
        <v>121820</v>
      </c>
      <c r="VZ133" s="5">
        <v>96978</v>
      </c>
      <c r="WA133" s="5">
        <v>105903</v>
      </c>
      <c r="WB133" s="5">
        <v>103035</v>
      </c>
      <c r="WC133" s="5">
        <v>152970</v>
      </c>
      <c r="WD133" s="5">
        <v>134555</v>
      </c>
      <c r="WE133" s="5">
        <v>134414</v>
      </c>
      <c r="WF133" s="5">
        <v>140538</v>
      </c>
      <c r="WG133" s="5">
        <v>168273</v>
      </c>
      <c r="WH133" s="5">
        <v>115711</v>
      </c>
      <c r="WI133" s="5">
        <v>109672</v>
      </c>
      <c r="WJ133" s="5">
        <v>94480</v>
      </c>
      <c r="WK133" s="5">
        <v>105618</v>
      </c>
      <c r="WL133" s="5">
        <v>93513</v>
      </c>
      <c r="WM133" s="5">
        <v>1898</v>
      </c>
      <c r="WN133" s="5">
        <v>1849</v>
      </c>
      <c r="WO133" s="5">
        <v>1576</v>
      </c>
      <c r="WP133" s="5">
        <v>1899</v>
      </c>
      <c r="WQ133" s="5">
        <v>1452</v>
      </c>
      <c r="WR133" s="5">
        <v>1661</v>
      </c>
      <c r="WS133" s="5">
        <v>2308</v>
      </c>
      <c r="WT133" s="5">
        <v>2443</v>
      </c>
      <c r="WU133" s="5">
        <v>3458</v>
      </c>
      <c r="WV133" s="5">
        <v>2771</v>
      </c>
      <c r="WW133" s="5">
        <v>2444</v>
      </c>
      <c r="WX133" s="5">
        <v>1895</v>
      </c>
      <c r="WY133" s="5">
        <v>2230</v>
      </c>
      <c r="WZ133" s="5">
        <v>2217</v>
      </c>
      <c r="XA133" s="5">
        <v>2167</v>
      </c>
      <c r="XB133" s="5">
        <v>2642</v>
      </c>
      <c r="XC133" s="5">
        <v>2725</v>
      </c>
      <c r="XD133" s="5">
        <v>1390</v>
      </c>
      <c r="XE133" s="5">
        <v>1958</v>
      </c>
      <c r="XF133" s="5">
        <v>2378</v>
      </c>
      <c r="XG133" s="5">
        <v>3490</v>
      </c>
      <c r="XH133" s="5">
        <v>3009</v>
      </c>
      <c r="XI133" s="5">
        <v>2725</v>
      </c>
      <c r="XJ133" s="5">
        <v>2973</v>
      </c>
      <c r="XK133" s="5">
        <v>3044</v>
      </c>
      <c r="XL133" s="5">
        <v>2877</v>
      </c>
      <c r="XM133" s="5">
        <v>3203</v>
      </c>
      <c r="XN133" s="5">
        <v>5006</v>
      </c>
      <c r="XO133" s="5">
        <v>4438</v>
      </c>
      <c r="XP133" s="5">
        <v>4049</v>
      </c>
      <c r="XQ133" s="5">
        <v>3929</v>
      </c>
      <c r="XR133" s="5">
        <v>3939</v>
      </c>
      <c r="XS133" s="2">
        <v>13998</v>
      </c>
      <c r="XT133" s="3" t="s">
        <v>222</v>
      </c>
      <c r="XU133" s="3" t="s">
        <v>222</v>
      </c>
      <c r="XV133" s="3" t="s">
        <v>221</v>
      </c>
      <c r="XW133" s="3" t="s">
        <v>221</v>
      </c>
      <c r="XX133" s="3" t="s">
        <v>222</v>
      </c>
      <c r="XY133" s="3" t="s">
        <v>222</v>
      </c>
      <c r="XZ133" s="3" t="s">
        <v>289</v>
      </c>
    </row>
    <row r="134" spans="1:650" x14ac:dyDescent="0.3">
      <c r="A134" s="1" t="s">
        <v>128</v>
      </c>
      <c r="B134" s="2">
        <v>4057015</v>
      </c>
      <c r="C134" s="5">
        <v>54258</v>
      </c>
      <c r="D134" s="5">
        <v>38648</v>
      </c>
      <c r="E134" s="5">
        <v>39783</v>
      </c>
      <c r="F134" s="5">
        <v>32076</v>
      </c>
      <c r="G134" s="5">
        <v>24801</v>
      </c>
      <c r="H134" s="5">
        <v>24901</v>
      </c>
      <c r="I134" s="5">
        <v>37490</v>
      </c>
      <c r="J134" s="5">
        <v>30815</v>
      </c>
      <c r="K134" s="5">
        <v>17782</v>
      </c>
      <c r="L134" s="5">
        <v>14472</v>
      </c>
      <c r="M134" s="5">
        <v>6555</v>
      </c>
      <c r="N134" s="5">
        <v>13593</v>
      </c>
      <c r="O134" s="5">
        <v>10608</v>
      </c>
      <c r="P134" s="5">
        <v>8724</v>
      </c>
      <c r="Q134" s="5">
        <v>12502</v>
      </c>
      <c r="R134" s="5">
        <v>13915</v>
      </c>
      <c r="S134" s="5">
        <v>22567</v>
      </c>
      <c r="T134" s="5">
        <v>23972</v>
      </c>
      <c r="U134" s="5">
        <v>4576</v>
      </c>
      <c r="V134" s="5">
        <v>9500</v>
      </c>
      <c r="W134" s="5">
        <v>9987</v>
      </c>
      <c r="X134" s="5">
        <v>2701</v>
      </c>
      <c r="Y134" s="5">
        <v>0</v>
      </c>
      <c r="Z134" s="5">
        <v>0</v>
      </c>
      <c r="AA134" s="5">
        <v>155</v>
      </c>
      <c r="AB134" s="5">
        <v>0</v>
      </c>
      <c r="AC134" s="5">
        <v>0</v>
      </c>
      <c r="AD134" s="5">
        <v>0</v>
      </c>
      <c r="AE134" s="5">
        <v>0</v>
      </c>
      <c r="AF134" s="5">
        <v>0</v>
      </c>
      <c r="AG134" s="5">
        <v>0</v>
      </c>
      <c r="AH134" s="5">
        <v>0</v>
      </c>
      <c r="AI134" s="5">
        <v>0</v>
      </c>
      <c r="AJ134" s="5">
        <v>0</v>
      </c>
      <c r="AK134" s="5">
        <v>0</v>
      </c>
      <c r="AL134" s="5">
        <v>0</v>
      </c>
      <c r="AM134" s="5">
        <v>0</v>
      </c>
      <c r="AN134" s="5">
        <v>0</v>
      </c>
      <c r="AO134" s="5">
        <v>256744</v>
      </c>
      <c r="AP134" s="5">
        <v>200845</v>
      </c>
      <c r="AQ134" s="5">
        <v>197379</v>
      </c>
      <c r="AR134" s="5">
        <v>175369</v>
      </c>
      <c r="AS134" s="5">
        <v>1482986</v>
      </c>
      <c r="AT134" s="5">
        <v>439649</v>
      </c>
      <c r="AU134" s="5">
        <v>1297239</v>
      </c>
      <c r="AV134" s="5">
        <v>216309</v>
      </c>
      <c r="AW134" s="5">
        <v>183549</v>
      </c>
      <c r="AX134" s="5">
        <v>113742</v>
      </c>
      <c r="AY134" s="5">
        <v>247078</v>
      </c>
      <c r="AZ134" s="5">
        <v>125873</v>
      </c>
      <c r="BA134" s="5">
        <v>278814</v>
      </c>
      <c r="BB134" s="5">
        <v>79873</v>
      </c>
      <c r="BC134" s="5">
        <v>86077</v>
      </c>
      <c r="BD134" s="5">
        <v>56486</v>
      </c>
      <c r="BE134" s="5">
        <v>57535</v>
      </c>
      <c r="BF134" s="5">
        <v>28144</v>
      </c>
      <c r="BG134" s="5">
        <v>45333</v>
      </c>
      <c r="BH134" s="5">
        <v>109320</v>
      </c>
      <c r="BI134" s="5">
        <v>72987</v>
      </c>
      <c r="BJ134" s="5">
        <v>82521</v>
      </c>
      <c r="BK134" s="5">
        <v>55382</v>
      </c>
      <c r="BL134" s="5">
        <v>75887</v>
      </c>
      <c r="BM134" s="5">
        <v>57991</v>
      </c>
      <c r="BN134" s="5">
        <v>46647</v>
      </c>
      <c r="BO134" s="5">
        <v>170857</v>
      </c>
      <c r="BP134" s="5">
        <v>196266</v>
      </c>
      <c r="BQ134" s="5">
        <v>118181</v>
      </c>
      <c r="BR134" s="5">
        <v>98200</v>
      </c>
      <c r="BS134" s="5">
        <v>152162</v>
      </c>
      <c r="BT134" s="5">
        <v>115183</v>
      </c>
      <c r="BU134" s="5">
        <v>84418</v>
      </c>
      <c r="BV134" s="5">
        <v>75842</v>
      </c>
      <c r="BW134" s="5">
        <v>70080</v>
      </c>
      <c r="BX134" s="5">
        <v>72701</v>
      </c>
      <c r="BY134" s="5">
        <v>56097</v>
      </c>
      <c r="BZ134" s="5">
        <v>52408</v>
      </c>
      <c r="CA134" s="5">
        <v>43654</v>
      </c>
      <c r="CB134" s="5">
        <v>37699</v>
      </c>
      <c r="CC134" s="5">
        <v>30668</v>
      </c>
      <c r="CD134" s="5">
        <v>44396</v>
      </c>
      <c r="CE134" s="5">
        <v>44926</v>
      </c>
      <c r="CF134" s="5">
        <v>25627</v>
      </c>
      <c r="CG134" s="5">
        <v>24827</v>
      </c>
      <c r="CH134" s="5">
        <v>15984</v>
      </c>
      <c r="CI134" s="5">
        <v>16459</v>
      </c>
      <c r="CJ134" s="5">
        <v>13932</v>
      </c>
      <c r="CK134" s="5">
        <v>20825</v>
      </c>
      <c r="CL134" s="5">
        <v>21811</v>
      </c>
      <c r="CM134" s="5">
        <v>14160</v>
      </c>
      <c r="CN134" s="5">
        <v>34224</v>
      </c>
      <c r="CO134" s="5">
        <v>13515</v>
      </c>
      <c r="CP134" s="5">
        <v>19761</v>
      </c>
      <c r="CQ134" s="5">
        <v>19126</v>
      </c>
      <c r="CR134" s="5">
        <v>22755</v>
      </c>
      <c r="CS134" s="5">
        <v>20440</v>
      </c>
      <c r="CT134" s="5">
        <v>9545</v>
      </c>
      <c r="CU134" s="5">
        <v>475966</v>
      </c>
      <c r="CV134" s="5">
        <v>407686</v>
      </c>
      <c r="CW134" s="5">
        <v>224804</v>
      </c>
      <c r="CX134" s="5">
        <v>229541</v>
      </c>
      <c r="CY134" s="5">
        <v>271497</v>
      </c>
      <c r="CZ134" s="5">
        <v>255520</v>
      </c>
      <c r="DA134" s="5">
        <v>210570</v>
      </c>
      <c r="DB134" s="5">
        <v>230563</v>
      </c>
      <c r="DC134" s="5">
        <v>163893</v>
      </c>
      <c r="DD134" s="5">
        <v>83184</v>
      </c>
      <c r="DE134" s="5">
        <v>124380</v>
      </c>
      <c r="DF134" s="5">
        <v>108092</v>
      </c>
      <c r="DG134" s="5">
        <v>101375</v>
      </c>
      <c r="DH134" s="5">
        <v>95491</v>
      </c>
      <c r="DI134" s="5">
        <v>81843</v>
      </c>
      <c r="DJ134" s="5">
        <v>68928</v>
      </c>
      <c r="DK134" s="5">
        <v>61351</v>
      </c>
      <c r="DL134" s="5">
        <v>54295</v>
      </c>
      <c r="DM134" s="5">
        <v>58646</v>
      </c>
      <c r="DN134" s="5">
        <v>67634</v>
      </c>
      <c r="DO134" s="5">
        <v>69896</v>
      </c>
      <c r="DP134" s="5">
        <v>38092</v>
      </c>
      <c r="DQ134" s="5">
        <v>70358</v>
      </c>
      <c r="DR134" s="5">
        <v>53716</v>
      </c>
      <c r="DS134" s="5">
        <v>49390</v>
      </c>
      <c r="DT134" s="5">
        <v>48531</v>
      </c>
      <c r="DU134" s="5">
        <v>47958</v>
      </c>
      <c r="DV134" s="5">
        <v>56441</v>
      </c>
      <c r="DW134" s="5">
        <v>33570</v>
      </c>
      <c r="DX134" s="5">
        <v>46077</v>
      </c>
      <c r="DY134" s="5">
        <v>44031</v>
      </c>
      <c r="DZ134" s="5">
        <v>37109</v>
      </c>
      <c r="EA134" s="5">
        <v>153460</v>
      </c>
      <c r="EB134" s="5">
        <v>60632</v>
      </c>
      <c r="EC134" s="5">
        <v>27780</v>
      </c>
      <c r="ED134" s="5">
        <v>14023</v>
      </c>
      <c r="EE134" s="5">
        <v>40603</v>
      </c>
      <c r="EF134" s="5">
        <v>9576</v>
      </c>
      <c r="EG134" s="5">
        <v>4845</v>
      </c>
      <c r="EH134" s="5">
        <v>12942</v>
      </c>
      <c r="EI134" s="5">
        <v>4918</v>
      </c>
      <c r="EJ134" s="5">
        <v>3233</v>
      </c>
      <c r="EK134" s="5">
        <v>5661</v>
      </c>
      <c r="EL134" s="5">
        <v>22601</v>
      </c>
      <c r="EM134" s="5">
        <v>12980</v>
      </c>
      <c r="EN134" s="5">
        <v>5292</v>
      </c>
      <c r="EO134" s="5">
        <v>3902</v>
      </c>
      <c r="EP134" s="5">
        <v>5965</v>
      </c>
      <c r="EQ134" s="5">
        <v>2385</v>
      </c>
      <c r="ER134" s="5">
        <v>1703</v>
      </c>
      <c r="ES134" s="5">
        <v>9705</v>
      </c>
      <c r="ET134" s="5">
        <v>1227</v>
      </c>
      <c r="EU134" s="5">
        <v>3001</v>
      </c>
      <c r="EV134" s="5">
        <v>6697</v>
      </c>
      <c r="EW134" s="5">
        <v>4970</v>
      </c>
      <c r="EX134" s="5">
        <v>1426</v>
      </c>
      <c r="EY134" s="5">
        <v>1549</v>
      </c>
      <c r="EZ134" s="5">
        <v>4281</v>
      </c>
      <c r="FA134" s="5">
        <v>6126</v>
      </c>
      <c r="FB134" s="5">
        <v>5465</v>
      </c>
      <c r="FC134" s="5">
        <v>3806</v>
      </c>
      <c r="FD134" s="5">
        <v>5471</v>
      </c>
      <c r="FE134" s="5">
        <v>14833</v>
      </c>
      <c r="FF134" s="5">
        <v>4155</v>
      </c>
      <c r="FG134" s="5">
        <v>0</v>
      </c>
      <c r="FH134" s="5">
        <v>0</v>
      </c>
      <c r="FI134" s="5">
        <v>0</v>
      </c>
      <c r="FJ134" s="5">
        <v>0</v>
      </c>
      <c r="FK134" s="5">
        <v>0</v>
      </c>
      <c r="FL134" s="5">
        <v>0</v>
      </c>
      <c r="FM134" s="5">
        <v>0</v>
      </c>
      <c r="FN134" s="5">
        <v>0</v>
      </c>
      <c r="FO134" s="5">
        <v>0</v>
      </c>
      <c r="FP134" s="5">
        <v>0</v>
      </c>
      <c r="FQ134" s="5">
        <v>0</v>
      </c>
      <c r="FR134" s="5">
        <v>0</v>
      </c>
      <c r="FS134" s="5">
        <v>0</v>
      </c>
      <c r="FT134" s="5">
        <v>0</v>
      </c>
      <c r="FU134" s="5" t="s">
        <v>220</v>
      </c>
      <c r="FV134" s="5" t="s">
        <v>220</v>
      </c>
      <c r="FW134" s="5" t="s">
        <v>220</v>
      </c>
      <c r="FX134" s="5" t="s">
        <v>220</v>
      </c>
      <c r="FY134" s="5" t="s">
        <v>220</v>
      </c>
      <c r="FZ134" s="5" t="s">
        <v>220</v>
      </c>
      <c r="GA134" s="5" t="s">
        <v>220</v>
      </c>
      <c r="GB134" s="5" t="s">
        <v>220</v>
      </c>
      <c r="GC134" s="5" t="s">
        <v>220</v>
      </c>
      <c r="GD134" s="5" t="s">
        <v>220</v>
      </c>
      <c r="GE134" s="5" t="s">
        <v>220</v>
      </c>
      <c r="GF134" s="5" t="s">
        <v>220</v>
      </c>
      <c r="GG134" s="5" t="s">
        <v>220</v>
      </c>
      <c r="GH134" s="5" t="s">
        <v>220</v>
      </c>
      <c r="GI134" s="5" t="s">
        <v>220</v>
      </c>
      <c r="GJ134" s="5" t="s">
        <v>220</v>
      </c>
      <c r="GK134" s="5" t="s">
        <v>220</v>
      </c>
      <c r="GL134" s="5" t="s">
        <v>220</v>
      </c>
      <c r="GM134" s="5">
        <v>854541</v>
      </c>
      <c r="GN134" s="5">
        <v>703232</v>
      </c>
      <c r="GO134" s="5">
        <v>410548</v>
      </c>
      <c r="GP134" s="5">
        <v>373840</v>
      </c>
      <c r="GQ134" s="5">
        <v>489063</v>
      </c>
      <c r="GR134" s="5">
        <v>405181</v>
      </c>
      <c r="GS134" s="5">
        <v>594067</v>
      </c>
      <c r="GT134" s="5">
        <v>551007</v>
      </c>
      <c r="GU134" s="5">
        <v>454052</v>
      </c>
      <c r="GV134" s="5">
        <v>348958</v>
      </c>
      <c r="GW134" s="5">
        <v>1675680</v>
      </c>
      <c r="GX134" s="5">
        <v>636343</v>
      </c>
      <c r="GY134" s="5">
        <v>1465856</v>
      </c>
      <c r="GZ134" s="5">
        <v>363515</v>
      </c>
      <c r="HA134" s="5">
        <v>312464</v>
      </c>
      <c r="HB134" s="5">
        <v>246945</v>
      </c>
      <c r="HC134" s="5">
        <v>378307</v>
      </c>
      <c r="HD134" s="5">
        <v>231470</v>
      </c>
      <c r="HE134" s="5">
        <v>376569</v>
      </c>
      <c r="HF134" s="5">
        <v>174218</v>
      </c>
      <c r="HG134" s="5">
        <v>185420</v>
      </c>
      <c r="HH134" s="5">
        <v>117908</v>
      </c>
      <c r="HI134" s="5">
        <v>153688</v>
      </c>
      <c r="HJ134" s="5">
        <v>105097</v>
      </c>
      <c r="HK134" s="5">
        <v>110586</v>
      </c>
      <c r="HL134" s="5">
        <v>196838</v>
      </c>
      <c r="HM134" s="5">
        <v>143427</v>
      </c>
      <c r="HN134" s="5">
        <v>170277</v>
      </c>
      <c r="HO134" s="5">
        <v>156856</v>
      </c>
      <c r="HP134" s="5">
        <v>150190</v>
      </c>
      <c r="HQ134" s="5">
        <v>137296</v>
      </c>
      <c r="HR134" s="5">
        <v>97456</v>
      </c>
      <c r="HS134" s="5">
        <v>771826</v>
      </c>
      <c r="HT134" s="5">
        <v>830505</v>
      </c>
      <c r="HU134" s="5">
        <v>824679</v>
      </c>
      <c r="HV134" s="5">
        <v>814703</v>
      </c>
      <c r="HW134" s="5">
        <v>1143664</v>
      </c>
      <c r="HX134" s="5">
        <v>1474782</v>
      </c>
      <c r="HY134" s="5">
        <v>2156918</v>
      </c>
      <c r="HZ134" s="5">
        <v>2237542</v>
      </c>
      <c r="IA134" s="5">
        <v>2728124</v>
      </c>
      <c r="IB134" s="5">
        <v>1572253</v>
      </c>
      <c r="IC134" s="5">
        <v>1484231</v>
      </c>
      <c r="ID134" s="5">
        <v>1771483</v>
      </c>
      <c r="IE134" s="5">
        <v>1416844</v>
      </c>
      <c r="IF134" s="5">
        <v>1215534</v>
      </c>
      <c r="IG134" s="5">
        <v>1166586</v>
      </c>
      <c r="IH134" s="5">
        <v>1017150</v>
      </c>
      <c r="II134" s="5">
        <v>976498</v>
      </c>
      <c r="IJ134" s="5">
        <v>912777</v>
      </c>
      <c r="IK134" s="5">
        <v>5164052</v>
      </c>
      <c r="IL134" s="5">
        <v>1210840</v>
      </c>
      <c r="IM134" s="5">
        <v>1008191</v>
      </c>
      <c r="IN134" s="5">
        <v>1072924</v>
      </c>
      <c r="IO134" s="5">
        <v>958330</v>
      </c>
      <c r="IP134" s="5">
        <v>886409</v>
      </c>
      <c r="IQ134" s="5">
        <v>847385</v>
      </c>
      <c r="IR134" s="5">
        <v>836719</v>
      </c>
      <c r="IS134" s="5">
        <v>818621</v>
      </c>
      <c r="IT134" s="5">
        <v>834339</v>
      </c>
      <c r="IU134" s="5">
        <v>827939</v>
      </c>
      <c r="IV134" s="5">
        <v>628620</v>
      </c>
      <c r="IW134" s="5">
        <v>588444</v>
      </c>
      <c r="IX134" s="5">
        <v>518730</v>
      </c>
      <c r="IY134" s="5">
        <v>0</v>
      </c>
      <c r="IZ134" s="5">
        <v>0</v>
      </c>
      <c r="JA134" s="5">
        <v>0</v>
      </c>
      <c r="JB134" s="5">
        <v>0</v>
      </c>
      <c r="JC134" s="5">
        <v>0</v>
      </c>
      <c r="JD134" s="5">
        <v>0</v>
      </c>
      <c r="JE134" s="5">
        <v>186431</v>
      </c>
      <c r="JF134" s="5">
        <v>187584</v>
      </c>
      <c r="JG134" s="5">
        <v>276236</v>
      </c>
      <c r="JH134" s="5">
        <v>163306</v>
      </c>
      <c r="JI134" s="5">
        <v>148639</v>
      </c>
      <c r="JJ134" s="5">
        <v>155220</v>
      </c>
      <c r="JK134" s="5">
        <v>148558</v>
      </c>
      <c r="JL134" s="5">
        <v>161353</v>
      </c>
      <c r="JM134" s="5">
        <v>127665</v>
      </c>
      <c r="JN134" s="5">
        <v>110999</v>
      </c>
      <c r="JO134" s="5">
        <v>108294</v>
      </c>
      <c r="JP134" s="5">
        <v>91787</v>
      </c>
      <c r="JQ134" s="5">
        <v>101844</v>
      </c>
      <c r="JR134" s="5">
        <v>83035</v>
      </c>
      <c r="JS134" s="5">
        <v>81262</v>
      </c>
      <c r="JT134" s="5">
        <v>92568</v>
      </c>
      <c r="JU134" s="5">
        <v>100165</v>
      </c>
      <c r="JV134" s="5">
        <v>106217</v>
      </c>
      <c r="JW134" s="5">
        <v>94997</v>
      </c>
      <c r="JX134" s="5">
        <v>99153</v>
      </c>
      <c r="JY134" s="5">
        <v>92031</v>
      </c>
      <c r="JZ134" s="5">
        <v>103579</v>
      </c>
      <c r="KA134" s="5">
        <v>95406</v>
      </c>
      <c r="KB134" s="5">
        <v>96663</v>
      </c>
      <c r="KC134" s="5">
        <v>93021</v>
      </c>
      <c r="KD134" s="5">
        <v>91649</v>
      </c>
      <c r="KE134" s="5">
        <v>338304</v>
      </c>
      <c r="KF134" s="5">
        <v>377137</v>
      </c>
      <c r="KG134" s="5">
        <v>227718</v>
      </c>
      <c r="KH134" s="5">
        <v>187527</v>
      </c>
      <c r="KI134" s="5">
        <v>147968</v>
      </c>
      <c r="KJ134" s="5">
        <v>115597</v>
      </c>
      <c r="KK134" s="5">
        <v>16099</v>
      </c>
      <c r="KL134" s="5">
        <v>31456</v>
      </c>
      <c r="KM134" s="5">
        <v>30924</v>
      </c>
      <c r="KN134" s="5">
        <v>40778</v>
      </c>
      <c r="KO134" s="5">
        <v>31216</v>
      </c>
      <c r="KP134" s="5">
        <v>46349</v>
      </c>
      <c r="KQ134" s="5">
        <v>11511</v>
      </c>
      <c r="KR134" s="5">
        <v>24823</v>
      </c>
      <c r="KS134" s="5">
        <v>19466</v>
      </c>
      <c r="KT134" s="5">
        <v>22262</v>
      </c>
      <c r="KU134" s="5">
        <v>20590</v>
      </c>
      <c r="KV134" s="5">
        <v>24168</v>
      </c>
      <c r="KW134" s="5">
        <v>30790</v>
      </c>
      <c r="KX134" s="5">
        <v>36575</v>
      </c>
      <c r="KY134" s="5">
        <v>32003</v>
      </c>
      <c r="KZ134" s="5">
        <v>34259</v>
      </c>
      <c r="LA134" s="5">
        <v>24366</v>
      </c>
      <c r="LB134" s="5">
        <v>26532</v>
      </c>
      <c r="LC134" s="5">
        <v>24839</v>
      </c>
      <c r="LD134" s="5">
        <v>24874</v>
      </c>
      <c r="LE134" s="5">
        <v>28352</v>
      </c>
      <c r="LF134" s="5">
        <v>24874</v>
      </c>
      <c r="LG134" s="5">
        <v>24257</v>
      </c>
      <c r="LH134" s="5">
        <v>22069</v>
      </c>
      <c r="LI134" s="5">
        <v>23232</v>
      </c>
      <c r="LJ134" s="5">
        <v>21552</v>
      </c>
      <c r="LK134" s="5">
        <v>30459</v>
      </c>
      <c r="LL134" s="5">
        <v>23216</v>
      </c>
      <c r="LM134" s="5">
        <v>17186</v>
      </c>
      <c r="LN134" s="5">
        <v>24754</v>
      </c>
      <c r="LO134" s="5">
        <v>32366</v>
      </c>
      <c r="LP134" s="5">
        <v>32549</v>
      </c>
      <c r="LQ134" s="5">
        <v>23446</v>
      </c>
      <c r="LR134" s="5">
        <v>21384</v>
      </c>
      <c r="LS134" s="5">
        <v>18637</v>
      </c>
      <c r="LT134" s="5">
        <v>14247</v>
      </c>
      <c r="LU134" s="5">
        <v>14614</v>
      </c>
      <c r="LV134" s="5">
        <v>15012</v>
      </c>
      <c r="LW134" s="5">
        <v>13007</v>
      </c>
      <c r="LX134" s="5">
        <v>14687</v>
      </c>
      <c r="LY134" s="5">
        <v>14159</v>
      </c>
      <c r="LZ134" s="5">
        <v>10925</v>
      </c>
      <c r="MA134" s="5">
        <v>11023</v>
      </c>
      <c r="MB134" s="5">
        <v>9718</v>
      </c>
      <c r="MC134" s="5">
        <v>9037</v>
      </c>
      <c r="MD134" s="5">
        <v>9846</v>
      </c>
      <c r="ME134" s="5">
        <v>8797</v>
      </c>
      <c r="MF134" s="5">
        <v>9554</v>
      </c>
      <c r="MG134" s="5">
        <v>9599</v>
      </c>
      <c r="MH134" s="5">
        <v>10361</v>
      </c>
      <c r="MI134" s="5">
        <v>12700</v>
      </c>
      <c r="MJ134" s="5">
        <v>16034</v>
      </c>
      <c r="MK134" s="5">
        <v>16166</v>
      </c>
      <c r="ML134" s="5">
        <v>16619</v>
      </c>
      <c r="MM134" s="5">
        <v>17039</v>
      </c>
      <c r="MN134" s="5">
        <v>15682</v>
      </c>
      <c r="MO134" s="5">
        <v>19881</v>
      </c>
      <c r="MP134" s="5">
        <v>18466</v>
      </c>
      <c r="MQ134" s="5">
        <v>2</v>
      </c>
      <c r="MR134" s="5">
        <v>2</v>
      </c>
      <c r="MS134" s="5">
        <v>171</v>
      </c>
      <c r="MT134" s="5">
        <v>13</v>
      </c>
      <c r="MU134" s="5">
        <v>732</v>
      </c>
      <c r="MV134" s="5">
        <v>2294</v>
      </c>
      <c r="MW134" s="5">
        <v>6697</v>
      </c>
      <c r="MX134" s="5">
        <v>8467</v>
      </c>
      <c r="MY134" s="5">
        <v>7630</v>
      </c>
      <c r="MZ134" s="5">
        <v>4407</v>
      </c>
      <c r="NA134" s="5">
        <v>3629</v>
      </c>
      <c r="NB134" s="5">
        <v>3356</v>
      </c>
      <c r="NC134" s="5">
        <v>4460</v>
      </c>
      <c r="ND134" s="5">
        <v>3803</v>
      </c>
      <c r="NE134" s="5" t="s">
        <v>220</v>
      </c>
      <c r="NF134" s="5" t="s">
        <v>220</v>
      </c>
      <c r="NG134" s="5" t="s">
        <v>220</v>
      </c>
      <c r="NH134" s="5" t="s">
        <v>220</v>
      </c>
      <c r="NI134" s="5" t="s">
        <v>220</v>
      </c>
      <c r="NJ134" s="5" t="s">
        <v>220</v>
      </c>
      <c r="NK134" s="5" t="s">
        <v>220</v>
      </c>
      <c r="NL134" s="5" t="s">
        <v>220</v>
      </c>
      <c r="NM134" s="5" t="s">
        <v>220</v>
      </c>
      <c r="NN134" s="5" t="s">
        <v>220</v>
      </c>
      <c r="NO134" s="5" t="s">
        <v>220</v>
      </c>
      <c r="NP134" s="5" t="s">
        <v>220</v>
      </c>
      <c r="NQ134" s="5" t="s">
        <v>220</v>
      </c>
      <c r="NR134" s="5" t="s">
        <v>220</v>
      </c>
      <c r="NS134" s="5" t="s">
        <v>220</v>
      </c>
      <c r="NT134" s="5" t="s">
        <v>220</v>
      </c>
      <c r="NU134" s="5" t="s">
        <v>220</v>
      </c>
      <c r="NV134" s="5" t="s">
        <v>220</v>
      </c>
      <c r="NW134" s="5">
        <v>0</v>
      </c>
      <c r="NX134" s="5">
        <v>0</v>
      </c>
      <c r="NY134" s="5">
        <v>0</v>
      </c>
      <c r="NZ134" s="5">
        <v>0</v>
      </c>
      <c r="OA134" s="5">
        <v>0</v>
      </c>
      <c r="OB134" s="5">
        <v>0</v>
      </c>
      <c r="OC134" s="5">
        <v>0</v>
      </c>
      <c r="OD134" s="5">
        <v>0</v>
      </c>
      <c r="OE134" s="5">
        <v>0</v>
      </c>
      <c r="OF134" s="5">
        <v>0</v>
      </c>
      <c r="OG134" s="5">
        <v>0</v>
      </c>
      <c r="OH134" s="5">
        <v>0</v>
      </c>
      <c r="OI134" s="5">
        <v>0</v>
      </c>
      <c r="OJ134" s="5">
        <v>0</v>
      </c>
      <c r="OK134" s="5" t="s">
        <v>220</v>
      </c>
      <c r="OL134" s="5" t="s">
        <v>220</v>
      </c>
      <c r="OM134" s="5" t="s">
        <v>220</v>
      </c>
      <c r="ON134" s="5" t="s">
        <v>220</v>
      </c>
      <c r="OO134" s="5" t="s">
        <v>220</v>
      </c>
      <c r="OP134" s="5" t="s">
        <v>220</v>
      </c>
      <c r="OQ134" s="5" t="s">
        <v>220</v>
      </c>
      <c r="OR134" s="5" t="s">
        <v>220</v>
      </c>
      <c r="OS134" s="5" t="s">
        <v>220</v>
      </c>
      <c r="OT134" s="5" t="s">
        <v>220</v>
      </c>
      <c r="OU134" s="5" t="s">
        <v>220</v>
      </c>
      <c r="OV134" s="5" t="s">
        <v>220</v>
      </c>
      <c r="OW134" s="5" t="s">
        <v>220</v>
      </c>
      <c r="OX134" s="5" t="s">
        <v>220</v>
      </c>
      <c r="OY134" s="5" t="s">
        <v>220</v>
      </c>
      <c r="OZ134" s="5" t="s">
        <v>220</v>
      </c>
      <c r="PA134" s="5" t="s">
        <v>220</v>
      </c>
      <c r="PB134" s="5" t="s">
        <v>220</v>
      </c>
      <c r="PC134" s="5">
        <v>75149</v>
      </c>
      <c r="PD134" s="5">
        <v>76247</v>
      </c>
      <c r="PE134" s="5">
        <v>67528</v>
      </c>
      <c r="PF134" s="5">
        <v>81681</v>
      </c>
      <c r="PG134" s="5">
        <v>67830</v>
      </c>
      <c r="PH134" s="5">
        <v>38166</v>
      </c>
      <c r="PI134" s="5">
        <v>36706</v>
      </c>
      <c r="PJ134" s="5">
        <v>52965</v>
      </c>
      <c r="PK134" s="5">
        <v>50518</v>
      </c>
      <c r="PL134" s="5">
        <v>40494</v>
      </c>
      <c r="PM134" s="5">
        <v>25488</v>
      </c>
      <c r="PN134" s="5">
        <v>30644</v>
      </c>
      <c r="PO134" s="5">
        <v>25922</v>
      </c>
      <c r="PP134" s="5">
        <v>25594</v>
      </c>
      <c r="PQ134" s="5">
        <v>28121</v>
      </c>
      <c r="PR134" s="5">
        <v>25183</v>
      </c>
      <c r="PS134" s="5">
        <v>24437</v>
      </c>
      <c r="PT134" s="5">
        <v>26436</v>
      </c>
      <c r="PU134" s="5">
        <v>32644</v>
      </c>
      <c r="PV134" s="5">
        <v>24995</v>
      </c>
      <c r="PW134" s="5">
        <v>25377</v>
      </c>
      <c r="PX134" s="5">
        <v>25009</v>
      </c>
      <c r="PY134" s="5">
        <v>22184</v>
      </c>
      <c r="PZ134" s="5">
        <v>21545</v>
      </c>
      <c r="QA134" s="5">
        <v>19614</v>
      </c>
      <c r="QB134" s="5">
        <v>19067</v>
      </c>
      <c r="QC134" s="5">
        <v>20568</v>
      </c>
      <c r="QD134" s="5">
        <v>20121</v>
      </c>
      <c r="QE134" s="5">
        <v>19479</v>
      </c>
      <c r="QF134" s="5">
        <v>18273</v>
      </c>
      <c r="QG134" s="5">
        <v>16216</v>
      </c>
      <c r="QH134" s="5">
        <v>16194</v>
      </c>
      <c r="QI134" s="5">
        <v>104394</v>
      </c>
      <c r="QJ134" s="5">
        <v>117836</v>
      </c>
      <c r="QK134" s="5">
        <v>110401</v>
      </c>
      <c r="QL134" s="5">
        <v>110833</v>
      </c>
      <c r="QM134" s="5">
        <v>121875</v>
      </c>
      <c r="QN134" s="5">
        <v>149814</v>
      </c>
      <c r="QO134" s="5">
        <v>99889</v>
      </c>
      <c r="QP134" s="5">
        <v>102599</v>
      </c>
      <c r="QQ134" s="5">
        <v>91227</v>
      </c>
      <c r="QR134" s="5">
        <v>55268</v>
      </c>
      <c r="QS134" s="5">
        <v>56037</v>
      </c>
      <c r="QT134" s="5">
        <v>38705</v>
      </c>
      <c r="QU134" s="5">
        <v>42324</v>
      </c>
      <c r="QV134" s="5">
        <v>36568</v>
      </c>
      <c r="QW134" s="5">
        <v>53287</v>
      </c>
      <c r="QX134" s="5">
        <v>50595</v>
      </c>
      <c r="QY134" s="5">
        <v>39460</v>
      </c>
      <c r="QZ134" s="5">
        <v>27965</v>
      </c>
      <c r="RA134" s="5">
        <v>26885</v>
      </c>
      <c r="RB134" s="5">
        <v>26405</v>
      </c>
      <c r="RC134" s="5">
        <v>26124</v>
      </c>
      <c r="RD134" s="5">
        <v>30882</v>
      </c>
      <c r="RE134" s="5">
        <v>28368</v>
      </c>
      <c r="RF134" s="5">
        <v>30223</v>
      </c>
      <c r="RG134" s="5">
        <v>32002</v>
      </c>
      <c r="RH134" s="5">
        <v>31419</v>
      </c>
      <c r="RI134" s="5">
        <v>29532</v>
      </c>
      <c r="RJ134" s="5">
        <v>31933</v>
      </c>
      <c r="RK134" s="5">
        <v>33375</v>
      </c>
      <c r="RL134" s="5">
        <v>33963</v>
      </c>
      <c r="RM134" s="5">
        <v>32991</v>
      </c>
      <c r="RN134" s="5">
        <v>33766</v>
      </c>
      <c r="RO134" s="5">
        <v>145445</v>
      </c>
      <c r="RP134" s="5">
        <v>147283</v>
      </c>
      <c r="RQ134" s="5">
        <v>71152</v>
      </c>
      <c r="RR134" s="5">
        <v>249681</v>
      </c>
      <c r="RS134" s="5">
        <v>229629</v>
      </c>
      <c r="RT134" s="5">
        <v>239732</v>
      </c>
      <c r="RU134" s="5">
        <v>235451</v>
      </c>
      <c r="RV134" s="5">
        <v>147804</v>
      </c>
      <c r="RW134" s="5">
        <v>140199</v>
      </c>
      <c r="RX134" s="5">
        <v>54509</v>
      </c>
      <c r="RY134" s="5">
        <v>45401</v>
      </c>
      <c r="RZ134" s="5">
        <v>55134</v>
      </c>
      <c r="SA134" s="5">
        <v>41497</v>
      </c>
      <c r="SB134" s="5">
        <v>43059</v>
      </c>
      <c r="SC134" s="5">
        <v>39998</v>
      </c>
      <c r="SD134" s="5">
        <v>42304</v>
      </c>
      <c r="SE134" s="5">
        <v>36576</v>
      </c>
      <c r="SF134" s="5">
        <v>38392</v>
      </c>
      <c r="SG134" s="5">
        <v>37841</v>
      </c>
      <c r="SH134" s="5">
        <v>33893</v>
      </c>
      <c r="SI134" s="5">
        <v>34893</v>
      </c>
      <c r="SJ134" s="5">
        <v>27419</v>
      </c>
      <c r="SK134" s="5">
        <v>31600</v>
      </c>
      <c r="SL134" s="5">
        <v>37531</v>
      </c>
      <c r="SM134" s="5">
        <v>32971</v>
      </c>
      <c r="SN134" s="5">
        <v>25643</v>
      </c>
      <c r="SO134" s="5">
        <v>19621</v>
      </c>
      <c r="SP134" s="5">
        <v>20957</v>
      </c>
      <c r="SQ134" s="5">
        <v>22002</v>
      </c>
      <c r="SR134" s="5">
        <v>22770</v>
      </c>
      <c r="SS134" s="5">
        <v>19045</v>
      </c>
      <c r="ST134" s="5">
        <v>19979</v>
      </c>
      <c r="SU134" s="5">
        <v>65430</v>
      </c>
      <c r="SV134" s="5">
        <v>53346</v>
      </c>
      <c r="SW134" s="5">
        <v>52814</v>
      </c>
      <c r="SX134" s="5">
        <v>63769</v>
      </c>
      <c r="SY134" s="5">
        <v>63565</v>
      </c>
      <c r="SZ134" s="5">
        <v>80889</v>
      </c>
      <c r="TA134" s="5">
        <v>91566</v>
      </c>
      <c r="TB134" s="5">
        <v>90060</v>
      </c>
      <c r="TC134" s="5">
        <v>95988</v>
      </c>
      <c r="TD134" s="5">
        <v>32135</v>
      </c>
      <c r="TE134" s="5">
        <v>3908</v>
      </c>
      <c r="TF134" s="5">
        <v>4830</v>
      </c>
      <c r="TG134" s="5">
        <v>4872</v>
      </c>
      <c r="TH134" s="5">
        <v>4390</v>
      </c>
      <c r="TI134" s="5">
        <v>6397</v>
      </c>
      <c r="TJ134" s="5">
        <v>6105</v>
      </c>
      <c r="TK134" s="5">
        <v>6157</v>
      </c>
      <c r="TL134" s="5">
        <v>5374</v>
      </c>
      <c r="TM134" s="5">
        <v>7495</v>
      </c>
      <c r="TN134" s="5">
        <v>5562</v>
      </c>
      <c r="TO134" s="5">
        <v>9953</v>
      </c>
      <c r="TP134" s="5">
        <v>22122</v>
      </c>
      <c r="TQ134" s="5">
        <v>16712</v>
      </c>
      <c r="TR134" s="5">
        <v>15026</v>
      </c>
      <c r="TS134" s="5">
        <v>13879</v>
      </c>
      <c r="TT134" s="5">
        <v>7435</v>
      </c>
      <c r="TU134" s="5">
        <v>5256</v>
      </c>
      <c r="TV134" s="5">
        <v>4855</v>
      </c>
      <c r="TW134" s="5">
        <v>5554</v>
      </c>
      <c r="TX134" s="5">
        <v>5736</v>
      </c>
      <c r="TY134" s="5">
        <v>5502</v>
      </c>
      <c r="TZ134" s="5">
        <v>4555</v>
      </c>
      <c r="UA134" s="5">
        <v>2583</v>
      </c>
      <c r="UB134" s="5">
        <v>2024</v>
      </c>
      <c r="UC134" s="5">
        <v>2531</v>
      </c>
      <c r="UD134" s="5">
        <v>2532</v>
      </c>
      <c r="UE134" s="5">
        <v>2138</v>
      </c>
      <c r="UF134" s="5">
        <v>2236</v>
      </c>
      <c r="UG134" s="5">
        <v>1913</v>
      </c>
      <c r="UH134" s="5">
        <v>1603</v>
      </c>
      <c r="UI134" s="5">
        <v>552</v>
      </c>
      <c r="UJ134" s="5">
        <v>220</v>
      </c>
      <c r="UK134" s="5">
        <v>26</v>
      </c>
      <c r="UL134" s="5">
        <v>72</v>
      </c>
      <c r="UM134" s="5">
        <v>24</v>
      </c>
      <c r="UN134" s="5">
        <v>63</v>
      </c>
      <c r="UO134" s="5">
        <v>40</v>
      </c>
      <c r="UP134" s="5">
        <v>23</v>
      </c>
      <c r="UQ134" s="5">
        <v>85</v>
      </c>
      <c r="UR134" s="5">
        <v>2366</v>
      </c>
      <c r="US134" s="5">
        <v>85</v>
      </c>
      <c r="UT134" s="5">
        <v>825</v>
      </c>
      <c r="UU134" s="5">
        <v>3293</v>
      </c>
      <c r="UV134" s="5">
        <v>894</v>
      </c>
      <c r="UW134" s="5">
        <v>1346</v>
      </c>
      <c r="UX134" s="5">
        <v>1894</v>
      </c>
      <c r="UY134" s="5">
        <v>2309</v>
      </c>
      <c r="UZ134" s="5">
        <v>2118</v>
      </c>
      <c r="VA134" s="5">
        <v>1447</v>
      </c>
      <c r="VB134" s="5">
        <v>1538</v>
      </c>
      <c r="VC134" s="5">
        <v>1196</v>
      </c>
      <c r="VD134" s="5">
        <v>1197</v>
      </c>
      <c r="VE134" s="5">
        <v>784</v>
      </c>
      <c r="VF134" s="5">
        <v>312</v>
      </c>
      <c r="VG134" s="5">
        <v>60143</v>
      </c>
      <c r="VH134" s="5">
        <v>61965</v>
      </c>
      <c r="VI134" s="5">
        <v>65072</v>
      </c>
      <c r="VJ134" s="5">
        <v>66909</v>
      </c>
      <c r="VK134" s="5">
        <v>66741</v>
      </c>
      <c r="VL134" s="5">
        <v>70834</v>
      </c>
      <c r="VM134" s="5">
        <v>127972</v>
      </c>
      <c r="VN134" s="5">
        <v>151418</v>
      </c>
      <c r="VO134" s="5">
        <v>156072</v>
      </c>
      <c r="VP134" s="5">
        <v>103853</v>
      </c>
      <c r="VQ134" s="5">
        <v>100884</v>
      </c>
      <c r="VR134" s="5">
        <v>91192</v>
      </c>
      <c r="VS134" s="5">
        <v>92684</v>
      </c>
      <c r="VT134" s="5">
        <v>83677</v>
      </c>
      <c r="VU134" s="5">
        <v>83060</v>
      </c>
      <c r="VV134" s="5">
        <v>97252</v>
      </c>
      <c r="VW134" s="5">
        <v>73777</v>
      </c>
      <c r="VX134" s="5">
        <v>111952</v>
      </c>
      <c r="VY134" s="5">
        <v>85681</v>
      </c>
      <c r="VZ134" s="5">
        <v>105170</v>
      </c>
      <c r="WA134" s="5">
        <v>88156</v>
      </c>
      <c r="WB134" s="5">
        <v>75330</v>
      </c>
      <c r="WC134" s="5">
        <v>91063</v>
      </c>
      <c r="WD134" s="5">
        <v>94819</v>
      </c>
      <c r="WE134" s="5">
        <v>98800</v>
      </c>
      <c r="WF134" s="5">
        <v>72344</v>
      </c>
      <c r="WG134" s="5">
        <v>74001</v>
      </c>
      <c r="WH134" s="5">
        <v>66398</v>
      </c>
      <c r="WI134" s="5">
        <v>62924</v>
      </c>
      <c r="WJ134" s="5">
        <v>55127</v>
      </c>
      <c r="WK134" s="5">
        <v>49073</v>
      </c>
      <c r="WL134" s="5">
        <v>48847</v>
      </c>
      <c r="WM134" s="5">
        <v>15237</v>
      </c>
      <c r="WN134" s="5">
        <v>14924</v>
      </c>
      <c r="WO134" s="5">
        <v>13610</v>
      </c>
      <c r="WP134" s="5">
        <v>12375</v>
      </c>
      <c r="WQ134" s="5">
        <v>12566</v>
      </c>
      <c r="WR134" s="5">
        <v>13602</v>
      </c>
      <c r="WS134" s="5">
        <v>9858</v>
      </c>
      <c r="WT134" s="5">
        <v>7758</v>
      </c>
      <c r="WU134" s="5">
        <v>7844</v>
      </c>
      <c r="WV134" s="5">
        <v>5535</v>
      </c>
      <c r="WW134" s="5">
        <v>5149</v>
      </c>
      <c r="WX134" s="5">
        <v>4494</v>
      </c>
      <c r="WY134" s="5">
        <v>5129</v>
      </c>
      <c r="WZ134" s="5">
        <v>5246</v>
      </c>
      <c r="XA134" s="5">
        <v>5365</v>
      </c>
      <c r="XB134" s="5">
        <v>5065</v>
      </c>
      <c r="XC134" s="5">
        <v>7661</v>
      </c>
      <c r="XD134" s="5">
        <v>7139</v>
      </c>
      <c r="XE134" s="5">
        <v>5111</v>
      </c>
      <c r="XF134" s="5">
        <v>5448</v>
      </c>
      <c r="XG134" s="5">
        <v>5116</v>
      </c>
      <c r="XH134" s="5">
        <v>6606</v>
      </c>
      <c r="XI134" s="5">
        <v>5699</v>
      </c>
      <c r="XJ134" s="5">
        <v>5696</v>
      </c>
      <c r="XK134" s="5">
        <v>4504</v>
      </c>
      <c r="XL134" s="5">
        <v>3961</v>
      </c>
      <c r="XM134" s="5">
        <v>3026</v>
      </c>
      <c r="XN134" s="5">
        <v>3008</v>
      </c>
      <c r="XO134" s="5">
        <v>3563</v>
      </c>
      <c r="XP134" s="5">
        <v>3173</v>
      </c>
      <c r="XQ134" s="5">
        <v>3239</v>
      </c>
      <c r="XR134" s="5">
        <v>4564</v>
      </c>
      <c r="XS134" s="2">
        <v>14006</v>
      </c>
      <c r="XT134" s="3" t="s">
        <v>222</v>
      </c>
      <c r="XU134" s="3" t="s">
        <v>222</v>
      </c>
      <c r="XV134" s="3" t="s">
        <v>222</v>
      </c>
      <c r="XW134" s="3" t="s">
        <v>221</v>
      </c>
      <c r="XX134" s="3" t="s">
        <v>222</v>
      </c>
      <c r="XY134" s="3" t="s">
        <v>222</v>
      </c>
      <c r="XZ134" s="3" t="s">
        <v>242</v>
      </c>
    </row>
    <row r="135" spans="1:650" x14ac:dyDescent="0.3">
      <c r="A135" s="1" t="s">
        <v>129</v>
      </c>
      <c r="B135" s="2">
        <v>4057016</v>
      </c>
      <c r="C135" s="5">
        <v>39743</v>
      </c>
      <c r="D135" s="5">
        <v>16512</v>
      </c>
      <c r="E135" s="5">
        <v>8434</v>
      </c>
      <c r="F135" s="5">
        <v>10263</v>
      </c>
      <c r="G135" s="5">
        <v>7623</v>
      </c>
      <c r="H135" s="5">
        <v>22130</v>
      </c>
      <c r="I135" s="5">
        <v>1199</v>
      </c>
      <c r="J135" s="5">
        <v>14593</v>
      </c>
      <c r="K135" s="5">
        <v>5391</v>
      </c>
      <c r="L135" s="5">
        <v>2800</v>
      </c>
      <c r="M135" s="5">
        <v>3656</v>
      </c>
      <c r="N135" s="5">
        <v>4998</v>
      </c>
      <c r="O135" s="5">
        <v>3127</v>
      </c>
      <c r="P135" s="5">
        <v>2553</v>
      </c>
      <c r="Q135" s="5">
        <v>2295</v>
      </c>
      <c r="R135" s="5">
        <v>1012</v>
      </c>
      <c r="S135" s="5">
        <v>481</v>
      </c>
      <c r="T135" s="5">
        <v>541</v>
      </c>
      <c r="U135" s="5">
        <v>488</v>
      </c>
      <c r="V135" s="5">
        <v>794</v>
      </c>
      <c r="W135" s="5">
        <v>690</v>
      </c>
      <c r="X135" s="5">
        <v>567</v>
      </c>
      <c r="Y135" s="5">
        <v>998</v>
      </c>
      <c r="Z135" s="5">
        <v>5</v>
      </c>
      <c r="AA135" s="5">
        <v>39</v>
      </c>
      <c r="AB135" s="5">
        <v>6</v>
      </c>
      <c r="AC135" s="5">
        <v>20</v>
      </c>
      <c r="AD135" s="5">
        <v>274</v>
      </c>
      <c r="AE135" s="5">
        <v>20</v>
      </c>
      <c r="AF135" s="5">
        <v>41</v>
      </c>
      <c r="AG135" s="5">
        <v>28</v>
      </c>
      <c r="AH135" s="5">
        <v>8</v>
      </c>
      <c r="AI135" s="5">
        <v>1037573</v>
      </c>
      <c r="AJ135" s="5">
        <v>651104</v>
      </c>
      <c r="AK135" s="5">
        <v>148911</v>
      </c>
      <c r="AL135" s="5">
        <v>95473</v>
      </c>
      <c r="AM135" s="5">
        <v>143451</v>
      </c>
      <c r="AN135" s="5">
        <v>150925</v>
      </c>
      <c r="AO135" s="5">
        <v>101054</v>
      </c>
      <c r="AP135" s="5">
        <v>175667</v>
      </c>
      <c r="AQ135" s="5">
        <v>498409</v>
      </c>
      <c r="AR135" s="5">
        <v>52638</v>
      </c>
      <c r="AS135" s="5">
        <v>314570</v>
      </c>
      <c r="AT135" s="5">
        <v>48855</v>
      </c>
      <c r="AU135" s="5">
        <v>185022</v>
      </c>
      <c r="AV135" s="5">
        <v>112393</v>
      </c>
      <c r="AW135" s="5">
        <v>68061</v>
      </c>
      <c r="AX135" s="5">
        <v>49283</v>
      </c>
      <c r="AY135" s="5">
        <v>12956</v>
      </c>
      <c r="AZ135" s="5">
        <v>13629</v>
      </c>
      <c r="BA135" s="5">
        <v>12477</v>
      </c>
      <c r="BB135" s="5">
        <v>58918</v>
      </c>
      <c r="BC135" s="5">
        <v>4298</v>
      </c>
      <c r="BD135" s="5">
        <v>3362</v>
      </c>
      <c r="BE135" s="5">
        <v>9924</v>
      </c>
      <c r="BF135" s="5">
        <v>7385</v>
      </c>
      <c r="BG135" s="5">
        <v>23004</v>
      </c>
      <c r="BH135" s="5">
        <v>5810</v>
      </c>
      <c r="BI135" s="5">
        <v>9891</v>
      </c>
      <c r="BJ135" s="5">
        <v>13483</v>
      </c>
      <c r="BK135" s="5">
        <v>49859</v>
      </c>
      <c r="BL135" s="5">
        <v>13377</v>
      </c>
      <c r="BM135" s="5">
        <v>11670</v>
      </c>
      <c r="BN135" s="5">
        <v>9030</v>
      </c>
      <c r="BO135" s="5">
        <v>94356</v>
      </c>
      <c r="BP135" s="5">
        <v>180682</v>
      </c>
      <c r="BQ135" s="5">
        <v>122311</v>
      </c>
      <c r="BR135" s="5">
        <v>123134</v>
      </c>
      <c r="BS135" s="5">
        <v>62264</v>
      </c>
      <c r="BT135" s="5">
        <v>542641</v>
      </c>
      <c r="BU135" s="5">
        <v>280944</v>
      </c>
      <c r="BV135" s="5">
        <v>276101</v>
      </c>
      <c r="BW135" s="5">
        <v>119422</v>
      </c>
      <c r="BX135" s="5">
        <v>271183</v>
      </c>
      <c r="BY135" s="5">
        <v>72672</v>
      </c>
      <c r="BZ135" s="5">
        <v>62738</v>
      </c>
      <c r="CA135" s="5">
        <v>47565</v>
      </c>
      <c r="CB135" s="5">
        <v>44284</v>
      </c>
      <c r="CC135" s="5">
        <v>45352</v>
      </c>
      <c r="CD135" s="5">
        <v>14500</v>
      </c>
      <c r="CE135" s="5">
        <v>18929</v>
      </c>
      <c r="CF135" s="5">
        <v>65748</v>
      </c>
      <c r="CG135" s="5">
        <v>9667</v>
      </c>
      <c r="CH135" s="5">
        <v>8183</v>
      </c>
      <c r="CI135" s="5">
        <v>17769</v>
      </c>
      <c r="CJ135" s="5">
        <v>5349</v>
      </c>
      <c r="CK135" s="5">
        <v>8734</v>
      </c>
      <c r="CL135" s="5">
        <v>15025</v>
      </c>
      <c r="CM135" s="5">
        <v>14470</v>
      </c>
      <c r="CN135" s="5">
        <v>9266</v>
      </c>
      <c r="CO135" s="5">
        <v>14935</v>
      </c>
      <c r="CP135" s="5">
        <v>25313</v>
      </c>
      <c r="CQ135" s="5">
        <v>8495</v>
      </c>
      <c r="CR135" s="5">
        <v>9365</v>
      </c>
      <c r="CS135" s="5">
        <v>37707</v>
      </c>
      <c r="CT135" s="5">
        <v>11276</v>
      </c>
      <c r="CU135" s="5">
        <v>246392</v>
      </c>
      <c r="CV135" s="5">
        <v>168471</v>
      </c>
      <c r="CW135" s="5">
        <v>184907</v>
      </c>
      <c r="CX135" s="5">
        <v>184692</v>
      </c>
      <c r="CY135" s="5">
        <v>194277</v>
      </c>
      <c r="CZ135" s="5">
        <v>187793</v>
      </c>
      <c r="DA135" s="5">
        <v>198520</v>
      </c>
      <c r="DB135" s="5">
        <v>268310</v>
      </c>
      <c r="DC135" s="5">
        <v>209031</v>
      </c>
      <c r="DD135" s="5">
        <v>184558</v>
      </c>
      <c r="DE135" s="5">
        <v>153249</v>
      </c>
      <c r="DF135" s="5">
        <v>218329</v>
      </c>
      <c r="DG135" s="5">
        <v>174345</v>
      </c>
      <c r="DH135" s="5">
        <v>152471</v>
      </c>
      <c r="DI135" s="5">
        <v>136826</v>
      </c>
      <c r="DJ135" s="5">
        <v>113495</v>
      </c>
      <c r="DK135" s="5">
        <v>99605</v>
      </c>
      <c r="DL135" s="5">
        <v>99119</v>
      </c>
      <c r="DM135" s="5">
        <v>94346</v>
      </c>
      <c r="DN135" s="5">
        <v>74596</v>
      </c>
      <c r="DO135" s="5">
        <v>78246</v>
      </c>
      <c r="DP135" s="5">
        <v>52212</v>
      </c>
      <c r="DQ135" s="5">
        <v>51950</v>
      </c>
      <c r="DR135" s="5">
        <v>62763</v>
      </c>
      <c r="DS135" s="5">
        <v>73517</v>
      </c>
      <c r="DT135" s="5">
        <v>71643</v>
      </c>
      <c r="DU135" s="5">
        <v>71881</v>
      </c>
      <c r="DV135" s="5">
        <v>72273</v>
      </c>
      <c r="DW135" s="5">
        <v>58527</v>
      </c>
      <c r="DX135" s="5">
        <v>51207</v>
      </c>
      <c r="DY135" s="5">
        <v>57760</v>
      </c>
      <c r="DZ135" s="5">
        <v>43317</v>
      </c>
      <c r="EA135" s="5">
        <v>38583</v>
      </c>
      <c r="EB135" s="5">
        <v>42981</v>
      </c>
      <c r="EC135" s="5">
        <v>23563</v>
      </c>
      <c r="ED135" s="5">
        <v>22115</v>
      </c>
      <c r="EE135" s="5">
        <v>40904</v>
      </c>
      <c r="EF135" s="5">
        <v>15454</v>
      </c>
      <c r="EG135" s="5">
        <v>23755</v>
      </c>
      <c r="EH135" s="5">
        <v>38197</v>
      </c>
      <c r="EI135" s="5">
        <v>46440</v>
      </c>
      <c r="EJ135" s="5">
        <v>18341</v>
      </c>
      <c r="EK135" s="5">
        <v>21562</v>
      </c>
      <c r="EL135" s="5">
        <v>15438</v>
      </c>
      <c r="EM135" s="5">
        <v>16882</v>
      </c>
      <c r="EN135" s="5">
        <v>8853</v>
      </c>
      <c r="EO135" s="5">
        <v>10297</v>
      </c>
      <c r="EP135" s="5">
        <v>9406</v>
      </c>
      <c r="EQ135" s="5">
        <v>10883</v>
      </c>
      <c r="ER135" s="5">
        <v>3624</v>
      </c>
      <c r="ES135" s="5">
        <v>9651</v>
      </c>
      <c r="ET135" s="5">
        <v>9127</v>
      </c>
      <c r="EU135" s="5">
        <v>11906</v>
      </c>
      <c r="EV135" s="5">
        <v>20297</v>
      </c>
      <c r="EW135" s="5">
        <v>36036</v>
      </c>
      <c r="EX135" s="5">
        <v>9795</v>
      </c>
      <c r="EY135" s="5">
        <v>4579</v>
      </c>
      <c r="EZ135" s="5">
        <v>8063</v>
      </c>
      <c r="FA135" s="5">
        <v>13302</v>
      </c>
      <c r="FB135" s="5">
        <v>12217</v>
      </c>
      <c r="FC135" s="5">
        <v>14268</v>
      </c>
      <c r="FD135" s="5">
        <v>13504</v>
      </c>
      <c r="FE135" s="5">
        <v>7784</v>
      </c>
      <c r="FF135" s="5">
        <v>14223</v>
      </c>
      <c r="FG135" s="5">
        <v>0</v>
      </c>
      <c r="FH135" s="5">
        <v>0</v>
      </c>
      <c r="FI135" s="5">
        <v>0</v>
      </c>
      <c r="FJ135" s="5">
        <v>0</v>
      </c>
      <c r="FK135" s="5">
        <v>0</v>
      </c>
      <c r="FL135" s="5">
        <v>0</v>
      </c>
      <c r="FM135" s="5">
        <v>0</v>
      </c>
      <c r="FN135" s="5">
        <v>0</v>
      </c>
      <c r="FO135" s="5">
        <v>0</v>
      </c>
      <c r="FP135" s="5">
        <v>0</v>
      </c>
      <c r="FQ135" s="5">
        <v>0</v>
      </c>
      <c r="FR135" s="5">
        <v>0</v>
      </c>
      <c r="FS135" s="5">
        <v>0</v>
      </c>
      <c r="FT135" s="5">
        <v>0</v>
      </c>
      <c r="FU135" s="5" t="s">
        <v>220</v>
      </c>
      <c r="FV135" s="5" t="s">
        <v>220</v>
      </c>
      <c r="FW135" s="5" t="s">
        <v>220</v>
      </c>
      <c r="FX135" s="5" t="s">
        <v>220</v>
      </c>
      <c r="FY135" s="5" t="s">
        <v>220</v>
      </c>
      <c r="FZ135" s="5" t="s">
        <v>220</v>
      </c>
      <c r="GA135" s="5" t="s">
        <v>220</v>
      </c>
      <c r="GB135" s="5" t="s">
        <v>220</v>
      </c>
      <c r="GC135" s="5" t="s">
        <v>220</v>
      </c>
      <c r="GD135" s="5" t="s">
        <v>220</v>
      </c>
      <c r="GE135" s="5" t="s">
        <v>220</v>
      </c>
      <c r="GF135" s="5" t="s">
        <v>220</v>
      </c>
      <c r="GG135" s="5" t="s">
        <v>220</v>
      </c>
      <c r="GH135" s="5" t="s">
        <v>220</v>
      </c>
      <c r="GI135" s="5" t="s">
        <v>220</v>
      </c>
      <c r="GJ135" s="5" t="s">
        <v>220</v>
      </c>
      <c r="GK135" s="5" t="s">
        <v>220</v>
      </c>
      <c r="GL135" s="5" t="s">
        <v>220</v>
      </c>
      <c r="GM135" s="5">
        <v>1456647</v>
      </c>
      <c r="GN135" s="5">
        <v>1059750</v>
      </c>
      <c r="GO135" s="5">
        <v>488126</v>
      </c>
      <c r="GP135" s="5">
        <v>435677</v>
      </c>
      <c r="GQ135" s="5">
        <v>448519</v>
      </c>
      <c r="GR135" s="5">
        <v>918944</v>
      </c>
      <c r="GS135" s="5">
        <v>605473</v>
      </c>
      <c r="GT135" s="5">
        <v>782987</v>
      </c>
      <c r="GU135" s="5">
        <v>878692</v>
      </c>
      <c r="GV135" s="5">
        <v>529520</v>
      </c>
      <c r="GW135" s="5">
        <v>570291</v>
      </c>
      <c r="GX135" s="5">
        <v>1203277</v>
      </c>
      <c r="GY135" s="5">
        <v>428363</v>
      </c>
      <c r="GZ135" s="5">
        <v>320553</v>
      </c>
      <c r="HA135" s="5">
        <v>262831</v>
      </c>
      <c r="HB135" s="5">
        <v>461166</v>
      </c>
      <c r="HC135" s="5">
        <v>142853</v>
      </c>
      <c r="HD135" s="5">
        <v>182661</v>
      </c>
      <c r="HE135" s="5">
        <v>126630</v>
      </c>
      <c r="HF135" s="5">
        <v>151619</v>
      </c>
      <c r="HG135" s="5">
        <v>112910</v>
      </c>
      <c r="HH135" s="5">
        <v>81787</v>
      </c>
      <c r="HI135" s="5">
        <v>107643</v>
      </c>
      <c r="HJ135" s="5">
        <v>94974</v>
      </c>
      <c r="HK135" s="5">
        <v>115610</v>
      </c>
      <c r="HL135" s="5">
        <v>94788</v>
      </c>
      <c r="HM135" s="5">
        <v>110029</v>
      </c>
      <c r="HN135" s="5">
        <v>123560</v>
      </c>
      <c r="HO135" s="5">
        <v>131170</v>
      </c>
      <c r="HP135" s="5">
        <v>87976</v>
      </c>
      <c r="HQ135" s="5">
        <v>114950</v>
      </c>
      <c r="HR135" s="5">
        <v>77855</v>
      </c>
      <c r="HS135" s="5">
        <v>847687</v>
      </c>
      <c r="HT135" s="5">
        <v>978229</v>
      </c>
      <c r="HU135" s="5">
        <v>970785</v>
      </c>
      <c r="HV135" s="5">
        <v>961066</v>
      </c>
      <c r="HW135" s="5">
        <v>948070</v>
      </c>
      <c r="HX135" s="5">
        <v>1195300</v>
      </c>
      <c r="HY135" s="5">
        <v>1071783</v>
      </c>
      <c r="HZ135" s="5">
        <v>1006396</v>
      </c>
      <c r="IA135" s="5">
        <v>1140065</v>
      </c>
      <c r="IB135" s="5">
        <v>1129341</v>
      </c>
      <c r="IC135" s="5">
        <v>939167</v>
      </c>
      <c r="ID135" s="5">
        <v>1248716</v>
      </c>
      <c r="IE135" s="5">
        <v>1138717</v>
      </c>
      <c r="IF135" s="5">
        <v>1005244</v>
      </c>
      <c r="IG135" s="5">
        <v>1039726</v>
      </c>
      <c r="IH135" s="5">
        <v>942885</v>
      </c>
      <c r="II135" s="5">
        <v>863523</v>
      </c>
      <c r="IJ135" s="5">
        <v>728171</v>
      </c>
      <c r="IK135" s="5">
        <v>794001</v>
      </c>
      <c r="IL135" s="5">
        <v>774368</v>
      </c>
      <c r="IM135" s="5">
        <v>621853</v>
      </c>
      <c r="IN135" s="5">
        <v>619429</v>
      </c>
      <c r="IO135" s="5">
        <v>563054</v>
      </c>
      <c r="IP135" s="5">
        <v>561511</v>
      </c>
      <c r="IQ135" s="5">
        <v>536300</v>
      </c>
      <c r="IR135" s="5">
        <v>556937</v>
      </c>
      <c r="IS135" s="5">
        <v>680347</v>
      </c>
      <c r="IT135" s="5">
        <v>637275</v>
      </c>
      <c r="IU135" s="5">
        <v>618752</v>
      </c>
      <c r="IV135" s="5">
        <v>522404</v>
      </c>
      <c r="IW135" s="5">
        <v>493368</v>
      </c>
      <c r="IX135" s="5">
        <v>476849</v>
      </c>
      <c r="IY135" s="5">
        <v>74243</v>
      </c>
      <c r="IZ135" s="5">
        <v>63635</v>
      </c>
      <c r="JA135" s="5">
        <v>72021</v>
      </c>
      <c r="JB135" s="5">
        <v>70556</v>
      </c>
      <c r="JC135" s="5">
        <v>71635</v>
      </c>
      <c r="JD135" s="5">
        <v>79617</v>
      </c>
      <c r="JE135" s="5">
        <v>73902</v>
      </c>
      <c r="JF135" s="5">
        <v>66900</v>
      </c>
      <c r="JG135" s="5">
        <v>71240</v>
      </c>
      <c r="JH135" s="5">
        <v>78847</v>
      </c>
      <c r="JI135" s="5">
        <v>62158</v>
      </c>
      <c r="JJ135" s="5">
        <v>61072</v>
      </c>
      <c r="JK135" s="5">
        <v>58285</v>
      </c>
      <c r="JL135" s="5">
        <v>46664</v>
      </c>
      <c r="JM135" s="5">
        <v>48463</v>
      </c>
      <c r="JN135" s="5">
        <v>53099</v>
      </c>
      <c r="JO135" s="5">
        <v>49741</v>
      </c>
      <c r="JP135" s="5">
        <v>38998</v>
      </c>
      <c r="JQ135" s="5">
        <v>39653</v>
      </c>
      <c r="JR135" s="5">
        <v>38216</v>
      </c>
      <c r="JS135" s="5">
        <v>38097</v>
      </c>
      <c r="JT135" s="5">
        <v>31669</v>
      </c>
      <c r="JU135" s="5">
        <v>28230</v>
      </c>
      <c r="JV135" s="5">
        <v>26085</v>
      </c>
      <c r="JW135" s="5">
        <v>18035</v>
      </c>
      <c r="JX135" s="5">
        <v>28217</v>
      </c>
      <c r="JY135" s="5">
        <v>38066</v>
      </c>
      <c r="JZ135" s="5">
        <v>33892</v>
      </c>
      <c r="KA135" s="5">
        <v>33914</v>
      </c>
      <c r="KB135" s="5">
        <v>33541</v>
      </c>
      <c r="KC135" s="5">
        <v>37495</v>
      </c>
      <c r="KD135" s="5">
        <v>34856</v>
      </c>
      <c r="KE135" s="5">
        <v>164775</v>
      </c>
      <c r="KF135" s="5">
        <v>168360</v>
      </c>
      <c r="KG135" s="5">
        <v>158166</v>
      </c>
      <c r="KH135" s="5">
        <v>157600</v>
      </c>
      <c r="KI135" s="5">
        <v>123307</v>
      </c>
      <c r="KJ135" s="5">
        <v>112460</v>
      </c>
      <c r="KK135" s="5">
        <v>96779</v>
      </c>
      <c r="KL135" s="5">
        <v>81238</v>
      </c>
      <c r="KM135" s="5">
        <v>64869</v>
      </c>
      <c r="KN135" s="5">
        <v>39863</v>
      </c>
      <c r="KO135" s="5">
        <v>18803</v>
      </c>
      <c r="KP135" s="5">
        <v>14473</v>
      </c>
      <c r="KQ135" s="5">
        <v>13883</v>
      </c>
      <c r="KR135" s="5">
        <v>7053</v>
      </c>
      <c r="KS135" s="5">
        <v>15757</v>
      </c>
      <c r="KT135" s="5">
        <v>13751</v>
      </c>
      <c r="KU135" s="5">
        <v>7528</v>
      </c>
      <c r="KV135" s="5">
        <v>7386</v>
      </c>
      <c r="KW135" s="5">
        <v>8362</v>
      </c>
      <c r="KX135" s="5">
        <v>9427</v>
      </c>
      <c r="KY135" s="5">
        <v>6558</v>
      </c>
      <c r="KZ135" s="5">
        <v>6247</v>
      </c>
      <c r="LA135" s="5">
        <v>4459</v>
      </c>
      <c r="LB135" s="5">
        <v>5006</v>
      </c>
      <c r="LC135" s="5">
        <v>5119</v>
      </c>
      <c r="LD135" s="5">
        <v>5142</v>
      </c>
      <c r="LE135" s="5">
        <v>5005</v>
      </c>
      <c r="LF135" s="5">
        <v>4429</v>
      </c>
      <c r="LG135" s="5">
        <v>4155</v>
      </c>
      <c r="LH135" s="5">
        <v>4454</v>
      </c>
      <c r="LI135" s="5">
        <v>4188</v>
      </c>
      <c r="LJ135" s="5">
        <v>4122</v>
      </c>
      <c r="LK135" s="5">
        <v>12874</v>
      </c>
      <c r="LL135" s="5">
        <v>11914</v>
      </c>
      <c r="LM135" s="5">
        <v>10724</v>
      </c>
      <c r="LN135" s="5">
        <v>10602</v>
      </c>
      <c r="LO135" s="5">
        <v>10478</v>
      </c>
      <c r="LP135" s="5">
        <v>10265</v>
      </c>
      <c r="LQ135" s="5">
        <v>12382</v>
      </c>
      <c r="LR135" s="5">
        <v>5760</v>
      </c>
      <c r="LS135" s="5">
        <v>7488</v>
      </c>
      <c r="LT135" s="5">
        <v>9166</v>
      </c>
      <c r="LU135" s="5">
        <v>10882</v>
      </c>
      <c r="LV135" s="5">
        <v>13242</v>
      </c>
      <c r="LW135" s="5">
        <v>9922</v>
      </c>
      <c r="LX135" s="5">
        <v>10629</v>
      </c>
      <c r="LY135" s="5">
        <v>9419</v>
      </c>
      <c r="LZ135" s="5">
        <v>4736</v>
      </c>
      <c r="MA135" s="5">
        <v>5961</v>
      </c>
      <c r="MB135" s="5">
        <v>5548</v>
      </c>
      <c r="MC135" s="5">
        <v>6731</v>
      </c>
      <c r="MD135" s="5">
        <v>5036</v>
      </c>
      <c r="ME135" s="5">
        <v>5287</v>
      </c>
      <c r="MF135" s="5">
        <v>5259</v>
      </c>
      <c r="MG135" s="5">
        <v>5312</v>
      </c>
      <c r="MH135" s="5">
        <v>5947</v>
      </c>
      <c r="MI135" s="5">
        <v>9419</v>
      </c>
      <c r="MJ135" s="5">
        <v>7416</v>
      </c>
      <c r="MK135" s="5">
        <v>8491</v>
      </c>
      <c r="ML135" s="5">
        <v>8274</v>
      </c>
      <c r="MM135" s="5">
        <v>7157</v>
      </c>
      <c r="MN135" s="5">
        <v>7903</v>
      </c>
      <c r="MO135" s="5">
        <v>6185</v>
      </c>
      <c r="MP135" s="5">
        <v>5014</v>
      </c>
      <c r="MQ135" s="5">
        <v>9537</v>
      </c>
      <c r="MR135" s="5">
        <v>9799</v>
      </c>
      <c r="MS135" s="5">
        <v>9715</v>
      </c>
      <c r="MT135" s="5">
        <v>8427</v>
      </c>
      <c r="MU135" s="5">
        <v>8337</v>
      </c>
      <c r="MV135" s="5">
        <v>7622</v>
      </c>
      <c r="MW135" s="5">
        <v>6505</v>
      </c>
      <c r="MX135" s="5">
        <v>4472</v>
      </c>
      <c r="MY135" s="5">
        <v>3549</v>
      </c>
      <c r="MZ135" s="5">
        <v>3176</v>
      </c>
      <c r="NA135" s="5">
        <v>3421</v>
      </c>
      <c r="NB135" s="5">
        <v>3513</v>
      </c>
      <c r="NC135" s="5">
        <v>3922</v>
      </c>
      <c r="ND135" s="5">
        <v>1843</v>
      </c>
      <c r="NE135" s="5" t="s">
        <v>220</v>
      </c>
      <c r="NF135" s="5" t="s">
        <v>220</v>
      </c>
      <c r="NG135" s="5" t="s">
        <v>220</v>
      </c>
      <c r="NH135" s="5" t="s">
        <v>220</v>
      </c>
      <c r="NI135" s="5" t="s">
        <v>220</v>
      </c>
      <c r="NJ135" s="5" t="s">
        <v>220</v>
      </c>
      <c r="NK135" s="5" t="s">
        <v>220</v>
      </c>
      <c r="NL135" s="5" t="s">
        <v>220</v>
      </c>
      <c r="NM135" s="5" t="s">
        <v>220</v>
      </c>
      <c r="NN135" s="5" t="s">
        <v>220</v>
      </c>
      <c r="NO135" s="5" t="s">
        <v>220</v>
      </c>
      <c r="NP135" s="5" t="s">
        <v>220</v>
      </c>
      <c r="NQ135" s="5" t="s">
        <v>220</v>
      </c>
      <c r="NR135" s="5" t="s">
        <v>220</v>
      </c>
      <c r="NS135" s="5" t="s">
        <v>220</v>
      </c>
      <c r="NT135" s="5" t="s">
        <v>220</v>
      </c>
      <c r="NU135" s="5" t="s">
        <v>220</v>
      </c>
      <c r="NV135" s="5" t="s">
        <v>220</v>
      </c>
      <c r="NW135" s="5">
        <v>0</v>
      </c>
      <c r="NX135" s="5">
        <v>0</v>
      </c>
      <c r="NY135" s="5">
        <v>0</v>
      </c>
      <c r="NZ135" s="5">
        <v>0</v>
      </c>
      <c r="OA135" s="5">
        <v>0</v>
      </c>
      <c r="OB135" s="5">
        <v>0</v>
      </c>
      <c r="OC135" s="5">
        <v>0</v>
      </c>
      <c r="OD135" s="5">
        <v>0</v>
      </c>
      <c r="OE135" s="5">
        <v>0</v>
      </c>
      <c r="OF135" s="5">
        <v>0</v>
      </c>
      <c r="OG135" s="5">
        <v>0</v>
      </c>
      <c r="OH135" s="5">
        <v>0</v>
      </c>
      <c r="OI135" s="5">
        <v>0</v>
      </c>
      <c r="OJ135" s="5">
        <v>0</v>
      </c>
      <c r="OK135" s="5" t="s">
        <v>220</v>
      </c>
      <c r="OL135" s="5" t="s">
        <v>220</v>
      </c>
      <c r="OM135" s="5" t="s">
        <v>220</v>
      </c>
      <c r="ON135" s="5" t="s">
        <v>220</v>
      </c>
      <c r="OO135" s="5" t="s">
        <v>220</v>
      </c>
      <c r="OP135" s="5" t="s">
        <v>220</v>
      </c>
      <c r="OQ135" s="5" t="s">
        <v>220</v>
      </c>
      <c r="OR135" s="5" t="s">
        <v>220</v>
      </c>
      <c r="OS135" s="5" t="s">
        <v>220</v>
      </c>
      <c r="OT135" s="5" t="s">
        <v>220</v>
      </c>
      <c r="OU135" s="5" t="s">
        <v>220</v>
      </c>
      <c r="OV135" s="5" t="s">
        <v>220</v>
      </c>
      <c r="OW135" s="5" t="s">
        <v>220</v>
      </c>
      <c r="OX135" s="5" t="s">
        <v>220</v>
      </c>
      <c r="OY135" s="5" t="s">
        <v>220</v>
      </c>
      <c r="OZ135" s="5" t="s">
        <v>220</v>
      </c>
      <c r="PA135" s="5" t="s">
        <v>220</v>
      </c>
      <c r="PB135" s="5" t="s">
        <v>220</v>
      </c>
      <c r="PC135" s="5">
        <v>24317</v>
      </c>
      <c r="PD135" s="5">
        <v>24827</v>
      </c>
      <c r="PE135" s="5">
        <v>23518</v>
      </c>
      <c r="PF135" s="5">
        <v>20613</v>
      </c>
      <c r="PG135" s="5">
        <v>19988</v>
      </c>
      <c r="PH135" s="5">
        <v>23036</v>
      </c>
      <c r="PI135" s="5">
        <v>26320</v>
      </c>
      <c r="PJ135" s="5">
        <v>32888</v>
      </c>
      <c r="PK135" s="5">
        <v>22779</v>
      </c>
      <c r="PL135" s="5">
        <v>13084</v>
      </c>
      <c r="PM135" s="5">
        <v>10331</v>
      </c>
      <c r="PN135" s="5">
        <v>11767</v>
      </c>
      <c r="PO135" s="5">
        <v>6971</v>
      </c>
      <c r="PP135" s="5">
        <v>11563</v>
      </c>
      <c r="PQ135" s="5">
        <v>16728</v>
      </c>
      <c r="PR135" s="5">
        <v>19598</v>
      </c>
      <c r="PS135" s="5">
        <v>18233</v>
      </c>
      <c r="PT135" s="5">
        <v>19405</v>
      </c>
      <c r="PU135" s="5">
        <v>20899</v>
      </c>
      <c r="PV135" s="5">
        <v>20457</v>
      </c>
      <c r="PW135" s="5">
        <v>20213</v>
      </c>
      <c r="PX135" s="5">
        <v>19623</v>
      </c>
      <c r="PY135" s="5">
        <v>24507</v>
      </c>
      <c r="PZ135" s="5">
        <v>22918</v>
      </c>
      <c r="QA135" s="5">
        <v>20285</v>
      </c>
      <c r="QB135" s="5">
        <v>21752</v>
      </c>
      <c r="QC135" s="5">
        <v>24643</v>
      </c>
      <c r="QD135" s="5">
        <v>22831</v>
      </c>
      <c r="QE135" s="5">
        <v>22526</v>
      </c>
      <c r="QF135" s="5">
        <v>21097</v>
      </c>
      <c r="QG135" s="5">
        <v>21727</v>
      </c>
      <c r="QH135" s="5">
        <v>18805</v>
      </c>
      <c r="QI135" s="5">
        <v>74931</v>
      </c>
      <c r="QJ135" s="5">
        <v>81314</v>
      </c>
      <c r="QK135" s="5">
        <v>73046</v>
      </c>
      <c r="QL135" s="5">
        <v>59429</v>
      </c>
      <c r="QM135" s="5">
        <v>54162</v>
      </c>
      <c r="QN135" s="5">
        <v>57822</v>
      </c>
      <c r="QO135" s="5">
        <v>53889</v>
      </c>
      <c r="QP135" s="5">
        <v>63748</v>
      </c>
      <c r="QQ135" s="5">
        <v>65140</v>
      </c>
      <c r="QR135" s="5">
        <v>69647</v>
      </c>
      <c r="QS135" s="5">
        <v>66536</v>
      </c>
      <c r="QT135" s="5">
        <v>47847</v>
      </c>
      <c r="QU135" s="5">
        <v>38227</v>
      </c>
      <c r="QV135" s="5">
        <v>26166</v>
      </c>
      <c r="QW135" s="5">
        <v>31002</v>
      </c>
      <c r="QX135" s="5">
        <v>27671</v>
      </c>
      <c r="QY135" s="5">
        <v>26091</v>
      </c>
      <c r="QZ135" s="5">
        <v>23926</v>
      </c>
      <c r="RA135" s="5">
        <v>28891</v>
      </c>
      <c r="RB135" s="5">
        <v>25907</v>
      </c>
      <c r="RC135" s="5">
        <v>20436</v>
      </c>
      <c r="RD135" s="5">
        <v>19620</v>
      </c>
      <c r="RE135" s="5">
        <v>21039</v>
      </c>
      <c r="RF135" s="5">
        <v>23024</v>
      </c>
      <c r="RG135" s="5">
        <v>26022</v>
      </c>
      <c r="RH135" s="5">
        <v>26155</v>
      </c>
      <c r="RI135" s="5">
        <v>27388</v>
      </c>
      <c r="RJ135" s="5">
        <v>25736</v>
      </c>
      <c r="RK135" s="5">
        <v>24156</v>
      </c>
      <c r="RL135" s="5">
        <v>24165</v>
      </c>
      <c r="RM135" s="5">
        <v>22943</v>
      </c>
      <c r="RN135" s="5">
        <v>22200</v>
      </c>
      <c r="RO135" s="5">
        <v>23378</v>
      </c>
      <c r="RP135" s="5">
        <v>24329</v>
      </c>
      <c r="RQ135" s="5">
        <v>23292</v>
      </c>
      <c r="RR135" s="5">
        <v>21973</v>
      </c>
      <c r="RS135" s="5">
        <v>20171</v>
      </c>
      <c r="RT135" s="5">
        <v>21054</v>
      </c>
      <c r="RU135" s="5">
        <v>22210</v>
      </c>
      <c r="RV135" s="5">
        <v>27549</v>
      </c>
      <c r="RW135" s="5">
        <v>28258</v>
      </c>
      <c r="RX135" s="5">
        <v>26418</v>
      </c>
      <c r="RY135" s="5">
        <v>25823</v>
      </c>
      <c r="RZ135" s="5">
        <v>28218</v>
      </c>
      <c r="SA135" s="5">
        <v>27436</v>
      </c>
      <c r="SB135" s="5">
        <v>28012</v>
      </c>
      <c r="SC135" s="5">
        <v>24962</v>
      </c>
      <c r="SD135" s="5">
        <v>20743</v>
      </c>
      <c r="SE135" s="5">
        <v>22363</v>
      </c>
      <c r="SF135" s="5">
        <v>24187</v>
      </c>
      <c r="SG135" s="5">
        <v>37573</v>
      </c>
      <c r="SH135" s="5">
        <v>24710</v>
      </c>
      <c r="SI135" s="5">
        <v>26502</v>
      </c>
      <c r="SJ135" s="5">
        <v>19498</v>
      </c>
      <c r="SK135" s="5">
        <v>24340</v>
      </c>
      <c r="SL135" s="5">
        <v>27787</v>
      </c>
      <c r="SM135" s="5">
        <v>28639</v>
      </c>
      <c r="SN135" s="5">
        <v>27230</v>
      </c>
      <c r="SO135" s="5">
        <v>27943</v>
      </c>
      <c r="SP135" s="5">
        <v>28065</v>
      </c>
      <c r="SQ135" s="5">
        <v>28874</v>
      </c>
      <c r="SR135" s="5">
        <v>26562</v>
      </c>
      <c r="SS135" s="5">
        <v>27199</v>
      </c>
      <c r="ST135" s="5">
        <v>25691</v>
      </c>
      <c r="SU135" s="5">
        <v>47297</v>
      </c>
      <c r="SV135" s="5">
        <v>48299</v>
      </c>
      <c r="SW135" s="5">
        <v>50967</v>
      </c>
      <c r="SX135" s="5">
        <v>50081</v>
      </c>
      <c r="SY135" s="5">
        <v>39927</v>
      </c>
      <c r="SZ135" s="5">
        <v>35892</v>
      </c>
      <c r="TA135" s="5">
        <v>31269</v>
      </c>
      <c r="TB135" s="5">
        <v>24618</v>
      </c>
      <c r="TC135" s="5">
        <v>25292</v>
      </c>
      <c r="TD135" s="5">
        <v>19873</v>
      </c>
      <c r="TE135" s="5">
        <v>11227</v>
      </c>
      <c r="TF135" s="5">
        <v>8151</v>
      </c>
      <c r="TG135" s="5">
        <v>7650</v>
      </c>
      <c r="TH135" s="5">
        <v>8317</v>
      </c>
      <c r="TI135" s="5">
        <v>9800</v>
      </c>
      <c r="TJ135" s="5">
        <v>7342</v>
      </c>
      <c r="TK135" s="5">
        <v>8246</v>
      </c>
      <c r="TL135" s="5">
        <v>10493</v>
      </c>
      <c r="TM135" s="5">
        <v>10299</v>
      </c>
      <c r="TN135" s="5">
        <v>10694</v>
      </c>
      <c r="TO135" s="5">
        <v>13811</v>
      </c>
      <c r="TP135" s="5">
        <v>9611</v>
      </c>
      <c r="TQ135" s="5">
        <v>15825</v>
      </c>
      <c r="TR135" s="5">
        <v>16116</v>
      </c>
      <c r="TS135" s="5">
        <v>17866</v>
      </c>
      <c r="TT135" s="5">
        <v>16805</v>
      </c>
      <c r="TU135" s="5">
        <v>17225</v>
      </c>
      <c r="TV135" s="5">
        <v>15798</v>
      </c>
      <c r="TW135" s="5">
        <v>15003</v>
      </c>
      <c r="TX135" s="5">
        <v>13102</v>
      </c>
      <c r="TY135" s="5">
        <v>10938</v>
      </c>
      <c r="TZ135" s="5">
        <v>9545</v>
      </c>
      <c r="UA135" s="5">
        <v>5117</v>
      </c>
      <c r="UB135" s="5">
        <v>5047</v>
      </c>
      <c r="UC135" s="5">
        <v>4749</v>
      </c>
      <c r="UD135" s="5">
        <v>4713</v>
      </c>
      <c r="UE135" s="5">
        <v>4682</v>
      </c>
      <c r="UF135" s="5">
        <v>8242</v>
      </c>
      <c r="UG135" s="5">
        <v>6107</v>
      </c>
      <c r="UH135" s="5">
        <v>5817</v>
      </c>
      <c r="UI135" s="5">
        <v>4186</v>
      </c>
      <c r="UJ135" s="5">
        <v>2222</v>
      </c>
      <c r="UK135" s="5">
        <v>4793</v>
      </c>
      <c r="UL135" s="5">
        <v>5391</v>
      </c>
      <c r="UM135" s="5">
        <v>4717</v>
      </c>
      <c r="UN135" s="5">
        <v>2250</v>
      </c>
      <c r="UO135" s="5">
        <v>2112</v>
      </c>
      <c r="UP135" s="5">
        <v>1750</v>
      </c>
      <c r="UQ135" s="5">
        <v>2947</v>
      </c>
      <c r="UR135" s="5">
        <v>2751</v>
      </c>
      <c r="US135" s="5">
        <v>3146</v>
      </c>
      <c r="UT135" s="5">
        <v>3690</v>
      </c>
      <c r="UU135" s="5">
        <v>4106</v>
      </c>
      <c r="UV135" s="5">
        <v>2438</v>
      </c>
      <c r="UW135" s="5">
        <v>4055</v>
      </c>
      <c r="UX135" s="5">
        <v>3471</v>
      </c>
      <c r="UY135" s="5">
        <v>3218</v>
      </c>
      <c r="UZ135" s="5">
        <v>0</v>
      </c>
      <c r="VA135" s="5">
        <v>0</v>
      </c>
      <c r="VB135" s="5">
        <v>0</v>
      </c>
      <c r="VC135" s="5">
        <v>0</v>
      </c>
      <c r="VD135" s="5">
        <v>0</v>
      </c>
      <c r="VE135" s="5">
        <v>0</v>
      </c>
      <c r="VF135" s="5">
        <v>0</v>
      </c>
      <c r="VG135" s="5">
        <v>124378</v>
      </c>
      <c r="VH135" s="5">
        <v>129964</v>
      </c>
      <c r="VI135" s="5">
        <v>134064</v>
      </c>
      <c r="VJ135" s="5">
        <v>138257</v>
      </c>
      <c r="VK135" s="5">
        <v>131246</v>
      </c>
      <c r="VL135" s="5">
        <v>116628</v>
      </c>
      <c r="VM135" s="5">
        <v>110246</v>
      </c>
      <c r="VN135" s="5">
        <v>122413</v>
      </c>
      <c r="VO135" s="5">
        <v>133259</v>
      </c>
      <c r="VP135" s="5">
        <v>133460</v>
      </c>
      <c r="VQ135" s="5">
        <v>90791</v>
      </c>
      <c r="VR135" s="5">
        <v>103942</v>
      </c>
      <c r="VS135" s="5">
        <v>105208</v>
      </c>
      <c r="VT135" s="5">
        <v>133722</v>
      </c>
      <c r="VU135" s="5">
        <v>113630</v>
      </c>
      <c r="VV135" s="5">
        <v>126709</v>
      </c>
      <c r="VW135" s="5">
        <v>129126</v>
      </c>
      <c r="VX135" s="5">
        <v>117929</v>
      </c>
      <c r="VY135" s="5">
        <v>104200</v>
      </c>
      <c r="VZ135" s="5">
        <v>107224</v>
      </c>
      <c r="WA135" s="5">
        <v>82153</v>
      </c>
      <c r="WB135" s="5">
        <v>99165</v>
      </c>
      <c r="WC135" s="5">
        <v>94400</v>
      </c>
      <c r="WD135" s="5">
        <v>104681</v>
      </c>
      <c r="WE135" s="5">
        <v>104178</v>
      </c>
      <c r="WF135" s="5">
        <v>106772</v>
      </c>
      <c r="WG135" s="5">
        <v>68299</v>
      </c>
      <c r="WH135" s="5">
        <v>67425</v>
      </c>
      <c r="WI135" s="5">
        <v>63104</v>
      </c>
      <c r="WJ135" s="5">
        <v>62505</v>
      </c>
      <c r="WK135" s="5">
        <v>59594</v>
      </c>
      <c r="WL135" s="5">
        <v>54100</v>
      </c>
      <c r="WM135" s="5">
        <v>2875</v>
      </c>
      <c r="WN135" s="5">
        <v>2919</v>
      </c>
      <c r="WO135" s="5">
        <v>3495</v>
      </c>
      <c r="WP135" s="5">
        <v>3064</v>
      </c>
      <c r="WQ135" s="5">
        <v>2103</v>
      </c>
      <c r="WR135" s="5">
        <v>1699</v>
      </c>
      <c r="WS135" s="5">
        <v>1513</v>
      </c>
      <c r="WT135" s="5">
        <v>2062</v>
      </c>
      <c r="WU135" s="5">
        <v>995</v>
      </c>
      <c r="WV135" s="5">
        <v>62</v>
      </c>
      <c r="WW135" s="5">
        <v>0</v>
      </c>
      <c r="WX135" s="5">
        <v>0</v>
      </c>
      <c r="WY135" s="5">
        <v>10</v>
      </c>
      <c r="WZ135" s="5">
        <v>24</v>
      </c>
      <c r="XA135" s="5">
        <v>31</v>
      </c>
      <c r="XB135" s="5">
        <v>28</v>
      </c>
      <c r="XC135" s="5">
        <v>247</v>
      </c>
      <c r="XD135" s="5">
        <v>0</v>
      </c>
      <c r="XE135" s="5">
        <v>0</v>
      </c>
      <c r="XF135" s="5">
        <v>0</v>
      </c>
      <c r="XG135" s="5">
        <v>14313</v>
      </c>
      <c r="XH135" s="5">
        <v>4383</v>
      </c>
      <c r="XI135" s="5">
        <v>2116</v>
      </c>
      <c r="XJ135" s="5">
        <v>2112</v>
      </c>
      <c r="XK135" s="5">
        <v>2162</v>
      </c>
      <c r="XL135" s="5">
        <v>3466</v>
      </c>
      <c r="XM135" s="5">
        <v>2842</v>
      </c>
      <c r="XN135" s="5">
        <v>3179</v>
      </c>
      <c r="XO135" s="5">
        <v>5432</v>
      </c>
      <c r="XP135" s="5">
        <v>5541</v>
      </c>
      <c r="XQ135" s="5">
        <v>2839</v>
      </c>
      <c r="XR135" s="5">
        <v>3630</v>
      </c>
      <c r="XS135" s="2">
        <v>14063</v>
      </c>
      <c r="XT135" s="3" t="s">
        <v>222</v>
      </c>
      <c r="XU135" s="3" t="s">
        <v>222</v>
      </c>
      <c r="XV135" s="3" t="s">
        <v>222</v>
      </c>
      <c r="XW135" s="3" t="s">
        <v>221</v>
      </c>
      <c r="XX135" s="3" t="s">
        <v>222</v>
      </c>
      <c r="XY135" s="3" t="s">
        <v>222</v>
      </c>
      <c r="XZ135" s="3" t="s">
        <v>290</v>
      </c>
    </row>
    <row r="136" spans="1:650" x14ac:dyDescent="0.3">
      <c r="A136" s="1" t="s">
        <v>130</v>
      </c>
      <c r="B136" s="2">
        <v>4080589</v>
      </c>
      <c r="C136" s="5">
        <v>146814</v>
      </c>
      <c r="D136" s="5">
        <v>88284</v>
      </c>
      <c r="E136" s="5">
        <v>244744</v>
      </c>
      <c r="F136" s="5">
        <v>35090</v>
      </c>
      <c r="G136" s="5">
        <v>35001</v>
      </c>
      <c r="H136" s="5">
        <v>48595</v>
      </c>
      <c r="I136" s="5">
        <v>51310</v>
      </c>
      <c r="J136" s="5">
        <v>40611</v>
      </c>
      <c r="K136" s="5">
        <v>45361</v>
      </c>
      <c r="L136" s="5">
        <v>97337</v>
      </c>
      <c r="M136" s="5">
        <v>95515</v>
      </c>
      <c r="N136" s="5">
        <v>23022</v>
      </c>
      <c r="O136" s="5">
        <v>22275</v>
      </c>
      <c r="P136" s="5">
        <v>11494</v>
      </c>
      <c r="Q136" s="5">
        <v>12995</v>
      </c>
      <c r="R136" s="5">
        <v>7832</v>
      </c>
      <c r="S136" s="5">
        <v>11731</v>
      </c>
      <c r="T136" s="5">
        <v>17029</v>
      </c>
      <c r="U136" s="5" t="s">
        <v>220</v>
      </c>
      <c r="V136" s="5" t="s">
        <v>220</v>
      </c>
      <c r="W136" s="5" t="s">
        <v>220</v>
      </c>
      <c r="X136" s="5" t="s">
        <v>220</v>
      </c>
      <c r="Y136" s="5" t="s">
        <v>220</v>
      </c>
      <c r="Z136" s="5" t="s">
        <v>220</v>
      </c>
      <c r="AA136" s="5" t="s">
        <v>220</v>
      </c>
      <c r="AB136" s="5" t="s">
        <v>220</v>
      </c>
      <c r="AC136" s="5" t="s">
        <v>220</v>
      </c>
      <c r="AD136" s="5" t="s">
        <v>220</v>
      </c>
      <c r="AE136" s="5" t="s">
        <v>220</v>
      </c>
      <c r="AF136" s="5" t="s">
        <v>220</v>
      </c>
      <c r="AG136" s="5" t="s">
        <v>220</v>
      </c>
      <c r="AH136" s="5" t="s">
        <v>220</v>
      </c>
      <c r="AI136" s="5">
        <v>0</v>
      </c>
      <c r="AJ136" s="5">
        <v>0</v>
      </c>
      <c r="AK136" s="5">
        <v>0</v>
      </c>
      <c r="AL136" s="5">
        <v>0</v>
      </c>
      <c r="AM136" s="5">
        <v>0</v>
      </c>
      <c r="AN136" s="5">
        <v>0</v>
      </c>
      <c r="AO136" s="5">
        <v>0</v>
      </c>
      <c r="AP136" s="5">
        <v>0</v>
      </c>
      <c r="AQ136" s="5">
        <v>0</v>
      </c>
      <c r="AR136" s="5">
        <v>0</v>
      </c>
      <c r="AS136" s="5">
        <v>0</v>
      </c>
      <c r="AT136" s="5">
        <v>0</v>
      </c>
      <c r="AU136" s="5">
        <v>0</v>
      </c>
      <c r="AV136" s="5">
        <v>0</v>
      </c>
      <c r="AW136" s="5">
        <v>0</v>
      </c>
      <c r="AX136" s="5">
        <v>0</v>
      </c>
      <c r="AY136" s="5">
        <v>0</v>
      </c>
      <c r="AZ136" s="5">
        <v>0</v>
      </c>
      <c r="BA136" s="5" t="s">
        <v>220</v>
      </c>
      <c r="BB136" s="5" t="s">
        <v>220</v>
      </c>
      <c r="BC136" s="5" t="s">
        <v>220</v>
      </c>
      <c r="BD136" s="5" t="s">
        <v>220</v>
      </c>
      <c r="BE136" s="5" t="s">
        <v>220</v>
      </c>
      <c r="BF136" s="5" t="s">
        <v>220</v>
      </c>
      <c r="BG136" s="5" t="s">
        <v>220</v>
      </c>
      <c r="BH136" s="5" t="s">
        <v>220</v>
      </c>
      <c r="BI136" s="5" t="s">
        <v>220</v>
      </c>
      <c r="BJ136" s="5" t="s">
        <v>220</v>
      </c>
      <c r="BK136" s="5" t="s">
        <v>220</v>
      </c>
      <c r="BL136" s="5" t="s">
        <v>220</v>
      </c>
      <c r="BM136" s="5" t="s">
        <v>220</v>
      </c>
      <c r="BN136" s="5" t="s">
        <v>220</v>
      </c>
      <c r="BO136" s="5">
        <v>848828</v>
      </c>
      <c r="BP136" s="5">
        <v>762052</v>
      </c>
      <c r="BQ136" s="5">
        <v>610460</v>
      </c>
      <c r="BR136" s="5">
        <v>580164</v>
      </c>
      <c r="BS136" s="5">
        <v>379200</v>
      </c>
      <c r="BT136" s="5">
        <v>749086</v>
      </c>
      <c r="BU136" s="5">
        <v>663088</v>
      </c>
      <c r="BV136" s="5">
        <v>582324</v>
      </c>
      <c r="BW136" s="5">
        <v>562116</v>
      </c>
      <c r="BX136" s="5">
        <v>492057</v>
      </c>
      <c r="BY136" s="5">
        <v>313463</v>
      </c>
      <c r="BZ136" s="5">
        <v>261835</v>
      </c>
      <c r="CA136" s="5">
        <v>263936</v>
      </c>
      <c r="CB136" s="5">
        <v>345774</v>
      </c>
      <c r="CC136" s="5">
        <v>276087</v>
      </c>
      <c r="CD136" s="5">
        <v>228310</v>
      </c>
      <c r="CE136" s="5">
        <v>177963</v>
      </c>
      <c r="CF136" s="5">
        <v>222017</v>
      </c>
      <c r="CG136" s="5" t="s">
        <v>220</v>
      </c>
      <c r="CH136" s="5" t="s">
        <v>220</v>
      </c>
      <c r="CI136" s="5" t="s">
        <v>220</v>
      </c>
      <c r="CJ136" s="5" t="s">
        <v>220</v>
      </c>
      <c r="CK136" s="5" t="s">
        <v>220</v>
      </c>
      <c r="CL136" s="5" t="s">
        <v>220</v>
      </c>
      <c r="CM136" s="5" t="s">
        <v>220</v>
      </c>
      <c r="CN136" s="5" t="s">
        <v>220</v>
      </c>
      <c r="CO136" s="5" t="s">
        <v>220</v>
      </c>
      <c r="CP136" s="5" t="s">
        <v>220</v>
      </c>
      <c r="CQ136" s="5" t="s">
        <v>220</v>
      </c>
      <c r="CR136" s="5" t="s">
        <v>220</v>
      </c>
      <c r="CS136" s="5" t="s">
        <v>220</v>
      </c>
      <c r="CT136" s="5" t="s">
        <v>220</v>
      </c>
      <c r="CU136" s="5">
        <v>939089</v>
      </c>
      <c r="CV136" s="5">
        <v>820768</v>
      </c>
      <c r="CW136" s="5">
        <v>705889</v>
      </c>
      <c r="CX136" s="5">
        <v>621144</v>
      </c>
      <c r="CY136" s="5">
        <v>537277</v>
      </c>
      <c r="CZ136" s="5">
        <v>436384</v>
      </c>
      <c r="DA136" s="5">
        <v>394462</v>
      </c>
      <c r="DB136" s="5">
        <v>510252</v>
      </c>
      <c r="DC136" s="5">
        <v>483275</v>
      </c>
      <c r="DD136" s="5">
        <v>457568</v>
      </c>
      <c r="DE136" s="5">
        <v>447966</v>
      </c>
      <c r="DF136" s="5">
        <v>470482</v>
      </c>
      <c r="DG136" s="5">
        <v>434518</v>
      </c>
      <c r="DH136" s="5">
        <v>480906</v>
      </c>
      <c r="DI136" s="5">
        <v>478351</v>
      </c>
      <c r="DJ136" s="5">
        <v>322093</v>
      </c>
      <c r="DK136" s="5">
        <v>309323</v>
      </c>
      <c r="DL136" s="5">
        <v>322299</v>
      </c>
      <c r="DM136" s="5" t="s">
        <v>220</v>
      </c>
      <c r="DN136" s="5" t="s">
        <v>220</v>
      </c>
      <c r="DO136" s="5" t="s">
        <v>220</v>
      </c>
      <c r="DP136" s="5" t="s">
        <v>220</v>
      </c>
      <c r="DQ136" s="5" t="s">
        <v>220</v>
      </c>
      <c r="DR136" s="5" t="s">
        <v>220</v>
      </c>
      <c r="DS136" s="5" t="s">
        <v>220</v>
      </c>
      <c r="DT136" s="5" t="s">
        <v>220</v>
      </c>
      <c r="DU136" s="5" t="s">
        <v>220</v>
      </c>
      <c r="DV136" s="5" t="s">
        <v>220</v>
      </c>
      <c r="DW136" s="5" t="s">
        <v>220</v>
      </c>
      <c r="DX136" s="5" t="s">
        <v>220</v>
      </c>
      <c r="DY136" s="5" t="s">
        <v>220</v>
      </c>
      <c r="DZ136" s="5" t="s">
        <v>220</v>
      </c>
      <c r="EA136" s="5">
        <v>34858</v>
      </c>
      <c r="EB136" s="5">
        <v>77738</v>
      </c>
      <c r="EC136" s="5">
        <v>45310</v>
      </c>
      <c r="ED136" s="5">
        <v>101771</v>
      </c>
      <c r="EE136" s="5">
        <v>51196</v>
      </c>
      <c r="EF136" s="5">
        <v>45367</v>
      </c>
      <c r="EG136" s="5">
        <v>30829</v>
      </c>
      <c r="EH136" s="5">
        <v>68590</v>
      </c>
      <c r="EI136" s="5">
        <v>58256</v>
      </c>
      <c r="EJ136" s="5">
        <v>46818</v>
      </c>
      <c r="EK136" s="5">
        <v>22862</v>
      </c>
      <c r="EL136" s="5">
        <v>92653</v>
      </c>
      <c r="EM136" s="5">
        <v>2508</v>
      </c>
      <c r="EN136" s="5">
        <v>4338</v>
      </c>
      <c r="EO136" s="5">
        <v>40101</v>
      </c>
      <c r="EP136" s="5">
        <v>8206</v>
      </c>
      <c r="EQ136" s="5">
        <v>7916</v>
      </c>
      <c r="ER136" s="5">
        <v>12183</v>
      </c>
      <c r="ES136" s="5" t="s">
        <v>220</v>
      </c>
      <c r="ET136" s="5" t="s">
        <v>220</v>
      </c>
      <c r="EU136" s="5" t="s">
        <v>220</v>
      </c>
      <c r="EV136" s="5" t="s">
        <v>220</v>
      </c>
      <c r="EW136" s="5" t="s">
        <v>220</v>
      </c>
      <c r="EX136" s="5" t="s">
        <v>220</v>
      </c>
      <c r="EY136" s="5" t="s">
        <v>220</v>
      </c>
      <c r="EZ136" s="5" t="s">
        <v>220</v>
      </c>
      <c r="FA136" s="5" t="s">
        <v>220</v>
      </c>
      <c r="FB136" s="5" t="s">
        <v>220</v>
      </c>
      <c r="FC136" s="5" t="s">
        <v>220</v>
      </c>
      <c r="FD136" s="5" t="s">
        <v>220</v>
      </c>
      <c r="FE136" s="5" t="s">
        <v>220</v>
      </c>
      <c r="FF136" s="5" t="s">
        <v>220</v>
      </c>
      <c r="FG136" s="5">
        <v>0</v>
      </c>
      <c r="FH136" s="5">
        <v>0</v>
      </c>
      <c r="FI136" s="5">
        <v>0</v>
      </c>
      <c r="FJ136" s="5">
        <v>0</v>
      </c>
      <c r="FK136" s="5">
        <v>0</v>
      </c>
      <c r="FL136" s="5">
        <v>0</v>
      </c>
      <c r="FM136" s="5">
        <v>0</v>
      </c>
      <c r="FN136" s="5">
        <v>0</v>
      </c>
      <c r="FO136" s="5">
        <v>0</v>
      </c>
      <c r="FP136" s="5">
        <v>0</v>
      </c>
      <c r="FQ136" s="5">
        <v>0</v>
      </c>
      <c r="FR136" s="5">
        <v>0</v>
      </c>
      <c r="FS136" s="5">
        <v>0</v>
      </c>
      <c r="FT136" s="5">
        <v>0</v>
      </c>
      <c r="FU136" s="5" t="s">
        <v>220</v>
      </c>
      <c r="FV136" s="5" t="s">
        <v>220</v>
      </c>
      <c r="FW136" s="5" t="s">
        <v>220</v>
      </c>
      <c r="FX136" s="5" t="s">
        <v>220</v>
      </c>
      <c r="FY136" s="5" t="s">
        <v>220</v>
      </c>
      <c r="FZ136" s="5" t="s">
        <v>220</v>
      </c>
      <c r="GA136" s="5" t="s">
        <v>220</v>
      </c>
      <c r="GB136" s="5" t="s">
        <v>220</v>
      </c>
      <c r="GC136" s="5" t="s">
        <v>220</v>
      </c>
      <c r="GD136" s="5" t="s">
        <v>220</v>
      </c>
      <c r="GE136" s="5" t="s">
        <v>220</v>
      </c>
      <c r="GF136" s="5" t="s">
        <v>220</v>
      </c>
      <c r="GG136" s="5" t="s">
        <v>220</v>
      </c>
      <c r="GH136" s="5" t="s">
        <v>220</v>
      </c>
      <c r="GI136" s="5" t="s">
        <v>220</v>
      </c>
      <c r="GJ136" s="5" t="s">
        <v>220</v>
      </c>
      <c r="GK136" s="5" t="s">
        <v>220</v>
      </c>
      <c r="GL136" s="5" t="s">
        <v>220</v>
      </c>
      <c r="GM136" s="5">
        <v>1969589</v>
      </c>
      <c r="GN136" s="5">
        <v>1748842</v>
      </c>
      <c r="GO136" s="5">
        <v>1606402</v>
      </c>
      <c r="GP136" s="5">
        <v>1338170</v>
      </c>
      <c r="GQ136" s="5">
        <v>1002674</v>
      </c>
      <c r="GR136" s="5">
        <v>1279432</v>
      </c>
      <c r="GS136" s="5">
        <v>1139688</v>
      </c>
      <c r="GT136" s="5">
        <v>1201777</v>
      </c>
      <c r="GU136" s="5">
        <v>1149009</v>
      </c>
      <c r="GV136" s="5">
        <v>1093780</v>
      </c>
      <c r="GW136" s="5">
        <v>879806</v>
      </c>
      <c r="GX136" s="5">
        <v>847992</v>
      </c>
      <c r="GY136" s="5">
        <v>723237</v>
      </c>
      <c r="GZ136" s="5">
        <v>842513</v>
      </c>
      <c r="HA136" s="5">
        <v>807534</v>
      </c>
      <c r="HB136" s="5">
        <v>566441</v>
      </c>
      <c r="HC136" s="5">
        <v>506933</v>
      </c>
      <c r="HD136" s="5">
        <v>573527</v>
      </c>
      <c r="HE136" s="5" t="s">
        <v>220</v>
      </c>
      <c r="HF136" s="5" t="s">
        <v>220</v>
      </c>
      <c r="HG136" s="5" t="s">
        <v>220</v>
      </c>
      <c r="HH136" s="5" t="s">
        <v>220</v>
      </c>
      <c r="HI136" s="5" t="s">
        <v>220</v>
      </c>
      <c r="HJ136" s="5" t="s">
        <v>220</v>
      </c>
      <c r="HK136" s="5" t="s">
        <v>220</v>
      </c>
      <c r="HL136" s="5" t="s">
        <v>220</v>
      </c>
      <c r="HM136" s="5" t="s">
        <v>220</v>
      </c>
      <c r="HN136" s="5" t="s">
        <v>220</v>
      </c>
      <c r="HO136" s="5" t="s">
        <v>220</v>
      </c>
      <c r="HP136" s="5" t="s">
        <v>220</v>
      </c>
      <c r="HQ136" s="5" t="s">
        <v>220</v>
      </c>
      <c r="HR136" s="5" t="s">
        <v>220</v>
      </c>
      <c r="HS136" s="5">
        <v>0</v>
      </c>
      <c r="HT136" s="5">
        <v>0</v>
      </c>
      <c r="HU136" s="5">
        <v>0</v>
      </c>
      <c r="HV136" s="5">
        <v>0</v>
      </c>
      <c r="HW136" s="5">
        <v>0</v>
      </c>
      <c r="HX136" s="5">
        <v>0</v>
      </c>
      <c r="HY136" s="5">
        <v>0</v>
      </c>
      <c r="HZ136" s="5">
        <v>0</v>
      </c>
      <c r="IA136" s="5">
        <v>0</v>
      </c>
      <c r="IB136" s="5">
        <v>0</v>
      </c>
      <c r="IC136" s="5">
        <v>0</v>
      </c>
      <c r="ID136" s="5">
        <v>0</v>
      </c>
      <c r="IE136" s="5">
        <v>0</v>
      </c>
      <c r="IF136" s="5">
        <v>0</v>
      </c>
      <c r="IG136" s="5">
        <v>0</v>
      </c>
      <c r="IH136" s="5">
        <v>0</v>
      </c>
      <c r="II136" s="5">
        <v>0</v>
      </c>
      <c r="IJ136" s="5">
        <v>0</v>
      </c>
      <c r="IK136" s="5" t="s">
        <v>220</v>
      </c>
      <c r="IL136" s="5" t="s">
        <v>220</v>
      </c>
      <c r="IM136" s="5" t="s">
        <v>220</v>
      </c>
      <c r="IN136" s="5" t="s">
        <v>220</v>
      </c>
      <c r="IO136" s="5" t="s">
        <v>220</v>
      </c>
      <c r="IP136" s="5" t="s">
        <v>220</v>
      </c>
      <c r="IQ136" s="5" t="s">
        <v>220</v>
      </c>
      <c r="IR136" s="5" t="s">
        <v>220</v>
      </c>
      <c r="IS136" s="5" t="s">
        <v>220</v>
      </c>
      <c r="IT136" s="5" t="s">
        <v>220</v>
      </c>
      <c r="IU136" s="5" t="s">
        <v>220</v>
      </c>
      <c r="IV136" s="5" t="s">
        <v>220</v>
      </c>
      <c r="IW136" s="5" t="s">
        <v>220</v>
      </c>
      <c r="IX136" s="5" t="s">
        <v>220</v>
      </c>
      <c r="IY136" s="5">
        <v>0</v>
      </c>
      <c r="IZ136" s="5">
        <v>0</v>
      </c>
      <c r="JA136" s="5">
        <v>0</v>
      </c>
      <c r="JB136" s="5">
        <v>0</v>
      </c>
      <c r="JC136" s="5">
        <v>0</v>
      </c>
      <c r="JD136" s="5">
        <v>0</v>
      </c>
      <c r="JE136" s="5">
        <v>0</v>
      </c>
      <c r="JF136" s="5">
        <v>0</v>
      </c>
      <c r="JG136" s="5">
        <v>0</v>
      </c>
      <c r="JH136" s="5">
        <v>0</v>
      </c>
      <c r="JI136" s="5">
        <v>0</v>
      </c>
      <c r="JJ136" s="5">
        <v>0</v>
      </c>
      <c r="JK136" s="5">
        <v>0</v>
      </c>
      <c r="JL136" s="5">
        <v>0</v>
      </c>
      <c r="JM136" s="5">
        <v>0</v>
      </c>
      <c r="JN136" s="5">
        <v>0</v>
      </c>
      <c r="JO136" s="5">
        <v>0</v>
      </c>
      <c r="JP136" s="5">
        <v>0</v>
      </c>
      <c r="JQ136" s="5" t="s">
        <v>220</v>
      </c>
      <c r="JR136" s="5" t="s">
        <v>220</v>
      </c>
      <c r="JS136" s="5" t="s">
        <v>220</v>
      </c>
      <c r="JT136" s="5" t="s">
        <v>220</v>
      </c>
      <c r="JU136" s="5" t="s">
        <v>220</v>
      </c>
      <c r="JV136" s="5" t="s">
        <v>220</v>
      </c>
      <c r="JW136" s="5" t="s">
        <v>220</v>
      </c>
      <c r="JX136" s="5" t="s">
        <v>220</v>
      </c>
      <c r="JY136" s="5" t="s">
        <v>220</v>
      </c>
      <c r="JZ136" s="5" t="s">
        <v>220</v>
      </c>
      <c r="KA136" s="5" t="s">
        <v>220</v>
      </c>
      <c r="KB136" s="5" t="s">
        <v>220</v>
      </c>
      <c r="KC136" s="5" t="s">
        <v>220</v>
      </c>
      <c r="KD136" s="5" t="s">
        <v>220</v>
      </c>
      <c r="KE136" s="5">
        <v>1122134</v>
      </c>
      <c r="KF136" s="5">
        <v>1018526</v>
      </c>
      <c r="KG136" s="5">
        <v>979078</v>
      </c>
      <c r="KH136" s="5">
        <v>943973</v>
      </c>
      <c r="KI136" s="5">
        <v>847000</v>
      </c>
      <c r="KJ136" s="5">
        <v>798847</v>
      </c>
      <c r="KK136" s="5">
        <v>631518</v>
      </c>
      <c r="KL136" s="5">
        <v>541964</v>
      </c>
      <c r="KM136" s="5">
        <v>477057</v>
      </c>
      <c r="KN136" s="5">
        <v>429177</v>
      </c>
      <c r="KO136" s="5">
        <v>425350</v>
      </c>
      <c r="KP136" s="5">
        <v>379798</v>
      </c>
      <c r="KQ136" s="5">
        <v>374027</v>
      </c>
      <c r="KR136" s="5">
        <v>344599</v>
      </c>
      <c r="KS136" s="5">
        <v>327449</v>
      </c>
      <c r="KT136" s="5">
        <v>318475</v>
      </c>
      <c r="KU136" s="5">
        <v>308633</v>
      </c>
      <c r="KV136" s="5">
        <v>289522</v>
      </c>
      <c r="KW136" s="5" t="s">
        <v>220</v>
      </c>
      <c r="KX136" s="5" t="s">
        <v>220</v>
      </c>
      <c r="KY136" s="5" t="s">
        <v>220</v>
      </c>
      <c r="KZ136" s="5" t="s">
        <v>220</v>
      </c>
      <c r="LA136" s="5" t="s">
        <v>220</v>
      </c>
      <c r="LB136" s="5" t="s">
        <v>220</v>
      </c>
      <c r="LC136" s="5" t="s">
        <v>220</v>
      </c>
      <c r="LD136" s="5" t="s">
        <v>220</v>
      </c>
      <c r="LE136" s="5" t="s">
        <v>220</v>
      </c>
      <c r="LF136" s="5" t="s">
        <v>220</v>
      </c>
      <c r="LG136" s="5" t="s">
        <v>220</v>
      </c>
      <c r="LH136" s="5" t="s">
        <v>220</v>
      </c>
      <c r="LI136" s="5" t="s">
        <v>220</v>
      </c>
      <c r="LJ136" s="5" t="s">
        <v>220</v>
      </c>
      <c r="LK136" s="5">
        <v>24581</v>
      </c>
      <c r="LL136" s="5">
        <v>23943</v>
      </c>
      <c r="LM136" s="5">
        <v>18125</v>
      </c>
      <c r="LN136" s="5">
        <v>19328</v>
      </c>
      <c r="LO136" s="5">
        <v>17379</v>
      </c>
      <c r="LP136" s="5">
        <v>16915</v>
      </c>
      <c r="LQ136" s="5">
        <v>17212</v>
      </c>
      <c r="LR136" s="5">
        <v>16402</v>
      </c>
      <c r="LS136" s="5">
        <v>16664</v>
      </c>
      <c r="LT136" s="5">
        <v>15325</v>
      </c>
      <c r="LU136" s="5">
        <v>15627</v>
      </c>
      <c r="LV136" s="5">
        <v>14907</v>
      </c>
      <c r="LW136" s="5">
        <v>14238</v>
      </c>
      <c r="LX136" s="5">
        <v>12558</v>
      </c>
      <c r="LY136" s="5">
        <v>19503</v>
      </c>
      <c r="LZ136" s="5">
        <v>15634</v>
      </c>
      <c r="MA136" s="5">
        <v>14856</v>
      </c>
      <c r="MB136" s="5">
        <v>14662</v>
      </c>
      <c r="MC136" s="5" t="s">
        <v>220</v>
      </c>
      <c r="MD136" s="5" t="s">
        <v>220</v>
      </c>
      <c r="ME136" s="5" t="s">
        <v>220</v>
      </c>
      <c r="MF136" s="5" t="s">
        <v>220</v>
      </c>
      <c r="MG136" s="5" t="s">
        <v>220</v>
      </c>
      <c r="MH136" s="5" t="s">
        <v>220</v>
      </c>
      <c r="MI136" s="5" t="s">
        <v>220</v>
      </c>
      <c r="MJ136" s="5" t="s">
        <v>220</v>
      </c>
      <c r="MK136" s="5" t="s">
        <v>220</v>
      </c>
      <c r="ML136" s="5" t="s">
        <v>220</v>
      </c>
      <c r="MM136" s="5" t="s">
        <v>220</v>
      </c>
      <c r="MN136" s="5" t="s">
        <v>220</v>
      </c>
      <c r="MO136" s="5" t="s">
        <v>220</v>
      </c>
      <c r="MP136" s="5" t="s">
        <v>220</v>
      </c>
      <c r="MQ136" s="5">
        <v>0</v>
      </c>
      <c r="MR136" s="5">
        <v>0</v>
      </c>
      <c r="MS136" s="5">
        <v>0</v>
      </c>
      <c r="MT136" s="5">
        <v>0</v>
      </c>
      <c r="MU136" s="5">
        <v>0</v>
      </c>
      <c r="MV136" s="5">
        <v>0</v>
      </c>
      <c r="MW136" s="5">
        <v>0</v>
      </c>
      <c r="MX136" s="5">
        <v>0</v>
      </c>
      <c r="MY136" s="5">
        <v>0</v>
      </c>
      <c r="MZ136" s="5">
        <v>0</v>
      </c>
      <c r="NA136" s="5">
        <v>0</v>
      </c>
      <c r="NB136" s="5">
        <v>0</v>
      </c>
      <c r="NC136" s="5">
        <v>0</v>
      </c>
      <c r="ND136" s="5">
        <v>0</v>
      </c>
      <c r="NE136" s="5" t="s">
        <v>220</v>
      </c>
      <c r="NF136" s="5" t="s">
        <v>220</v>
      </c>
      <c r="NG136" s="5" t="s">
        <v>220</v>
      </c>
      <c r="NH136" s="5" t="s">
        <v>220</v>
      </c>
      <c r="NI136" s="5" t="s">
        <v>220</v>
      </c>
      <c r="NJ136" s="5" t="s">
        <v>220</v>
      </c>
      <c r="NK136" s="5" t="s">
        <v>220</v>
      </c>
      <c r="NL136" s="5" t="s">
        <v>220</v>
      </c>
      <c r="NM136" s="5" t="s">
        <v>220</v>
      </c>
      <c r="NN136" s="5" t="s">
        <v>220</v>
      </c>
      <c r="NO136" s="5" t="s">
        <v>220</v>
      </c>
      <c r="NP136" s="5" t="s">
        <v>220</v>
      </c>
      <c r="NQ136" s="5" t="s">
        <v>220</v>
      </c>
      <c r="NR136" s="5" t="s">
        <v>220</v>
      </c>
      <c r="NS136" s="5" t="s">
        <v>220</v>
      </c>
      <c r="NT136" s="5" t="s">
        <v>220</v>
      </c>
      <c r="NU136" s="5" t="s">
        <v>220</v>
      </c>
      <c r="NV136" s="5" t="s">
        <v>220</v>
      </c>
      <c r="NW136" s="5">
        <v>0</v>
      </c>
      <c r="NX136" s="5">
        <v>0</v>
      </c>
      <c r="NY136" s="5">
        <v>0</v>
      </c>
      <c r="NZ136" s="5">
        <v>0</v>
      </c>
      <c r="OA136" s="5">
        <v>0</v>
      </c>
      <c r="OB136" s="5">
        <v>0</v>
      </c>
      <c r="OC136" s="5">
        <v>0</v>
      </c>
      <c r="OD136" s="5">
        <v>0</v>
      </c>
      <c r="OE136" s="5">
        <v>0</v>
      </c>
      <c r="OF136" s="5">
        <v>0</v>
      </c>
      <c r="OG136" s="5">
        <v>0</v>
      </c>
      <c r="OH136" s="5">
        <v>0</v>
      </c>
      <c r="OI136" s="5">
        <v>0</v>
      </c>
      <c r="OJ136" s="5">
        <v>0</v>
      </c>
      <c r="OK136" s="5" t="s">
        <v>220</v>
      </c>
      <c r="OL136" s="5" t="s">
        <v>220</v>
      </c>
      <c r="OM136" s="5" t="s">
        <v>220</v>
      </c>
      <c r="ON136" s="5" t="s">
        <v>220</v>
      </c>
      <c r="OO136" s="5" t="s">
        <v>220</v>
      </c>
      <c r="OP136" s="5" t="s">
        <v>220</v>
      </c>
      <c r="OQ136" s="5" t="s">
        <v>220</v>
      </c>
      <c r="OR136" s="5" t="s">
        <v>220</v>
      </c>
      <c r="OS136" s="5" t="s">
        <v>220</v>
      </c>
      <c r="OT136" s="5" t="s">
        <v>220</v>
      </c>
      <c r="OU136" s="5" t="s">
        <v>220</v>
      </c>
      <c r="OV136" s="5" t="s">
        <v>220</v>
      </c>
      <c r="OW136" s="5" t="s">
        <v>220</v>
      </c>
      <c r="OX136" s="5" t="s">
        <v>220</v>
      </c>
      <c r="OY136" s="5" t="s">
        <v>220</v>
      </c>
      <c r="OZ136" s="5" t="s">
        <v>220</v>
      </c>
      <c r="PA136" s="5" t="s">
        <v>220</v>
      </c>
      <c r="PB136" s="5" t="s">
        <v>220</v>
      </c>
      <c r="PC136" s="5">
        <v>140305</v>
      </c>
      <c r="PD136" s="5">
        <v>147088</v>
      </c>
      <c r="PE136" s="5">
        <v>131467</v>
      </c>
      <c r="PF136" s="5">
        <v>126450</v>
      </c>
      <c r="PG136" s="5">
        <v>121695</v>
      </c>
      <c r="PH136" s="5">
        <v>119297</v>
      </c>
      <c r="PI136" s="5">
        <v>120348</v>
      </c>
      <c r="PJ136" s="5">
        <v>110111</v>
      </c>
      <c r="PK136" s="5">
        <v>124780</v>
      </c>
      <c r="PL136" s="5">
        <v>123254</v>
      </c>
      <c r="PM136" s="5">
        <v>140533</v>
      </c>
      <c r="PN136" s="5">
        <v>137637</v>
      </c>
      <c r="PO136" s="5">
        <v>123798</v>
      </c>
      <c r="PP136" s="5">
        <v>113713</v>
      </c>
      <c r="PQ136" s="5">
        <v>115222</v>
      </c>
      <c r="PR136" s="5">
        <v>100538</v>
      </c>
      <c r="PS136" s="5">
        <v>96604</v>
      </c>
      <c r="PT136" s="5">
        <v>92482</v>
      </c>
      <c r="PU136" s="5" t="s">
        <v>220</v>
      </c>
      <c r="PV136" s="5" t="s">
        <v>220</v>
      </c>
      <c r="PW136" s="5" t="s">
        <v>220</v>
      </c>
      <c r="PX136" s="5" t="s">
        <v>220</v>
      </c>
      <c r="PY136" s="5" t="s">
        <v>220</v>
      </c>
      <c r="PZ136" s="5" t="s">
        <v>220</v>
      </c>
      <c r="QA136" s="5" t="s">
        <v>220</v>
      </c>
      <c r="QB136" s="5" t="s">
        <v>220</v>
      </c>
      <c r="QC136" s="5" t="s">
        <v>220</v>
      </c>
      <c r="QD136" s="5" t="s">
        <v>220</v>
      </c>
      <c r="QE136" s="5" t="s">
        <v>220</v>
      </c>
      <c r="QF136" s="5" t="s">
        <v>220</v>
      </c>
      <c r="QG136" s="5" t="s">
        <v>220</v>
      </c>
      <c r="QH136" s="5" t="s">
        <v>220</v>
      </c>
      <c r="QI136" s="5">
        <v>153200</v>
      </c>
      <c r="QJ136" s="5">
        <v>137817</v>
      </c>
      <c r="QK136" s="5">
        <v>120944</v>
      </c>
      <c r="QL136" s="5">
        <v>124105</v>
      </c>
      <c r="QM136" s="5">
        <v>114746</v>
      </c>
      <c r="QN136" s="5">
        <v>81260</v>
      </c>
      <c r="QO136" s="5">
        <v>71490</v>
      </c>
      <c r="QP136" s="5">
        <v>82390</v>
      </c>
      <c r="QQ136" s="5">
        <v>79554</v>
      </c>
      <c r="QR136" s="5">
        <v>69683</v>
      </c>
      <c r="QS136" s="5">
        <v>78947</v>
      </c>
      <c r="QT136" s="5">
        <v>76506</v>
      </c>
      <c r="QU136" s="5">
        <v>82353</v>
      </c>
      <c r="QV136" s="5">
        <v>84247</v>
      </c>
      <c r="QW136" s="5">
        <v>85483</v>
      </c>
      <c r="QX136" s="5">
        <v>80038</v>
      </c>
      <c r="QY136" s="5">
        <v>79095</v>
      </c>
      <c r="QZ136" s="5">
        <v>82657</v>
      </c>
      <c r="RA136" s="5" t="s">
        <v>220</v>
      </c>
      <c r="RB136" s="5" t="s">
        <v>220</v>
      </c>
      <c r="RC136" s="5" t="s">
        <v>220</v>
      </c>
      <c r="RD136" s="5" t="s">
        <v>220</v>
      </c>
      <c r="RE136" s="5" t="s">
        <v>220</v>
      </c>
      <c r="RF136" s="5" t="s">
        <v>220</v>
      </c>
      <c r="RG136" s="5" t="s">
        <v>220</v>
      </c>
      <c r="RH136" s="5" t="s">
        <v>220</v>
      </c>
      <c r="RI136" s="5" t="s">
        <v>220</v>
      </c>
      <c r="RJ136" s="5" t="s">
        <v>220</v>
      </c>
      <c r="RK136" s="5" t="s">
        <v>220</v>
      </c>
      <c r="RL136" s="5" t="s">
        <v>220</v>
      </c>
      <c r="RM136" s="5" t="s">
        <v>220</v>
      </c>
      <c r="RN136" s="5" t="s">
        <v>220</v>
      </c>
      <c r="RO136" s="5">
        <v>19364</v>
      </c>
      <c r="RP136" s="5">
        <v>22855</v>
      </c>
      <c r="RQ136" s="5">
        <v>18882</v>
      </c>
      <c r="RR136" s="5">
        <v>17798</v>
      </c>
      <c r="RS136" s="5">
        <v>18574</v>
      </c>
      <c r="RT136" s="5">
        <v>21234</v>
      </c>
      <c r="RU136" s="5">
        <v>19606</v>
      </c>
      <c r="RV136" s="5">
        <v>29183</v>
      </c>
      <c r="RW136" s="5">
        <v>32577</v>
      </c>
      <c r="RX136" s="5">
        <v>31992</v>
      </c>
      <c r="RY136" s="5">
        <v>34026</v>
      </c>
      <c r="RZ136" s="5">
        <v>37786</v>
      </c>
      <c r="SA136" s="5">
        <v>42229</v>
      </c>
      <c r="SB136" s="5">
        <v>42970</v>
      </c>
      <c r="SC136" s="5">
        <v>44591</v>
      </c>
      <c r="SD136" s="5">
        <v>37745</v>
      </c>
      <c r="SE136" s="5">
        <v>32599</v>
      </c>
      <c r="SF136" s="5">
        <v>32998</v>
      </c>
      <c r="SG136" s="5" t="s">
        <v>220</v>
      </c>
      <c r="SH136" s="5" t="s">
        <v>220</v>
      </c>
      <c r="SI136" s="5" t="s">
        <v>220</v>
      </c>
      <c r="SJ136" s="5" t="s">
        <v>220</v>
      </c>
      <c r="SK136" s="5" t="s">
        <v>220</v>
      </c>
      <c r="SL136" s="5" t="s">
        <v>220</v>
      </c>
      <c r="SM136" s="5" t="s">
        <v>220</v>
      </c>
      <c r="SN136" s="5" t="s">
        <v>220</v>
      </c>
      <c r="SO136" s="5" t="s">
        <v>220</v>
      </c>
      <c r="SP136" s="5" t="s">
        <v>220</v>
      </c>
      <c r="SQ136" s="5" t="s">
        <v>220</v>
      </c>
      <c r="SR136" s="5" t="s">
        <v>220</v>
      </c>
      <c r="SS136" s="5" t="s">
        <v>220</v>
      </c>
      <c r="ST136" s="5" t="s">
        <v>220</v>
      </c>
      <c r="SU136" s="5">
        <v>51957</v>
      </c>
      <c r="SV136" s="5">
        <v>47385</v>
      </c>
      <c r="SW136" s="5">
        <v>46298</v>
      </c>
      <c r="SX136" s="5">
        <v>57611</v>
      </c>
      <c r="SY136" s="5">
        <v>49259</v>
      </c>
      <c r="SZ136" s="5">
        <v>63760</v>
      </c>
      <c r="TA136" s="5">
        <v>64952</v>
      </c>
      <c r="TB136" s="5">
        <v>48100</v>
      </c>
      <c r="TC136" s="5">
        <v>42109</v>
      </c>
      <c r="TD136" s="5">
        <v>45992</v>
      </c>
      <c r="TE136" s="5">
        <v>54414</v>
      </c>
      <c r="TF136" s="5">
        <v>44205</v>
      </c>
      <c r="TG136" s="5">
        <v>42161</v>
      </c>
      <c r="TH136" s="5">
        <v>45291</v>
      </c>
      <c r="TI136" s="5">
        <v>49057</v>
      </c>
      <c r="TJ136" s="5">
        <v>54629</v>
      </c>
      <c r="TK136" s="5">
        <v>57154</v>
      </c>
      <c r="TL136" s="5">
        <v>60311</v>
      </c>
      <c r="TM136" s="5" t="s">
        <v>220</v>
      </c>
      <c r="TN136" s="5" t="s">
        <v>220</v>
      </c>
      <c r="TO136" s="5" t="s">
        <v>220</v>
      </c>
      <c r="TP136" s="5" t="s">
        <v>220</v>
      </c>
      <c r="TQ136" s="5" t="s">
        <v>220</v>
      </c>
      <c r="TR136" s="5" t="s">
        <v>220</v>
      </c>
      <c r="TS136" s="5" t="s">
        <v>220</v>
      </c>
      <c r="TT136" s="5" t="s">
        <v>220</v>
      </c>
      <c r="TU136" s="5" t="s">
        <v>220</v>
      </c>
      <c r="TV136" s="5" t="s">
        <v>220</v>
      </c>
      <c r="TW136" s="5" t="s">
        <v>220</v>
      </c>
      <c r="TX136" s="5" t="s">
        <v>220</v>
      </c>
      <c r="TY136" s="5" t="s">
        <v>220</v>
      </c>
      <c r="TZ136" s="5" t="s">
        <v>220</v>
      </c>
      <c r="UA136" s="5">
        <v>0</v>
      </c>
      <c r="UB136" s="5">
        <v>-2</v>
      </c>
      <c r="UC136" s="5">
        <v>2</v>
      </c>
      <c r="UD136" s="5">
        <v>0</v>
      </c>
      <c r="UE136" s="5">
        <v>28</v>
      </c>
      <c r="UF136" s="5">
        <v>87</v>
      </c>
      <c r="UG136" s="5">
        <v>1</v>
      </c>
      <c r="UH136" s="5">
        <v>0</v>
      </c>
      <c r="UI136" s="5">
        <v>0</v>
      </c>
      <c r="UJ136" s="5">
        <v>0</v>
      </c>
      <c r="UK136" s="5">
        <v>241</v>
      </c>
      <c r="UL136" s="5">
        <v>178</v>
      </c>
      <c r="UM136" s="5">
        <v>56</v>
      </c>
      <c r="UN136" s="5">
        <v>259</v>
      </c>
      <c r="UO136" s="5">
        <v>1030</v>
      </c>
      <c r="UP136" s="5">
        <v>171</v>
      </c>
      <c r="UQ136" s="5">
        <v>600</v>
      </c>
      <c r="UR136" s="5">
        <v>1728</v>
      </c>
      <c r="US136" s="5" t="s">
        <v>220</v>
      </c>
      <c r="UT136" s="5" t="s">
        <v>220</v>
      </c>
      <c r="UU136" s="5" t="s">
        <v>220</v>
      </c>
      <c r="UV136" s="5" t="s">
        <v>220</v>
      </c>
      <c r="UW136" s="5" t="s">
        <v>220</v>
      </c>
      <c r="UX136" s="5" t="s">
        <v>220</v>
      </c>
      <c r="UY136" s="5" t="s">
        <v>220</v>
      </c>
      <c r="UZ136" s="5" t="s">
        <v>220</v>
      </c>
      <c r="VA136" s="5" t="s">
        <v>220</v>
      </c>
      <c r="VB136" s="5" t="s">
        <v>220</v>
      </c>
      <c r="VC136" s="5" t="s">
        <v>220</v>
      </c>
      <c r="VD136" s="5" t="s">
        <v>220</v>
      </c>
      <c r="VE136" s="5" t="s">
        <v>220</v>
      </c>
      <c r="VF136" s="5" t="s">
        <v>220</v>
      </c>
      <c r="VG136" s="5">
        <v>493321</v>
      </c>
      <c r="VH136" s="5">
        <v>488402</v>
      </c>
      <c r="VI136" s="5">
        <v>370873</v>
      </c>
      <c r="VJ136" s="5">
        <v>346538</v>
      </c>
      <c r="VK136" s="5">
        <v>351553</v>
      </c>
      <c r="VL136" s="5">
        <v>346973</v>
      </c>
      <c r="VM136" s="5">
        <v>340425</v>
      </c>
      <c r="VN136" s="5">
        <v>338041</v>
      </c>
      <c r="VO136" s="5">
        <v>309308</v>
      </c>
      <c r="VP136" s="5">
        <v>290554</v>
      </c>
      <c r="VQ136" s="5">
        <v>236956</v>
      </c>
      <c r="VR136" s="5">
        <v>159972</v>
      </c>
      <c r="VS136" s="5">
        <v>171092</v>
      </c>
      <c r="VT136" s="5">
        <v>160649</v>
      </c>
      <c r="VU136" s="5">
        <v>170762</v>
      </c>
      <c r="VV136" s="5">
        <v>207360</v>
      </c>
      <c r="VW136" s="5">
        <v>196600</v>
      </c>
      <c r="VX136" s="5">
        <v>187022</v>
      </c>
      <c r="VY136" s="5" t="s">
        <v>220</v>
      </c>
      <c r="VZ136" s="5" t="s">
        <v>220</v>
      </c>
      <c r="WA136" s="5" t="s">
        <v>220</v>
      </c>
      <c r="WB136" s="5" t="s">
        <v>220</v>
      </c>
      <c r="WC136" s="5" t="s">
        <v>220</v>
      </c>
      <c r="WD136" s="5" t="s">
        <v>220</v>
      </c>
      <c r="WE136" s="5" t="s">
        <v>220</v>
      </c>
      <c r="WF136" s="5" t="s">
        <v>220</v>
      </c>
      <c r="WG136" s="5" t="s">
        <v>220</v>
      </c>
      <c r="WH136" s="5" t="s">
        <v>220</v>
      </c>
      <c r="WI136" s="5" t="s">
        <v>220</v>
      </c>
      <c r="WJ136" s="5" t="s">
        <v>220</v>
      </c>
      <c r="WK136" s="5" t="s">
        <v>220</v>
      </c>
      <c r="WL136" s="5" t="s">
        <v>220</v>
      </c>
      <c r="WM136" s="5">
        <v>3571</v>
      </c>
      <c r="WN136" s="5">
        <v>3400</v>
      </c>
      <c r="WO136" s="5">
        <v>5207</v>
      </c>
      <c r="WP136" s="5">
        <v>12528</v>
      </c>
      <c r="WQ136" s="5">
        <v>6198</v>
      </c>
      <c r="WR136" s="5">
        <v>4584</v>
      </c>
      <c r="WS136" s="5">
        <v>4118</v>
      </c>
      <c r="WT136" s="5">
        <v>4301</v>
      </c>
      <c r="WU136" s="5">
        <v>15441</v>
      </c>
      <c r="WV136" s="5">
        <v>2854</v>
      </c>
      <c r="WW136" s="5">
        <v>535</v>
      </c>
      <c r="WX136" s="5">
        <v>0</v>
      </c>
      <c r="WY136" s="5">
        <v>-14</v>
      </c>
      <c r="WZ136" s="5">
        <v>-2</v>
      </c>
      <c r="XA136" s="5">
        <v>0</v>
      </c>
      <c r="XB136" s="5">
        <v>-17</v>
      </c>
      <c r="XC136" s="5">
        <v>141</v>
      </c>
      <c r="XD136" s="5">
        <v>528</v>
      </c>
      <c r="XE136" s="5" t="s">
        <v>220</v>
      </c>
      <c r="XF136" s="5" t="s">
        <v>220</v>
      </c>
      <c r="XG136" s="5" t="s">
        <v>220</v>
      </c>
      <c r="XH136" s="5" t="s">
        <v>220</v>
      </c>
      <c r="XI136" s="5" t="s">
        <v>220</v>
      </c>
      <c r="XJ136" s="5" t="s">
        <v>220</v>
      </c>
      <c r="XK136" s="5" t="s">
        <v>220</v>
      </c>
      <c r="XL136" s="5" t="s">
        <v>220</v>
      </c>
      <c r="XM136" s="5" t="s">
        <v>220</v>
      </c>
      <c r="XN136" s="5" t="s">
        <v>220</v>
      </c>
      <c r="XO136" s="5" t="s">
        <v>220</v>
      </c>
      <c r="XP136" s="5" t="s">
        <v>220</v>
      </c>
      <c r="XQ136" s="5" t="s">
        <v>220</v>
      </c>
      <c r="XR136" s="5" t="s">
        <v>220</v>
      </c>
      <c r="XS136" s="2">
        <v>44372</v>
      </c>
      <c r="XT136" s="3" t="s">
        <v>222</v>
      </c>
      <c r="XU136" s="3" t="s">
        <v>221</v>
      </c>
      <c r="XV136" s="3" t="s">
        <v>221</v>
      </c>
      <c r="XW136" s="3" t="s">
        <v>221</v>
      </c>
      <c r="XX136" s="3" t="s">
        <v>222</v>
      </c>
      <c r="XY136" s="3" t="s">
        <v>221</v>
      </c>
      <c r="XZ136" s="3"/>
    </row>
    <row r="137" spans="1:650" x14ac:dyDescent="0.3">
      <c r="A137" s="1" t="s">
        <v>131</v>
      </c>
      <c r="B137" s="2">
        <v>4057093</v>
      </c>
      <c r="C137" s="5">
        <v>12054</v>
      </c>
      <c r="D137" s="5">
        <v>1863</v>
      </c>
      <c r="E137" s="5">
        <v>7899</v>
      </c>
      <c r="F137" s="5">
        <v>3287</v>
      </c>
      <c r="G137" s="5">
        <v>3313</v>
      </c>
      <c r="H137" s="5">
        <v>5757</v>
      </c>
      <c r="I137" s="5">
        <v>775</v>
      </c>
      <c r="J137" s="5">
        <v>0</v>
      </c>
      <c r="K137" s="5">
        <v>2115</v>
      </c>
      <c r="L137" s="5">
        <v>0</v>
      </c>
      <c r="M137" s="5">
        <v>1416</v>
      </c>
      <c r="N137" s="5">
        <v>2081</v>
      </c>
      <c r="O137" s="5">
        <v>2801</v>
      </c>
      <c r="P137" s="5">
        <v>0</v>
      </c>
      <c r="Q137" s="5">
        <v>0</v>
      </c>
      <c r="R137" s="5">
        <v>0</v>
      </c>
      <c r="S137" s="5">
        <v>385</v>
      </c>
      <c r="T137" s="5">
        <v>0</v>
      </c>
      <c r="U137" s="5">
        <v>0</v>
      </c>
      <c r="V137" s="5">
        <v>0</v>
      </c>
      <c r="W137" s="5">
        <v>0</v>
      </c>
      <c r="X137" s="5">
        <v>0</v>
      </c>
      <c r="Y137" s="5">
        <v>0</v>
      </c>
      <c r="Z137" s="5">
        <v>0</v>
      </c>
      <c r="AA137" s="5">
        <v>0</v>
      </c>
      <c r="AB137" s="5">
        <v>0</v>
      </c>
      <c r="AC137" s="5">
        <v>0</v>
      </c>
      <c r="AD137" s="5">
        <v>3642</v>
      </c>
      <c r="AE137" s="5">
        <v>846</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0</v>
      </c>
      <c r="BC137" s="5">
        <v>0</v>
      </c>
      <c r="BD137" s="5">
        <v>7170</v>
      </c>
      <c r="BE137" s="5">
        <v>8072</v>
      </c>
      <c r="BF137" s="5">
        <v>14135</v>
      </c>
      <c r="BG137" s="5">
        <v>27865</v>
      </c>
      <c r="BH137" s="5">
        <v>4557</v>
      </c>
      <c r="BI137" s="5">
        <v>11898</v>
      </c>
      <c r="BJ137" s="5">
        <v>10316</v>
      </c>
      <c r="BK137" s="5">
        <v>8575</v>
      </c>
      <c r="BL137" s="5">
        <v>13108</v>
      </c>
      <c r="BM137" s="5">
        <v>9111</v>
      </c>
      <c r="BN137" s="5">
        <v>3311</v>
      </c>
      <c r="BO137" s="5">
        <v>27426</v>
      </c>
      <c r="BP137" s="5">
        <v>12214</v>
      </c>
      <c r="BQ137" s="5">
        <v>5969</v>
      </c>
      <c r="BR137" s="5">
        <v>13643</v>
      </c>
      <c r="BS137" s="5">
        <v>6390</v>
      </c>
      <c r="BT137" s="5">
        <v>35846</v>
      </c>
      <c r="BU137" s="5">
        <v>4061</v>
      </c>
      <c r="BV137" s="5">
        <v>6731</v>
      </c>
      <c r="BW137" s="5">
        <v>48188</v>
      </c>
      <c r="BX137" s="5">
        <v>900</v>
      </c>
      <c r="BY137" s="5">
        <v>2505</v>
      </c>
      <c r="BZ137" s="5">
        <v>15371</v>
      </c>
      <c r="CA137" s="5">
        <v>14669</v>
      </c>
      <c r="CB137" s="5">
        <v>18502</v>
      </c>
      <c r="CC137" s="5">
        <v>2267</v>
      </c>
      <c r="CD137" s="5">
        <v>1259</v>
      </c>
      <c r="CE137" s="5">
        <v>2178</v>
      </c>
      <c r="CF137" s="5">
        <v>6842</v>
      </c>
      <c r="CG137" s="5">
        <v>17807</v>
      </c>
      <c r="CH137" s="5">
        <v>2286</v>
      </c>
      <c r="CI137" s="5">
        <v>2429</v>
      </c>
      <c r="CJ137" s="5">
        <v>674</v>
      </c>
      <c r="CK137" s="5">
        <v>742</v>
      </c>
      <c r="CL137" s="5">
        <v>1214</v>
      </c>
      <c r="CM137" s="5">
        <v>2808</v>
      </c>
      <c r="CN137" s="5">
        <v>414</v>
      </c>
      <c r="CO137" s="5">
        <v>1174</v>
      </c>
      <c r="CP137" s="5">
        <v>3431</v>
      </c>
      <c r="CQ137" s="5">
        <v>1701</v>
      </c>
      <c r="CR137" s="5">
        <v>3921</v>
      </c>
      <c r="CS137" s="5">
        <v>2706</v>
      </c>
      <c r="CT137" s="5">
        <v>740</v>
      </c>
      <c r="CU137" s="5">
        <v>47339</v>
      </c>
      <c r="CV137" s="5">
        <v>66170</v>
      </c>
      <c r="CW137" s="5">
        <v>45382</v>
      </c>
      <c r="CX137" s="5">
        <v>52382</v>
      </c>
      <c r="CY137" s="5">
        <v>46401</v>
      </c>
      <c r="CZ137" s="5">
        <v>59950</v>
      </c>
      <c r="DA137" s="5">
        <v>50381</v>
      </c>
      <c r="DB137" s="5">
        <v>57432</v>
      </c>
      <c r="DC137" s="5">
        <v>44325</v>
      </c>
      <c r="DD137" s="5">
        <v>32536</v>
      </c>
      <c r="DE137" s="5">
        <v>34863</v>
      </c>
      <c r="DF137" s="5">
        <v>41081</v>
      </c>
      <c r="DG137" s="5">
        <v>31255</v>
      </c>
      <c r="DH137" s="5">
        <v>32339</v>
      </c>
      <c r="DI137" s="5">
        <v>33993</v>
      </c>
      <c r="DJ137" s="5">
        <v>25568</v>
      </c>
      <c r="DK137" s="5">
        <v>20994</v>
      </c>
      <c r="DL137" s="5">
        <v>25466</v>
      </c>
      <c r="DM137" s="5">
        <v>14899</v>
      </c>
      <c r="DN137" s="5">
        <v>16859</v>
      </c>
      <c r="DO137" s="5">
        <v>18966</v>
      </c>
      <c r="DP137" s="5">
        <v>14673</v>
      </c>
      <c r="DQ137" s="5">
        <v>12378</v>
      </c>
      <c r="DR137" s="5">
        <v>11202</v>
      </c>
      <c r="DS137" s="5">
        <v>19833</v>
      </c>
      <c r="DT137" s="5">
        <v>14651</v>
      </c>
      <c r="DU137" s="5">
        <v>11537</v>
      </c>
      <c r="DV137" s="5">
        <v>19866</v>
      </c>
      <c r="DW137" s="5">
        <v>17650</v>
      </c>
      <c r="DX137" s="5">
        <v>21613</v>
      </c>
      <c r="DY137" s="5">
        <v>23485</v>
      </c>
      <c r="DZ137" s="5">
        <v>13628</v>
      </c>
      <c r="EA137" s="5">
        <v>7502</v>
      </c>
      <c r="EB137" s="5">
        <v>2099</v>
      </c>
      <c r="EC137" s="5">
        <v>4399</v>
      </c>
      <c r="ED137" s="5">
        <v>3203</v>
      </c>
      <c r="EE137" s="5">
        <v>9172</v>
      </c>
      <c r="EF137" s="5">
        <v>13389</v>
      </c>
      <c r="EG137" s="5">
        <v>4219</v>
      </c>
      <c r="EH137" s="5">
        <v>4144</v>
      </c>
      <c r="EI137" s="5">
        <v>3673</v>
      </c>
      <c r="EJ137" s="5">
        <v>5450</v>
      </c>
      <c r="EK137" s="5">
        <v>2767</v>
      </c>
      <c r="EL137" s="5">
        <v>3885</v>
      </c>
      <c r="EM137" s="5">
        <v>4136</v>
      </c>
      <c r="EN137" s="5">
        <v>3193</v>
      </c>
      <c r="EO137" s="5">
        <v>4616</v>
      </c>
      <c r="EP137" s="5">
        <v>2420</v>
      </c>
      <c r="EQ137" s="5">
        <v>1005</v>
      </c>
      <c r="ER137" s="5">
        <v>1397</v>
      </c>
      <c r="ES137" s="5">
        <v>8</v>
      </c>
      <c r="ET137" s="5">
        <v>1466</v>
      </c>
      <c r="EU137" s="5">
        <v>207</v>
      </c>
      <c r="EV137" s="5">
        <v>473</v>
      </c>
      <c r="EW137" s="5">
        <v>1296</v>
      </c>
      <c r="EX137" s="5">
        <v>9055</v>
      </c>
      <c r="EY137" s="5">
        <v>1850</v>
      </c>
      <c r="EZ137" s="5">
        <v>2218</v>
      </c>
      <c r="FA137" s="5">
        <v>2265</v>
      </c>
      <c r="FB137" s="5">
        <v>2405</v>
      </c>
      <c r="FC137" s="5">
        <v>2972</v>
      </c>
      <c r="FD137" s="5">
        <v>1679</v>
      </c>
      <c r="FE137" s="5">
        <v>2172</v>
      </c>
      <c r="FF137" s="5">
        <v>1797</v>
      </c>
      <c r="FG137" s="5">
        <v>0</v>
      </c>
      <c r="FH137" s="5">
        <v>0</v>
      </c>
      <c r="FI137" s="5">
        <v>0</v>
      </c>
      <c r="FJ137" s="5">
        <v>0</v>
      </c>
      <c r="FK137" s="5">
        <v>0</v>
      </c>
      <c r="FL137" s="5">
        <v>0</v>
      </c>
      <c r="FM137" s="5">
        <v>0</v>
      </c>
      <c r="FN137" s="5">
        <v>0</v>
      </c>
      <c r="FO137" s="5">
        <v>0</v>
      </c>
      <c r="FP137" s="5">
        <v>0</v>
      </c>
      <c r="FQ137" s="5">
        <v>0</v>
      </c>
      <c r="FR137" s="5">
        <v>0</v>
      </c>
      <c r="FS137" s="5">
        <v>0</v>
      </c>
      <c r="FT137" s="5">
        <v>0</v>
      </c>
      <c r="FU137" s="5" t="s">
        <v>220</v>
      </c>
      <c r="FV137" s="5" t="s">
        <v>220</v>
      </c>
      <c r="FW137" s="5" t="s">
        <v>220</v>
      </c>
      <c r="FX137" s="5" t="s">
        <v>220</v>
      </c>
      <c r="FY137" s="5" t="s">
        <v>220</v>
      </c>
      <c r="FZ137" s="5" t="s">
        <v>220</v>
      </c>
      <c r="GA137" s="5" t="s">
        <v>220</v>
      </c>
      <c r="GB137" s="5" t="s">
        <v>220</v>
      </c>
      <c r="GC137" s="5" t="s">
        <v>220</v>
      </c>
      <c r="GD137" s="5" t="s">
        <v>220</v>
      </c>
      <c r="GE137" s="5" t="s">
        <v>220</v>
      </c>
      <c r="GF137" s="5" t="s">
        <v>220</v>
      </c>
      <c r="GG137" s="5" t="s">
        <v>220</v>
      </c>
      <c r="GH137" s="5" t="s">
        <v>220</v>
      </c>
      <c r="GI137" s="5" t="s">
        <v>220</v>
      </c>
      <c r="GJ137" s="5" t="s">
        <v>220</v>
      </c>
      <c r="GK137" s="5" t="s">
        <v>220</v>
      </c>
      <c r="GL137" s="5" t="s">
        <v>220</v>
      </c>
      <c r="GM137" s="5">
        <v>94321</v>
      </c>
      <c r="GN137" s="5">
        <v>82345</v>
      </c>
      <c r="GO137" s="5">
        <v>63650</v>
      </c>
      <c r="GP137" s="5">
        <v>72515</v>
      </c>
      <c r="GQ137" s="5">
        <v>65276</v>
      </c>
      <c r="GR137" s="5">
        <v>114942</v>
      </c>
      <c r="GS137" s="5">
        <v>59435</v>
      </c>
      <c r="GT137" s="5">
        <v>68308</v>
      </c>
      <c r="GU137" s="5">
        <v>98302</v>
      </c>
      <c r="GV137" s="5">
        <v>38886</v>
      </c>
      <c r="GW137" s="5">
        <v>41550</v>
      </c>
      <c r="GX137" s="5">
        <v>62419</v>
      </c>
      <c r="GY137" s="5">
        <v>52860</v>
      </c>
      <c r="GZ137" s="5">
        <v>54034</v>
      </c>
      <c r="HA137" s="5">
        <v>40876</v>
      </c>
      <c r="HB137" s="5">
        <v>29247</v>
      </c>
      <c r="HC137" s="5">
        <v>24562</v>
      </c>
      <c r="HD137" s="5">
        <v>33706</v>
      </c>
      <c r="HE137" s="5">
        <v>32714</v>
      </c>
      <c r="HF137" s="5">
        <v>20611</v>
      </c>
      <c r="HG137" s="5">
        <v>-222232</v>
      </c>
      <c r="HH137" s="5">
        <v>22990</v>
      </c>
      <c r="HI137" s="5">
        <v>22488</v>
      </c>
      <c r="HJ137" s="5">
        <v>35606</v>
      </c>
      <c r="HK137" s="5">
        <v>52357</v>
      </c>
      <c r="HL137" s="5">
        <v>21840</v>
      </c>
      <c r="HM137" s="5">
        <v>26875</v>
      </c>
      <c r="HN137" s="5">
        <v>39661</v>
      </c>
      <c r="HO137" s="5">
        <v>31744</v>
      </c>
      <c r="HP137" s="5">
        <v>40322</v>
      </c>
      <c r="HQ137" s="5">
        <v>37474</v>
      </c>
      <c r="HR137" s="5">
        <v>19476</v>
      </c>
      <c r="HS137" s="5">
        <v>105134</v>
      </c>
      <c r="HT137" s="5">
        <v>135910</v>
      </c>
      <c r="HU137" s="5">
        <v>123714</v>
      </c>
      <c r="HV137" s="5">
        <v>115898</v>
      </c>
      <c r="HW137" s="5">
        <v>136787</v>
      </c>
      <c r="HX137" s="5">
        <v>167704</v>
      </c>
      <c r="HY137" s="5">
        <v>139564</v>
      </c>
      <c r="HZ137" s="5">
        <v>114099</v>
      </c>
      <c r="IA137" s="5">
        <v>175755</v>
      </c>
      <c r="IB137" s="5">
        <v>214801</v>
      </c>
      <c r="IC137" s="5">
        <v>201790</v>
      </c>
      <c r="ID137" s="5">
        <v>300055</v>
      </c>
      <c r="IE137" s="5">
        <v>274436</v>
      </c>
      <c r="IF137" s="5">
        <v>229695</v>
      </c>
      <c r="IG137" s="5">
        <v>252583</v>
      </c>
      <c r="IH137" s="5">
        <v>182638</v>
      </c>
      <c r="II137" s="5">
        <v>199137</v>
      </c>
      <c r="IJ137" s="5">
        <v>166697</v>
      </c>
      <c r="IK137" s="5">
        <v>329829</v>
      </c>
      <c r="IL137" s="5">
        <v>306293</v>
      </c>
      <c r="IM137" s="5">
        <v>200697</v>
      </c>
      <c r="IN137" s="5">
        <v>160877</v>
      </c>
      <c r="IO137" s="5">
        <v>153852</v>
      </c>
      <c r="IP137" s="5">
        <v>157018</v>
      </c>
      <c r="IQ137" s="5">
        <v>137742</v>
      </c>
      <c r="IR137" s="5">
        <v>143900</v>
      </c>
      <c r="IS137" s="5">
        <v>148897</v>
      </c>
      <c r="IT137" s="5">
        <v>144296</v>
      </c>
      <c r="IU137" s="5">
        <v>149006</v>
      </c>
      <c r="IV137" s="5">
        <v>157509</v>
      </c>
      <c r="IW137" s="5">
        <v>148257</v>
      </c>
      <c r="IX137" s="5">
        <v>126476</v>
      </c>
      <c r="IY137" s="5">
        <v>0</v>
      </c>
      <c r="IZ137" s="5">
        <v>0</v>
      </c>
      <c r="JA137" s="5">
        <v>0</v>
      </c>
      <c r="JB137" s="5">
        <v>0</v>
      </c>
      <c r="JC137" s="5">
        <v>0</v>
      </c>
      <c r="JD137" s="5">
        <v>0</v>
      </c>
      <c r="JE137" s="5">
        <v>0</v>
      </c>
      <c r="JF137" s="5">
        <v>0</v>
      </c>
      <c r="JG137" s="5">
        <v>0</v>
      </c>
      <c r="JH137" s="5">
        <v>0</v>
      </c>
      <c r="JI137" s="5">
        <v>0</v>
      </c>
      <c r="JJ137" s="5">
        <v>0</v>
      </c>
      <c r="JK137" s="5">
        <v>0</v>
      </c>
      <c r="JL137" s="5">
        <v>0</v>
      </c>
      <c r="JM137" s="5">
        <v>0</v>
      </c>
      <c r="JN137" s="5">
        <v>0</v>
      </c>
      <c r="JO137" s="5">
        <v>0</v>
      </c>
      <c r="JP137" s="5">
        <v>0</v>
      </c>
      <c r="JQ137" s="5">
        <v>0</v>
      </c>
      <c r="JR137" s="5">
        <v>12</v>
      </c>
      <c r="JS137" s="5">
        <v>6917</v>
      </c>
      <c r="JT137" s="5">
        <v>11431</v>
      </c>
      <c r="JU137" s="5">
        <v>9411</v>
      </c>
      <c r="JV137" s="5">
        <v>11012</v>
      </c>
      <c r="JW137" s="5">
        <v>13389</v>
      </c>
      <c r="JX137" s="5">
        <v>14752</v>
      </c>
      <c r="JY137" s="5">
        <v>14738</v>
      </c>
      <c r="JZ137" s="5">
        <v>14366</v>
      </c>
      <c r="KA137" s="5">
        <v>14622</v>
      </c>
      <c r="KB137" s="5">
        <v>14962</v>
      </c>
      <c r="KC137" s="5">
        <v>11169</v>
      </c>
      <c r="KD137" s="5">
        <v>10123</v>
      </c>
      <c r="KE137" s="5">
        <v>11534</v>
      </c>
      <c r="KF137" s="5">
        <v>10489</v>
      </c>
      <c r="KG137" s="5">
        <v>12187</v>
      </c>
      <c r="KH137" s="5">
        <v>11107</v>
      </c>
      <c r="KI137" s="5">
        <v>10438</v>
      </c>
      <c r="KJ137" s="5">
        <v>10357</v>
      </c>
      <c r="KK137" s="5">
        <v>8838</v>
      </c>
      <c r="KL137" s="5">
        <v>7632</v>
      </c>
      <c r="KM137" s="5">
        <v>8097</v>
      </c>
      <c r="KN137" s="5">
        <v>7445</v>
      </c>
      <c r="KO137" s="5">
        <v>6960</v>
      </c>
      <c r="KP137" s="5">
        <v>6647</v>
      </c>
      <c r="KQ137" s="5">
        <v>6231</v>
      </c>
      <c r="KR137" s="5">
        <v>5871</v>
      </c>
      <c r="KS137" s="5">
        <v>5749</v>
      </c>
      <c r="KT137" s="5">
        <v>4535</v>
      </c>
      <c r="KU137" s="5">
        <v>5503</v>
      </c>
      <c r="KV137" s="5">
        <v>7095</v>
      </c>
      <c r="KW137" s="5">
        <v>5377</v>
      </c>
      <c r="KX137" s="5">
        <v>5367</v>
      </c>
      <c r="KY137" s="5">
        <v>5691</v>
      </c>
      <c r="KZ137" s="5">
        <v>7469</v>
      </c>
      <c r="LA137" s="5">
        <v>6010</v>
      </c>
      <c r="LB137" s="5">
        <v>8441</v>
      </c>
      <c r="LC137" s="5">
        <v>5806</v>
      </c>
      <c r="LD137" s="5">
        <v>7191</v>
      </c>
      <c r="LE137" s="5">
        <v>7078</v>
      </c>
      <c r="LF137" s="5">
        <v>5459</v>
      </c>
      <c r="LG137" s="5">
        <v>4897</v>
      </c>
      <c r="LH137" s="5">
        <v>4808</v>
      </c>
      <c r="LI137" s="5">
        <v>4026</v>
      </c>
      <c r="LJ137" s="5">
        <v>3591</v>
      </c>
      <c r="LK137" s="5">
        <v>3115</v>
      </c>
      <c r="LL137" s="5">
        <v>2566</v>
      </c>
      <c r="LM137" s="5">
        <v>3480</v>
      </c>
      <c r="LN137" s="5">
        <v>4108</v>
      </c>
      <c r="LO137" s="5">
        <v>3512</v>
      </c>
      <c r="LP137" s="5">
        <v>4394</v>
      </c>
      <c r="LQ137" s="5">
        <v>4077</v>
      </c>
      <c r="LR137" s="5">
        <v>3880</v>
      </c>
      <c r="LS137" s="5">
        <v>2860</v>
      </c>
      <c r="LT137" s="5">
        <v>2199</v>
      </c>
      <c r="LU137" s="5">
        <v>3979</v>
      </c>
      <c r="LV137" s="5">
        <v>2778</v>
      </c>
      <c r="LW137" s="5">
        <v>1584</v>
      </c>
      <c r="LX137" s="5">
        <v>1060</v>
      </c>
      <c r="LY137" s="5">
        <v>2066</v>
      </c>
      <c r="LZ137" s="5">
        <v>2343</v>
      </c>
      <c r="MA137" s="5">
        <v>2110</v>
      </c>
      <c r="MB137" s="5">
        <v>2291</v>
      </c>
      <c r="MC137" s="5">
        <v>2705</v>
      </c>
      <c r="MD137" s="5">
        <v>3912</v>
      </c>
      <c r="ME137" s="5">
        <v>2205</v>
      </c>
      <c r="MF137" s="5">
        <v>3023</v>
      </c>
      <c r="MG137" s="5">
        <v>2531</v>
      </c>
      <c r="MH137" s="5">
        <v>2608</v>
      </c>
      <c r="MI137" s="5">
        <v>3282</v>
      </c>
      <c r="MJ137" s="5">
        <v>3598</v>
      </c>
      <c r="MK137" s="5">
        <v>3260</v>
      </c>
      <c r="ML137" s="5">
        <v>3385</v>
      </c>
      <c r="MM137" s="5">
        <v>2959</v>
      </c>
      <c r="MN137" s="5">
        <v>2343</v>
      </c>
      <c r="MO137" s="5">
        <v>2640</v>
      </c>
      <c r="MP137" s="5">
        <v>3222</v>
      </c>
      <c r="MQ137" s="5">
        <v>807</v>
      </c>
      <c r="MR137" s="5">
        <v>780</v>
      </c>
      <c r="MS137" s="5">
        <v>689</v>
      </c>
      <c r="MT137" s="5">
        <v>689</v>
      </c>
      <c r="MU137" s="5">
        <v>606</v>
      </c>
      <c r="MV137" s="5">
        <v>567</v>
      </c>
      <c r="MW137" s="5">
        <v>0</v>
      </c>
      <c r="MX137" s="5">
        <v>0</v>
      </c>
      <c r="MY137" s="5">
        <v>0</v>
      </c>
      <c r="MZ137" s="5">
        <v>0</v>
      </c>
      <c r="NA137" s="5">
        <v>0</v>
      </c>
      <c r="NB137" s="5">
        <v>0</v>
      </c>
      <c r="NC137" s="5">
        <v>0</v>
      </c>
      <c r="ND137" s="5">
        <v>0</v>
      </c>
      <c r="NE137" s="5" t="s">
        <v>220</v>
      </c>
      <c r="NF137" s="5" t="s">
        <v>220</v>
      </c>
      <c r="NG137" s="5" t="s">
        <v>220</v>
      </c>
      <c r="NH137" s="5" t="s">
        <v>220</v>
      </c>
      <c r="NI137" s="5" t="s">
        <v>220</v>
      </c>
      <c r="NJ137" s="5" t="s">
        <v>220</v>
      </c>
      <c r="NK137" s="5" t="s">
        <v>220</v>
      </c>
      <c r="NL137" s="5" t="s">
        <v>220</v>
      </c>
      <c r="NM137" s="5" t="s">
        <v>220</v>
      </c>
      <c r="NN137" s="5" t="s">
        <v>220</v>
      </c>
      <c r="NO137" s="5" t="s">
        <v>220</v>
      </c>
      <c r="NP137" s="5" t="s">
        <v>220</v>
      </c>
      <c r="NQ137" s="5" t="s">
        <v>220</v>
      </c>
      <c r="NR137" s="5" t="s">
        <v>220</v>
      </c>
      <c r="NS137" s="5" t="s">
        <v>220</v>
      </c>
      <c r="NT137" s="5" t="s">
        <v>220</v>
      </c>
      <c r="NU137" s="5" t="s">
        <v>220</v>
      </c>
      <c r="NV137" s="5" t="s">
        <v>220</v>
      </c>
      <c r="NW137" s="5">
        <v>0</v>
      </c>
      <c r="NX137" s="5">
        <v>0</v>
      </c>
      <c r="NY137" s="5">
        <v>0</v>
      </c>
      <c r="NZ137" s="5">
        <v>0</v>
      </c>
      <c r="OA137" s="5">
        <v>0</v>
      </c>
      <c r="OB137" s="5">
        <v>0</v>
      </c>
      <c r="OC137" s="5">
        <v>0</v>
      </c>
      <c r="OD137" s="5">
        <v>0</v>
      </c>
      <c r="OE137" s="5">
        <v>0</v>
      </c>
      <c r="OF137" s="5">
        <v>0</v>
      </c>
      <c r="OG137" s="5">
        <v>0</v>
      </c>
      <c r="OH137" s="5">
        <v>0</v>
      </c>
      <c r="OI137" s="5">
        <v>0</v>
      </c>
      <c r="OJ137" s="5">
        <v>0</v>
      </c>
      <c r="OK137" s="5" t="s">
        <v>220</v>
      </c>
      <c r="OL137" s="5" t="s">
        <v>220</v>
      </c>
      <c r="OM137" s="5" t="s">
        <v>220</v>
      </c>
      <c r="ON137" s="5" t="s">
        <v>220</v>
      </c>
      <c r="OO137" s="5" t="s">
        <v>220</v>
      </c>
      <c r="OP137" s="5" t="s">
        <v>220</v>
      </c>
      <c r="OQ137" s="5" t="s">
        <v>220</v>
      </c>
      <c r="OR137" s="5" t="s">
        <v>220</v>
      </c>
      <c r="OS137" s="5" t="s">
        <v>220</v>
      </c>
      <c r="OT137" s="5" t="s">
        <v>220</v>
      </c>
      <c r="OU137" s="5" t="s">
        <v>220</v>
      </c>
      <c r="OV137" s="5" t="s">
        <v>220</v>
      </c>
      <c r="OW137" s="5" t="s">
        <v>220</v>
      </c>
      <c r="OX137" s="5" t="s">
        <v>220</v>
      </c>
      <c r="OY137" s="5" t="s">
        <v>220</v>
      </c>
      <c r="OZ137" s="5" t="s">
        <v>220</v>
      </c>
      <c r="PA137" s="5" t="s">
        <v>220</v>
      </c>
      <c r="PB137" s="5" t="s">
        <v>220</v>
      </c>
      <c r="PC137" s="5">
        <v>19087</v>
      </c>
      <c r="PD137" s="5">
        <v>19768</v>
      </c>
      <c r="PE137" s="5">
        <v>20596</v>
      </c>
      <c r="PF137" s="5">
        <v>18995</v>
      </c>
      <c r="PG137" s="5">
        <v>18282</v>
      </c>
      <c r="PH137" s="5">
        <v>16452</v>
      </c>
      <c r="PI137" s="5">
        <v>15457</v>
      </c>
      <c r="PJ137" s="5">
        <v>13212</v>
      </c>
      <c r="PK137" s="5">
        <v>13024</v>
      </c>
      <c r="PL137" s="5">
        <v>13590</v>
      </c>
      <c r="PM137" s="5">
        <v>12558</v>
      </c>
      <c r="PN137" s="5">
        <v>13702</v>
      </c>
      <c r="PO137" s="5">
        <v>13935</v>
      </c>
      <c r="PP137" s="5">
        <v>9755</v>
      </c>
      <c r="PQ137" s="5">
        <v>10648</v>
      </c>
      <c r="PR137" s="5">
        <v>11021</v>
      </c>
      <c r="PS137" s="5">
        <v>12448</v>
      </c>
      <c r="PT137" s="5">
        <v>10685</v>
      </c>
      <c r="PU137" s="5">
        <v>8994</v>
      </c>
      <c r="PV137" s="5">
        <v>8151</v>
      </c>
      <c r="PW137" s="5">
        <v>8200</v>
      </c>
      <c r="PX137" s="5">
        <v>7428</v>
      </c>
      <c r="PY137" s="5">
        <v>6899</v>
      </c>
      <c r="PZ137" s="5">
        <v>6016</v>
      </c>
      <c r="QA137" s="5">
        <v>5401</v>
      </c>
      <c r="QB137" s="5">
        <v>5300</v>
      </c>
      <c r="QC137" s="5">
        <v>5595</v>
      </c>
      <c r="QD137" s="5">
        <v>4920</v>
      </c>
      <c r="QE137" s="5">
        <v>6196</v>
      </c>
      <c r="QF137" s="5">
        <v>6210</v>
      </c>
      <c r="QG137" s="5">
        <v>6329</v>
      </c>
      <c r="QH137" s="5">
        <v>5516</v>
      </c>
      <c r="QI137" s="5">
        <v>33382</v>
      </c>
      <c r="QJ137" s="5">
        <v>30676</v>
      </c>
      <c r="QK137" s="5">
        <v>29970</v>
      </c>
      <c r="QL137" s="5">
        <v>30103</v>
      </c>
      <c r="QM137" s="5">
        <v>36017</v>
      </c>
      <c r="QN137" s="5">
        <v>36415</v>
      </c>
      <c r="QO137" s="5">
        <v>35376</v>
      </c>
      <c r="QP137" s="5">
        <v>28901</v>
      </c>
      <c r="QQ137" s="5">
        <v>25863</v>
      </c>
      <c r="QR137" s="5">
        <v>23891</v>
      </c>
      <c r="QS137" s="5">
        <v>21022</v>
      </c>
      <c r="QT137" s="5">
        <v>22426</v>
      </c>
      <c r="QU137" s="5">
        <v>18432</v>
      </c>
      <c r="QV137" s="5">
        <v>18044</v>
      </c>
      <c r="QW137" s="5">
        <v>17623</v>
      </c>
      <c r="QX137" s="5">
        <v>14166</v>
      </c>
      <c r="QY137" s="5">
        <v>18873</v>
      </c>
      <c r="QZ137" s="5">
        <v>14004</v>
      </c>
      <c r="RA137" s="5">
        <v>12451</v>
      </c>
      <c r="RB137" s="5">
        <v>13193</v>
      </c>
      <c r="RC137" s="5">
        <v>12728</v>
      </c>
      <c r="RD137" s="5">
        <v>12043</v>
      </c>
      <c r="RE137" s="5">
        <v>14501</v>
      </c>
      <c r="RF137" s="5">
        <v>13078</v>
      </c>
      <c r="RG137" s="5">
        <v>13264</v>
      </c>
      <c r="RH137" s="5">
        <v>14810</v>
      </c>
      <c r="RI137" s="5">
        <v>14159</v>
      </c>
      <c r="RJ137" s="5">
        <v>14357</v>
      </c>
      <c r="RK137" s="5">
        <v>13362</v>
      </c>
      <c r="RL137" s="5">
        <v>11804</v>
      </c>
      <c r="RM137" s="5">
        <v>10855</v>
      </c>
      <c r="RN137" s="5">
        <v>10601</v>
      </c>
      <c r="RO137" s="5">
        <v>20009</v>
      </c>
      <c r="RP137" s="5">
        <v>19779</v>
      </c>
      <c r="RQ137" s="5">
        <v>18248</v>
      </c>
      <c r="RR137" s="5">
        <v>18010</v>
      </c>
      <c r="RS137" s="5">
        <v>17271</v>
      </c>
      <c r="RT137" s="5">
        <v>18444</v>
      </c>
      <c r="RU137" s="5">
        <v>14564</v>
      </c>
      <c r="RV137" s="5">
        <v>14812</v>
      </c>
      <c r="RW137" s="5">
        <v>15010</v>
      </c>
      <c r="RX137" s="5">
        <v>15203</v>
      </c>
      <c r="RY137" s="5">
        <v>15191</v>
      </c>
      <c r="RZ137" s="5">
        <v>14545</v>
      </c>
      <c r="SA137" s="5">
        <v>14057</v>
      </c>
      <c r="SB137" s="5">
        <v>12501</v>
      </c>
      <c r="SC137" s="5">
        <v>12921</v>
      </c>
      <c r="SD137" s="5">
        <v>13590</v>
      </c>
      <c r="SE137" s="5">
        <v>13465</v>
      </c>
      <c r="SF137" s="5">
        <v>12671</v>
      </c>
      <c r="SG137" s="5">
        <v>13923</v>
      </c>
      <c r="SH137" s="5">
        <v>13053</v>
      </c>
      <c r="SI137" s="5">
        <v>21278</v>
      </c>
      <c r="SJ137" s="5">
        <v>14601</v>
      </c>
      <c r="SK137" s="5">
        <v>11518</v>
      </c>
      <c r="SL137" s="5">
        <v>9622</v>
      </c>
      <c r="SM137" s="5">
        <v>10073</v>
      </c>
      <c r="SN137" s="5">
        <v>10541</v>
      </c>
      <c r="SO137" s="5">
        <v>10761</v>
      </c>
      <c r="SP137" s="5">
        <v>10058</v>
      </c>
      <c r="SQ137" s="5">
        <v>9356</v>
      </c>
      <c r="SR137" s="5">
        <v>8423</v>
      </c>
      <c r="SS137" s="5">
        <v>8055</v>
      </c>
      <c r="ST137" s="5">
        <v>7650</v>
      </c>
      <c r="SU137" s="5">
        <v>42617</v>
      </c>
      <c r="SV137" s="5">
        <v>34766</v>
      </c>
      <c r="SW137" s="5">
        <v>34674</v>
      </c>
      <c r="SX137" s="5">
        <v>32295</v>
      </c>
      <c r="SY137" s="5">
        <v>35243</v>
      </c>
      <c r="SZ137" s="5">
        <v>32499</v>
      </c>
      <c r="TA137" s="5">
        <v>27905</v>
      </c>
      <c r="TB137" s="5">
        <v>20594</v>
      </c>
      <c r="TC137" s="5">
        <v>18924</v>
      </c>
      <c r="TD137" s="5">
        <v>22958</v>
      </c>
      <c r="TE137" s="5">
        <v>18905</v>
      </c>
      <c r="TF137" s="5">
        <v>11673</v>
      </c>
      <c r="TG137" s="5">
        <v>9809</v>
      </c>
      <c r="TH137" s="5">
        <v>8205</v>
      </c>
      <c r="TI137" s="5">
        <v>7501</v>
      </c>
      <c r="TJ137" s="5">
        <v>7264</v>
      </c>
      <c r="TK137" s="5">
        <v>8099</v>
      </c>
      <c r="TL137" s="5">
        <v>6377</v>
      </c>
      <c r="TM137" s="5">
        <v>7627</v>
      </c>
      <c r="TN137" s="5">
        <v>5291</v>
      </c>
      <c r="TO137" s="5">
        <v>5712</v>
      </c>
      <c r="TP137" s="5">
        <v>6550</v>
      </c>
      <c r="TQ137" s="5">
        <v>6129</v>
      </c>
      <c r="TR137" s="5">
        <v>1114</v>
      </c>
      <c r="TS137" s="5">
        <v>1133</v>
      </c>
      <c r="TT137" s="5">
        <v>1253</v>
      </c>
      <c r="TU137" s="5">
        <v>1351</v>
      </c>
      <c r="TV137" s="5">
        <v>1304</v>
      </c>
      <c r="TW137" s="5">
        <v>1247</v>
      </c>
      <c r="TX137" s="5">
        <v>1279</v>
      </c>
      <c r="TY137" s="5">
        <v>1203</v>
      </c>
      <c r="TZ137" s="5">
        <v>1254</v>
      </c>
      <c r="UA137" s="5">
        <v>12</v>
      </c>
      <c r="UB137" s="5">
        <v>7</v>
      </c>
      <c r="UC137" s="5">
        <v>15</v>
      </c>
      <c r="UD137" s="5">
        <v>19</v>
      </c>
      <c r="UE137" s="5">
        <v>26</v>
      </c>
      <c r="UF137" s="5">
        <v>13</v>
      </c>
      <c r="UG137" s="5">
        <v>9</v>
      </c>
      <c r="UH137" s="5">
        <v>19</v>
      </c>
      <c r="UI137" s="5">
        <v>58</v>
      </c>
      <c r="UJ137" s="5">
        <v>112</v>
      </c>
      <c r="UK137" s="5">
        <v>50</v>
      </c>
      <c r="UL137" s="5">
        <v>23</v>
      </c>
      <c r="UM137" s="5">
        <v>22</v>
      </c>
      <c r="UN137" s="5">
        <v>154</v>
      </c>
      <c r="UO137" s="5">
        <v>30</v>
      </c>
      <c r="UP137" s="5">
        <v>25</v>
      </c>
      <c r="UQ137" s="5">
        <v>24</v>
      </c>
      <c r="UR137" s="5">
        <v>36</v>
      </c>
      <c r="US137" s="5">
        <v>24</v>
      </c>
      <c r="UT137" s="5">
        <v>8</v>
      </c>
      <c r="UU137" s="5">
        <v>12</v>
      </c>
      <c r="UV137" s="5">
        <v>28</v>
      </c>
      <c r="UW137" s="5">
        <v>90</v>
      </c>
      <c r="UX137" s="5">
        <v>144</v>
      </c>
      <c r="UY137" s="5">
        <v>281</v>
      </c>
      <c r="UZ137" s="5">
        <v>360</v>
      </c>
      <c r="VA137" s="5">
        <v>275</v>
      </c>
      <c r="VB137" s="5">
        <v>311</v>
      </c>
      <c r="VC137" s="5">
        <v>261</v>
      </c>
      <c r="VD137" s="5">
        <v>363</v>
      </c>
      <c r="VE137" s="5">
        <v>339</v>
      </c>
      <c r="VF137" s="5">
        <v>283</v>
      </c>
      <c r="VG137" s="5">
        <v>60924</v>
      </c>
      <c r="VH137" s="5">
        <v>65415</v>
      </c>
      <c r="VI137" s="5">
        <v>62147</v>
      </c>
      <c r="VJ137" s="5">
        <v>64733</v>
      </c>
      <c r="VK137" s="5">
        <v>76984</v>
      </c>
      <c r="VL137" s="5">
        <v>78324</v>
      </c>
      <c r="VM137" s="5">
        <v>76535</v>
      </c>
      <c r="VN137" s="5">
        <v>83586</v>
      </c>
      <c r="VO137" s="5">
        <v>79368</v>
      </c>
      <c r="VP137" s="5">
        <v>78978</v>
      </c>
      <c r="VQ137" s="5">
        <v>63276</v>
      </c>
      <c r="VR137" s="5">
        <v>49941</v>
      </c>
      <c r="VS137" s="5">
        <v>44156</v>
      </c>
      <c r="VT137" s="5">
        <v>41109</v>
      </c>
      <c r="VU137" s="5">
        <v>34395</v>
      </c>
      <c r="VV137" s="5">
        <v>40599</v>
      </c>
      <c r="VW137" s="5">
        <v>43227</v>
      </c>
      <c r="VX137" s="5">
        <v>30184</v>
      </c>
      <c r="VY137" s="5">
        <v>29740</v>
      </c>
      <c r="VZ137" s="5">
        <v>28550</v>
      </c>
      <c r="WA137" s="5">
        <v>48644</v>
      </c>
      <c r="WB137" s="5">
        <v>38093</v>
      </c>
      <c r="WC137" s="5">
        <v>41325</v>
      </c>
      <c r="WD137" s="5">
        <v>44065</v>
      </c>
      <c r="WE137" s="5">
        <v>41378</v>
      </c>
      <c r="WF137" s="5">
        <v>48958</v>
      </c>
      <c r="WG137" s="5">
        <v>50235</v>
      </c>
      <c r="WH137" s="5">
        <v>45610</v>
      </c>
      <c r="WI137" s="5">
        <v>41793</v>
      </c>
      <c r="WJ137" s="5">
        <v>35784</v>
      </c>
      <c r="WK137" s="5">
        <v>27231</v>
      </c>
      <c r="WL137" s="5">
        <v>25536</v>
      </c>
      <c r="WM137" s="5">
        <v>1151</v>
      </c>
      <c r="WN137" s="5">
        <v>660</v>
      </c>
      <c r="WO137" s="5">
        <v>1120</v>
      </c>
      <c r="WP137" s="5">
        <v>1152</v>
      </c>
      <c r="WQ137" s="5">
        <v>754</v>
      </c>
      <c r="WR137" s="5">
        <v>803</v>
      </c>
      <c r="WS137" s="5">
        <v>787</v>
      </c>
      <c r="WT137" s="5">
        <v>0</v>
      </c>
      <c r="WU137" s="5">
        <v>0</v>
      </c>
      <c r="WV137" s="5">
        <v>0</v>
      </c>
      <c r="WW137" s="5">
        <v>0</v>
      </c>
      <c r="WX137" s="5">
        <v>260</v>
      </c>
      <c r="WY137" s="5">
        <v>246</v>
      </c>
      <c r="WZ137" s="5">
        <v>217</v>
      </c>
      <c r="XA137" s="5">
        <v>278</v>
      </c>
      <c r="XB137" s="5">
        <v>301</v>
      </c>
      <c r="XC137" s="5">
        <v>293</v>
      </c>
      <c r="XD137" s="5">
        <v>192</v>
      </c>
      <c r="XE137" s="5">
        <v>97</v>
      </c>
      <c r="XF137" s="5">
        <v>85</v>
      </c>
      <c r="XG137" s="5">
        <v>251</v>
      </c>
      <c r="XH137" s="5">
        <v>144</v>
      </c>
      <c r="XI137" s="5">
        <v>140</v>
      </c>
      <c r="XJ137" s="5">
        <v>122</v>
      </c>
      <c r="XK137" s="5">
        <v>527</v>
      </c>
      <c r="XL137" s="5">
        <v>164</v>
      </c>
      <c r="XM137" s="5">
        <v>191</v>
      </c>
      <c r="XN137" s="5">
        <v>178</v>
      </c>
      <c r="XO137" s="5">
        <v>119</v>
      </c>
      <c r="XP137" s="5">
        <v>216</v>
      </c>
      <c r="XQ137" s="5">
        <v>193</v>
      </c>
      <c r="XR137" s="5">
        <v>-113</v>
      </c>
      <c r="XS137" s="2">
        <v>14154</v>
      </c>
      <c r="XT137" s="3" t="s">
        <v>222</v>
      </c>
      <c r="XU137" s="3" t="s">
        <v>221</v>
      </c>
      <c r="XV137" s="3" t="s">
        <v>221</v>
      </c>
      <c r="XW137" s="3" t="s">
        <v>221</v>
      </c>
      <c r="XX137" s="3" t="s">
        <v>222</v>
      </c>
      <c r="XY137" s="3" t="s">
        <v>222</v>
      </c>
      <c r="XZ137" s="3" t="s">
        <v>291</v>
      </c>
    </row>
    <row r="138" spans="1:650" x14ac:dyDescent="0.3">
      <c r="A138" s="1" t="s">
        <v>132</v>
      </c>
      <c r="B138" s="2">
        <v>4147257</v>
      </c>
      <c r="C138" s="5">
        <v>21353</v>
      </c>
      <c r="D138" s="5">
        <v>3135</v>
      </c>
      <c r="E138" s="5">
        <v>2698</v>
      </c>
      <c r="F138" s="5">
        <v>299</v>
      </c>
      <c r="G138" s="5">
        <v>2001</v>
      </c>
      <c r="H138" s="5">
        <v>883</v>
      </c>
      <c r="I138" s="5">
        <v>3480</v>
      </c>
      <c r="J138" s="5">
        <v>814</v>
      </c>
      <c r="K138" s="5">
        <v>903</v>
      </c>
      <c r="L138" s="5">
        <v>401</v>
      </c>
      <c r="M138" s="5">
        <v>490</v>
      </c>
      <c r="N138" s="5" t="s">
        <v>220</v>
      </c>
      <c r="O138" s="5" t="s">
        <v>220</v>
      </c>
      <c r="P138" s="5" t="s">
        <v>220</v>
      </c>
      <c r="Q138" s="5" t="s">
        <v>220</v>
      </c>
      <c r="R138" s="5" t="s">
        <v>220</v>
      </c>
      <c r="S138" s="5" t="s">
        <v>220</v>
      </c>
      <c r="T138" s="5" t="s">
        <v>220</v>
      </c>
      <c r="U138" s="5" t="s">
        <v>220</v>
      </c>
      <c r="V138" s="5" t="s">
        <v>220</v>
      </c>
      <c r="W138" s="5" t="s">
        <v>220</v>
      </c>
      <c r="X138" s="5" t="s">
        <v>220</v>
      </c>
      <c r="Y138" s="5" t="s">
        <v>220</v>
      </c>
      <c r="Z138" s="5" t="s">
        <v>220</v>
      </c>
      <c r="AA138" s="5" t="s">
        <v>220</v>
      </c>
      <c r="AB138" s="5" t="s">
        <v>220</v>
      </c>
      <c r="AC138" s="5" t="s">
        <v>220</v>
      </c>
      <c r="AD138" s="5" t="s">
        <v>220</v>
      </c>
      <c r="AE138" s="5" t="s">
        <v>220</v>
      </c>
      <c r="AF138" s="5" t="s">
        <v>220</v>
      </c>
      <c r="AG138" s="5" t="s">
        <v>220</v>
      </c>
      <c r="AH138" s="5" t="s">
        <v>220</v>
      </c>
      <c r="AI138" s="5">
        <v>16898</v>
      </c>
      <c r="AJ138" s="5">
        <v>9697</v>
      </c>
      <c r="AK138" s="5">
        <v>7872</v>
      </c>
      <c r="AL138" s="5">
        <v>18075</v>
      </c>
      <c r="AM138" s="5">
        <v>216039</v>
      </c>
      <c r="AN138" s="5">
        <v>13795</v>
      </c>
      <c r="AO138" s="5">
        <v>11586</v>
      </c>
      <c r="AP138" s="5">
        <v>9252</v>
      </c>
      <c r="AQ138" s="5">
        <v>14594</v>
      </c>
      <c r="AR138" s="5">
        <v>1831</v>
      </c>
      <c r="AS138" s="5">
        <v>86616</v>
      </c>
      <c r="AT138" s="5" t="s">
        <v>220</v>
      </c>
      <c r="AU138" s="5" t="s">
        <v>220</v>
      </c>
      <c r="AV138" s="5" t="s">
        <v>220</v>
      </c>
      <c r="AW138" s="5" t="s">
        <v>220</v>
      </c>
      <c r="AX138" s="5" t="s">
        <v>220</v>
      </c>
      <c r="AY138" s="5" t="s">
        <v>220</v>
      </c>
      <c r="AZ138" s="5" t="s">
        <v>220</v>
      </c>
      <c r="BA138" s="5" t="s">
        <v>220</v>
      </c>
      <c r="BB138" s="5" t="s">
        <v>220</v>
      </c>
      <c r="BC138" s="5" t="s">
        <v>220</v>
      </c>
      <c r="BD138" s="5" t="s">
        <v>220</v>
      </c>
      <c r="BE138" s="5" t="s">
        <v>220</v>
      </c>
      <c r="BF138" s="5" t="s">
        <v>220</v>
      </c>
      <c r="BG138" s="5" t="s">
        <v>220</v>
      </c>
      <c r="BH138" s="5" t="s">
        <v>220</v>
      </c>
      <c r="BI138" s="5" t="s">
        <v>220</v>
      </c>
      <c r="BJ138" s="5" t="s">
        <v>220</v>
      </c>
      <c r="BK138" s="5" t="s">
        <v>220</v>
      </c>
      <c r="BL138" s="5" t="s">
        <v>220</v>
      </c>
      <c r="BM138" s="5" t="s">
        <v>220</v>
      </c>
      <c r="BN138" s="5" t="s">
        <v>220</v>
      </c>
      <c r="BO138" s="5">
        <v>135282</v>
      </c>
      <c r="BP138" s="5">
        <v>12992</v>
      </c>
      <c r="BQ138" s="5">
        <v>91651</v>
      </c>
      <c r="BR138" s="5">
        <v>19206</v>
      </c>
      <c r="BS138" s="5">
        <v>70054</v>
      </c>
      <c r="BT138" s="5">
        <v>54661</v>
      </c>
      <c r="BU138" s="5">
        <v>9559</v>
      </c>
      <c r="BV138" s="5">
        <v>32785</v>
      </c>
      <c r="BW138" s="5">
        <v>11389</v>
      </c>
      <c r="BX138" s="5">
        <v>3707</v>
      </c>
      <c r="BY138" s="5">
        <v>11324</v>
      </c>
      <c r="BZ138" s="5" t="s">
        <v>220</v>
      </c>
      <c r="CA138" s="5" t="s">
        <v>220</v>
      </c>
      <c r="CB138" s="5" t="s">
        <v>220</v>
      </c>
      <c r="CC138" s="5" t="s">
        <v>220</v>
      </c>
      <c r="CD138" s="5" t="s">
        <v>220</v>
      </c>
      <c r="CE138" s="5" t="s">
        <v>220</v>
      </c>
      <c r="CF138" s="5" t="s">
        <v>220</v>
      </c>
      <c r="CG138" s="5" t="s">
        <v>220</v>
      </c>
      <c r="CH138" s="5" t="s">
        <v>220</v>
      </c>
      <c r="CI138" s="5" t="s">
        <v>220</v>
      </c>
      <c r="CJ138" s="5" t="s">
        <v>220</v>
      </c>
      <c r="CK138" s="5" t="s">
        <v>220</v>
      </c>
      <c r="CL138" s="5" t="s">
        <v>220</v>
      </c>
      <c r="CM138" s="5" t="s">
        <v>220</v>
      </c>
      <c r="CN138" s="5" t="s">
        <v>220</v>
      </c>
      <c r="CO138" s="5" t="s">
        <v>220</v>
      </c>
      <c r="CP138" s="5" t="s">
        <v>220</v>
      </c>
      <c r="CQ138" s="5" t="s">
        <v>220</v>
      </c>
      <c r="CR138" s="5" t="s">
        <v>220</v>
      </c>
      <c r="CS138" s="5" t="s">
        <v>220</v>
      </c>
      <c r="CT138" s="5" t="s">
        <v>220</v>
      </c>
      <c r="CU138" s="5">
        <v>27826</v>
      </c>
      <c r="CV138" s="5">
        <v>24285</v>
      </c>
      <c r="CW138" s="5">
        <v>19433</v>
      </c>
      <c r="CX138" s="5">
        <v>17137</v>
      </c>
      <c r="CY138" s="5">
        <v>16797</v>
      </c>
      <c r="CZ138" s="5">
        <v>20041</v>
      </c>
      <c r="DA138" s="5">
        <v>18910</v>
      </c>
      <c r="DB138" s="5">
        <v>17789</v>
      </c>
      <c r="DC138" s="5">
        <v>20642</v>
      </c>
      <c r="DD138" s="5">
        <v>16934</v>
      </c>
      <c r="DE138" s="5">
        <v>15864</v>
      </c>
      <c r="DF138" s="5" t="s">
        <v>220</v>
      </c>
      <c r="DG138" s="5" t="s">
        <v>220</v>
      </c>
      <c r="DH138" s="5" t="s">
        <v>220</v>
      </c>
      <c r="DI138" s="5" t="s">
        <v>220</v>
      </c>
      <c r="DJ138" s="5" t="s">
        <v>220</v>
      </c>
      <c r="DK138" s="5" t="s">
        <v>220</v>
      </c>
      <c r="DL138" s="5" t="s">
        <v>220</v>
      </c>
      <c r="DM138" s="5" t="s">
        <v>220</v>
      </c>
      <c r="DN138" s="5" t="s">
        <v>220</v>
      </c>
      <c r="DO138" s="5" t="s">
        <v>220</v>
      </c>
      <c r="DP138" s="5" t="s">
        <v>220</v>
      </c>
      <c r="DQ138" s="5" t="s">
        <v>220</v>
      </c>
      <c r="DR138" s="5" t="s">
        <v>220</v>
      </c>
      <c r="DS138" s="5" t="s">
        <v>220</v>
      </c>
      <c r="DT138" s="5" t="s">
        <v>220</v>
      </c>
      <c r="DU138" s="5" t="s">
        <v>220</v>
      </c>
      <c r="DV138" s="5" t="s">
        <v>220</v>
      </c>
      <c r="DW138" s="5" t="s">
        <v>220</v>
      </c>
      <c r="DX138" s="5" t="s">
        <v>220</v>
      </c>
      <c r="DY138" s="5" t="s">
        <v>220</v>
      </c>
      <c r="DZ138" s="5" t="s">
        <v>220</v>
      </c>
      <c r="EA138" s="5">
        <v>6688</v>
      </c>
      <c r="EB138" s="5">
        <v>7677</v>
      </c>
      <c r="EC138" s="5">
        <v>8468</v>
      </c>
      <c r="ED138" s="5">
        <v>2333</v>
      </c>
      <c r="EE138" s="5">
        <v>4634</v>
      </c>
      <c r="EF138" s="5">
        <v>5704</v>
      </c>
      <c r="EG138" s="5">
        <v>6613</v>
      </c>
      <c r="EH138" s="5">
        <v>3931</v>
      </c>
      <c r="EI138" s="5">
        <v>6545</v>
      </c>
      <c r="EJ138" s="5">
        <v>5267</v>
      </c>
      <c r="EK138" s="5">
        <v>3560</v>
      </c>
      <c r="EL138" s="5" t="s">
        <v>220</v>
      </c>
      <c r="EM138" s="5" t="s">
        <v>220</v>
      </c>
      <c r="EN138" s="5" t="s">
        <v>220</v>
      </c>
      <c r="EO138" s="5" t="s">
        <v>220</v>
      </c>
      <c r="EP138" s="5" t="s">
        <v>220</v>
      </c>
      <c r="EQ138" s="5" t="s">
        <v>220</v>
      </c>
      <c r="ER138" s="5" t="s">
        <v>220</v>
      </c>
      <c r="ES138" s="5" t="s">
        <v>220</v>
      </c>
      <c r="ET138" s="5" t="s">
        <v>220</v>
      </c>
      <c r="EU138" s="5" t="s">
        <v>220</v>
      </c>
      <c r="EV138" s="5" t="s">
        <v>220</v>
      </c>
      <c r="EW138" s="5" t="s">
        <v>220</v>
      </c>
      <c r="EX138" s="5" t="s">
        <v>220</v>
      </c>
      <c r="EY138" s="5" t="s">
        <v>220</v>
      </c>
      <c r="EZ138" s="5" t="s">
        <v>220</v>
      </c>
      <c r="FA138" s="5" t="s">
        <v>220</v>
      </c>
      <c r="FB138" s="5" t="s">
        <v>220</v>
      </c>
      <c r="FC138" s="5" t="s">
        <v>220</v>
      </c>
      <c r="FD138" s="5" t="s">
        <v>220</v>
      </c>
      <c r="FE138" s="5" t="s">
        <v>220</v>
      </c>
      <c r="FF138" s="5" t="s">
        <v>220</v>
      </c>
      <c r="FG138" s="5">
        <v>0</v>
      </c>
      <c r="FH138" s="5">
        <v>0</v>
      </c>
      <c r="FI138" s="5">
        <v>0</v>
      </c>
      <c r="FJ138" s="5">
        <v>0</v>
      </c>
      <c r="FK138" s="5">
        <v>0</v>
      </c>
      <c r="FL138" s="5">
        <v>0</v>
      </c>
      <c r="FM138" s="5">
        <v>0</v>
      </c>
      <c r="FN138" s="5">
        <v>0</v>
      </c>
      <c r="FO138" s="5">
        <v>0</v>
      </c>
      <c r="FP138" s="5">
        <v>0</v>
      </c>
      <c r="FQ138" s="5">
        <v>0</v>
      </c>
      <c r="FR138" s="5" t="s">
        <v>220</v>
      </c>
      <c r="FS138" s="5" t="s">
        <v>220</v>
      </c>
      <c r="FT138" s="5" t="s">
        <v>220</v>
      </c>
      <c r="FU138" s="5" t="s">
        <v>220</v>
      </c>
      <c r="FV138" s="5" t="s">
        <v>220</v>
      </c>
      <c r="FW138" s="5" t="s">
        <v>220</v>
      </c>
      <c r="FX138" s="5" t="s">
        <v>220</v>
      </c>
      <c r="FY138" s="5" t="s">
        <v>220</v>
      </c>
      <c r="FZ138" s="5" t="s">
        <v>220</v>
      </c>
      <c r="GA138" s="5" t="s">
        <v>220</v>
      </c>
      <c r="GB138" s="5" t="s">
        <v>220</v>
      </c>
      <c r="GC138" s="5" t="s">
        <v>220</v>
      </c>
      <c r="GD138" s="5" t="s">
        <v>220</v>
      </c>
      <c r="GE138" s="5" t="s">
        <v>220</v>
      </c>
      <c r="GF138" s="5" t="s">
        <v>220</v>
      </c>
      <c r="GG138" s="5" t="s">
        <v>220</v>
      </c>
      <c r="GH138" s="5" t="s">
        <v>220</v>
      </c>
      <c r="GI138" s="5" t="s">
        <v>220</v>
      </c>
      <c r="GJ138" s="5" t="s">
        <v>220</v>
      </c>
      <c r="GK138" s="5" t="s">
        <v>220</v>
      </c>
      <c r="GL138" s="5" t="s">
        <v>220</v>
      </c>
      <c r="GM138" s="5">
        <v>208048</v>
      </c>
      <c r="GN138" s="5">
        <v>57786</v>
      </c>
      <c r="GO138" s="5">
        <v>130121</v>
      </c>
      <c r="GP138" s="5">
        <v>57049</v>
      </c>
      <c r="GQ138" s="5">
        <v>309525</v>
      </c>
      <c r="GR138" s="5">
        <v>95084</v>
      </c>
      <c r="GS138" s="5">
        <v>50147</v>
      </c>
      <c r="GT138" s="5">
        <v>64571</v>
      </c>
      <c r="GU138" s="5">
        <v>54072</v>
      </c>
      <c r="GV138" s="5">
        <v>28141</v>
      </c>
      <c r="GW138" s="5">
        <v>117854</v>
      </c>
      <c r="GX138" s="5" t="s">
        <v>220</v>
      </c>
      <c r="GY138" s="5" t="s">
        <v>220</v>
      </c>
      <c r="GZ138" s="5" t="s">
        <v>220</v>
      </c>
      <c r="HA138" s="5" t="s">
        <v>220</v>
      </c>
      <c r="HB138" s="5" t="s">
        <v>220</v>
      </c>
      <c r="HC138" s="5" t="s">
        <v>220</v>
      </c>
      <c r="HD138" s="5" t="s">
        <v>220</v>
      </c>
      <c r="HE138" s="5" t="s">
        <v>220</v>
      </c>
      <c r="HF138" s="5" t="s">
        <v>220</v>
      </c>
      <c r="HG138" s="5" t="s">
        <v>220</v>
      </c>
      <c r="HH138" s="5" t="s">
        <v>220</v>
      </c>
      <c r="HI138" s="5" t="s">
        <v>220</v>
      </c>
      <c r="HJ138" s="5" t="s">
        <v>220</v>
      </c>
      <c r="HK138" s="5" t="s">
        <v>220</v>
      </c>
      <c r="HL138" s="5" t="s">
        <v>220</v>
      </c>
      <c r="HM138" s="5" t="s">
        <v>220</v>
      </c>
      <c r="HN138" s="5" t="s">
        <v>220</v>
      </c>
      <c r="HO138" s="5" t="s">
        <v>220</v>
      </c>
      <c r="HP138" s="5" t="s">
        <v>220</v>
      </c>
      <c r="HQ138" s="5" t="s">
        <v>220</v>
      </c>
      <c r="HR138" s="5" t="s">
        <v>220</v>
      </c>
      <c r="HS138" s="5">
        <v>150793</v>
      </c>
      <c r="HT138" s="5">
        <v>156583</v>
      </c>
      <c r="HU138" s="5">
        <v>144278</v>
      </c>
      <c r="HV138" s="5">
        <v>137279</v>
      </c>
      <c r="HW138" s="5">
        <v>138065</v>
      </c>
      <c r="HX138" s="5">
        <v>151060</v>
      </c>
      <c r="HY138" s="5">
        <v>140804</v>
      </c>
      <c r="HZ138" s="5">
        <v>132934</v>
      </c>
      <c r="IA138" s="5">
        <v>130281</v>
      </c>
      <c r="IB138" s="5">
        <v>134556</v>
      </c>
      <c r="IC138" s="5">
        <v>127501</v>
      </c>
      <c r="ID138" s="5" t="s">
        <v>220</v>
      </c>
      <c r="IE138" s="5" t="s">
        <v>220</v>
      </c>
      <c r="IF138" s="5" t="s">
        <v>220</v>
      </c>
      <c r="IG138" s="5" t="s">
        <v>220</v>
      </c>
      <c r="IH138" s="5" t="s">
        <v>220</v>
      </c>
      <c r="II138" s="5" t="s">
        <v>220</v>
      </c>
      <c r="IJ138" s="5" t="s">
        <v>220</v>
      </c>
      <c r="IK138" s="5" t="s">
        <v>220</v>
      </c>
      <c r="IL138" s="5" t="s">
        <v>220</v>
      </c>
      <c r="IM138" s="5" t="s">
        <v>220</v>
      </c>
      <c r="IN138" s="5" t="s">
        <v>220</v>
      </c>
      <c r="IO138" s="5" t="s">
        <v>220</v>
      </c>
      <c r="IP138" s="5" t="s">
        <v>220</v>
      </c>
      <c r="IQ138" s="5" t="s">
        <v>220</v>
      </c>
      <c r="IR138" s="5" t="s">
        <v>220</v>
      </c>
      <c r="IS138" s="5" t="s">
        <v>220</v>
      </c>
      <c r="IT138" s="5" t="s">
        <v>220</v>
      </c>
      <c r="IU138" s="5" t="s">
        <v>220</v>
      </c>
      <c r="IV138" s="5" t="s">
        <v>220</v>
      </c>
      <c r="IW138" s="5" t="s">
        <v>220</v>
      </c>
      <c r="IX138" s="5" t="s">
        <v>220</v>
      </c>
      <c r="IY138" s="5">
        <v>15466</v>
      </c>
      <c r="IZ138" s="5">
        <v>15268</v>
      </c>
      <c r="JA138" s="5">
        <v>12361</v>
      </c>
      <c r="JB138" s="5">
        <v>13244</v>
      </c>
      <c r="JC138" s="5">
        <v>14349</v>
      </c>
      <c r="JD138" s="5">
        <v>16270</v>
      </c>
      <c r="JE138" s="5">
        <v>10968</v>
      </c>
      <c r="JF138" s="5">
        <v>11654</v>
      </c>
      <c r="JG138" s="5">
        <v>11725</v>
      </c>
      <c r="JH138" s="5">
        <v>10255</v>
      </c>
      <c r="JI138" s="5">
        <v>12912</v>
      </c>
      <c r="JJ138" s="5" t="s">
        <v>220</v>
      </c>
      <c r="JK138" s="5" t="s">
        <v>220</v>
      </c>
      <c r="JL138" s="5" t="s">
        <v>220</v>
      </c>
      <c r="JM138" s="5" t="s">
        <v>220</v>
      </c>
      <c r="JN138" s="5" t="s">
        <v>220</v>
      </c>
      <c r="JO138" s="5" t="s">
        <v>220</v>
      </c>
      <c r="JP138" s="5" t="s">
        <v>220</v>
      </c>
      <c r="JQ138" s="5" t="s">
        <v>220</v>
      </c>
      <c r="JR138" s="5" t="s">
        <v>220</v>
      </c>
      <c r="JS138" s="5" t="s">
        <v>220</v>
      </c>
      <c r="JT138" s="5" t="s">
        <v>220</v>
      </c>
      <c r="JU138" s="5" t="s">
        <v>220</v>
      </c>
      <c r="JV138" s="5" t="s">
        <v>220</v>
      </c>
      <c r="JW138" s="5" t="s">
        <v>220</v>
      </c>
      <c r="JX138" s="5" t="s">
        <v>220</v>
      </c>
      <c r="JY138" s="5" t="s">
        <v>220</v>
      </c>
      <c r="JZ138" s="5" t="s">
        <v>220</v>
      </c>
      <c r="KA138" s="5" t="s">
        <v>220</v>
      </c>
      <c r="KB138" s="5" t="s">
        <v>220</v>
      </c>
      <c r="KC138" s="5" t="s">
        <v>220</v>
      </c>
      <c r="KD138" s="5" t="s">
        <v>220</v>
      </c>
      <c r="KE138" s="5">
        <v>26974</v>
      </c>
      <c r="KF138" s="5">
        <v>25053</v>
      </c>
      <c r="KG138" s="5">
        <v>26890</v>
      </c>
      <c r="KH138" s="5">
        <v>28550</v>
      </c>
      <c r="KI138" s="5">
        <v>23299</v>
      </c>
      <c r="KJ138" s="5">
        <v>19009</v>
      </c>
      <c r="KK138" s="5">
        <v>15324</v>
      </c>
      <c r="KL138" s="5">
        <v>11462</v>
      </c>
      <c r="KM138" s="5">
        <v>7666</v>
      </c>
      <c r="KN138" s="5">
        <v>6083</v>
      </c>
      <c r="KO138" s="5">
        <v>5343</v>
      </c>
      <c r="KP138" s="5" t="s">
        <v>220</v>
      </c>
      <c r="KQ138" s="5" t="s">
        <v>220</v>
      </c>
      <c r="KR138" s="5" t="s">
        <v>220</v>
      </c>
      <c r="KS138" s="5" t="s">
        <v>220</v>
      </c>
      <c r="KT138" s="5" t="s">
        <v>220</v>
      </c>
      <c r="KU138" s="5" t="s">
        <v>220</v>
      </c>
      <c r="KV138" s="5" t="s">
        <v>220</v>
      </c>
      <c r="KW138" s="5" t="s">
        <v>220</v>
      </c>
      <c r="KX138" s="5" t="s">
        <v>220</v>
      </c>
      <c r="KY138" s="5" t="s">
        <v>220</v>
      </c>
      <c r="KZ138" s="5" t="s">
        <v>220</v>
      </c>
      <c r="LA138" s="5" t="s">
        <v>220</v>
      </c>
      <c r="LB138" s="5" t="s">
        <v>220</v>
      </c>
      <c r="LC138" s="5" t="s">
        <v>220</v>
      </c>
      <c r="LD138" s="5" t="s">
        <v>220</v>
      </c>
      <c r="LE138" s="5" t="s">
        <v>220</v>
      </c>
      <c r="LF138" s="5" t="s">
        <v>220</v>
      </c>
      <c r="LG138" s="5" t="s">
        <v>220</v>
      </c>
      <c r="LH138" s="5" t="s">
        <v>220</v>
      </c>
      <c r="LI138" s="5" t="s">
        <v>220</v>
      </c>
      <c r="LJ138" s="5" t="s">
        <v>220</v>
      </c>
      <c r="LK138" s="5">
        <v>3404</v>
      </c>
      <c r="LL138" s="5">
        <v>4356</v>
      </c>
      <c r="LM138" s="5">
        <v>4240</v>
      </c>
      <c r="LN138" s="5">
        <v>4031</v>
      </c>
      <c r="LO138" s="5">
        <v>3782</v>
      </c>
      <c r="LP138" s="5">
        <v>4808</v>
      </c>
      <c r="LQ138" s="5">
        <v>3962</v>
      </c>
      <c r="LR138" s="5">
        <v>3941</v>
      </c>
      <c r="LS138" s="5">
        <v>4012</v>
      </c>
      <c r="LT138" s="5">
        <v>4026</v>
      </c>
      <c r="LU138" s="5">
        <v>3629</v>
      </c>
      <c r="LV138" s="5" t="s">
        <v>220</v>
      </c>
      <c r="LW138" s="5" t="s">
        <v>220</v>
      </c>
      <c r="LX138" s="5" t="s">
        <v>220</v>
      </c>
      <c r="LY138" s="5" t="s">
        <v>220</v>
      </c>
      <c r="LZ138" s="5" t="s">
        <v>220</v>
      </c>
      <c r="MA138" s="5" t="s">
        <v>220</v>
      </c>
      <c r="MB138" s="5" t="s">
        <v>220</v>
      </c>
      <c r="MC138" s="5" t="s">
        <v>220</v>
      </c>
      <c r="MD138" s="5" t="s">
        <v>220</v>
      </c>
      <c r="ME138" s="5" t="s">
        <v>220</v>
      </c>
      <c r="MF138" s="5" t="s">
        <v>220</v>
      </c>
      <c r="MG138" s="5" t="s">
        <v>220</v>
      </c>
      <c r="MH138" s="5" t="s">
        <v>220</v>
      </c>
      <c r="MI138" s="5" t="s">
        <v>220</v>
      </c>
      <c r="MJ138" s="5" t="s">
        <v>220</v>
      </c>
      <c r="MK138" s="5" t="s">
        <v>220</v>
      </c>
      <c r="ML138" s="5" t="s">
        <v>220</v>
      </c>
      <c r="MM138" s="5" t="s">
        <v>220</v>
      </c>
      <c r="MN138" s="5" t="s">
        <v>220</v>
      </c>
      <c r="MO138" s="5" t="s">
        <v>220</v>
      </c>
      <c r="MP138" s="5" t="s">
        <v>220</v>
      </c>
      <c r="MQ138" s="5">
        <v>726</v>
      </c>
      <c r="MR138" s="5">
        <v>819</v>
      </c>
      <c r="MS138" s="5">
        <v>793</v>
      </c>
      <c r="MT138" s="5">
        <v>814</v>
      </c>
      <c r="MU138" s="5">
        <v>759</v>
      </c>
      <c r="MV138" s="5">
        <v>1202</v>
      </c>
      <c r="MW138" s="5">
        <v>1404</v>
      </c>
      <c r="MX138" s="5">
        <v>1551</v>
      </c>
      <c r="MY138" s="5">
        <v>1404</v>
      </c>
      <c r="MZ138" s="5">
        <v>1429</v>
      </c>
      <c r="NA138" s="5">
        <v>1429</v>
      </c>
      <c r="NB138" s="5" t="s">
        <v>220</v>
      </c>
      <c r="NC138" s="5" t="s">
        <v>220</v>
      </c>
      <c r="ND138" s="5" t="s">
        <v>220</v>
      </c>
      <c r="NE138" s="5" t="s">
        <v>220</v>
      </c>
      <c r="NF138" s="5" t="s">
        <v>220</v>
      </c>
      <c r="NG138" s="5" t="s">
        <v>220</v>
      </c>
      <c r="NH138" s="5" t="s">
        <v>220</v>
      </c>
      <c r="NI138" s="5" t="s">
        <v>220</v>
      </c>
      <c r="NJ138" s="5" t="s">
        <v>220</v>
      </c>
      <c r="NK138" s="5" t="s">
        <v>220</v>
      </c>
      <c r="NL138" s="5" t="s">
        <v>220</v>
      </c>
      <c r="NM138" s="5" t="s">
        <v>220</v>
      </c>
      <c r="NN138" s="5" t="s">
        <v>220</v>
      </c>
      <c r="NO138" s="5" t="s">
        <v>220</v>
      </c>
      <c r="NP138" s="5" t="s">
        <v>220</v>
      </c>
      <c r="NQ138" s="5" t="s">
        <v>220</v>
      </c>
      <c r="NR138" s="5" t="s">
        <v>220</v>
      </c>
      <c r="NS138" s="5" t="s">
        <v>220</v>
      </c>
      <c r="NT138" s="5" t="s">
        <v>220</v>
      </c>
      <c r="NU138" s="5" t="s">
        <v>220</v>
      </c>
      <c r="NV138" s="5" t="s">
        <v>220</v>
      </c>
      <c r="NW138" s="5">
        <v>240</v>
      </c>
      <c r="NX138" s="5">
        <v>280</v>
      </c>
      <c r="NY138" s="5">
        <v>213</v>
      </c>
      <c r="NZ138" s="5">
        <v>217</v>
      </c>
      <c r="OA138" s="5">
        <v>266</v>
      </c>
      <c r="OB138" s="5">
        <v>281</v>
      </c>
      <c r="OC138" s="5">
        <v>355</v>
      </c>
      <c r="OD138" s="5">
        <v>317</v>
      </c>
      <c r="OE138" s="5">
        <v>332</v>
      </c>
      <c r="OF138" s="5">
        <v>301</v>
      </c>
      <c r="OG138" s="5">
        <v>285</v>
      </c>
      <c r="OH138" s="5" t="s">
        <v>220</v>
      </c>
      <c r="OI138" s="5" t="s">
        <v>220</v>
      </c>
      <c r="OJ138" s="5" t="s">
        <v>220</v>
      </c>
      <c r="OK138" s="5" t="s">
        <v>220</v>
      </c>
      <c r="OL138" s="5" t="s">
        <v>220</v>
      </c>
      <c r="OM138" s="5" t="s">
        <v>220</v>
      </c>
      <c r="ON138" s="5" t="s">
        <v>220</v>
      </c>
      <c r="OO138" s="5" t="s">
        <v>220</v>
      </c>
      <c r="OP138" s="5" t="s">
        <v>220</v>
      </c>
      <c r="OQ138" s="5" t="s">
        <v>220</v>
      </c>
      <c r="OR138" s="5" t="s">
        <v>220</v>
      </c>
      <c r="OS138" s="5" t="s">
        <v>220</v>
      </c>
      <c r="OT138" s="5" t="s">
        <v>220</v>
      </c>
      <c r="OU138" s="5" t="s">
        <v>220</v>
      </c>
      <c r="OV138" s="5" t="s">
        <v>220</v>
      </c>
      <c r="OW138" s="5" t="s">
        <v>220</v>
      </c>
      <c r="OX138" s="5" t="s">
        <v>220</v>
      </c>
      <c r="OY138" s="5" t="s">
        <v>220</v>
      </c>
      <c r="OZ138" s="5" t="s">
        <v>220</v>
      </c>
      <c r="PA138" s="5" t="s">
        <v>220</v>
      </c>
      <c r="PB138" s="5" t="s">
        <v>220</v>
      </c>
      <c r="PC138" s="5">
        <v>8523</v>
      </c>
      <c r="PD138" s="5">
        <v>8009</v>
      </c>
      <c r="PE138" s="5">
        <v>8034</v>
      </c>
      <c r="PF138" s="5">
        <v>7997</v>
      </c>
      <c r="PG138" s="5">
        <v>7625</v>
      </c>
      <c r="PH138" s="5">
        <v>7616</v>
      </c>
      <c r="PI138" s="5">
        <v>7148</v>
      </c>
      <c r="PJ138" s="5">
        <v>7297</v>
      </c>
      <c r="PK138" s="5">
        <v>6826</v>
      </c>
      <c r="PL138" s="5">
        <v>7175</v>
      </c>
      <c r="PM138" s="5">
        <v>6497</v>
      </c>
      <c r="PN138" s="5" t="s">
        <v>220</v>
      </c>
      <c r="PO138" s="5" t="s">
        <v>220</v>
      </c>
      <c r="PP138" s="5" t="s">
        <v>220</v>
      </c>
      <c r="PQ138" s="5" t="s">
        <v>220</v>
      </c>
      <c r="PR138" s="5" t="s">
        <v>220</v>
      </c>
      <c r="PS138" s="5" t="s">
        <v>220</v>
      </c>
      <c r="PT138" s="5" t="s">
        <v>220</v>
      </c>
      <c r="PU138" s="5" t="s">
        <v>220</v>
      </c>
      <c r="PV138" s="5" t="s">
        <v>220</v>
      </c>
      <c r="PW138" s="5" t="s">
        <v>220</v>
      </c>
      <c r="PX138" s="5" t="s">
        <v>220</v>
      </c>
      <c r="PY138" s="5" t="s">
        <v>220</v>
      </c>
      <c r="PZ138" s="5" t="s">
        <v>220</v>
      </c>
      <c r="QA138" s="5" t="s">
        <v>220</v>
      </c>
      <c r="QB138" s="5" t="s">
        <v>220</v>
      </c>
      <c r="QC138" s="5" t="s">
        <v>220</v>
      </c>
      <c r="QD138" s="5" t="s">
        <v>220</v>
      </c>
      <c r="QE138" s="5" t="s">
        <v>220</v>
      </c>
      <c r="QF138" s="5" t="s">
        <v>220</v>
      </c>
      <c r="QG138" s="5" t="s">
        <v>220</v>
      </c>
      <c r="QH138" s="5" t="s">
        <v>220</v>
      </c>
      <c r="QI138" s="5">
        <v>9807</v>
      </c>
      <c r="QJ138" s="5">
        <v>10259</v>
      </c>
      <c r="QK138" s="5">
        <v>9728</v>
      </c>
      <c r="QL138" s="5">
        <v>8794</v>
      </c>
      <c r="QM138" s="5">
        <v>7889</v>
      </c>
      <c r="QN138" s="5">
        <v>8895</v>
      </c>
      <c r="QO138" s="5">
        <v>9550</v>
      </c>
      <c r="QP138" s="5">
        <v>8571</v>
      </c>
      <c r="QQ138" s="5">
        <v>8260</v>
      </c>
      <c r="QR138" s="5">
        <v>8513</v>
      </c>
      <c r="QS138" s="5">
        <v>7837</v>
      </c>
      <c r="QT138" s="5" t="s">
        <v>220</v>
      </c>
      <c r="QU138" s="5" t="s">
        <v>220</v>
      </c>
      <c r="QV138" s="5" t="s">
        <v>220</v>
      </c>
      <c r="QW138" s="5" t="s">
        <v>220</v>
      </c>
      <c r="QX138" s="5" t="s">
        <v>220</v>
      </c>
      <c r="QY138" s="5" t="s">
        <v>220</v>
      </c>
      <c r="QZ138" s="5" t="s">
        <v>220</v>
      </c>
      <c r="RA138" s="5" t="s">
        <v>220</v>
      </c>
      <c r="RB138" s="5" t="s">
        <v>220</v>
      </c>
      <c r="RC138" s="5" t="s">
        <v>220</v>
      </c>
      <c r="RD138" s="5" t="s">
        <v>220</v>
      </c>
      <c r="RE138" s="5" t="s">
        <v>220</v>
      </c>
      <c r="RF138" s="5" t="s">
        <v>220</v>
      </c>
      <c r="RG138" s="5" t="s">
        <v>220</v>
      </c>
      <c r="RH138" s="5" t="s">
        <v>220</v>
      </c>
      <c r="RI138" s="5" t="s">
        <v>220</v>
      </c>
      <c r="RJ138" s="5" t="s">
        <v>220</v>
      </c>
      <c r="RK138" s="5" t="s">
        <v>220</v>
      </c>
      <c r="RL138" s="5" t="s">
        <v>220</v>
      </c>
      <c r="RM138" s="5" t="s">
        <v>220</v>
      </c>
      <c r="RN138" s="5" t="s">
        <v>220</v>
      </c>
      <c r="RO138" s="5">
        <v>13387</v>
      </c>
      <c r="RP138" s="5">
        <v>13135</v>
      </c>
      <c r="RQ138" s="5">
        <v>12912</v>
      </c>
      <c r="RR138" s="5">
        <v>12476</v>
      </c>
      <c r="RS138" s="5">
        <v>12791</v>
      </c>
      <c r="RT138" s="5">
        <v>13358</v>
      </c>
      <c r="RU138" s="5">
        <v>13422</v>
      </c>
      <c r="RV138" s="5">
        <v>12502</v>
      </c>
      <c r="RW138" s="5">
        <v>11743</v>
      </c>
      <c r="RX138" s="5">
        <v>11745</v>
      </c>
      <c r="RY138" s="5">
        <v>11150</v>
      </c>
      <c r="RZ138" s="5" t="s">
        <v>220</v>
      </c>
      <c r="SA138" s="5" t="s">
        <v>220</v>
      </c>
      <c r="SB138" s="5" t="s">
        <v>220</v>
      </c>
      <c r="SC138" s="5" t="s">
        <v>220</v>
      </c>
      <c r="SD138" s="5" t="s">
        <v>220</v>
      </c>
      <c r="SE138" s="5" t="s">
        <v>220</v>
      </c>
      <c r="SF138" s="5" t="s">
        <v>220</v>
      </c>
      <c r="SG138" s="5" t="s">
        <v>220</v>
      </c>
      <c r="SH138" s="5" t="s">
        <v>220</v>
      </c>
      <c r="SI138" s="5" t="s">
        <v>220</v>
      </c>
      <c r="SJ138" s="5" t="s">
        <v>220</v>
      </c>
      <c r="SK138" s="5" t="s">
        <v>220</v>
      </c>
      <c r="SL138" s="5" t="s">
        <v>220</v>
      </c>
      <c r="SM138" s="5" t="s">
        <v>220</v>
      </c>
      <c r="SN138" s="5" t="s">
        <v>220</v>
      </c>
      <c r="SO138" s="5" t="s">
        <v>220</v>
      </c>
      <c r="SP138" s="5" t="s">
        <v>220</v>
      </c>
      <c r="SQ138" s="5" t="s">
        <v>220</v>
      </c>
      <c r="SR138" s="5" t="s">
        <v>220</v>
      </c>
      <c r="SS138" s="5" t="s">
        <v>220</v>
      </c>
      <c r="ST138" s="5" t="s">
        <v>220</v>
      </c>
      <c r="SU138" s="5">
        <v>11781</v>
      </c>
      <c r="SV138" s="5">
        <v>11489</v>
      </c>
      <c r="SW138" s="5">
        <v>9358</v>
      </c>
      <c r="SX138" s="5">
        <v>10781</v>
      </c>
      <c r="SY138" s="5">
        <v>8864</v>
      </c>
      <c r="SZ138" s="5">
        <v>8029</v>
      </c>
      <c r="TA138" s="5">
        <v>8132</v>
      </c>
      <c r="TB138" s="5">
        <v>7818</v>
      </c>
      <c r="TC138" s="5">
        <v>8063</v>
      </c>
      <c r="TD138" s="5">
        <v>7062</v>
      </c>
      <c r="TE138" s="5">
        <v>5199</v>
      </c>
      <c r="TF138" s="5" t="s">
        <v>220</v>
      </c>
      <c r="TG138" s="5" t="s">
        <v>220</v>
      </c>
      <c r="TH138" s="5" t="s">
        <v>220</v>
      </c>
      <c r="TI138" s="5" t="s">
        <v>220</v>
      </c>
      <c r="TJ138" s="5" t="s">
        <v>220</v>
      </c>
      <c r="TK138" s="5" t="s">
        <v>220</v>
      </c>
      <c r="TL138" s="5" t="s">
        <v>220</v>
      </c>
      <c r="TM138" s="5" t="s">
        <v>220</v>
      </c>
      <c r="TN138" s="5" t="s">
        <v>220</v>
      </c>
      <c r="TO138" s="5" t="s">
        <v>220</v>
      </c>
      <c r="TP138" s="5" t="s">
        <v>220</v>
      </c>
      <c r="TQ138" s="5" t="s">
        <v>220</v>
      </c>
      <c r="TR138" s="5" t="s">
        <v>220</v>
      </c>
      <c r="TS138" s="5" t="s">
        <v>220</v>
      </c>
      <c r="TT138" s="5" t="s">
        <v>220</v>
      </c>
      <c r="TU138" s="5" t="s">
        <v>220</v>
      </c>
      <c r="TV138" s="5" t="s">
        <v>220</v>
      </c>
      <c r="TW138" s="5" t="s">
        <v>220</v>
      </c>
      <c r="TX138" s="5" t="s">
        <v>220</v>
      </c>
      <c r="TY138" s="5" t="s">
        <v>220</v>
      </c>
      <c r="TZ138" s="5" t="s">
        <v>220</v>
      </c>
      <c r="UA138" s="5">
        <v>198</v>
      </c>
      <c r="UB138" s="5">
        <v>331</v>
      </c>
      <c r="UC138" s="5">
        <v>339</v>
      </c>
      <c r="UD138" s="5">
        <v>345</v>
      </c>
      <c r="UE138" s="5">
        <v>313</v>
      </c>
      <c r="UF138" s="5">
        <v>493</v>
      </c>
      <c r="UG138" s="5">
        <v>623</v>
      </c>
      <c r="UH138" s="5">
        <v>541</v>
      </c>
      <c r="UI138" s="5">
        <v>753</v>
      </c>
      <c r="UJ138" s="5">
        <v>1044</v>
      </c>
      <c r="UK138" s="5">
        <v>925</v>
      </c>
      <c r="UL138" s="5" t="s">
        <v>220</v>
      </c>
      <c r="UM138" s="5" t="s">
        <v>220</v>
      </c>
      <c r="UN138" s="5" t="s">
        <v>220</v>
      </c>
      <c r="UO138" s="5" t="s">
        <v>220</v>
      </c>
      <c r="UP138" s="5" t="s">
        <v>220</v>
      </c>
      <c r="UQ138" s="5" t="s">
        <v>220</v>
      </c>
      <c r="UR138" s="5" t="s">
        <v>220</v>
      </c>
      <c r="US138" s="5" t="s">
        <v>220</v>
      </c>
      <c r="UT138" s="5" t="s">
        <v>220</v>
      </c>
      <c r="UU138" s="5" t="s">
        <v>220</v>
      </c>
      <c r="UV138" s="5" t="s">
        <v>220</v>
      </c>
      <c r="UW138" s="5" t="s">
        <v>220</v>
      </c>
      <c r="UX138" s="5" t="s">
        <v>220</v>
      </c>
      <c r="UY138" s="5" t="s">
        <v>220</v>
      </c>
      <c r="UZ138" s="5" t="s">
        <v>220</v>
      </c>
      <c r="VA138" s="5" t="s">
        <v>220</v>
      </c>
      <c r="VB138" s="5" t="s">
        <v>220</v>
      </c>
      <c r="VC138" s="5" t="s">
        <v>220</v>
      </c>
      <c r="VD138" s="5" t="s">
        <v>220</v>
      </c>
      <c r="VE138" s="5" t="s">
        <v>220</v>
      </c>
      <c r="VF138" s="5" t="s">
        <v>220</v>
      </c>
      <c r="VG138" s="5">
        <v>44067</v>
      </c>
      <c r="VH138" s="5">
        <v>45954</v>
      </c>
      <c r="VI138" s="5">
        <v>44072</v>
      </c>
      <c r="VJ138" s="5">
        <v>43557</v>
      </c>
      <c r="VK138" s="5">
        <v>40134</v>
      </c>
      <c r="VL138" s="5">
        <v>38817</v>
      </c>
      <c r="VM138" s="5">
        <v>36945</v>
      </c>
      <c r="VN138" s="5">
        <v>30494</v>
      </c>
      <c r="VO138" s="5">
        <v>30407</v>
      </c>
      <c r="VP138" s="5">
        <v>32423</v>
      </c>
      <c r="VQ138" s="5">
        <v>32058</v>
      </c>
      <c r="VR138" s="5" t="s">
        <v>220</v>
      </c>
      <c r="VS138" s="5" t="s">
        <v>220</v>
      </c>
      <c r="VT138" s="5" t="s">
        <v>220</v>
      </c>
      <c r="VU138" s="5" t="s">
        <v>220</v>
      </c>
      <c r="VV138" s="5" t="s">
        <v>220</v>
      </c>
      <c r="VW138" s="5" t="s">
        <v>220</v>
      </c>
      <c r="VX138" s="5" t="s">
        <v>220</v>
      </c>
      <c r="VY138" s="5" t="s">
        <v>220</v>
      </c>
      <c r="VZ138" s="5" t="s">
        <v>220</v>
      </c>
      <c r="WA138" s="5" t="s">
        <v>220</v>
      </c>
      <c r="WB138" s="5" t="s">
        <v>220</v>
      </c>
      <c r="WC138" s="5" t="s">
        <v>220</v>
      </c>
      <c r="WD138" s="5" t="s">
        <v>220</v>
      </c>
      <c r="WE138" s="5" t="s">
        <v>220</v>
      </c>
      <c r="WF138" s="5" t="s">
        <v>220</v>
      </c>
      <c r="WG138" s="5" t="s">
        <v>220</v>
      </c>
      <c r="WH138" s="5" t="s">
        <v>220</v>
      </c>
      <c r="WI138" s="5" t="s">
        <v>220</v>
      </c>
      <c r="WJ138" s="5" t="s">
        <v>220</v>
      </c>
      <c r="WK138" s="5" t="s">
        <v>220</v>
      </c>
      <c r="WL138" s="5" t="s">
        <v>220</v>
      </c>
      <c r="WM138" s="5">
        <v>1367</v>
      </c>
      <c r="WN138" s="5">
        <v>1339</v>
      </c>
      <c r="WO138" s="5">
        <v>1505</v>
      </c>
      <c r="WP138" s="5">
        <v>1138</v>
      </c>
      <c r="WQ138" s="5">
        <v>1891</v>
      </c>
      <c r="WR138" s="5">
        <v>2970</v>
      </c>
      <c r="WS138" s="5">
        <v>2578</v>
      </c>
      <c r="WT138" s="5">
        <v>1794</v>
      </c>
      <c r="WU138" s="5">
        <v>2866</v>
      </c>
      <c r="WV138" s="5">
        <v>2208</v>
      </c>
      <c r="WW138" s="5">
        <v>1282</v>
      </c>
      <c r="WX138" s="5" t="s">
        <v>220</v>
      </c>
      <c r="WY138" s="5" t="s">
        <v>220</v>
      </c>
      <c r="WZ138" s="5" t="s">
        <v>220</v>
      </c>
      <c r="XA138" s="5" t="s">
        <v>220</v>
      </c>
      <c r="XB138" s="5" t="s">
        <v>220</v>
      </c>
      <c r="XC138" s="5" t="s">
        <v>220</v>
      </c>
      <c r="XD138" s="5" t="s">
        <v>220</v>
      </c>
      <c r="XE138" s="5" t="s">
        <v>220</v>
      </c>
      <c r="XF138" s="5" t="s">
        <v>220</v>
      </c>
      <c r="XG138" s="5" t="s">
        <v>220</v>
      </c>
      <c r="XH138" s="5" t="s">
        <v>220</v>
      </c>
      <c r="XI138" s="5" t="s">
        <v>220</v>
      </c>
      <c r="XJ138" s="5" t="s">
        <v>220</v>
      </c>
      <c r="XK138" s="5" t="s">
        <v>220</v>
      </c>
      <c r="XL138" s="5" t="s">
        <v>220</v>
      </c>
      <c r="XM138" s="5" t="s">
        <v>220</v>
      </c>
      <c r="XN138" s="5" t="s">
        <v>220</v>
      </c>
      <c r="XO138" s="5" t="s">
        <v>220</v>
      </c>
      <c r="XP138" s="5" t="s">
        <v>220</v>
      </c>
      <c r="XQ138" s="5" t="s">
        <v>220</v>
      </c>
      <c r="XR138" s="5" t="s">
        <v>220</v>
      </c>
      <c r="XS138" s="2">
        <v>14232</v>
      </c>
      <c r="XT138" s="3" t="s">
        <v>222</v>
      </c>
      <c r="XU138" s="3" t="s">
        <v>222</v>
      </c>
      <c r="XV138" s="3" t="s">
        <v>222</v>
      </c>
      <c r="XW138" s="3" t="s">
        <v>221</v>
      </c>
      <c r="XX138" s="3" t="s">
        <v>222</v>
      </c>
      <c r="XY138" s="3" t="s">
        <v>222</v>
      </c>
      <c r="XZ138" s="3" t="s">
        <v>285</v>
      </c>
    </row>
    <row r="139" spans="1:650" x14ac:dyDescent="0.3">
      <c r="A139" s="1" t="s">
        <v>133</v>
      </c>
      <c r="B139" s="2">
        <v>4004218</v>
      </c>
      <c r="C139" s="5">
        <v>3569</v>
      </c>
      <c r="D139" s="5">
        <v>25989</v>
      </c>
      <c r="E139" s="5">
        <v>1462</v>
      </c>
      <c r="F139" s="5">
        <v>374</v>
      </c>
      <c r="G139" s="5">
        <v>1846</v>
      </c>
      <c r="H139" s="5">
        <v>7799</v>
      </c>
      <c r="I139" s="5">
        <v>14928</v>
      </c>
      <c r="J139" s="5">
        <v>9518</v>
      </c>
      <c r="K139" s="5">
        <v>5927</v>
      </c>
      <c r="L139" s="5">
        <v>1847</v>
      </c>
      <c r="M139" s="5">
        <v>15281</v>
      </c>
      <c r="N139" s="5">
        <v>0</v>
      </c>
      <c r="O139" s="5">
        <v>23450</v>
      </c>
      <c r="P139" s="5">
        <v>3</v>
      </c>
      <c r="Q139" s="5">
        <v>190</v>
      </c>
      <c r="R139" s="5">
        <v>107</v>
      </c>
      <c r="S139" s="5">
        <v>6086</v>
      </c>
      <c r="T139" s="5">
        <v>3424</v>
      </c>
      <c r="U139" s="5">
        <v>15909</v>
      </c>
      <c r="V139" s="5">
        <v>-400</v>
      </c>
      <c r="W139" s="5">
        <v>733</v>
      </c>
      <c r="X139" s="5">
        <v>8323</v>
      </c>
      <c r="Y139" s="5">
        <v>19</v>
      </c>
      <c r="Z139" s="5">
        <v>-518</v>
      </c>
      <c r="AA139" s="5">
        <v>2137</v>
      </c>
      <c r="AB139" s="5">
        <v>389</v>
      </c>
      <c r="AC139" s="5">
        <v>1127</v>
      </c>
      <c r="AD139" s="5">
        <v>-4469</v>
      </c>
      <c r="AE139" s="5">
        <v>6442</v>
      </c>
      <c r="AF139" s="5">
        <v>6417</v>
      </c>
      <c r="AG139" s="5">
        <v>9895</v>
      </c>
      <c r="AH139" s="5">
        <v>23889</v>
      </c>
      <c r="AI139" s="5">
        <v>266854</v>
      </c>
      <c r="AJ139" s="5">
        <v>338063</v>
      </c>
      <c r="AK139" s="5">
        <v>405807</v>
      </c>
      <c r="AL139" s="5">
        <v>427301</v>
      </c>
      <c r="AM139" s="5">
        <v>485845</v>
      </c>
      <c r="AN139" s="5">
        <v>283787</v>
      </c>
      <c r="AO139" s="5">
        <v>661055</v>
      </c>
      <c r="AP139" s="5">
        <v>658368</v>
      </c>
      <c r="AQ139" s="5">
        <v>515279</v>
      </c>
      <c r="AR139" s="5">
        <v>1121455</v>
      </c>
      <c r="AS139" s="5">
        <v>973433</v>
      </c>
      <c r="AT139" s="5">
        <v>583164</v>
      </c>
      <c r="AU139" s="5">
        <v>98868</v>
      </c>
      <c r="AV139" s="5">
        <v>117448</v>
      </c>
      <c r="AW139" s="5">
        <v>157383</v>
      </c>
      <c r="AX139" s="5">
        <v>112044</v>
      </c>
      <c r="AY139" s="5">
        <v>473408</v>
      </c>
      <c r="AZ139" s="5">
        <v>39324</v>
      </c>
      <c r="BA139" s="5">
        <v>32086</v>
      </c>
      <c r="BB139" s="5">
        <v>29430</v>
      </c>
      <c r="BC139" s="5">
        <v>20115</v>
      </c>
      <c r="BD139" s="5">
        <v>27089</v>
      </c>
      <c r="BE139" s="5">
        <v>134722</v>
      </c>
      <c r="BF139" s="5">
        <v>74785</v>
      </c>
      <c r="BG139" s="5">
        <v>112963</v>
      </c>
      <c r="BH139" s="5">
        <v>212507</v>
      </c>
      <c r="BI139" s="5">
        <v>219593</v>
      </c>
      <c r="BJ139" s="5">
        <v>227369</v>
      </c>
      <c r="BK139" s="5">
        <v>220563</v>
      </c>
      <c r="BL139" s="5">
        <v>205183</v>
      </c>
      <c r="BM139" s="5">
        <v>209876</v>
      </c>
      <c r="BN139" s="5">
        <v>229556</v>
      </c>
      <c r="BO139" s="5">
        <v>1040883</v>
      </c>
      <c r="BP139" s="5">
        <v>976567</v>
      </c>
      <c r="BQ139" s="5">
        <v>696359</v>
      </c>
      <c r="BR139" s="5">
        <v>1056052</v>
      </c>
      <c r="BS139" s="5">
        <v>898809</v>
      </c>
      <c r="BT139" s="5">
        <v>727387</v>
      </c>
      <c r="BU139" s="5">
        <v>818308</v>
      </c>
      <c r="BV139" s="5">
        <v>677661</v>
      </c>
      <c r="BW139" s="5">
        <v>428311</v>
      </c>
      <c r="BX139" s="5">
        <v>679479</v>
      </c>
      <c r="BY139" s="5">
        <v>664791</v>
      </c>
      <c r="BZ139" s="5">
        <v>318417</v>
      </c>
      <c r="CA139" s="5">
        <v>316114</v>
      </c>
      <c r="CB139" s="5">
        <v>530543</v>
      </c>
      <c r="CC139" s="5">
        <v>267654</v>
      </c>
      <c r="CD139" s="5">
        <v>304884</v>
      </c>
      <c r="CE139" s="5">
        <v>493840</v>
      </c>
      <c r="CF139" s="5">
        <v>186529</v>
      </c>
      <c r="CG139" s="5">
        <v>140166</v>
      </c>
      <c r="CH139" s="5">
        <v>116435</v>
      </c>
      <c r="CI139" s="5">
        <v>158770</v>
      </c>
      <c r="CJ139" s="5">
        <v>219300</v>
      </c>
      <c r="CK139" s="5">
        <v>82056</v>
      </c>
      <c r="CL139" s="5">
        <v>70189</v>
      </c>
      <c r="CM139" s="5">
        <v>65533</v>
      </c>
      <c r="CN139" s="5">
        <v>60233</v>
      </c>
      <c r="CO139" s="5">
        <v>62429</v>
      </c>
      <c r="CP139" s="5">
        <v>94008</v>
      </c>
      <c r="CQ139" s="5">
        <v>93264</v>
      </c>
      <c r="CR139" s="5">
        <v>55380</v>
      </c>
      <c r="CS139" s="5">
        <v>120358</v>
      </c>
      <c r="CT139" s="5">
        <v>99064</v>
      </c>
      <c r="CU139" s="5">
        <v>2208831</v>
      </c>
      <c r="CV139" s="5">
        <v>1997561</v>
      </c>
      <c r="CW139" s="5">
        <v>1664690</v>
      </c>
      <c r="CX139" s="5">
        <v>1508269</v>
      </c>
      <c r="CY139" s="5">
        <v>1504948</v>
      </c>
      <c r="CZ139" s="5">
        <v>1277867</v>
      </c>
      <c r="DA139" s="5">
        <v>1483663</v>
      </c>
      <c r="DB139" s="5">
        <v>1461791</v>
      </c>
      <c r="DC139" s="5">
        <v>1359250</v>
      </c>
      <c r="DD139" s="5">
        <v>1245630</v>
      </c>
      <c r="DE139" s="5">
        <v>1265227</v>
      </c>
      <c r="DF139" s="5">
        <v>1011234</v>
      </c>
      <c r="DG139" s="5">
        <v>850881</v>
      </c>
      <c r="DH139" s="5">
        <v>819982</v>
      </c>
      <c r="DI139" s="5">
        <v>667958</v>
      </c>
      <c r="DJ139" s="5">
        <v>578313</v>
      </c>
      <c r="DK139" s="5">
        <v>650189</v>
      </c>
      <c r="DL139" s="5">
        <v>540307</v>
      </c>
      <c r="DM139" s="5">
        <v>580473</v>
      </c>
      <c r="DN139" s="5">
        <v>623549</v>
      </c>
      <c r="DO139" s="5">
        <v>644713</v>
      </c>
      <c r="DP139" s="5">
        <v>719314</v>
      </c>
      <c r="DQ139" s="5">
        <v>744979</v>
      </c>
      <c r="DR139" s="5">
        <v>484805</v>
      </c>
      <c r="DS139" s="5">
        <v>420588</v>
      </c>
      <c r="DT139" s="5">
        <v>421502</v>
      </c>
      <c r="DU139" s="5">
        <v>416561</v>
      </c>
      <c r="DV139" s="5">
        <v>515574</v>
      </c>
      <c r="DW139" s="5">
        <v>606149</v>
      </c>
      <c r="DX139" s="5">
        <v>552620</v>
      </c>
      <c r="DY139" s="5">
        <v>594557</v>
      </c>
      <c r="DZ139" s="5">
        <v>462729</v>
      </c>
      <c r="EA139" s="5">
        <v>153066</v>
      </c>
      <c r="EB139" s="5">
        <v>111484</v>
      </c>
      <c r="EC139" s="5">
        <v>102169</v>
      </c>
      <c r="ED139" s="5">
        <v>106182</v>
      </c>
      <c r="EE139" s="5">
        <v>141680</v>
      </c>
      <c r="EF139" s="5">
        <v>45867</v>
      </c>
      <c r="EG139" s="5">
        <v>19645</v>
      </c>
      <c r="EH139" s="5">
        <v>23855</v>
      </c>
      <c r="EI139" s="5">
        <v>12940</v>
      </c>
      <c r="EJ139" s="5">
        <v>8723</v>
      </c>
      <c r="EK139" s="5">
        <v>8126</v>
      </c>
      <c r="EL139" s="5">
        <v>7880</v>
      </c>
      <c r="EM139" s="5">
        <v>4878</v>
      </c>
      <c r="EN139" s="5">
        <v>5184</v>
      </c>
      <c r="EO139" s="5">
        <v>4240</v>
      </c>
      <c r="EP139" s="5">
        <v>2706</v>
      </c>
      <c r="EQ139" s="5">
        <v>4201</v>
      </c>
      <c r="ER139" s="5">
        <v>2355</v>
      </c>
      <c r="ES139" s="5">
        <v>3911</v>
      </c>
      <c r="ET139" s="5">
        <v>3285</v>
      </c>
      <c r="EU139" s="5">
        <v>3526</v>
      </c>
      <c r="EV139" s="5">
        <v>7341</v>
      </c>
      <c r="EW139" s="5">
        <v>9354</v>
      </c>
      <c r="EX139" s="5">
        <v>9745</v>
      </c>
      <c r="EY139" s="5">
        <v>6417</v>
      </c>
      <c r="EZ139" s="5">
        <v>5589</v>
      </c>
      <c r="FA139" s="5">
        <v>478320</v>
      </c>
      <c r="FB139" s="5">
        <v>-3350</v>
      </c>
      <c r="FC139" s="5">
        <v>16298</v>
      </c>
      <c r="FD139" s="5">
        <v>46471</v>
      </c>
      <c r="FE139" s="5">
        <v>6978</v>
      </c>
      <c r="FF139" s="5">
        <v>5283</v>
      </c>
      <c r="FG139" s="5">
        <v>0</v>
      </c>
      <c r="FH139" s="5">
        <v>0</v>
      </c>
      <c r="FI139" s="5">
        <v>0</v>
      </c>
      <c r="FJ139" s="5">
        <v>0</v>
      </c>
      <c r="FK139" s="5">
        <v>0</v>
      </c>
      <c r="FL139" s="5">
        <v>0</v>
      </c>
      <c r="FM139" s="5">
        <v>0</v>
      </c>
      <c r="FN139" s="5">
        <v>0</v>
      </c>
      <c r="FO139" s="5">
        <v>0</v>
      </c>
      <c r="FP139" s="5">
        <v>0</v>
      </c>
      <c r="FQ139" s="5">
        <v>0</v>
      </c>
      <c r="FR139" s="5">
        <v>0</v>
      </c>
      <c r="FS139" s="5">
        <v>0</v>
      </c>
      <c r="FT139" s="5">
        <v>0</v>
      </c>
      <c r="FU139" s="5" t="s">
        <v>220</v>
      </c>
      <c r="FV139" s="5" t="s">
        <v>220</v>
      </c>
      <c r="FW139" s="5" t="s">
        <v>220</v>
      </c>
      <c r="FX139" s="5" t="s">
        <v>220</v>
      </c>
      <c r="FY139" s="5" t="s">
        <v>220</v>
      </c>
      <c r="FZ139" s="5" t="s">
        <v>220</v>
      </c>
      <c r="GA139" s="5" t="s">
        <v>220</v>
      </c>
      <c r="GB139" s="5" t="s">
        <v>220</v>
      </c>
      <c r="GC139" s="5" t="s">
        <v>220</v>
      </c>
      <c r="GD139" s="5" t="s">
        <v>220</v>
      </c>
      <c r="GE139" s="5" t="s">
        <v>220</v>
      </c>
      <c r="GF139" s="5" t="s">
        <v>220</v>
      </c>
      <c r="GG139" s="5" t="s">
        <v>220</v>
      </c>
      <c r="GH139" s="5" t="s">
        <v>220</v>
      </c>
      <c r="GI139" s="5" t="s">
        <v>220</v>
      </c>
      <c r="GJ139" s="5" t="s">
        <v>220</v>
      </c>
      <c r="GK139" s="5" t="s">
        <v>220</v>
      </c>
      <c r="GL139" s="5" t="s">
        <v>220</v>
      </c>
      <c r="GM139" s="5">
        <v>3673203</v>
      </c>
      <c r="GN139" s="5">
        <v>3449664</v>
      </c>
      <c r="GO139" s="5">
        <v>2870488</v>
      </c>
      <c r="GP139" s="5">
        <v>3098179</v>
      </c>
      <c r="GQ139" s="5">
        <v>3033494</v>
      </c>
      <c r="GR139" s="5">
        <v>2342707</v>
      </c>
      <c r="GS139" s="5">
        <v>2997599</v>
      </c>
      <c r="GT139" s="5">
        <v>2831193</v>
      </c>
      <c r="GU139" s="5">
        <v>2321706</v>
      </c>
      <c r="GV139" s="5">
        <v>3057134</v>
      </c>
      <c r="GW139" s="5">
        <v>2926858</v>
      </c>
      <c r="GX139" s="5">
        <v>1920694</v>
      </c>
      <c r="GY139" s="5">
        <v>1294190</v>
      </c>
      <c r="GZ139" s="5">
        <v>1473159</v>
      </c>
      <c r="HA139" s="5">
        <v>1097426</v>
      </c>
      <c r="HB139" s="5">
        <v>998053</v>
      </c>
      <c r="HC139" s="5">
        <v>1627725</v>
      </c>
      <c r="HD139" s="5">
        <v>771940</v>
      </c>
      <c r="HE139" s="5">
        <v>772546</v>
      </c>
      <c r="HF139" s="5">
        <v>772299</v>
      </c>
      <c r="HG139" s="5">
        <v>827857</v>
      </c>
      <c r="HH139" s="5">
        <v>981366</v>
      </c>
      <c r="HI139" s="5">
        <v>971129</v>
      </c>
      <c r="HJ139" s="5">
        <v>643907</v>
      </c>
      <c r="HK139" s="5">
        <v>607684</v>
      </c>
      <c r="HL139" s="5">
        <v>700221</v>
      </c>
      <c r="HM139" s="5">
        <v>1185911</v>
      </c>
      <c r="HN139" s="5">
        <v>829283</v>
      </c>
      <c r="HO139" s="5">
        <v>950970</v>
      </c>
      <c r="HP139" s="5">
        <v>889672</v>
      </c>
      <c r="HQ139" s="5">
        <v>941664</v>
      </c>
      <c r="HR139" s="5">
        <v>825089</v>
      </c>
      <c r="HS139" s="5">
        <v>5006599</v>
      </c>
      <c r="HT139" s="5">
        <v>4709072</v>
      </c>
      <c r="HU139" s="5">
        <v>4810285</v>
      </c>
      <c r="HV139" s="5">
        <v>5219702</v>
      </c>
      <c r="HW139" s="5">
        <v>5481897</v>
      </c>
      <c r="HX139" s="5">
        <v>6039257</v>
      </c>
      <c r="HY139" s="5">
        <v>5320974</v>
      </c>
      <c r="HZ139" s="5">
        <v>4566152</v>
      </c>
      <c r="IA139" s="5">
        <v>4359085</v>
      </c>
      <c r="IB139" s="5">
        <v>4175144</v>
      </c>
      <c r="IC139" s="5">
        <v>4001195</v>
      </c>
      <c r="ID139" s="5">
        <v>4742428</v>
      </c>
      <c r="IE139" s="5">
        <v>3713104</v>
      </c>
      <c r="IF139" s="5">
        <v>3169790</v>
      </c>
      <c r="IG139" s="5">
        <v>2686127</v>
      </c>
      <c r="IH139" s="5">
        <v>2972661</v>
      </c>
      <c r="II139" s="5">
        <v>2627923</v>
      </c>
      <c r="IJ139" s="5">
        <v>1602302</v>
      </c>
      <c r="IK139" s="5">
        <v>3488211</v>
      </c>
      <c r="IL139" s="5">
        <v>6990560</v>
      </c>
      <c r="IM139" s="5">
        <v>2745160</v>
      </c>
      <c r="IN139" s="5">
        <v>2714742</v>
      </c>
      <c r="IO139" s="5">
        <v>2800282</v>
      </c>
      <c r="IP139" s="5">
        <v>2558262</v>
      </c>
      <c r="IQ139" s="5">
        <v>2418867</v>
      </c>
      <c r="IR139" s="5">
        <v>2930479</v>
      </c>
      <c r="IS139" s="5">
        <v>2601514</v>
      </c>
      <c r="IT139" s="5">
        <v>2815315</v>
      </c>
      <c r="IU139" s="5">
        <v>2721417</v>
      </c>
      <c r="IV139" s="5">
        <v>2613357</v>
      </c>
      <c r="IW139" s="5">
        <v>2097926</v>
      </c>
      <c r="IX139" s="5">
        <v>2050647</v>
      </c>
      <c r="IY139" s="5">
        <v>285687</v>
      </c>
      <c r="IZ139" s="5">
        <v>76901</v>
      </c>
      <c r="JA139" s="5">
        <v>213405</v>
      </c>
      <c r="JB139" s="5">
        <v>243755</v>
      </c>
      <c r="JC139" s="5">
        <v>261251</v>
      </c>
      <c r="JD139" s="5">
        <v>202770</v>
      </c>
      <c r="JE139" s="5">
        <v>253622</v>
      </c>
      <c r="JF139" s="5">
        <v>239618</v>
      </c>
      <c r="JG139" s="5">
        <v>179067</v>
      </c>
      <c r="JH139" s="5">
        <v>174138</v>
      </c>
      <c r="JI139" s="5">
        <v>210849</v>
      </c>
      <c r="JJ139" s="5">
        <v>202855</v>
      </c>
      <c r="JK139" s="5">
        <v>189031</v>
      </c>
      <c r="JL139" s="5">
        <v>188490</v>
      </c>
      <c r="JM139" s="5">
        <v>158594</v>
      </c>
      <c r="JN139" s="5">
        <v>257614</v>
      </c>
      <c r="JO139" s="5">
        <v>141263</v>
      </c>
      <c r="JP139" s="5">
        <v>147075</v>
      </c>
      <c r="JQ139" s="5">
        <v>128508</v>
      </c>
      <c r="JR139" s="5">
        <v>161057</v>
      </c>
      <c r="JS139" s="5">
        <v>163261</v>
      </c>
      <c r="JT139" s="5">
        <v>150382</v>
      </c>
      <c r="JU139" s="5">
        <v>254803</v>
      </c>
      <c r="JV139" s="5">
        <v>188434</v>
      </c>
      <c r="JW139" s="5">
        <v>168218</v>
      </c>
      <c r="JX139" s="5">
        <v>223816</v>
      </c>
      <c r="JY139" s="5">
        <v>214667</v>
      </c>
      <c r="JZ139" s="5">
        <v>257019</v>
      </c>
      <c r="KA139" s="5">
        <v>250362</v>
      </c>
      <c r="KB139" s="5">
        <v>202429</v>
      </c>
      <c r="KC139" s="5">
        <v>188897</v>
      </c>
      <c r="KD139" s="5">
        <v>183838</v>
      </c>
      <c r="KE139" s="5">
        <v>340197</v>
      </c>
      <c r="KF139" s="5">
        <v>192432</v>
      </c>
      <c r="KG139" s="5">
        <v>180012</v>
      </c>
      <c r="KH139" s="5">
        <v>187955</v>
      </c>
      <c r="KI139" s="5">
        <v>175889</v>
      </c>
      <c r="KJ139" s="5">
        <v>155889</v>
      </c>
      <c r="KK139" s="5">
        <v>138155</v>
      </c>
      <c r="KL139" s="5">
        <v>135355</v>
      </c>
      <c r="KM139" s="5">
        <v>135762</v>
      </c>
      <c r="KN139" s="5">
        <v>145553</v>
      </c>
      <c r="KO139" s="5">
        <v>142913</v>
      </c>
      <c r="KP139" s="5">
        <v>138940</v>
      </c>
      <c r="KQ139" s="5">
        <v>116987</v>
      </c>
      <c r="KR139" s="5">
        <v>109007</v>
      </c>
      <c r="KS139" s="5">
        <v>73330</v>
      </c>
      <c r="KT139" s="5">
        <v>62652</v>
      </c>
      <c r="KU139" s="5">
        <v>58914</v>
      </c>
      <c r="KV139" s="5">
        <v>65698</v>
      </c>
      <c r="KW139" s="5">
        <v>60763</v>
      </c>
      <c r="KX139" s="5">
        <v>58765</v>
      </c>
      <c r="KY139" s="5">
        <v>66227</v>
      </c>
      <c r="KZ139" s="5">
        <v>58463</v>
      </c>
      <c r="LA139" s="5">
        <v>53330</v>
      </c>
      <c r="LB139" s="5">
        <v>49255</v>
      </c>
      <c r="LC139" s="5">
        <v>48257</v>
      </c>
      <c r="LD139" s="5">
        <v>38672</v>
      </c>
      <c r="LE139" s="5">
        <v>31507</v>
      </c>
      <c r="LF139" s="5">
        <v>34910</v>
      </c>
      <c r="LG139" s="5">
        <v>35706</v>
      </c>
      <c r="LH139" s="5">
        <v>31967</v>
      </c>
      <c r="LI139" s="5">
        <v>27867</v>
      </c>
      <c r="LJ139" s="5">
        <v>26708</v>
      </c>
      <c r="LK139" s="5">
        <v>654679</v>
      </c>
      <c r="LL139" s="5">
        <v>156657</v>
      </c>
      <c r="LM139" s="5">
        <v>120964</v>
      </c>
      <c r="LN139" s="5">
        <v>108160</v>
      </c>
      <c r="LO139" s="5">
        <v>110823</v>
      </c>
      <c r="LP139" s="5">
        <v>87158</v>
      </c>
      <c r="LQ139" s="5">
        <v>89090</v>
      </c>
      <c r="LR139" s="5">
        <v>75803</v>
      </c>
      <c r="LS139" s="5">
        <v>69096</v>
      </c>
      <c r="LT139" s="5">
        <v>62582</v>
      </c>
      <c r="LU139" s="5">
        <v>58538</v>
      </c>
      <c r="LV139" s="5">
        <v>69902</v>
      </c>
      <c r="LW139" s="5">
        <v>59069</v>
      </c>
      <c r="LX139" s="5">
        <v>61131</v>
      </c>
      <c r="LY139" s="5">
        <v>54395</v>
      </c>
      <c r="LZ139" s="5">
        <v>47770</v>
      </c>
      <c r="MA139" s="5">
        <v>41857</v>
      </c>
      <c r="MB139" s="5">
        <v>40820</v>
      </c>
      <c r="MC139" s="5">
        <v>44579</v>
      </c>
      <c r="MD139" s="5">
        <v>36980</v>
      </c>
      <c r="ME139" s="5">
        <v>34319</v>
      </c>
      <c r="MF139" s="5">
        <v>31434</v>
      </c>
      <c r="MG139" s="5">
        <v>29410</v>
      </c>
      <c r="MH139" s="5">
        <v>30281</v>
      </c>
      <c r="MI139" s="5">
        <v>25994</v>
      </c>
      <c r="MJ139" s="5">
        <v>21056</v>
      </c>
      <c r="MK139" s="5">
        <v>27939</v>
      </c>
      <c r="ML139" s="5">
        <v>30732</v>
      </c>
      <c r="MM139" s="5">
        <v>30340</v>
      </c>
      <c r="MN139" s="5">
        <v>23898</v>
      </c>
      <c r="MO139" s="5">
        <v>22185</v>
      </c>
      <c r="MP139" s="5">
        <v>17909</v>
      </c>
      <c r="MQ139" s="5">
        <v>13724</v>
      </c>
      <c r="MR139" s="5">
        <v>13833</v>
      </c>
      <c r="MS139" s="5">
        <v>14651</v>
      </c>
      <c r="MT139" s="5">
        <v>15270</v>
      </c>
      <c r="MU139" s="5">
        <v>15719</v>
      </c>
      <c r="MV139" s="5">
        <v>15997</v>
      </c>
      <c r="MW139" s="5">
        <v>16419</v>
      </c>
      <c r="MX139" s="5">
        <v>16799</v>
      </c>
      <c r="MY139" s="5">
        <v>11305</v>
      </c>
      <c r="MZ139" s="5">
        <v>9039</v>
      </c>
      <c r="NA139" s="5">
        <v>11663</v>
      </c>
      <c r="NB139" s="5">
        <v>6981</v>
      </c>
      <c r="NC139" s="5">
        <v>5134</v>
      </c>
      <c r="ND139" s="5">
        <v>4224</v>
      </c>
      <c r="NE139" s="5" t="s">
        <v>220</v>
      </c>
      <c r="NF139" s="5" t="s">
        <v>220</v>
      </c>
      <c r="NG139" s="5" t="s">
        <v>220</v>
      </c>
      <c r="NH139" s="5" t="s">
        <v>220</v>
      </c>
      <c r="NI139" s="5" t="s">
        <v>220</v>
      </c>
      <c r="NJ139" s="5" t="s">
        <v>220</v>
      </c>
      <c r="NK139" s="5" t="s">
        <v>220</v>
      </c>
      <c r="NL139" s="5" t="s">
        <v>220</v>
      </c>
      <c r="NM139" s="5" t="s">
        <v>220</v>
      </c>
      <c r="NN139" s="5" t="s">
        <v>220</v>
      </c>
      <c r="NO139" s="5" t="s">
        <v>220</v>
      </c>
      <c r="NP139" s="5" t="s">
        <v>220</v>
      </c>
      <c r="NQ139" s="5" t="s">
        <v>220</v>
      </c>
      <c r="NR139" s="5" t="s">
        <v>220</v>
      </c>
      <c r="NS139" s="5" t="s">
        <v>220</v>
      </c>
      <c r="NT139" s="5" t="s">
        <v>220</v>
      </c>
      <c r="NU139" s="5" t="s">
        <v>220</v>
      </c>
      <c r="NV139" s="5" t="s">
        <v>220</v>
      </c>
      <c r="NW139" s="5">
        <v>0</v>
      </c>
      <c r="NX139" s="5">
        <v>0</v>
      </c>
      <c r="NY139" s="5">
        <v>0</v>
      </c>
      <c r="NZ139" s="5">
        <v>0</v>
      </c>
      <c r="OA139" s="5">
        <v>0</v>
      </c>
      <c r="OB139" s="5">
        <v>0</v>
      </c>
      <c r="OC139" s="5">
        <v>0</v>
      </c>
      <c r="OD139" s="5">
        <v>0</v>
      </c>
      <c r="OE139" s="5">
        <v>0</v>
      </c>
      <c r="OF139" s="5">
        <v>0</v>
      </c>
      <c r="OG139" s="5">
        <v>0</v>
      </c>
      <c r="OH139" s="5">
        <v>0</v>
      </c>
      <c r="OI139" s="5">
        <v>0</v>
      </c>
      <c r="OJ139" s="5">
        <v>0</v>
      </c>
      <c r="OK139" s="5" t="s">
        <v>220</v>
      </c>
      <c r="OL139" s="5" t="s">
        <v>220</v>
      </c>
      <c r="OM139" s="5" t="s">
        <v>220</v>
      </c>
      <c r="ON139" s="5" t="s">
        <v>220</v>
      </c>
      <c r="OO139" s="5" t="s">
        <v>220</v>
      </c>
      <c r="OP139" s="5" t="s">
        <v>220</v>
      </c>
      <c r="OQ139" s="5" t="s">
        <v>220</v>
      </c>
      <c r="OR139" s="5" t="s">
        <v>220</v>
      </c>
      <c r="OS139" s="5" t="s">
        <v>220</v>
      </c>
      <c r="OT139" s="5" t="s">
        <v>220</v>
      </c>
      <c r="OU139" s="5" t="s">
        <v>220</v>
      </c>
      <c r="OV139" s="5" t="s">
        <v>220</v>
      </c>
      <c r="OW139" s="5" t="s">
        <v>220</v>
      </c>
      <c r="OX139" s="5" t="s">
        <v>220</v>
      </c>
      <c r="OY139" s="5" t="s">
        <v>220</v>
      </c>
      <c r="OZ139" s="5" t="s">
        <v>220</v>
      </c>
      <c r="PA139" s="5" t="s">
        <v>220</v>
      </c>
      <c r="PB139" s="5" t="s">
        <v>220</v>
      </c>
      <c r="PC139" s="5">
        <v>529274</v>
      </c>
      <c r="PD139" s="5">
        <v>324196</v>
      </c>
      <c r="PE139" s="5">
        <v>109916</v>
      </c>
      <c r="PF139" s="5">
        <v>443536</v>
      </c>
      <c r="PG139" s="5">
        <v>296615</v>
      </c>
      <c r="PH139" s="5">
        <v>229884</v>
      </c>
      <c r="PI139" s="5">
        <v>239997</v>
      </c>
      <c r="PJ139" s="5">
        <v>250023</v>
      </c>
      <c r="PK139" s="5">
        <v>186790</v>
      </c>
      <c r="PL139" s="5">
        <v>153802</v>
      </c>
      <c r="PM139" s="5">
        <v>159199</v>
      </c>
      <c r="PN139" s="5">
        <v>182746</v>
      </c>
      <c r="PO139" s="5">
        <v>187347</v>
      </c>
      <c r="PP139" s="5">
        <v>163298</v>
      </c>
      <c r="PQ139" s="5">
        <v>160206</v>
      </c>
      <c r="PR139" s="5">
        <v>139511</v>
      </c>
      <c r="PS139" s="5">
        <v>147909</v>
      </c>
      <c r="PT139" s="5">
        <v>116791</v>
      </c>
      <c r="PU139" s="5">
        <v>122494</v>
      </c>
      <c r="PV139" s="5">
        <v>130026</v>
      </c>
      <c r="PW139" s="5">
        <v>137877</v>
      </c>
      <c r="PX139" s="5">
        <v>137880</v>
      </c>
      <c r="PY139" s="5">
        <v>125532</v>
      </c>
      <c r="PZ139" s="5">
        <v>116806</v>
      </c>
      <c r="QA139" s="5">
        <v>106211</v>
      </c>
      <c r="QB139" s="5">
        <v>140678</v>
      </c>
      <c r="QC139" s="5">
        <v>141494</v>
      </c>
      <c r="QD139" s="5">
        <v>130213</v>
      </c>
      <c r="QE139" s="5">
        <v>126376</v>
      </c>
      <c r="QF139" s="5">
        <v>121363</v>
      </c>
      <c r="QG139" s="5">
        <v>124148</v>
      </c>
      <c r="QH139" s="5">
        <v>126326</v>
      </c>
      <c r="QI139" s="5">
        <v>894482</v>
      </c>
      <c r="QJ139" s="5">
        <v>832773</v>
      </c>
      <c r="QK139" s="5">
        <v>616407</v>
      </c>
      <c r="QL139" s="5">
        <v>489795</v>
      </c>
      <c r="QM139" s="5">
        <v>533080</v>
      </c>
      <c r="QN139" s="5">
        <v>445210</v>
      </c>
      <c r="QO139" s="5">
        <v>389022</v>
      </c>
      <c r="QP139" s="5">
        <v>398470</v>
      </c>
      <c r="QQ139" s="5">
        <v>414046</v>
      </c>
      <c r="QR139" s="5">
        <v>352417</v>
      </c>
      <c r="QS139" s="5">
        <v>326105</v>
      </c>
      <c r="QT139" s="5">
        <v>350223</v>
      </c>
      <c r="QU139" s="5">
        <v>311041</v>
      </c>
      <c r="QV139" s="5">
        <v>307212</v>
      </c>
      <c r="QW139" s="5">
        <v>289894</v>
      </c>
      <c r="QX139" s="5">
        <v>294723</v>
      </c>
      <c r="QY139" s="5">
        <v>278826</v>
      </c>
      <c r="QZ139" s="5">
        <v>278900</v>
      </c>
      <c r="RA139" s="5">
        <v>239977</v>
      </c>
      <c r="RB139" s="5">
        <v>238911</v>
      </c>
      <c r="RC139" s="5">
        <v>228473</v>
      </c>
      <c r="RD139" s="5">
        <v>272868</v>
      </c>
      <c r="RE139" s="5">
        <v>259275</v>
      </c>
      <c r="RF139" s="5">
        <v>246985</v>
      </c>
      <c r="RG139" s="5">
        <v>175720</v>
      </c>
      <c r="RH139" s="5">
        <v>120423</v>
      </c>
      <c r="RI139" s="5">
        <v>127733</v>
      </c>
      <c r="RJ139" s="5">
        <v>117309</v>
      </c>
      <c r="RK139" s="5">
        <v>119447</v>
      </c>
      <c r="RL139" s="5">
        <v>116085</v>
      </c>
      <c r="RM139" s="5">
        <v>106437</v>
      </c>
      <c r="RN139" s="5">
        <v>116151</v>
      </c>
      <c r="RO139" s="5">
        <v>253732</v>
      </c>
      <c r="RP139" s="5">
        <v>202279</v>
      </c>
      <c r="RQ139" s="5">
        <v>215958</v>
      </c>
      <c r="RR139" s="5">
        <v>212307</v>
      </c>
      <c r="RS139" s="5">
        <v>222794</v>
      </c>
      <c r="RT139" s="5">
        <v>216187</v>
      </c>
      <c r="RU139" s="5">
        <v>248874</v>
      </c>
      <c r="RV139" s="5">
        <v>251348</v>
      </c>
      <c r="RW139" s="5">
        <v>240599</v>
      </c>
      <c r="RX139" s="5">
        <v>219693</v>
      </c>
      <c r="RY139" s="5">
        <v>242671</v>
      </c>
      <c r="RZ139" s="5">
        <v>269714</v>
      </c>
      <c r="SA139" s="5">
        <v>285996</v>
      </c>
      <c r="SB139" s="5">
        <v>256019</v>
      </c>
      <c r="SC139" s="5">
        <v>251080</v>
      </c>
      <c r="SD139" s="5">
        <v>251136</v>
      </c>
      <c r="SE139" s="5">
        <v>286273</v>
      </c>
      <c r="SF139" s="5">
        <v>238262</v>
      </c>
      <c r="SG139" s="5">
        <v>221320</v>
      </c>
      <c r="SH139" s="5">
        <v>197857</v>
      </c>
      <c r="SI139" s="5">
        <v>191062</v>
      </c>
      <c r="SJ139" s="5">
        <v>187106</v>
      </c>
      <c r="SK139" s="5">
        <v>215171</v>
      </c>
      <c r="SL139" s="5">
        <v>220430</v>
      </c>
      <c r="SM139" s="5">
        <v>174727</v>
      </c>
      <c r="SN139" s="5">
        <v>139046</v>
      </c>
      <c r="SO139" s="5">
        <v>124004</v>
      </c>
      <c r="SP139" s="5">
        <v>123172</v>
      </c>
      <c r="SQ139" s="5">
        <v>107660</v>
      </c>
      <c r="SR139" s="5">
        <v>119110</v>
      </c>
      <c r="SS139" s="5">
        <v>117033</v>
      </c>
      <c r="ST139" s="5">
        <v>114734</v>
      </c>
      <c r="SU139" s="5">
        <v>462892</v>
      </c>
      <c r="SV139" s="5">
        <v>442944</v>
      </c>
      <c r="SW139" s="5">
        <v>512904</v>
      </c>
      <c r="SX139" s="5">
        <v>611149</v>
      </c>
      <c r="SY139" s="5">
        <v>631523</v>
      </c>
      <c r="SZ139" s="5">
        <v>614606</v>
      </c>
      <c r="TA139" s="5">
        <v>616738</v>
      </c>
      <c r="TB139" s="5">
        <v>677534</v>
      </c>
      <c r="TC139" s="5">
        <v>700840</v>
      </c>
      <c r="TD139" s="5">
        <v>686933</v>
      </c>
      <c r="TE139" s="5">
        <v>692487</v>
      </c>
      <c r="TF139" s="5">
        <v>729450</v>
      </c>
      <c r="TG139" s="5">
        <v>457708</v>
      </c>
      <c r="TH139" s="5">
        <v>368142</v>
      </c>
      <c r="TI139" s="5">
        <v>268276</v>
      </c>
      <c r="TJ139" s="5">
        <v>206235</v>
      </c>
      <c r="TK139" s="5">
        <v>169246</v>
      </c>
      <c r="TL139" s="5">
        <v>165882</v>
      </c>
      <c r="TM139" s="5">
        <v>169422</v>
      </c>
      <c r="TN139" s="5">
        <v>108288</v>
      </c>
      <c r="TO139" s="5">
        <v>98221</v>
      </c>
      <c r="TP139" s="5">
        <v>113788</v>
      </c>
      <c r="TQ139" s="5">
        <v>111854</v>
      </c>
      <c r="TR139" s="5">
        <v>102116</v>
      </c>
      <c r="TS139" s="5">
        <v>121617</v>
      </c>
      <c r="TT139" s="5">
        <v>146394</v>
      </c>
      <c r="TU139" s="5">
        <v>130760</v>
      </c>
      <c r="TV139" s="5">
        <v>153191</v>
      </c>
      <c r="TW139" s="5">
        <v>130292</v>
      </c>
      <c r="TX139" s="5">
        <v>89246</v>
      </c>
      <c r="TY139" s="5">
        <v>70778</v>
      </c>
      <c r="TZ139" s="5">
        <v>54580</v>
      </c>
      <c r="UA139" s="5">
        <v>1040</v>
      </c>
      <c r="UB139" s="5">
        <v>962</v>
      </c>
      <c r="UC139" s="5">
        <v>1195</v>
      </c>
      <c r="UD139" s="5">
        <v>2273</v>
      </c>
      <c r="UE139" s="5">
        <v>2979</v>
      </c>
      <c r="UF139" s="5">
        <v>10382</v>
      </c>
      <c r="UG139" s="5">
        <v>13922</v>
      </c>
      <c r="UH139" s="5">
        <v>14398</v>
      </c>
      <c r="UI139" s="5">
        <v>6748</v>
      </c>
      <c r="UJ139" s="5">
        <v>8649</v>
      </c>
      <c r="UK139" s="5">
        <v>5541</v>
      </c>
      <c r="UL139" s="5">
        <v>3902</v>
      </c>
      <c r="UM139" s="5">
        <v>5672</v>
      </c>
      <c r="UN139" s="5">
        <v>3891</v>
      </c>
      <c r="UO139" s="5">
        <v>3712</v>
      </c>
      <c r="UP139" s="5">
        <v>2904</v>
      </c>
      <c r="UQ139" s="5">
        <v>2764</v>
      </c>
      <c r="UR139" s="5">
        <v>2431</v>
      </c>
      <c r="US139" s="5">
        <v>2532</v>
      </c>
      <c r="UT139" s="5">
        <v>3677</v>
      </c>
      <c r="UU139" s="5">
        <v>2746</v>
      </c>
      <c r="UV139" s="5">
        <v>2637</v>
      </c>
      <c r="UW139" s="5">
        <v>5074</v>
      </c>
      <c r="UX139" s="5">
        <v>11423</v>
      </c>
      <c r="UY139" s="5">
        <v>10643</v>
      </c>
      <c r="UZ139" s="5">
        <v>9183</v>
      </c>
      <c r="VA139" s="5">
        <v>6126</v>
      </c>
      <c r="VB139" s="5">
        <v>7508</v>
      </c>
      <c r="VC139" s="5">
        <v>7442</v>
      </c>
      <c r="VD139" s="5">
        <v>6304</v>
      </c>
      <c r="VE139" s="5">
        <v>4278</v>
      </c>
      <c r="VF139" s="5">
        <v>4086</v>
      </c>
      <c r="VG139" s="5">
        <v>12792390</v>
      </c>
      <c r="VH139" s="5">
        <v>13033671</v>
      </c>
      <c r="VI139" s="5">
        <v>1170047</v>
      </c>
      <c r="VJ139" s="5">
        <v>1318306</v>
      </c>
      <c r="VK139" s="5">
        <v>1042961</v>
      </c>
      <c r="VL139" s="5">
        <v>1008279</v>
      </c>
      <c r="VM139" s="5">
        <v>962889</v>
      </c>
      <c r="VN139" s="5">
        <v>954738</v>
      </c>
      <c r="VO139" s="5">
        <v>917382</v>
      </c>
      <c r="VP139" s="5">
        <v>784332</v>
      </c>
      <c r="VQ139" s="5">
        <v>865364</v>
      </c>
      <c r="VR139" s="5">
        <v>765715</v>
      </c>
      <c r="VS139" s="5">
        <v>738603</v>
      </c>
      <c r="VT139" s="5">
        <v>758995</v>
      </c>
      <c r="VU139" s="5">
        <v>596381</v>
      </c>
      <c r="VV139" s="5">
        <v>619976</v>
      </c>
      <c r="VW139" s="5">
        <v>693001</v>
      </c>
      <c r="VX139" s="5">
        <v>657351</v>
      </c>
      <c r="VY139" s="5">
        <v>507358</v>
      </c>
      <c r="VZ139" s="5">
        <v>742898</v>
      </c>
      <c r="WA139" s="5">
        <v>533774</v>
      </c>
      <c r="WB139" s="5">
        <v>531562</v>
      </c>
      <c r="WC139" s="5">
        <v>496637</v>
      </c>
      <c r="WD139" s="5">
        <v>595116</v>
      </c>
      <c r="WE139" s="5">
        <v>569165</v>
      </c>
      <c r="WF139" s="5">
        <v>811441</v>
      </c>
      <c r="WG139" s="5">
        <v>935611</v>
      </c>
      <c r="WH139" s="5">
        <v>664298</v>
      </c>
      <c r="WI139" s="5">
        <v>633503</v>
      </c>
      <c r="WJ139" s="5">
        <v>567279</v>
      </c>
      <c r="WK139" s="5">
        <v>482881</v>
      </c>
      <c r="WL139" s="5">
        <v>442140</v>
      </c>
      <c r="WM139" s="5">
        <v>4229</v>
      </c>
      <c r="WN139" s="5">
        <v>4725</v>
      </c>
      <c r="WO139" s="5">
        <v>8483</v>
      </c>
      <c r="WP139" s="5">
        <v>10959</v>
      </c>
      <c r="WQ139" s="5">
        <v>9775</v>
      </c>
      <c r="WR139" s="5">
        <v>9826</v>
      </c>
      <c r="WS139" s="5">
        <v>15776</v>
      </c>
      <c r="WT139" s="5">
        <v>13033</v>
      </c>
      <c r="WU139" s="5">
        <v>7192</v>
      </c>
      <c r="WV139" s="5">
        <v>11056</v>
      </c>
      <c r="WW139" s="5">
        <v>15937</v>
      </c>
      <c r="WX139" s="5">
        <v>15752</v>
      </c>
      <c r="WY139" s="5">
        <v>15972</v>
      </c>
      <c r="WZ139" s="5">
        <v>9994</v>
      </c>
      <c r="XA139" s="5">
        <v>3113</v>
      </c>
      <c r="XB139" s="5">
        <v>2488</v>
      </c>
      <c r="XC139" s="5">
        <v>6550</v>
      </c>
      <c r="XD139" s="5">
        <v>4494</v>
      </c>
      <c r="XE139" s="5">
        <v>2962</v>
      </c>
      <c r="XF139" s="5">
        <v>5813</v>
      </c>
      <c r="XG139" s="5">
        <v>7079</v>
      </c>
      <c r="XH139" s="5">
        <v>10747</v>
      </c>
      <c r="XI139" s="5">
        <v>7179</v>
      </c>
      <c r="XJ139" s="5">
        <v>10735</v>
      </c>
      <c r="XK139" s="5">
        <v>3776</v>
      </c>
      <c r="XL139" s="5">
        <v>3821</v>
      </c>
      <c r="XM139" s="5">
        <v>5305</v>
      </c>
      <c r="XN139" s="5">
        <v>6632</v>
      </c>
      <c r="XO139" s="5">
        <v>4272</v>
      </c>
      <c r="XP139" s="5">
        <v>3962</v>
      </c>
      <c r="XQ139" s="5">
        <v>3672</v>
      </c>
      <c r="XR139" s="5">
        <v>3181</v>
      </c>
      <c r="XS139" s="2">
        <v>14328</v>
      </c>
      <c r="XT139" s="3" t="s">
        <v>222</v>
      </c>
      <c r="XU139" s="3" t="s">
        <v>222</v>
      </c>
      <c r="XV139" s="3" t="s">
        <v>222</v>
      </c>
      <c r="XW139" s="3" t="s">
        <v>221</v>
      </c>
      <c r="XX139" s="3" t="s">
        <v>222</v>
      </c>
      <c r="XY139" s="3" t="s">
        <v>222</v>
      </c>
      <c r="XZ139" s="3" t="s">
        <v>264</v>
      </c>
    </row>
    <row r="140" spans="1:650" x14ac:dyDescent="0.3">
      <c r="A140" s="1" t="s">
        <v>134</v>
      </c>
      <c r="B140" s="2">
        <v>4001587</v>
      </c>
      <c r="C140" s="5">
        <v>54132</v>
      </c>
      <c r="D140" s="5">
        <v>40208</v>
      </c>
      <c r="E140" s="5">
        <v>58851</v>
      </c>
      <c r="F140" s="5">
        <v>51814</v>
      </c>
      <c r="G140" s="5">
        <v>24261</v>
      </c>
      <c r="H140" s="5">
        <v>33045</v>
      </c>
      <c r="I140" s="5">
        <v>10032</v>
      </c>
      <c r="J140" s="5">
        <v>27458</v>
      </c>
      <c r="K140" s="5">
        <v>50942</v>
      </c>
      <c r="L140" s="5">
        <v>101207</v>
      </c>
      <c r="M140" s="5">
        <v>33368</v>
      </c>
      <c r="N140" s="5">
        <v>81105</v>
      </c>
      <c r="O140" s="5">
        <v>17749</v>
      </c>
      <c r="P140" s="5">
        <v>33591</v>
      </c>
      <c r="Q140" s="5">
        <v>71602</v>
      </c>
      <c r="R140" s="5">
        <v>121480</v>
      </c>
      <c r="S140" s="5">
        <v>59783</v>
      </c>
      <c r="T140" s="5">
        <v>44498</v>
      </c>
      <c r="U140" s="5">
        <v>26471</v>
      </c>
      <c r="V140" s="5">
        <v>41320</v>
      </c>
      <c r="W140" s="5">
        <v>74089</v>
      </c>
      <c r="X140" s="5">
        <v>80206</v>
      </c>
      <c r="Y140" s="5">
        <v>42894</v>
      </c>
      <c r="Z140" s="5">
        <v>83895</v>
      </c>
      <c r="AA140" s="5">
        <v>21502</v>
      </c>
      <c r="AB140" s="5">
        <v>40495</v>
      </c>
      <c r="AC140" s="5">
        <v>6896</v>
      </c>
      <c r="AD140" s="5">
        <v>3425</v>
      </c>
      <c r="AE140" s="5">
        <v>20807</v>
      </c>
      <c r="AF140" s="5">
        <v>9252</v>
      </c>
      <c r="AG140" s="5">
        <v>27992</v>
      </c>
      <c r="AH140" s="5">
        <v>0</v>
      </c>
      <c r="AI140" s="5">
        <v>907901</v>
      </c>
      <c r="AJ140" s="5">
        <v>200585</v>
      </c>
      <c r="AK140" s="5">
        <v>206660</v>
      </c>
      <c r="AL140" s="5">
        <v>370251</v>
      </c>
      <c r="AM140" s="5">
        <v>500641</v>
      </c>
      <c r="AN140" s="5">
        <v>961640</v>
      </c>
      <c r="AO140" s="5">
        <v>174917</v>
      </c>
      <c r="AP140" s="5">
        <v>641825</v>
      </c>
      <c r="AQ140" s="5">
        <v>721974</v>
      </c>
      <c r="AR140" s="5">
        <v>971300</v>
      </c>
      <c r="AS140" s="5">
        <v>918176</v>
      </c>
      <c r="AT140" s="5">
        <v>1153927</v>
      </c>
      <c r="AU140" s="5">
        <v>790018</v>
      </c>
      <c r="AV140" s="5">
        <v>697504</v>
      </c>
      <c r="AW140" s="5">
        <v>343538</v>
      </c>
      <c r="AX140" s="5">
        <v>144930</v>
      </c>
      <c r="AY140" s="5">
        <v>189387</v>
      </c>
      <c r="AZ140" s="5">
        <v>169922</v>
      </c>
      <c r="BA140" s="5">
        <v>94684</v>
      </c>
      <c r="BB140" s="5">
        <v>51306</v>
      </c>
      <c r="BC140" s="5">
        <v>132802</v>
      </c>
      <c r="BD140" s="5">
        <v>135472</v>
      </c>
      <c r="BE140" s="5">
        <v>81818</v>
      </c>
      <c r="BF140" s="5">
        <v>253536</v>
      </c>
      <c r="BG140" s="5">
        <v>70900</v>
      </c>
      <c r="BH140" s="5">
        <v>139658</v>
      </c>
      <c r="BI140" s="5">
        <v>105352</v>
      </c>
      <c r="BJ140" s="5">
        <v>93486</v>
      </c>
      <c r="BK140" s="5">
        <v>89816</v>
      </c>
      <c r="BL140" s="5">
        <v>106775</v>
      </c>
      <c r="BM140" s="5">
        <v>30036</v>
      </c>
      <c r="BN140" s="5">
        <v>0</v>
      </c>
      <c r="BO140" s="5">
        <v>139461</v>
      </c>
      <c r="BP140" s="5">
        <v>147229</v>
      </c>
      <c r="BQ140" s="5">
        <v>192361</v>
      </c>
      <c r="BR140" s="5">
        <v>153285</v>
      </c>
      <c r="BS140" s="5">
        <v>528249</v>
      </c>
      <c r="BT140" s="5">
        <v>178957</v>
      </c>
      <c r="BU140" s="5">
        <v>521412</v>
      </c>
      <c r="BV140" s="5">
        <v>247904</v>
      </c>
      <c r="BW140" s="5">
        <v>204126</v>
      </c>
      <c r="BX140" s="5">
        <v>1029520</v>
      </c>
      <c r="BY140" s="5">
        <v>290605</v>
      </c>
      <c r="BZ140" s="5">
        <v>216510</v>
      </c>
      <c r="CA140" s="5">
        <v>183570</v>
      </c>
      <c r="CB140" s="5">
        <v>121301</v>
      </c>
      <c r="CC140" s="5">
        <v>92287</v>
      </c>
      <c r="CD140" s="5">
        <v>101776</v>
      </c>
      <c r="CE140" s="5">
        <v>101098</v>
      </c>
      <c r="CF140" s="5">
        <v>70827</v>
      </c>
      <c r="CG140" s="5">
        <v>65866</v>
      </c>
      <c r="CH140" s="5">
        <v>44373</v>
      </c>
      <c r="CI140" s="5">
        <v>33822</v>
      </c>
      <c r="CJ140" s="5">
        <v>32514</v>
      </c>
      <c r="CK140" s="5">
        <v>28396</v>
      </c>
      <c r="CL140" s="5">
        <v>35254</v>
      </c>
      <c r="CM140" s="5">
        <v>74290</v>
      </c>
      <c r="CN140" s="5">
        <v>88321</v>
      </c>
      <c r="CO140" s="5">
        <v>164572</v>
      </c>
      <c r="CP140" s="5">
        <v>120551</v>
      </c>
      <c r="CQ140" s="5">
        <v>99770</v>
      </c>
      <c r="CR140" s="5">
        <v>117531</v>
      </c>
      <c r="CS140" s="5">
        <v>50446</v>
      </c>
      <c r="CT140" s="5">
        <v>0</v>
      </c>
      <c r="CU140" s="5">
        <v>337558</v>
      </c>
      <c r="CV140" s="5">
        <v>312549</v>
      </c>
      <c r="CW140" s="5">
        <v>230721</v>
      </c>
      <c r="CX140" s="5">
        <v>219708</v>
      </c>
      <c r="CY140" s="5">
        <v>223383</v>
      </c>
      <c r="CZ140" s="5">
        <v>197377</v>
      </c>
      <c r="DA140" s="5">
        <v>199692</v>
      </c>
      <c r="DB140" s="5">
        <v>209322</v>
      </c>
      <c r="DC140" s="5">
        <v>243144</v>
      </c>
      <c r="DD140" s="5">
        <v>222421</v>
      </c>
      <c r="DE140" s="5">
        <v>256818</v>
      </c>
      <c r="DF140" s="5">
        <v>281815</v>
      </c>
      <c r="DG140" s="5">
        <v>282888</v>
      </c>
      <c r="DH140" s="5">
        <v>238519</v>
      </c>
      <c r="DI140" s="5">
        <v>228201</v>
      </c>
      <c r="DJ140" s="5">
        <v>219593</v>
      </c>
      <c r="DK140" s="5">
        <v>211942</v>
      </c>
      <c r="DL140" s="5">
        <v>173530</v>
      </c>
      <c r="DM140" s="5">
        <v>191171</v>
      </c>
      <c r="DN140" s="5">
        <v>185939</v>
      </c>
      <c r="DO140" s="5">
        <v>139634</v>
      </c>
      <c r="DP140" s="5">
        <v>180225</v>
      </c>
      <c r="DQ140" s="5">
        <v>228074</v>
      </c>
      <c r="DR140" s="5">
        <v>217493</v>
      </c>
      <c r="DS140" s="5">
        <v>205453</v>
      </c>
      <c r="DT140" s="5">
        <v>220331</v>
      </c>
      <c r="DU140" s="5">
        <v>205189</v>
      </c>
      <c r="DV140" s="5">
        <v>206850</v>
      </c>
      <c r="DW140" s="5">
        <v>130943</v>
      </c>
      <c r="DX140" s="5">
        <v>115968</v>
      </c>
      <c r="DY140" s="5">
        <v>125477</v>
      </c>
      <c r="DZ140" s="5">
        <v>0</v>
      </c>
      <c r="EA140" s="5">
        <v>60655</v>
      </c>
      <c r="EB140" s="5">
        <v>86832</v>
      </c>
      <c r="EC140" s="5">
        <v>83010</v>
      </c>
      <c r="ED140" s="5">
        <v>45550</v>
      </c>
      <c r="EE140" s="5">
        <v>56565</v>
      </c>
      <c r="EF140" s="5">
        <v>62225</v>
      </c>
      <c r="EG140" s="5">
        <v>91784</v>
      </c>
      <c r="EH140" s="5">
        <v>87321</v>
      </c>
      <c r="EI140" s="5">
        <v>130552</v>
      </c>
      <c r="EJ140" s="5">
        <v>89386</v>
      </c>
      <c r="EK140" s="5">
        <v>75858</v>
      </c>
      <c r="EL140" s="5">
        <v>75268</v>
      </c>
      <c r="EM140" s="5">
        <v>71732</v>
      </c>
      <c r="EN140" s="5">
        <v>81460</v>
      </c>
      <c r="EO140" s="5">
        <v>94198</v>
      </c>
      <c r="EP140" s="5">
        <v>91309</v>
      </c>
      <c r="EQ140" s="5">
        <v>92723</v>
      </c>
      <c r="ER140" s="5">
        <v>72348</v>
      </c>
      <c r="ES140" s="5">
        <v>43044</v>
      </c>
      <c r="ET140" s="5">
        <v>42118</v>
      </c>
      <c r="EU140" s="5">
        <v>29596</v>
      </c>
      <c r="EV140" s="5">
        <v>127623</v>
      </c>
      <c r="EW140" s="5">
        <v>84825</v>
      </c>
      <c r="EX140" s="5">
        <v>64164</v>
      </c>
      <c r="EY140" s="5">
        <v>77789</v>
      </c>
      <c r="EZ140" s="5">
        <v>193917</v>
      </c>
      <c r="FA140" s="5">
        <v>107640</v>
      </c>
      <c r="FB140" s="5">
        <v>96563</v>
      </c>
      <c r="FC140" s="5">
        <v>149649</v>
      </c>
      <c r="FD140" s="5">
        <v>89702</v>
      </c>
      <c r="FE140" s="5">
        <v>60410</v>
      </c>
      <c r="FF140" s="5">
        <v>0</v>
      </c>
      <c r="FG140" s="5">
        <v>0</v>
      </c>
      <c r="FH140" s="5">
        <v>0</v>
      </c>
      <c r="FI140" s="5">
        <v>0</v>
      </c>
      <c r="FJ140" s="5">
        <v>0</v>
      </c>
      <c r="FK140" s="5">
        <v>0</v>
      </c>
      <c r="FL140" s="5">
        <v>0</v>
      </c>
      <c r="FM140" s="5">
        <v>0</v>
      </c>
      <c r="FN140" s="5">
        <v>0</v>
      </c>
      <c r="FO140" s="5">
        <v>0</v>
      </c>
      <c r="FP140" s="5">
        <v>0</v>
      </c>
      <c r="FQ140" s="5">
        <v>0</v>
      </c>
      <c r="FR140" s="5">
        <v>0</v>
      </c>
      <c r="FS140" s="5">
        <v>0</v>
      </c>
      <c r="FT140" s="5">
        <v>0</v>
      </c>
      <c r="FU140" s="5" t="s">
        <v>220</v>
      </c>
      <c r="FV140" s="5" t="s">
        <v>220</v>
      </c>
      <c r="FW140" s="5" t="s">
        <v>220</v>
      </c>
      <c r="FX140" s="5" t="s">
        <v>220</v>
      </c>
      <c r="FY140" s="5" t="s">
        <v>220</v>
      </c>
      <c r="FZ140" s="5" t="s">
        <v>220</v>
      </c>
      <c r="GA140" s="5" t="s">
        <v>220</v>
      </c>
      <c r="GB140" s="5" t="s">
        <v>220</v>
      </c>
      <c r="GC140" s="5" t="s">
        <v>220</v>
      </c>
      <c r="GD140" s="5" t="s">
        <v>220</v>
      </c>
      <c r="GE140" s="5" t="s">
        <v>220</v>
      </c>
      <c r="GF140" s="5" t="s">
        <v>220</v>
      </c>
      <c r="GG140" s="5" t="s">
        <v>220</v>
      </c>
      <c r="GH140" s="5" t="s">
        <v>220</v>
      </c>
      <c r="GI140" s="5" t="s">
        <v>220</v>
      </c>
      <c r="GJ140" s="5" t="s">
        <v>220</v>
      </c>
      <c r="GK140" s="5" t="s">
        <v>220</v>
      </c>
      <c r="GL140" s="5" t="s">
        <v>220</v>
      </c>
      <c r="GM140" s="5">
        <v>1499706</v>
      </c>
      <c r="GN140" s="5">
        <v>787402</v>
      </c>
      <c r="GO140" s="5">
        <v>771604</v>
      </c>
      <c r="GP140" s="5">
        <v>846706</v>
      </c>
      <c r="GQ140" s="5">
        <v>1368159</v>
      </c>
      <c r="GR140" s="5">
        <v>1433245</v>
      </c>
      <c r="GS140" s="5">
        <v>997832</v>
      </c>
      <c r="GT140" s="5">
        <v>1213953</v>
      </c>
      <c r="GU140" s="5">
        <v>1349958</v>
      </c>
      <c r="GV140" s="5">
        <v>2415883</v>
      </c>
      <c r="GW140" s="5">
        <v>1577829</v>
      </c>
      <c r="GX140" s="5">
        <v>2111444</v>
      </c>
      <c r="GY140" s="5">
        <v>1345978</v>
      </c>
      <c r="GZ140" s="5">
        <v>1172249</v>
      </c>
      <c r="HA140" s="5">
        <v>829825</v>
      </c>
      <c r="HB140" s="5">
        <v>679087</v>
      </c>
      <c r="HC140" s="5">
        <v>654933</v>
      </c>
      <c r="HD140" s="5">
        <v>531124</v>
      </c>
      <c r="HE140" s="5">
        <v>421236</v>
      </c>
      <c r="HF140" s="5">
        <v>387348</v>
      </c>
      <c r="HG140" s="5">
        <v>409998</v>
      </c>
      <c r="HH140" s="5">
        <v>556040</v>
      </c>
      <c r="HI140" s="5">
        <v>466007</v>
      </c>
      <c r="HJ140" s="5">
        <v>654342</v>
      </c>
      <c r="HK140" s="5">
        <v>450031</v>
      </c>
      <c r="HL140" s="5">
        <v>685686</v>
      </c>
      <c r="HM140" s="5">
        <v>589964</v>
      </c>
      <c r="HN140" s="5">
        <v>780975</v>
      </c>
      <c r="HO140" s="5">
        <v>729212</v>
      </c>
      <c r="HP140" s="5">
        <v>488021</v>
      </c>
      <c r="HQ140" s="5">
        <v>294361</v>
      </c>
      <c r="HR140" s="5">
        <v>0</v>
      </c>
      <c r="HS140" s="5">
        <v>1909778</v>
      </c>
      <c r="HT140" s="5">
        <v>1952961</v>
      </c>
      <c r="HU140" s="5">
        <v>1903359</v>
      </c>
      <c r="HV140" s="5">
        <v>1878408</v>
      </c>
      <c r="HW140" s="5">
        <v>1992697</v>
      </c>
      <c r="HX140" s="5">
        <v>2088213</v>
      </c>
      <c r="HY140" s="5">
        <v>2076042</v>
      </c>
      <c r="HZ140" s="5">
        <v>1918153</v>
      </c>
      <c r="IA140" s="5">
        <v>1739498</v>
      </c>
      <c r="IB140" s="5">
        <v>1727076</v>
      </c>
      <c r="IC140" s="5">
        <v>1763268</v>
      </c>
      <c r="ID140" s="5">
        <v>2080098</v>
      </c>
      <c r="IE140" s="5">
        <v>1909134</v>
      </c>
      <c r="IF140" s="5">
        <v>1531740</v>
      </c>
      <c r="IG140" s="5">
        <v>1385584</v>
      </c>
      <c r="IH140" s="5">
        <v>1052055</v>
      </c>
      <c r="II140" s="5">
        <v>1606068</v>
      </c>
      <c r="IJ140" s="5">
        <v>1548883</v>
      </c>
      <c r="IK140" s="5">
        <v>2835085</v>
      </c>
      <c r="IL140" s="5">
        <v>2595649</v>
      </c>
      <c r="IM140" s="5">
        <v>1525619</v>
      </c>
      <c r="IN140" s="5">
        <v>3061717</v>
      </c>
      <c r="IO140" s="5">
        <v>1816174</v>
      </c>
      <c r="IP140" s="5">
        <v>1134200</v>
      </c>
      <c r="IQ140" s="5">
        <v>899185</v>
      </c>
      <c r="IR140" s="5">
        <v>943265</v>
      </c>
      <c r="IS140" s="5">
        <v>876882</v>
      </c>
      <c r="IT140" s="5">
        <v>836635</v>
      </c>
      <c r="IU140" s="5">
        <v>721339</v>
      </c>
      <c r="IV140" s="5">
        <v>673393</v>
      </c>
      <c r="IW140" s="5">
        <v>655316</v>
      </c>
      <c r="IX140" s="5">
        <v>343672</v>
      </c>
      <c r="IY140" s="5">
        <v>200319</v>
      </c>
      <c r="IZ140" s="5">
        <v>212395</v>
      </c>
      <c r="JA140" s="5">
        <v>199628</v>
      </c>
      <c r="JB140" s="5">
        <v>207095</v>
      </c>
      <c r="JC140" s="5">
        <v>220551</v>
      </c>
      <c r="JD140" s="5">
        <v>238159</v>
      </c>
      <c r="JE140" s="5">
        <v>220808</v>
      </c>
      <c r="JF140" s="5">
        <v>224790</v>
      </c>
      <c r="JG140" s="5">
        <v>219927</v>
      </c>
      <c r="JH140" s="5">
        <v>215982</v>
      </c>
      <c r="JI140" s="5">
        <v>194438</v>
      </c>
      <c r="JJ140" s="5">
        <v>173211</v>
      </c>
      <c r="JK140" s="5">
        <v>178442</v>
      </c>
      <c r="JL140" s="5">
        <v>170687</v>
      </c>
      <c r="JM140" s="5">
        <v>162589</v>
      </c>
      <c r="JN140" s="5">
        <v>159676</v>
      </c>
      <c r="JO140" s="5">
        <v>154066</v>
      </c>
      <c r="JP140" s="5">
        <v>147814</v>
      </c>
      <c r="JQ140" s="5">
        <v>128494</v>
      </c>
      <c r="JR140" s="5">
        <v>97048</v>
      </c>
      <c r="JS140" s="5">
        <v>92641</v>
      </c>
      <c r="JT140" s="5">
        <v>102427</v>
      </c>
      <c r="JU140" s="5">
        <v>112249</v>
      </c>
      <c r="JV140" s="5">
        <v>107164</v>
      </c>
      <c r="JW140" s="5">
        <v>109774</v>
      </c>
      <c r="JX140" s="5">
        <v>116304</v>
      </c>
      <c r="JY140" s="5">
        <v>115293</v>
      </c>
      <c r="JZ140" s="5">
        <v>110802</v>
      </c>
      <c r="KA140" s="5">
        <v>94673</v>
      </c>
      <c r="KB140" s="5">
        <v>93459</v>
      </c>
      <c r="KC140" s="5">
        <v>100674</v>
      </c>
      <c r="KD140" s="5">
        <v>63324</v>
      </c>
      <c r="KE140" s="5">
        <v>183065</v>
      </c>
      <c r="KF140" s="5">
        <v>170452</v>
      </c>
      <c r="KG140" s="5">
        <v>169141</v>
      </c>
      <c r="KH140" s="5">
        <v>168365</v>
      </c>
      <c r="KI140" s="5">
        <v>184597</v>
      </c>
      <c r="KJ140" s="5">
        <v>183337</v>
      </c>
      <c r="KK140" s="5">
        <v>163292</v>
      </c>
      <c r="KL140" s="5">
        <v>164690</v>
      </c>
      <c r="KM140" s="5">
        <v>162698</v>
      </c>
      <c r="KN140" s="5">
        <v>160048</v>
      </c>
      <c r="KO140" s="5">
        <v>138375</v>
      </c>
      <c r="KP140" s="5">
        <v>142093</v>
      </c>
      <c r="KQ140" s="5">
        <v>127928</v>
      </c>
      <c r="KR140" s="5">
        <v>113354</v>
      </c>
      <c r="KS140" s="5">
        <v>99309</v>
      </c>
      <c r="KT140" s="5">
        <v>90100</v>
      </c>
      <c r="KU140" s="5">
        <v>91564</v>
      </c>
      <c r="KV140" s="5">
        <v>89522</v>
      </c>
      <c r="KW140" s="5">
        <v>106679</v>
      </c>
      <c r="KX140" s="5">
        <v>95739</v>
      </c>
      <c r="KY140" s="5">
        <v>77777</v>
      </c>
      <c r="KZ140" s="5">
        <v>87328</v>
      </c>
      <c r="LA140" s="5">
        <v>81603</v>
      </c>
      <c r="LB140" s="5">
        <v>67999</v>
      </c>
      <c r="LC140" s="5">
        <v>57537</v>
      </c>
      <c r="LD140" s="5">
        <v>58194</v>
      </c>
      <c r="LE140" s="5">
        <v>51217</v>
      </c>
      <c r="LF140" s="5">
        <v>53261</v>
      </c>
      <c r="LG140" s="5">
        <v>42749</v>
      </c>
      <c r="LH140" s="5">
        <v>42315</v>
      </c>
      <c r="LI140" s="5">
        <v>43168</v>
      </c>
      <c r="LJ140" s="5">
        <v>35611</v>
      </c>
      <c r="LK140" s="5">
        <v>35302</v>
      </c>
      <c r="LL140" s="5">
        <v>36054</v>
      </c>
      <c r="LM140" s="5">
        <v>35665</v>
      </c>
      <c r="LN140" s="5">
        <v>34896</v>
      </c>
      <c r="LO140" s="5">
        <v>31068</v>
      </c>
      <c r="LP140" s="5">
        <v>27720</v>
      </c>
      <c r="LQ140" s="5">
        <v>35378</v>
      </c>
      <c r="LR140" s="5">
        <v>41794</v>
      </c>
      <c r="LS140" s="5">
        <v>42018</v>
      </c>
      <c r="LT140" s="5">
        <v>35580</v>
      </c>
      <c r="LU140" s="5">
        <v>34499</v>
      </c>
      <c r="LV140" s="5">
        <v>31917</v>
      </c>
      <c r="LW140" s="5">
        <v>26267</v>
      </c>
      <c r="LX140" s="5">
        <v>23577</v>
      </c>
      <c r="LY140" s="5">
        <v>15974</v>
      </c>
      <c r="LZ140" s="5">
        <v>15224</v>
      </c>
      <c r="MA140" s="5">
        <v>14398</v>
      </c>
      <c r="MB140" s="5">
        <v>12897</v>
      </c>
      <c r="MC140" s="5">
        <v>16534</v>
      </c>
      <c r="MD140" s="5">
        <v>8229</v>
      </c>
      <c r="ME140" s="5">
        <v>6098</v>
      </c>
      <c r="MF140" s="5">
        <v>9706</v>
      </c>
      <c r="MG140" s="5">
        <v>12226</v>
      </c>
      <c r="MH140" s="5">
        <v>10626</v>
      </c>
      <c r="MI140" s="5">
        <v>10191</v>
      </c>
      <c r="MJ140" s="5">
        <v>10148</v>
      </c>
      <c r="MK140" s="5">
        <v>10427</v>
      </c>
      <c r="ML140" s="5">
        <v>11102</v>
      </c>
      <c r="MM140" s="5">
        <v>7806</v>
      </c>
      <c r="MN140" s="5">
        <v>10226</v>
      </c>
      <c r="MO140" s="5">
        <v>10900</v>
      </c>
      <c r="MP140" s="5">
        <v>3911</v>
      </c>
      <c r="MQ140" s="5">
        <v>0</v>
      </c>
      <c r="MR140" s="5">
        <v>0</v>
      </c>
      <c r="MS140" s="5">
        <v>0</v>
      </c>
      <c r="MT140" s="5">
        <v>0</v>
      </c>
      <c r="MU140" s="5">
        <v>0</v>
      </c>
      <c r="MV140" s="5">
        <v>0</v>
      </c>
      <c r="MW140" s="5">
        <v>0</v>
      </c>
      <c r="MX140" s="5">
        <v>0</v>
      </c>
      <c r="MY140" s="5">
        <v>0</v>
      </c>
      <c r="MZ140" s="5">
        <v>0</v>
      </c>
      <c r="NA140" s="5">
        <v>0</v>
      </c>
      <c r="NB140" s="5">
        <v>0</v>
      </c>
      <c r="NC140" s="5">
        <v>0</v>
      </c>
      <c r="ND140" s="5">
        <v>0</v>
      </c>
      <c r="NE140" s="5" t="s">
        <v>220</v>
      </c>
      <c r="NF140" s="5" t="s">
        <v>220</v>
      </c>
      <c r="NG140" s="5" t="s">
        <v>220</v>
      </c>
      <c r="NH140" s="5" t="s">
        <v>220</v>
      </c>
      <c r="NI140" s="5" t="s">
        <v>220</v>
      </c>
      <c r="NJ140" s="5" t="s">
        <v>220</v>
      </c>
      <c r="NK140" s="5" t="s">
        <v>220</v>
      </c>
      <c r="NL140" s="5" t="s">
        <v>220</v>
      </c>
      <c r="NM140" s="5" t="s">
        <v>220</v>
      </c>
      <c r="NN140" s="5" t="s">
        <v>220</v>
      </c>
      <c r="NO140" s="5" t="s">
        <v>220</v>
      </c>
      <c r="NP140" s="5" t="s">
        <v>220</v>
      </c>
      <c r="NQ140" s="5" t="s">
        <v>220</v>
      </c>
      <c r="NR140" s="5" t="s">
        <v>220</v>
      </c>
      <c r="NS140" s="5" t="s">
        <v>220</v>
      </c>
      <c r="NT140" s="5" t="s">
        <v>220</v>
      </c>
      <c r="NU140" s="5" t="s">
        <v>220</v>
      </c>
      <c r="NV140" s="5" t="s">
        <v>220</v>
      </c>
      <c r="NW140" s="5">
        <v>0</v>
      </c>
      <c r="NX140" s="5">
        <v>0</v>
      </c>
      <c r="NY140" s="5">
        <v>0</v>
      </c>
      <c r="NZ140" s="5">
        <v>0</v>
      </c>
      <c r="OA140" s="5">
        <v>0</v>
      </c>
      <c r="OB140" s="5">
        <v>0</v>
      </c>
      <c r="OC140" s="5">
        <v>0</v>
      </c>
      <c r="OD140" s="5">
        <v>0</v>
      </c>
      <c r="OE140" s="5">
        <v>0</v>
      </c>
      <c r="OF140" s="5">
        <v>0</v>
      </c>
      <c r="OG140" s="5">
        <v>0</v>
      </c>
      <c r="OH140" s="5">
        <v>0</v>
      </c>
      <c r="OI140" s="5">
        <v>0</v>
      </c>
      <c r="OJ140" s="5">
        <v>0</v>
      </c>
      <c r="OK140" s="5" t="s">
        <v>220</v>
      </c>
      <c r="OL140" s="5" t="s">
        <v>220</v>
      </c>
      <c r="OM140" s="5" t="s">
        <v>220</v>
      </c>
      <c r="ON140" s="5" t="s">
        <v>220</v>
      </c>
      <c r="OO140" s="5" t="s">
        <v>220</v>
      </c>
      <c r="OP140" s="5" t="s">
        <v>220</v>
      </c>
      <c r="OQ140" s="5" t="s">
        <v>220</v>
      </c>
      <c r="OR140" s="5" t="s">
        <v>220</v>
      </c>
      <c r="OS140" s="5" t="s">
        <v>220</v>
      </c>
      <c r="OT140" s="5" t="s">
        <v>220</v>
      </c>
      <c r="OU140" s="5" t="s">
        <v>220</v>
      </c>
      <c r="OV140" s="5" t="s">
        <v>220</v>
      </c>
      <c r="OW140" s="5" t="s">
        <v>220</v>
      </c>
      <c r="OX140" s="5" t="s">
        <v>220</v>
      </c>
      <c r="OY140" s="5" t="s">
        <v>220</v>
      </c>
      <c r="OZ140" s="5" t="s">
        <v>220</v>
      </c>
      <c r="PA140" s="5" t="s">
        <v>220</v>
      </c>
      <c r="PB140" s="5" t="s">
        <v>220</v>
      </c>
      <c r="PC140" s="5">
        <v>57888</v>
      </c>
      <c r="PD140" s="5">
        <v>55302</v>
      </c>
      <c r="PE140" s="5">
        <v>54509</v>
      </c>
      <c r="PF140" s="5">
        <v>61573</v>
      </c>
      <c r="PG140" s="5">
        <v>59432</v>
      </c>
      <c r="PH140" s="5">
        <v>58040</v>
      </c>
      <c r="PI140" s="5">
        <v>62644</v>
      </c>
      <c r="PJ140" s="5">
        <v>64431</v>
      </c>
      <c r="PK140" s="5">
        <v>68923</v>
      </c>
      <c r="PL140" s="5">
        <v>67486</v>
      </c>
      <c r="PM140" s="5">
        <v>72787</v>
      </c>
      <c r="PN140" s="5">
        <v>72964</v>
      </c>
      <c r="PO140" s="5">
        <v>72379</v>
      </c>
      <c r="PP140" s="5">
        <v>83354</v>
      </c>
      <c r="PQ140" s="5">
        <v>87217</v>
      </c>
      <c r="PR140" s="5">
        <v>88846</v>
      </c>
      <c r="PS140" s="5">
        <v>71191</v>
      </c>
      <c r="PT140" s="5">
        <v>41161</v>
      </c>
      <c r="PU140" s="5">
        <v>54006</v>
      </c>
      <c r="PV140" s="5">
        <v>74543</v>
      </c>
      <c r="PW140" s="5">
        <v>78345</v>
      </c>
      <c r="PX140" s="5">
        <v>46741</v>
      </c>
      <c r="PY140" s="5">
        <v>42611</v>
      </c>
      <c r="PZ140" s="5">
        <v>45987</v>
      </c>
      <c r="QA140" s="5">
        <v>46941</v>
      </c>
      <c r="QB140" s="5">
        <v>44812</v>
      </c>
      <c r="QC140" s="5">
        <v>42654</v>
      </c>
      <c r="QD140" s="5">
        <v>38184</v>
      </c>
      <c r="QE140" s="5">
        <v>39663</v>
      </c>
      <c r="QF140" s="5">
        <v>42643</v>
      </c>
      <c r="QG140" s="5">
        <v>43145</v>
      </c>
      <c r="QH140" s="5">
        <v>17295</v>
      </c>
      <c r="QI140" s="5">
        <v>144915</v>
      </c>
      <c r="QJ140" s="5">
        <v>141957</v>
      </c>
      <c r="QK140" s="5">
        <v>143140</v>
      </c>
      <c r="QL140" s="5">
        <v>134925</v>
      </c>
      <c r="QM140" s="5">
        <v>147604</v>
      </c>
      <c r="QN140" s="5">
        <v>149523</v>
      </c>
      <c r="QO140" s="5">
        <v>145795</v>
      </c>
      <c r="QP140" s="5">
        <v>139247</v>
      </c>
      <c r="QQ140" s="5">
        <v>146177</v>
      </c>
      <c r="QR140" s="5">
        <v>141065</v>
      </c>
      <c r="QS140" s="5">
        <v>142682</v>
      </c>
      <c r="QT140" s="5">
        <v>142400</v>
      </c>
      <c r="QU140" s="5">
        <v>148962</v>
      </c>
      <c r="QV140" s="5">
        <v>135466</v>
      </c>
      <c r="QW140" s="5">
        <v>114382</v>
      </c>
      <c r="QX140" s="5">
        <v>120036</v>
      </c>
      <c r="QY140" s="5">
        <v>63941</v>
      </c>
      <c r="QZ140" s="5">
        <v>80520</v>
      </c>
      <c r="RA140" s="5">
        <v>68519</v>
      </c>
      <c r="RB140" s="5">
        <v>57504</v>
      </c>
      <c r="RC140" s="5">
        <v>62959</v>
      </c>
      <c r="RD140" s="5">
        <v>50376</v>
      </c>
      <c r="RE140" s="5">
        <v>47384</v>
      </c>
      <c r="RF140" s="5">
        <v>45177</v>
      </c>
      <c r="RG140" s="5">
        <v>43340</v>
      </c>
      <c r="RH140" s="5">
        <v>42735</v>
      </c>
      <c r="RI140" s="5">
        <v>41387</v>
      </c>
      <c r="RJ140" s="5">
        <v>39525</v>
      </c>
      <c r="RK140" s="5">
        <v>37874</v>
      </c>
      <c r="RL140" s="5">
        <v>41165</v>
      </c>
      <c r="RM140" s="5">
        <v>43649</v>
      </c>
      <c r="RN140" s="5">
        <v>19155</v>
      </c>
      <c r="RO140" s="5">
        <v>76860</v>
      </c>
      <c r="RP140" s="5">
        <v>83662</v>
      </c>
      <c r="RQ140" s="5">
        <v>86106</v>
      </c>
      <c r="RR140" s="5">
        <v>83187</v>
      </c>
      <c r="RS140" s="5">
        <v>81366</v>
      </c>
      <c r="RT140" s="5">
        <v>85292</v>
      </c>
      <c r="RU140" s="5">
        <v>87534</v>
      </c>
      <c r="RV140" s="5">
        <v>91533</v>
      </c>
      <c r="RW140" s="5">
        <v>95944</v>
      </c>
      <c r="RX140" s="5">
        <v>92751</v>
      </c>
      <c r="RY140" s="5">
        <v>93785</v>
      </c>
      <c r="RZ140" s="5">
        <v>99309</v>
      </c>
      <c r="SA140" s="5">
        <v>95458</v>
      </c>
      <c r="SB140" s="5">
        <v>107864</v>
      </c>
      <c r="SC140" s="5">
        <v>91225</v>
      </c>
      <c r="SD140" s="5">
        <v>86823</v>
      </c>
      <c r="SE140" s="5">
        <v>96416</v>
      </c>
      <c r="SF140" s="5">
        <v>84099</v>
      </c>
      <c r="SG140" s="5">
        <v>85769</v>
      </c>
      <c r="SH140" s="5">
        <v>73953</v>
      </c>
      <c r="SI140" s="5">
        <v>84340</v>
      </c>
      <c r="SJ140" s="5">
        <v>72030</v>
      </c>
      <c r="SK140" s="5">
        <v>72777</v>
      </c>
      <c r="SL140" s="5">
        <v>58732</v>
      </c>
      <c r="SM140" s="5">
        <v>56202</v>
      </c>
      <c r="SN140" s="5">
        <v>54939</v>
      </c>
      <c r="SO140" s="5">
        <v>54716</v>
      </c>
      <c r="SP140" s="5">
        <v>52455</v>
      </c>
      <c r="SQ140" s="5">
        <v>48497</v>
      </c>
      <c r="SR140" s="5">
        <v>52042</v>
      </c>
      <c r="SS140" s="5">
        <v>53396</v>
      </c>
      <c r="ST140" s="5">
        <v>28166</v>
      </c>
      <c r="SU140" s="5">
        <v>101543</v>
      </c>
      <c r="SV140" s="5">
        <v>96100</v>
      </c>
      <c r="SW140" s="5">
        <v>91522</v>
      </c>
      <c r="SX140" s="5">
        <v>147415</v>
      </c>
      <c r="SY140" s="5">
        <v>135712</v>
      </c>
      <c r="SZ140" s="5">
        <v>136012</v>
      </c>
      <c r="TA140" s="5">
        <v>116605</v>
      </c>
      <c r="TB140" s="5">
        <v>106957</v>
      </c>
      <c r="TC140" s="5">
        <v>109512</v>
      </c>
      <c r="TD140" s="5">
        <v>128945</v>
      </c>
      <c r="TE140" s="5">
        <v>71463</v>
      </c>
      <c r="TF140" s="5">
        <v>56243</v>
      </c>
      <c r="TG140" s="5">
        <v>46969</v>
      </c>
      <c r="TH140" s="5">
        <v>52739</v>
      </c>
      <c r="TI140" s="5">
        <v>48299</v>
      </c>
      <c r="TJ140" s="5">
        <v>37823</v>
      </c>
      <c r="TK140" s="5">
        <v>12581</v>
      </c>
      <c r="TL140" s="5">
        <v>9060</v>
      </c>
      <c r="TM140" s="5">
        <v>25952</v>
      </c>
      <c r="TN140" s="5">
        <v>27708</v>
      </c>
      <c r="TO140" s="5">
        <v>27710</v>
      </c>
      <c r="TP140" s="5">
        <v>32905</v>
      </c>
      <c r="TQ140" s="5">
        <v>29850</v>
      </c>
      <c r="TR140" s="5">
        <v>20527</v>
      </c>
      <c r="TS140" s="5">
        <v>20445</v>
      </c>
      <c r="TT140" s="5">
        <v>22334</v>
      </c>
      <c r="TU140" s="5">
        <v>19386</v>
      </c>
      <c r="TV140" s="5">
        <v>12940</v>
      </c>
      <c r="TW140" s="5">
        <v>11095</v>
      </c>
      <c r="TX140" s="5">
        <v>13719</v>
      </c>
      <c r="TY140" s="5">
        <v>13588</v>
      </c>
      <c r="TZ140" s="5">
        <v>4433</v>
      </c>
      <c r="UA140" s="5">
        <v>0</v>
      </c>
      <c r="UB140" s="5">
        <v>0</v>
      </c>
      <c r="UC140" s="5">
        <v>0</v>
      </c>
      <c r="UD140" s="5">
        <v>0</v>
      </c>
      <c r="UE140" s="5">
        <v>0</v>
      </c>
      <c r="UF140" s="5">
        <v>0</v>
      </c>
      <c r="UG140" s="5">
        <v>0</v>
      </c>
      <c r="UH140" s="5">
        <v>0</v>
      </c>
      <c r="UI140" s="5">
        <v>0</v>
      </c>
      <c r="UJ140" s="5">
        <v>0</v>
      </c>
      <c r="UK140" s="5">
        <v>0</v>
      </c>
      <c r="UL140" s="5">
        <v>0</v>
      </c>
      <c r="UM140" s="5">
        <v>0</v>
      </c>
      <c r="UN140" s="5">
        <v>0</v>
      </c>
      <c r="UO140" s="5">
        <v>0</v>
      </c>
      <c r="UP140" s="5">
        <v>0</v>
      </c>
      <c r="UQ140" s="5">
        <v>196</v>
      </c>
      <c r="UR140" s="5">
        <v>513</v>
      </c>
      <c r="US140" s="5">
        <v>991</v>
      </c>
      <c r="UT140" s="5">
        <v>5154</v>
      </c>
      <c r="UU140" s="5">
        <v>32</v>
      </c>
      <c r="UV140" s="5">
        <v>9226</v>
      </c>
      <c r="UW140" s="5">
        <v>11839</v>
      </c>
      <c r="UX140" s="5">
        <v>12163</v>
      </c>
      <c r="UY140" s="5">
        <v>9981</v>
      </c>
      <c r="UZ140" s="5">
        <v>5107</v>
      </c>
      <c r="VA140" s="5">
        <v>5999</v>
      </c>
      <c r="VB140" s="5">
        <v>7274</v>
      </c>
      <c r="VC140" s="5">
        <v>8403</v>
      </c>
      <c r="VD140" s="5">
        <v>7903</v>
      </c>
      <c r="VE140" s="5">
        <v>12315</v>
      </c>
      <c r="VF140" s="5">
        <v>9422</v>
      </c>
      <c r="VG140" s="5">
        <v>98686</v>
      </c>
      <c r="VH140" s="5">
        <v>111837</v>
      </c>
      <c r="VI140" s="5">
        <v>120473</v>
      </c>
      <c r="VJ140" s="5">
        <v>107417</v>
      </c>
      <c r="VK140" s="5">
        <v>111242</v>
      </c>
      <c r="VL140" s="5">
        <v>81724</v>
      </c>
      <c r="VM140" s="5">
        <v>154598</v>
      </c>
      <c r="VN140" s="5">
        <v>166722</v>
      </c>
      <c r="VO140" s="5">
        <v>128297</v>
      </c>
      <c r="VP140" s="5">
        <v>123742</v>
      </c>
      <c r="VQ140" s="5">
        <v>139422</v>
      </c>
      <c r="VR140" s="5">
        <v>142919</v>
      </c>
      <c r="VS140" s="5">
        <v>156018</v>
      </c>
      <c r="VT140" s="5">
        <v>215968</v>
      </c>
      <c r="VU140" s="5">
        <v>217740</v>
      </c>
      <c r="VV140" s="5">
        <v>225170</v>
      </c>
      <c r="VW140" s="5">
        <v>221571</v>
      </c>
      <c r="VX140" s="5">
        <v>249700</v>
      </c>
      <c r="VY140" s="5">
        <v>177697</v>
      </c>
      <c r="VZ140" s="5">
        <v>99937</v>
      </c>
      <c r="WA140" s="5">
        <v>209710</v>
      </c>
      <c r="WB140" s="5">
        <v>336044</v>
      </c>
      <c r="WC140" s="5">
        <v>400912</v>
      </c>
      <c r="WD140" s="5">
        <v>176274</v>
      </c>
      <c r="WE140" s="5">
        <v>160442</v>
      </c>
      <c r="WF140" s="5">
        <v>142678</v>
      </c>
      <c r="WG140" s="5">
        <v>138242</v>
      </c>
      <c r="WH140" s="5">
        <v>144532</v>
      </c>
      <c r="WI140" s="5">
        <v>119137</v>
      </c>
      <c r="WJ140" s="5">
        <v>139474</v>
      </c>
      <c r="WK140" s="5">
        <v>135669</v>
      </c>
      <c r="WL140" s="5">
        <v>67708</v>
      </c>
      <c r="WM140" s="5">
        <v>24451</v>
      </c>
      <c r="WN140" s="5">
        <v>23526</v>
      </c>
      <c r="WO140" s="5">
        <v>21637</v>
      </c>
      <c r="WP140" s="5">
        <v>22216</v>
      </c>
      <c r="WQ140" s="5">
        <v>22975</v>
      </c>
      <c r="WR140" s="5">
        <v>22163</v>
      </c>
      <c r="WS140" s="5">
        <v>21202</v>
      </c>
      <c r="WT140" s="5">
        <v>21518</v>
      </c>
      <c r="WU140" s="5">
        <v>24360</v>
      </c>
      <c r="WV140" s="5">
        <v>22335</v>
      </c>
      <c r="WW140" s="5">
        <v>23198</v>
      </c>
      <c r="WX140" s="5">
        <v>27125</v>
      </c>
      <c r="WY140" s="5">
        <v>24338</v>
      </c>
      <c r="WZ140" s="5">
        <v>22676</v>
      </c>
      <c r="XA140" s="5">
        <v>18969</v>
      </c>
      <c r="XB140" s="5">
        <v>19723</v>
      </c>
      <c r="XC140" s="5">
        <v>29786</v>
      </c>
      <c r="XD140" s="5">
        <v>17225</v>
      </c>
      <c r="XE140" s="5">
        <v>2931</v>
      </c>
      <c r="XF140" s="5">
        <v>423</v>
      </c>
      <c r="XG140" s="5">
        <v>0</v>
      </c>
      <c r="XH140" s="5">
        <v>2358</v>
      </c>
      <c r="XI140" s="5">
        <v>3086</v>
      </c>
      <c r="XJ140" s="5">
        <v>4346</v>
      </c>
      <c r="XK140" s="5">
        <v>5085</v>
      </c>
      <c r="XL140" s="5">
        <v>5373</v>
      </c>
      <c r="XM140" s="5">
        <v>4950</v>
      </c>
      <c r="XN140" s="5">
        <v>6233</v>
      </c>
      <c r="XO140" s="5">
        <v>6208</v>
      </c>
      <c r="XP140" s="5">
        <v>6239</v>
      </c>
      <c r="XQ140" s="5">
        <v>3461</v>
      </c>
      <c r="XR140" s="5">
        <v>180</v>
      </c>
      <c r="XS140" s="2">
        <v>14354</v>
      </c>
      <c r="XT140" s="3" t="s">
        <v>222</v>
      </c>
      <c r="XU140" s="3" t="s">
        <v>222</v>
      </c>
      <c r="XV140" s="3" t="s">
        <v>222</v>
      </c>
      <c r="XW140" s="3" t="s">
        <v>221</v>
      </c>
      <c r="XX140" s="3" t="s">
        <v>222</v>
      </c>
      <c r="XY140" s="3" t="s">
        <v>222</v>
      </c>
      <c r="XZ140" s="3" t="s">
        <v>292</v>
      </c>
    </row>
    <row r="141" spans="1:650" x14ac:dyDescent="0.3">
      <c r="A141" s="1" t="s">
        <v>135</v>
      </c>
      <c r="B141" s="2">
        <v>4062222</v>
      </c>
      <c r="C141" s="5">
        <v>20753</v>
      </c>
      <c r="D141" s="5">
        <v>11219</v>
      </c>
      <c r="E141" s="5">
        <v>24967</v>
      </c>
      <c r="F141" s="5">
        <v>26547</v>
      </c>
      <c r="G141" s="5">
        <v>14539</v>
      </c>
      <c r="H141" s="5">
        <v>19984</v>
      </c>
      <c r="I141" s="5">
        <v>21970</v>
      </c>
      <c r="J141" s="5">
        <v>20998</v>
      </c>
      <c r="K141" s="5">
        <v>12247</v>
      </c>
      <c r="L141" s="5">
        <v>300</v>
      </c>
      <c r="M141" s="5">
        <v>1985</v>
      </c>
      <c r="N141" s="5">
        <v>235</v>
      </c>
      <c r="O141" s="5">
        <v>0</v>
      </c>
      <c r="P141" s="5">
        <v>0</v>
      </c>
      <c r="Q141" s="5">
        <v>0</v>
      </c>
      <c r="R141" s="5">
        <v>0</v>
      </c>
      <c r="S141" s="5">
        <v>0</v>
      </c>
      <c r="T141" s="5">
        <v>0</v>
      </c>
      <c r="U141" s="5">
        <v>0</v>
      </c>
      <c r="V141" s="5">
        <v>0</v>
      </c>
      <c r="W141" s="5">
        <v>386</v>
      </c>
      <c r="X141" s="5">
        <v>4793</v>
      </c>
      <c r="Y141" s="5">
        <v>19119</v>
      </c>
      <c r="Z141" s="5">
        <v>30051</v>
      </c>
      <c r="AA141" s="5">
        <v>27046</v>
      </c>
      <c r="AB141" s="5">
        <v>763</v>
      </c>
      <c r="AC141" s="5">
        <v>27416</v>
      </c>
      <c r="AD141" s="5">
        <v>0</v>
      </c>
      <c r="AE141" s="5">
        <v>0</v>
      </c>
      <c r="AF141" s="5">
        <v>0</v>
      </c>
      <c r="AG141" s="5">
        <v>0</v>
      </c>
      <c r="AH141" s="5">
        <v>0</v>
      </c>
      <c r="AI141" s="5">
        <v>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0</v>
      </c>
      <c r="BB141" s="5">
        <v>747</v>
      </c>
      <c r="BC141" s="5">
        <v>190727</v>
      </c>
      <c r="BD141" s="5">
        <v>328630</v>
      </c>
      <c r="BE141" s="5">
        <v>228544</v>
      </c>
      <c r="BF141" s="5">
        <v>48570</v>
      </c>
      <c r="BG141" s="5">
        <v>165980</v>
      </c>
      <c r="BH141" s="5">
        <v>154703</v>
      </c>
      <c r="BI141" s="5">
        <v>153045</v>
      </c>
      <c r="BJ141" s="5">
        <v>182502</v>
      </c>
      <c r="BK141" s="5">
        <v>100624</v>
      </c>
      <c r="BL141" s="5">
        <v>2965237</v>
      </c>
      <c r="BM141" s="5">
        <v>134321</v>
      </c>
      <c r="BN141" s="5">
        <v>136874</v>
      </c>
      <c r="BO141" s="5">
        <v>87651</v>
      </c>
      <c r="BP141" s="5">
        <v>75162</v>
      </c>
      <c r="BQ141" s="5">
        <v>97154</v>
      </c>
      <c r="BR141" s="5">
        <v>90138</v>
      </c>
      <c r="BS141" s="5">
        <v>72513</v>
      </c>
      <c r="BT141" s="5">
        <v>21427</v>
      </c>
      <c r="BU141" s="5">
        <v>46587</v>
      </c>
      <c r="BV141" s="5">
        <v>66491</v>
      </c>
      <c r="BW141" s="5">
        <v>129222</v>
      </c>
      <c r="BX141" s="5">
        <v>37303</v>
      </c>
      <c r="BY141" s="5">
        <v>66820</v>
      </c>
      <c r="BZ141" s="5">
        <v>36905</v>
      </c>
      <c r="CA141" s="5">
        <v>23867</v>
      </c>
      <c r="CB141" s="5">
        <v>10544</v>
      </c>
      <c r="CC141" s="5">
        <v>17999</v>
      </c>
      <c r="CD141" s="5">
        <v>23152</v>
      </c>
      <c r="CE141" s="5">
        <v>24262</v>
      </c>
      <c r="CF141" s="5">
        <v>17253</v>
      </c>
      <c r="CG141" s="5">
        <v>23125</v>
      </c>
      <c r="CH141" s="5">
        <v>7624</v>
      </c>
      <c r="CI141" s="5">
        <v>22061</v>
      </c>
      <c r="CJ141" s="5">
        <v>26033</v>
      </c>
      <c r="CK141" s="5">
        <v>9208</v>
      </c>
      <c r="CL141" s="5">
        <v>17181</v>
      </c>
      <c r="CM141" s="5">
        <v>14605</v>
      </c>
      <c r="CN141" s="5">
        <v>1604</v>
      </c>
      <c r="CO141" s="5">
        <v>6512</v>
      </c>
      <c r="CP141" s="5">
        <v>38993</v>
      </c>
      <c r="CQ141" s="5">
        <v>6518</v>
      </c>
      <c r="CR141" s="5">
        <v>31848</v>
      </c>
      <c r="CS141" s="5">
        <v>22617</v>
      </c>
      <c r="CT141" s="5">
        <v>2909</v>
      </c>
      <c r="CU141" s="5">
        <v>518700</v>
      </c>
      <c r="CV141" s="5">
        <v>340862</v>
      </c>
      <c r="CW141" s="5">
        <v>281032</v>
      </c>
      <c r="CX141" s="5">
        <v>261061</v>
      </c>
      <c r="CY141" s="5">
        <v>272951</v>
      </c>
      <c r="CZ141" s="5">
        <v>329379</v>
      </c>
      <c r="DA141" s="5">
        <v>306220</v>
      </c>
      <c r="DB141" s="5">
        <v>223783</v>
      </c>
      <c r="DC141" s="5">
        <v>255266</v>
      </c>
      <c r="DD141" s="5">
        <v>186648</v>
      </c>
      <c r="DE141" s="5">
        <v>190058</v>
      </c>
      <c r="DF141" s="5">
        <v>221698</v>
      </c>
      <c r="DG141" s="5">
        <v>211057</v>
      </c>
      <c r="DH141" s="5">
        <v>191168</v>
      </c>
      <c r="DI141" s="5">
        <v>147158</v>
      </c>
      <c r="DJ141" s="5">
        <v>135798</v>
      </c>
      <c r="DK141" s="5">
        <v>133697</v>
      </c>
      <c r="DL141" s="5">
        <v>134313</v>
      </c>
      <c r="DM141" s="5">
        <v>213431</v>
      </c>
      <c r="DN141" s="5">
        <v>41831</v>
      </c>
      <c r="DO141" s="5">
        <v>137294</v>
      </c>
      <c r="DP141" s="5">
        <v>126070</v>
      </c>
      <c r="DQ141" s="5">
        <v>122884</v>
      </c>
      <c r="DR141" s="5">
        <v>110109</v>
      </c>
      <c r="DS141" s="5">
        <v>69751</v>
      </c>
      <c r="DT141" s="5">
        <v>108285</v>
      </c>
      <c r="DU141" s="5">
        <v>123392</v>
      </c>
      <c r="DV141" s="5">
        <v>132110</v>
      </c>
      <c r="DW141" s="5">
        <v>103863</v>
      </c>
      <c r="DX141" s="5">
        <v>180052</v>
      </c>
      <c r="DY141" s="5">
        <v>146761</v>
      </c>
      <c r="DZ141" s="5">
        <v>131145</v>
      </c>
      <c r="EA141" s="5">
        <v>18377</v>
      </c>
      <c r="EB141" s="5">
        <v>23797</v>
      </c>
      <c r="EC141" s="5">
        <v>26302</v>
      </c>
      <c r="ED141" s="5">
        <v>21064</v>
      </c>
      <c r="EE141" s="5">
        <v>17540</v>
      </c>
      <c r="EF141" s="5">
        <v>31731</v>
      </c>
      <c r="EG141" s="5">
        <v>8653</v>
      </c>
      <c r="EH141" s="5">
        <v>14079</v>
      </c>
      <c r="EI141" s="5">
        <v>70464</v>
      </c>
      <c r="EJ141" s="5">
        <v>27963</v>
      </c>
      <c r="EK141" s="5">
        <v>3851</v>
      </c>
      <c r="EL141" s="5">
        <v>1772</v>
      </c>
      <c r="EM141" s="5">
        <v>1532</v>
      </c>
      <c r="EN141" s="5">
        <v>2749</v>
      </c>
      <c r="EO141" s="5">
        <v>2401</v>
      </c>
      <c r="EP141" s="5">
        <v>2258</v>
      </c>
      <c r="EQ141" s="5">
        <v>11495</v>
      </c>
      <c r="ER141" s="5">
        <v>3101</v>
      </c>
      <c r="ES141" s="5">
        <v>21510</v>
      </c>
      <c r="ET141" s="5">
        <v>658</v>
      </c>
      <c r="EU141" s="5">
        <v>33218</v>
      </c>
      <c r="EV141" s="5">
        <v>11572</v>
      </c>
      <c r="EW141" s="5">
        <v>2773</v>
      </c>
      <c r="EX141" s="5">
        <v>2823</v>
      </c>
      <c r="EY141" s="5">
        <v>2507</v>
      </c>
      <c r="EZ141" s="5">
        <v>940</v>
      </c>
      <c r="FA141" s="5">
        <v>16105</v>
      </c>
      <c r="FB141" s="5">
        <v>12818</v>
      </c>
      <c r="FC141" s="5">
        <v>4138</v>
      </c>
      <c r="FD141" s="5">
        <v>7647</v>
      </c>
      <c r="FE141" s="5">
        <v>2846</v>
      </c>
      <c r="FF141" s="5">
        <v>4215</v>
      </c>
      <c r="FG141" s="5">
        <v>0</v>
      </c>
      <c r="FH141" s="5">
        <v>0</v>
      </c>
      <c r="FI141" s="5">
        <v>0</v>
      </c>
      <c r="FJ141" s="5">
        <v>0</v>
      </c>
      <c r="FK141" s="5">
        <v>0</v>
      </c>
      <c r="FL141" s="5">
        <v>0</v>
      </c>
      <c r="FM141" s="5">
        <v>0</v>
      </c>
      <c r="FN141" s="5">
        <v>0</v>
      </c>
      <c r="FO141" s="5">
        <v>0</v>
      </c>
      <c r="FP141" s="5">
        <v>0</v>
      </c>
      <c r="FQ141" s="5">
        <v>0</v>
      </c>
      <c r="FR141" s="5">
        <v>0</v>
      </c>
      <c r="FS141" s="5">
        <v>0</v>
      </c>
      <c r="FT141" s="5">
        <v>0</v>
      </c>
      <c r="FU141" s="5" t="s">
        <v>220</v>
      </c>
      <c r="FV141" s="5" t="s">
        <v>220</v>
      </c>
      <c r="FW141" s="5" t="s">
        <v>220</v>
      </c>
      <c r="FX141" s="5" t="s">
        <v>220</v>
      </c>
      <c r="FY141" s="5" t="s">
        <v>220</v>
      </c>
      <c r="FZ141" s="5" t="s">
        <v>220</v>
      </c>
      <c r="GA141" s="5" t="s">
        <v>220</v>
      </c>
      <c r="GB141" s="5" t="s">
        <v>220</v>
      </c>
      <c r="GC141" s="5" t="s">
        <v>220</v>
      </c>
      <c r="GD141" s="5" t="s">
        <v>220</v>
      </c>
      <c r="GE141" s="5" t="s">
        <v>220</v>
      </c>
      <c r="GF141" s="5" t="s">
        <v>220</v>
      </c>
      <c r="GG141" s="5" t="s">
        <v>220</v>
      </c>
      <c r="GH141" s="5" t="s">
        <v>220</v>
      </c>
      <c r="GI141" s="5" t="s">
        <v>220</v>
      </c>
      <c r="GJ141" s="5" t="s">
        <v>220</v>
      </c>
      <c r="GK141" s="5" t="s">
        <v>220</v>
      </c>
      <c r="GL141" s="5" t="s">
        <v>220</v>
      </c>
      <c r="GM141" s="5">
        <v>645481</v>
      </c>
      <c r="GN141" s="5">
        <v>451040</v>
      </c>
      <c r="GO141" s="5">
        <v>429455</v>
      </c>
      <c r="GP141" s="5">
        <v>398810</v>
      </c>
      <c r="GQ141" s="5">
        <v>377543</v>
      </c>
      <c r="GR141" s="5">
        <v>402520</v>
      </c>
      <c r="GS141" s="5">
        <v>383430</v>
      </c>
      <c r="GT141" s="5">
        <v>325351</v>
      </c>
      <c r="GU141" s="5">
        <v>467199</v>
      </c>
      <c r="GV141" s="5">
        <v>252213</v>
      </c>
      <c r="GW141" s="5">
        <v>262714</v>
      </c>
      <c r="GX141" s="5">
        <v>260610</v>
      </c>
      <c r="GY141" s="5">
        <v>236456</v>
      </c>
      <c r="GZ141" s="5">
        <v>204461</v>
      </c>
      <c r="HA141" s="5">
        <v>167558</v>
      </c>
      <c r="HB141" s="5">
        <v>161209</v>
      </c>
      <c r="HC141" s="5">
        <v>169454</v>
      </c>
      <c r="HD141" s="5">
        <v>154666</v>
      </c>
      <c r="HE141" s="5">
        <v>258065</v>
      </c>
      <c r="HF141" s="5">
        <v>50860</v>
      </c>
      <c r="HG141" s="5">
        <v>383686</v>
      </c>
      <c r="HH141" s="5">
        <v>497098</v>
      </c>
      <c r="HI141" s="5">
        <v>382528</v>
      </c>
      <c r="HJ141" s="5">
        <v>208734</v>
      </c>
      <c r="HK141" s="5">
        <v>279890</v>
      </c>
      <c r="HL141" s="5">
        <v>266294</v>
      </c>
      <c r="HM141" s="5">
        <v>326469</v>
      </c>
      <c r="HN141" s="5">
        <v>366424</v>
      </c>
      <c r="HO141" s="5">
        <v>215143</v>
      </c>
      <c r="HP141" s="5">
        <v>3184785</v>
      </c>
      <c r="HQ141" s="5">
        <v>306545</v>
      </c>
      <c r="HR141" s="5">
        <v>275143</v>
      </c>
      <c r="HS141" s="5">
        <v>701547</v>
      </c>
      <c r="HT141" s="5">
        <v>717398</v>
      </c>
      <c r="HU141" s="5">
        <v>648888</v>
      </c>
      <c r="HV141" s="5">
        <v>741569</v>
      </c>
      <c r="HW141" s="5">
        <v>843374</v>
      </c>
      <c r="HX141" s="5">
        <v>855289</v>
      </c>
      <c r="HY141" s="5">
        <v>915868</v>
      </c>
      <c r="HZ141" s="5">
        <v>1025098</v>
      </c>
      <c r="IA141" s="5">
        <v>1443512</v>
      </c>
      <c r="IB141" s="5">
        <v>2112687</v>
      </c>
      <c r="IC141" s="5">
        <v>2030923</v>
      </c>
      <c r="ID141" s="5">
        <v>2134910</v>
      </c>
      <c r="IE141" s="5">
        <v>2110172</v>
      </c>
      <c r="IF141" s="5">
        <v>1855982</v>
      </c>
      <c r="IG141" s="5">
        <v>1681573</v>
      </c>
      <c r="IH141" s="5">
        <v>1509110</v>
      </c>
      <c r="II141" s="5">
        <v>1676910</v>
      </c>
      <c r="IJ141" s="5">
        <v>1668891</v>
      </c>
      <c r="IK141" s="5">
        <v>1351406</v>
      </c>
      <c r="IL141" s="5">
        <v>1787205</v>
      </c>
      <c r="IM141" s="5">
        <v>1805854</v>
      </c>
      <c r="IN141" s="5">
        <v>1903406</v>
      </c>
      <c r="IO141" s="5">
        <v>1427146</v>
      </c>
      <c r="IP141" s="5">
        <v>1126141</v>
      </c>
      <c r="IQ141" s="5">
        <v>919398</v>
      </c>
      <c r="IR141" s="5">
        <v>887876</v>
      </c>
      <c r="IS141" s="5">
        <v>855701</v>
      </c>
      <c r="IT141" s="5">
        <v>911541</v>
      </c>
      <c r="IU141" s="5">
        <v>914026</v>
      </c>
      <c r="IV141" s="5">
        <v>864773</v>
      </c>
      <c r="IW141" s="5">
        <v>1003243</v>
      </c>
      <c r="IX141" s="5">
        <v>885981</v>
      </c>
      <c r="IY141" s="5">
        <v>0</v>
      </c>
      <c r="IZ141" s="5">
        <v>0</v>
      </c>
      <c r="JA141" s="5">
        <v>25</v>
      </c>
      <c r="JB141" s="5">
        <v>0</v>
      </c>
      <c r="JC141" s="5">
        <v>0</v>
      </c>
      <c r="JD141" s="5">
        <v>0</v>
      </c>
      <c r="JE141" s="5">
        <v>0</v>
      </c>
      <c r="JF141" s="5">
        <v>0</v>
      </c>
      <c r="JG141" s="5">
        <v>0</v>
      </c>
      <c r="JH141" s="5">
        <v>0</v>
      </c>
      <c r="JI141" s="5">
        <v>0</v>
      </c>
      <c r="JJ141" s="5">
        <v>0</v>
      </c>
      <c r="JK141" s="5">
        <v>0</v>
      </c>
      <c r="JL141" s="5">
        <v>0</v>
      </c>
      <c r="JM141" s="5">
        <v>0</v>
      </c>
      <c r="JN141" s="5">
        <v>0</v>
      </c>
      <c r="JO141" s="5">
        <v>0</v>
      </c>
      <c r="JP141" s="5">
        <v>0</v>
      </c>
      <c r="JQ141" s="5">
        <v>0</v>
      </c>
      <c r="JR141" s="5">
        <v>158454</v>
      </c>
      <c r="JS141" s="5">
        <v>160243</v>
      </c>
      <c r="JT141" s="5">
        <v>159460</v>
      </c>
      <c r="JU141" s="5">
        <v>205326</v>
      </c>
      <c r="JV141" s="5">
        <v>212117</v>
      </c>
      <c r="JW141" s="5">
        <v>200138</v>
      </c>
      <c r="JX141" s="5">
        <v>204838</v>
      </c>
      <c r="JY141" s="5">
        <v>249411</v>
      </c>
      <c r="JZ141" s="5">
        <v>246056</v>
      </c>
      <c r="KA141" s="5">
        <v>227431</v>
      </c>
      <c r="KB141" s="5">
        <v>242047</v>
      </c>
      <c r="KC141" s="5">
        <v>193547</v>
      </c>
      <c r="KD141" s="5">
        <v>211096</v>
      </c>
      <c r="KE141" s="5">
        <v>95787</v>
      </c>
      <c r="KF141" s="5">
        <v>167514</v>
      </c>
      <c r="KG141" s="5">
        <v>162096</v>
      </c>
      <c r="KH141" s="5">
        <v>173669</v>
      </c>
      <c r="KI141" s="5">
        <v>141925</v>
      </c>
      <c r="KJ141" s="5">
        <v>103721</v>
      </c>
      <c r="KK141" s="5">
        <v>111471</v>
      </c>
      <c r="KL141" s="5">
        <v>119321</v>
      </c>
      <c r="KM141" s="5">
        <v>128043</v>
      </c>
      <c r="KN141" s="5">
        <v>260874</v>
      </c>
      <c r="KO141" s="5">
        <v>257481</v>
      </c>
      <c r="KP141" s="5">
        <v>286157</v>
      </c>
      <c r="KQ141" s="5">
        <v>268715</v>
      </c>
      <c r="KR141" s="5">
        <v>259720</v>
      </c>
      <c r="KS141" s="5">
        <v>248543</v>
      </c>
      <c r="KT141" s="5">
        <v>147660</v>
      </c>
      <c r="KU141" s="5">
        <v>11437</v>
      </c>
      <c r="KV141" s="5">
        <v>12959</v>
      </c>
      <c r="KW141" s="5">
        <v>15645</v>
      </c>
      <c r="KX141" s="5">
        <v>14851</v>
      </c>
      <c r="KY141" s="5">
        <v>16821</v>
      </c>
      <c r="KZ141" s="5">
        <v>19875</v>
      </c>
      <c r="LA141" s="5">
        <v>29100</v>
      </c>
      <c r="LB141" s="5">
        <v>25160</v>
      </c>
      <c r="LC141" s="5">
        <v>16107</v>
      </c>
      <c r="LD141" s="5">
        <v>14267</v>
      </c>
      <c r="LE141" s="5">
        <v>13669</v>
      </c>
      <c r="LF141" s="5">
        <v>13944</v>
      </c>
      <c r="LG141" s="5">
        <v>16566</v>
      </c>
      <c r="LH141" s="5">
        <v>16824</v>
      </c>
      <c r="LI141" s="5">
        <v>15414</v>
      </c>
      <c r="LJ141" s="5">
        <v>16244</v>
      </c>
      <c r="LK141" s="5">
        <v>20294</v>
      </c>
      <c r="LL141" s="5">
        <v>21069</v>
      </c>
      <c r="LM141" s="5">
        <v>22834</v>
      </c>
      <c r="LN141" s="5">
        <v>21893</v>
      </c>
      <c r="LO141" s="5">
        <v>23395</v>
      </c>
      <c r="LP141" s="5">
        <v>24207</v>
      </c>
      <c r="LQ141" s="5">
        <v>26421</v>
      </c>
      <c r="LR141" s="5">
        <v>21550</v>
      </c>
      <c r="LS141" s="5">
        <v>28450</v>
      </c>
      <c r="LT141" s="5">
        <v>27680</v>
      </c>
      <c r="LU141" s="5">
        <v>26130</v>
      </c>
      <c r="LV141" s="5">
        <v>25490</v>
      </c>
      <c r="LW141" s="5">
        <v>22420</v>
      </c>
      <c r="LX141" s="5">
        <v>20093</v>
      </c>
      <c r="LY141" s="5">
        <v>20241</v>
      </c>
      <c r="LZ141" s="5">
        <v>11845</v>
      </c>
      <c r="MA141" s="5">
        <v>8371</v>
      </c>
      <c r="MB141" s="5">
        <v>10866</v>
      </c>
      <c r="MC141" s="5">
        <v>10748</v>
      </c>
      <c r="MD141" s="5">
        <v>11875</v>
      </c>
      <c r="ME141" s="5">
        <v>11152</v>
      </c>
      <c r="MF141" s="5">
        <v>14357</v>
      </c>
      <c r="MG141" s="5">
        <v>21380</v>
      </c>
      <c r="MH141" s="5">
        <v>14374</v>
      </c>
      <c r="MI141" s="5">
        <v>16357</v>
      </c>
      <c r="MJ141" s="5">
        <v>17398</v>
      </c>
      <c r="MK141" s="5">
        <v>15602</v>
      </c>
      <c r="ML141" s="5">
        <v>15712</v>
      </c>
      <c r="MM141" s="5">
        <v>12175</v>
      </c>
      <c r="MN141" s="5">
        <v>11131</v>
      </c>
      <c r="MO141" s="5">
        <v>9874</v>
      </c>
      <c r="MP141" s="5">
        <v>10068</v>
      </c>
      <c r="MQ141" s="5">
        <v>26</v>
      </c>
      <c r="MR141" s="5">
        <v>26</v>
      </c>
      <c r="MS141" s="5">
        <v>25</v>
      </c>
      <c r="MT141" s="5">
        <v>20</v>
      </c>
      <c r="MU141" s="5">
        <v>64</v>
      </c>
      <c r="MV141" s="5">
        <v>243</v>
      </c>
      <c r="MW141" s="5">
        <v>313</v>
      </c>
      <c r="MX141" s="5">
        <v>372</v>
      </c>
      <c r="MY141" s="5">
        <v>399</v>
      </c>
      <c r="MZ141" s="5">
        <v>1392</v>
      </c>
      <c r="NA141" s="5">
        <v>1262</v>
      </c>
      <c r="NB141" s="5">
        <v>1253</v>
      </c>
      <c r="NC141" s="5">
        <v>1950</v>
      </c>
      <c r="ND141" s="5">
        <v>1388</v>
      </c>
      <c r="NE141" s="5" t="s">
        <v>220</v>
      </c>
      <c r="NF141" s="5" t="s">
        <v>220</v>
      </c>
      <c r="NG141" s="5" t="s">
        <v>220</v>
      </c>
      <c r="NH141" s="5" t="s">
        <v>220</v>
      </c>
      <c r="NI141" s="5" t="s">
        <v>220</v>
      </c>
      <c r="NJ141" s="5" t="s">
        <v>220</v>
      </c>
      <c r="NK141" s="5" t="s">
        <v>220</v>
      </c>
      <c r="NL141" s="5" t="s">
        <v>220</v>
      </c>
      <c r="NM141" s="5" t="s">
        <v>220</v>
      </c>
      <c r="NN141" s="5" t="s">
        <v>220</v>
      </c>
      <c r="NO141" s="5" t="s">
        <v>220</v>
      </c>
      <c r="NP141" s="5" t="s">
        <v>220</v>
      </c>
      <c r="NQ141" s="5" t="s">
        <v>220</v>
      </c>
      <c r="NR141" s="5" t="s">
        <v>220</v>
      </c>
      <c r="NS141" s="5" t="s">
        <v>220</v>
      </c>
      <c r="NT141" s="5" t="s">
        <v>220</v>
      </c>
      <c r="NU141" s="5" t="s">
        <v>220</v>
      </c>
      <c r="NV141" s="5" t="s">
        <v>220</v>
      </c>
      <c r="NW141" s="5">
        <v>0</v>
      </c>
      <c r="NX141" s="5">
        <v>0</v>
      </c>
      <c r="NY141" s="5">
        <v>0</v>
      </c>
      <c r="NZ141" s="5">
        <v>0</v>
      </c>
      <c r="OA141" s="5">
        <v>0</v>
      </c>
      <c r="OB141" s="5">
        <v>0</v>
      </c>
      <c r="OC141" s="5">
        <v>0</v>
      </c>
      <c r="OD141" s="5">
        <v>0</v>
      </c>
      <c r="OE141" s="5">
        <v>0</v>
      </c>
      <c r="OF141" s="5">
        <v>0</v>
      </c>
      <c r="OG141" s="5">
        <v>0</v>
      </c>
      <c r="OH141" s="5">
        <v>0</v>
      </c>
      <c r="OI141" s="5">
        <v>0</v>
      </c>
      <c r="OJ141" s="5">
        <v>0</v>
      </c>
      <c r="OK141" s="5" t="s">
        <v>220</v>
      </c>
      <c r="OL141" s="5" t="s">
        <v>220</v>
      </c>
      <c r="OM141" s="5" t="s">
        <v>220</v>
      </c>
      <c r="ON141" s="5" t="s">
        <v>220</v>
      </c>
      <c r="OO141" s="5" t="s">
        <v>220</v>
      </c>
      <c r="OP141" s="5" t="s">
        <v>220</v>
      </c>
      <c r="OQ141" s="5" t="s">
        <v>220</v>
      </c>
      <c r="OR141" s="5" t="s">
        <v>220</v>
      </c>
      <c r="OS141" s="5" t="s">
        <v>220</v>
      </c>
      <c r="OT141" s="5" t="s">
        <v>220</v>
      </c>
      <c r="OU141" s="5" t="s">
        <v>220</v>
      </c>
      <c r="OV141" s="5" t="s">
        <v>220</v>
      </c>
      <c r="OW141" s="5" t="s">
        <v>220</v>
      </c>
      <c r="OX141" s="5" t="s">
        <v>220</v>
      </c>
      <c r="OY141" s="5" t="s">
        <v>220</v>
      </c>
      <c r="OZ141" s="5" t="s">
        <v>220</v>
      </c>
      <c r="PA141" s="5" t="s">
        <v>220</v>
      </c>
      <c r="PB141" s="5" t="s">
        <v>220</v>
      </c>
      <c r="PC141" s="5">
        <v>105697</v>
      </c>
      <c r="PD141" s="5">
        <v>98502</v>
      </c>
      <c r="PE141" s="5">
        <v>86177</v>
      </c>
      <c r="PF141" s="5">
        <v>86161</v>
      </c>
      <c r="PG141" s="5">
        <v>73710</v>
      </c>
      <c r="PH141" s="5">
        <v>78497</v>
      </c>
      <c r="PI141" s="5">
        <v>56379</v>
      </c>
      <c r="PJ141" s="5">
        <v>57962</v>
      </c>
      <c r="PK141" s="5">
        <v>51899</v>
      </c>
      <c r="PL141" s="5">
        <v>55539</v>
      </c>
      <c r="PM141" s="5">
        <v>50198</v>
      </c>
      <c r="PN141" s="5">
        <v>45947</v>
      </c>
      <c r="PO141" s="5">
        <v>40454</v>
      </c>
      <c r="PP141" s="5">
        <v>39881</v>
      </c>
      <c r="PQ141" s="5">
        <v>28548</v>
      </c>
      <c r="PR141" s="5">
        <v>40025</v>
      </c>
      <c r="PS141" s="5">
        <v>44967</v>
      </c>
      <c r="PT141" s="5">
        <v>43474</v>
      </c>
      <c r="PU141" s="5">
        <v>43221</v>
      </c>
      <c r="PV141" s="5">
        <v>23989</v>
      </c>
      <c r="PW141" s="5">
        <v>27572</v>
      </c>
      <c r="PX141" s="5">
        <v>26870</v>
      </c>
      <c r="PY141" s="5">
        <v>98233</v>
      </c>
      <c r="PZ141" s="5">
        <v>52840</v>
      </c>
      <c r="QA141" s="5">
        <v>59827</v>
      </c>
      <c r="QB141" s="5">
        <v>50368</v>
      </c>
      <c r="QC141" s="5">
        <v>59685</v>
      </c>
      <c r="QD141" s="5">
        <v>65651</v>
      </c>
      <c r="QE141" s="5">
        <v>52647</v>
      </c>
      <c r="QF141" s="5">
        <v>53443</v>
      </c>
      <c r="QG141" s="5">
        <v>52000</v>
      </c>
      <c r="QH141" s="5">
        <v>51900</v>
      </c>
      <c r="QI141" s="5">
        <v>210045</v>
      </c>
      <c r="QJ141" s="5">
        <v>235960</v>
      </c>
      <c r="QK141" s="5">
        <v>176157</v>
      </c>
      <c r="QL141" s="5">
        <v>175570</v>
      </c>
      <c r="QM141" s="5">
        <v>174746</v>
      </c>
      <c r="QN141" s="5">
        <v>236915</v>
      </c>
      <c r="QO141" s="5">
        <v>143975</v>
      </c>
      <c r="QP141" s="5">
        <v>175120</v>
      </c>
      <c r="QQ141" s="5">
        <v>170428</v>
      </c>
      <c r="QR141" s="5">
        <v>148611</v>
      </c>
      <c r="QS141" s="5">
        <v>120836</v>
      </c>
      <c r="QT141" s="5">
        <v>122549</v>
      </c>
      <c r="QU141" s="5">
        <v>118076</v>
      </c>
      <c r="QV141" s="5">
        <v>146459</v>
      </c>
      <c r="QW141" s="5">
        <v>101248</v>
      </c>
      <c r="QX141" s="5">
        <v>91481</v>
      </c>
      <c r="QY141" s="5">
        <v>113430</v>
      </c>
      <c r="QZ141" s="5">
        <v>107243</v>
      </c>
      <c r="RA141" s="5">
        <v>114550</v>
      </c>
      <c r="RB141" s="5">
        <v>90086</v>
      </c>
      <c r="RC141" s="5">
        <v>98388</v>
      </c>
      <c r="RD141" s="5">
        <v>78577</v>
      </c>
      <c r="RE141" s="5">
        <v>87359</v>
      </c>
      <c r="RF141" s="5">
        <v>79794</v>
      </c>
      <c r="RG141" s="5">
        <v>70082</v>
      </c>
      <c r="RH141" s="5">
        <v>82787</v>
      </c>
      <c r="RI141" s="5">
        <v>74688</v>
      </c>
      <c r="RJ141" s="5">
        <v>64700</v>
      </c>
      <c r="RK141" s="5">
        <v>68541</v>
      </c>
      <c r="RL141" s="5">
        <v>62511</v>
      </c>
      <c r="RM141" s="5">
        <v>60220</v>
      </c>
      <c r="RN141" s="5">
        <v>61529</v>
      </c>
      <c r="RO141" s="5">
        <v>103766</v>
      </c>
      <c r="RP141" s="5">
        <v>102772</v>
      </c>
      <c r="RQ141" s="5">
        <v>98209</v>
      </c>
      <c r="RR141" s="5">
        <v>102080</v>
      </c>
      <c r="RS141" s="5">
        <v>104607</v>
      </c>
      <c r="RT141" s="5">
        <v>135516</v>
      </c>
      <c r="RU141" s="5">
        <v>153767</v>
      </c>
      <c r="RV141" s="5">
        <v>158825</v>
      </c>
      <c r="RW141" s="5">
        <v>164693</v>
      </c>
      <c r="RX141" s="5">
        <v>155454</v>
      </c>
      <c r="RY141" s="5">
        <v>155165</v>
      </c>
      <c r="RZ141" s="5">
        <v>237619</v>
      </c>
      <c r="SA141" s="5">
        <v>153904</v>
      </c>
      <c r="SB141" s="5">
        <v>132724</v>
      </c>
      <c r="SC141" s="5">
        <v>121795</v>
      </c>
      <c r="SD141" s="5">
        <v>119134</v>
      </c>
      <c r="SE141" s="5">
        <v>124329</v>
      </c>
      <c r="SF141" s="5">
        <v>127072</v>
      </c>
      <c r="SG141" s="5">
        <v>143749</v>
      </c>
      <c r="SH141" s="5">
        <v>130047</v>
      </c>
      <c r="SI141" s="5">
        <v>144941</v>
      </c>
      <c r="SJ141" s="5">
        <v>146250</v>
      </c>
      <c r="SK141" s="5">
        <v>142770</v>
      </c>
      <c r="SL141" s="5">
        <v>137489</v>
      </c>
      <c r="SM141" s="5">
        <v>119594</v>
      </c>
      <c r="SN141" s="5">
        <v>133937</v>
      </c>
      <c r="SO141" s="5">
        <v>126021</v>
      </c>
      <c r="SP141" s="5">
        <v>150523</v>
      </c>
      <c r="SQ141" s="5">
        <v>130437</v>
      </c>
      <c r="SR141" s="5">
        <v>176522</v>
      </c>
      <c r="SS141" s="5">
        <v>89136</v>
      </c>
      <c r="ST141" s="5">
        <v>86455</v>
      </c>
      <c r="SU141" s="5">
        <v>85325</v>
      </c>
      <c r="SV141" s="5">
        <v>77255</v>
      </c>
      <c r="SW141" s="5">
        <v>68108</v>
      </c>
      <c r="SX141" s="5">
        <v>79400</v>
      </c>
      <c r="SY141" s="5">
        <v>86565</v>
      </c>
      <c r="SZ141" s="5">
        <v>77724</v>
      </c>
      <c r="TA141" s="5">
        <v>60870</v>
      </c>
      <c r="TB141" s="5">
        <v>71139</v>
      </c>
      <c r="TC141" s="5">
        <v>65657</v>
      </c>
      <c r="TD141" s="5">
        <v>64356</v>
      </c>
      <c r="TE141" s="5">
        <v>12525</v>
      </c>
      <c r="TF141" s="5">
        <v>11342</v>
      </c>
      <c r="TG141" s="5">
        <v>10370</v>
      </c>
      <c r="TH141" s="5">
        <v>8863</v>
      </c>
      <c r="TI141" s="5">
        <v>1095</v>
      </c>
      <c r="TJ141" s="5">
        <v>579</v>
      </c>
      <c r="TK141" s="5">
        <v>1140</v>
      </c>
      <c r="TL141" s="5">
        <v>1641</v>
      </c>
      <c r="TM141" s="5">
        <v>2628</v>
      </c>
      <c r="TN141" s="5">
        <v>36257</v>
      </c>
      <c r="TO141" s="5">
        <v>1561</v>
      </c>
      <c r="TP141" s="5">
        <v>13162</v>
      </c>
      <c r="TQ141" s="5">
        <v>34739</v>
      </c>
      <c r="TR141" s="5">
        <v>24844</v>
      </c>
      <c r="TS141" s="5">
        <v>8417</v>
      </c>
      <c r="TT141" s="5">
        <v>13287</v>
      </c>
      <c r="TU141" s="5">
        <v>10593</v>
      </c>
      <c r="TV141" s="5">
        <v>10681</v>
      </c>
      <c r="TW141" s="5">
        <v>11555</v>
      </c>
      <c r="TX141" s="5">
        <v>12449</v>
      </c>
      <c r="TY141" s="5">
        <v>9281</v>
      </c>
      <c r="TZ141" s="5">
        <v>8873</v>
      </c>
      <c r="UA141" s="5">
        <v>709</v>
      </c>
      <c r="UB141" s="5">
        <v>724</v>
      </c>
      <c r="UC141" s="5">
        <v>737</v>
      </c>
      <c r="UD141" s="5">
        <v>616</v>
      </c>
      <c r="UE141" s="5">
        <v>766</v>
      </c>
      <c r="UF141" s="5">
        <v>1006</v>
      </c>
      <c r="UG141" s="5">
        <v>899</v>
      </c>
      <c r="UH141" s="5">
        <v>545</v>
      </c>
      <c r="UI141" s="5">
        <v>1271</v>
      </c>
      <c r="UJ141" s="5">
        <v>872</v>
      </c>
      <c r="UK141" s="5">
        <v>1010</v>
      </c>
      <c r="UL141" s="5">
        <v>1020</v>
      </c>
      <c r="UM141" s="5">
        <v>1472</v>
      </c>
      <c r="UN141" s="5">
        <v>1941</v>
      </c>
      <c r="UO141" s="5">
        <v>3908</v>
      </c>
      <c r="UP141" s="5">
        <v>4255</v>
      </c>
      <c r="UQ141" s="5">
        <v>5407</v>
      </c>
      <c r="UR141" s="5">
        <v>5837</v>
      </c>
      <c r="US141" s="5">
        <v>6313</v>
      </c>
      <c r="UT141" s="5">
        <v>13334</v>
      </c>
      <c r="UU141" s="5">
        <v>22158</v>
      </c>
      <c r="UV141" s="5">
        <v>11743</v>
      </c>
      <c r="UW141" s="5">
        <v>24528</v>
      </c>
      <c r="UX141" s="5">
        <v>12269</v>
      </c>
      <c r="UY141" s="5">
        <v>6541</v>
      </c>
      <c r="UZ141" s="5">
        <v>5797</v>
      </c>
      <c r="VA141" s="5">
        <v>7090</v>
      </c>
      <c r="VB141" s="5">
        <v>6200</v>
      </c>
      <c r="VC141" s="5">
        <v>5469</v>
      </c>
      <c r="VD141" s="5">
        <v>6727</v>
      </c>
      <c r="VE141" s="5">
        <v>6590</v>
      </c>
      <c r="VF141" s="5">
        <v>5435</v>
      </c>
      <c r="VG141" s="5">
        <v>164393</v>
      </c>
      <c r="VH141" s="5">
        <v>189914</v>
      </c>
      <c r="VI141" s="5">
        <v>187263</v>
      </c>
      <c r="VJ141" s="5">
        <v>182737</v>
      </c>
      <c r="VK141" s="5">
        <v>167774</v>
      </c>
      <c r="VL141" s="5">
        <v>163047</v>
      </c>
      <c r="VM141" s="5">
        <v>164408</v>
      </c>
      <c r="VN141" s="5">
        <v>185726</v>
      </c>
      <c r="VO141" s="5">
        <v>163132</v>
      </c>
      <c r="VP141" s="5">
        <v>144762</v>
      </c>
      <c r="VQ141" s="5">
        <v>140782</v>
      </c>
      <c r="VR141" s="5">
        <v>131090</v>
      </c>
      <c r="VS141" s="5">
        <v>145947</v>
      </c>
      <c r="VT141" s="5">
        <v>155332</v>
      </c>
      <c r="VU141" s="5">
        <v>151376</v>
      </c>
      <c r="VV141" s="5">
        <v>167413</v>
      </c>
      <c r="VW141" s="5">
        <v>165530</v>
      </c>
      <c r="VX141" s="5">
        <v>113696</v>
      </c>
      <c r="VY141" s="5">
        <v>148044</v>
      </c>
      <c r="VZ141" s="5">
        <v>476197</v>
      </c>
      <c r="WA141" s="5">
        <v>332758</v>
      </c>
      <c r="WB141" s="5">
        <v>392649</v>
      </c>
      <c r="WC141" s="5">
        <v>361062</v>
      </c>
      <c r="WD141" s="5">
        <v>300223</v>
      </c>
      <c r="WE141" s="5">
        <v>324192</v>
      </c>
      <c r="WF141" s="5">
        <v>510155</v>
      </c>
      <c r="WG141" s="5">
        <v>204100</v>
      </c>
      <c r="WH141" s="5">
        <v>244193</v>
      </c>
      <c r="WI141" s="5">
        <v>220236</v>
      </c>
      <c r="WJ141" s="5">
        <v>401774</v>
      </c>
      <c r="WK141" s="5">
        <v>180367</v>
      </c>
      <c r="WL141" s="5">
        <v>172461</v>
      </c>
      <c r="WM141" s="5">
        <v>5961</v>
      </c>
      <c r="WN141" s="5">
        <v>5741</v>
      </c>
      <c r="WO141" s="5">
        <v>5194</v>
      </c>
      <c r="WP141" s="5">
        <v>5205</v>
      </c>
      <c r="WQ141" s="5">
        <v>5500</v>
      </c>
      <c r="WR141" s="5">
        <v>5734</v>
      </c>
      <c r="WS141" s="5">
        <v>5911</v>
      </c>
      <c r="WT141" s="5">
        <v>4585</v>
      </c>
      <c r="WU141" s="5">
        <v>5284</v>
      </c>
      <c r="WV141" s="5">
        <v>5120</v>
      </c>
      <c r="WW141" s="5">
        <v>4104</v>
      </c>
      <c r="WX141" s="5">
        <v>4204</v>
      </c>
      <c r="WY141" s="5">
        <v>3387</v>
      </c>
      <c r="WZ141" s="5">
        <v>181</v>
      </c>
      <c r="XA141" s="5">
        <v>186</v>
      </c>
      <c r="XB141" s="5">
        <v>-2184</v>
      </c>
      <c r="XC141" s="5">
        <v>-1890</v>
      </c>
      <c r="XD141" s="5">
        <v>220</v>
      </c>
      <c r="XE141" s="5">
        <v>155</v>
      </c>
      <c r="XF141" s="5">
        <v>96</v>
      </c>
      <c r="XG141" s="5">
        <v>161</v>
      </c>
      <c r="XH141" s="5">
        <v>323</v>
      </c>
      <c r="XI141" s="5">
        <v>312</v>
      </c>
      <c r="XJ141" s="5">
        <v>875</v>
      </c>
      <c r="XK141" s="5">
        <v>242</v>
      </c>
      <c r="XL141" s="5">
        <v>1250</v>
      </c>
      <c r="XM141" s="5">
        <v>1105</v>
      </c>
      <c r="XN141" s="5">
        <v>621</v>
      </c>
      <c r="XO141" s="5">
        <v>1294</v>
      </c>
      <c r="XP141" s="5">
        <v>1496</v>
      </c>
      <c r="XQ141" s="5">
        <v>1438</v>
      </c>
      <c r="XR141" s="5">
        <v>2053</v>
      </c>
      <c r="XS141" s="2">
        <v>14940</v>
      </c>
      <c r="XT141" s="3" t="s">
        <v>222</v>
      </c>
      <c r="XU141" s="3" t="s">
        <v>221</v>
      </c>
      <c r="XV141" s="3" t="s">
        <v>221</v>
      </c>
      <c r="XW141" s="3" t="s">
        <v>221</v>
      </c>
      <c r="XX141" s="3" t="s">
        <v>222</v>
      </c>
      <c r="XY141" s="3" t="s">
        <v>222</v>
      </c>
      <c r="XZ141" s="3" t="s">
        <v>239</v>
      </c>
    </row>
    <row r="142" spans="1:650" x14ac:dyDescent="0.3">
      <c r="A142" s="1" t="s">
        <v>136</v>
      </c>
      <c r="B142" s="2">
        <v>4057018</v>
      </c>
      <c r="C142" s="5">
        <v>6203</v>
      </c>
      <c r="D142" s="5">
        <v>3553</v>
      </c>
      <c r="E142" s="5">
        <v>13587</v>
      </c>
      <c r="F142" s="5">
        <v>6258</v>
      </c>
      <c r="G142" s="5">
        <v>15093</v>
      </c>
      <c r="H142" s="5">
        <v>8969</v>
      </c>
      <c r="I142" s="5">
        <v>1137</v>
      </c>
      <c r="J142" s="5">
        <v>304</v>
      </c>
      <c r="K142" s="5">
        <v>6988</v>
      </c>
      <c r="L142" s="5">
        <v>1384</v>
      </c>
      <c r="M142" s="5">
        <v>1585</v>
      </c>
      <c r="N142" s="5">
        <v>3213</v>
      </c>
      <c r="O142" s="5">
        <v>8491</v>
      </c>
      <c r="P142" s="5">
        <v>1220</v>
      </c>
      <c r="Q142" s="5">
        <v>12</v>
      </c>
      <c r="R142" s="5">
        <v>11254</v>
      </c>
      <c r="S142" s="5">
        <v>106</v>
      </c>
      <c r="T142" s="5">
        <v>2334</v>
      </c>
      <c r="U142" s="5">
        <v>3691</v>
      </c>
      <c r="V142" s="5">
        <v>849</v>
      </c>
      <c r="W142" s="5">
        <v>8907</v>
      </c>
      <c r="X142" s="5">
        <v>777</v>
      </c>
      <c r="Y142" s="5">
        <v>3629</v>
      </c>
      <c r="Z142" s="5">
        <v>4495</v>
      </c>
      <c r="AA142" s="5">
        <v>4495</v>
      </c>
      <c r="AB142" s="5">
        <v>4495</v>
      </c>
      <c r="AC142" s="5">
        <v>0</v>
      </c>
      <c r="AD142" s="5">
        <v>0</v>
      </c>
      <c r="AE142" s="5">
        <v>0</v>
      </c>
      <c r="AF142" s="5">
        <v>0</v>
      </c>
      <c r="AG142" s="5">
        <v>0</v>
      </c>
      <c r="AH142" s="5">
        <v>2</v>
      </c>
      <c r="AI142" s="5">
        <v>0</v>
      </c>
      <c r="AJ142" s="5">
        <v>43743</v>
      </c>
      <c r="AK142" s="5">
        <v>0</v>
      </c>
      <c r="AL142" s="5">
        <v>0</v>
      </c>
      <c r="AM142" s="5">
        <v>0</v>
      </c>
      <c r="AN142" s="5">
        <v>0</v>
      </c>
      <c r="AO142" s="5">
        <v>0</v>
      </c>
      <c r="AP142" s="5">
        <v>0</v>
      </c>
      <c r="AQ142" s="5">
        <v>0</v>
      </c>
      <c r="AR142" s="5">
        <v>0</v>
      </c>
      <c r="AS142" s="5">
        <v>0</v>
      </c>
      <c r="AT142" s="5">
        <v>0</v>
      </c>
      <c r="AU142" s="5">
        <v>0</v>
      </c>
      <c r="AV142" s="5">
        <v>0</v>
      </c>
      <c r="AW142" s="5">
        <v>0</v>
      </c>
      <c r="AX142" s="5">
        <v>0</v>
      </c>
      <c r="AY142" s="5">
        <v>93078</v>
      </c>
      <c r="AZ142" s="5">
        <v>0</v>
      </c>
      <c r="BA142" s="5">
        <v>0</v>
      </c>
      <c r="BB142" s="5">
        <v>0</v>
      </c>
      <c r="BC142" s="5">
        <v>4348</v>
      </c>
      <c r="BD142" s="5">
        <v>12147</v>
      </c>
      <c r="BE142" s="5">
        <v>20203</v>
      </c>
      <c r="BF142" s="5">
        <v>85141</v>
      </c>
      <c r="BG142" s="5">
        <v>85141</v>
      </c>
      <c r="BH142" s="5">
        <v>85141</v>
      </c>
      <c r="BI142" s="5">
        <v>52164</v>
      </c>
      <c r="BJ142" s="5">
        <v>47488</v>
      </c>
      <c r="BK142" s="5">
        <v>28939</v>
      </c>
      <c r="BL142" s="5">
        <v>30638</v>
      </c>
      <c r="BM142" s="5">
        <v>39448</v>
      </c>
      <c r="BN142" s="5">
        <v>30462</v>
      </c>
      <c r="BO142" s="5">
        <v>1415</v>
      </c>
      <c r="BP142" s="5">
        <v>1387</v>
      </c>
      <c r="BQ142" s="5">
        <v>220</v>
      </c>
      <c r="BR142" s="5">
        <v>20200</v>
      </c>
      <c r="BS142" s="5">
        <v>50797</v>
      </c>
      <c r="BT142" s="5">
        <v>31076</v>
      </c>
      <c r="BU142" s="5">
        <v>30943</v>
      </c>
      <c r="BV142" s="5">
        <v>29734</v>
      </c>
      <c r="BW142" s="5">
        <v>39137</v>
      </c>
      <c r="BX142" s="5">
        <v>18472</v>
      </c>
      <c r="BY142" s="5">
        <v>18795</v>
      </c>
      <c r="BZ142" s="5">
        <v>5059</v>
      </c>
      <c r="CA142" s="5">
        <v>16648</v>
      </c>
      <c r="CB142" s="5">
        <v>13084</v>
      </c>
      <c r="CC142" s="5">
        <v>7438</v>
      </c>
      <c r="CD142" s="5">
        <v>7758</v>
      </c>
      <c r="CE142" s="5">
        <v>3723</v>
      </c>
      <c r="CF142" s="5">
        <v>5792</v>
      </c>
      <c r="CG142" s="5">
        <v>10330</v>
      </c>
      <c r="CH142" s="5">
        <v>5068</v>
      </c>
      <c r="CI142" s="5">
        <v>336</v>
      </c>
      <c r="CJ142" s="5">
        <v>9938</v>
      </c>
      <c r="CK142" s="5">
        <v>9015</v>
      </c>
      <c r="CL142" s="5">
        <v>21694</v>
      </c>
      <c r="CM142" s="5">
        <v>21694</v>
      </c>
      <c r="CN142" s="5">
        <v>21694</v>
      </c>
      <c r="CO142" s="5">
        <v>4607</v>
      </c>
      <c r="CP142" s="5">
        <v>2211</v>
      </c>
      <c r="CQ142" s="5">
        <v>3972</v>
      </c>
      <c r="CR142" s="5">
        <v>6254</v>
      </c>
      <c r="CS142" s="5">
        <v>3908</v>
      </c>
      <c r="CT142" s="5">
        <v>4000</v>
      </c>
      <c r="CU142" s="5">
        <v>130367</v>
      </c>
      <c r="CV142" s="5">
        <v>160387</v>
      </c>
      <c r="CW142" s="5">
        <v>124714</v>
      </c>
      <c r="CX142" s="5">
        <v>137435</v>
      </c>
      <c r="CY142" s="5">
        <v>92701</v>
      </c>
      <c r="CZ142" s="5">
        <v>103508</v>
      </c>
      <c r="DA142" s="5">
        <v>95006</v>
      </c>
      <c r="DB142" s="5">
        <v>120818</v>
      </c>
      <c r="DC142" s="5">
        <v>78315</v>
      </c>
      <c r="DD142" s="5">
        <v>98107</v>
      </c>
      <c r="DE142" s="5">
        <v>101045</v>
      </c>
      <c r="DF142" s="5">
        <v>103210</v>
      </c>
      <c r="DG142" s="5">
        <v>66634</v>
      </c>
      <c r="DH142" s="5">
        <v>95374</v>
      </c>
      <c r="DI142" s="5">
        <v>86455</v>
      </c>
      <c r="DJ142" s="5">
        <v>50419</v>
      </c>
      <c r="DK142" s="5">
        <v>31492</v>
      </c>
      <c r="DL142" s="5">
        <v>34845</v>
      </c>
      <c r="DM142" s="5">
        <v>51945</v>
      </c>
      <c r="DN142" s="5">
        <v>61999</v>
      </c>
      <c r="DO142" s="5">
        <v>39717</v>
      </c>
      <c r="DP142" s="5">
        <v>98813</v>
      </c>
      <c r="DQ142" s="5">
        <v>61692</v>
      </c>
      <c r="DR142" s="5">
        <v>95776</v>
      </c>
      <c r="DS142" s="5">
        <v>95776</v>
      </c>
      <c r="DT142" s="5">
        <v>95776</v>
      </c>
      <c r="DU142" s="5">
        <v>62731</v>
      </c>
      <c r="DV142" s="5">
        <v>57017</v>
      </c>
      <c r="DW142" s="5">
        <v>54614</v>
      </c>
      <c r="DX142" s="5">
        <v>53627</v>
      </c>
      <c r="DY142" s="5">
        <v>50844</v>
      </c>
      <c r="DZ142" s="5">
        <v>49654</v>
      </c>
      <c r="EA142" s="5">
        <v>6058</v>
      </c>
      <c r="EB142" s="5">
        <v>11253</v>
      </c>
      <c r="EC142" s="5">
        <v>10156</v>
      </c>
      <c r="ED142" s="5">
        <v>15385</v>
      </c>
      <c r="EE142" s="5">
        <v>10301</v>
      </c>
      <c r="EF142" s="5">
        <v>7232</v>
      </c>
      <c r="EG142" s="5">
        <v>22915</v>
      </c>
      <c r="EH142" s="5">
        <v>21713</v>
      </c>
      <c r="EI142" s="5">
        <v>1684</v>
      </c>
      <c r="EJ142" s="5">
        <v>2079</v>
      </c>
      <c r="EK142" s="5">
        <v>3784</v>
      </c>
      <c r="EL142" s="5">
        <v>14489</v>
      </c>
      <c r="EM142" s="5">
        <v>6597</v>
      </c>
      <c r="EN142" s="5">
        <v>6066</v>
      </c>
      <c r="EO142" s="5">
        <v>5889</v>
      </c>
      <c r="EP142" s="5">
        <v>534</v>
      </c>
      <c r="EQ142" s="5">
        <v>845</v>
      </c>
      <c r="ER142" s="5">
        <v>1410</v>
      </c>
      <c r="ES142" s="5">
        <v>7336</v>
      </c>
      <c r="ET142" s="5">
        <v>4295</v>
      </c>
      <c r="EU142" s="5">
        <v>4862</v>
      </c>
      <c r="EV142" s="5">
        <v>15126</v>
      </c>
      <c r="EW142" s="5">
        <v>9845</v>
      </c>
      <c r="EX142" s="5">
        <v>8231</v>
      </c>
      <c r="EY142" s="5">
        <v>8231</v>
      </c>
      <c r="EZ142" s="5">
        <v>8231</v>
      </c>
      <c r="FA142" s="5">
        <v>15087</v>
      </c>
      <c r="FB142" s="5">
        <v>11659</v>
      </c>
      <c r="FC142" s="5">
        <v>7542</v>
      </c>
      <c r="FD142" s="5">
        <v>30166</v>
      </c>
      <c r="FE142" s="5">
        <v>3718</v>
      </c>
      <c r="FF142" s="5">
        <v>8547</v>
      </c>
      <c r="FG142" s="5">
        <v>0</v>
      </c>
      <c r="FH142" s="5">
        <v>0</v>
      </c>
      <c r="FI142" s="5">
        <v>0</v>
      </c>
      <c r="FJ142" s="5">
        <v>0</v>
      </c>
      <c r="FK142" s="5">
        <v>0</v>
      </c>
      <c r="FL142" s="5">
        <v>0</v>
      </c>
      <c r="FM142" s="5">
        <v>0</v>
      </c>
      <c r="FN142" s="5">
        <v>0</v>
      </c>
      <c r="FO142" s="5">
        <v>0</v>
      </c>
      <c r="FP142" s="5">
        <v>0</v>
      </c>
      <c r="FQ142" s="5">
        <v>0</v>
      </c>
      <c r="FR142" s="5">
        <v>0</v>
      </c>
      <c r="FS142" s="5">
        <v>0</v>
      </c>
      <c r="FT142" s="5">
        <v>0</v>
      </c>
      <c r="FU142" s="5" t="s">
        <v>220</v>
      </c>
      <c r="FV142" s="5" t="s">
        <v>220</v>
      </c>
      <c r="FW142" s="5" t="s">
        <v>220</v>
      </c>
      <c r="FX142" s="5" t="s">
        <v>220</v>
      </c>
      <c r="FY142" s="5" t="s">
        <v>220</v>
      </c>
      <c r="FZ142" s="5" t="s">
        <v>220</v>
      </c>
      <c r="GA142" s="5" t="s">
        <v>220</v>
      </c>
      <c r="GB142" s="5" t="s">
        <v>220</v>
      </c>
      <c r="GC142" s="5" t="s">
        <v>220</v>
      </c>
      <c r="GD142" s="5" t="s">
        <v>220</v>
      </c>
      <c r="GE142" s="5" t="s">
        <v>220</v>
      </c>
      <c r="GF142" s="5" t="s">
        <v>220</v>
      </c>
      <c r="GG142" s="5" t="s">
        <v>220</v>
      </c>
      <c r="GH142" s="5" t="s">
        <v>220</v>
      </c>
      <c r="GI142" s="5" t="s">
        <v>220</v>
      </c>
      <c r="GJ142" s="5" t="s">
        <v>220</v>
      </c>
      <c r="GK142" s="5" t="s">
        <v>220</v>
      </c>
      <c r="GL142" s="5" t="s">
        <v>220</v>
      </c>
      <c r="GM142" s="5">
        <v>144042</v>
      </c>
      <c r="GN142" s="5">
        <v>220323</v>
      </c>
      <c r="GO142" s="5">
        <v>148676</v>
      </c>
      <c r="GP142" s="5">
        <v>179278</v>
      </c>
      <c r="GQ142" s="5">
        <v>168891</v>
      </c>
      <c r="GR142" s="5">
        <v>150786</v>
      </c>
      <c r="GS142" s="5">
        <v>150000</v>
      </c>
      <c r="GT142" s="5">
        <v>172569</v>
      </c>
      <c r="GU142" s="5">
        <v>126123</v>
      </c>
      <c r="GV142" s="5">
        <v>120043</v>
      </c>
      <c r="GW142" s="5">
        <v>125209</v>
      </c>
      <c r="GX142" s="5">
        <v>125971</v>
      </c>
      <c r="GY142" s="5">
        <v>98370</v>
      </c>
      <c r="GZ142" s="5">
        <v>115744</v>
      </c>
      <c r="HA142" s="5">
        <v>99794</v>
      </c>
      <c r="HB142" s="5">
        <v>69964</v>
      </c>
      <c r="HC142" s="5">
        <v>129243</v>
      </c>
      <c r="HD142" s="5">
        <v>44381</v>
      </c>
      <c r="HE142" s="5">
        <v>73302</v>
      </c>
      <c r="HF142" s="5">
        <v>72211</v>
      </c>
      <c r="HG142" s="5">
        <v>58170</v>
      </c>
      <c r="HH142" s="5">
        <v>136801</v>
      </c>
      <c r="HI142" s="5">
        <v>104383</v>
      </c>
      <c r="HJ142" s="5">
        <v>215337</v>
      </c>
      <c r="HK142" s="5">
        <v>215337</v>
      </c>
      <c r="HL142" s="5">
        <v>215337</v>
      </c>
      <c r="HM142" s="5">
        <v>134589</v>
      </c>
      <c r="HN142" s="5">
        <v>118375</v>
      </c>
      <c r="HO142" s="5">
        <v>95067</v>
      </c>
      <c r="HP142" s="5">
        <v>120685</v>
      </c>
      <c r="HQ142" s="5">
        <v>97919</v>
      </c>
      <c r="HR142" s="5">
        <v>92664</v>
      </c>
      <c r="HS142" s="5">
        <v>265153</v>
      </c>
      <c r="HT142" s="5">
        <v>287427</v>
      </c>
      <c r="HU142" s="5">
        <v>266526</v>
      </c>
      <c r="HV142" s="5">
        <v>312187</v>
      </c>
      <c r="HW142" s="5">
        <v>330061</v>
      </c>
      <c r="HX142" s="5">
        <v>356526</v>
      </c>
      <c r="HY142" s="5">
        <v>362645</v>
      </c>
      <c r="HZ142" s="5">
        <v>376771</v>
      </c>
      <c r="IA142" s="5">
        <v>540557</v>
      </c>
      <c r="IB142" s="5">
        <v>1007925</v>
      </c>
      <c r="IC142" s="5">
        <v>886253</v>
      </c>
      <c r="ID142" s="5">
        <v>875700</v>
      </c>
      <c r="IE142" s="5">
        <v>790418</v>
      </c>
      <c r="IF142" s="5">
        <v>626375</v>
      </c>
      <c r="IG142" s="5">
        <v>620570</v>
      </c>
      <c r="IH142" s="5">
        <v>570371</v>
      </c>
      <c r="II142" s="5">
        <v>610986</v>
      </c>
      <c r="IJ142" s="5">
        <v>654577</v>
      </c>
      <c r="IK142" s="5">
        <v>606226</v>
      </c>
      <c r="IL142" s="5">
        <v>549769</v>
      </c>
      <c r="IM142" s="5">
        <v>402466</v>
      </c>
      <c r="IN142" s="5">
        <v>461051</v>
      </c>
      <c r="IO142" s="5">
        <v>439633</v>
      </c>
      <c r="IP142" s="5">
        <v>435369</v>
      </c>
      <c r="IQ142" s="5">
        <v>431993</v>
      </c>
      <c r="IR142" s="5">
        <v>384449</v>
      </c>
      <c r="IS142" s="5">
        <v>336331</v>
      </c>
      <c r="IT142" s="5">
        <v>346615</v>
      </c>
      <c r="IU142" s="5">
        <v>330778</v>
      </c>
      <c r="IV142" s="5">
        <v>247353</v>
      </c>
      <c r="IW142" s="5">
        <v>229358</v>
      </c>
      <c r="IX142" s="5">
        <v>247058</v>
      </c>
      <c r="IY142" s="5">
        <v>0</v>
      </c>
      <c r="IZ142" s="5">
        <v>198</v>
      </c>
      <c r="JA142" s="5">
        <v>177</v>
      </c>
      <c r="JB142" s="5">
        <v>180</v>
      </c>
      <c r="JC142" s="5">
        <v>205</v>
      </c>
      <c r="JD142" s="5">
        <v>206</v>
      </c>
      <c r="JE142" s="5">
        <v>219</v>
      </c>
      <c r="JF142" s="5">
        <v>209</v>
      </c>
      <c r="JG142" s="5">
        <v>228</v>
      </c>
      <c r="JH142" s="5">
        <v>175</v>
      </c>
      <c r="JI142" s="5">
        <v>355</v>
      </c>
      <c r="JJ142" s="5">
        <v>306</v>
      </c>
      <c r="JK142" s="5">
        <v>478</v>
      </c>
      <c r="JL142" s="5">
        <v>167</v>
      </c>
      <c r="JM142" s="5">
        <v>0</v>
      </c>
      <c r="JN142" s="5">
        <v>0</v>
      </c>
      <c r="JO142" s="5">
        <v>0</v>
      </c>
      <c r="JP142" s="5">
        <v>0</v>
      </c>
      <c r="JQ142" s="5">
        <v>2</v>
      </c>
      <c r="JR142" s="5">
        <v>-80</v>
      </c>
      <c r="JS142" s="5">
        <v>25823</v>
      </c>
      <c r="JT142" s="5">
        <v>32060</v>
      </c>
      <c r="JU142" s="5">
        <v>36979</v>
      </c>
      <c r="JV142" s="5">
        <v>34641</v>
      </c>
      <c r="JW142" s="5">
        <v>41401</v>
      </c>
      <c r="JX142" s="5">
        <v>44047</v>
      </c>
      <c r="JY142" s="5">
        <v>47457</v>
      </c>
      <c r="JZ142" s="5">
        <v>41936</v>
      </c>
      <c r="KA142" s="5">
        <v>41526</v>
      </c>
      <c r="KB142" s="5">
        <v>42474</v>
      </c>
      <c r="KC142" s="5">
        <v>44562</v>
      </c>
      <c r="KD142" s="5">
        <v>48228</v>
      </c>
      <c r="KE142" s="5">
        <v>33036</v>
      </c>
      <c r="KF142" s="5">
        <v>2532</v>
      </c>
      <c r="KG142" s="5">
        <v>32176</v>
      </c>
      <c r="KH142" s="5">
        <v>27894</v>
      </c>
      <c r="KI142" s="5">
        <v>20935</v>
      </c>
      <c r="KJ142" s="5">
        <v>17080</v>
      </c>
      <c r="KK142" s="5">
        <v>11371</v>
      </c>
      <c r="KL142" s="5">
        <v>5561</v>
      </c>
      <c r="KM142" s="5">
        <v>3932</v>
      </c>
      <c r="KN142" s="5">
        <v>132093</v>
      </c>
      <c r="KO142" s="5">
        <v>86082</v>
      </c>
      <c r="KP142" s="5">
        <v>117949</v>
      </c>
      <c r="KQ142" s="5">
        <v>118061</v>
      </c>
      <c r="KR142" s="5">
        <v>89329</v>
      </c>
      <c r="KS142" s="5">
        <v>138625</v>
      </c>
      <c r="KT142" s="5">
        <v>76391</v>
      </c>
      <c r="KU142" s="5">
        <v>4222</v>
      </c>
      <c r="KV142" s="5">
        <v>5034</v>
      </c>
      <c r="KW142" s="5">
        <v>6720</v>
      </c>
      <c r="KX142" s="5">
        <v>6210</v>
      </c>
      <c r="KY142" s="5">
        <v>6924</v>
      </c>
      <c r="KZ142" s="5">
        <v>5452</v>
      </c>
      <c r="LA142" s="5">
        <v>6825</v>
      </c>
      <c r="LB142" s="5">
        <v>6115</v>
      </c>
      <c r="LC142" s="5">
        <v>6115</v>
      </c>
      <c r="LD142" s="5">
        <v>7029</v>
      </c>
      <c r="LE142" s="5">
        <v>7487</v>
      </c>
      <c r="LF142" s="5">
        <v>6547</v>
      </c>
      <c r="LG142" s="5">
        <v>6878</v>
      </c>
      <c r="LH142" s="5">
        <v>7396</v>
      </c>
      <c r="LI142" s="5">
        <v>7393</v>
      </c>
      <c r="LJ142" s="5">
        <v>7138</v>
      </c>
      <c r="LK142" s="5">
        <v>1024</v>
      </c>
      <c r="LL142" s="5">
        <v>597</v>
      </c>
      <c r="LM142" s="5">
        <v>1720</v>
      </c>
      <c r="LN142" s="5">
        <v>12554</v>
      </c>
      <c r="LO142" s="5">
        <v>13992</v>
      </c>
      <c r="LP142" s="5">
        <v>12626</v>
      </c>
      <c r="LQ142" s="5">
        <v>9347</v>
      </c>
      <c r="LR142" s="5">
        <v>10057</v>
      </c>
      <c r="LS142" s="5">
        <v>6302</v>
      </c>
      <c r="LT142" s="5">
        <v>5071</v>
      </c>
      <c r="LU142" s="5">
        <v>5525</v>
      </c>
      <c r="LV142" s="5">
        <v>9011</v>
      </c>
      <c r="LW142" s="5">
        <v>9525</v>
      </c>
      <c r="LX142" s="5">
        <v>6525</v>
      </c>
      <c r="LY142" s="5">
        <v>5140</v>
      </c>
      <c r="LZ142" s="5">
        <v>6108</v>
      </c>
      <c r="MA142" s="5">
        <v>4823</v>
      </c>
      <c r="MB142" s="5">
        <v>4300</v>
      </c>
      <c r="MC142" s="5">
        <v>4995</v>
      </c>
      <c r="MD142" s="5">
        <v>4997</v>
      </c>
      <c r="ME142" s="5">
        <v>4740</v>
      </c>
      <c r="MF142" s="5">
        <v>2344</v>
      </c>
      <c r="MG142" s="5">
        <v>3970</v>
      </c>
      <c r="MH142" s="5">
        <v>2045</v>
      </c>
      <c r="MI142" s="5">
        <v>2115</v>
      </c>
      <c r="MJ142" s="5">
        <v>2471</v>
      </c>
      <c r="MK142" s="5">
        <v>3893</v>
      </c>
      <c r="ML142" s="5">
        <v>2358</v>
      </c>
      <c r="MM142" s="5">
        <v>2474</v>
      </c>
      <c r="MN142" s="5">
        <v>2845</v>
      </c>
      <c r="MO142" s="5">
        <v>4386</v>
      </c>
      <c r="MP142" s="5">
        <v>4072</v>
      </c>
      <c r="MQ142" s="5">
        <v>0</v>
      </c>
      <c r="MR142" s="5">
        <v>0</v>
      </c>
      <c r="MS142" s="5">
        <v>0</v>
      </c>
      <c r="MT142" s="5">
        <v>0</v>
      </c>
      <c r="MU142" s="5">
        <v>17</v>
      </c>
      <c r="MV142" s="5">
        <v>30</v>
      </c>
      <c r="MW142" s="5">
        <v>48</v>
      </c>
      <c r="MX142" s="5">
        <v>56</v>
      </c>
      <c r="MY142" s="5">
        <v>53</v>
      </c>
      <c r="MZ142" s="5">
        <v>939</v>
      </c>
      <c r="NA142" s="5">
        <v>864</v>
      </c>
      <c r="NB142" s="5">
        <v>906</v>
      </c>
      <c r="NC142" s="5">
        <v>1534</v>
      </c>
      <c r="ND142" s="5">
        <v>1765</v>
      </c>
      <c r="NE142" s="5" t="s">
        <v>220</v>
      </c>
      <c r="NF142" s="5" t="s">
        <v>220</v>
      </c>
      <c r="NG142" s="5" t="s">
        <v>220</v>
      </c>
      <c r="NH142" s="5" t="s">
        <v>220</v>
      </c>
      <c r="NI142" s="5" t="s">
        <v>220</v>
      </c>
      <c r="NJ142" s="5" t="s">
        <v>220</v>
      </c>
      <c r="NK142" s="5" t="s">
        <v>220</v>
      </c>
      <c r="NL142" s="5" t="s">
        <v>220</v>
      </c>
      <c r="NM142" s="5" t="s">
        <v>220</v>
      </c>
      <c r="NN142" s="5" t="s">
        <v>220</v>
      </c>
      <c r="NO142" s="5" t="s">
        <v>220</v>
      </c>
      <c r="NP142" s="5" t="s">
        <v>220</v>
      </c>
      <c r="NQ142" s="5" t="s">
        <v>220</v>
      </c>
      <c r="NR142" s="5" t="s">
        <v>220</v>
      </c>
      <c r="NS142" s="5" t="s">
        <v>220</v>
      </c>
      <c r="NT142" s="5" t="s">
        <v>220</v>
      </c>
      <c r="NU142" s="5" t="s">
        <v>220</v>
      </c>
      <c r="NV142" s="5" t="s">
        <v>220</v>
      </c>
      <c r="NW142" s="5">
        <v>0</v>
      </c>
      <c r="NX142" s="5">
        <v>0</v>
      </c>
      <c r="NY142" s="5">
        <v>0</v>
      </c>
      <c r="NZ142" s="5">
        <v>0</v>
      </c>
      <c r="OA142" s="5">
        <v>0</v>
      </c>
      <c r="OB142" s="5">
        <v>0</v>
      </c>
      <c r="OC142" s="5">
        <v>0</v>
      </c>
      <c r="OD142" s="5">
        <v>0</v>
      </c>
      <c r="OE142" s="5">
        <v>0</v>
      </c>
      <c r="OF142" s="5">
        <v>0</v>
      </c>
      <c r="OG142" s="5">
        <v>0</v>
      </c>
      <c r="OH142" s="5">
        <v>0</v>
      </c>
      <c r="OI142" s="5">
        <v>0</v>
      </c>
      <c r="OJ142" s="5">
        <v>0</v>
      </c>
      <c r="OK142" s="5" t="s">
        <v>220</v>
      </c>
      <c r="OL142" s="5" t="s">
        <v>220</v>
      </c>
      <c r="OM142" s="5" t="s">
        <v>220</v>
      </c>
      <c r="ON142" s="5" t="s">
        <v>220</v>
      </c>
      <c r="OO142" s="5" t="s">
        <v>220</v>
      </c>
      <c r="OP142" s="5" t="s">
        <v>220</v>
      </c>
      <c r="OQ142" s="5" t="s">
        <v>220</v>
      </c>
      <c r="OR142" s="5" t="s">
        <v>220</v>
      </c>
      <c r="OS142" s="5" t="s">
        <v>220</v>
      </c>
      <c r="OT142" s="5" t="s">
        <v>220</v>
      </c>
      <c r="OU142" s="5" t="s">
        <v>220</v>
      </c>
      <c r="OV142" s="5" t="s">
        <v>220</v>
      </c>
      <c r="OW142" s="5" t="s">
        <v>220</v>
      </c>
      <c r="OX142" s="5" t="s">
        <v>220</v>
      </c>
      <c r="OY142" s="5" t="s">
        <v>220</v>
      </c>
      <c r="OZ142" s="5" t="s">
        <v>220</v>
      </c>
      <c r="PA142" s="5" t="s">
        <v>220</v>
      </c>
      <c r="PB142" s="5" t="s">
        <v>220</v>
      </c>
      <c r="PC142" s="5">
        <v>15316</v>
      </c>
      <c r="PD142" s="5">
        <v>17820</v>
      </c>
      <c r="PE142" s="5">
        <v>15509</v>
      </c>
      <c r="PF142" s="5">
        <v>12674</v>
      </c>
      <c r="PG142" s="5">
        <v>12771</v>
      </c>
      <c r="PH142" s="5">
        <v>12445</v>
      </c>
      <c r="PI142" s="5">
        <v>10053</v>
      </c>
      <c r="PJ142" s="5">
        <v>10630</v>
      </c>
      <c r="PK142" s="5">
        <v>10784</v>
      </c>
      <c r="PL142" s="5">
        <v>11689</v>
      </c>
      <c r="PM142" s="5">
        <v>14371</v>
      </c>
      <c r="PN142" s="5">
        <v>16859</v>
      </c>
      <c r="PO142" s="5">
        <v>19474</v>
      </c>
      <c r="PP142" s="5">
        <v>16428</v>
      </c>
      <c r="PQ142" s="5">
        <v>15970</v>
      </c>
      <c r="PR142" s="5">
        <v>18816</v>
      </c>
      <c r="PS142" s="5">
        <v>26901</v>
      </c>
      <c r="PT142" s="5">
        <v>20750</v>
      </c>
      <c r="PU142" s="5">
        <v>27371</v>
      </c>
      <c r="PV142" s="5">
        <v>23896</v>
      </c>
      <c r="PW142" s="5">
        <v>28219</v>
      </c>
      <c r="PX142" s="5">
        <v>31482</v>
      </c>
      <c r="PY142" s="5">
        <v>27982</v>
      </c>
      <c r="PZ142" s="5">
        <v>23649</v>
      </c>
      <c r="QA142" s="5">
        <v>22029</v>
      </c>
      <c r="QB142" s="5">
        <v>25742</v>
      </c>
      <c r="QC142" s="5">
        <v>27641</v>
      </c>
      <c r="QD142" s="5">
        <v>27192</v>
      </c>
      <c r="QE142" s="5">
        <v>28423</v>
      </c>
      <c r="QF142" s="5">
        <v>30330</v>
      </c>
      <c r="QG142" s="5">
        <v>29570</v>
      </c>
      <c r="QH142" s="5">
        <v>28481</v>
      </c>
      <c r="QI142" s="5">
        <v>52175</v>
      </c>
      <c r="QJ142" s="5">
        <v>67193</v>
      </c>
      <c r="QK142" s="5">
        <v>49665</v>
      </c>
      <c r="QL142" s="5">
        <v>31926</v>
      </c>
      <c r="QM142" s="5">
        <v>30649</v>
      </c>
      <c r="QN142" s="5">
        <v>29790</v>
      </c>
      <c r="QO142" s="5">
        <v>31821</v>
      </c>
      <c r="QP142" s="5">
        <v>41237</v>
      </c>
      <c r="QQ142" s="5">
        <v>25170</v>
      </c>
      <c r="QR142" s="5">
        <v>21271</v>
      </c>
      <c r="QS142" s="5">
        <v>26896</v>
      </c>
      <c r="QT142" s="5">
        <v>35354</v>
      </c>
      <c r="QU142" s="5">
        <v>36765</v>
      </c>
      <c r="QV142" s="5">
        <v>30965</v>
      </c>
      <c r="QW142" s="5">
        <v>29572</v>
      </c>
      <c r="QX142" s="5">
        <v>31840</v>
      </c>
      <c r="QY142" s="5">
        <v>35826</v>
      </c>
      <c r="QZ142" s="5">
        <v>28151</v>
      </c>
      <c r="RA142" s="5">
        <v>24452</v>
      </c>
      <c r="RB142" s="5">
        <v>25907</v>
      </c>
      <c r="RC142" s="5">
        <v>28099</v>
      </c>
      <c r="RD142" s="5">
        <v>26479</v>
      </c>
      <c r="RE142" s="5">
        <v>25536</v>
      </c>
      <c r="RF142" s="5">
        <v>27001</v>
      </c>
      <c r="RG142" s="5">
        <v>26297</v>
      </c>
      <c r="RH142" s="5">
        <v>32089</v>
      </c>
      <c r="RI142" s="5">
        <v>27566</v>
      </c>
      <c r="RJ142" s="5">
        <v>23530</v>
      </c>
      <c r="RK142" s="5">
        <v>19277</v>
      </c>
      <c r="RL142" s="5">
        <v>20968</v>
      </c>
      <c r="RM142" s="5">
        <v>24393</v>
      </c>
      <c r="RN142" s="5">
        <v>22925</v>
      </c>
      <c r="RO142" s="5">
        <v>21853</v>
      </c>
      <c r="RP142" s="5">
        <v>24189</v>
      </c>
      <c r="RQ142" s="5">
        <v>23792</v>
      </c>
      <c r="RR142" s="5">
        <v>27031</v>
      </c>
      <c r="RS142" s="5">
        <v>28658</v>
      </c>
      <c r="RT142" s="5">
        <v>22106</v>
      </c>
      <c r="RU142" s="5">
        <v>22777</v>
      </c>
      <c r="RV142" s="5">
        <v>21124</v>
      </c>
      <c r="RW142" s="5">
        <v>19904</v>
      </c>
      <c r="RX142" s="5">
        <v>19243</v>
      </c>
      <c r="RY142" s="5">
        <v>21734</v>
      </c>
      <c r="RZ142" s="5">
        <v>24518</v>
      </c>
      <c r="SA142" s="5">
        <v>26677</v>
      </c>
      <c r="SB142" s="5">
        <v>23664</v>
      </c>
      <c r="SC142" s="5">
        <v>25136</v>
      </c>
      <c r="SD142" s="5">
        <v>17973</v>
      </c>
      <c r="SE142" s="5">
        <v>31914</v>
      </c>
      <c r="SF142" s="5">
        <v>20483</v>
      </c>
      <c r="SG142" s="5">
        <v>36823</v>
      </c>
      <c r="SH142" s="5">
        <v>42406</v>
      </c>
      <c r="SI142" s="5">
        <v>29511</v>
      </c>
      <c r="SJ142" s="5">
        <v>27066</v>
      </c>
      <c r="SK142" s="5">
        <v>28379</v>
      </c>
      <c r="SL142" s="5">
        <v>26729</v>
      </c>
      <c r="SM142" s="5">
        <v>27103</v>
      </c>
      <c r="SN142" s="5">
        <v>24140</v>
      </c>
      <c r="SO142" s="5">
        <v>24888</v>
      </c>
      <c r="SP142" s="5">
        <v>23767</v>
      </c>
      <c r="SQ142" s="5">
        <v>22899</v>
      </c>
      <c r="SR142" s="5">
        <v>22267</v>
      </c>
      <c r="SS142" s="5">
        <v>22560</v>
      </c>
      <c r="ST142" s="5">
        <v>22498</v>
      </c>
      <c r="SU142" s="5">
        <v>40394</v>
      </c>
      <c r="SV142" s="5">
        <v>41596</v>
      </c>
      <c r="SW142" s="5">
        <v>37889</v>
      </c>
      <c r="SX142" s="5">
        <v>36753</v>
      </c>
      <c r="SY142" s="5">
        <v>35996</v>
      </c>
      <c r="SZ142" s="5">
        <v>37630</v>
      </c>
      <c r="TA142" s="5">
        <v>44947</v>
      </c>
      <c r="TB142" s="5">
        <v>52361</v>
      </c>
      <c r="TC142" s="5">
        <v>52720</v>
      </c>
      <c r="TD142" s="5">
        <v>38588</v>
      </c>
      <c r="TE142" s="5">
        <v>31765</v>
      </c>
      <c r="TF142" s="5">
        <v>27258</v>
      </c>
      <c r="TG142" s="5">
        <v>17960</v>
      </c>
      <c r="TH142" s="5">
        <v>11445</v>
      </c>
      <c r="TI142" s="5">
        <v>13328</v>
      </c>
      <c r="TJ142" s="5">
        <v>13982</v>
      </c>
      <c r="TK142" s="5">
        <v>10834</v>
      </c>
      <c r="TL142" s="5">
        <v>15209</v>
      </c>
      <c r="TM142" s="5">
        <v>12596</v>
      </c>
      <c r="TN142" s="5">
        <v>11291</v>
      </c>
      <c r="TO142" s="5">
        <v>7905</v>
      </c>
      <c r="TP142" s="5">
        <v>3398</v>
      </c>
      <c r="TQ142" s="5">
        <v>4679</v>
      </c>
      <c r="TR142" s="5">
        <v>6539</v>
      </c>
      <c r="TS142" s="5">
        <v>8173</v>
      </c>
      <c r="TT142" s="5">
        <v>8608</v>
      </c>
      <c r="TU142" s="5">
        <v>7244</v>
      </c>
      <c r="TV142" s="5">
        <v>7289</v>
      </c>
      <c r="TW142" s="5">
        <v>6836</v>
      </c>
      <c r="TX142" s="5">
        <v>8299</v>
      </c>
      <c r="TY142" s="5">
        <v>7206</v>
      </c>
      <c r="TZ142" s="5">
        <v>6111</v>
      </c>
      <c r="UA142" s="5">
        <v>18</v>
      </c>
      <c r="UB142" s="5">
        <v>115</v>
      </c>
      <c r="UC142" s="5">
        <v>138</v>
      </c>
      <c r="UD142" s="5">
        <v>81</v>
      </c>
      <c r="UE142" s="5">
        <v>41</v>
      </c>
      <c r="UF142" s="5">
        <v>31</v>
      </c>
      <c r="UG142" s="5">
        <v>14</v>
      </c>
      <c r="UH142" s="5">
        <v>15</v>
      </c>
      <c r="UI142" s="5">
        <v>24</v>
      </c>
      <c r="UJ142" s="5">
        <v>10</v>
      </c>
      <c r="UK142" s="5">
        <v>12</v>
      </c>
      <c r="UL142" s="5">
        <v>25</v>
      </c>
      <c r="UM142" s="5">
        <v>14</v>
      </c>
      <c r="UN142" s="5">
        <v>19</v>
      </c>
      <c r="UO142" s="5">
        <v>0</v>
      </c>
      <c r="UP142" s="5">
        <v>0</v>
      </c>
      <c r="UQ142" s="5">
        <v>0</v>
      </c>
      <c r="UR142" s="5">
        <v>0</v>
      </c>
      <c r="US142" s="5">
        <v>0</v>
      </c>
      <c r="UT142" s="5">
        <v>0</v>
      </c>
      <c r="UU142" s="5">
        <v>0</v>
      </c>
      <c r="UV142" s="5">
        <v>287</v>
      </c>
      <c r="UW142" s="5">
        <v>1816</v>
      </c>
      <c r="UX142" s="5">
        <v>969</v>
      </c>
      <c r="UY142" s="5">
        <v>1290</v>
      </c>
      <c r="UZ142" s="5">
        <v>1148</v>
      </c>
      <c r="VA142" s="5">
        <v>1555</v>
      </c>
      <c r="VB142" s="5">
        <v>1158</v>
      </c>
      <c r="VC142" s="5">
        <v>688</v>
      </c>
      <c r="VD142" s="5">
        <v>924</v>
      </c>
      <c r="VE142" s="5">
        <v>240</v>
      </c>
      <c r="VF142" s="5">
        <v>102</v>
      </c>
      <c r="VG142" s="5">
        <v>73000</v>
      </c>
      <c r="VH142" s="5">
        <v>39419</v>
      </c>
      <c r="VI142" s="5">
        <v>47999</v>
      </c>
      <c r="VJ142" s="5">
        <v>60836</v>
      </c>
      <c r="VK142" s="5">
        <v>57456</v>
      </c>
      <c r="VL142" s="5">
        <v>82721</v>
      </c>
      <c r="VM142" s="5">
        <v>-4955</v>
      </c>
      <c r="VN142" s="5">
        <v>53023</v>
      </c>
      <c r="VO142" s="5">
        <v>65519</v>
      </c>
      <c r="VP142" s="5">
        <v>32411</v>
      </c>
      <c r="VQ142" s="5">
        <v>19873</v>
      </c>
      <c r="VR142" s="5">
        <v>-5435</v>
      </c>
      <c r="VS142" s="5">
        <v>3033</v>
      </c>
      <c r="VT142" s="5">
        <v>16316</v>
      </c>
      <c r="VU142" s="5">
        <v>20399</v>
      </c>
      <c r="VV142" s="5">
        <v>26961</v>
      </c>
      <c r="VW142" s="5">
        <v>47267</v>
      </c>
      <c r="VX142" s="5">
        <v>34057</v>
      </c>
      <c r="VY142" s="5">
        <v>39616</v>
      </c>
      <c r="VZ142" s="5">
        <v>32967</v>
      </c>
      <c r="WA142" s="5">
        <v>69685</v>
      </c>
      <c r="WB142" s="5">
        <v>97512</v>
      </c>
      <c r="WC142" s="5">
        <v>74375</v>
      </c>
      <c r="WD142" s="5">
        <v>116333</v>
      </c>
      <c r="WE142" s="5">
        <v>75330</v>
      </c>
      <c r="WF142" s="5">
        <v>102370</v>
      </c>
      <c r="WG142" s="5">
        <v>50778</v>
      </c>
      <c r="WH142" s="5">
        <v>49860</v>
      </c>
      <c r="WI142" s="5">
        <v>53243</v>
      </c>
      <c r="WJ142" s="5">
        <v>49924</v>
      </c>
      <c r="WK142" s="5">
        <v>48788</v>
      </c>
      <c r="WL142" s="5">
        <v>50384</v>
      </c>
      <c r="WM142" s="5">
        <v>424</v>
      </c>
      <c r="WN142" s="5">
        <v>924</v>
      </c>
      <c r="WO142" s="5">
        <v>742</v>
      </c>
      <c r="WP142" s="5">
        <v>90</v>
      </c>
      <c r="WQ142" s="5">
        <v>191</v>
      </c>
      <c r="WR142" s="5">
        <v>-285</v>
      </c>
      <c r="WS142" s="5">
        <v>1209</v>
      </c>
      <c r="WT142" s="5">
        <v>1152</v>
      </c>
      <c r="WU142" s="5">
        <v>690</v>
      </c>
      <c r="WV142" s="5">
        <v>1343</v>
      </c>
      <c r="WW142" s="5">
        <v>881</v>
      </c>
      <c r="WX142" s="5">
        <v>930</v>
      </c>
      <c r="WY142" s="5">
        <v>1121</v>
      </c>
      <c r="WZ142" s="5">
        <v>676</v>
      </c>
      <c r="XA142" s="5">
        <v>798</v>
      </c>
      <c r="XB142" s="5">
        <v>663</v>
      </c>
      <c r="XC142" s="5">
        <v>635</v>
      </c>
      <c r="XD142" s="5">
        <v>173</v>
      </c>
      <c r="XE142" s="5">
        <v>308</v>
      </c>
      <c r="XF142" s="5">
        <v>299</v>
      </c>
      <c r="XG142" s="5">
        <v>320</v>
      </c>
      <c r="XH142" s="5">
        <v>908</v>
      </c>
      <c r="XI142" s="5">
        <v>1174</v>
      </c>
      <c r="XJ142" s="5">
        <v>1741</v>
      </c>
      <c r="XK142" s="5">
        <v>1521</v>
      </c>
      <c r="XL142" s="5">
        <v>1483</v>
      </c>
      <c r="XM142" s="5">
        <v>1588</v>
      </c>
      <c r="XN142" s="5">
        <v>2821</v>
      </c>
      <c r="XO142" s="5">
        <v>2683</v>
      </c>
      <c r="XP142" s="5">
        <v>438</v>
      </c>
      <c r="XQ142" s="5">
        <v>466</v>
      </c>
      <c r="XR142" s="5">
        <v>374</v>
      </c>
      <c r="XS142" s="2">
        <v>14711</v>
      </c>
      <c r="XT142" s="3" t="s">
        <v>222</v>
      </c>
      <c r="XU142" s="3" t="s">
        <v>222</v>
      </c>
      <c r="XV142" s="3" t="s">
        <v>221</v>
      </c>
      <c r="XW142" s="3" t="s">
        <v>221</v>
      </c>
      <c r="XX142" s="3" t="s">
        <v>222</v>
      </c>
      <c r="XY142" s="3" t="s">
        <v>222</v>
      </c>
      <c r="XZ142" s="3" t="s">
        <v>293</v>
      </c>
    </row>
    <row r="143" spans="1:650" x14ac:dyDescent="0.3">
      <c r="A143" s="1" t="s">
        <v>137</v>
      </c>
      <c r="B143" s="2">
        <v>4018463</v>
      </c>
      <c r="C143" s="5">
        <v>1413</v>
      </c>
      <c r="D143" s="5">
        <v>902</v>
      </c>
      <c r="E143" s="5">
        <v>3572</v>
      </c>
      <c r="F143" s="5">
        <v>1333</v>
      </c>
      <c r="G143" s="5">
        <v>4002</v>
      </c>
      <c r="H143" s="5">
        <v>897</v>
      </c>
      <c r="I143" s="5">
        <v>-415</v>
      </c>
      <c r="J143" s="5">
        <v>134</v>
      </c>
      <c r="K143" s="5">
        <v>1117</v>
      </c>
      <c r="L143" s="5">
        <v>400</v>
      </c>
      <c r="M143" s="5">
        <v>509</v>
      </c>
      <c r="N143" s="5">
        <v>1364</v>
      </c>
      <c r="O143" s="5">
        <v>1702</v>
      </c>
      <c r="P143" s="5">
        <v>290</v>
      </c>
      <c r="Q143" s="5">
        <v>4</v>
      </c>
      <c r="R143" s="5">
        <v>4298</v>
      </c>
      <c r="S143" s="5">
        <v>0</v>
      </c>
      <c r="T143" s="5">
        <v>0</v>
      </c>
      <c r="U143" s="5">
        <v>0</v>
      </c>
      <c r="V143" s="5">
        <v>1036</v>
      </c>
      <c r="W143" s="5">
        <v>0</v>
      </c>
      <c r="X143" s="5">
        <v>0</v>
      </c>
      <c r="Y143" s="5">
        <v>0</v>
      </c>
      <c r="Z143" s="5">
        <v>197</v>
      </c>
      <c r="AA143" s="5">
        <v>0</v>
      </c>
      <c r="AB143" s="5">
        <v>0</v>
      </c>
      <c r="AC143" s="5">
        <v>42557</v>
      </c>
      <c r="AD143" s="5">
        <v>0</v>
      </c>
      <c r="AE143" s="5">
        <v>0</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17189</v>
      </c>
      <c r="AX143" s="5">
        <v>20526</v>
      </c>
      <c r="AY143" s="5">
        <v>92904</v>
      </c>
      <c r="AZ143" s="5">
        <v>8232</v>
      </c>
      <c r="BA143" s="5">
        <v>14412</v>
      </c>
      <c r="BB143" s="5">
        <v>18175</v>
      </c>
      <c r="BC143" s="5">
        <v>4756</v>
      </c>
      <c r="BD143" s="5">
        <v>588</v>
      </c>
      <c r="BE143" s="5">
        <v>4337</v>
      </c>
      <c r="BF143" s="5">
        <v>8812</v>
      </c>
      <c r="BG143" s="5">
        <v>10936</v>
      </c>
      <c r="BH143" s="5">
        <v>8555</v>
      </c>
      <c r="BI143" s="5">
        <v>11906</v>
      </c>
      <c r="BJ143" s="5">
        <v>8686</v>
      </c>
      <c r="BK143" s="5">
        <v>12046</v>
      </c>
      <c r="BL143" s="5">
        <v>17557</v>
      </c>
      <c r="BM143" s="5">
        <v>12695</v>
      </c>
      <c r="BN143" s="5">
        <v>7919</v>
      </c>
      <c r="BO143" s="5">
        <v>281</v>
      </c>
      <c r="BP143" s="5">
        <v>1117</v>
      </c>
      <c r="BQ143" s="5">
        <v>874</v>
      </c>
      <c r="BR143" s="5">
        <v>741</v>
      </c>
      <c r="BS143" s="5">
        <v>661</v>
      </c>
      <c r="BT143" s="5">
        <v>262</v>
      </c>
      <c r="BU143" s="5">
        <v>839</v>
      </c>
      <c r="BV143" s="5">
        <v>283</v>
      </c>
      <c r="BW143" s="5">
        <v>233</v>
      </c>
      <c r="BX143" s="5">
        <v>193</v>
      </c>
      <c r="BY143" s="5">
        <v>-16</v>
      </c>
      <c r="BZ143" s="5">
        <v>491</v>
      </c>
      <c r="CA143" s="5">
        <v>294</v>
      </c>
      <c r="CB143" s="5">
        <v>921</v>
      </c>
      <c r="CC143" s="5">
        <v>154</v>
      </c>
      <c r="CD143" s="5">
        <v>1241</v>
      </c>
      <c r="CE143" s="5">
        <v>243</v>
      </c>
      <c r="CF143" s="5">
        <v>-373</v>
      </c>
      <c r="CG143" s="5">
        <v>64</v>
      </c>
      <c r="CH143" s="5">
        <v>-3699</v>
      </c>
      <c r="CI143" s="5">
        <v>171</v>
      </c>
      <c r="CJ143" s="5">
        <v>218</v>
      </c>
      <c r="CK143" s="5">
        <v>988</v>
      </c>
      <c r="CL143" s="5">
        <v>2085</v>
      </c>
      <c r="CM143" s="5">
        <v>2815</v>
      </c>
      <c r="CN143" s="5">
        <v>1607</v>
      </c>
      <c r="CO143" s="5">
        <v>8008</v>
      </c>
      <c r="CP143" s="5">
        <v>4032</v>
      </c>
      <c r="CQ143" s="5">
        <v>2083</v>
      </c>
      <c r="CR143" s="5">
        <v>4733</v>
      </c>
      <c r="CS143" s="5">
        <v>1583</v>
      </c>
      <c r="CT143" s="5">
        <v>652</v>
      </c>
      <c r="CU143" s="5">
        <v>44395</v>
      </c>
      <c r="CV143" s="5">
        <v>42195</v>
      </c>
      <c r="CW143" s="5">
        <v>49940</v>
      </c>
      <c r="CX143" s="5">
        <v>48083</v>
      </c>
      <c r="CY143" s="5">
        <v>53076</v>
      </c>
      <c r="CZ143" s="5">
        <v>35005</v>
      </c>
      <c r="DA143" s="5">
        <v>22620</v>
      </c>
      <c r="DB143" s="5">
        <v>30196</v>
      </c>
      <c r="DC143" s="5">
        <v>19711</v>
      </c>
      <c r="DD143" s="5">
        <v>22298</v>
      </c>
      <c r="DE143" s="5">
        <v>25438</v>
      </c>
      <c r="DF143" s="5">
        <v>30590</v>
      </c>
      <c r="DG143" s="5">
        <v>20318</v>
      </c>
      <c r="DH143" s="5">
        <v>16086</v>
      </c>
      <c r="DI143" s="5">
        <v>23287</v>
      </c>
      <c r="DJ143" s="5">
        <v>15135</v>
      </c>
      <c r="DK143" s="5">
        <v>15266</v>
      </c>
      <c r="DL143" s="5">
        <v>11934</v>
      </c>
      <c r="DM143" s="5">
        <v>11030</v>
      </c>
      <c r="DN143" s="5">
        <v>9280</v>
      </c>
      <c r="DO143" s="5">
        <v>14349</v>
      </c>
      <c r="DP143" s="5">
        <v>4382</v>
      </c>
      <c r="DQ143" s="5">
        <v>8979</v>
      </c>
      <c r="DR143" s="5">
        <v>14275</v>
      </c>
      <c r="DS143" s="5">
        <v>10269</v>
      </c>
      <c r="DT143" s="5">
        <v>14707</v>
      </c>
      <c r="DU143" s="5">
        <v>14675</v>
      </c>
      <c r="DV143" s="5">
        <v>13297</v>
      </c>
      <c r="DW143" s="5">
        <v>12863</v>
      </c>
      <c r="DX143" s="5">
        <v>12591</v>
      </c>
      <c r="DY143" s="5">
        <v>9237</v>
      </c>
      <c r="DZ143" s="5">
        <v>9812</v>
      </c>
      <c r="EA143" s="5">
        <v>1234</v>
      </c>
      <c r="EB143" s="5">
        <v>1971</v>
      </c>
      <c r="EC143" s="5">
        <v>1959</v>
      </c>
      <c r="ED143" s="5">
        <v>2569</v>
      </c>
      <c r="EE143" s="5">
        <v>2304</v>
      </c>
      <c r="EF143" s="5">
        <v>1682</v>
      </c>
      <c r="EG143" s="5">
        <v>3442</v>
      </c>
      <c r="EH143" s="5">
        <v>4647</v>
      </c>
      <c r="EI143" s="5">
        <v>614</v>
      </c>
      <c r="EJ143" s="5">
        <v>761</v>
      </c>
      <c r="EK143" s="5">
        <v>-2949</v>
      </c>
      <c r="EL143" s="5">
        <v>6202</v>
      </c>
      <c r="EM143" s="5">
        <v>1658</v>
      </c>
      <c r="EN143" s="5">
        <v>402</v>
      </c>
      <c r="EO143" s="5">
        <v>402</v>
      </c>
      <c r="EP143" s="5">
        <v>2210</v>
      </c>
      <c r="EQ143" s="5">
        <v>194</v>
      </c>
      <c r="ER143" s="5">
        <v>-52</v>
      </c>
      <c r="ES143" s="5">
        <v>-52</v>
      </c>
      <c r="ET143" s="5">
        <v>-1183</v>
      </c>
      <c r="EU143" s="5">
        <v>761</v>
      </c>
      <c r="EV143" s="5">
        <v>10</v>
      </c>
      <c r="EW143" s="5">
        <v>-90</v>
      </c>
      <c r="EX143" s="5">
        <v>548</v>
      </c>
      <c r="EY143" s="5">
        <v>844</v>
      </c>
      <c r="EZ143" s="5">
        <v>1184</v>
      </c>
      <c r="FA143" s="5">
        <v>761</v>
      </c>
      <c r="FB143" s="5">
        <v>1790</v>
      </c>
      <c r="FC143" s="5">
        <v>1531</v>
      </c>
      <c r="FD143" s="5">
        <v>1758</v>
      </c>
      <c r="FE143" s="5">
        <v>1020</v>
      </c>
      <c r="FF143" s="5">
        <v>517</v>
      </c>
      <c r="FG143" s="5">
        <v>0</v>
      </c>
      <c r="FH143" s="5">
        <v>0</v>
      </c>
      <c r="FI143" s="5">
        <v>0</v>
      </c>
      <c r="FJ143" s="5">
        <v>0</v>
      </c>
      <c r="FK143" s="5">
        <v>0</v>
      </c>
      <c r="FL143" s="5">
        <v>0</v>
      </c>
      <c r="FM143" s="5">
        <v>0</v>
      </c>
      <c r="FN143" s="5">
        <v>0</v>
      </c>
      <c r="FO143" s="5">
        <v>0</v>
      </c>
      <c r="FP143" s="5">
        <v>0</v>
      </c>
      <c r="FQ143" s="5">
        <v>0</v>
      </c>
      <c r="FR143" s="5">
        <v>0</v>
      </c>
      <c r="FS143" s="5">
        <v>0</v>
      </c>
      <c r="FT143" s="5">
        <v>0</v>
      </c>
      <c r="FU143" s="5" t="s">
        <v>220</v>
      </c>
      <c r="FV143" s="5" t="s">
        <v>220</v>
      </c>
      <c r="FW143" s="5" t="s">
        <v>220</v>
      </c>
      <c r="FX143" s="5" t="s">
        <v>220</v>
      </c>
      <c r="FY143" s="5" t="s">
        <v>220</v>
      </c>
      <c r="FZ143" s="5" t="s">
        <v>220</v>
      </c>
      <c r="GA143" s="5" t="s">
        <v>220</v>
      </c>
      <c r="GB143" s="5" t="s">
        <v>220</v>
      </c>
      <c r="GC143" s="5" t="s">
        <v>220</v>
      </c>
      <c r="GD143" s="5" t="s">
        <v>220</v>
      </c>
      <c r="GE143" s="5" t="s">
        <v>220</v>
      </c>
      <c r="GF143" s="5" t="s">
        <v>220</v>
      </c>
      <c r="GG143" s="5" t="s">
        <v>220</v>
      </c>
      <c r="GH143" s="5" t="s">
        <v>220</v>
      </c>
      <c r="GI143" s="5" t="s">
        <v>220</v>
      </c>
      <c r="GJ143" s="5" t="s">
        <v>220</v>
      </c>
      <c r="GK143" s="5" t="s">
        <v>220</v>
      </c>
      <c r="GL143" s="5" t="s">
        <v>220</v>
      </c>
      <c r="GM143" s="5">
        <v>47323</v>
      </c>
      <c r="GN143" s="5">
        <v>46186</v>
      </c>
      <c r="GO143" s="5">
        <v>56346</v>
      </c>
      <c r="GP143" s="5">
        <v>52727</v>
      </c>
      <c r="GQ143" s="5">
        <v>60043</v>
      </c>
      <c r="GR143" s="5">
        <v>37846</v>
      </c>
      <c r="GS143" s="5">
        <v>26487</v>
      </c>
      <c r="GT143" s="5">
        <v>35260</v>
      </c>
      <c r="GU143" s="5">
        <v>21676</v>
      </c>
      <c r="GV143" s="5">
        <v>23653</v>
      </c>
      <c r="GW143" s="5">
        <v>22982</v>
      </c>
      <c r="GX143" s="5">
        <v>38648</v>
      </c>
      <c r="GY143" s="5">
        <v>23971</v>
      </c>
      <c r="GZ143" s="5">
        <v>17699</v>
      </c>
      <c r="HA143" s="5">
        <v>41037</v>
      </c>
      <c r="HB143" s="5">
        <v>43410</v>
      </c>
      <c r="HC143" s="5">
        <v>108606</v>
      </c>
      <c r="HD143" s="5">
        <v>19740</v>
      </c>
      <c r="HE143" s="5">
        <v>25454</v>
      </c>
      <c r="HF143" s="5">
        <v>23609</v>
      </c>
      <c r="HG143" s="5">
        <v>20037</v>
      </c>
      <c r="HH143" s="5">
        <v>5199</v>
      </c>
      <c r="HI143" s="5">
        <v>14214</v>
      </c>
      <c r="HJ143" s="5">
        <v>25917</v>
      </c>
      <c r="HK143" s="5">
        <v>24864</v>
      </c>
      <c r="HL143" s="5">
        <v>26053</v>
      </c>
      <c r="HM143" s="5">
        <v>77906</v>
      </c>
      <c r="HN143" s="5">
        <v>27805</v>
      </c>
      <c r="HO143" s="5">
        <v>28523</v>
      </c>
      <c r="HP143" s="5">
        <v>36640</v>
      </c>
      <c r="HQ143" s="5">
        <v>24535</v>
      </c>
      <c r="HR143" s="5">
        <v>18900</v>
      </c>
      <c r="HS143" s="5">
        <v>102467</v>
      </c>
      <c r="HT143" s="5">
        <v>105038</v>
      </c>
      <c r="HU143" s="5">
        <v>99938</v>
      </c>
      <c r="HV143" s="5">
        <v>126804</v>
      </c>
      <c r="HW143" s="5">
        <v>131944</v>
      </c>
      <c r="HX143" s="5">
        <v>96791</v>
      </c>
      <c r="HY143" s="5">
        <v>84101</v>
      </c>
      <c r="HZ143" s="5">
        <v>86681</v>
      </c>
      <c r="IA143" s="5">
        <v>112642</v>
      </c>
      <c r="IB143" s="5">
        <v>144642</v>
      </c>
      <c r="IC143" s="5">
        <v>163034</v>
      </c>
      <c r="ID143" s="5">
        <v>182566</v>
      </c>
      <c r="IE143" s="5">
        <v>200649</v>
      </c>
      <c r="IF143" s="5">
        <v>227454</v>
      </c>
      <c r="IG143" s="5">
        <v>239661</v>
      </c>
      <c r="IH143" s="5">
        <v>247341</v>
      </c>
      <c r="II143" s="5">
        <v>252586</v>
      </c>
      <c r="IJ143" s="5">
        <v>228869</v>
      </c>
      <c r="IK143" s="5">
        <v>225252</v>
      </c>
      <c r="IL143" s="5">
        <v>132643</v>
      </c>
      <c r="IM143" s="5">
        <v>102458</v>
      </c>
      <c r="IN143" s="5">
        <v>98804</v>
      </c>
      <c r="IO143" s="5">
        <v>89663</v>
      </c>
      <c r="IP143" s="5">
        <v>86602</v>
      </c>
      <c r="IQ143" s="5">
        <v>89129</v>
      </c>
      <c r="IR143" s="5">
        <v>86264</v>
      </c>
      <c r="IS143" s="5">
        <v>93434</v>
      </c>
      <c r="IT143" s="5">
        <v>104278</v>
      </c>
      <c r="IU143" s="5">
        <v>110477</v>
      </c>
      <c r="IV143" s="5">
        <v>106460</v>
      </c>
      <c r="IW143" s="5">
        <v>96301</v>
      </c>
      <c r="IX143" s="5">
        <v>95183</v>
      </c>
      <c r="IY143" s="5">
        <v>0</v>
      </c>
      <c r="IZ143" s="5">
        <v>0</v>
      </c>
      <c r="JA143" s="5">
        <v>0</v>
      </c>
      <c r="JB143" s="5">
        <v>0</v>
      </c>
      <c r="JC143" s="5">
        <v>0</v>
      </c>
      <c r="JD143" s="5">
        <v>0</v>
      </c>
      <c r="JE143" s="5">
        <v>0</v>
      </c>
      <c r="JF143" s="5">
        <v>0</v>
      </c>
      <c r="JG143" s="5">
        <v>0</v>
      </c>
      <c r="JH143" s="5">
        <v>0</v>
      </c>
      <c r="JI143" s="5">
        <v>0</v>
      </c>
      <c r="JJ143" s="5">
        <v>0</v>
      </c>
      <c r="JK143" s="5">
        <v>-10</v>
      </c>
      <c r="JL143" s="5">
        <v>-74</v>
      </c>
      <c r="JM143" s="5">
        <v>20839</v>
      </c>
      <c r="JN143" s="5">
        <v>39157</v>
      </c>
      <c r="JO143" s="5">
        <v>44944</v>
      </c>
      <c r="JP143" s="5">
        <v>22914</v>
      </c>
      <c r="JQ143" s="5">
        <v>46013</v>
      </c>
      <c r="JR143" s="5">
        <v>54428</v>
      </c>
      <c r="JS143" s="5">
        <v>16157</v>
      </c>
      <c r="JT143" s="5">
        <v>12388</v>
      </c>
      <c r="JU143" s="5">
        <v>14254</v>
      </c>
      <c r="JV143" s="5">
        <v>12498</v>
      </c>
      <c r="JW143" s="5">
        <v>17607</v>
      </c>
      <c r="JX143" s="5">
        <v>17728</v>
      </c>
      <c r="JY143" s="5">
        <v>18579</v>
      </c>
      <c r="JZ143" s="5">
        <v>14384</v>
      </c>
      <c r="KA143" s="5">
        <v>20953</v>
      </c>
      <c r="KB143" s="5">
        <v>21725</v>
      </c>
      <c r="KC143" s="5">
        <v>22117</v>
      </c>
      <c r="KD143" s="5">
        <v>14870</v>
      </c>
      <c r="KE143" s="5">
        <v>4313</v>
      </c>
      <c r="KF143" s="5">
        <v>-5945</v>
      </c>
      <c r="KG143" s="5">
        <v>5044</v>
      </c>
      <c r="KH143" s="5">
        <v>4784</v>
      </c>
      <c r="KI143" s="5">
        <v>4867</v>
      </c>
      <c r="KJ143" s="5">
        <v>7121</v>
      </c>
      <c r="KK143" s="5">
        <v>7136</v>
      </c>
      <c r="KL143" s="5">
        <v>9528</v>
      </c>
      <c r="KM143" s="5">
        <v>5471</v>
      </c>
      <c r="KN143" s="5">
        <v>291</v>
      </c>
      <c r="KO143" s="5">
        <v>176</v>
      </c>
      <c r="KP143" s="5">
        <v>85</v>
      </c>
      <c r="KQ143" s="5">
        <v>2854</v>
      </c>
      <c r="KR143" s="5">
        <v>29219</v>
      </c>
      <c r="KS143" s="5">
        <v>30202</v>
      </c>
      <c r="KT143" s="5">
        <v>16280</v>
      </c>
      <c r="KU143" s="5">
        <v>14016</v>
      </c>
      <c r="KV143" s="5">
        <v>13491</v>
      </c>
      <c r="KW143" s="5">
        <v>13260</v>
      </c>
      <c r="KX143" s="5">
        <v>6334</v>
      </c>
      <c r="KY143" s="5">
        <v>2909</v>
      </c>
      <c r="KZ143" s="5">
        <v>2842</v>
      </c>
      <c r="LA143" s="5">
        <v>3339</v>
      </c>
      <c r="LB143" s="5">
        <v>3031</v>
      </c>
      <c r="LC143" s="5">
        <v>3341</v>
      </c>
      <c r="LD143" s="5">
        <v>3013</v>
      </c>
      <c r="LE143" s="5">
        <v>2045</v>
      </c>
      <c r="LF143" s="5">
        <v>3581</v>
      </c>
      <c r="LG143" s="5">
        <v>4392</v>
      </c>
      <c r="LH143" s="5">
        <v>4233</v>
      </c>
      <c r="LI143" s="5">
        <v>3385</v>
      </c>
      <c r="LJ143" s="5">
        <v>3301</v>
      </c>
      <c r="LK143" s="5">
        <v>81</v>
      </c>
      <c r="LL143" s="5">
        <v>84</v>
      </c>
      <c r="LM143" s="5">
        <v>81</v>
      </c>
      <c r="LN143" s="5">
        <v>104</v>
      </c>
      <c r="LO143" s="5">
        <v>157</v>
      </c>
      <c r="LP143" s="5">
        <v>79</v>
      </c>
      <c r="LQ143" s="5">
        <v>270</v>
      </c>
      <c r="LR143" s="5">
        <v>75</v>
      </c>
      <c r="LS143" s="5">
        <v>119</v>
      </c>
      <c r="LT143" s="5">
        <v>140</v>
      </c>
      <c r="LU143" s="5">
        <v>199</v>
      </c>
      <c r="LV143" s="5">
        <v>216</v>
      </c>
      <c r="LW143" s="5">
        <v>349</v>
      </c>
      <c r="LX143" s="5">
        <v>387</v>
      </c>
      <c r="LY143" s="5">
        <v>196</v>
      </c>
      <c r="LZ143" s="5">
        <v>526</v>
      </c>
      <c r="MA143" s="5">
        <v>1000</v>
      </c>
      <c r="MB143" s="5">
        <v>1086</v>
      </c>
      <c r="MC143" s="5">
        <v>517</v>
      </c>
      <c r="MD143" s="5">
        <v>605</v>
      </c>
      <c r="ME143" s="5">
        <v>704</v>
      </c>
      <c r="MF143" s="5">
        <v>874</v>
      </c>
      <c r="MG143" s="5">
        <v>1512</v>
      </c>
      <c r="MH143" s="5">
        <v>1304</v>
      </c>
      <c r="MI143" s="5">
        <v>1826</v>
      </c>
      <c r="MJ143" s="5">
        <v>1056</v>
      </c>
      <c r="MK143" s="5">
        <v>969</v>
      </c>
      <c r="ML143" s="5">
        <v>1106</v>
      </c>
      <c r="MM143" s="5">
        <v>1331</v>
      </c>
      <c r="MN143" s="5">
        <v>1357</v>
      </c>
      <c r="MO143" s="5">
        <v>996</v>
      </c>
      <c r="MP143" s="5">
        <v>1282</v>
      </c>
      <c r="MQ143" s="5">
        <v>0</v>
      </c>
      <c r="MR143" s="5">
        <v>0</v>
      </c>
      <c r="MS143" s="5">
        <v>0</v>
      </c>
      <c r="MT143" s="5">
        <v>0</v>
      </c>
      <c r="MU143" s="5">
        <v>12</v>
      </c>
      <c r="MV143" s="5">
        <v>19</v>
      </c>
      <c r="MW143" s="5">
        <v>22</v>
      </c>
      <c r="MX143" s="5">
        <v>22</v>
      </c>
      <c r="MY143" s="5">
        <v>9</v>
      </c>
      <c r="MZ143" s="5">
        <v>2</v>
      </c>
      <c r="NA143" s="5">
        <v>0</v>
      </c>
      <c r="NB143" s="5">
        <v>0</v>
      </c>
      <c r="NC143" s="5">
        <v>1</v>
      </c>
      <c r="ND143" s="5">
        <v>665</v>
      </c>
      <c r="NE143" s="5" t="s">
        <v>220</v>
      </c>
      <c r="NF143" s="5" t="s">
        <v>220</v>
      </c>
      <c r="NG143" s="5" t="s">
        <v>220</v>
      </c>
      <c r="NH143" s="5" t="s">
        <v>220</v>
      </c>
      <c r="NI143" s="5" t="s">
        <v>220</v>
      </c>
      <c r="NJ143" s="5" t="s">
        <v>220</v>
      </c>
      <c r="NK143" s="5" t="s">
        <v>220</v>
      </c>
      <c r="NL143" s="5" t="s">
        <v>220</v>
      </c>
      <c r="NM143" s="5" t="s">
        <v>220</v>
      </c>
      <c r="NN143" s="5" t="s">
        <v>220</v>
      </c>
      <c r="NO143" s="5" t="s">
        <v>220</v>
      </c>
      <c r="NP143" s="5" t="s">
        <v>220</v>
      </c>
      <c r="NQ143" s="5" t="s">
        <v>220</v>
      </c>
      <c r="NR143" s="5" t="s">
        <v>220</v>
      </c>
      <c r="NS143" s="5" t="s">
        <v>220</v>
      </c>
      <c r="NT143" s="5" t="s">
        <v>220</v>
      </c>
      <c r="NU143" s="5" t="s">
        <v>220</v>
      </c>
      <c r="NV143" s="5" t="s">
        <v>220</v>
      </c>
      <c r="NW143" s="5">
        <v>0</v>
      </c>
      <c r="NX143" s="5">
        <v>0</v>
      </c>
      <c r="NY143" s="5">
        <v>0</v>
      </c>
      <c r="NZ143" s="5">
        <v>0</v>
      </c>
      <c r="OA143" s="5">
        <v>0</v>
      </c>
      <c r="OB143" s="5">
        <v>0</v>
      </c>
      <c r="OC143" s="5">
        <v>0</v>
      </c>
      <c r="OD143" s="5">
        <v>0</v>
      </c>
      <c r="OE143" s="5">
        <v>0</v>
      </c>
      <c r="OF143" s="5">
        <v>0</v>
      </c>
      <c r="OG143" s="5">
        <v>0</v>
      </c>
      <c r="OH143" s="5">
        <v>0</v>
      </c>
      <c r="OI143" s="5">
        <v>0</v>
      </c>
      <c r="OJ143" s="5">
        <v>0</v>
      </c>
      <c r="OK143" s="5" t="s">
        <v>220</v>
      </c>
      <c r="OL143" s="5" t="s">
        <v>220</v>
      </c>
      <c r="OM143" s="5" t="s">
        <v>220</v>
      </c>
      <c r="ON143" s="5" t="s">
        <v>220</v>
      </c>
      <c r="OO143" s="5" t="s">
        <v>220</v>
      </c>
      <c r="OP143" s="5" t="s">
        <v>220</v>
      </c>
      <c r="OQ143" s="5" t="s">
        <v>220</v>
      </c>
      <c r="OR143" s="5" t="s">
        <v>220</v>
      </c>
      <c r="OS143" s="5" t="s">
        <v>220</v>
      </c>
      <c r="OT143" s="5" t="s">
        <v>220</v>
      </c>
      <c r="OU143" s="5" t="s">
        <v>220</v>
      </c>
      <c r="OV143" s="5" t="s">
        <v>220</v>
      </c>
      <c r="OW143" s="5" t="s">
        <v>220</v>
      </c>
      <c r="OX143" s="5" t="s">
        <v>220</v>
      </c>
      <c r="OY143" s="5" t="s">
        <v>220</v>
      </c>
      <c r="OZ143" s="5" t="s">
        <v>220</v>
      </c>
      <c r="PA143" s="5" t="s">
        <v>220</v>
      </c>
      <c r="PB143" s="5" t="s">
        <v>220</v>
      </c>
      <c r="PC143" s="5">
        <v>1647</v>
      </c>
      <c r="PD143" s="5">
        <v>1409</v>
      </c>
      <c r="PE143" s="5">
        <v>2502</v>
      </c>
      <c r="PF143" s="5">
        <v>409</v>
      </c>
      <c r="PG143" s="5">
        <v>47</v>
      </c>
      <c r="PH143" s="5">
        <v>2171</v>
      </c>
      <c r="PI143" s="5">
        <v>1827</v>
      </c>
      <c r="PJ143" s="5">
        <v>1587</v>
      </c>
      <c r="PK143" s="5">
        <v>1534</v>
      </c>
      <c r="PL143" s="5">
        <v>1858</v>
      </c>
      <c r="PM143" s="5">
        <v>1956</v>
      </c>
      <c r="PN143" s="5">
        <v>2096</v>
      </c>
      <c r="PO143" s="5">
        <v>2112</v>
      </c>
      <c r="PP143" s="5">
        <v>2160</v>
      </c>
      <c r="PQ143" s="5">
        <v>2039</v>
      </c>
      <c r="PR143" s="5">
        <v>1878</v>
      </c>
      <c r="PS143" s="5">
        <v>3320</v>
      </c>
      <c r="PT143" s="5">
        <v>1905</v>
      </c>
      <c r="PU143" s="5">
        <v>2832</v>
      </c>
      <c r="PV143" s="5">
        <v>3100</v>
      </c>
      <c r="PW143" s="5">
        <v>6117</v>
      </c>
      <c r="PX143" s="5">
        <v>5465</v>
      </c>
      <c r="PY143" s="5">
        <v>6966</v>
      </c>
      <c r="PZ143" s="5">
        <v>6549</v>
      </c>
      <c r="QA143" s="5">
        <v>4229</v>
      </c>
      <c r="QB143" s="5">
        <v>4011</v>
      </c>
      <c r="QC143" s="5">
        <v>3991</v>
      </c>
      <c r="QD143" s="5">
        <v>3973</v>
      </c>
      <c r="QE143" s="5">
        <v>3955</v>
      </c>
      <c r="QF143" s="5">
        <v>3437</v>
      </c>
      <c r="QG143" s="5">
        <v>3396</v>
      </c>
      <c r="QH143" s="5">
        <v>3492</v>
      </c>
      <c r="QI143" s="5">
        <v>16459</v>
      </c>
      <c r="QJ143" s="5">
        <v>19313</v>
      </c>
      <c r="QK143" s="5">
        <v>13635</v>
      </c>
      <c r="QL143" s="5">
        <v>11644</v>
      </c>
      <c r="QM143" s="5">
        <v>12396</v>
      </c>
      <c r="QN143" s="5">
        <v>9892</v>
      </c>
      <c r="QO143" s="5">
        <v>11418</v>
      </c>
      <c r="QP143" s="5">
        <v>10339</v>
      </c>
      <c r="QQ143" s="5">
        <v>6383</v>
      </c>
      <c r="QR143" s="5">
        <v>6219</v>
      </c>
      <c r="QS143" s="5">
        <v>6437</v>
      </c>
      <c r="QT143" s="5">
        <v>15518</v>
      </c>
      <c r="QU143" s="5">
        <v>12289</v>
      </c>
      <c r="QV143" s="5">
        <v>9661</v>
      </c>
      <c r="QW143" s="5">
        <v>7863</v>
      </c>
      <c r="QX143" s="5">
        <v>6852</v>
      </c>
      <c r="QY143" s="5">
        <v>9680</v>
      </c>
      <c r="QZ143" s="5">
        <v>7382</v>
      </c>
      <c r="RA143" s="5">
        <v>5723</v>
      </c>
      <c r="RB143" s="5">
        <v>7860</v>
      </c>
      <c r="RC143" s="5">
        <v>7348</v>
      </c>
      <c r="RD143" s="5">
        <v>5551</v>
      </c>
      <c r="RE143" s="5">
        <v>6674</v>
      </c>
      <c r="RF143" s="5">
        <v>8144</v>
      </c>
      <c r="RG143" s="5">
        <v>7156</v>
      </c>
      <c r="RH143" s="5">
        <v>6092</v>
      </c>
      <c r="RI143" s="5">
        <v>5388</v>
      </c>
      <c r="RJ143" s="5">
        <v>6498</v>
      </c>
      <c r="RK143" s="5">
        <v>5864</v>
      </c>
      <c r="RL143" s="5">
        <v>5571</v>
      </c>
      <c r="RM143" s="5">
        <v>5273</v>
      </c>
      <c r="RN143" s="5">
        <v>4672</v>
      </c>
      <c r="RO143" s="5">
        <v>5488</v>
      </c>
      <c r="RP143" s="5">
        <v>5143</v>
      </c>
      <c r="RQ143" s="5">
        <v>5589</v>
      </c>
      <c r="RR143" s="5">
        <v>6134</v>
      </c>
      <c r="RS143" s="5">
        <v>6639</v>
      </c>
      <c r="RT143" s="5">
        <v>4833</v>
      </c>
      <c r="RU143" s="5">
        <v>4882</v>
      </c>
      <c r="RV143" s="5">
        <v>4945</v>
      </c>
      <c r="RW143" s="5">
        <v>5895</v>
      </c>
      <c r="RX143" s="5">
        <v>5949</v>
      </c>
      <c r="RY143" s="5">
        <v>6762</v>
      </c>
      <c r="RZ143" s="5">
        <v>7449</v>
      </c>
      <c r="SA143" s="5">
        <v>7178</v>
      </c>
      <c r="SB143" s="5">
        <v>6400</v>
      </c>
      <c r="SC143" s="5">
        <v>7132</v>
      </c>
      <c r="SD143" s="5">
        <v>4430</v>
      </c>
      <c r="SE143" s="5">
        <v>12564</v>
      </c>
      <c r="SF143" s="5">
        <v>4722</v>
      </c>
      <c r="SG143" s="5">
        <v>6103</v>
      </c>
      <c r="SH143" s="5">
        <v>7578</v>
      </c>
      <c r="SI143" s="5">
        <v>10039</v>
      </c>
      <c r="SJ143" s="5">
        <v>5650</v>
      </c>
      <c r="SK143" s="5">
        <v>8463</v>
      </c>
      <c r="SL143" s="5">
        <v>4670</v>
      </c>
      <c r="SM143" s="5">
        <v>4680</v>
      </c>
      <c r="SN143" s="5">
        <v>4513</v>
      </c>
      <c r="SO143" s="5">
        <v>4269</v>
      </c>
      <c r="SP143" s="5">
        <v>18484</v>
      </c>
      <c r="SQ143" s="5">
        <v>5227</v>
      </c>
      <c r="SR143" s="5">
        <v>4650</v>
      </c>
      <c r="SS143" s="5">
        <v>4140</v>
      </c>
      <c r="ST143" s="5">
        <v>4250</v>
      </c>
      <c r="SU143" s="5">
        <v>12250</v>
      </c>
      <c r="SV143" s="5">
        <v>12589</v>
      </c>
      <c r="SW143" s="5">
        <v>10829</v>
      </c>
      <c r="SX143" s="5">
        <v>10294</v>
      </c>
      <c r="SY143" s="5">
        <v>9557</v>
      </c>
      <c r="SZ143" s="5">
        <v>10693</v>
      </c>
      <c r="TA143" s="5">
        <v>12042</v>
      </c>
      <c r="TB143" s="5">
        <v>17530</v>
      </c>
      <c r="TC143" s="5">
        <v>17348</v>
      </c>
      <c r="TD143" s="5">
        <v>13756</v>
      </c>
      <c r="TE143" s="5">
        <v>10911</v>
      </c>
      <c r="TF143" s="5">
        <v>6635</v>
      </c>
      <c r="TG143" s="5">
        <v>2332</v>
      </c>
      <c r="TH143" s="5">
        <v>2423</v>
      </c>
      <c r="TI143" s="5">
        <v>2097</v>
      </c>
      <c r="TJ143" s="5">
        <v>2008</v>
      </c>
      <c r="TK143" s="5">
        <v>602</v>
      </c>
      <c r="TL143" s="5">
        <v>453</v>
      </c>
      <c r="TM143" s="5">
        <v>730</v>
      </c>
      <c r="TN143" s="5">
        <v>648</v>
      </c>
      <c r="TO143" s="5">
        <v>3065</v>
      </c>
      <c r="TP143" s="5">
        <v>6458</v>
      </c>
      <c r="TQ143" s="5">
        <v>3587</v>
      </c>
      <c r="TR143" s="5">
        <v>3111</v>
      </c>
      <c r="TS143" s="5">
        <v>3094</v>
      </c>
      <c r="TT143" s="5">
        <v>2700</v>
      </c>
      <c r="TU143" s="5">
        <v>3037</v>
      </c>
      <c r="TV143" s="5">
        <v>3144</v>
      </c>
      <c r="TW143" s="5">
        <v>3223</v>
      </c>
      <c r="TX143" s="5">
        <v>2964</v>
      </c>
      <c r="TY143" s="5">
        <v>2675</v>
      </c>
      <c r="TZ143" s="5">
        <v>2355</v>
      </c>
      <c r="UA143" s="5">
        <v>5</v>
      </c>
      <c r="UB143" s="5">
        <v>28</v>
      </c>
      <c r="UC143" s="5">
        <v>35</v>
      </c>
      <c r="UD143" s="5">
        <v>20</v>
      </c>
      <c r="UE143" s="5">
        <v>11</v>
      </c>
      <c r="UF143" s="5">
        <v>9</v>
      </c>
      <c r="UG143" s="5">
        <v>4</v>
      </c>
      <c r="UH143" s="5">
        <v>90</v>
      </c>
      <c r="UI143" s="5">
        <v>99</v>
      </c>
      <c r="UJ143" s="5">
        <v>64</v>
      </c>
      <c r="UK143" s="5">
        <v>80</v>
      </c>
      <c r="UL143" s="5">
        <v>104</v>
      </c>
      <c r="UM143" s="5">
        <v>90</v>
      </c>
      <c r="UN143" s="5">
        <v>136</v>
      </c>
      <c r="UO143" s="5">
        <v>91</v>
      </c>
      <c r="UP143" s="5">
        <v>157</v>
      </c>
      <c r="UQ143" s="5">
        <v>39</v>
      </c>
      <c r="UR143" s="5">
        <v>28</v>
      </c>
      <c r="US143" s="5">
        <v>107</v>
      </c>
      <c r="UT143" s="5">
        <v>1023</v>
      </c>
      <c r="UU143" s="5">
        <v>712</v>
      </c>
      <c r="UV143" s="5">
        <v>116</v>
      </c>
      <c r="UW143" s="5">
        <v>198</v>
      </c>
      <c r="UX143" s="5">
        <v>123</v>
      </c>
      <c r="UY143" s="5">
        <v>135</v>
      </c>
      <c r="UZ143" s="5">
        <v>146</v>
      </c>
      <c r="VA143" s="5">
        <v>156</v>
      </c>
      <c r="VB143" s="5">
        <v>0</v>
      </c>
      <c r="VC143" s="5">
        <v>0</v>
      </c>
      <c r="VD143" s="5">
        <v>0</v>
      </c>
      <c r="VE143" s="5">
        <v>0</v>
      </c>
      <c r="VF143" s="5">
        <v>0</v>
      </c>
      <c r="VG143" s="5">
        <v>23172</v>
      </c>
      <c r="VH143" s="5">
        <v>21365</v>
      </c>
      <c r="VI143" s="5">
        <v>15276</v>
      </c>
      <c r="VJ143" s="5">
        <v>16749</v>
      </c>
      <c r="VK143" s="5">
        <v>12805</v>
      </c>
      <c r="VL143" s="5">
        <v>19935</v>
      </c>
      <c r="VM143" s="5">
        <v>-2666</v>
      </c>
      <c r="VN143" s="5">
        <v>10037</v>
      </c>
      <c r="VO143" s="5">
        <v>13418</v>
      </c>
      <c r="VP143" s="5">
        <v>5529</v>
      </c>
      <c r="VQ143" s="5">
        <v>4505</v>
      </c>
      <c r="VR143" s="5">
        <v>-1143</v>
      </c>
      <c r="VS143" s="5">
        <v>4342</v>
      </c>
      <c r="VT143" s="5">
        <v>7031</v>
      </c>
      <c r="VU143" s="5">
        <v>25089</v>
      </c>
      <c r="VV143" s="5">
        <v>40584</v>
      </c>
      <c r="VW143" s="5">
        <v>29804</v>
      </c>
      <c r="VX143" s="5">
        <v>41391</v>
      </c>
      <c r="VY143" s="5">
        <v>34136</v>
      </c>
      <c r="VZ143" s="5">
        <v>31936</v>
      </c>
      <c r="WA143" s="5">
        <v>20755</v>
      </c>
      <c r="WB143" s="5">
        <v>13586</v>
      </c>
      <c r="WC143" s="5">
        <v>25114</v>
      </c>
      <c r="WD143" s="5">
        <v>22892</v>
      </c>
      <c r="WE143" s="5">
        <v>23291</v>
      </c>
      <c r="WF143" s="5">
        <v>32761</v>
      </c>
      <c r="WG143" s="5">
        <v>26505</v>
      </c>
      <c r="WH143" s="5">
        <v>16630</v>
      </c>
      <c r="WI143" s="5">
        <v>11697</v>
      </c>
      <c r="WJ143" s="5">
        <v>18083</v>
      </c>
      <c r="WK143" s="5">
        <v>22185</v>
      </c>
      <c r="WL143" s="5">
        <v>17705</v>
      </c>
      <c r="WM143" s="5">
        <v>197</v>
      </c>
      <c r="WN143" s="5">
        <v>266</v>
      </c>
      <c r="WO143" s="5">
        <v>190</v>
      </c>
      <c r="WP143" s="5">
        <v>200</v>
      </c>
      <c r="WQ143" s="5">
        <v>228</v>
      </c>
      <c r="WR143" s="5">
        <v>303</v>
      </c>
      <c r="WS143" s="5">
        <v>314</v>
      </c>
      <c r="WT143" s="5">
        <v>300</v>
      </c>
      <c r="WU143" s="5">
        <v>215</v>
      </c>
      <c r="WV143" s="5">
        <v>179</v>
      </c>
      <c r="WW143" s="5">
        <v>91</v>
      </c>
      <c r="WX143" s="5">
        <v>57</v>
      </c>
      <c r="WY143" s="5">
        <v>61</v>
      </c>
      <c r="WZ143" s="5">
        <v>79</v>
      </c>
      <c r="XA143" s="5">
        <v>187</v>
      </c>
      <c r="XB143" s="5">
        <v>449</v>
      </c>
      <c r="XC143" s="5">
        <v>564</v>
      </c>
      <c r="XD143" s="5">
        <v>273</v>
      </c>
      <c r="XE143" s="5">
        <v>341</v>
      </c>
      <c r="XF143" s="5">
        <v>461</v>
      </c>
      <c r="XG143" s="5">
        <v>715</v>
      </c>
      <c r="XH143" s="5">
        <v>443</v>
      </c>
      <c r="XI143" s="5">
        <v>374</v>
      </c>
      <c r="XJ143" s="5">
        <v>370</v>
      </c>
      <c r="XK143" s="5">
        <v>336</v>
      </c>
      <c r="XL143" s="5">
        <v>204</v>
      </c>
      <c r="XM143" s="5">
        <v>225</v>
      </c>
      <c r="XN143" s="5">
        <v>389</v>
      </c>
      <c r="XO143" s="5">
        <v>379</v>
      </c>
      <c r="XP143" s="5">
        <v>361</v>
      </c>
      <c r="XQ143" s="5">
        <v>483</v>
      </c>
      <c r="XR143" s="5">
        <v>397</v>
      </c>
      <c r="XS143" s="2">
        <v>14716</v>
      </c>
      <c r="XT143" s="3" t="s">
        <v>222</v>
      </c>
      <c r="XU143" s="3" t="s">
        <v>221</v>
      </c>
      <c r="XV143" s="3" t="s">
        <v>221</v>
      </c>
      <c r="XW143" s="3" t="s">
        <v>221</v>
      </c>
      <c r="XX143" s="3" t="s">
        <v>222</v>
      </c>
      <c r="XY143" s="3" t="s">
        <v>222</v>
      </c>
      <c r="XZ143" s="3" t="s">
        <v>239</v>
      </c>
    </row>
    <row r="144" spans="1:650" x14ac:dyDescent="0.3">
      <c r="A144" s="1" t="s">
        <v>138</v>
      </c>
      <c r="B144" s="2">
        <v>4062303</v>
      </c>
      <c r="C144" s="5" t="s">
        <v>220</v>
      </c>
      <c r="D144" s="5" t="s">
        <v>220</v>
      </c>
      <c r="E144" s="5">
        <v>314</v>
      </c>
      <c r="F144" s="5" t="s">
        <v>220</v>
      </c>
      <c r="G144" s="5">
        <v>0</v>
      </c>
      <c r="H144" s="5">
        <v>0</v>
      </c>
      <c r="I144" s="5">
        <v>0</v>
      </c>
      <c r="J144" s="5">
        <v>0</v>
      </c>
      <c r="K144" s="5">
        <v>0</v>
      </c>
      <c r="L144" s="5">
        <v>0</v>
      </c>
      <c r="M144" s="5">
        <v>0</v>
      </c>
      <c r="N144" s="5">
        <v>0</v>
      </c>
      <c r="O144" s="5">
        <v>0</v>
      </c>
      <c r="P144" s="5">
        <v>0</v>
      </c>
      <c r="Q144" s="5">
        <v>0</v>
      </c>
      <c r="R144" s="5">
        <v>0</v>
      </c>
      <c r="S144" s="5" t="s">
        <v>220</v>
      </c>
      <c r="T144" s="5" t="s">
        <v>220</v>
      </c>
      <c r="U144" s="5" t="s">
        <v>220</v>
      </c>
      <c r="V144" s="5" t="s">
        <v>220</v>
      </c>
      <c r="W144" s="5" t="s">
        <v>220</v>
      </c>
      <c r="X144" s="5" t="s">
        <v>220</v>
      </c>
      <c r="Y144" s="5" t="s">
        <v>220</v>
      </c>
      <c r="Z144" s="5" t="s">
        <v>220</v>
      </c>
      <c r="AA144" s="5" t="s">
        <v>220</v>
      </c>
      <c r="AB144" s="5" t="s">
        <v>220</v>
      </c>
      <c r="AC144" s="5" t="s">
        <v>220</v>
      </c>
      <c r="AD144" s="5" t="s">
        <v>220</v>
      </c>
      <c r="AE144" s="5" t="s">
        <v>220</v>
      </c>
      <c r="AF144" s="5" t="s">
        <v>220</v>
      </c>
      <c r="AG144" s="5" t="s">
        <v>220</v>
      </c>
      <c r="AH144" s="5" t="s">
        <v>220</v>
      </c>
      <c r="AI144" s="5" t="s">
        <v>220</v>
      </c>
      <c r="AJ144" s="5" t="s">
        <v>220</v>
      </c>
      <c r="AK144" s="5">
        <v>0</v>
      </c>
      <c r="AL144" s="5">
        <v>0</v>
      </c>
      <c r="AM144" s="5">
        <v>0</v>
      </c>
      <c r="AN144" s="5">
        <v>0</v>
      </c>
      <c r="AO144" s="5">
        <v>0</v>
      </c>
      <c r="AP144" s="5">
        <v>0</v>
      </c>
      <c r="AQ144" s="5">
        <v>0</v>
      </c>
      <c r="AR144" s="5">
        <v>0</v>
      </c>
      <c r="AS144" s="5">
        <v>0</v>
      </c>
      <c r="AT144" s="5">
        <v>0</v>
      </c>
      <c r="AU144" s="5">
        <v>0</v>
      </c>
      <c r="AV144" s="5">
        <v>0</v>
      </c>
      <c r="AW144" s="5">
        <v>0</v>
      </c>
      <c r="AX144" s="5">
        <v>0</v>
      </c>
      <c r="AY144" s="5" t="s">
        <v>220</v>
      </c>
      <c r="AZ144" s="5" t="s">
        <v>220</v>
      </c>
      <c r="BA144" s="5" t="s">
        <v>220</v>
      </c>
      <c r="BB144" s="5" t="s">
        <v>220</v>
      </c>
      <c r="BC144" s="5" t="s">
        <v>220</v>
      </c>
      <c r="BD144" s="5" t="s">
        <v>220</v>
      </c>
      <c r="BE144" s="5" t="s">
        <v>220</v>
      </c>
      <c r="BF144" s="5" t="s">
        <v>220</v>
      </c>
      <c r="BG144" s="5" t="s">
        <v>220</v>
      </c>
      <c r="BH144" s="5" t="s">
        <v>220</v>
      </c>
      <c r="BI144" s="5" t="s">
        <v>220</v>
      </c>
      <c r="BJ144" s="5" t="s">
        <v>220</v>
      </c>
      <c r="BK144" s="5" t="s">
        <v>220</v>
      </c>
      <c r="BL144" s="5" t="s">
        <v>220</v>
      </c>
      <c r="BM144" s="5" t="s">
        <v>220</v>
      </c>
      <c r="BN144" s="5" t="s">
        <v>220</v>
      </c>
      <c r="BO144" s="5" t="s">
        <v>220</v>
      </c>
      <c r="BP144" s="5" t="s">
        <v>220</v>
      </c>
      <c r="BQ144" s="5">
        <v>0</v>
      </c>
      <c r="BR144" s="5">
        <v>0</v>
      </c>
      <c r="BS144" s="5">
        <v>0</v>
      </c>
      <c r="BT144" s="5">
        <v>0</v>
      </c>
      <c r="BU144" s="5">
        <v>0</v>
      </c>
      <c r="BV144" s="5">
        <v>0</v>
      </c>
      <c r="BW144" s="5">
        <v>0</v>
      </c>
      <c r="BX144" s="5">
        <v>0</v>
      </c>
      <c r="BY144" s="5">
        <v>0</v>
      </c>
      <c r="BZ144" s="5">
        <v>0</v>
      </c>
      <c r="CA144" s="5">
        <v>0</v>
      </c>
      <c r="CB144" s="5">
        <v>0</v>
      </c>
      <c r="CC144" s="5">
        <v>0</v>
      </c>
      <c r="CD144" s="5">
        <v>0</v>
      </c>
      <c r="CE144" s="5" t="s">
        <v>220</v>
      </c>
      <c r="CF144" s="5" t="s">
        <v>220</v>
      </c>
      <c r="CG144" s="5" t="s">
        <v>220</v>
      </c>
      <c r="CH144" s="5" t="s">
        <v>220</v>
      </c>
      <c r="CI144" s="5" t="s">
        <v>220</v>
      </c>
      <c r="CJ144" s="5" t="s">
        <v>220</v>
      </c>
      <c r="CK144" s="5" t="s">
        <v>220</v>
      </c>
      <c r="CL144" s="5" t="s">
        <v>220</v>
      </c>
      <c r="CM144" s="5" t="s">
        <v>220</v>
      </c>
      <c r="CN144" s="5" t="s">
        <v>220</v>
      </c>
      <c r="CO144" s="5" t="s">
        <v>220</v>
      </c>
      <c r="CP144" s="5" t="s">
        <v>220</v>
      </c>
      <c r="CQ144" s="5" t="s">
        <v>220</v>
      </c>
      <c r="CR144" s="5" t="s">
        <v>220</v>
      </c>
      <c r="CS144" s="5" t="s">
        <v>220</v>
      </c>
      <c r="CT144" s="5" t="s">
        <v>220</v>
      </c>
      <c r="CU144" s="5" t="s">
        <v>220</v>
      </c>
      <c r="CV144" s="5" t="s">
        <v>220</v>
      </c>
      <c r="CW144" s="5">
        <v>5546</v>
      </c>
      <c r="CX144" s="5" t="s">
        <v>220</v>
      </c>
      <c r="CY144" s="5">
        <v>922</v>
      </c>
      <c r="CZ144" s="5">
        <v>1226</v>
      </c>
      <c r="DA144" s="5">
        <v>762</v>
      </c>
      <c r="DB144" s="5">
        <v>420</v>
      </c>
      <c r="DC144" s="5">
        <v>1441</v>
      </c>
      <c r="DD144" s="5">
        <v>498</v>
      </c>
      <c r="DE144" s="5">
        <v>605</v>
      </c>
      <c r="DF144" s="5">
        <v>945</v>
      </c>
      <c r="DG144" s="5">
        <v>583</v>
      </c>
      <c r="DH144" s="5">
        <v>866</v>
      </c>
      <c r="DI144" s="5">
        <v>962</v>
      </c>
      <c r="DJ144" s="5">
        <v>1982</v>
      </c>
      <c r="DK144" s="5" t="s">
        <v>220</v>
      </c>
      <c r="DL144" s="5" t="s">
        <v>220</v>
      </c>
      <c r="DM144" s="5" t="s">
        <v>220</v>
      </c>
      <c r="DN144" s="5" t="s">
        <v>220</v>
      </c>
      <c r="DO144" s="5" t="s">
        <v>220</v>
      </c>
      <c r="DP144" s="5" t="s">
        <v>220</v>
      </c>
      <c r="DQ144" s="5" t="s">
        <v>220</v>
      </c>
      <c r="DR144" s="5" t="s">
        <v>220</v>
      </c>
      <c r="DS144" s="5" t="s">
        <v>220</v>
      </c>
      <c r="DT144" s="5" t="s">
        <v>220</v>
      </c>
      <c r="DU144" s="5" t="s">
        <v>220</v>
      </c>
      <c r="DV144" s="5" t="s">
        <v>220</v>
      </c>
      <c r="DW144" s="5" t="s">
        <v>220</v>
      </c>
      <c r="DX144" s="5" t="s">
        <v>220</v>
      </c>
      <c r="DY144" s="5" t="s">
        <v>220</v>
      </c>
      <c r="DZ144" s="5" t="s">
        <v>220</v>
      </c>
      <c r="EA144" s="5" t="s">
        <v>220</v>
      </c>
      <c r="EB144" s="5" t="s">
        <v>220</v>
      </c>
      <c r="EC144" s="5">
        <v>1245</v>
      </c>
      <c r="ED144" s="5" t="s">
        <v>220</v>
      </c>
      <c r="EE144" s="5">
        <v>-1</v>
      </c>
      <c r="EF144" s="5">
        <v>109</v>
      </c>
      <c r="EG144" s="5">
        <v>30</v>
      </c>
      <c r="EH144" s="5">
        <v>0</v>
      </c>
      <c r="EI144" s="5">
        <v>0</v>
      </c>
      <c r="EJ144" s="5">
        <v>0</v>
      </c>
      <c r="EK144" s="5">
        <v>0</v>
      </c>
      <c r="EL144" s="5">
        <v>0</v>
      </c>
      <c r="EM144" s="5">
        <v>0</v>
      </c>
      <c r="EN144" s="5">
        <v>1733</v>
      </c>
      <c r="EO144" s="5">
        <v>0</v>
      </c>
      <c r="EP144" s="5">
        <v>0</v>
      </c>
      <c r="EQ144" s="5" t="s">
        <v>220</v>
      </c>
      <c r="ER144" s="5" t="s">
        <v>220</v>
      </c>
      <c r="ES144" s="5" t="s">
        <v>220</v>
      </c>
      <c r="ET144" s="5" t="s">
        <v>220</v>
      </c>
      <c r="EU144" s="5" t="s">
        <v>220</v>
      </c>
      <c r="EV144" s="5" t="s">
        <v>220</v>
      </c>
      <c r="EW144" s="5" t="s">
        <v>220</v>
      </c>
      <c r="EX144" s="5" t="s">
        <v>220</v>
      </c>
      <c r="EY144" s="5" t="s">
        <v>220</v>
      </c>
      <c r="EZ144" s="5" t="s">
        <v>220</v>
      </c>
      <c r="FA144" s="5" t="s">
        <v>220</v>
      </c>
      <c r="FB144" s="5" t="s">
        <v>220</v>
      </c>
      <c r="FC144" s="5" t="s">
        <v>220</v>
      </c>
      <c r="FD144" s="5" t="s">
        <v>220</v>
      </c>
      <c r="FE144" s="5" t="s">
        <v>220</v>
      </c>
      <c r="FF144" s="5" t="s">
        <v>220</v>
      </c>
      <c r="FG144" s="5" t="s">
        <v>220</v>
      </c>
      <c r="FH144" s="5" t="s">
        <v>220</v>
      </c>
      <c r="FI144" s="5">
        <v>0</v>
      </c>
      <c r="FJ144" s="5">
        <v>0</v>
      </c>
      <c r="FK144" s="5">
        <v>0</v>
      </c>
      <c r="FL144" s="5">
        <v>0</v>
      </c>
      <c r="FM144" s="5">
        <v>0</v>
      </c>
      <c r="FN144" s="5">
        <v>0</v>
      </c>
      <c r="FO144" s="5">
        <v>0</v>
      </c>
      <c r="FP144" s="5">
        <v>0</v>
      </c>
      <c r="FQ144" s="5">
        <v>0</v>
      </c>
      <c r="FR144" s="5">
        <v>0</v>
      </c>
      <c r="FS144" s="5">
        <v>0</v>
      </c>
      <c r="FT144" s="5">
        <v>0</v>
      </c>
      <c r="FU144" s="5" t="s">
        <v>220</v>
      </c>
      <c r="FV144" s="5" t="s">
        <v>220</v>
      </c>
      <c r="FW144" s="5" t="s">
        <v>220</v>
      </c>
      <c r="FX144" s="5" t="s">
        <v>220</v>
      </c>
      <c r="FY144" s="5" t="s">
        <v>220</v>
      </c>
      <c r="FZ144" s="5" t="s">
        <v>220</v>
      </c>
      <c r="GA144" s="5" t="s">
        <v>220</v>
      </c>
      <c r="GB144" s="5" t="s">
        <v>220</v>
      </c>
      <c r="GC144" s="5" t="s">
        <v>220</v>
      </c>
      <c r="GD144" s="5" t="s">
        <v>220</v>
      </c>
      <c r="GE144" s="5" t="s">
        <v>220</v>
      </c>
      <c r="GF144" s="5" t="s">
        <v>220</v>
      </c>
      <c r="GG144" s="5" t="s">
        <v>220</v>
      </c>
      <c r="GH144" s="5" t="s">
        <v>220</v>
      </c>
      <c r="GI144" s="5" t="s">
        <v>220</v>
      </c>
      <c r="GJ144" s="5" t="s">
        <v>220</v>
      </c>
      <c r="GK144" s="5" t="s">
        <v>220</v>
      </c>
      <c r="GL144" s="5" t="s">
        <v>220</v>
      </c>
      <c r="GM144" s="5" t="s">
        <v>220</v>
      </c>
      <c r="GN144" s="5" t="s">
        <v>220</v>
      </c>
      <c r="GO144" s="5">
        <v>7105</v>
      </c>
      <c r="GP144" s="5" t="s">
        <v>220</v>
      </c>
      <c r="GQ144" s="5">
        <v>920</v>
      </c>
      <c r="GR144" s="5">
        <v>1335</v>
      </c>
      <c r="GS144" s="5">
        <v>792</v>
      </c>
      <c r="GT144" s="5">
        <v>420</v>
      </c>
      <c r="GU144" s="5">
        <v>1441</v>
      </c>
      <c r="GV144" s="5">
        <v>498</v>
      </c>
      <c r="GW144" s="5">
        <v>605</v>
      </c>
      <c r="GX144" s="5">
        <v>945</v>
      </c>
      <c r="GY144" s="5">
        <v>583</v>
      </c>
      <c r="GZ144" s="5">
        <v>2599</v>
      </c>
      <c r="HA144" s="5">
        <v>962</v>
      </c>
      <c r="HB144" s="5">
        <v>1982</v>
      </c>
      <c r="HC144" s="5" t="s">
        <v>220</v>
      </c>
      <c r="HD144" s="5" t="s">
        <v>220</v>
      </c>
      <c r="HE144" s="5" t="s">
        <v>220</v>
      </c>
      <c r="HF144" s="5" t="s">
        <v>220</v>
      </c>
      <c r="HG144" s="5" t="s">
        <v>220</v>
      </c>
      <c r="HH144" s="5" t="s">
        <v>220</v>
      </c>
      <c r="HI144" s="5" t="s">
        <v>220</v>
      </c>
      <c r="HJ144" s="5" t="s">
        <v>220</v>
      </c>
      <c r="HK144" s="5" t="s">
        <v>220</v>
      </c>
      <c r="HL144" s="5" t="s">
        <v>220</v>
      </c>
      <c r="HM144" s="5" t="s">
        <v>220</v>
      </c>
      <c r="HN144" s="5" t="s">
        <v>220</v>
      </c>
      <c r="HO144" s="5" t="s">
        <v>220</v>
      </c>
      <c r="HP144" s="5" t="s">
        <v>220</v>
      </c>
      <c r="HQ144" s="5" t="s">
        <v>220</v>
      </c>
      <c r="HR144" s="5" t="s">
        <v>220</v>
      </c>
      <c r="HS144" s="5" t="s">
        <v>220</v>
      </c>
      <c r="HT144" s="5" t="s">
        <v>220</v>
      </c>
      <c r="HU144" s="5">
        <v>3403</v>
      </c>
      <c r="HV144" s="5">
        <v>0</v>
      </c>
      <c r="HW144" s="5">
        <v>3432</v>
      </c>
      <c r="HX144" s="5">
        <v>4522</v>
      </c>
      <c r="HY144" s="5">
        <v>3090</v>
      </c>
      <c r="HZ144" s="5">
        <v>1909</v>
      </c>
      <c r="IA144" s="5">
        <v>2222</v>
      </c>
      <c r="IB144" s="5">
        <v>2369</v>
      </c>
      <c r="IC144" s="5">
        <v>1599</v>
      </c>
      <c r="ID144" s="5">
        <v>2728</v>
      </c>
      <c r="IE144" s="5">
        <v>2118</v>
      </c>
      <c r="IF144" s="5">
        <v>3963</v>
      </c>
      <c r="IG144" s="5">
        <v>4469</v>
      </c>
      <c r="IH144" s="5">
        <v>4093</v>
      </c>
      <c r="II144" s="5" t="s">
        <v>220</v>
      </c>
      <c r="IJ144" s="5" t="s">
        <v>220</v>
      </c>
      <c r="IK144" s="5" t="s">
        <v>220</v>
      </c>
      <c r="IL144" s="5" t="s">
        <v>220</v>
      </c>
      <c r="IM144" s="5" t="s">
        <v>220</v>
      </c>
      <c r="IN144" s="5" t="s">
        <v>220</v>
      </c>
      <c r="IO144" s="5" t="s">
        <v>220</v>
      </c>
      <c r="IP144" s="5" t="s">
        <v>220</v>
      </c>
      <c r="IQ144" s="5" t="s">
        <v>220</v>
      </c>
      <c r="IR144" s="5" t="s">
        <v>220</v>
      </c>
      <c r="IS144" s="5" t="s">
        <v>220</v>
      </c>
      <c r="IT144" s="5" t="s">
        <v>220</v>
      </c>
      <c r="IU144" s="5" t="s">
        <v>220</v>
      </c>
      <c r="IV144" s="5" t="s">
        <v>220</v>
      </c>
      <c r="IW144" s="5" t="s">
        <v>220</v>
      </c>
      <c r="IX144" s="5" t="s">
        <v>220</v>
      </c>
      <c r="IY144" s="5" t="s">
        <v>220</v>
      </c>
      <c r="IZ144" s="5" t="s">
        <v>220</v>
      </c>
      <c r="JA144" s="5">
        <v>0</v>
      </c>
      <c r="JB144" s="5">
        <v>0</v>
      </c>
      <c r="JC144" s="5">
        <v>0</v>
      </c>
      <c r="JD144" s="5">
        <v>0</v>
      </c>
      <c r="JE144" s="5">
        <v>0</v>
      </c>
      <c r="JF144" s="5">
        <v>0</v>
      </c>
      <c r="JG144" s="5">
        <v>0</v>
      </c>
      <c r="JH144" s="5">
        <v>0</v>
      </c>
      <c r="JI144" s="5">
        <v>0</v>
      </c>
      <c r="JJ144" s="5">
        <v>0</v>
      </c>
      <c r="JK144" s="5">
        <v>0</v>
      </c>
      <c r="JL144" s="5">
        <v>0</v>
      </c>
      <c r="JM144" s="5">
        <v>0</v>
      </c>
      <c r="JN144" s="5">
        <v>0</v>
      </c>
      <c r="JO144" s="5" t="s">
        <v>220</v>
      </c>
      <c r="JP144" s="5" t="s">
        <v>220</v>
      </c>
      <c r="JQ144" s="5" t="s">
        <v>220</v>
      </c>
      <c r="JR144" s="5" t="s">
        <v>220</v>
      </c>
      <c r="JS144" s="5" t="s">
        <v>220</v>
      </c>
      <c r="JT144" s="5" t="s">
        <v>220</v>
      </c>
      <c r="JU144" s="5" t="s">
        <v>220</v>
      </c>
      <c r="JV144" s="5" t="s">
        <v>220</v>
      </c>
      <c r="JW144" s="5" t="s">
        <v>220</v>
      </c>
      <c r="JX144" s="5" t="s">
        <v>220</v>
      </c>
      <c r="JY144" s="5" t="s">
        <v>220</v>
      </c>
      <c r="JZ144" s="5" t="s">
        <v>220</v>
      </c>
      <c r="KA144" s="5" t="s">
        <v>220</v>
      </c>
      <c r="KB144" s="5" t="s">
        <v>220</v>
      </c>
      <c r="KC144" s="5" t="s">
        <v>220</v>
      </c>
      <c r="KD144" s="5" t="s">
        <v>220</v>
      </c>
      <c r="KE144" s="5" t="s">
        <v>220</v>
      </c>
      <c r="KF144" s="5" t="s">
        <v>220</v>
      </c>
      <c r="KG144" s="5">
        <v>0</v>
      </c>
      <c r="KH144" s="5">
        <v>0</v>
      </c>
      <c r="KI144" s="5">
        <v>44</v>
      </c>
      <c r="KJ144" s="5">
        <v>88</v>
      </c>
      <c r="KK144" s="5">
        <v>6</v>
      </c>
      <c r="KL144" s="5">
        <v>10</v>
      </c>
      <c r="KM144" s="5">
        <v>20</v>
      </c>
      <c r="KN144" s="5">
        <v>11</v>
      </c>
      <c r="KO144" s="5">
        <v>16</v>
      </c>
      <c r="KP144" s="5">
        <v>9</v>
      </c>
      <c r="KQ144" s="5">
        <v>6</v>
      </c>
      <c r="KR144" s="5">
        <v>3</v>
      </c>
      <c r="KS144" s="5">
        <v>5</v>
      </c>
      <c r="KT144" s="5">
        <v>5</v>
      </c>
      <c r="KU144" s="5" t="s">
        <v>220</v>
      </c>
      <c r="KV144" s="5" t="s">
        <v>220</v>
      </c>
      <c r="KW144" s="5" t="s">
        <v>220</v>
      </c>
      <c r="KX144" s="5" t="s">
        <v>220</v>
      </c>
      <c r="KY144" s="5" t="s">
        <v>220</v>
      </c>
      <c r="KZ144" s="5" t="s">
        <v>220</v>
      </c>
      <c r="LA144" s="5" t="s">
        <v>220</v>
      </c>
      <c r="LB144" s="5" t="s">
        <v>220</v>
      </c>
      <c r="LC144" s="5" t="s">
        <v>220</v>
      </c>
      <c r="LD144" s="5" t="s">
        <v>220</v>
      </c>
      <c r="LE144" s="5" t="s">
        <v>220</v>
      </c>
      <c r="LF144" s="5" t="s">
        <v>220</v>
      </c>
      <c r="LG144" s="5" t="s">
        <v>220</v>
      </c>
      <c r="LH144" s="5" t="s">
        <v>220</v>
      </c>
      <c r="LI144" s="5" t="s">
        <v>220</v>
      </c>
      <c r="LJ144" s="5" t="s">
        <v>220</v>
      </c>
      <c r="LK144" s="5" t="s">
        <v>220</v>
      </c>
      <c r="LL144" s="5" t="s">
        <v>220</v>
      </c>
      <c r="LM144" s="5">
        <v>0</v>
      </c>
      <c r="LN144" s="5">
        <v>0</v>
      </c>
      <c r="LO144" s="5">
        <v>0</v>
      </c>
      <c r="LP144" s="5">
        <v>0</v>
      </c>
      <c r="LQ144" s="5">
        <v>1</v>
      </c>
      <c r="LR144" s="5">
        <v>0</v>
      </c>
      <c r="LS144" s="5">
        <v>0</v>
      </c>
      <c r="LT144" s="5">
        <v>2</v>
      </c>
      <c r="LU144" s="5">
        <v>0</v>
      </c>
      <c r="LV144" s="5">
        <v>0</v>
      </c>
      <c r="LW144" s="5">
        <v>0</v>
      </c>
      <c r="LX144" s="5">
        <v>0</v>
      </c>
      <c r="LY144" s="5">
        <v>0</v>
      </c>
      <c r="LZ144" s="5">
        <v>0</v>
      </c>
      <c r="MA144" s="5" t="s">
        <v>220</v>
      </c>
      <c r="MB144" s="5" t="s">
        <v>220</v>
      </c>
      <c r="MC144" s="5" t="s">
        <v>220</v>
      </c>
      <c r="MD144" s="5" t="s">
        <v>220</v>
      </c>
      <c r="ME144" s="5" t="s">
        <v>220</v>
      </c>
      <c r="MF144" s="5" t="s">
        <v>220</v>
      </c>
      <c r="MG144" s="5" t="s">
        <v>220</v>
      </c>
      <c r="MH144" s="5" t="s">
        <v>220</v>
      </c>
      <c r="MI144" s="5" t="s">
        <v>220</v>
      </c>
      <c r="MJ144" s="5" t="s">
        <v>220</v>
      </c>
      <c r="MK144" s="5" t="s">
        <v>220</v>
      </c>
      <c r="ML144" s="5" t="s">
        <v>220</v>
      </c>
      <c r="MM144" s="5" t="s">
        <v>220</v>
      </c>
      <c r="MN144" s="5" t="s">
        <v>220</v>
      </c>
      <c r="MO144" s="5" t="s">
        <v>220</v>
      </c>
      <c r="MP144" s="5" t="s">
        <v>220</v>
      </c>
      <c r="MQ144" s="5" t="s">
        <v>220</v>
      </c>
      <c r="MR144" s="5" t="s">
        <v>220</v>
      </c>
      <c r="MS144" s="5">
        <v>0</v>
      </c>
      <c r="MT144" s="5">
        <v>0</v>
      </c>
      <c r="MU144" s="5">
        <v>0</v>
      </c>
      <c r="MV144" s="5">
        <v>0</v>
      </c>
      <c r="MW144" s="5">
        <v>0</v>
      </c>
      <c r="MX144" s="5">
        <v>0</v>
      </c>
      <c r="MY144" s="5">
        <v>0</v>
      </c>
      <c r="MZ144" s="5">
        <v>0</v>
      </c>
      <c r="NA144" s="5">
        <v>0</v>
      </c>
      <c r="NB144" s="5">
        <v>0</v>
      </c>
      <c r="NC144" s="5">
        <v>0</v>
      </c>
      <c r="ND144" s="5">
        <v>0</v>
      </c>
      <c r="NE144" s="5" t="s">
        <v>220</v>
      </c>
      <c r="NF144" s="5" t="s">
        <v>220</v>
      </c>
      <c r="NG144" s="5" t="s">
        <v>220</v>
      </c>
      <c r="NH144" s="5" t="s">
        <v>220</v>
      </c>
      <c r="NI144" s="5" t="s">
        <v>220</v>
      </c>
      <c r="NJ144" s="5" t="s">
        <v>220</v>
      </c>
      <c r="NK144" s="5" t="s">
        <v>220</v>
      </c>
      <c r="NL144" s="5" t="s">
        <v>220</v>
      </c>
      <c r="NM144" s="5" t="s">
        <v>220</v>
      </c>
      <c r="NN144" s="5" t="s">
        <v>220</v>
      </c>
      <c r="NO144" s="5" t="s">
        <v>220</v>
      </c>
      <c r="NP144" s="5" t="s">
        <v>220</v>
      </c>
      <c r="NQ144" s="5" t="s">
        <v>220</v>
      </c>
      <c r="NR144" s="5" t="s">
        <v>220</v>
      </c>
      <c r="NS144" s="5" t="s">
        <v>220</v>
      </c>
      <c r="NT144" s="5" t="s">
        <v>220</v>
      </c>
      <c r="NU144" s="5" t="s">
        <v>220</v>
      </c>
      <c r="NV144" s="5" t="s">
        <v>220</v>
      </c>
      <c r="NW144" s="5" t="s">
        <v>220</v>
      </c>
      <c r="NX144" s="5" t="s">
        <v>220</v>
      </c>
      <c r="NY144" s="5">
        <v>0</v>
      </c>
      <c r="NZ144" s="5">
        <v>0</v>
      </c>
      <c r="OA144" s="5">
        <v>0</v>
      </c>
      <c r="OB144" s="5">
        <v>0</v>
      </c>
      <c r="OC144" s="5">
        <v>0</v>
      </c>
      <c r="OD144" s="5">
        <v>0</v>
      </c>
      <c r="OE144" s="5">
        <v>0</v>
      </c>
      <c r="OF144" s="5">
        <v>0</v>
      </c>
      <c r="OG144" s="5">
        <v>0</v>
      </c>
      <c r="OH144" s="5">
        <v>0</v>
      </c>
      <c r="OI144" s="5">
        <v>0</v>
      </c>
      <c r="OJ144" s="5">
        <v>0</v>
      </c>
      <c r="OK144" s="5" t="s">
        <v>220</v>
      </c>
      <c r="OL144" s="5" t="s">
        <v>220</v>
      </c>
      <c r="OM144" s="5" t="s">
        <v>220</v>
      </c>
      <c r="ON144" s="5" t="s">
        <v>220</v>
      </c>
      <c r="OO144" s="5" t="s">
        <v>220</v>
      </c>
      <c r="OP144" s="5" t="s">
        <v>220</v>
      </c>
      <c r="OQ144" s="5" t="s">
        <v>220</v>
      </c>
      <c r="OR144" s="5" t="s">
        <v>220</v>
      </c>
      <c r="OS144" s="5" t="s">
        <v>220</v>
      </c>
      <c r="OT144" s="5" t="s">
        <v>220</v>
      </c>
      <c r="OU144" s="5" t="s">
        <v>220</v>
      </c>
      <c r="OV144" s="5" t="s">
        <v>220</v>
      </c>
      <c r="OW144" s="5" t="s">
        <v>220</v>
      </c>
      <c r="OX144" s="5" t="s">
        <v>220</v>
      </c>
      <c r="OY144" s="5" t="s">
        <v>220</v>
      </c>
      <c r="OZ144" s="5" t="s">
        <v>220</v>
      </c>
      <c r="PA144" s="5" t="s">
        <v>220</v>
      </c>
      <c r="PB144" s="5" t="s">
        <v>220</v>
      </c>
      <c r="PC144" s="5" t="s">
        <v>220</v>
      </c>
      <c r="PD144" s="5" t="s">
        <v>220</v>
      </c>
      <c r="PE144" s="5">
        <v>0</v>
      </c>
      <c r="PF144" s="5">
        <v>0</v>
      </c>
      <c r="PG144" s="5">
        <v>436</v>
      </c>
      <c r="PH144" s="5">
        <v>558</v>
      </c>
      <c r="PI144" s="5">
        <v>672</v>
      </c>
      <c r="PJ144" s="5">
        <v>516</v>
      </c>
      <c r="PK144" s="5">
        <v>331</v>
      </c>
      <c r="PL144" s="5">
        <v>299</v>
      </c>
      <c r="PM144" s="5">
        <v>346</v>
      </c>
      <c r="PN144" s="5">
        <v>262</v>
      </c>
      <c r="PO144" s="5">
        <v>262</v>
      </c>
      <c r="PP144" s="5">
        <v>177</v>
      </c>
      <c r="PQ144" s="5">
        <v>380</v>
      </c>
      <c r="PR144" s="5">
        <v>302</v>
      </c>
      <c r="PS144" s="5" t="s">
        <v>220</v>
      </c>
      <c r="PT144" s="5" t="s">
        <v>220</v>
      </c>
      <c r="PU144" s="5" t="s">
        <v>220</v>
      </c>
      <c r="PV144" s="5" t="s">
        <v>220</v>
      </c>
      <c r="PW144" s="5" t="s">
        <v>220</v>
      </c>
      <c r="PX144" s="5" t="s">
        <v>220</v>
      </c>
      <c r="PY144" s="5" t="s">
        <v>220</v>
      </c>
      <c r="PZ144" s="5" t="s">
        <v>220</v>
      </c>
      <c r="QA144" s="5" t="s">
        <v>220</v>
      </c>
      <c r="QB144" s="5" t="s">
        <v>220</v>
      </c>
      <c r="QC144" s="5" t="s">
        <v>220</v>
      </c>
      <c r="QD144" s="5" t="s">
        <v>220</v>
      </c>
      <c r="QE144" s="5" t="s">
        <v>220</v>
      </c>
      <c r="QF144" s="5" t="s">
        <v>220</v>
      </c>
      <c r="QG144" s="5" t="s">
        <v>220</v>
      </c>
      <c r="QH144" s="5" t="s">
        <v>220</v>
      </c>
      <c r="QI144" s="5" t="s">
        <v>220</v>
      </c>
      <c r="QJ144" s="5" t="s">
        <v>220</v>
      </c>
      <c r="QK144" s="5">
        <v>792</v>
      </c>
      <c r="QL144" s="5">
        <v>0</v>
      </c>
      <c r="QM144" s="5">
        <v>753</v>
      </c>
      <c r="QN144" s="5">
        <v>719</v>
      </c>
      <c r="QO144" s="5">
        <v>779</v>
      </c>
      <c r="QP144" s="5">
        <v>594</v>
      </c>
      <c r="QQ144" s="5">
        <v>461</v>
      </c>
      <c r="QR144" s="5">
        <v>211</v>
      </c>
      <c r="QS144" s="5">
        <v>805</v>
      </c>
      <c r="QT144" s="5">
        <v>194</v>
      </c>
      <c r="QU144" s="5">
        <v>152</v>
      </c>
      <c r="QV144" s="5">
        <v>170</v>
      </c>
      <c r="QW144" s="5">
        <v>267</v>
      </c>
      <c r="QX144" s="5">
        <v>240</v>
      </c>
      <c r="QY144" s="5" t="s">
        <v>220</v>
      </c>
      <c r="QZ144" s="5" t="s">
        <v>220</v>
      </c>
      <c r="RA144" s="5" t="s">
        <v>220</v>
      </c>
      <c r="RB144" s="5" t="s">
        <v>220</v>
      </c>
      <c r="RC144" s="5" t="s">
        <v>220</v>
      </c>
      <c r="RD144" s="5" t="s">
        <v>220</v>
      </c>
      <c r="RE144" s="5" t="s">
        <v>220</v>
      </c>
      <c r="RF144" s="5" t="s">
        <v>220</v>
      </c>
      <c r="RG144" s="5" t="s">
        <v>220</v>
      </c>
      <c r="RH144" s="5" t="s">
        <v>220</v>
      </c>
      <c r="RI144" s="5" t="s">
        <v>220</v>
      </c>
      <c r="RJ144" s="5" t="s">
        <v>220</v>
      </c>
      <c r="RK144" s="5" t="s">
        <v>220</v>
      </c>
      <c r="RL144" s="5" t="s">
        <v>220</v>
      </c>
      <c r="RM144" s="5" t="s">
        <v>220</v>
      </c>
      <c r="RN144" s="5" t="s">
        <v>220</v>
      </c>
      <c r="RO144" s="5" t="s">
        <v>220</v>
      </c>
      <c r="RP144" s="5" t="s">
        <v>220</v>
      </c>
      <c r="RQ144" s="5">
        <v>569</v>
      </c>
      <c r="RR144" s="5">
        <v>177</v>
      </c>
      <c r="RS144" s="5">
        <v>428</v>
      </c>
      <c r="RT144" s="5">
        <v>463</v>
      </c>
      <c r="RU144" s="5">
        <v>366</v>
      </c>
      <c r="RV144" s="5">
        <v>338</v>
      </c>
      <c r="RW144" s="5">
        <v>419</v>
      </c>
      <c r="RX144" s="5">
        <v>409</v>
      </c>
      <c r="RY144" s="5">
        <v>474</v>
      </c>
      <c r="RZ144" s="5">
        <v>350</v>
      </c>
      <c r="SA144" s="5">
        <v>332</v>
      </c>
      <c r="SB144" s="5">
        <v>436</v>
      </c>
      <c r="SC144" s="5">
        <v>302</v>
      </c>
      <c r="SD144" s="5">
        <v>363</v>
      </c>
      <c r="SE144" s="5" t="s">
        <v>220</v>
      </c>
      <c r="SF144" s="5" t="s">
        <v>220</v>
      </c>
      <c r="SG144" s="5" t="s">
        <v>220</v>
      </c>
      <c r="SH144" s="5" t="s">
        <v>220</v>
      </c>
      <c r="SI144" s="5" t="s">
        <v>220</v>
      </c>
      <c r="SJ144" s="5" t="s">
        <v>220</v>
      </c>
      <c r="SK144" s="5" t="s">
        <v>220</v>
      </c>
      <c r="SL144" s="5" t="s">
        <v>220</v>
      </c>
      <c r="SM144" s="5" t="s">
        <v>220</v>
      </c>
      <c r="SN144" s="5" t="s">
        <v>220</v>
      </c>
      <c r="SO144" s="5" t="s">
        <v>220</v>
      </c>
      <c r="SP144" s="5" t="s">
        <v>220</v>
      </c>
      <c r="SQ144" s="5" t="s">
        <v>220</v>
      </c>
      <c r="SR144" s="5" t="s">
        <v>220</v>
      </c>
      <c r="SS144" s="5" t="s">
        <v>220</v>
      </c>
      <c r="ST144" s="5" t="s">
        <v>220</v>
      </c>
      <c r="SU144" s="5" t="s">
        <v>220</v>
      </c>
      <c r="SV144" s="5" t="s">
        <v>220</v>
      </c>
      <c r="SW144" s="5">
        <v>0</v>
      </c>
      <c r="SX144" s="5">
        <v>0</v>
      </c>
      <c r="SY144" s="5">
        <v>17</v>
      </c>
      <c r="SZ144" s="5">
        <v>25</v>
      </c>
      <c r="TA144" s="5">
        <v>33</v>
      </c>
      <c r="TB144" s="5">
        <v>0</v>
      </c>
      <c r="TC144" s="5">
        <v>42</v>
      </c>
      <c r="TD144" s="5">
        <v>36</v>
      </c>
      <c r="TE144" s="5">
        <v>30</v>
      </c>
      <c r="TF144" s="5">
        <v>42</v>
      </c>
      <c r="TG144" s="5">
        <v>26</v>
      </c>
      <c r="TH144" s="5">
        <v>22</v>
      </c>
      <c r="TI144" s="5">
        <v>11</v>
      </c>
      <c r="TJ144" s="5">
        <v>22</v>
      </c>
      <c r="TK144" s="5" t="s">
        <v>220</v>
      </c>
      <c r="TL144" s="5" t="s">
        <v>220</v>
      </c>
      <c r="TM144" s="5" t="s">
        <v>220</v>
      </c>
      <c r="TN144" s="5" t="s">
        <v>220</v>
      </c>
      <c r="TO144" s="5" t="s">
        <v>220</v>
      </c>
      <c r="TP144" s="5" t="s">
        <v>220</v>
      </c>
      <c r="TQ144" s="5" t="s">
        <v>220</v>
      </c>
      <c r="TR144" s="5" t="s">
        <v>220</v>
      </c>
      <c r="TS144" s="5" t="s">
        <v>220</v>
      </c>
      <c r="TT144" s="5" t="s">
        <v>220</v>
      </c>
      <c r="TU144" s="5" t="s">
        <v>220</v>
      </c>
      <c r="TV144" s="5" t="s">
        <v>220</v>
      </c>
      <c r="TW144" s="5" t="s">
        <v>220</v>
      </c>
      <c r="TX144" s="5" t="s">
        <v>220</v>
      </c>
      <c r="TY144" s="5" t="s">
        <v>220</v>
      </c>
      <c r="TZ144" s="5" t="s">
        <v>220</v>
      </c>
      <c r="UA144" s="5" t="s">
        <v>220</v>
      </c>
      <c r="UB144" s="5" t="s">
        <v>220</v>
      </c>
      <c r="UC144" s="5">
        <v>12</v>
      </c>
      <c r="UD144" s="5">
        <v>0</v>
      </c>
      <c r="UE144" s="5">
        <v>7</v>
      </c>
      <c r="UF144" s="5">
        <v>0</v>
      </c>
      <c r="UG144" s="5">
        <v>0</v>
      </c>
      <c r="UH144" s="5">
        <v>0</v>
      </c>
      <c r="UI144" s="5">
        <v>2</v>
      </c>
      <c r="UJ144" s="5">
        <v>2</v>
      </c>
      <c r="UK144" s="5">
        <v>0</v>
      </c>
      <c r="UL144" s="5">
        <v>1</v>
      </c>
      <c r="UM144" s="5">
        <v>0</v>
      </c>
      <c r="UN144" s="5">
        <v>3</v>
      </c>
      <c r="UO144" s="5">
        <v>0</v>
      </c>
      <c r="UP144" s="5">
        <v>0</v>
      </c>
      <c r="UQ144" s="5" t="s">
        <v>220</v>
      </c>
      <c r="UR144" s="5" t="s">
        <v>220</v>
      </c>
      <c r="US144" s="5" t="s">
        <v>220</v>
      </c>
      <c r="UT144" s="5" t="s">
        <v>220</v>
      </c>
      <c r="UU144" s="5" t="s">
        <v>220</v>
      </c>
      <c r="UV144" s="5" t="s">
        <v>220</v>
      </c>
      <c r="UW144" s="5" t="s">
        <v>220</v>
      </c>
      <c r="UX144" s="5" t="s">
        <v>220</v>
      </c>
      <c r="UY144" s="5" t="s">
        <v>220</v>
      </c>
      <c r="UZ144" s="5" t="s">
        <v>220</v>
      </c>
      <c r="VA144" s="5" t="s">
        <v>220</v>
      </c>
      <c r="VB144" s="5" t="s">
        <v>220</v>
      </c>
      <c r="VC144" s="5" t="s">
        <v>220</v>
      </c>
      <c r="VD144" s="5" t="s">
        <v>220</v>
      </c>
      <c r="VE144" s="5" t="s">
        <v>220</v>
      </c>
      <c r="VF144" s="5" t="s">
        <v>220</v>
      </c>
      <c r="VG144" s="5" t="s">
        <v>220</v>
      </c>
      <c r="VH144" s="5" t="s">
        <v>220</v>
      </c>
      <c r="VI144" s="5">
        <v>1414</v>
      </c>
      <c r="VJ144" s="5">
        <v>322</v>
      </c>
      <c r="VK144" s="5">
        <v>1116</v>
      </c>
      <c r="VL144" s="5">
        <v>1124</v>
      </c>
      <c r="VM144" s="5">
        <v>887</v>
      </c>
      <c r="VN144" s="5">
        <v>1022</v>
      </c>
      <c r="VO144" s="5">
        <v>1135</v>
      </c>
      <c r="VP144" s="5">
        <v>938</v>
      </c>
      <c r="VQ144" s="5">
        <v>882</v>
      </c>
      <c r="VR144" s="5">
        <v>1092</v>
      </c>
      <c r="VS144" s="5">
        <v>1174</v>
      </c>
      <c r="VT144" s="5">
        <v>1246</v>
      </c>
      <c r="VU144" s="5">
        <v>673</v>
      </c>
      <c r="VV144" s="5">
        <v>400</v>
      </c>
      <c r="VW144" s="5" t="s">
        <v>220</v>
      </c>
      <c r="VX144" s="5" t="s">
        <v>220</v>
      </c>
      <c r="VY144" s="5" t="s">
        <v>220</v>
      </c>
      <c r="VZ144" s="5" t="s">
        <v>220</v>
      </c>
      <c r="WA144" s="5" t="s">
        <v>220</v>
      </c>
      <c r="WB144" s="5" t="s">
        <v>220</v>
      </c>
      <c r="WC144" s="5" t="s">
        <v>220</v>
      </c>
      <c r="WD144" s="5" t="s">
        <v>220</v>
      </c>
      <c r="WE144" s="5" t="s">
        <v>220</v>
      </c>
      <c r="WF144" s="5" t="s">
        <v>220</v>
      </c>
      <c r="WG144" s="5" t="s">
        <v>220</v>
      </c>
      <c r="WH144" s="5" t="s">
        <v>220</v>
      </c>
      <c r="WI144" s="5" t="s">
        <v>220</v>
      </c>
      <c r="WJ144" s="5" t="s">
        <v>220</v>
      </c>
      <c r="WK144" s="5" t="s">
        <v>220</v>
      </c>
      <c r="WL144" s="5" t="s">
        <v>220</v>
      </c>
      <c r="WM144" s="5" t="s">
        <v>220</v>
      </c>
      <c r="WN144" s="5" t="s">
        <v>220</v>
      </c>
      <c r="WO144" s="5">
        <v>15</v>
      </c>
      <c r="WP144" s="5">
        <v>0</v>
      </c>
      <c r="WQ144" s="5">
        <v>10</v>
      </c>
      <c r="WR144" s="5">
        <v>11</v>
      </c>
      <c r="WS144" s="5">
        <v>11</v>
      </c>
      <c r="WT144" s="5">
        <v>5</v>
      </c>
      <c r="WU144" s="5">
        <v>8</v>
      </c>
      <c r="WV144" s="5">
        <v>10</v>
      </c>
      <c r="WW144" s="5">
        <v>9</v>
      </c>
      <c r="WX144" s="5">
        <v>9</v>
      </c>
      <c r="WY144" s="5">
        <v>2</v>
      </c>
      <c r="WZ144" s="5">
        <v>2</v>
      </c>
      <c r="XA144" s="5">
        <v>4</v>
      </c>
      <c r="XB144" s="5">
        <v>8</v>
      </c>
      <c r="XC144" s="5" t="s">
        <v>220</v>
      </c>
      <c r="XD144" s="5" t="s">
        <v>220</v>
      </c>
      <c r="XE144" s="5" t="s">
        <v>220</v>
      </c>
      <c r="XF144" s="5" t="s">
        <v>220</v>
      </c>
      <c r="XG144" s="5" t="s">
        <v>220</v>
      </c>
      <c r="XH144" s="5" t="s">
        <v>220</v>
      </c>
      <c r="XI144" s="5" t="s">
        <v>220</v>
      </c>
      <c r="XJ144" s="5" t="s">
        <v>220</v>
      </c>
      <c r="XK144" s="5" t="s">
        <v>220</v>
      </c>
      <c r="XL144" s="5" t="s">
        <v>220</v>
      </c>
      <c r="XM144" s="5" t="s">
        <v>220</v>
      </c>
      <c r="XN144" s="5" t="s">
        <v>220</v>
      </c>
      <c r="XO144" s="5" t="s">
        <v>220</v>
      </c>
      <c r="XP144" s="5" t="s">
        <v>220</v>
      </c>
      <c r="XQ144" s="5" t="s">
        <v>220</v>
      </c>
      <c r="XR144" s="5" t="s">
        <v>220</v>
      </c>
      <c r="XS144" s="2">
        <v>15045</v>
      </c>
      <c r="XT144" s="3" t="s">
        <v>222</v>
      </c>
      <c r="XU144" s="3" t="s">
        <v>221</v>
      </c>
      <c r="XV144" s="3" t="s">
        <v>221</v>
      </c>
      <c r="XW144" s="3" t="s">
        <v>221</v>
      </c>
      <c r="XX144" s="3" t="s">
        <v>221</v>
      </c>
      <c r="XY144" s="3" t="s">
        <v>222</v>
      </c>
      <c r="XZ144" s="3" t="s">
        <v>239</v>
      </c>
    </row>
    <row r="145" spans="1:650" x14ac:dyDescent="0.3">
      <c r="A145" s="1" t="s">
        <v>139</v>
      </c>
      <c r="B145" s="2">
        <v>4062320</v>
      </c>
      <c r="C145" s="5" t="s">
        <v>220</v>
      </c>
      <c r="D145" s="5">
        <v>0</v>
      </c>
      <c r="E145" s="5">
        <v>0</v>
      </c>
      <c r="F145" s="5">
        <v>0</v>
      </c>
      <c r="G145" s="5">
        <v>0</v>
      </c>
      <c r="H145" s="5">
        <v>0</v>
      </c>
      <c r="I145" s="5">
        <v>0</v>
      </c>
      <c r="J145" s="5">
        <v>0</v>
      </c>
      <c r="K145" s="5">
        <v>0</v>
      </c>
      <c r="L145" s="5">
        <v>0</v>
      </c>
      <c r="M145" s="5">
        <v>0</v>
      </c>
      <c r="N145" s="5">
        <v>0</v>
      </c>
      <c r="O145" s="5">
        <v>0</v>
      </c>
      <c r="P145" s="5">
        <v>0</v>
      </c>
      <c r="Q145" s="5">
        <v>0</v>
      </c>
      <c r="R145" s="5">
        <v>0</v>
      </c>
      <c r="S145" s="5">
        <v>0</v>
      </c>
      <c r="T145" s="5">
        <v>0</v>
      </c>
      <c r="U145" s="5">
        <v>0</v>
      </c>
      <c r="V145" s="5">
        <v>0</v>
      </c>
      <c r="W145" s="5">
        <v>0</v>
      </c>
      <c r="X145" s="5">
        <v>0</v>
      </c>
      <c r="Y145" s="5">
        <v>0</v>
      </c>
      <c r="Z145" s="5">
        <v>0</v>
      </c>
      <c r="AA145" s="5" t="s">
        <v>220</v>
      </c>
      <c r="AB145" s="5" t="s">
        <v>220</v>
      </c>
      <c r="AC145" s="5" t="s">
        <v>220</v>
      </c>
      <c r="AD145" s="5" t="s">
        <v>220</v>
      </c>
      <c r="AE145" s="5" t="s">
        <v>220</v>
      </c>
      <c r="AF145" s="5" t="s">
        <v>220</v>
      </c>
      <c r="AG145" s="5" t="s">
        <v>220</v>
      </c>
      <c r="AH145" s="5" t="s">
        <v>220</v>
      </c>
      <c r="AI145" s="5" t="s">
        <v>220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0</v>
      </c>
      <c r="BC145" s="5">
        <v>0</v>
      </c>
      <c r="BD145" s="5">
        <v>0</v>
      </c>
      <c r="BE145" s="5">
        <v>0</v>
      </c>
      <c r="BF145" s="5">
        <v>0</v>
      </c>
      <c r="BG145" s="5" t="s">
        <v>220</v>
      </c>
      <c r="BH145" s="5" t="s">
        <v>220</v>
      </c>
      <c r="BI145" s="5" t="s">
        <v>220</v>
      </c>
      <c r="BJ145" s="5" t="s">
        <v>220</v>
      </c>
      <c r="BK145" s="5" t="s">
        <v>220</v>
      </c>
      <c r="BL145" s="5" t="s">
        <v>220</v>
      </c>
      <c r="BM145" s="5" t="s">
        <v>220</v>
      </c>
      <c r="BN145" s="5" t="s">
        <v>220</v>
      </c>
      <c r="BO145" s="5" t="s">
        <v>220</v>
      </c>
      <c r="BP145" s="5">
        <v>0</v>
      </c>
      <c r="BQ145" s="5">
        <v>0</v>
      </c>
      <c r="BR145" s="5">
        <v>0</v>
      </c>
      <c r="BS145" s="5">
        <v>0</v>
      </c>
      <c r="BT145" s="5">
        <v>0</v>
      </c>
      <c r="BU145" s="5">
        <v>0</v>
      </c>
      <c r="BV145" s="5">
        <v>0</v>
      </c>
      <c r="BW145" s="5">
        <v>0</v>
      </c>
      <c r="BX145" s="5">
        <v>0</v>
      </c>
      <c r="BY145" s="5">
        <v>0</v>
      </c>
      <c r="BZ145" s="5">
        <v>0</v>
      </c>
      <c r="CA145" s="5">
        <v>0</v>
      </c>
      <c r="CB145" s="5">
        <v>0</v>
      </c>
      <c r="CC145" s="5">
        <v>0</v>
      </c>
      <c r="CD145" s="5">
        <v>0</v>
      </c>
      <c r="CE145" s="5">
        <v>0</v>
      </c>
      <c r="CF145" s="5">
        <v>0</v>
      </c>
      <c r="CG145" s="5">
        <v>0</v>
      </c>
      <c r="CH145" s="5">
        <v>0</v>
      </c>
      <c r="CI145" s="5">
        <v>0</v>
      </c>
      <c r="CJ145" s="5">
        <v>0</v>
      </c>
      <c r="CK145" s="5">
        <v>0</v>
      </c>
      <c r="CL145" s="5">
        <v>0</v>
      </c>
      <c r="CM145" s="5" t="s">
        <v>220</v>
      </c>
      <c r="CN145" s="5" t="s">
        <v>220</v>
      </c>
      <c r="CO145" s="5" t="s">
        <v>220</v>
      </c>
      <c r="CP145" s="5" t="s">
        <v>220</v>
      </c>
      <c r="CQ145" s="5" t="s">
        <v>220</v>
      </c>
      <c r="CR145" s="5" t="s">
        <v>220</v>
      </c>
      <c r="CS145" s="5" t="s">
        <v>220</v>
      </c>
      <c r="CT145" s="5" t="s">
        <v>220</v>
      </c>
      <c r="CU145" s="5" t="s">
        <v>220</v>
      </c>
      <c r="CV145" s="5">
        <v>269</v>
      </c>
      <c r="CW145" s="5">
        <v>129</v>
      </c>
      <c r="CX145" s="5">
        <v>340</v>
      </c>
      <c r="CY145" s="5">
        <v>115</v>
      </c>
      <c r="CZ145" s="5">
        <v>46</v>
      </c>
      <c r="DA145" s="5">
        <v>288</v>
      </c>
      <c r="DB145" s="5">
        <v>612</v>
      </c>
      <c r="DC145" s="5">
        <v>22</v>
      </c>
      <c r="DD145" s="5">
        <v>151</v>
      </c>
      <c r="DE145" s="5">
        <v>47</v>
      </c>
      <c r="DF145" s="5">
        <v>37</v>
      </c>
      <c r="DG145" s="5">
        <v>8</v>
      </c>
      <c r="DH145" s="5">
        <v>38</v>
      </c>
      <c r="DI145" s="5">
        <v>280</v>
      </c>
      <c r="DJ145" s="5">
        <v>130</v>
      </c>
      <c r="DK145" s="5">
        <v>82</v>
      </c>
      <c r="DL145" s="5">
        <v>117</v>
      </c>
      <c r="DM145" s="5">
        <v>95</v>
      </c>
      <c r="DN145" s="5">
        <v>123</v>
      </c>
      <c r="DO145" s="5">
        <v>114</v>
      </c>
      <c r="DP145" s="5">
        <v>79</v>
      </c>
      <c r="DQ145" s="5">
        <v>133</v>
      </c>
      <c r="DR145" s="5">
        <v>93</v>
      </c>
      <c r="DS145" s="5" t="s">
        <v>220</v>
      </c>
      <c r="DT145" s="5" t="s">
        <v>220</v>
      </c>
      <c r="DU145" s="5" t="s">
        <v>220</v>
      </c>
      <c r="DV145" s="5" t="s">
        <v>220</v>
      </c>
      <c r="DW145" s="5" t="s">
        <v>220</v>
      </c>
      <c r="DX145" s="5" t="s">
        <v>220</v>
      </c>
      <c r="DY145" s="5" t="s">
        <v>220</v>
      </c>
      <c r="DZ145" s="5" t="s">
        <v>220</v>
      </c>
      <c r="EA145" s="5" t="s">
        <v>220</v>
      </c>
      <c r="EB145" s="5">
        <v>10</v>
      </c>
      <c r="EC145" s="5">
        <v>50</v>
      </c>
      <c r="ED145" s="5">
        <v>0</v>
      </c>
      <c r="EE145" s="5">
        <v>14</v>
      </c>
      <c r="EF145" s="5">
        <v>63</v>
      </c>
      <c r="EG145" s="5">
        <v>56</v>
      </c>
      <c r="EH145" s="5">
        <v>27</v>
      </c>
      <c r="EI145" s="5">
        <v>91</v>
      </c>
      <c r="EJ145" s="5">
        <v>121</v>
      </c>
      <c r="EK145" s="5">
        <v>89</v>
      </c>
      <c r="EL145" s="5">
        <v>23</v>
      </c>
      <c r="EM145" s="5">
        <v>1</v>
      </c>
      <c r="EN145" s="5">
        <v>2</v>
      </c>
      <c r="EO145" s="5">
        <v>36</v>
      </c>
      <c r="EP145" s="5">
        <v>3</v>
      </c>
      <c r="EQ145" s="5">
        <v>25</v>
      </c>
      <c r="ER145" s="5">
        <v>40</v>
      </c>
      <c r="ES145" s="5">
        <v>31</v>
      </c>
      <c r="ET145" s="5">
        <v>133</v>
      </c>
      <c r="EU145" s="5">
        <v>20</v>
      </c>
      <c r="EV145" s="5">
        <v>4</v>
      </c>
      <c r="EW145" s="5">
        <v>35</v>
      </c>
      <c r="EX145" s="5">
        <v>19</v>
      </c>
      <c r="EY145" s="5" t="s">
        <v>220</v>
      </c>
      <c r="EZ145" s="5" t="s">
        <v>220</v>
      </c>
      <c r="FA145" s="5" t="s">
        <v>220</v>
      </c>
      <c r="FB145" s="5" t="s">
        <v>220</v>
      </c>
      <c r="FC145" s="5" t="s">
        <v>220</v>
      </c>
      <c r="FD145" s="5" t="s">
        <v>220</v>
      </c>
      <c r="FE145" s="5" t="s">
        <v>220</v>
      </c>
      <c r="FF145" s="5" t="s">
        <v>220</v>
      </c>
      <c r="FG145" s="5" t="s">
        <v>220</v>
      </c>
      <c r="FH145" s="5">
        <v>0</v>
      </c>
      <c r="FI145" s="5">
        <v>0</v>
      </c>
      <c r="FJ145" s="5">
        <v>0</v>
      </c>
      <c r="FK145" s="5">
        <v>0</v>
      </c>
      <c r="FL145" s="5">
        <v>0</v>
      </c>
      <c r="FM145" s="5">
        <v>0</v>
      </c>
      <c r="FN145" s="5">
        <v>0</v>
      </c>
      <c r="FO145" s="5">
        <v>0</v>
      </c>
      <c r="FP145" s="5">
        <v>0</v>
      </c>
      <c r="FQ145" s="5">
        <v>0</v>
      </c>
      <c r="FR145" s="5">
        <v>0</v>
      </c>
      <c r="FS145" s="5">
        <v>0</v>
      </c>
      <c r="FT145" s="5">
        <v>0</v>
      </c>
      <c r="FU145" s="5" t="s">
        <v>220</v>
      </c>
      <c r="FV145" s="5" t="s">
        <v>220</v>
      </c>
      <c r="FW145" s="5" t="s">
        <v>220</v>
      </c>
      <c r="FX145" s="5" t="s">
        <v>220</v>
      </c>
      <c r="FY145" s="5" t="s">
        <v>220</v>
      </c>
      <c r="FZ145" s="5" t="s">
        <v>220</v>
      </c>
      <c r="GA145" s="5" t="s">
        <v>220</v>
      </c>
      <c r="GB145" s="5" t="s">
        <v>220</v>
      </c>
      <c r="GC145" s="5" t="s">
        <v>220</v>
      </c>
      <c r="GD145" s="5" t="s">
        <v>220</v>
      </c>
      <c r="GE145" s="5" t="s">
        <v>220</v>
      </c>
      <c r="GF145" s="5" t="s">
        <v>220</v>
      </c>
      <c r="GG145" s="5" t="s">
        <v>220</v>
      </c>
      <c r="GH145" s="5" t="s">
        <v>220</v>
      </c>
      <c r="GI145" s="5" t="s">
        <v>220</v>
      </c>
      <c r="GJ145" s="5" t="s">
        <v>220</v>
      </c>
      <c r="GK145" s="5" t="s">
        <v>220</v>
      </c>
      <c r="GL145" s="5" t="s">
        <v>220</v>
      </c>
      <c r="GM145" s="5" t="s">
        <v>220</v>
      </c>
      <c r="GN145" s="5">
        <v>279</v>
      </c>
      <c r="GO145" s="5">
        <v>179</v>
      </c>
      <c r="GP145" s="5">
        <v>340</v>
      </c>
      <c r="GQ145" s="5">
        <v>129</v>
      </c>
      <c r="GR145" s="5">
        <v>109</v>
      </c>
      <c r="GS145" s="5">
        <v>343</v>
      </c>
      <c r="GT145" s="5">
        <v>639</v>
      </c>
      <c r="GU145" s="5">
        <v>114</v>
      </c>
      <c r="GV145" s="5">
        <v>272</v>
      </c>
      <c r="GW145" s="5">
        <v>136</v>
      </c>
      <c r="GX145" s="5">
        <v>60</v>
      </c>
      <c r="GY145" s="5">
        <v>9</v>
      </c>
      <c r="GZ145" s="5">
        <v>40</v>
      </c>
      <c r="HA145" s="5">
        <v>316</v>
      </c>
      <c r="HB145" s="5">
        <v>134</v>
      </c>
      <c r="HC145" s="5">
        <v>108</v>
      </c>
      <c r="HD145" s="5">
        <v>157</v>
      </c>
      <c r="HE145" s="5">
        <v>125</v>
      </c>
      <c r="HF145" s="5">
        <v>256</v>
      </c>
      <c r="HG145" s="5">
        <v>135</v>
      </c>
      <c r="HH145" s="5">
        <v>83</v>
      </c>
      <c r="HI145" s="5">
        <v>168</v>
      </c>
      <c r="HJ145" s="5">
        <v>112</v>
      </c>
      <c r="HK145" s="5" t="s">
        <v>220</v>
      </c>
      <c r="HL145" s="5" t="s">
        <v>220</v>
      </c>
      <c r="HM145" s="5" t="s">
        <v>220</v>
      </c>
      <c r="HN145" s="5" t="s">
        <v>220</v>
      </c>
      <c r="HO145" s="5" t="s">
        <v>220</v>
      </c>
      <c r="HP145" s="5" t="s">
        <v>220</v>
      </c>
      <c r="HQ145" s="5" t="s">
        <v>220</v>
      </c>
      <c r="HR145" s="5" t="s">
        <v>220</v>
      </c>
      <c r="HS145" s="5" t="s">
        <v>220</v>
      </c>
      <c r="HT145" s="5">
        <v>2336</v>
      </c>
      <c r="HU145" s="5">
        <v>2386</v>
      </c>
      <c r="HV145" s="5">
        <v>2547</v>
      </c>
      <c r="HW145" s="5">
        <v>2351</v>
      </c>
      <c r="HX145" s="5">
        <v>2450</v>
      </c>
      <c r="HY145" s="5">
        <v>2233</v>
      </c>
      <c r="HZ145" s="5">
        <v>2215</v>
      </c>
      <c r="IA145" s="5">
        <v>2272</v>
      </c>
      <c r="IB145" s="5">
        <v>2181</v>
      </c>
      <c r="IC145" s="5">
        <v>2125</v>
      </c>
      <c r="ID145" s="5">
        <v>2140</v>
      </c>
      <c r="IE145" s="5">
        <v>2116</v>
      </c>
      <c r="IF145" s="5">
        <v>1903</v>
      </c>
      <c r="IG145" s="5">
        <v>1811</v>
      </c>
      <c r="IH145" s="5">
        <v>1320</v>
      </c>
      <c r="II145" s="5">
        <v>1270</v>
      </c>
      <c r="IJ145" s="5">
        <v>1148</v>
      </c>
      <c r="IK145" s="5">
        <v>1159</v>
      </c>
      <c r="IL145" s="5">
        <v>1027</v>
      </c>
      <c r="IM145" s="5">
        <v>976</v>
      </c>
      <c r="IN145" s="5">
        <v>943</v>
      </c>
      <c r="IO145" s="5">
        <v>908</v>
      </c>
      <c r="IP145" s="5">
        <v>854</v>
      </c>
      <c r="IQ145" s="5" t="s">
        <v>220</v>
      </c>
      <c r="IR145" s="5" t="s">
        <v>220</v>
      </c>
      <c r="IS145" s="5" t="s">
        <v>220</v>
      </c>
      <c r="IT145" s="5" t="s">
        <v>220</v>
      </c>
      <c r="IU145" s="5" t="s">
        <v>220</v>
      </c>
      <c r="IV145" s="5" t="s">
        <v>220</v>
      </c>
      <c r="IW145" s="5" t="s">
        <v>220</v>
      </c>
      <c r="IX145" s="5" t="s">
        <v>220</v>
      </c>
      <c r="IY145" s="5" t="s">
        <v>220</v>
      </c>
      <c r="IZ145" s="5">
        <v>0</v>
      </c>
      <c r="JA145" s="5">
        <v>0</v>
      </c>
      <c r="JB145" s="5">
        <v>0</v>
      </c>
      <c r="JC145" s="5">
        <v>0</v>
      </c>
      <c r="JD145" s="5">
        <v>0</v>
      </c>
      <c r="JE145" s="5">
        <v>0</v>
      </c>
      <c r="JF145" s="5">
        <v>0</v>
      </c>
      <c r="JG145" s="5">
        <v>0</v>
      </c>
      <c r="JH145" s="5">
        <v>0</v>
      </c>
      <c r="JI145" s="5">
        <v>0</v>
      </c>
      <c r="JJ145" s="5">
        <v>0</v>
      </c>
      <c r="JK145" s="5">
        <v>0</v>
      </c>
      <c r="JL145" s="5">
        <v>0</v>
      </c>
      <c r="JM145" s="5">
        <v>0</v>
      </c>
      <c r="JN145" s="5">
        <v>0</v>
      </c>
      <c r="JO145" s="5">
        <v>0</v>
      </c>
      <c r="JP145" s="5">
        <v>0</v>
      </c>
      <c r="JQ145" s="5">
        <v>0</v>
      </c>
      <c r="JR145" s="5">
        <v>0</v>
      </c>
      <c r="JS145" s="5">
        <v>0</v>
      </c>
      <c r="JT145" s="5">
        <v>0</v>
      </c>
      <c r="JU145" s="5">
        <v>0</v>
      </c>
      <c r="JV145" s="5">
        <v>0</v>
      </c>
      <c r="JW145" s="5" t="s">
        <v>220</v>
      </c>
      <c r="JX145" s="5" t="s">
        <v>220</v>
      </c>
      <c r="JY145" s="5" t="s">
        <v>220</v>
      </c>
      <c r="JZ145" s="5" t="s">
        <v>220</v>
      </c>
      <c r="KA145" s="5" t="s">
        <v>220</v>
      </c>
      <c r="KB145" s="5" t="s">
        <v>220</v>
      </c>
      <c r="KC145" s="5" t="s">
        <v>220</v>
      </c>
      <c r="KD145" s="5" t="s">
        <v>220</v>
      </c>
      <c r="KE145" s="5" t="s">
        <v>220</v>
      </c>
      <c r="KF145" s="5">
        <v>0</v>
      </c>
      <c r="KG145" s="5">
        <v>0</v>
      </c>
      <c r="KH145" s="5">
        <v>0</v>
      </c>
      <c r="KI145" s="5">
        <v>0</v>
      </c>
      <c r="KJ145" s="5">
        <v>0</v>
      </c>
      <c r="KK145" s="5">
        <v>0</v>
      </c>
      <c r="KL145" s="5">
        <v>0</v>
      </c>
      <c r="KM145" s="5">
        <v>0</v>
      </c>
      <c r="KN145" s="5">
        <v>0</v>
      </c>
      <c r="KO145" s="5">
        <v>0</v>
      </c>
      <c r="KP145" s="5">
        <v>0</v>
      </c>
      <c r="KQ145" s="5">
        <v>0</v>
      </c>
      <c r="KR145" s="5">
        <v>0</v>
      </c>
      <c r="KS145" s="5">
        <v>0</v>
      </c>
      <c r="KT145" s="5">
        <v>0</v>
      </c>
      <c r="KU145" s="5">
        <v>0</v>
      </c>
      <c r="KV145" s="5">
        <v>0</v>
      </c>
      <c r="KW145" s="5">
        <v>0</v>
      </c>
      <c r="KX145" s="5">
        <v>0</v>
      </c>
      <c r="KY145" s="5">
        <v>0</v>
      </c>
      <c r="KZ145" s="5">
        <v>0</v>
      </c>
      <c r="LA145" s="5">
        <v>0</v>
      </c>
      <c r="LB145" s="5">
        <v>0</v>
      </c>
      <c r="LC145" s="5" t="s">
        <v>220</v>
      </c>
      <c r="LD145" s="5" t="s">
        <v>220</v>
      </c>
      <c r="LE145" s="5" t="s">
        <v>220</v>
      </c>
      <c r="LF145" s="5" t="s">
        <v>220</v>
      </c>
      <c r="LG145" s="5" t="s">
        <v>220</v>
      </c>
      <c r="LH145" s="5" t="s">
        <v>220</v>
      </c>
      <c r="LI145" s="5" t="s">
        <v>220</v>
      </c>
      <c r="LJ145" s="5" t="s">
        <v>220</v>
      </c>
      <c r="LK145" s="5" t="s">
        <v>220</v>
      </c>
      <c r="LL145" s="5">
        <v>0</v>
      </c>
      <c r="LM145" s="5">
        <v>0</v>
      </c>
      <c r="LN145" s="5">
        <v>0</v>
      </c>
      <c r="LO145" s="5">
        <v>0</v>
      </c>
      <c r="LP145" s="5">
        <v>0</v>
      </c>
      <c r="LQ145" s="5">
        <v>0</v>
      </c>
      <c r="LR145" s="5">
        <v>0</v>
      </c>
      <c r="LS145" s="5">
        <v>0</v>
      </c>
      <c r="LT145" s="5">
        <v>0</v>
      </c>
      <c r="LU145" s="5">
        <v>0</v>
      </c>
      <c r="LV145" s="5">
        <v>0</v>
      </c>
      <c r="LW145" s="5">
        <v>0</v>
      </c>
      <c r="LX145" s="5">
        <v>0</v>
      </c>
      <c r="LY145" s="5">
        <v>0</v>
      </c>
      <c r="LZ145" s="5">
        <v>0</v>
      </c>
      <c r="MA145" s="5">
        <v>0</v>
      </c>
      <c r="MB145" s="5">
        <v>0</v>
      </c>
      <c r="MC145" s="5">
        <v>0</v>
      </c>
      <c r="MD145" s="5">
        <v>0</v>
      </c>
      <c r="ME145" s="5">
        <v>0</v>
      </c>
      <c r="MF145" s="5">
        <v>0</v>
      </c>
      <c r="MG145" s="5">
        <v>0</v>
      </c>
      <c r="MH145" s="5">
        <v>0</v>
      </c>
      <c r="MI145" s="5" t="s">
        <v>220</v>
      </c>
      <c r="MJ145" s="5" t="s">
        <v>220</v>
      </c>
      <c r="MK145" s="5" t="s">
        <v>220</v>
      </c>
      <c r="ML145" s="5" t="s">
        <v>220</v>
      </c>
      <c r="MM145" s="5" t="s">
        <v>220</v>
      </c>
      <c r="MN145" s="5" t="s">
        <v>220</v>
      </c>
      <c r="MO145" s="5" t="s">
        <v>220</v>
      </c>
      <c r="MP145" s="5" t="s">
        <v>220</v>
      </c>
      <c r="MQ145" s="5" t="s">
        <v>220</v>
      </c>
      <c r="MR145" s="5">
        <v>0</v>
      </c>
      <c r="MS145" s="5">
        <v>0</v>
      </c>
      <c r="MT145" s="5">
        <v>0</v>
      </c>
      <c r="MU145" s="5">
        <v>0</v>
      </c>
      <c r="MV145" s="5">
        <v>0</v>
      </c>
      <c r="MW145" s="5">
        <v>0</v>
      </c>
      <c r="MX145" s="5">
        <v>0</v>
      </c>
      <c r="MY145" s="5">
        <v>0</v>
      </c>
      <c r="MZ145" s="5">
        <v>0</v>
      </c>
      <c r="NA145" s="5">
        <v>0</v>
      </c>
      <c r="NB145" s="5">
        <v>0</v>
      </c>
      <c r="NC145" s="5">
        <v>0</v>
      </c>
      <c r="ND145" s="5">
        <v>0</v>
      </c>
      <c r="NE145" s="5" t="s">
        <v>220</v>
      </c>
      <c r="NF145" s="5" t="s">
        <v>220</v>
      </c>
      <c r="NG145" s="5" t="s">
        <v>220</v>
      </c>
      <c r="NH145" s="5" t="s">
        <v>220</v>
      </c>
      <c r="NI145" s="5" t="s">
        <v>220</v>
      </c>
      <c r="NJ145" s="5" t="s">
        <v>220</v>
      </c>
      <c r="NK145" s="5" t="s">
        <v>220</v>
      </c>
      <c r="NL145" s="5" t="s">
        <v>220</v>
      </c>
      <c r="NM145" s="5" t="s">
        <v>220</v>
      </c>
      <c r="NN145" s="5" t="s">
        <v>220</v>
      </c>
      <c r="NO145" s="5" t="s">
        <v>220</v>
      </c>
      <c r="NP145" s="5" t="s">
        <v>220</v>
      </c>
      <c r="NQ145" s="5" t="s">
        <v>220</v>
      </c>
      <c r="NR145" s="5" t="s">
        <v>220</v>
      </c>
      <c r="NS145" s="5" t="s">
        <v>220</v>
      </c>
      <c r="NT145" s="5" t="s">
        <v>220</v>
      </c>
      <c r="NU145" s="5" t="s">
        <v>220</v>
      </c>
      <c r="NV145" s="5" t="s">
        <v>220</v>
      </c>
      <c r="NW145" s="5" t="s">
        <v>220</v>
      </c>
      <c r="NX145" s="5">
        <v>0</v>
      </c>
      <c r="NY145" s="5">
        <v>0</v>
      </c>
      <c r="NZ145" s="5">
        <v>0</v>
      </c>
      <c r="OA145" s="5">
        <v>0</v>
      </c>
      <c r="OB145" s="5">
        <v>0</v>
      </c>
      <c r="OC145" s="5">
        <v>0</v>
      </c>
      <c r="OD145" s="5">
        <v>0</v>
      </c>
      <c r="OE145" s="5">
        <v>0</v>
      </c>
      <c r="OF145" s="5">
        <v>0</v>
      </c>
      <c r="OG145" s="5">
        <v>0</v>
      </c>
      <c r="OH145" s="5">
        <v>0</v>
      </c>
      <c r="OI145" s="5">
        <v>0</v>
      </c>
      <c r="OJ145" s="5">
        <v>0</v>
      </c>
      <c r="OK145" s="5" t="s">
        <v>220</v>
      </c>
      <c r="OL145" s="5" t="s">
        <v>220</v>
      </c>
      <c r="OM145" s="5" t="s">
        <v>220</v>
      </c>
      <c r="ON145" s="5" t="s">
        <v>220</v>
      </c>
      <c r="OO145" s="5" t="s">
        <v>220</v>
      </c>
      <c r="OP145" s="5" t="s">
        <v>220</v>
      </c>
      <c r="OQ145" s="5" t="s">
        <v>220</v>
      </c>
      <c r="OR145" s="5" t="s">
        <v>220</v>
      </c>
      <c r="OS145" s="5" t="s">
        <v>220</v>
      </c>
      <c r="OT145" s="5" t="s">
        <v>220</v>
      </c>
      <c r="OU145" s="5" t="s">
        <v>220</v>
      </c>
      <c r="OV145" s="5" t="s">
        <v>220</v>
      </c>
      <c r="OW145" s="5" t="s">
        <v>220</v>
      </c>
      <c r="OX145" s="5" t="s">
        <v>220</v>
      </c>
      <c r="OY145" s="5" t="s">
        <v>220</v>
      </c>
      <c r="OZ145" s="5" t="s">
        <v>220</v>
      </c>
      <c r="PA145" s="5" t="s">
        <v>220</v>
      </c>
      <c r="PB145" s="5" t="s">
        <v>220</v>
      </c>
      <c r="PC145" s="5" t="s">
        <v>220</v>
      </c>
      <c r="PD145" s="5">
        <v>173</v>
      </c>
      <c r="PE145" s="5">
        <v>94</v>
      </c>
      <c r="PF145" s="5">
        <v>80</v>
      </c>
      <c r="PG145" s="5">
        <v>82</v>
      </c>
      <c r="PH145" s="5">
        <v>75</v>
      </c>
      <c r="PI145" s="5">
        <v>75</v>
      </c>
      <c r="PJ145" s="5">
        <v>135</v>
      </c>
      <c r="PK145" s="5">
        <v>124</v>
      </c>
      <c r="PL145" s="5">
        <v>146</v>
      </c>
      <c r="PM145" s="5">
        <v>2</v>
      </c>
      <c r="PN145" s="5">
        <v>0</v>
      </c>
      <c r="PO145" s="5">
        <v>21</v>
      </c>
      <c r="PP145" s="5">
        <v>7</v>
      </c>
      <c r="PQ145" s="5">
        <v>8</v>
      </c>
      <c r="PR145" s="5">
        <v>7</v>
      </c>
      <c r="PS145" s="5">
        <v>7</v>
      </c>
      <c r="PT145" s="5">
        <v>9</v>
      </c>
      <c r="PU145" s="5">
        <v>6</v>
      </c>
      <c r="PV145" s="5">
        <v>12</v>
      </c>
      <c r="PW145" s="5">
        <v>11</v>
      </c>
      <c r="PX145" s="5">
        <v>8</v>
      </c>
      <c r="PY145" s="5">
        <v>11</v>
      </c>
      <c r="PZ145" s="5">
        <v>23</v>
      </c>
      <c r="QA145" s="5" t="s">
        <v>220</v>
      </c>
      <c r="QB145" s="5" t="s">
        <v>220</v>
      </c>
      <c r="QC145" s="5" t="s">
        <v>220</v>
      </c>
      <c r="QD145" s="5" t="s">
        <v>220</v>
      </c>
      <c r="QE145" s="5" t="s">
        <v>220</v>
      </c>
      <c r="QF145" s="5" t="s">
        <v>220</v>
      </c>
      <c r="QG145" s="5" t="s">
        <v>220</v>
      </c>
      <c r="QH145" s="5" t="s">
        <v>220</v>
      </c>
      <c r="QI145" s="5" t="s">
        <v>220</v>
      </c>
      <c r="QJ145" s="5">
        <v>226</v>
      </c>
      <c r="QK145" s="5">
        <v>322</v>
      </c>
      <c r="QL145" s="5">
        <v>171</v>
      </c>
      <c r="QM145" s="5">
        <v>215</v>
      </c>
      <c r="QN145" s="5">
        <v>269</v>
      </c>
      <c r="QO145" s="5">
        <v>235</v>
      </c>
      <c r="QP145" s="5">
        <v>278</v>
      </c>
      <c r="QQ145" s="5">
        <v>284</v>
      </c>
      <c r="QR145" s="5">
        <v>199</v>
      </c>
      <c r="QS145" s="5">
        <v>295</v>
      </c>
      <c r="QT145" s="5">
        <v>396</v>
      </c>
      <c r="QU145" s="5">
        <v>261</v>
      </c>
      <c r="QV145" s="5">
        <v>310</v>
      </c>
      <c r="QW145" s="5">
        <v>260</v>
      </c>
      <c r="QX145" s="5">
        <v>225</v>
      </c>
      <c r="QY145" s="5">
        <v>232</v>
      </c>
      <c r="QZ145" s="5">
        <v>207</v>
      </c>
      <c r="RA145" s="5">
        <v>269</v>
      </c>
      <c r="RB145" s="5">
        <v>216</v>
      </c>
      <c r="RC145" s="5">
        <v>213</v>
      </c>
      <c r="RD145" s="5">
        <v>176</v>
      </c>
      <c r="RE145" s="5">
        <v>143</v>
      </c>
      <c r="RF145" s="5">
        <v>111</v>
      </c>
      <c r="RG145" s="5" t="s">
        <v>220</v>
      </c>
      <c r="RH145" s="5" t="s">
        <v>220</v>
      </c>
      <c r="RI145" s="5" t="s">
        <v>220</v>
      </c>
      <c r="RJ145" s="5" t="s">
        <v>220</v>
      </c>
      <c r="RK145" s="5" t="s">
        <v>220</v>
      </c>
      <c r="RL145" s="5" t="s">
        <v>220</v>
      </c>
      <c r="RM145" s="5" t="s">
        <v>220</v>
      </c>
      <c r="RN145" s="5" t="s">
        <v>220</v>
      </c>
      <c r="RO145" s="5" t="s">
        <v>220</v>
      </c>
      <c r="RP145" s="5">
        <v>39</v>
      </c>
      <c r="RQ145" s="5">
        <v>52</v>
      </c>
      <c r="RR145" s="5">
        <v>37</v>
      </c>
      <c r="RS145" s="5">
        <v>39</v>
      </c>
      <c r="RT145" s="5">
        <v>31</v>
      </c>
      <c r="RU145" s="5">
        <v>37</v>
      </c>
      <c r="RV145" s="5">
        <v>88</v>
      </c>
      <c r="RW145" s="5">
        <v>95</v>
      </c>
      <c r="RX145" s="5">
        <v>81</v>
      </c>
      <c r="RY145" s="5">
        <v>141</v>
      </c>
      <c r="RZ145" s="5">
        <v>118</v>
      </c>
      <c r="SA145" s="5">
        <v>91</v>
      </c>
      <c r="SB145" s="5">
        <v>153</v>
      </c>
      <c r="SC145" s="5">
        <v>119</v>
      </c>
      <c r="SD145" s="5">
        <v>128</v>
      </c>
      <c r="SE145" s="5">
        <v>126</v>
      </c>
      <c r="SF145" s="5">
        <v>125</v>
      </c>
      <c r="SG145" s="5">
        <v>111</v>
      </c>
      <c r="SH145" s="5">
        <v>132</v>
      </c>
      <c r="SI145" s="5">
        <v>121</v>
      </c>
      <c r="SJ145" s="5">
        <v>99</v>
      </c>
      <c r="SK145" s="5">
        <v>78</v>
      </c>
      <c r="SL145" s="5">
        <v>70</v>
      </c>
      <c r="SM145" s="5" t="s">
        <v>220</v>
      </c>
      <c r="SN145" s="5" t="s">
        <v>220</v>
      </c>
      <c r="SO145" s="5" t="s">
        <v>220</v>
      </c>
      <c r="SP145" s="5" t="s">
        <v>220</v>
      </c>
      <c r="SQ145" s="5" t="s">
        <v>220</v>
      </c>
      <c r="SR145" s="5" t="s">
        <v>220</v>
      </c>
      <c r="SS145" s="5" t="s">
        <v>220</v>
      </c>
      <c r="ST145" s="5" t="s">
        <v>220</v>
      </c>
      <c r="SU145" s="5" t="s">
        <v>220</v>
      </c>
      <c r="SV145" s="5">
        <v>2</v>
      </c>
      <c r="SW145" s="5">
        <v>27</v>
      </c>
      <c r="SX145" s="5">
        <v>35</v>
      </c>
      <c r="SY145" s="5">
        <v>37</v>
      </c>
      <c r="SZ145" s="5">
        <v>40</v>
      </c>
      <c r="TA145" s="5">
        <v>42</v>
      </c>
      <c r="TB145" s="5">
        <v>33</v>
      </c>
      <c r="TC145" s="5">
        <v>41</v>
      </c>
      <c r="TD145" s="5">
        <v>35</v>
      </c>
      <c r="TE145" s="5">
        <v>32</v>
      </c>
      <c r="TF145" s="5">
        <v>26</v>
      </c>
      <c r="TG145" s="5">
        <v>0</v>
      </c>
      <c r="TH145" s="5">
        <v>0</v>
      </c>
      <c r="TI145" s="5">
        <v>0</v>
      </c>
      <c r="TJ145" s="5">
        <v>0</v>
      </c>
      <c r="TK145" s="5">
        <v>0</v>
      </c>
      <c r="TL145" s="5">
        <v>0</v>
      </c>
      <c r="TM145" s="5">
        <v>0</v>
      </c>
      <c r="TN145" s="5">
        <v>0</v>
      </c>
      <c r="TO145" s="5">
        <v>0</v>
      </c>
      <c r="TP145" s="5">
        <v>0</v>
      </c>
      <c r="TQ145" s="5">
        <v>0</v>
      </c>
      <c r="TR145" s="5">
        <v>0</v>
      </c>
      <c r="TS145" s="5" t="s">
        <v>220</v>
      </c>
      <c r="TT145" s="5" t="s">
        <v>220</v>
      </c>
      <c r="TU145" s="5" t="s">
        <v>220</v>
      </c>
      <c r="TV145" s="5" t="s">
        <v>220</v>
      </c>
      <c r="TW145" s="5" t="s">
        <v>220</v>
      </c>
      <c r="TX145" s="5" t="s">
        <v>220</v>
      </c>
      <c r="TY145" s="5" t="s">
        <v>220</v>
      </c>
      <c r="TZ145" s="5" t="s">
        <v>220</v>
      </c>
      <c r="UA145" s="5" t="s">
        <v>220</v>
      </c>
      <c r="UB145" s="5">
        <v>0</v>
      </c>
      <c r="UC145" s="5">
        <v>0</v>
      </c>
      <c r="UD145" s="5">
        <v>0</v>
      </c>
      <c r="UE145" s="5">
        <v>0</v>
      </c>
      <c r="UF145" s="5">
        <v>0</v>
      </c>
      <c r="UG145" s="5">
        <v>0</v>
      </c>
      <c r="UH145" s="5">
        <v>0</v>
      </c>
      <c r="UI145" s="5">
        <v>0</v>
      </c>
      <c r="UJ145" s="5">
        <v>0</v>
      </c>
      <c r="UK145" s="5">
        <v>0</v>
      </c>
      <c r="UL145" s="5">
        <v>0</v>
      </c>
      <c r="UM145" s="5">
        <v>0</v>
      </c>
      <c r="UN145" s="5">
        <v>0</v>
      </c>
      <c r="UO145" s="5">
        <v>0</v>
      </c>
      <c r="UP145" s="5">
        <v>0</v>
      </c>
      <c r="UQ145" s="5">
        <v>0</v>
      </c>
      <c r="UR145" s="5">
        <v>0</v>
      </c>
      <c r="US145" s="5">
        <v>0</v>
      </c>
      <c r="UT145" s="5">
        <v>0</v>
      </c>
      <c r="UU145" s="5">
        <v>0</v>
      </c>
      <c r="UV145" s="5">
        <v>0</v>
      </c>
      <c r="UW145" s="5">
        <v>0</v>
      </c>
      <c r="UX145" s="5">
        <v>0</v>
      </c>
      <c r="UY145" s="5" t="s">
        <v>220</v>
      </c>
      <c r="UZ145" s="5" t="s">
        <v>220</v>
      </c>
      <c r="VA145" s="5" t="s">
        <v>220</v>
      </c>
      <c r="VB145" s="5" t="s">
        <v>220</v>
      </c>
      <c r="VC145" s="5" t="s">
        <v>220</v>
      </c>
      <c r="VD145" s="5" t="s">
        <v>220</v>
      </c>
      <c r="VE145" s="5" t="s">
        <v>220</v>
      </c>
      <c r="VF145" s="5" t="s">
        <v>220</v>
      </c>
      <c r="VG145" s="5" t="s">
        <v>220</v>
      </c>
      <c r="VH145" s="5">
        <v>675</v>
      </c>
      <c r="VI145" s="5">
        <v>625</v>
      </c>
      <c r="VJ145" s="5">
        <v>584</v>
      </c>
      <c r="VK145" s="5">
        <v>553</v>
      </c>
      <c r="VL145" s="5">
        <v>499</v>
      </c>
      <c r="VM145" s="5">
        <v>452</v>
      </c>
      <c r="VN145" s="5">
        <v>458</v>
      </c>
      <c r="VO145" s="5">
        <v>391</v>
      </c>
      <c r="VP145" s="5">
        <v>358</v>
      </c>
      <c r="VQ145" s="5">
        <v>352</v>
      </c>
      <c r="VR145" s="5">
        <v>350</v>
      </c>
      <c r="VS145" s="5">
        <v>212</v>
      </c>
      <c r="VT145" s="5">
        <v>182</v>
      </c>
      <c r="VU145" s="5">
        <v>239</v>
      </c>
      <c r="VV145" s="5">
        <v>155</v>
      </c>
      <c r="VW145" s="5">
        <v>156</v>
      </c>
      <c r="VX145" s="5">
        <v>177</v>
      </c>
      <c r="VY145" s="5">
        <v>115</v>
      </c>
      <c r="VZ145" s="5">
        <v>140</v>
      </c>
      <c r="WA145" s="5">
        <v>117</v>
      </c>
      <c r="WB145" s="5">
        <v>129</v>
      </c>
      <c r="WC145" s="5">
        <v>125</v>
      </c>
      <c r="WD145" s="5">
        <v>110</v>
      </c>
      <c r="WE145" s="5" t="s">
        <v>220</v>
      </c>
      <c r="WF145" s="5" t="s">
        <v>220</v>
      </c>
      <c r="WG145" s="5" t="s">
        <v>220</v>
      </c>
      <c r="WH145" s="5" t="s">
        <v>220</v>
      </c>
      <c r="WI145" s="5" t="s">
        <v>220</v>
      </c>
      <c r="WJ145" s="5" t="s">
        <v>220</v>
      </c>
      <c r="WK145" s="5" t="s">
        <v>220</v>
      </c>
      <c r="WL145" s="5" t="s">
        <v>220</v>
      </c>
      <c r="WM145" s="5" t="s">
        <v>220</v>
      </c>
      <c r="WN145" s="5">
        <v>21</v>
      </c>
      <c r="WO145" s="5">
        <v>0</v>
      </c>
      <c r="WP145" s="5">
        <v>1</v>
      </c>
      <c r="WQ145" s="5">
        <v>1</v>
      </c>
      <c r="WR145" s="5">
        <v>4</v>
      </c>
      <c r="WS145" s="5">
        <v>1</v>
      </c>
      <c r="WT145" s="5">
        <v>1</v>
      </c>
      <c r="WU145" s="5">
        <v>2</v>
      </c>
      <c r="WV145" s="5">
        <v>5</v>
      </c>
      <c r="WW145" s="5">
        <v>4</v>
      </c>
      <c r="WX145" s="5">
        <v>2</v>
      </c>
      <c r="WY145" s="5">
        <v>86</v>
      </c>
      <c r="WZ145" s="5">
        <v>5</v>
      </c>
      <c r="XA145" s="5">
        <v>8</v>
      </c>
      <c r="XB145" s="5">
        <v>7</v>
      </c>
      <c r="XC145" s="5">
        <v>15</v>
      </c>
      <c r="XD145" s="5">
        <v>12</v>
      </c>
      <c r="XE145" s="5">
        <v>3</v>
      </c>
      <c r="XF145" s="5">
        <v>7</v>
      </c>
      <c r="XG145" s="5">
        <v>10</v>
      </c>
      <c r="XH145" s="5">
        <v>6</v>
      </c>
      <c r="XI145" s="5">
        <v>1</v>
      </c>
      <c r="XJ145" s="5">
        <v>2</v>
      </c>
      <c r="XK145" s="5" t="s">
        <v>220</v>
      </c>
      <c r="XL145" s="5" t="s">
        <v>220</v>
      </c>
      <c r="XM145" s="5" t="s">
        <v>220</v>
      </c>
      <c r="XN145" s="5" t="s">
        <v>220</v>
      </c>
      <c r="XO145" s="5" t="s">
        <v>220</v>
      </c>
      <c r="XP145" s="5" t="s">
        <v>220</v>
      </c>
      <c r="XQ145" s="5" t="s">
        <v>220</v>
      </c>
      <c r="XR145" s="5" t="s">
        <v>220</v>
      </c>
      <c r="XS145" s="2">
        <v>15086</v>
      </c>
      <c r="XT145" s="3" t="s">
        <v>222</v>
      </c>
      <c r="XU145" s="3" t="s">
        <v>221</v>
      </c>
      <c r="XV145" s="3" t="s">
        <v>221</v>
      </c>
      <c r="XW145" s="3" t="s">
        <v>221</v>
      </c>
      <c r="XX145" s="3" t="s">
        <v>221</v>
      </c>
      <c r="XY145" s="3" t="s">
        <v>222</v>
      </c>
      <c r="XZ145" s="3" t="s">
        <v>244</v>
      </c>
    </row>
    <row r="146" spans="1:650" x14ac:dyDescent="0.3">
      <c r="A146" s="1" t="s">
        <v>140</v>
      </c>
      <c r="B146" s="2">
        <v>4057019</v>
      </c>
      <c r="C146" s="5">
        <v>44077</v>
      </c>
      <c r="D146" s="5">
        <v>155238</v>
      </c>
      <c r="E146" s="5">
        <v>44651</v>
      </c>
      <c r="F146" s="5">
        <v>32937</v>
      </c>
      <c r="G146" s="5">
        <v>81559</v>
      </c>
      <c r="H146" s="5">
        <v>95647</v>
      </c>
      <c r="I146" s="5">
        <v>31992</v>
      </c>
      <c r="J146" s="5">
        <v>48814</v>
      </c>
      <c r="K146" s="5">
        <v>45634</v>
      </c>
      <c r="L146" s="5">
        <v>77511</v>
      </c>
      <c r="M146" s="5">
        <v>11297</v>
      </c>
      <c r="N146" s="5">
        <v>17944</v>
      </c>
      <c r="O146" s="5">
        <v>18018</v>
      </c>
      <c r="P146" s="5">
        <v>4860</v>
      </c>
      <c r="Q146" s="5">
        <v>60488</v>
      </c>
      <c r="R146" s="5">
        <v>4571</v>
      </c>
      <c r="S146" s="5">
        <v>5672</v>
      </c>
      <c r="T146" s="5">
        <v>51195</v>
      </c>
      <c r="U146" s="5">
        <v>5964</v>
      </c>
      <c r="V146" s="5">
        <v>2776</v>
      </c>
      <c r="W146" s="5">
        <v>11667</v>
      </c>
      <c r="X146" s="5">
        <v>63</v>
      </c>
      <c r="Y146" s="5">
        <v>22370</v>
      </c>
      <c r="Z146" s="5">
        <v>537</v>
      </c>
      <c r="AA146" s="5">
        <v>3046</v>
      </c>
      <c r="AB146" s="5">
        <v>3091</v>
      </c>
      <c r="AC146" s="5">
        <v>254</v>
      </c>
      <c r="AD146" s="5">
        <v>5290</v>
      </c>
      <c r="AE146" s="5">
        <v>5918</v>
      </c>
      <c r="AF146" s="5">
        <v>2163</v>
      </c>
      <c r="AG146" s="5">
        <v>3510</v>
      </c>
      <c r="AH146" s="5">
        <v>4760</v>
      </c>
      <c r="AI146" s="5">
        <v>273840</v>
      </c>
      <c r="AJ146" s="5">
        <v>56214</v>
      </c>
      <c r="AK146" s="5">
        <v>77128</v>
      </c>
      <c r="AL146" s="5">
        <v>715305</v>
      </c>
      <c r="AM146" s="5">
        <v>166551</v>
      </c>
      <c r="AN146" s="5">
        <v>782404</v>
      </c>
      <c r="AO146" s="5">
        <v>73289</v>
      </c>
      <c r="AP146" s="5">
        <v>65309</v>
      </c>
      <c r="AQ146" s="5">
        <v>114488</v>
      </c>
      <c r="AR146" s="5">
        <v>474639</v>
      </c>
      <c r="AS146" s="5">
        <v>345321</v>
      </c>
      <c r="AT146" s="5">
        <v>17497</v>
      </c>
      <c r="AU146" s="5">
        <v>545132</v>
      </c>
      <c r="AV146" s="5">
        <v>24930</v>
      </c>
      <c r="AW146" s="5">
        <v>25921</v>
      </c>
      <c r="AX146" s="5">
        <v>32012</v>
      </c>
      <c r="AY146" s="5">
        <v>31207</v>
      </c>
      <c r="AZ146" s="5">
        <v>14130</v>
      </c>
      <c r="BA146" s="5">
        <v>40444</v>
      </c>
      <c r="BB146" s="5">
        <v>20939</v>
      </c>
      <c r="BC146" s="5">
        <v>45998</v>
      </c>
      <c r="BD146" s="5">
        <v>13276</v>
      </c>
      <c r="BE146" s="5">
        <v>12183</v>
      </c>
      <c r="BF146" s="5">
        <v>20645</v>
      </c>
      <c r="BG146" s="5">
        <v>170715</v>
      </c>
      <c r="BH146" s="5">
        <v>13554</v>
      </c>
      <c r="BI146" s="5">
        <v>12244</v>
      </c>
      <c r="BJ146" s="5">
        <v>67321</v>
      </c>
      <c r="BK146" s="5">
        <v>19448</v>
      </c>
      <c r="BL146" s="5">
        <v>27055</v>
      </c>
      <c r="BM146" s="5">
        <v>39592</v>
      </c>
      <c r="BN146" s="5">
        <v>26924</v>
      </c>
      <c r="BO146" s="5">
        <v>31539</v>
      </c>
      <c r="BP146" s="5">
        <v>33250</v>
      </c>
      <c r="BQ146" s="5">
        <v>27179</v>
      </c>
      <c r="BR146" s="5">
        <v>61689</v>
      </c>
      <c r="BS146" s="5">
        <v>10788</v>
      </c>
      <c r="BT146" s="5">
        <v>24571</v>
      </c>
      <c r="BU146" s="5">
        <v>6145</v>
      </c>
      <c r="BV146" s="5">
        <v>19626</v>
      </c>
      <c r="BW146" s="5">
        <v>20934</v>
      </c>
      <c r="BX146" s="5">
        <v>10937</v>
      </c>
      <c r="BY146" s="5">
        <v>20716</v>
      </c>
      <c r="BZ146" s="5">
        <v>27052</v>
      </c>
      <c r="CA146" s="5">
        <v>49995</v>
      </c>
      <c r="CB146" s="5">
        <v>6748</v>
      </c>
      <c r="CC146" s="5">
        <v>2458</v>
      </c>
      <c r="CD146" s="5">
        <v>9838</v>
      </c>
      <c r="CE146" s="5">
        <v>4284</v>
      </c>
      <c r="CF146" s="5">
        <v>4243</v>
      </c>
      <c r="CG146" s="5">
        <v>23154</v>
      </c>
      <c r="CH146" s="5">
        <v>8141</v>
      </c>
      <c r="CI146" s="5">
        <v>15781</v>
      </c>
      <c r="CJ146" s="5">
        <v>10067</v>
      </c>
      <c r="CK146" s="5">
        <v>8498</v>
      </c>
      <c r="CL146" s="5">
        <v>21074</v>
      </c>
      <c r="CM146" s="5">
        <v>31284</v>
      </c>
      <c r="CN146" s="5">
        <v>6162</v>
      </c>
      <c r="CO146" s="5">
        <v>3986</v>
      </c>
      <c r="CP146" s="5">
        <v>15962</v>
      </c>
      <c r="CQ146" s="5">
        <v>6852</v>
      </c>
      <c r="CR146" s="5">
        <v>6155</v>
      </c>
      <c r="CS146" s="5">
        <v>6889</v>
      </c>
      <c r="CT146" s="5">
        <v>5767</v>
      </c>
      <c r="CU146" s="5">
        <v>322797</v>
      </c>
      <c r="CV146" s="5">
        <v>313273</v>
      </c>
      <c r="CW146" s="5">
        <v>218102</v>
      </c>
      <c r="CX146" s="5">
        <v>164649</v>
      </c>
      <c r="CY146" s="5">
        <v>154813</v>
      </c>
      <c r="CZ146" s="5">
        <v>144332</v>
      </c>
      <c r="DA146" s="5">
        <v>139424</v>
      </c>
      <c r="DB146" s="5">
        <v>118369</v>
      </c>
      <c r="DC146" s="5">
        <v>127856</v>
      </c>
      <c r="DD146" s="5">
        <v>142495</v>
      </c>
      <c r="DE146" s="5">
        <v>177181</v>
      </c>
      <c r="DF146" s="5">
        <v>126210</v>
      </c>
      <c r="DG146" s="5">
        <v>127689</v>
      </c>
      <c r="DH146" s="5">
        <v>107359</v>
      </c>
      <c r="DI146" s="5">
        <v>101905</v>
      </c>
      <c r="DJ146" s="5">
        <v>111049</v>
      </c>
      <c r="DK146" s="5">
        <v>102483</v>
      </c>
      <c r="DL146" s="5">
        <v>91750</v>
      </c>
      <c r="DM146" s="5">
        <v>96611</v>
      </c>
      <c r="DN146" s="5">
        <v>83676</v>
      </c>
      <c r="DO146" s="5">
        <v>79507</v>
      </c>
      <c r="DP146" s="5">
        <v>84130</v>
      </c>
      <c r="DQ146" s="5">
        <v>103397</v>
      </c>
      <c r="DR146" s="5">
        <v>112964</v>
      </c>
      <c r="DS146" s="5">
        <v>92881</v>
      </c>
      <c r="DT146" s="5">
        <v>76615</v>
      </c>
      <c r="DU146" s="5">
        <v>61368</v>
      </c>
      <c r="DV146" s="5">
        <v>56438</v>
      </c>
      <c r="DW146" s="5">
        <v>56571</v>
      </c>
      <c r="DX146" s="5">
        <v>57364</v>
      </c>
      <c r="DY146" s="5">
        <v>51338</v>
      </c>
      <c r="DZ146" s="5">
        <v>28450</v>
      </c>
      <c r="EA146" s="5">
        <v>74526</v>
      </c>
      <c r="EB146" s="5">
        <v>81180</v>
      </c>
      <c r="EC146" s="5">
        <v>68418</v>
      </c>
      <c r="ED146" s="5">
        <v>58400</v>
      </c>
      <c r="EE146" s="5">
        <v>60275</v>
      </c>
      <c r="EF146" s="5">
        <v>58729</v>
      </c>
      <c r="EG146" s="5">
        <v>72873</v>
      </c>
      <c r="EH146" s="5">
        <v>27534</v>
      </c>
      <c r="EI146" s="5">
        <v>33892</v>
      </c>
      <c r="EJ146" s="5">
        <v>25815</v>
      </c>
      <c r="EK146" s="5">
        <v>29815</v>
      </c>
      <c r="EL146" s="5">
        <v>27800</v>
      </c>
      <c r="EM146" s="5">
        <v>21648</v>
      </c>
      <c r="EN146" s="5">
        <v>14821</v>
      </c>
      <c r="EO146" s="5">
        <v>9763</v>
      </c>
      <c r="EP146" s="5">
        <v>17974</v>
      </c>
      <c r="EQ146" s="5">
        <v>18468</v>
      </c>
      <c r="ER146" s="5">
        <v>19377</v>
      </c>
      <c r="ES146" s="5">
        <v>19834</v>
      </c>
      <c r="ET146" s="5">
        <v>19359</v>
      </c>
      <c r="EU146" s="5">
        <v>16264</v>
      </c>
      <c r="EV146" s="5">
        <v>20541</v>
      </c>
      <c r="EW146" s="5">
        <v>22352</v>
      </c>
      <c r="EX146" s="5">
        <v>17164</v>
      </c>
      <c r="EY146" s="5">
        <v>25506</v>
      </c>
      <c r="EZ146" s="5">
        <v>14612</v>
      </c>
      <c r="FA146" s="5">
        <v>15167</v>
      </c>
      <c r="FB146" s="5">
        <v>14860</v>
      </c>
      <c r="FC146" s="5">
        <v>8468</v>
      </c>
      <c r="FD146" s="5">
        <v>11694</v>
      </c>
      <c r="FE146" s="5">
        <v>10773</v>
      </c>
      <c r="FF146" s="5">
        <v>30112</v>
      </c>
      <c r="FG146" s="5">
        <v>0</v>
      </c>
      <c r="FH146" s="5">
        <v>0</v>
      </c>
      <c r="FI146" s="5">
        <v>0</v>
      </c>
      <c r="FJ146" s="5">
        <v>0</v>
      </c>
      <c r="FK146" s="5">
        <v>0</v>
      </c>
      <c r="FL146" s="5">
        <v>0</v>
      </c>
      <c r="FM146" s="5">
        <v>0</v>
      </c>
      <c r="FN146" s="5">
        <v>0</v>
      </c>
      <c r="FO146" s="5">
        <v>0</v>
      </c>
      <c r="FP146" s="5">
        <v>0</v>
      </c>
      <c r="FQ146" s="5">
        <v>0</v>
      </c>
      <c r="FR146" s="5">
        <v>0</v>
      </c>
      <c r="FS146" s="5">
        <v>0</v>
      </c>
      <c r="FT146" s="5">
        <v>0</v>
      </c>
      <c r="FU146" s="5" t="s">
        <v>220</v>
      </c>
      <c r="FV146" s="5" t="s">
        <v>220</v>
      </c>
      <c r="FW146" s="5" t="s">
        <v>220</v>
      </c>
      <c r="FX146" s="5" t="s">
        <v>220</v>
      </c>
      <c r="FY146" s="5" t="s">
        <v>220</v>
      </c>
      <c r="FZ146" s="5" t="s">
        <v>220</v>
      </c>
      <c r="GA146" s="5" t="s">
        <v>220</v>
      </c>
      <c r="GB146" s="5" t="s">
        <v>220</v>
      </c>
      <c r="GC146" s="5" t="s">
        <v>220</v>
      </c>
      <c r="GD146" s="5" t="s">
        <v>220</v>
      </c>
      <c r="GE146" s="5" t="s">
        <v>220</v>
      </c>
      <c r="GF146" s="5" t="s">
        <v>220</v>
      </c>
      <c r="GG146" s="5" t="s">
        <v>220</v>
      </c>
      <c r="GH146" s="5" t="s">
        <v>220</v>
      </c>
      <c r="GI146" s="5" t="s">
        <v>220</v>
      </c>
      <c r="GJ146" s="5" t="s">
        <v>220</v>
      </c>
      <c r="GK146" s="5" t="s">
        <v>220</v>
      </c>
      <c r="GL146" s="5" t="s">
        <v>220</v>
      </c>
      <c r="GM146" s="5">
        <v>746779</v>
      </c>
      <c r="GN146" s="5">
        <v>639154</v>
      </c>
      <c r="GO146" s="5">
        <v>435478</v>
      </c>
      <c r="GP146" s="5">
        <v>1032981</v>
      </c>
      <c r="GQ146" s="5">
        <v>473985</v>
      </c>
      <c r="GR146" s="5">
        <v>1105683</v>
      </c>
      <c r="GS146" s="5">
        <v>323724</v>
      </c>
      <c r="GT146" s="5">
        <v>279652</v>
      </c>
      <c r="GU146" s="5">
        <v>342805</v>
      </c>
      <c r="GV146" s="5">
        <v>731397</v>
      </c>
      <c r="GW146" s="5">
        <v>584329</v>
      </c>
      <c r="GX146" s="5">
        <v>216503</v>
      </c>
      <c r="GY146" s="5">
        <v>762482</v>
      </c>
      <c r="GZ146" s="5">
        <v>158718</v>
      </c>
      <c r="HA146" s="5">
        <v>200535</v>
      </c>
      <c r="HB146" s="5">
        <v>175443</v>
      </c>
      <c r="HC146" s="5">
        <v>162115</v>
      </c>
      <c r="HD146" s="5">
        <v>180696</v>
      </c>
      <c r="HE146" s="5">
        <v>186007</v>
      </c>
      <c r="HF146" s="5">
        <v>134891</v>
      </c>
      <c r="HG146" s="5">
        <v>169217</v>
      </c>
      <c r="HH146" s="5">
        <v>128076</v>
      </c>
      <c r="HI146" s="5">
        <v>168799</v>
      </c>
      <c r="HJ146" s="5">
        <v>172383</v>
      </c>
      <c r="HK146" s="5">
        <v>323433</v>
      </c>
      <c r="HL146" s="5">
        <v>114034</v>
      </c>
      <c r="HM146" s="5">
        <v>93018</v>
      </c>
      <c r="HN146" s="5">
        <v>159872</v>
      </c>
      <c r="HO146" s="5">
        <v>97257</v>
      </c>
      <c r="HP146" s="5">
        <v>104430</v>
      </c>
      <c r="HQ146" s="5">
        <v>112103</v>
      </c>
      <c r="HR146" s="5">
        <v>96013</v>
      </c>
      <c r="HS146" s="5">
        <v>662680</v>
      </c>
      <c r="HT146" s="5">
        <v>591895</v>
      </c>
      <c r="HU146" s="5">
        <v>601060</v>
      </c>
      <c r="HV146" s="5">
        <v>633940</v>
      </c>
      <c r="HW146" s="5">
        <v>667160</v>
      </c>
      <c r="HX146" s="5">
        <v>727045</v>
      </c>
      <c r="HY146" s="5">
        <v>774770</v>
      </c>
      <c r="HZ146" s="5">
        <v>730699</v>
      </c>
      <c r="IA146" s="5">
        <v>768796</v>
      </c>
      <c r="IB146" s="5">
        <v>960887</v>
      </c>
      <c r="IC146" s="5">
        <v>1071881</v>
      </c>
      <c r="ID146" s="5">
        <v>1195255</v>
      </c>
      <c r="IE146" s="5">
        <v>1343748</v>
      </c>
      <c r="IF146" s="5">
        <v>1246342</v>
      </c>
      <c r="IG146" s="5">
        <v>1185907</v>
      </c>
      <c r="IH146" s="5">
        <v>943010</v>
      </c>
      <c r="II146" s="5">
        <v>1093391</v>
      </c>
      <c r="IJ146" s="5">
        <v>1135635</v>
      </c>
      <c r="IK146" s="5">
        <v>1767385</v>
      </c>
      <c r="IL146" s="5">
        <v>1471214</v>
      </c>
      <c r="IM146" s="5">
        <v>667141</v>
      </c>
      <c r="IN146" s="5">
        <v>471409</v>
      </c>
      <c r="IO146" s="5">
        <v>705796</v>
      </c>
      <c r="IP146" s="5">
        <v>350644</v>
      </c>
      <c r="IQ146" s="5">
        <v>309551</v>
      </c>
      <c r="IR146" s="5">
        <v>356437</v>
      </c>
      <c r="IS146" s="5">
        <v>340497</v>
      </c>
      <c r="IT146" s="5">
        <v>274867</v>
      </c>
      <c r="IU146" s="5">
        <v>283921</v>
      </c>
      <c r="IV146" s="5">
        <v>254769</v>
      </c>
      <c r="IW146" s="5">
        <v>234641</v>
      </c>
      <c r="IX146" s="5">
        <v>201568</v>
      </c>
      <c r="IY146" s="5">
        <v>69605</v>
      </c>
      <c r="IZ146" s="5">
        <v>68219</v>
      </c>
      <c r="JA146" s="5">
        <v>77894</v>
      </c>
      <c r="JB146" s="5">
        <v>71437</v>
      </c>
      <c r="JC146" s="5">
        <v>74019</v>
      </c>
      <c r="JD146" s="5">
        <v>71015</v>
      </c>
      <c r="JE146" s="5">
        <v>62844</v>
      </c>
      <c r="JF146" s="5">
        <v>54396</v>
      </c>
      <c r="JG146" s="5">
        <v>52601</v>
      </c>
      <c r="JH146" s="5">
        <v>42888</v>
      </c>
      <c r="JI146" s="5">
        <v>40186</v>
      </c>
      <c r="JJ146" s="5">
        <v>38194</v>
      </c>
      <c r="JK146" s="5">
        <v>34264</v>
      </c>
      <c r="JL146" s="5">
        <v>30649</v>
      </c>
      <c r="JM146" s="5">
        <v>27405</v>
      </c>
      <c r="JN146" s="5">
        <v>30078</v>
      </c>
      <c r="JO146" s="5">
        <v>28307</v>
      </c>
      <c r="JP146" s="5">
        <v>27517</v>
      </c>
      <c r="JQ146" s="5">
        <v>27681</v>
      </c>
      <c r="JR146" s="5">
        <v>25227</v>
      </c>
      <c r="JS146" s="5">
        <v>21069</v>
      </c>
      <c r="JT146" s="5">
        <v>21392</v>
      </c>
      <c r="JU146" s="5">
        <v>18808</v>
      </c>
      <c r="JV146" s="5">
        <v>18626</v>
      </c>
      <c r="JW146" s="5">
        <v>18448</v>
      </c>
      <c r="JX146" s="5">
        <v>21669</v>
      </c>
      <c r="JY146" s="5">
        <v>32380</v>
      </c>
      <c r="JZ146" s="5">
        <v>48668</v>
      </c>
      <c r="KA146" s="5">
        <v>71524</v>
      </c>
      <c r="KB146" s="5">
        <v>36296</v>
      </c>
      <c r="KC146" s="5">
        <v>37937</v>
      </c>
      <c r="KD146" s="5">
        <v>23886</v>
      </c>
      <c r="KE146" s="5">
        <v>104975</v>
      </c>
      <c r="KF146" s="5">
        <v>100570</v>
      </c>
      <c r="KG146" s="5">
        <v>101447</v>
      </c>
      <c r="KH146" s="5">
        <v>92243</v>
      </c>
      <c r="KI146" s="5">
        <v>95722</v>
      </c>
      <c r="KJ146" s="5">
        <v>93762</v>
      </c>
      <c r="KK146" s="5">
        <v>86207</v>
      </c>
      <c r="KL146" s="5">
        <v>78625</v>
      </c>
      <c r="KM146" s="5">
        <v>79420</v>
      </c>
      <c r="KN146" s="5">
        <v>78675</v>
      </c>
      <c r="KO146" s="5">
        <v>74600</v>
      </c>
      <c r="KP146" s="5">
        <v>73468</v>
      </c>
      <c r="KQ146" s="5">
        <v>73291</v>
      </c>
      <c r="KR146" s="5">
        <v>73168</v>
      </c>
      <c r="KS146" s="5">
        <v>62359</v>
      </c>
      <c r="KT146" s="5">
        <v>62049</v>
      </c>
      <c r="KU146" s="5">
        <v>65063</v>
      </c>
      <c r="KV146" s="5">
        <v>65353</v>
      </c>
      <c r="KW146" s="5">
        <v>50156</v>
      </c>
      <c r="KX146" s="5">
        <v>40071</v>
      </c>
      <c r="KY146" s="5">
        <v>37408</v>
      </c>
      <c r="KZ146" s="5">
        <v>35799</v>
      </c>
      <c r="LA146" s="5">
        <v>37923</v>
      </c>
      <c r="LB146" s="5">
        <v>34270</v>
      </c>
      <c r="LC146" s="5">
        <v>31469</v>
      </c>
      <c r="LD146" s="5">
        <v>36215</v>
      </c>
      <c r="LE146" s="5">
        <v>30507</v>
      </c>
      <c r="LF146" s="5">
        <v>25365</v>
      </c>
      <c r="LG146" s="5">
        <v>25574</v>
      </c>
      <c r="LH146" s="5">
        <v>22199</v>
      </c>
      <c r="LI146" s="5">
        <v>21083</v>
      </c>
      <c r="LJ146" s="5">
        <v>24251</v>
      </c>
      <c r="LK146" s="5">
        <v>3581</v>
      </c>
      <c r="LL146" s="5">
        <v>2767</v>
      </c>
      <c r="LM146" s="5">
        <v>2835</v>
      </c>
      <c r="LN146" s="5">
        <v>3122</v>
      </c>
      <c r="LO146" s="5">
        <v>2370</v>
      </c>
      <c r="LP146" s="5">
        <v>2805</v>
      </c>
      <c r="LQ146" s="5">
        <v>2356</v>
      </c>
      <c r="LR146" s="5">
        <v>2917</v>
      </c>
      <c r="LS146" s="5">
        <v>3195</v>
      </c>
      <c r="LT146" s="5">
        <v>4249</v>
      </c>
      <c r="LU146" s="5">
        <v>4132</v>
      </c>
      <c r="LV146" s="5">
        <v>4592</v>
      </c>
      <c r="LW146" s="5">
        <v>3801</v>
      </c>
      <c r="LX146" s="5">
        <v>3652</v>
      </c>
      <c r="LY146" s="5">
        <v>3211</v>
      </c>
      <c r="LZ146" s="5">
        <v>4134</v>
      </c>
      <c r="MA146" s="5">
        <v>2543</v>
      </c>
      <c r="MB146" s="5">
        <v>3071</v>
      </c>
      <c r="MC146" s="5">
        <v>3315</v>
      </c>
      <c r="MD146" s="5">
        <v>2875</v>
      </c>
      <c r="ME146" s="5">
        <v>1941</v>
      </c>
      <c r="MF146" s="5">
        <v>987</v>
      </c>
      <c r="MG146" s="5">
        <v>1308</v>
      </c>
      <c r="MH146" s="5">
        <v>1457</v>
      </c>
      <c r="MI146" s="5">
        <v>2433</v>
      </c>
      <c r="MJ146" s="5">
        <v>1713</v>
      </c>
      <c r="MK146" s="5">
        <v>1980</v>
      </c>
      <c r="ML146" s="5">
        <v>2312</v>
      </c>
      <c r="MM146" s="5">
        <v>2262</v>
      </c>
      <c r="MN146" s="5">
        <v>1646</v>
      </c>
      <c r="MO146" s="5">
        <v>1943</v>
      </c>
      <c r="MP146" s="5">
        <v>1728</v>
      </c>
      <c r="MQ146" s="5">
        <v>0</v>
      </c>
      <c r="MR146" s="5">
        <v>0</v>
      </c>
      <c r="MS146" s="5">
        <v>0</v>
      </c>
      <c r="MT146" s="5">
        <v>0</v>
      </c>
      <c r="MU146" s="5">
        <v>0</v>
      </c>
      <c r="MV146" s="5">
        <v>0</v>
      </c>
      <c r="MW146" s="5">
        <v>0</v>
      </c>
      <c r="MX146" s="5">
        <v>0</v>
      </c>
      <c r="MY146" s="5">
        <v>0</v>
      </c>
      <c r="MZ146" s="5">
        <v>0</v>
      </c>
      <c r="NA146" s="5">
        <v>0</v>
      </c>
      <c r="NB146" s="5">
        <v>0</v>
      </c>
      <c r="NC146" s="5">
        <v>0</v>
      </c>
      <c r="ND146" s="5">
        <v>0</v>
      </c>
      <c r="NE146" s="5" t="s">
        <v>220</v>
      </c>
      <c r="NF146" s="5" t="s">
        <v>220</v>
      </c>
      <c r="NG146" s="5" t="s">
        <v>220</v>
      </c>
      <c r="NH146" s="5" t="s">
        <v>220</v>
      </c>
      <c r="NI146" s="5" t="s">
        <v>220</v>
      </c>
      <c r="NJ146" s="5" t="s">
        <v>220</v>
      </c>
      <c r="NK146" s="5" t="s">
        <v>220</v>
      </c>
      <c r="NL146" s="5" t="s">
        <v>220</v>
      </c>
      <c r="NM146" s="5" t="s">
        <v>220</v>
      </c>
      <c r="NN146" s="5" t="s">
        <v>220</v>
      </c>
      <c r="NO146" s="5" t="s">
        <v>220</v>
      </c>
      <c r="NP146" s="5" t="s">
        <v>220</v>
      </c>
      <c r="NQ146" s="5" t="s">
        <v>220</v>
      </c>
      <c r="NR146" s="5" t="s">
        <v>220</v>
      </c>
      <c r="NS146" s="5" t="s">
        <v>220</v>
      </c>
      <c r="NT146" s="5" t="s">
        <v>220</v>
      </c>
      <c r="NU146" s="5" t="s">
        <v>220</v>
      </c>
      <c r="NV146" s="5" t="s">
        <v>220</v>
      </c>
      <c r="NW146" s="5">
        <v>0</v>
      </c>
      <c r="NX146" s="5">
        <v>0</v>
      </c>
      <c r="NY146" s="5">
        <v>0</v>
      </c>
      <c r="NZ146" s="5">
        <v>0</v>
      </c>
      <c r="OA146" s="5">
        <v>0</v>
      </c>
      <c r="OB146" s="5">
        <v>0</v>
      </c>
      <c r="OC146" s="5">
        <v>0</v>
      </c>
      <c r="OD146" s="5">
        <v>0</v>
      </c>
      <c r="OE146" s="5">
        <v>0</v>
      </c>
      <c r="OF146" s="5">
        <v>0</v>
      </c>
      <c r="OG146" s="5">
        <v>0</v>
      </c>
      <c r="OH146" s="5">
        <v>0</v>
      </c>
      <c r="OI146" s="5">
        <v>0</v>
      </c>
      <c r="OJ146" s="5">
        <v>0</v>
      </c>
      <c r="OK146" s="5" t="s">
        <v>220</v>
      </c>
      <c r="OL146" s="5" t="s">
        <v>220</v>
      </c>
      <c r="OM146" s="5" t="s">
        <v>220</v>
      </c>
      <c r="ON146" s="5" t="s">
        <v>220</v>
      </c>
      <c r="OO146" s="5" t="s">
        <v>220</v>
      </c>
      <c r="OP146" s="5" t="s">
        <v>220</v>
      </c>
      <c r="OQ146" s="5" t="s">
        <v>220</v>
      </c>
      <c r="OR146" s="5" t="s">
        <v>220</v>
      </c>
      <c r="OS146" s="5" t="s">
        <v>220</v>
      </c>
      <c r="OT146" s="5" t="s">
        <v>220</v>
      </c>
      <c r="OU146" s="5" t="s">
        <v>220</v>
      </c>
      <c r="OV146" s="5" t="s">
        <v>220</v>
      </c>
      <c r="OW146" s="5" t="s">
        <v>220</v>
      </c>
      <c r="OX146" s="5" t="s">
        <v>220</v>
      </c>
      <c r="OY146" s="5" t="s">
        <v>220</v>
      </c>
      <c r="OZ146" s="5" t="s">
        <v>220</v>
      </c>
      <c r="PA146" s="5" t="s">
        <v>220</v>
      </c>
      <c r="PB146" s="5" t="s">
        <v>220</v>
      </c>
      <c r="PC146" s="5">
        <v>54606</v>
      </c>
      <c r="PD146" s="5">
        <v>47056</v>
      </c>
      <c r="PE146" s="5">
        <v>49641</v>
      </c>
      <c r="PF146" s="5">
        <v>49634</v>
      </c>
      <c r="PG146" s="5">
        <v>41984</v>
      </c>
      <c r="PH146" s="5">
        <v>45682</v>
      </c>
      <c r="PI146" s="5">
        <v>41784</v>
      </c>
      <c r="PJ146" s="5">
        <v>28583</v>
      </c>
      <c r="PK146" s="5">
        <v>24923</v>
      </c>
      <c r="PL146" s="5">
        <v>18952</v>
      </c>
      <c r="PM146" s="5">
        <v>19124</v>
      </c>
      <c r="PN146" s="5">
        <v>20110</v>
      </c>
      <c r="PO146" s="5">
        <v>16570</v>
      </c>
      <c r="PP146" s="5">
        <v>16813</v>
      </c>
      <c r="PQ146" s="5">
        <v>16355</v>
      </c>
      <c r="PR146" s="5">
        <v>14914</v>
      </c>
      <c r="PS146" s="5">
        <v>13309</v>
      </c>
      <c r="PT146" s="5">
        <v>13024</v>
      </c>
      <c r="PU146" s="5">
        <v>11296</v>
      </c>
      <c r="PV146" s="5">
        <v>16067</v>
      </c>
      <c r="PW146" s="5">
        <v>17841</v>
      </c>
      <c r="PX146" s="5">
        <v>16966</v>
      </c>
      <c r="PY146" s="5">
        <v>16219</v>
      </c>
      <c r="PZ146" s="5">
        <v>14616</v>
      </c>
      <c r="QA146" s="5">
        <v>16408</v>
      </c>
      <c r="QB146" s="5">
        <v>16364</v>
      </c>
      <c r="QC146" s="5">
        <v>14285</v>
      </c>
      <c r="QD146" s="5">
        <v>15572</v>
      </c>
      <c r="QE146" s="5">
        <v>12943</v>
      </c>
      <c r="QF146" s="5">
        <v>14337</v>
      </c>
      <c r="QG146" s="5">
        <v>14007</v>
      </c>
      <c r="QH146" s="5">
        <v>13700</v>
      </c>
      <c r="QI146" s="5">
        <v>80012</v>
      </c>
      <c r="QJ146" s="5">
        <v>66532</v>
      </c>
      <c r="QK146" s="5">
        <v>77996</v>
      </c>
      <c r="QL146" s="5">
        <v>66978</v>
      </c>
      <c r="QM146" s="5">
        <v>59433</v>
      </c>
      <c r="QN146" s="5">
        <v>54157</v>
      </c>
      <c r="QO146" s="5">
        <v>44633</v>
      </c>
      <c r="QP146" s="5">
        <v>55899</v>
      </c>
      <c r="QQ146" s="5">
        <v>54681</v>
      </c>
      <c r="QR146" s="5">
        <v>48688</v>
      </c>
      <c r="QS146" s="5">
        <v>49199</v>
      </c>
      <c r="QT146" s="5">
        <v>49532</v>
      </c>
      <c r="QU146" s="5">
        <v>46827</v>
      </c>
      <c r="QV146" s="5">
        <v>46565</v>
      </c>
      <c r="QW146" s="5">
        <v>39833</v>
      </c>
      <c r="QX146" s="5">
        <v>35716</v>
      </c>
      <c r="QY146" s="5">
        <v>32412</v>
      </c>
      <c r="QZ146" s="5">
        <v>30584</v>
      </c>
      <c r="RA146" s="5">
        <v>26381</v>
      </c>
      <c r="RB146" s="5">
        <v>30738</v>
      </c>
      <c r="RC146" s="5">
        <v>27402</v>
      </c>
      <c r="RD146" s="5">
        <v>28062</v>
      </c>
      <c r="RE146" s="5">
        <v>27207</v>
      </c>
      <c r="RF146" s="5">
        <v>33460</v>
      </c>
      <c r="RG146" s="5">
        <v>24448</v>
      </c>
      <c r="RH146" s="5">
        <v>20862</v>
      </c>
      <c r="RI146" s="5">
        <v>18801</v>
      </c>
      <c r="RJ146" s="5">
        <v>18755</v>
      </c>
      <c r="RK146" s="5">
        <v>16725</v>
      </c>
      <c r="RL146" s="5">
        <v>16812</v>
      </c>
      <c r="RM146" s="5">
        <v>15454</v>
      </c>
      <c r="RN146" s="5">
        <v>13278</v>
      </c>
      <c r="RO146" s="5">
        <v>65271</v>
      </c>
      <c r="RP146" s="5">
        <v>70279</v>
      </c>
      <c r="RQ146" s="5">
        <v>58493</v>
      </c>
      <c r="RR146" s="5">
        <v>56434</v>
      </c>
      <c r="RS146" s="5">
        <v>54700</v>
      </c>
      <c r="RT146" s="5">
        <v>51831</v>
      </c>
      <c r="RU146" s="5">
        <v>48824</v>
      </c>
      <c r="RV146" s="5">
        <v>52044</v>
      </c>
      <c r="RW146" s="5">
        <v>55279</v>
      </c>
      <c r="RX146" s="5">
        <v>48355</v>
      </c>
      <c r="RY146" s="5">
        <v>56778</v>
      </c>
      <c r="RZ146" s="5">
        <v>59180</v>
      </c>
      <c r="SA146" s="5">
        <v>55868</v>
      </c>
      <c r="SB146" s="5">
        <v>53204</v>
      </c>
      <c r="SC146" s="5">
        <v>51956</v>
      </c>
      <c r="SD146" s="5">
        <v>51387</v>
      </c>
      <c r="SE146" s="5">
        <v>48951</v>
      </c>
      <c r="SF146" s="5">
        <v>43729</v>
      </c>
      <c r="SG146" s="5">
        <v>34292</v>
      </c>
      <c r="SH146" s="5">
        <v>28511</v>
      </c>
      <c r="SI146" s="5">
        <v>27244</v>
      </c>
      <c r="SJ146" s="5">
        <v>26843</v>
      </c>
      <c r="SK146" s="5">
        <v>28110</v>
      </c>
      <c r="SL146" s="5">
        <v>25747</v>
      </c>
      <c r="SM146" s="5">
        <v>21496</v>
      </c>
      <c r="SN146" s="5">
        <v>20771</v>
      </c>
      <c r="SO146" s="5">
        <v>18360</v>
      </c>
      <c r="SP146" s="5">
        <v>18696</v>
      </c>
      <c r="SQ146" s="5">
        <v>18192</v>
      </c>
      <c r="SR146" s="5">
        <v>18627</v>
      </c>
      <c r="SS146" s="5">
        <v>18898</v>
      </c>
      <c r="ST146" s="5">
        <v>17798</v>
      </c>
      <c r="SU146" s="5">
        <v>14717</v>
      </c>
      <c r="SV146" s="5">
        <v>15808</v>
      </c>
      <c r="SW146" s="5">
        <v>15696</v>
      </c>
      <c r="SX146" s="5">
        <v>14192</v>
      </c>
      <c r="SY146" s="5">
        <v>15058</v>
      </c>
      <c r="SZ146" s="5">
        <v>14179</v>
      </c>
      <c r="TA146" s="5">
        <v>13288</v>
      </c>
      <c r="TB146" s="5">
        <v>12207</v>
      </c>
      <c r="TC146" s="5">
        <v>12810</v>
      </c>
      <c r="TD146" s="5">
        <v>10573</v>
      </c>
      <c r="TE146" s="5">
        <v>9311</v>
      </c>
      <c r="TF146" s="5">
        <v>9480</v>
      </c>
      <c r="TG146" s="5">
        <v>9832</v>
      </c>
      <c r="TH146" s="5">
        <v>8640</v>
      </c>
      <c r="TI146" s="5">
        <v>8830</v>
      </c>
      <c r="TJ146" s="5">
        <v>8525</v>
      </c>
      <c r="TK146" s="5">
        <v>8561</v>
      </c>
      <c r="TL146" s="5">
        <v>16061</v>
      </c>
      <c r="TM146" s="5">
        <v>35332</v>
      </c>
      <c r="TN146" s="5">
        <v>10748</v>
      </c>
      <c r="TO146" s="5">
        <v>4715</v>
      </c>
      <c r="TP146" s="5">
        <v>5294</v>
      </c>
      <c r="TQ146" s="5">
        <v>7058</v>
      </c>
      <c r="TR146" s="5">
        <v>13549</v>
      </c>
      <c r="TS146" s="5">
        <v>12976</v>
      </c>
      <c r="TT146" s="5">
        <v>9578</v>
      </c>
      <c r="TU146" s="5">
        <v>6270</v>
      </c>
      <c r="TV146" s="5">
        <v>8579</v>
      </c>
      <c r="TW146" s="5">
        <v>10991</v>
      </c>
      <c r="TX146" s="5">
        <v>10193</v>
      </c>
      <c r="TY146" s="5">
        <v>3031</v>
      </c>
      <c r="TZ146" s="5">
        <v>2689</v>
      </c>
      <c r="UA146" s="5">
        <v>0</v>
      </c>
      <c r="UB146" s="5">
        <v>0</v>
      </c>
      <c r="UC146" s="5">
        <v>0</v>
      </c>
      <c r="UD146" s="5">
        <v>0</v>
      </c>
      <c r="UE146" s="5">
        <v>0</v>
      </c>
      <c r="UF146" s="5">
        <v>0</v>
      </c>
      <c r="UG146" s="5">
        <v>0</v>
      </c>
      <c r="UH146" s="5">
        <v>0</v>
      </c>
      <c r="UI146" s="5">
        <v>0</v>
      </c>
      <c r="UJ146" s="5">
        <v>0</v>
      </c>
      <c r="UK146" s="5">
        <v>0</v>
      </c>
      <c r="UL146" s="5">
        <v>0</v>
      </c>
      <c r="UM146" s="5">
        <v>-2</v>
      </c>
      <c r="UN146" s="5">
        <v>1</v>
      </c>
      <c r="UO146" s="5">
        <v>1</v>
      </c>
      <c r="UP146" s="5">
        <v>12</v>
      </c>
      <c r="UQ146" s="5">
        <v>36</v>
      </c>
      <c r="UR146" s="5">
        <v>16</v>
      </c>
      <c r="US146" s="5">
        <v>57</v>
      </c>
      <c r="UT146" s="5">
        <v>87</v>
      </c>
      <c r="UU146" s="5">
        <v>162</v>
      </c>
      <c r="UV146" s="5">
        <v>914</v>
      </c>
      <c r="UW146" s="5">
        <v>2534</v>
      </c>
      <c r="UX146" s="5">
        <v>4659</v>
      </c>
      <c r="UY146" s="5">
        <v>454</v>
      </c>
      <c r="UZ146" s="5">
        <v>71</v>
      </c>
      <c r="VA146" s="5">
        <v>277</v>
      </c>
      <c r="VB146" s="5">
        <v>662</v>
      </c>
      <c r="VC146" s="5">
        <v>682</v>
      </c>
      <c r="VD146" s="5">
        <v>1221</v>
      </c>
      <c r="VE146" s="5">
        <v>9439</v>
      </c>
      <c r="VF146" s="5">
        <v>9631</v>
      </c>
      <c r="VG146" s="5">
        <v>206954</v>
      </c>
      <c r="VH146" s="5">
        <v>187524</v>
      </c>
      <c r="VI146" s="5">
        <v>188227</v>
      </c>
      <c r="VJ146" s="5">
        <v>173764</v>
      </c>
      <c r="VK146" s="5">
        <v>169055</v>
      </c>
      <c r="VL146" s="5">
        <v>159298</v>
      </c>
      <c r="VM146" s="5">
        <v>154988</v>
      </c>
      <c r="VN146" s="5">
        <v>148214</v>
      </c>
      <c r="VO146" s="5">
        <v>145899</v>
      </c>
      <c r="VP146" s="5">
        <v>127890</v>
      </c>
      <c r="VQ146" s="5">
        <v>113472</v>
      </c>
      <c r="VR146" s="5">
        <v>121974</v>
      </c>
      <c r="VS146" s="5">
        <v>118445</v>
      </c>
      <c r="VT146" s="5">
        <v>102378</v>
      </c>
      <c r="VU146" s="5">
        <v>107498</v>
      </c>
      <c r="VV146" s="5">
        <v>87154</v>
      </c>
      <c r="VW146" s="5">
        <v>91072</v>
      </c>
      <c r="VX146" s="5">
        <v>87124</v>
      </c>
      <c r="VY146" s="5">
        <v>81440</v>
      </c>
      <c r="VZ146" s="5">
        <v>98792</v>
      </c>
      <c r="WA146" s="5">
        <v>82768</v>
      </c>
      <c r="WB146" s="5">
        <v>81182</v>
      </c>
      <c r="WC146" s="5">
        <v>69565</v>
      </c>
      <c r="WD146" s="5">
        <v>67352</v>
      </c>
      <c r="WE146" s="5">
        <v>71202</v>
      </c>
      <c r="WF146" s="5">
        <v>67567</v>
      </c>
      <c r="WG146" s="5">
        <v>73501</v>
      </c>
      <c r="WH146" s="5">
        <v>79720</v>
      </c>
      <c r="WI146" s="5">
        <v>85578</v>
      </c>
      <c r="WJ146" s="5">
        <v>64843</v>
      </c>
      <c r="WK146" s="5">
        <v>57721</v>
      </c>
      <c r="WL146" s="5">
        <v>55831</v>
      </c>
      <c r="WM146" s="5">
        <v>3295</v>
      </c>
      <c r="WN146" s="5">
        <v>3028</v>
      </c>
      <c r="WO146" s="5">
        <v>2536</v>
      </c>
      <c r="WP146" s="5">
        <v>2707</v>
      </c>
      <c r="WQ146" s="5">
        <v>2744</v>
      </c>
      <c r="WR146" s="5">
        <v>2474</v>
      </c>
      <c r="WS146" s="5">
        <v>2730</v>
      </c>
      <c r="WT146" s="5">
        <v>3071</v>
      </c>
      <c r="WU146" s="5">
        <v>1754</v>
      </c>
      <c r="WV146" s="5">
        <v>1426</v>
      </c>
      <c r="WW146" s="5">
        <v>1608</v>
      </c>
      <c r="WX146" s="5">
        <v>1690</v>
      </c>
      <c r="WY146" s="5">
        <v>1639</v>
      </c>
      <c r="WZ146" s="5">
        <v>1923</v>
      </c>
      <c r="XA146" s="5">
        <v>1827</v>
      </c>
      <c r="XB146" s="5">
        <v>1741</v>
      </c>
      <c r="XC146" s="5">
        <v>1703</v>
      </c>
      <c r="XD146" s="5">
        <v>1790</v>
      </c>
      <c r="XE146" s="5">
        <v>2623</v>
      </c>
      <c r="XF146" s="5">
        <v>1934</v>
      </c>
      <c r="XG146" s="5">
        <v>1949</v>
      </c>
      <c r="XH146" s="5">
        <v>1902</v>
      </c>
      <c r="XI146" s="5">
        <v>1754</v>
      </c>
      <c r="XJ146" s="5">
        <v>1965</v>
      </c>
      <c r="XK146" s="5">
        <v>2202</v>
      </c>
      <c r="XL146" s="5">
        <v>3145</v>
      </c>
      <c r="XM146" s="5">
        <v>2158</v>
      </c>
      <c r="XN146" s="5">
        <v>740</v>
      </c>
      <c r="XO146" s="5">
        <v>761</v>
      </c>
      <c r="XP146" s="5">
        <v>676</v>
      </c>
      <c r="XQ146" s="5">
        <v>1749</v>
      </c>
      <c r="XR146" s="5">
        <v>613</v>
      </c>
      <c r="XS146" s="2">
        <v>15248</v>
      </c>
      <c r="XT146" s="3" t="s">
        <v>222</v>
      </c>
      <c r="XU146" s="3" t="s">
        <v>222</v>
      </c>
      <c r="XV146" s="3" t="s">
        <v>222</v>
      </c>
      <c r="XW146" s="3" t="s">
        <v>221</v>
      </c>
      <c r="XX146" s="3" t="s">
        <v>222</v>
      </c>
      <c r="XY146" s="3" t="s">
        <v>222</v>
      </c>
      <c r="XZ146" s="3" t="s">
        <v>294</v>
      </c>
    </row>
    <row r="147" spans="1:650" x14ac:dyDescent="0.3">
      <c r="A147" s="1" t="s">
        <v>141</v>
      </c>
      <c r="B147" s="2">
        <v>4057020</v>
      </c>
      <c r="C147" s="5">
        <v>5588</v>
      </c>
      <c r="D147" s="5">
        <v>8045</v>
      </c>
      <c r="E147" s="5">
        <v>2556</v>
      </c>
      <c r="F147" s="5">
        <v>2404</v>
      </c>
      <c r="G147" s="5">
        <v>1717</v>
      </c>
      <c r="H147" s="5">
        <v>1568</v>
      </c>
      <c r="I147" s="5">
        <v>9605</v>
      </c>
      <c r="J147" s="5">
        <v>55</v>
      </c>
      <c r="K147" s="5">
        <v>274</v>
      </c>
      <c r="L147" s="5">
        <v>0</v>
      </c>
      <c r="M147" s="5">
        <v>0</v>
      </c>
      <c r="N147" s="5">
        <v>0</v>
      </c>
      <c r="O147" s="5">
        <v>15</v>
      </c>
      <c r="P147" s="5">
        <v>0</v>
      </c>
      <c r="Q147" s="5">
        <v>0</v>
      </c>
      <c r="R147" s="5">
        <v>0</v>
      </c>
      <c r="S147" s="5">
        <v>271</v>
      </c>
      <c r="T147" s="5">
        <v>0</v>
      </c>
      <c r="U147" s="5">
        <v>27</v>
      </c>
      <c r="V147" s="5">
        <v>1753</v>
      </c>
      <c r="W147" s="5">
        <v>143</v>
      </c>
      <c r="X147" s="5">
        <v>308</v>
      </c>
      <c r="Y147" s="5">
        <v>626</v>
      </c>
      <c r="Z147" s="5">
        <v>0</v>
      </c>
      <c r="AA147" s="5">
        <v>3</v>
      </c>
      <c r="AB147" s="5">
        <v>0</v>
      </c>
      <c r="AC147" s="5">
        <v>10</v>
      </c>
      <c r="AD147" s="5">
        <v>0</v>
      </c>
      <c r="AE147" s="5">
        <v>92</v>
      </c>
      <c r="AF147" s="5">
        <v>0</v>
      </c>
      <c r="AG147" s="5">
        <v>0</v>
      </c>
      <c r="AH147" s="5">
        <v>0</v>
      </c>
      <c r="AI147" s="5">
        <v>0</v>
      </c>
      <c r="AJ147" s="5">
        <v>0</v>
      </c>
      <c r="AK147" s="5">
        <v>0</v>
      </c>
      <c r="AL147" s="5">
        <v>0</v>
      </c>
      <c r="AM147" s="5">
        <v>0</v>
      </c>
      <c r="AN147" s="5">
        <v>0</v>
      </c>
      <c r="AO147" s="5">
        <v>0</v>
      </c>
      <c r="AP147" s="5">
        <v>0</v>
      </c>
      <c r="AQ147" s="5">
        <v>0</v>
      </c>
      <c r="AR147" s="5">
        <v>0</v>
      </c>
      <c r="AS147" s="5">
        <v>0</v>
      </c>
      <c r="AT147" s="5">
        <v>0</v>
      </c>
      <c r="AU147" s="5">
        <v>0</v>
      </c>
      <c r="AV147" s="5">
        <v>0</v>
      </c>
      <c r="AW147" s="5">
        <v>0</v>
      </c>
      <c r="AX147" s="5">
        <v>0</v>
      </c>
      <c r="AY147" s="5">
        <v>0</v>
      </c>
      <c r="AZ147" s="5">
        <v>0</v>
      </c>
      <c r="BA147" s="5">
        <v>7</v>
      </c>
      <c r="BB147" s="5">
        <v>14887</v>
      </c>
      <c r="BC147" s="5">
        <v>26487</v>
      </c>
      <c r="BD147" s="5">
        <v>12506</v>
      </c>
      <c r="BE147" s="5">
        <v>16894</v>
      </c>
      <c r="BF147" s="5">
        <v>23194</v>
      </c>
      <c r="BG147" s="5">
        <v>22510</v>
      </c>
      <c r="BH147" s="5">
        <v>199710</v>
      </c>
      <c r="BI147" s="5">
        <v>41718</v>
      </c>
      <c r="BJ147" s="5">
        <v>19950</v>
      </c>
      <c r="BK147" s="5">
        <v>11103</v>
      </c>
      <c r="BL147" s="5">
        <v>22790</v>
      </c>
      <c r="BM147" s="5">
        <v>19179</v>
      </c>
      <c r="BN147" s="5">
        <v>8775</v>
      </c>
      <c r="BO147" s="5">
        <v>7683</v>
      </c>
      <c r="BP147" s="5">
        <v>14292</v>
      </c>
      <c r="BQ147" s="5">
        <v>13181</v>
      </c>
      <c r="BR147" s="5">
        <v>22336</v>
      </c>
      <c r="BS147" s="5">
        <v>12716</v>
      </c>
      <c r="BT147" s="5">
        <v>41864</v>
      </c>
      <c r="BU147" s="5">
        <v>9214</v>
      </c>
      <c r="BV147" s="5">
        <v>7398</v>
      </c>
      <c r="BW147" s="5">
        <v>10565</v>
      </c>
      <c r="BX147" s="5">
        <v>7498</v>
      </c>
      <c r="BY147" s="5">
        <v>25888</v>
      </c>
      <c r="BZ147" s="5">
        <v>10987</v>
      </c>
      <c r="CA147" s="5">
        <v>5314</v>
      </c>
      <c r="CB147" s="5">
        <v>7707</v>
      </c>
      <c r="CC147" s="5">
        <v>10828</v>
      </c>
      <c r="CD147" s="5">
        <v>8238</v>
      </c>
      <c r="CE147" s="5">
        <v>1660</v>
      </c>
      <c r="CF147" s="5">
        <v>1835</v>
      </c>
      <c r="CG147" s="5">
        <v>3853</v>
      </c>
      <c r="CH147" s="5">
        <v>2013</v>
      </c>
      <c r="CI147" s="5">
        <v>10642</v>
      </c>
      <c r="CJ147" s="5">
        <v>8358</v>
      </c>
      <c r="CK147" s="5">
        <v>7835</v>
      </c>
      <c r="CL147" s="5">
        <v>892</v>
      </c>
      <c r="CM147" s="5">
        <v>34064</v>
      </c>
      <c r="CN147" s="5">
        <v>5021</v>
      </c>
      <c r="CO147" s="5">
        <v>7967</v>
      </c>
      <c r="CP147" s="5">
        <v>5882</v>
      </c>
      <c r="CQ147" s="5">
        <v>27064</v>
      </c>
      <c r="CR147" s="5">
        <v>25394</v>
      </c>
      <c r="CS147" s="5">
        <v>5622</v>
      </c>
      <c r="CT147" s="5">
        <v>5696</v>
      </c>
      <c r="CU147" s="5">
        <v>93837</v>
      </c>
      <c r="CV147" s="5">
        <v>99401</v>
      </c>
      <c r="CW147" s="5">
        <v>72714</v>
      </c>
      <c r="CX147" s="5">
        <v>73657</v>
      </c>
      <c r="CY147" s="5">
        <v>60897</v>
      </c>
      <c r="CZ147" s="5">
        <v>60676</v>
      </c>
      <c r="DA147" s="5">
        <v>71187</v>
      </c>
      <c r="DB147" s="5">
        <v>89481</v>
      </c>
      <c r="DC147" s="5">
        <v>56809</v>
      </c>
      <c r="DD147" s="5">
        <v>65520</v>
      </c>
      <c r="DE147" s="5">
        <v>59783</v>
      </c>
      <c r="DF147" s="5">
        <v>90214</v>
      </c>
      <c r="DG147" s="5">
        <v>71667</v>
      </c>
      <c r="DH147" s="5">
        <v>71694</v>
      </c>
      <c r="DI147" s="5">
        <v>59197</v>
      </c>
      <c r="DJ147" s="5">
        <v>64869</v>
      </c>
      <c r="DK147" s="5">
        <v>41199</v>
      </c>
      <c r="DL147" s="5">
        <v>46826</v>
      </c>
      <c r="DM147" s="5">
        <v>44943</v>
      </c>
      <c r="DN147" s="5">
        <v>53982</v>
      </c>
      <c r="DO147" s="5">
        <v>38501</v>
      </c>
      <c r="DP147" s="5">
        <v>47250</v>
      </c>
      <c r="DQ147" s="5">
        <v>54004</v>
      </c>
      <c r="DR147" s="5">
        <v>45454</v>
      </c>
      <c r="DS147" s="5">
        <v>53695</v>
      </c>
      <c r="DT147" s="5">
        <v>61336</v>
      </c>
      <c r="DU147" s="5">
        <v>49904</v>
      </c>
      <c r="DV147" s="5">
        <v>46316</v>
      </c>
      <c r="DW147" s="5">
        <v>45742</v>
      </c>
      <c r="DX147" s="5">
        <v>49278</v>
      </c>
      <c r="DY147" s="5">
        <v>45748</v>
      </c>
      <c r="DZ147" s="5">
        <v>37024</v>
      </c>
      <c r="EA147" s="5">
        <v>6485</v>
      </c>
      <c r="EB147" s="5">
        <v>4907</v>
      </c>
      <c r="EC147" s="5">
        <v>1142</v>
      </c>
      <c r="ED147" s="5">
        <v>4603</v>
      </c>
      <c r="EE147" s="5">
        <v>2849</v>
      </c>
      <c r="EF147" s="5">
        <v>10142</v>
      </c>
      <c r="EG147" s="5">
        <v>1236</v>
      </c>
      <c r="EH147" s="5">
        <v>6432</v>
      </c>
      <c r="EI147" s="5">
        <v>3738</v>
      </c>
      <c r="EJ147" s="5">
        <v>4970</v>
      </c>
      <c r="EK147" s="5">
        <v>2057</v>
      </c>
      <c r="EL147" s="5">
        <v>5005</v>
      </c>
      <c r="EM147" s="5">
        <v>1847</v>
      </c>
      <c r="EN147" s="5">
        <v>1510</v>
      </c>
      <c r="EO147" s="5">
        <v>1083</v>
      </c>
      <c r="EP147" s="5">
        <v>2425</v>
      </c>
      <c r="EQ147" s="5">
        <v>4</v>
      </c>
      <c r="ER147" s="5">
        <v>4716</v>
      </c>
      <c r="ES147" s="5">
        <v>2627</v>
      </c>
      <c r="ET147" s="5">
        <v>15321</v>
      </c>
      <c r="EU147" s="5">
        <v>553</v>
      </c>
      <c r="EV147" s="5">
        <v>2913</v>
      </c>
      <c r="EW147" s="5">
        <v>1282</v>
      </c>
      <c r="EX147" s="5">
        <v>1170</v>
      </c>
      <c r="EY147" s="5">
        <v>4934</v>
      </c>
      <c r="EZ147" s="5">
        <v>3757</v>
      </c>
      <c r="FA147" s="5">
        <v>5167</v>
      </c>
      <c r="FB147" s="5">
        <v>8071</v>
      </c>
      <c r="FC147" s="5">
        <v>7824</v>
      </c>
      <c r="FD147" s="5">
        <v>17924</v>
      </c>
      <c r="FE147" s="5">
        <v>6285</v>
      </c>
      <c r="FF147" s="5">
        <v>3384</v>
      </c>
      <c r="FG147" s="5">
        <v>0</v>
      </c>
      <c r="FH147" s="5">
        <v>0</v>
      </c>
      <c r="FI147" s="5">
        <v>0</v>
      </c>
      <c r="FJ147" s="5">
        <v>0</v>
      </c>
      <c r="FK147" s="5">
        <v>0</v>
      </c>
      <c r="FL147" s="5">
        <v>0</v>
      </c>
      <c r="FM147" s="5">
        <v>0</v>
      </c>
      <c r="FN147" s="5">
        <v>0</v>
      </c>
      <c r="FO147" s="5">
        <v>0</v>
      </c>
      <c r="FP147" s="5">
        <v>0</v>
      </c>
      <c r="FQ147" s="5">
        <v>0</v>
      </c>
      <c r="FR147" s="5">
        <v>0</v>
      </c>
      <c r="FS147" s="5">
        <v>0</v>
      </c>
      <c r="FT147" s="5">
        <v>0</v>
      </c>
      <c r="FU147" s="5" t="s">
        <v>220</v>
      </c>
      <c r="FV147" s="5" t="s">
        <v>220</v>
      </c>
      <c r="FW147" s="5" t="s">
        <v>220</v>
      </c>
      <c r="FX147" s="5" t="s">
        <v>220</v>
      </c>
      <c r="FY147" s="5" t="s">
        <v>220</v>
      </c>
      <c r="FZ147" s="5" t="s">
        <v>220</v>
      </c>
      <c r="GA147" s="5" t="s">
        <v>220</v>
      </c>
      <c r="GB147" s="5" t="s">
        <v>220</v>
      </c>
      <c r="GC147" s="5" t="s">
        <v>220</v>
      </c>
      <c r="GD147" s="5" t="s">
        <v>220</v>
      </c>
      <c r="GE147" s="5" t="s">
        <v>220</v>
      </c>
      <c r="GF147" s="5" t="s">
        <v>220</v>
      </c>
      <c r="GG147" s="5" t="s">
        <v>220</v>
      </c>
      <c r="GH147" s="5" t="s">
        <v>220</v>
      </c>
      <c r="GI147" s="5" t="s">
        <v>220</v>
      </c>
      <c r="GJ147" s="5" t="s">
        <v>220</v>
      </c>
      <c r="GK147" s="5" t="s">
        <v>220</v>
      </c>
      <c r="GL147" s="5" t="s">
        <v>220</v>
      </c>
      <c r="GM147" s="5">
        <v>113593</v>
      </c>
      <c r="GN147" s="5">
        <v>126645</v>
      </c>
      <c r="GO147" s="5">
        <v>89593</v>
      </c>
      <c r="GP147" s="5">
        <v>103000</v>
      </c>
      <c r="GQ147" s="5">
        <v>78179</v>
      </c>
      <c r="GR147" s="5">
        <v>114250</v>
      </c>
      <c r="GS147" s="5">
        <v>91242</v>
      </c>
      <c r="GT147" s="5">
        <v>103366</v>
      </c>
      <c r="GU147" s="5">
        <v>71386</v>
      </c>
      <c r="GV147" s="5">
        <v>77988</v>
      </c>
      <c r="GW147" s="5">
        <v>87728</v>
      </c>
      <c r="GX147" s="5">
        <v>106206</v>
      </c>
      <c r="GY147" s="5">
        <v>78843</v>
      </c>
      <c r="GZ147" s="5">
        <v>80912</v>
      </c>
      <c r="HA147" s="5">
        <v>71108</v>
      </c>
      <c r="HB147" s="5">
        <v>75532</v>
      </c>
      <c r="HC147" s="5">
        <v>43134</v>
      </c>
      <c r="HD147" s="5">
        <v>53377</v>
      </c>
      <c r="HE147" s="5">
        <v>51457</v>
      </c>
      <c r="HF147" s="5">
        <v>87955</v>
      </c>
      <c r="HG147" s="5">
        <v>76326</v>
      </c>
      <c r="HH147" s="5">
        <v>71335</v>
      </c>
      <c r="HI147" s="5">
        <v>80640</v>
      </c>
      <c r="HJ147" s="5">
        <v>70710</v>
      </c>
      <c r="HK147" s="5">
        <v>115204</v>
      </c>
      <c r="HL147" s="5">
        <v>269824</v>
      </c>
      <c r="HM147" s="5">
        <v>104765</v>
      </c>
      <c r="HN147" s="5">
        <v>80219</v>
      </c>
      <c r="HO147" s="5">
        <v>91824</v>
      </c>
      <c r="HP147" s="5">
        <v>115386</v>
      </c>
      <c r="HQ147" s="5">
        <v>76833</v>
      </c>
      <c r="HR147" s="5">
        <v>54879</v>
      </c>
      <c r="HS147" s="5">
        <v>485172</v>
      </c>
      <c r="HT147" s="5">
        <v>546457</v>
      </c>
      <c r="HU147" s="5">
        <v>526081</v>
      </c>
      <c r="HV147" s="5">
        <v>514889</v>
      </c>
      <c r="HW147" s="5">
        <v>497140</v>
      </c>
      <c r="HX147" s="5">
        <v>530335</v>
      </c>
      <c r="HY147" s="5">
        <v>502247</v>
      </c>
      <c r="HZ147" s="5">
        <v>529324</v>
      </c>
      <c r="IA147" s="5">
        <v>598731</v>
      </c>
      <c r="IB147" s="5">
        <v>726901</v>
      </c>
      <c r="IC147" s="5">
        <v>783864</v>
      </c>
      <c r="ID147" s="5">
        <v>708226</v>
      </c>
      <c r="IE147" s="5">
        <v>645025</v>
      </c>
      <c r="IF147" s="5">
        <v>566145</v>
      </c>
      <c r="IG147" s="5">
        <v>722786</v>
      </c>
      <c r="IH147" s="5">
        <v>690965</v>
      </c>
      <c r="II147" s="5">
        <v>691554</v>
      </c>
      <c r="IJ147" s="5">
        <v>661068</v>
      </c>
      <c r="IK147" s="5">
        <v>646595</v>
      </c>
      <c r="IL147" s="5">
        <v>508633</v>
      </c>
      <c r="IM147" s="5">
        <v>400396</v>
      </c>
      <c r="IN147" s="5">
        <v>348918</v>
      </c>
      <c r="IO147" s="5">
        <v>345607</v>
      </c>
      <c r="IP147" s="5">
        <v>355809</v>
      </c>
      <c r="IQ147" s="5">
        <v>412699</v>
      </c>
      <c r="IR147" s="5">
        <v>381231</v>
      </c>
      <c r="IS147" s="5">
        <v>353784</v>
      </c>
      <c r="IT147" s="5">
        <v>361583</v>
      </c>
      <c r="IU147" s="5">
        <v>371776</v>
      </c>
      <c r="IV147" s="5">
        <v>407370</v>
      </c>
      <c r="IW147" s="5">
        <v>401909</v>
      </c>
      <c r="IX147" s="5">
        <v>374958</v>
      </c>
      <c r="IY147" s="5">
        <v>0</v>
      </c>
      <c r="IZ147" s="5">
        <v>0</v>
      </c>
      <c r="JA147" s="5">
        <v>0</v>
      </c>
      <c r="JB147" s="5">
        <v>0</v>
      </c>
      <c r="JC147" s="5">
        <v>0</v>
      </c>
      <c r="JD147" s="5">
        <v>0</v>
      </c>
      <c r="JE147" s="5">
        <v>0</v>
      </c>
      <c r="JF147" s="5">
        <v>0</v>
      </c>
      <c r="JG147" s="5">
        <v>0</v>
      </c>
      <c r="JH147" s="5">
        <v>0</v>
      </c>
      <c r="JI147" s="5">
        <v>0</v>
      </c>
      <c r="JJ147" s="5">
        <v>0</v>
      </c>
      <c r="JK147" s="5">
        <v>0</v>
      </c>
      <c r="JL147" s="5">
        <v>0</v>
      </c>
      <c r="JM147" s="5">
        <v>0</v>
      </c>
      <c r="JN147" s="5">
        <v>1</v>
      </c>
      <c r="JO147" s="5">
        <v>3</v>
      </c>
      <c r="JP147" s="5">
        <v>4</v>
      </c>
      <c r="JQ147" s="5">
        <v>67</v>
      </c>
      <c r="JR147" s="5">
        <v>16334</v>
      </c>
      <c r="JS147" s="5">
        <v>30207</v>
      </c>
      <c r="JT147" s="5">
        <v>27364</v>
      </c>
      <c r="JU147" s="5">
        <v>32873</v>
      </c>
      <c r="JV147" s="5">
        <v>34923</v>
      </c>
      <c r="JW147" s="5">
        <v>36884</v>
      </c>
      <c r="JX147" s="5">
        <v>33600</v>
      </c>
      <c r="JY147" s="5">
        <v>41338</v>
      </c>
      <c r="JZ147" s="5">
        <v>31558</v>
      </c>
      <c r="KA147" s="5">
        <v>27667</v>
      </c>
      <c r="KB147" s="5">
        <v>25865</v>
      </c>
      <c r="KC147" s="5">
        <v>27001</v>
      </c>
      <c r="KD147" s="5">
        <v>26817</v>
      </c>
      <c r="KE147" s="5">
        <v>39282</v>
      </c>
      <c r="KF147" s="5">
        <v>56767</v>
      </c>
      <c r="KG147" s="5">
        <v>17398</v>
      </c>
      <c r="KH147" s="5">
        <v>23593</v>
      </c>
      <c r="KI147" s="5">
        <v>16026</v>
      </c>
      <c r="KJ147" s="5">
        <v>10167</v>
      </c>
      <c r="KK147" s="5">
        <v>6262</v>
      </c>
      <c r="KL147" s="5">
        <v>6582</v>
      </c>
      <c r="KM147" s="5">
        <v>5978</v>
      </c>
      <c r="KN147" s="5">
        <v>6324</v>
      </c>
      <c r="KO147" s="5">
        <v>4651</v>
      </c>
      <c r="KP147" s="5">
        <v>8779</v>
      </c>
      <c r="KQ147" s="5">
        <v>10104</v>
      </c>
      <c r="KR147" s="5">
        <v>11896</v>
      </c>
      <c r="KS147" s="5">
        <v>17167</v>
      </c>
      <c r="KT147" s="5">
        <v>22061</v>
      </c>
      <c r="KU147" s="5">
        <v>18497</v>
      </c>
      <c r="KV147" s="5">
        <v>16294</v>
      </c>
      <c r="KW147" s="5">
        <v>11630</v>
      </c>
      <c r="KX147" s="5">
        <v>6700</v>
      </c>
      <c r="KY147" s="5">
        <v>1358</v>
      </c>
      <c r="KZ147" s="5">
        <v>1122</v>
      </c>
      <c r="LA147" s="5">
        <v>1749</v>
      </c>
      <c r="LB147" s="5">
        <v>2867</v>
      </c>
      <c r="LC147" s="5">
        <v>3638</v>
      </c>
      <c r="LD147" s="5">
        <v>3701</v>
      </c>
      <c r="LE147" s="5">
        <v>1750</v>
      </c>
      <c r="LF147" s="5">
        <v>2085</v>
      </c>
      <c r="LG147" s="5">
        <v>2804</v>
      </c>
      <c r="LH147" s="5">
        <v>3414</v>
      </c>
      <c r="LI147" s="5">
        <v>2552</v>
      </c>
      <c r="LJ147" s="5">
        <v>2593</v>
      </c>
      <c r="LK147" s="5">
        <v>9423</v>
      </c>
      <c r="LL147" s="5">
        <v>7481</v>
      </c>
      <c r="LM147" s="5">
        <v>8590</v>
      </c>
      <c r="LN147" s="5">
        <v>8001</v>
      </c>
      <c r="LO147" s="5">
        <v>6986</v>
      </c>
      <c r="LP147" s="5">
        <v>8752</v>
      </c>
      <c r="LQ147" s="5">
        <v>6258</v>
      </c>
      <c r="LR147" s="5">
        <v>4320</v>
      </c>
      <c r="LS147" s="5">
        <v>4774</v>
      </c>
      <c r="LT147" s="5">
        <v>4818</v>
      </c>
      <c r="LU147" s="5">
        <v>5290</v>
      </c>
      <c r="LV147" s="5">
        <v>5496</v>
      </c>
      <c r="LW147" s="5">
        <v>4393</v>
      </c>
      <c r="LX147" s="5">
        <v>4177</v>
      </c>
      <c r="LY147" s="5">
        <v>3054</v>
      </c>
      <c r="LZ147" s="5">
        <v>3674</v>
      </c>
      <c r="MA147" s="5">
        <v>3559</v>
      </c>
      <c r="MB147" s="5">
        <v>3855</v>
      </c>
      <c r="MC147" s="5">
        <v>4124</v>
      </c>
      <c r="MD147" s="5">
        <v>4091</v>
      </c>
      <c r="ME147" s="5">
        <v>3366</v>
      </c>
      <c r="MF147" s="5">
        <v>3913</v>
      </c>
      <c r="MG147" s="5">
        <v>4075</v>
      </c>
      <c r="MH147" s="5">
        <v>3195</v>
      </c>
      <c r="MI147" s="5">
        <v>3518</v>
      </c>
      <c r="MJ147" s="5">
        <v>3507</v>
      </c>
      <c r="MK147" s="5">
        <v>2494</v>
      </c>
      <c r="ML147" s="5">
        <v>2756</v>
      </c>
      <c r="MM147" s="5">
        <v>2832</v>
      </c>
      <c r="MN147" s="5">
        <v>2421</v>
      </c>
      <c r="MO147" s="5">
        <v>3909</v>
      </c>
      <c r="MP147" s="5">
        <v>2352</v>
      </c>
      <c r="MQ147" s="5">
        <v>159</v>
      </c>
      <c r="MR147" s="5">
        <v>154</v>
      </c>
      <c r="MS147" s="5">
        <v>131</v>
      </c>
      <c r="MT147" s="5">
        <v>138</v>
      </c>
      <c r="MU147" s="5">
        <v>133</v>
      </c>
      <c r="MV147" s="5">
        <v>117</v>
      </c>
      <c r="MW147" s="5">
        <v>111</v>
      </c>
      <c r="MX147" s="5">
        <v>102</v>
      </c>
      <c r="MY147" s="5">
        <v>59</v>
      </c>
      <c r="MZ147" s="5">
        <v>0</v>
      </c>
      <c r="NA147" s="5">
        <v>11</v>
      </c>
      <c r="NB147" s="5">
        <v>159</v>
      </c>
      <c r="NC147" s="5">
        <v>317</v>
      </c>
      <c r="ND147" s="5">
        <v>327</v>
      </c>
      <c r="NE147" s="5" t="s">
        <v>220</v>
      </c>
      <c r="NF147" s="5" t="s">
        <v>220</v>
      </c>
      <c r="NG147" s="5" t="s">
        <v>220</v>
      </c>
      <c r="NH147" s="5" t="s">
        <v>220</v>
      </c>
      <c r="NI147" s="5" t="s">
        <v>220</v>
      </c>
      <c r="NJ147" s="5" t="s">
        <v>220</v>
      </c>
      <c r="NK147" s="5" t="s">
        <v>220</v>
      </c>
      <c r="NL147" s="5" t="s">
        <v>220</v>
      </c>
      <c r="NM147" s="5" t="s">
        <v>220</v>
      </c>
      <c r="NN147" s="5" t="s">
        <v>220</v>
      </c>
      <c r="NO147" s="5" t="s">
        <v>220</v>
      </c>
      <c r="NP147" s="5" t="s">
        <v>220</v>
      </c>
      <c r="NQ147" s="5" t="s">
        <v>220</v>
      </c>
      <c r="NR147" s="5" t="s">
        <v>220</v>
      </c>
      <c r="NS147" s="5" t="s">
        <v>220</v>
      </c>
      <c r="NT147" s="5" t="s">
        <v>220</v>
      </c>
      <c r="NU147" s="5" t="s">
        <v>220</v>
      </c>
      <c r="NV147" s="5" t="s">
        <v>220</v>
      </c>
      <c r="NW147" s="5">
        <v>0</v>
      </c>
      <c r="NX147" s="5">
        <v>0</v>
      </c>
      <c r="NY147" s="5">
        <v>0</v>
      </c>
      <c r="NZ147" s="5">
        <v>0</v>
      </c>
      <c r="OA147" s="5">
        <v>0</v>
      </c>
      <c r="OB147" s="5">
        <v>0</v>
      </c>
      <c r="OC147" s="5">
        <v>0</v>
      </c>
      <c r="OD147" s="5">
        <v>0</v>
      </c>
      <c r="OE147" s="5">
        <v>0</v>
      </c>
      <c r="OF147" s="5">
        <v>0</v>
      </c>
      <c r="OG147" s="5">
        <v>0</v>
      </c>
      <c r="OH147" s="5">
        <v>0</v>
      </c>
      <c r="OI147" s="5">
        <v>0</v>
      </c>
      <c r="OJ147" s="5">
        <v>0</v>
      </c>
      <c r="OK147" s="5" t="s">
        <v>220</v>
      </c>
      <c r="OL147" s="5" t="s">
        <v>220</v>
      </c>
      <c r="OM147" s="5" t="s">
        <v>220</v>
      </c>
      <c r="ON147" s="5" t="s">
        <v>220</v>
      </c>
      <c r="OO147" s="5" t="s">
        <v>220</v>
      </c>
      <c r="OP147" s="5" t="s">
        <v>220</v>
      </c>
      <c r="OQ147" s="5" t="s">
        <v>220</v>
      </c>
      <c r="OR147" s="5" t="s">
        <v>220</v>
      </c>
      <c r="OS147" s="5" t="s">
        <v>220</v>
      </c>
      <c r="OT147" s="5" t="s">
        <v>220</v>
      </c>
      <c r="OU147" s="5" t="s">
        <v>220</v>
      </c>
      <c r="OV147" s="5" t="s">
        <v>220</v>
      </c>
      <c r="OW147" s="5" t="s">
        <v>220</v>
      </c>
      <c r="OX147" s="5" t="s">
        <v>220</v>
      </c>
      <c r="OY147" s="5" t="s">
        <v>220</v>
      </c>
      <c r="OZ147" s="5" t="s">
        <v>220</v>
      </c>
      <c r="PA147" s="5" t="s">
        <v>220</v>
      </c>
      <c r="PB147" s="5" t="s">
        <v>220</v>
      </c>
      <c r="PC147" s="5">
        <v>10290</v>
      </c>
      <c r="PD147" s="5">
        <v>10679</v>
      </c>
      <c r="PE147" s="5">
        <v>10701</v>
      </c>
      <c r="PF147" s="5">
        <v>10250</v>
      </c>
      <c r="PG147" s="5">
        <v>11695</v>
      </c>
      <c r="PH147" s="5">
        <v>9370</v>
      </c>
      <c r="PI147" s="5">
        <v>7660</v>
      </c>
      <c r="PJ147" s="5">
        <v>8943</v>
      </c>
      <c r="PK147" s="5">
        <v>6978</v>
      </c>
      <c r="PL147" s="5">
        <v>8615</v>
      </c>
      <c r="PM147" s="5">
        <v>8858</v>
      </c>
      <c r="PN147" s="5">
        <v>9365</v>
      </c>
      <c r="PO147" s="5">
        <v>9465</v>
      </c>
      <c r="PP147" s="5">
        <v>9379</v>
      </c>
      <c r="PQ147" s="5">
        <v>7192</v>
      </c>
      <c r="PR147" s="5">
        <v>6939</v>
      </c>
      <c r="PS147" s="5">
        <v>7601</v>
      </c>
      <c r="PT147" s="5">
        <v>9379</v>
      </c>
      <c r="PU147" s="5">
        <v>7220</v>
      </c>
      <c r="PV147" s="5">
        <v>8067</v>
      </c>
      <c r="PW147" s="5">
        <v>7061</v>
      </c>
      <c r="PX147" s="5">
        <v>7576</v>
      </c>
      <c r="PY147" s="5">
        <v>6099</v>
      </c>
      <c r="PZ147" s="5">
        <v>9325</v>
      </c>
      <c r="QA147" s="5">
        <v>10948</v>
      </c>
      <c r="QB147" s="5">
        <v>9896</v>
      </c>
      <c r="QC147" s="5">
        <v>10511</v>
      </c>
      <c r="QD147" s="5">
        <v>9745</v>
      </c>
      <c r="QE147" s="5">
        <v>8955</v>
      </c>
      <c r="QF147" s="5">
        <v>9048</v>
      </c>
      <c r="QG147" s="5">
        <v>8318</v>
      </c>
      <c r="QH147" s="5">
        <v>7906</v>
      </c>
      <c r="QI147" s="5">
        <v>37067</v>
      </c>
      <c r="QJ147" s="5">
        <v>26295</v>
      </c>
      <c r="QK147" s="5">
        <v>20696</v>
      </c>
      <c r="QL147" s="5">
        <v>22363</v>
      </c>
      <c r="QM147" s="5">
        <v>21708</v>
      </c>
      <c r="QN147" s="5">
        <v>33293</v>
      </c>
      <c r="QO147" s="5">
        <v>18475</v>
      </c>
      <c r="QP147" s="5">
        <v>13201</v>
      </c>
      <c r="QQ147" s="5">
        <v>18237</v>
      </c>
      <c r="QR147" s="5">
        <v>21956</v>
      </c>
      <c r="QS147" s="5">
        <v>25657</v>
      </c>
      <c r="QT147" s="5">
        <v>27373</v>
      </c>
      <c r="QU147" s="5">
        <v>26510</v>
      </c>
      <c r="QV147" s="5">
        <v>28010</v>
      </c>
      <c r="QW147" s="5">
        <v>28183</v>
      </c>
      <c r="QX147" s="5">
        <v>25190</v>
      </c>
      <c r="QY147" s="5">
        <v>28850</v>
      </c>
      <c r="QZ147" s="5">
        <v>23689</v>
      </c>
      <c r="RA147" s="5">
        <v>23221</v>
      </c>
      <c r="RB147" s="5">
        <v>18281</v>
      </c>
      <c r="RC147" s="5">
        <v>20146</v>
      </c>
      <c r="RD147" s="5">
        <v>18237</v>
      </c>
      <c r="RE147" s="5">
        <v>17368</v>
      </c>
      <c r="RF147" s="5">
        <v>22374</v>
      </c>
      <c r="RG147" s="5">
        <v>20234</v>
      </c>
      <c r="RH147" s="5">
        <v>19966</v>
      </c>
      <c r="RI147" s="5">
        <v>19166</v>
      </c>
      <c r="RJ147" s="5">
        <v>17573</v>
      </c>
      <c r="RK147" s="5">
        <v>17816</v>
      </c>
      <c r="RL147" s="5">
        <v>15312</v>
      </c>
      <c r="RM147" s="5">
        <v>14735</v>
      </c>
      <c r="RN147" s="5">
        <v>13881</v>
      </c>
      <c r="RO147" s="5">
        <v>13273</v>
      </c>
      <c r="RP147" s="5">
        <v>12020</v>
      </c>
      <c r="RQ147" s="5">
        <v>12009</v>
      </c>
      <c r="RR147" s="5">
        <v>13916</v>
      </c>
      <c r="RS147" s="5">
        <v>13703</v>
      </c>
      <c r="RT147" s="5">
        <v>12364</v>
      </c>
      <c r="RU147" s="5">
        <v>13425</v>
      </c>
      <c r="RV147" s="5">
        <v>10276</v>
      </c>
      <c r="RW147" s="5">
        <v>9662</v>
      </c>
      <c r="RX147" s="5">
        <v>13430</v>
      </c>
      <c r="RY147" s="5">
        <v>15824</v>
      </c>
      <c r="RZ147" s="5">
        <v>12935</v>
      </c>
      <c r="SA147" s="5">
        <v>11936</v>
      </c>
      <c r="SB147" s="5">
        <v>11088</v>
      </c>
      <c r="SC147" s="5">
        <v>10809</v>
      </c>
      <c r="SD147" s="5">
        <v>12122</v>
      </c>
      <c r="SE147" s="5">
        <v>12268</v>
      </c>
      <c r="SF147" s="5">
        <v>10736</v>
      </c>
      <c r="SG147" s="5">
        <v>14404</v>
      </c>
      <c r="SH147" s="5">
        <v>14404</v>
      </c>
      <c r="SI147" s="5">
        <v>14704</v>
      </c>
      <c r="SJ147" s="5">
        <v>13820</v>
      </c>
      <c r="SK147" s="5">
        <v>14082</v>
      </c>
      <c r="SL147" s="5">
        <v>11178</v>
      </c>
      <c r="SM147" s="5">
        <v>11169</v>
      </c>
      <c r="SN147" s="5">
        <v>10493</v>
      </c>
      <c r="SO147" s="5">
        <v>10113</v>
      </c>
      <c r="SP147" s="5">
        <v>9598</v>
      </c>
      <c r="SQ147" s="5">
        <v>8895</v>
      </c>
      <c r="SR147" s="5">
        <v>7739</v>
      </c>
      <c r="SS147" s="5">
        <v>7556</v>
      </c>
      <c r="ST147" s="5">
        <v>7708</v>
      </c>
      <c r="SU147" s="5">
        <v>23609</v>
      </c>
      <c r="SV147" s="5">
        <v>18962</v>
      </c>
      <c r="SW147" s="5">
        <v>14060</v>
      </c>
      <c r="SX147" s="5">
        <v>19682</v>
      </c>
      <c r="SY147" s="5">
        <v>15701</v>
      </c>
      <c r="SZ147" s="5">
        <v>23321</v>
      </c>
      <c r="TA147" s="5">
        <v>14287</v>
      </c>
      <c r="TB147" s="5">
        <v>9144</v>
      </c>
      <c r="TC147" s="5">
        <v>13346</v>
      </c>
      <c r="TD147" s="5">
        <v>6975</v>
      </c>
      <c r="TE147" s="5">
        <v>4223</v>
      </c>
      <c r="TF147" s="5">
        <v>2314</v>
      </c>
      <c r="TG147" s="5">
        <v>1336</v>
      </c>
      <c r="TH147" s="5">
        <v>1175</v>
      </c>
      <c r="TI147" s="5">
        <v>1058</v>
      </c>
      <c r="TJ147" s="5">
        <v>1004</v>
      </c>
      <c r="TK147" s="5">
        <v>919</v>
      </c>
      <c r="TL147" s="5">
        <v>1578</v>
      </c>
      <c r="TM147" s="5">
        <v>1071</v>
      </c>
      <c r="TN147" s="5">
        <v>2917</v>
      </c>
      <c r="TO147" s="5">
        <v>4609</v>
      </c>
      <c r="TP147" s="5">
        <v>3708</v>
      </c>
      <c r="TQ147" s="5">
        <v>3978</v>
      </c>
      <c r="TR147" s="5">
        <v>5896</v>
      </c>
      <c r="TS147" s="5">
        <v>6191</v>
      </c>
      <c r="TT147" s="5">
        <v>5633</v>
      </c>
      <c r="TU147" s="5">
        <v>4046</v>
      </c>
      <c r="TV147" s="5">
        <v>3727</v>
      </c>
      <c r="TW147" s="5">
        <v>4152</v>
      </c>
      <c r="TX147" s="5">
        <v>6373</v>
      </c>
      <c r="TY147" s="5">
        <v>5934</v>
      </c>
      <c r="TZ147" s="5">
        <v>4718</v>
      </c>
      <c r="UA147" s="5">
        <v>12</v>
      </c>
      <c r="UB147" s="5">
        <v>69</v>
      </c>
      <c r="UC147" s="5">
        <v>90</v>
      </c>
      <c r="UD147" s="5">
        <v>37</v>
      </c>
      <c r="UE147" s="5">
        <v>12</v>
      </c>
      <c r="UF147" s="5">
        <v>0</v>
      </c>
      <c r="UG147" s="5">
        <v>0</v>
      </c>
      <c r="UH147" s="5">
        <v>1</v>
      </c>
      <c r="UI147" s="5">
        <v>0</v>
      </c>
      <c r="UJ147" s="5">
        <v>1</v>
      </c>
      <c r="UK147" s="5">
        <v>9</v>
      </c>
      <c r="UL147" s="5">
        <v>58</v>
      </c>
      <c r="UM147" s="5">
        <v>67</v>
      </c>
      <c r="UN147" s="5">
        <v>41</v>
      </c>
      <c r="UO147" s="5">
        <v>218</v>
      </c>
      <c r="UP147" s="5">
        <v>582</v>
      </c>
      <c r="UQ147" s="5">
        <v>1277</v>
      </c>
      <c r="UR147" s="5">
        <v>1755</v>
      </c>
      <c r="US147" s="5">
        <v>1225</v>
      </c>
      <c r="UT147" s="5">
        <v>1189</v>
      </c>
      <c r="UU147" s="5">
        <v>668</v>
      </c>
      <c r="UV147" s="5">
        <v>1117</v>
      </c>
      <c r="UW147" s="5">
        <v>1617</v>
      </c>
      <c r="UX147" s="5">
        <v>794</v>
      </c>
      <c r="UY147" s="5">
        <v>0</v>
      </c>
      <c r="UZ147" s="5">
        <v>0</v>
      </c>
      <c r="VA147" s="5">
        <v>0</v>
      </c>
      <c r="VB147" s="5">
        <v>0</v>
      </c>
      <c r="VC147" s="5">
        <v>0</v>
      </c>
      <c r="VD147" s="5">
        <v>0</v>
      </c>
      <c r="VE147" s="5">
        <v>0</v>
      </c>
      <c r="VF147" s="5">
        <v>0</v>
      </c>
      <c r="VG147" s="5">
        <v>15456</v>
      </c>
      <c r="VH147" s="5">
        <v>36175</v>
      </c>
      <c r="VI147" s="5">
        <v>30677</v>
      </c>
      <c r="VJ147" s="5">
        <v>26401</v>
      </c>
      <c r="VK147" s="5">
        <v>22177</v>
      </c>
      <c r="VL147" s="5">
        <v>43735</v>
      </c>
      <c r="VM147" s="5">
        <v>8064</v>
      </c>
      <c r="VN147" s="5">
        <v>42811</v>
      </c>
      <c r="VO147" s="5">
        <v>44994</v>
      </c>
      <c r="VP147" s="5">
        <v>44178</v>
      </c>
      <c r="VQ147" s="5">
        <v>45610</v>
      </c>
      <c r="VR147" s="5">
        <v>45558</v>
      </c>
      <c r="VS147" s="5">
        <v>48360</v>
      </c>
      <c r="VT147" s="5">
        <v>50085</v>
      </c>
      <c r="VU147" s="5">
        <v>48477</v>
      </c>
      <c r="VV147" s="5">
        <v>50299</v>
      </c>
      <c r="VW147" s="5">
        <v>55277</v>
      </c>
      <c r="VX147" s="5">
        <v>55823</v>
      </c>
      <c r="VY147" s="5">
        <v>40294</v>
      </c>
      <c r="VZ147" s="5">
        <v>40739</v>
      </c>
      <c r="WA147" s="5">
        <v>47624</v>
      </c>
      <c r="WB147" s="5">
        <v>43260</v>
      </c>
      <c r="WC147" s="5">
        <v>38412</v>
      </c>
      <c r="WD147" s="5">
        <v>63740</v>
      </c>
      <c r="WE147" s="5">
        <v>43118</v>
      </c>
      <c r="WF147" s="5">
        <v>37572</v>
      </c>
      <c r="WG147" s="5">
        <v>32941</v>
      </c>
      <c r="WH147" s="5">
        <v>28202</v>
      </c>
      <c r="WI147" s="5">
        <v>26908</v>
      </c>
      <c r="WJ147" s="5">
        <v>24986</v>
      </c>
      <c r="WK147" s="5">
        <v>22221</v>
      </c>
      <c r="WL147" s="5">
        <v>22026</v>
      </c>
      <c r="WM147" s="5">
        <v>356</v>
      </c>
      <c r="WN147" s="5">
        <v>820</v>
      </c>
      <c r="WO147" s="5">
        <v>222</v>
      </c>
      <c r="WP147" s="5">
        <v>68</v>
      </c>
      <c r="WQ147" s="5">
        <v>126</v>
      </c>
      <c r="WR147" s="5">
        <v>96</v>
      </c>
      <c r="WS147" s="5">
        <v>494</v>
      </c>
      <c r="WT147" s="5">
        <v>398</v>
      </c>
      <c r="WU147" s="5">
        <v>196</v>
      </c>
      <c r="WV147" s="5">
        <v>1495</v>
      </c>
      <c r="WW147" s="5">
        <v>1167</v>
      </c>
      <c r="WX147" s="5">
        <v>1141</v>
      </c>
      <c r="WY147" s="5">
        <v>975</v>
      </c>
      <c r="WZ147" s="5">
        <v>1069</v>
      </c>
      <c r="XA147" s="5">
        <v>1940</v>
      </c>
      <c r="XB147" s="5">
        <v>2549</v>
      </c>
      <c r="XC147" s="5">
        <v>2440</v>
      </c>
      <c r="XD147" s="5">
        <v>2545</v>
      </c>
      <c r="XE147" s="5">
        <v>2349</v>
      </c>
      <c r="XF147" s="5">
        <v>2718</v>
      </c>
      <c r="XG147" s="5">
        <v>3537</v>
      </c>
      <c r="XH147" s="5">
        <v>2670</v>
      </c>
      <c r="XI147" s="5">
        <v>2498</v>
      </c>
      <c r="XJ147" s="5">
        <v>2150</v>
      </c>
      <c r="XK147" s="5">
        <v>1580</v>
      </c>
      <c r="XL147" s="5">
        <v>1551</v>
      </c>
      <c r="XM147" s="5">
        <v>1378</v>
      </c>
      <c r="XN147" s="5">
        <v>1254</v>
      </c>
      <c r="XO147" s="5">
        <v>1451</v>
      </c>
      <c r="XP147" s="5">
        <v>1437</v>
      </c>
      <c r="XQ147" s="5">
        <v>1191</v>
      </c>
      <c r="XR147" s="5">
        <v>1119</v>
      </c>
      <c r="XS147" s="2">
        <v>15263</v>
      </c>
      <c r="XT147" s="3" t="s">
        <v>222</v>
      </c>
      <c r="XU147" s="3" t="s">
        <v>221</v>
      </c>
      <c r="XV147" s="3" t="s">
        <v>221</v>
      </c>
      <c r="XW147" s="3" t="s">
        <v>221</v>
      </c>
      <c r="XX147" s="3" t="s">
        <v>222</v>
      </c>
      <c r="XY147" s="3" t="s">
        <v>222</v>
      </c>
      <c r="XZ147" s="3" t="s">
        <v>295</v>
      </c>
    </row>
    <row r="148" spans="1:650" x14ac:dyDescent="0.3">
      <c r="A148" s="1" t="s">
        <v>142</v>
      </c>
      <c r="B148" s="2">
        <v>4044391</v>
      </c>
      <c r="C148" s="5">
        <v>44800</v>
      </c>
      <c r="D148" s="5">
        <v>29931</v>
      </c>
      <c r="E148" s="5">
        <v>1185</v>
      </c>
      <c r="F148" s="5">
        <v>255</v>
      </c>
      <c r="G148" s="5">
        <v>386</v>
      </c>
      <c r="H148" s="5">
        <v>-38</v>
      </c>
      <c r="I148" s="5">
        <v>-720</v>
      </c>
      <c r="J148" s="5">
        <v>9223</v>
      </c>
      <c r="K148" s="5">
        <v>40</v>
      </c>
      <c r="L148" s="5">
        <v>1203</v>
      </c>
      <c r="M148" s="5">
        <v>489</v>
      </c>
      <c r="N148" s="5">
        <v>11857</v>
      </c>
      <c r="O148" s="5">
        <v>1332</v>
      </c>
      <c r="P148" s="5">
        <v>3793</v>
      </c>
      <c r="Q148" s="5">
        <v>68</v>
      </c>
      <c r="R148" s="5">
        <v>2249</v>
      </c>
      <c r="S148" s="5">
        <v>19240</v>
      </c>
      <c r="T148" s="5">
        <v>39790</v>
      </c>
      <c r="U148" s="5">
        <v>4652</v>
      </c>
      <c r="V148" s="5">
        <v>13010</v>
      </c>
      <c r="W148" s="5">
        <v>2849</v>
      </c>
      <c r="X148" s="5">
        <v>409</v>
      </c>
      <c r="Y148" s="5">
        <v>2</v>
      </c>
      <c r="Z148" s="5">
        <v>1202</v>
      </c>
      <c r="AA148" s="5">
        <v>4573</v>
      </c>
      <c r="AB148" s="5">
        <v>0</v>
      </c>
      <c r="AC148" s="5">
        <v>8632</v>
      </c>
      <c r="AD148" s="5">
        <v>0</v>
      </c>
      <c r="AE148" s="5">
        <v>0</v>
      </c>
      <c r="AF148" s="5">
        <v>0</v>
      </c>
      <c r="AG148" s="5">
        <v>0</v>
      </c>
      <c r="AH148" s="5">
        <v>0</v>
      </c>
      <c r="AI148" s="5">
        <v>0</v>
      </c>
      <c r="AJ148" s="5">
        <v>0</v>
      </c>
      <c r="AK148" s="5">
        <v>0</v>
      </c>
      <c r="AL148" s="5">
        <v>0</v>
      </c>
      <c r="AM148" s="5">
        <v>0</v>
      </c>
      <c r="AN148" s="5">
        <v>0</v>
      </c>
      <c r="AO148" s="5">
        <v>0</v>
      </c>
      <c r="AP148" s="5">
        <v>0</v>
      </c>
      <c r="AQ148" s="5">
        <v>0</v>
      </c>
      <c r="AR148" s="5">
        <v>0</v>
      </c>
      <c r="AS148" s="5">
        <v>0</v>
      </c>
      <c r="AT148" s="5">
        <v>0</v>
      </c>
      <c r="AU148" s="5">
        <v>0</v>
      </c>
      <c r="AV148" s="5">
        <v>0</v>
      </c>
      <c r="AW148" s="5">
        <v>0</v>
      </c>
      <c r="AX148" s="5">
        <v>0</v>
      </c>
      <c r="AY148" s="5">
        <v>0</v>
      </c>
      <c r="AZ148" s="5">
        <v>0</v>
      </c>
      <c r="BA148" s="5">
        <v>35</v>
      </c>
      <c r="BB148" s="5">
        <v>56446</v>
      </c>
      <c r="BC148" s="5">
        <v>81096</v>
      </c>
      <c r="BD148" s="5">
        <v>96376</v>
      </c>
      <c r="BE148" s="5">
        <v>93835</v>
      </c>
      <c r="BF148" s="5">
        <v>88062</v>
      </c>
      <c r="BG148" s="5">
        <v>144042</v>
      </c>
      <c r="BH148" s="5">
        <v>179849</v>
      </c>
      <c r="BI148" s="5">
        <v>116225</v>
      </c>
      <c r="BJ148" s="5">
        <v>201814</v>
      </c>
      <c r="BK148" s="5">
        <v>223659</v>
      </c>
      <c r="BL148" s="5">
        <v>61756</v>
      </c>
      <c r="BM148" s="5">
        <v>52894</v>
      </c>
      <c r="BN148" s="5">
        <v>43869</v>
      </c>
      <c r="BO148" s="5">
        <v>114997</v>
      </c>
      <c r="BP148" s="5">
        <v>133098</v>
      </c>
      <c r="BQ148" s="5">
        <v>212365</v>
      </c>
      <c r="BR148" s="5">
        <v>53597</v>
      </c>
      <c r="BS148" s="5">
        <v>84084</v>
      </c>
      <c r="BT148" s="5">
        <v>88450</v>
      </c>
      <c r="BU148" s="5">
        <v>62987</v>
      </c>
      <c r="BV148" s="5">
        <v>187271</v>
      </c>
      <c r="BW148" s="5">
        <v>104807</v>
      </c>
      <c r="BX148" s="5">
        <v>29201</v>
      </c>
      <c r="BY148" s="5">
        <v>59668</v>
      </c>
      <c r="BZ148" s="5">
        <v>13057</v>
      </c>
      <c r="CA148" s="5">
        <v>67674</v>
      </c>
      <c r="CB148" s="5">
        <v>8557</v>
      </c>
      <c r="CC148" s="5">
        <v>2997</v>
      </c>
      <c r="CD148" s="5">
        <v>0</v>
      </c>
      <c r="CE148" s="5">
        <v>281</v>
      </c>
      <c r="CF148" s="5">
        <v>5581</v>
      </c>
      <c r="CG148" s="5">
        <v>5019</v>
      </c>
      <c r="CH148" s="5">
        <v>3409</v>
      </c>
      <c r="CI148" s="5">
        <v>1294</v>
      </c>
      <c r="CJ148" s="5">
        <v>3951</v>
      </c>
      <c r="CK148" s="5">
        <v>3318</v>
      </c>
      <c r="CL148" s="5">
        <v>20390</v>
      </c>
      <c r="CM148" s="5">
        <v>27015</v>
      </c>
      <c r="CN148" s="5">
        <v>81550</v>
      </c>
      <c r="CO148" s="5">
        <v>53177</v>
      </c>
      <c r="CP148" s="5">
        <v>47607</v>
      </c>
      <c r="CQ148" s="5">
        <v>25518</v>
      </c>
      <c r="CR148" s="5">
        <v>41940</v>
      </c>
      <c r="CS148" s="5">
        <v>6730</v>
      </c>
      <c r="CT148" s="5">
        <v>10291</v>
      </c>
      <c r="CU148" s="5">
        <v>365637</v>
      </c>
      <c r="CV148" s="5">
        <v>548420</v>
      </c>
      <c r="CW148" s="5">
        <v>434471</v>
      </c>
      <c r="CX148" s="5">
        <v>276139</v>
      </c>
      <c r="CY148" s="5">
        <v>353223</v>
      </c>
      <c r="CZ148" s="5">
        <v>406471</v>
      </c>
      <c r="DA148" s="5">
        <v>385985</v>
      </c>
      <c r="DB148" s="5">
        <v>395240</v>
      </c>
      <c r="DC148" s="5">
        <v>201806</v>
      </c>
      <c r="DD148" s="5">
        <v>169654</v>
      </c>
      <c r="DE148" s="5">
        <v>199365</v>
      </c>
      <c r="DF148" s="5">
        <v>302904</v>
      </c>
      <c r="DG148" s="5">
        <v>112106</v>
      </c>
      <c r="DH148" s="5">
        <v>178399</v>
      </c>
      <c r="DI148" s="5">
        <v>184411</v>
      </c>
      <c r="DJ148" s="5">
        <v>47214</v>
      </c>
      <c r="DK148" s="5">
        <v>182736</v>
      </c>
      <c r="DL148" s="5">
        <v>162778</v>
      </c>
      <c r="DM148" s="5">
        <v>146454</v>
      </c>
      <c r="DN148" s="5">
        <v>121032</v>
      </c>
      <c r="DO148" s="5">
        <v>96596</v>
      </c>
      <c r="DP148" s="5">
        <v>106488</v>
      </c>
      <c r="DQ148" s="5">
        <v>92507</v>
      </c>
      <c r="DR148" s="5">
        <v>104318</v>
      </c>
      <c r="DS148" s="5">
        <v>98751</v>
      </c>
      <c r="DT148" s="5">
        <v>128308</v>
      </c>
      <c r="DU148" s="5">
        <v>86142</v>
      </c>
      <c r="DV148" s="5">
        <v>116215</v>
      </c>
      <c r="DW148" s="5">
        <v>162433</v>
      </c>
      <c r="DX148" s="5">
        <v>156203</v>
      </c>
      <c r="DY148" s="5">
        <v>140002</v>
      </c>
      <c r="DZ148" s="5">
        <v>151765</v>
      </c>
      <c r="EA148" s="5">
        <v>49515</v>
      </c>
      <c r="EB148" s="5">
        <v>37392</v>
      </c>
      <c r="EC148" s="5">
        <v>30693</v>
      </c>
      <c r="ED148" s="5">
        <v>28639</v>
      </c>
      <c r="EE148" s="5">
        <v>21783</v>
      </c>
      <c r="EF148" s="5">
        <v>24784</v>
      </c>
      <c r="EG148" s="5">
        <v>30707</v>
      </c>
      <c r="EH148" s="5">
        <v>13178</v>
      </c>
      <c r="EI148" s="5">
        <v>5515</v>
      </c>
      <c r="EJ148" s="5">
        <v>8813</v>
      </c>
      <c r="EK148" s="5">
        <v>4505</v>
      </c>
      <c r="EL148" s="5">
        <v>3842</v>
      </c>
      <c r="EM148" s="5">
        <v>5721</v>
      </c>
      <c r="EN148" s="5">
        <v>12884</v>
      </c>
      <c r="EO148" s="5">
        <v>1632</v>
      </c>
      <c r="EP148" s="5">
        <v>93</v>
      </c>
      <c r="EQ148" s="5">
        <v>6865</v>
      </c>
      <c r="ER148" s="5">
        <v>36668</v>
      </c>
      <c r="ES148" s="5">
        <v>29055</v>
      </c>
      <c r="ET148" s="5">
        <v>4868</v>
      </c>
      <c r="EU148" s="5">
        <v>10943</v>
      </c>
      <c r="EV148" s="5">
        <v>7665</v>
      </c>
      <c r="EW148" s="5">
        <v>10072</v>
      </c>
      <c r="EX148" s="5">
        <v>10351</v>
      </c>
      <c r="EY148" s="5">
        <v>9321</v>
      </c>
      <c r="EZ148" s="5">
        <v>18112</v>
      </c>
      <c r="FA148" s="5">
        <v>14469</v>
      </c>
      <c r="FB148" s="5">
        <v>12769</v>
      </c>
      <c r="FC148" s="5">
        <v>38723</v>
      </c>
      <c r="FD148" s="5">
        <v>24764</v>
      </c>
      <c r="FE148" s="5">
        <v>21682</v>
      </c>
      <c r="FF148" s="5">
        <v>29274</v>
      </c>
      <c r="FG148" s="5">
        <v>0</v>
      </c>
      <c r="FH148" s="5">
        <v>0</v>
      </c>
      <c r="FI148" s="5">
        <v>0</v>
      </c>
      <c r="FJ148" s="5">
        <v>0</v>
      </c>
      <c r="FK148" s="5">
        <v>0</v>
      </c>
      <c r="FL148" s="5">
        <v>0</v>
      </c>
      <c r="FM148" s="5">
        <v>0</v>
      </c>
      <c r="FN148" s="5">
        <v>0</v>
      </c>
      <c r="FO148" s="5">
        <v>0</v>
      </c>
      <c r="FP148" s="5">
        <v>0</v>
      </c>
      <c r="FQ148" s="5">
        <v>0</v>
      </c>
      <c r="FR148" s="5">
        <v>0</v>
      </c>
      <c r="FS148" s="5">
        <v>0</v>
      </c>
      <c r="FT148" s="5">
        <v>0</v>
      </c>
      <c r="FU148" s="5" t="s">
        <v>220</v>
      </c>
      <c r="FV148" s="5" t="s">
        <v>220</v>
      </c>
      <c r="FW148" s="5" t="s">
        <v>220</v>
      </c>
      <c r="FX148" s="5" t="s">
        <v>220</v>
      </c>
      <c r="FY148" s="5" t="s">
        <v>220</v>
      </c>
      <c r="FZ148" s="5" t="s">
        <v>220</v>
      </c>
      <c r="GA148" s="5" t="s">
        <v>220</v>
      </c>
      <c r="GB148" s="5" t="s">
        <v>220</v>
      </c>
      <c r="GC148" s="5" t="s">
        <v>220</v>
      </c>
      <c r="GD148" s="5" t="s">
        <v>220</v>
      </c>
      <c r="GE148" s="5" t="s">
        <v>220</v>
      </c>
      <c r="GF148" s="5" t="s">
        <v>220</v>
      </c>
      <c r="GG148" s="5" t="s">
        <v>220</v>
      </c>
      <c r="GH148" s="5" t="s">
        <v>220</v>
      </c>
      <c r="GI148" s="5" t="s">
        <v>220</v>
      </c>
      <c r="GJ148" s="5" t="s">
        <v>220</v>
      </c>
      <c r="GK148" s="5" t="s">
        <v>220</v>
      </c>
      <c r="GL148" s="5" t="s">
        <v>220</v>
      </c>
      <c r="GM148" s="5">
        <v>574949</v>
      </c>
      <c r="GN148" s="5">
        <v>748840</v>
      </c>
      <c r="GO148" s="5">
        <v>678714</v>
      </c>
      <c r="GP148" s="5">
        <v>358630</v>
      </c>
      <c r="GQ148" s="5">
        <v>459475</v>
      </c>
      <c r="GR148" s="5">
        <v>519667</v>
      </c>
      <c r="GS148" s="5">
        <v>478959</v>
      </c>
      <c r="GT148" s="5">
        <v>604912</v>
      </c>
      <c r="GU148" s="5">
        <v>312168</v>
      </c>
      <c r="GV148" s="5">
        <v>208871</v>
      </c>
      <c r="GW148" s="5">
        <v>264027</v>
      </c>
      <c r="GX148" s="5">
        <v>331661</v>
      </c>
      <c r="GY148" s="5">
        <v>186832</v>
      </c>
      <c r="GZ148" s="5">
        <v>203633</v>
      </c>
      <c r="HA148" s="5">
        <v>189109</v>
      </c>
      <c r="HB148" s="5">
        <v>49556</v>
      </c>
      <c r="HC148" s="5">
        <v>209123</v>
      </c>
      <c r="HD148" s="5">
        <v>244817</v>
      </c>
      <c r="HE148" s="5">
        <v>30800</v>
      </c>
      <c r="HF148" s="5">
        <v>-2620158</v>
      </c>
      <c r="HG148" s="5">
        <v>192777</v>
      </c>
      <c r="HH148" s="5">
        <v>214889</v>
      </c>
      <c r="HI148" s="5">
        <v>199735</v>
      </c>
      <c r="HJ148" s="5">
        <v>224323</v>
      </c>
      <c r="HK148" s="5">
        <v>283702</v>
      </c>
      <c r="HL148" s="5">
        <v>407819</v>
      </c>
      <c r="HM148" s="5">
        <v>278645</v>
      </c>
      <c r="HN148" s="5">
        <v>378405</v>
      </c>
      <c r="HO148" s="5">
        <v>450334</v>
      </c>
      <c r="HP148" s="5">
        <v>284663</v>
      </c>
      <c r="HQ148" s="5">
        <v>221307</v>
      </c>
      <c r="HR148" s="5">
        <v>235199</v>
      </c>
      <c r="HS148" s="5">
        <v>643685</v>
      </c>
      <c r="HT148" s="5">
        <v>762940</v>
      </c>
      <c r="HU148" s="5">
        <v>663528</v>
      </c>
      <c r="HV148" s="5">
        <v>748022</v>
      </c>
      <c r="HW148" s="5">
        <v>768140</v>
      </c>
      <c r="HX148" s="5">
        <v>774123</v>
      </c>
      <c r="HY148" s="5">
        <v>756549</v>
      </c>
      <c r="HZ148" s="5">
        <v>732605</v>
      </c>
      <c r="IA148" s="5">
        <v>891923</v>
      </c>
      <c r="IB148" s="5">
        <v>1163892</v>
      </c>
      <c r="IC148" s="5">
        <v>1193672</v>
      </c>
      <c r="ID148" s="5">
        <v>1355571</v>
      </c>
      <c r="IE148" s="5">
        <v>1256924</v>
      </c>
      <c r="IF148" s="5">
        <v>1282307</v>
      </c>
      <c r="IG148" s="5">
        <v>930204</v>
      </c>
      <c r="IH148" s="5">
        <v>901342</v>
      </c>
      <c r="II148" s="5">
        <v>665678</v>
      </c>
      <c r="IJ148" s="5">
        <v>615287</v>
      </c>
      <c r="IK148" s="5">
        <v>801178</v>
      </c>
      <c r="IL148" s="5">
        <v>1059400</v>
      </c>
      <c r="IM148" s="5">
        <v>971138</v>
      </c>
      <c r="IN148" s="5">
        <v>856586</v>
      </c>
      <c r="IO148" s="5">
        <v>719130</v>
      </c>
      <c r="IP148" s="5">
        <v>839535</v>
      </c>
      <c r="IQ148" s="5">
        <v>723398</v>
      </c>
      <c r="IR148" s="5">
        <v>740121</v>
      </c>
      <c r="IS148" s="5">
        <v>666837</v>
      </c>
      <c r="IT148" s="5">
        <v>650254</v>
      </c>
      <c r="IU148" s="5">
        <v>632649</v>
      </c>
      <c r="IV148" s="5">
        <v>590188</v>
      </c>
      <c r="IW148" s="5">
        <v>551761</v>
      </c>
      <c r="IX148" s="5">
        <v>521727</v>
      </c>
      <c r="IY148" s="5">
        <v>0</v>
      </c>
      <c r="IZ148" s="5">
        <v>0</v>
      </c>
      <c r="JA148" s="5">
        <v>0</v>
      </c>
      <c r="JB148" s="5">
        <v>0</v>
      </c>
      <c r="JC148" s="5">
        <v>0</v>
      </c>
      <c r="JD148" s="5">
        <v>0</v>
      </c>
      <c r="JE148" s="5">
        <v>0</v>
      </c>
      <c r="JF148" s="5">
        <v>0</v>
      </c>
      <c r="JG148" s="5">
        <v>0</v>
      </c>
      <c r="JH148" s="5">
        <v>0</v>
      </c>
      <c r="JI148" s="5">
        <v>0</v>
      </c>
      <c r="JJ148" s="5">
        <v>0</v>
      </c>
      <c r="JK148" s="5">
        <v>0</v>
      </c>
      <c r="JL148" s="5">
        <v>0</v>
      </c>
      <c r="JM148" s="5">
        <v>0</v>
      </c>
      <c r="JN148" s="5">
        <v>0</v>
      </c>
      <c r="JO148" s="5">
        <v>0</v>
      </c>
      <c r="JP148" s="5">
        <v>1</v>
      </c>
      <c r="JQ148" s="5">
        <v>75</v>
      </c>
      <c r="JR148" s="5">
        <v>40982</v>
      </c>
      <c r="JS148" s="5">
        <v>45303</v>
      </c>
      <c r="JT148" s="5">
        <v>52443</v>
      </c>
      <c r="JU148" s="5">
        <v>55728</v>
      </c>
      <c r="JV148" s="5">
        <v>52303</v>
      </c>
      <c r="JW148" s="5">
        <v>54443</v>
      </c>
      <c r="JX148" s="5">
        <v>54631</v>
      </c>
      <c r="JY148" s="5">
        <v>57807</v>
      </c>
      <c r="JZ148" s="5">
        <v>56098</v>
      </c>
      <c r="KA148" s="5">
        <v>57010</v>
      </c>
      <c r="KB148" s="5">
        <v>57287</v>
      </c>
      <c r="KC148" s="5">
        <v>58881</v>
      </c>
      <c r="KD148" s="5">
        <v>59979</v>
      </c>
      <c r="KE148" s="5">
        <v>22552</v>
      </c>
      <c r="KF148" s="5">
        <v>22908</v>
      </c>
      <c r="KG148" s="5">
        <v>18139</v>
      </c>
      <c r="KH148" s="5">
        <v>18469</v>
      </c>
      <c r="KI148" s="5">
        <v>15588</v>
      </c>
      <c r="KJ148" s="5">
        <v>15998</v>
      </c>
      <c r="KK148" s="5">
        <v>18739</v>
      </c>
      <c r="KL148" s="5">
        <v>15122</v>
      </c>
      <c r="KM148" s="5">
        <v>14304</v>
      </c>
      <c r="KN148" s="5">
        <v>13080</v>
      </c>
      <c r="KO148" s="5">
        <v>13025</v>
      </c>
      <c r="KP148" s="5">
        <v>14529</v>
      </c>
      <c r="KQ148" s="5">
        <v>13701</v>
      </c>
      <c r="KR148" s="5">
        <v>14664</v>
      </c>
      <c r="KS148" s="5">
        <v>15361</v>
      </c>
      <c r="KT148" s="5">
        <v>15100</v>
      </c>
      <c r="KU148" s="5">
        <v>9138</v>
      </c>
      <c r="KV148" s="5">
        <v>9586</v>
      </c>
      <c r="KW148" s="5">
        <v>9212</v>
      </c>
      <c r="KX148" s="5">
        <v>13569</v>
      </c>
      <c r="KY148" s="5">
        <v>11923</v>
      </c>
      <c r="KZ148" s="5">
        <v>11561</v>
      </c>
      <c r="LA148" s="5">
        <v>6769</v>
      </c>
      <c r="LB148" s="5">
        <v>6799</v>
      </c>
      <c r="LC148" s="5">
        <v>7198</v>
      </c>
      <c r="LD148" s="5">
        <v>682</v>
      </c>
      <c r="LE148" s="5">
        <v>1330</v>
      </c>
      <c r="LF148" s="5">
        <v>931</v>
      </c>
      <c r="LG148" s="5">
        <v>571</v>
      </c>
      <c r="LH148" s="5">
        <v>545</v>
      </c>
      <c r="LI148" s="5">
        <v>536</v>
      </c>
      <c r="LJ148" s="5">
        <v>533</v>
      </c>
      <c r="LK148" s="5">
        <v>14445</v>
      </c>
      <c r="LL148" s="5">
        <v>15546</v>
      </c>
      <c r="LM148" s="5">
        <v>13736</v>
      </c>
      <c r="LN148" s="5">
        <v>16794</v>
      </c>
      <c r="LO148" s="5">
        <v>16370</v>
      </c>
      <c r="LP148" s="5">
        <v>12502</v>
      </c>
      <c r="LQ148" s="5">
        <v>9774</v>
      </c>
      <c r="LR148" s="5">
        <v>13259</v>
      </c>
      <c r="LS148" s="5">
        <v>15771</v>
      </c>
      <c r="LT148" s="5">
        <v>10917</v>
      </c>
      <c r="LU148" s="5">
        <v>11099</v>
      </c>
      <c r="LV148" s="5">
        <v>9226</v>
      </c>
      <c r="LW148" s="5">
        <v>8584</v>
      </c>
      <c r="LX148" s="5">
        <v>8136</v>
      </c>
      <c r="LY148" s="5">
        <v>7341</v>
      </c>
      <c r="LZ148" s="5">
        <v>8110</v>
      </c>
      <c r="MA148" s="5">
        <v>6824</v>
      </c>
      <c r="MB148" s="5">
        <v>6925</v>
      </c>
      <c r="MC148" s="5">
        <v>7060</v>
      </c>
      <c r="MD148" s="5">
        <v>7622</v>
      </c>
      <c r="ME148" s="5">
        <v>6565</v>
      </c>
      <c r="MF148" s="5">
        <v>7108</v>
      </c>
      <c r="MG148" s="5">
        <v>7394</v>
      </c>
      <c r="MH148" s="5">
        <v>6504</v>
      </c>
      <c r="MI148" s="5">
        <v>6436</v>
      </c>
      <c r="MJ148" s="5">
        <v>7184</v>
      </c>
      <c r="MK148" s="5">
        <v>7381</v>
      </c>
      <c r="ML148" s="5">
        <v>7199</v>
      </c>
      <c r="MM148" s="5">
        <v>6645</v>
      </c>
      <c r="MN148" s="5">
        <v>6394</v>
      </c>
      <c r="MO148" s="5">
        <v>6520</v>
      </c>
      <c r="MP148" s="5">
        <v>5136</v>
      </c>
      <c r="MQ148" s="5">
        <v>7</v>
      </c>
      <c r="MR148" s="5">
        <v>11</v>
      </c>
      <c r="MS148" s="5">
        <v>-30</v>
      </c>
      <c r="MT148" s="5">
        <v>29</v>
      </c>
      <c r="MU148" s="5">
        <v>39</v>
      </c>
      <c r="MV148" s="5">
        <v>18</v>
      </c>
      <c r="MW148" s="5">
        <v>14</v>
      </c>
      <c r="MX148" s="5">
        <v>16</v>
      </c>
      <c r="MY148" s="5">
        <v>13</v>
      </c>
      <c r="MZ148" s="5">
        <v>8</v>
      </c>
      <c r="NA148" s="5">
        <v>11</v>
      </c>
      <c r="NB148" s="5">
        <v>19</v>
      </c>
      <c r="NC148" s="5">
        <v>26</v>
      </c>
      <c r="ND148" s="5">
        <v>16</v>
      </c>
      <c r="NE148" s="5" t="s">
        <v>220</v>
      </c>
      <c r="NF148" s="5" t="s">
        <v>220</v>
      </c>
      <c r="NG148" s="5" t="s">
        <v>220</v>
      </c>
      <c r="NH148" s="5" t="s">
        <v>220</v>
      </c>
      <c r="NI148" s="5" t="s">
        <v>220</v>
      </c>
      <c r="NJ148" s="5" t="s">
        <v>220</v>
      </c>
      <c r="NK148" s="5" t="s">
        <v>220</v>
      </c>
      <c r="NL148" s="5" t="s">
        <v>220</v>
      </c>
      <c r="NM148" s="5" t="s">
        <v>220</v>
      </c>
      <c r="NN148" s="5" t="s">
        <v>220</v>
      </c>
      <c r="NO148" s="5" t="s">
        <v>220</v>
      </c>
      <c r="NP148" s="5" t="s">
        <v>220</v>
      </c>
      <c r="NQ148" s="5" t="s">
        <v>220</v>
      </c>
      <c r="NR148" s="5" t="s">
        <v>220</v>
      </c>
      <c r="NS148" s="5" t="s">
        <v>220</v>
      </c>
      <c r="NT148" s="5" t="s">
        <v>220</v>
      </c>
      <c r="NU148" s="5" t="s">
        <v>220</v>
      </c>
      <c r="NV148" s="5" t="s">
        <v>220</v>
      </c>
      <c r="NW148" s="5">
        <v>0</v>
      </c>
      <c r="NX148" s="5">
        <v>0</v>
      </c>
      <c r="NY148" s="5">
        <v>0</v>
      </c>
      <c r="NZ148" s="5">
        <v>0</v>
      </c>
      <c r="OA148" s="5">
        <v>0</v>
      </c>
      <c r="OB148" s="5">
        <v>0</v>
      </c>
      <c r="OC148" s="5">
        <v>0</v>
      </c>
      <c r="OD148" s="5">
        <v>0</v>
      </c>
      <c r="OE148" s="5">
        <v>0</v>
      </c>
      <c r="OF148" s="5">
        <v>0</v>
      </c>
      <c r="OG148" s="5">
        <v>0</v>
      </c>
      <c r="OH148" s="5">
        <v>0</v>
      </c>
      <c r="OI148" s="5">
        <v>0</v>
      </c>
      <c r="OJ148" s="5">
        <v>0</v>
      </c>
      <c r="OK148" s="5" t="s">
        <v>220</v>
      </c>
      <c r="OL148" s="5" t="s">
        <v>220</v>
      </c>
      <c r="OM148" s="5" t="s">
        <v>220</v>
      </c>
      <c r="ON148" s="5" t="s">
        <v>220</v>
      </c>
      <c r="OO148" s="5" t="s">
        <v>220</v>
      </c>
      <c r="OP148" s="5" t="s">
        <v>220</v>
      </c>
      <c r="OQ148" s="5" t="s">
        <v>220</v>
      </c>
      <c r="OR148" s="5" t="s">
        <v>220</v>
      </c>
      <c r="OS148" s="5" t="s">
        <v>220</v>
      </c>
      <c r="OT148" s="5" t="s">
        <v>220</v>
      </c>
      <c r="OU148" s="5" t="s">
        <v>220</v>
      </c>
      <c r="OV148" s="5" t="s">
        <v>220</v>
      </c>
      <c r="OW148" s="5" t="s">
        <v>220</v>
      </c>
      <c r="OX148" s="5" t="s">
        <v>220</v>
      </c>
      <c r="OY148" s="5" t="s">
        <v>220</v>
      </c>
      <c r="OZ148" s="5" t="s">
        <v>220</v>
      </c>
      <c r="PA148" s="5" t="s">
        <v>220</v>
      </c>
      <c r="PB148" s="5" t="s">
        <v>220</v>
      </c>
      <c r="PC148" s="5">
        <v>116527</v>
      </c>
      <c r="PD148" s="5">
        <v>79494</v>
      </c>
      <c r="PE148" s="5">
        <v>62008</v>
      </c>
      <c r="PF148" s="5">
        <v>60182</v>
      </c>
      <c r="PG148" s="5">
        <v>54704</v>
      </c>
      <c r="PH148" s="5">
        <v>47942</v>
      </c>
      <c r="PI148" s="5">
        <v>46303</v>
      </c>
      <c r="PJ148" s="5">
        <v>42932</v>
      </c>
      <c r="PK148" s="5">
        <v>46818</v>
      </c>
      <c r="PL148" s="5">
        <v>54264</v>
      </c>
      <c r="PM148" s="5">
        <v>45521</v>
      </c>
      <c r="PN148" s="5">
        <v>41423</v>
      </c>
      <c r="PO148" s="5">
        <v>46161</v>
      </c>
      <c r="PP148" s="5">
        <v>35106</v>
      </c>
      <c r="PQ148" s="5">
        <v>33180</v>
      </c>
      <c r="PR148" s="5">
        <v>39422</v>
      </c>
      <c r="PS148" s="5">
        <v>27411</v>
      </c>
      <c r="PT148" s="5">
        <v>27827</v>
      </c>
      <c r="PU148" s="5">
        <v>27600</v>
      </c>
      <c r="PV148" s="5">
        <v>27786</v>
      </c>
      <c r="PW148" s="5">
        <v>26254</v>
      </c>
      <c r="PX148" s="5">
        <v>25176</v>
      </c>
      <c r="PY148" s="5">
        <v>22640</v>
      </c>
      <c r="PZ148" s="5">
        <v>22619</v>
      </c>
      <c r="QA148" s="5">
        <v>22632</v>
      </c>
      <c r="QB148" s="5">
        <v>16099</v>
      </c>
      <c r="QC148" s="5">
        <v>16779</v>
      </c>
      <c r="QD148" s="5">
        <v>16349</v>
      </c>
      <c r="QE148" s="5">
        <v>16298</v>
      </c>
      <c r="QF148" s="5">
        <v>14661</v>
      </c>
      <c r="QG148" s="5">
        <v>14474</v>
      </c>
      <c r="QH148" s="5">
        <v>14101</v>
      </c>
      <c r="QI148" s="5">
        <v>81646</v>
      </c>
      <c r="QJ148" s="5">
        <v>97311</v>
      </c>
      <c r="QK148" s="5">
        <v>93649</v>
      </c>
      <c r="QL148" s="5">
        <v>98196</v>
      </c>
      <c r="QM148" s="5">
        <v>80172</v>
      </c>
      <c r="QN148" s="5">
        <v>73654</v>
      </c>
      <c r="QO148" s="5">
        <v>77860</v>
      </c>
      <c r="QP148" s="5">
        <v>80376</v>
      </c>
      <c r="QQ148" s="5">
        <v>101211</v>
      </c>
      <c r="QR148" s="5">
        <v>67343</v>
      </c>
      <c r="QS148" s="5">
        <v>48327</v>
      </c>
      <c r="QT148" s="5">
        <v>46512</v>
      </c>
      <c r="QU148" s="5">
        <v>48004</v>
      </c>
      <c r="QV148" s="5">
        <v>42408</v>
      </c>
      <c r="QW148" s="5">
        <v>41775</v>
      </c>
      <c r="QX148" s="5">
        <v>37460</v>
      </c>
      <c r="QY148" s="5">
        <v>37716</v>
      </c>
      <c r="QZ148" s="5">
        <v>33990</v>
      </c>
      <c r="RA148" s="5">
        <v>33730</v>
      </c>
      <c r="RB148" s="5">
        <v>35925</v>
      </c>
      <c r="RC148" s="5">
        <v>39685</v>
      </c>
      <c r="RD148" s="5">
        <v>29600</v>
      </c>
      <c r="RE148" s="5">
        <v>30654</v>
      </c>
      <c r="RF148" s="5">
        <v>31135</v>
      </c>
      <c r="RG148" s="5">
        <v>30470</v>
      </c>
      <c r="RH148" s="5">
        <v>29301</v>
      </c>
      <c r="RI148" s="5">
        <v>27021</v>
      </c>
      <c r="RJ148" s="5">
        <v>26076</v>
      </c>
      <c r="RK148" s="5">
        <v>25428</v>
      </c>
      <c r="RL148" s="5">
        <v>25526</v>
      </c>
      <c r="RM148" s="5">
        <v>26491</v>
      </c>
      <c r="RN148" s="5">
        <v>26375</v>
      </c>
      <c r="RO148" s="5">
        <v>83662</v>
      </c>
      <c r="RP148" s="5">
        <v>89442</v>
      </c>
      <c r="RQ148" s="5">
        <v>89392</v>
      </c>
      <c r="RR148" s="5">
        <v>110158</v>
      </c>
      <c r="RS148" s="5">
        <v>115437</v>
      </c>
      <c r="RT148" s="5">
        <v>90071</v>
      </c>
      <c r="RU148" s="5">
        <v>82763</v>
      </c>
      <c r="RV148" s="5">
        <v>82131</v>
      </c>
      <c r="RW148" s="5">
        <v>87370</v>
      </c>
      <c r="RX148" s="5">
        <v>83473</v>
      </c>
      <c r="RY148" s="5">
        <v>75059</v>
      </c>
      <c r="RZ148" s="5">
        <v>70236</v>
      </c>
      <c r="SA148" s="5">
        <v>64493</v>
      </c>
      <c r="SB148" s="5">
        <v>57418</v>
      </c>
      <c r="SC148" s="5">
        <v>46636</v>
      </c>
      <c r="SD148" s="5">
        <v>54066</v>
      </c>
      <c r="SE148" s="5">
        <v>50517</v>
      </c>
      <c r="SF148" s="5">
        <v>51244</v>
      </c>
      <c r="SG148" s="5">
        <v>49128</v>
      </c>
      <c r="SH148" s="5">
        <v>45919</v>
      </c>
      <c r="SI148" s="5">
        <v>42259</v>
      </c>
      <c r="SJ148" s="5">
        <v>38679</v>
      </c>
      <c r="SK148" s="5">
        <v>39532</v>
      </c>
      <c r="SL148" s="5">
        <v>38736</v>
      </c>
      <c r="SM148" s="5">
        <v>37549</v>
      </c>
      <c r="SN148" s="5">
        <v>37552</v>
      </c>
      <c r="SO148" s="5">
        <v>34743</v>
      </c>
      <c r="SP148" s="5">
        <v>34128</v>
      </c>
      <c r="SQ148" s="5">
        <v>33333</v>
      </c>
      <c r="SR148" s="5">
        <v>31452</v>
      </c>
      <c r="SS148" s="5">
        <v>29560</v>
      </c>
      <c r="ST148" s="5">
        <v>26238</v>
      </c>
      <c r="SU148" s="5">
        <v>9062</v>
      </c>
      <c r="SV148" s="5">
        <v>10131</v>
      </c>
      <c r="SW148" s="5">
        <v>9316</v>
      </c>
      <c r="SX148" s="5">
        <v>8685</v>
      </c>
      <c r="SY148" s="5">
        <v>4140</v>
      </c>
      <c r="SZ148" s="5">
        <v>3774</v>
      </c>
      <c r="TA148" s="5">
        <v>1990</v>
      </c>
      <c r="TB148" s="5">
        <v>5092</v>
      </c>
      <c r="TC148" s="5">
        <v>3943</v>
      </c>
      <c r="TD148" s="5">
        <v>1465</v>
      </c>
      <c r="TE148" s="5">
        <v>1188</v>
      </c>
      <c r="TF148" s="5">
        <v>1476</v>
      </c>
      <c r="TG148" s="5">
        <v>1694</v>
      </c>
      <c r="TH148" s="5">
        <v>2627</v>
      </c>
      <c r="TI148" s="5">
        <v>2030</v>
      </c>
      <c r="TJ148" s="5">
        <v>1775</v>
      </c>
      <c r="TK148" s="5">
        <v>1325</v>
      </c>
      <c r="TL148" s="5">
        <v>2567</v>
      </c>
      <c r="TM148" s="5">
        <v>2711</v>
      </c>
      <c r="TN148" s="5">
        <v>3595</v>
      </c>
      <c r="TO148" s="5">
        <v>4379</v>
      </c>
      <c r="TP148" s="5">
        <v>4694</v>
      </c>
      <c r="TQ148" s="5">
        <v>3308</v>
      </c>
      <c r="TR148" s="5">
        <v>3497</v>
      </c>
      <c r="TS148" s="5">
        <v>3764</v>
      </c>
      <c r="TT148" s="5">
        <v>5386</v>
      </c>
      <c r="TU148" s="5">
        <v>6018</v>
      </c>
      <c r="TV148" s="5">
        <v>10130</v>
      </c>
      <c r="TW148" s="5">
        <v>5359</v>
      </c>
      <c r="TX148" s="5">
        <v>4378</v>
      </c>
      <c r="TY148" s="5">
        <v>4490</v>
      </c>
      <c r="TZ148" s="5">
        <v>4838</v>
      </c>
      <c r="UA148" s="5">
        <v>0</v>
      </c>
      <c r="UB148" s="5">
        <v>0</v>
      </c>
      <c r="UC148" s="5">
        <v>0</v>
      </c>
      <c r="UD148" s="5">
        <v>-132</v>
      </c>
      <c r="UE148" s="5">
        <v>135</v>
      </c>
      <c r="UF148" s="5">
        <v>0</v>
      </c>
      <c r="UG148" s="5">
        <v>3</v>
      </c>
      <c r="UH148" s="5">
        <v>24</v>
      </c>
      <c r="UI148" s="5">
        <v>5</v>
      </c>
      <c r="UJ148" s="5">
        <v>2</v>
      </c>
      <c r="UK148" s="5">
        <v>58</v>
      </c>
      <c r="UL148" s="5">
        <v>14</v>
      </c>
      <c r="UM148" s="5">
        <v>7</v>
      </c>
      <c r="UN148" s="5">
        <v>7</v>
      </c>
      <c r="UO148" s="5">
        <v>193</v>
      </c>
      <c r="UP148" s="5">
        <v>204</v>
      </c>
      <c r="UQ148" s="5">
        <v>185</v>
      </c>
      <c r="UR148" s="5">
        <v>199</v>
      </c>
      <c r="US148" s="5">
        <v>315</v>
      </c>
      <c r="UT148" s="5">
        <v>3029</v>
      </c>
      <c r="UU148" s="5">
        <v>3947</v>
      </c>
      <c r="UV148" s="5">
        <v>4221</v>
      </c>
      <c r="UW148" s="5">
        <v>2293</v>
      </c>
      <c r="UX148" s="5">
        <v>710</v>
      </c>
      <c r="UY148" s="5">
        <v>608</v>
      </c>
      <c r="UZ148" s="5">
        <v>267</v>
      </c>
      <c r="VA148" s="5">
        <v>205</v>
      </c>
      <c r="VB148" s="5">
        <v>154</v>
      </c>
      <c r="VC148" s="5">
        <v>323</v>
      </c>
      <c r="VD148" s="5">
        <v>846</v>
      </c>
      <c r="VE148" s="5">
        <v>806</v>
      </c>
      <c r="VF148" s="5">
        <v>994</v>
      </c>
      <c r="VG148" s="5">
        <v>179964</v>
      </c>
      <c r="VH148" s="5">
        <v>186247</v>
      </c>
      <c r="VI148" s="5">
        <v>156108</v>
      </c>
      <c r="VJ148" s="5">
        <v>178040</v>
      </c>
      <c r="VK148" s="5">
        <v>129819</v>
      </c>
      <c r="VL148" s="5">
        <v>128228</v>
      </c>
      <c r="VM148" s="5">
        <v>137149</v>
      </c>
      <c r="VN148" s="5">
        <v>139663</v>
      </c>
      <c r="VO148" s="5">
        <v>137828</v>
      </c>
      <c r="VP148" s="5">
        <v>117260</v>
      </c>
      <c r="VQ148" s="5">
        <v>114234</v>
      </c>
      <c r="VR148" s="5">
        <v>93448</v>
      </c>
      <c r="VS148" s="5">
        <v>102166</v>
      </c>
      <c r="VT148" s="5">
        <v>94170</v>
      </c>
      <c r="VU148" s="5">
        <v>103241</v>
      </c>
      <c r="VV148" s="5">
        <v>78994</v>
      </c>
      <c r="VW148" s="5">
        <v>92316</v>
      </c>
      <c r="VX148" s="5">
        <v>101291</v>
      </c>
      <c r="VY148" s="5">
        <v>76917</v>
      </c>
      <c r="VZ148" s="5">
        <v>85372</v>
      </c>
      <c r="WA148" s="5">
        <v>96266</v>
      </c>
      <c r="WB148" s="5">
        <v>103048</v>
      </c>
      <c r="WC148" s="5">
        <v>98277</v>
      </c>
      <c r="WD148" s="5">
        <v>101330</v>
      </c>
      <c r="WE148" s="5">
        <v>104033</v>
      </c>
      <c r="WF148" s="5">
        <v>100334</v>
      </c>
      <c r="WG148" s="5">
        <v>106267</v>
      </c>
      <c r="WH148" s="5">
        <v>104173</v>
      </c>
      <c r="WI148" s="5">
        <v>99421</v>
      </c>
      <c r="WJ148" s="5">
        <v>91152</v>
      </c>
      <c r="WK148" s="5">
        <v>89359</v>
      </c>
      <c r="WL148" s="5">
        <v>79130</v>
      </c>
      <c r="WM148" s="5">
        <v>0</v>
      </c>
      <c r="WN148" s="5">
        <v>74</v>
      </c>
      <c r="WO148" s="5">
        <v>622</v>
      </c>
      <c r="WP148" s="5">
        <v>5022</v>
      </c>
      <c r="WQ148" s="5">
        <v>4790</v>
      </c>
      <c r="WR148" s="5">
        <v>3851</v>
      </c>
      <c r="WS148" s="5">
        <v>2818</v>
      </c>
      <c r="WT148" s="5">
        <v>1958</v>
      </c>
      <c r="WU148" s="5">
        <v>2306</v>
      </c>
      <c r="WV148" s="5">
        <v>2734</v>
      </c>
      <c r="WW148" s="5">
        <v>2546</v>
      </c>
      <c r="WX148" s="5">
        <v>3174</v>
      </c>
      <c r="WY148" s="5">
        <v>2848</v>
      </c>
      <c r="WZ148" s="5">
        <v>1392</v>
      </c>
      <c r="XA148" s="5">
        <v>5203</v>
      </c>
      <c r="XB148" s="5">
        <v>3237</v>
      </c>
      <c r="XC148" s="5">
        <v>171</v>
      </c>
      <c r="XD148" s="5">
        <v>-45</v>
      </c>
      <c r="XE148" s="5">
        <v>147</v>
      </c>
      <c r="XF148" s="5">
        <v>310</v>
      </c>
      <c r="XG148" s="5">
        <v>420</v>
      </c>
      <c r="XH148" s="5">
        <v>2364</v>
      </c>
      <c r="XI148" s="5">
        <v>1476</v>
      </c>
      <c r="XJ148" s="5">
        <v>1581</v>
      </c>
      <c r="XK148" s="5">
        <v>1509</v>
      </c>
      <c r="XL148" s="5">
        <v>1498</v>
      </c>
      <c r="XM148" s="5">
        <v>1459</v>
      </c>
      <c r="XN148" s="5">
        <v>1383</v>
      </c>
      <c r="XO148" s="5">
        <v>1302</v>
      </c>
      <c r="XP148" s="5">
        <v>1380</v>
      </c>
      <c r="XQ148" s="5">
        <v>1440</v>
      </c>
      <c r="XR148" s="5">
        <v>1417</v>
      </c>
      <c r="XS148" s="2">
        <v>15270</v>
      </c>
      <c r="XT148" s="3" t="s">
        <v>222</v>
      </c>
      <c r="XU148" s="3" t="s">
        <v>221</v>
      </c>
      <c r="XV148" s="3" t="s">
        <v>221</v>
      </c>
      <c r="XW148" s="3" t="s">
        <v>221</v>
      </c>
      <c r="XX148" s="3" t="s">
        <v>222</v>
      </c>
      <c r="XY148" s="3" t="s">
        <v>222</v>
      </c>
      <c r="XZ148" s="3" t="s">
        <v>296</v>
      </c>
    </row>
    <row r="149" spans="1:650" x14ac:dyDescent="0.3">
      <c r="A149" s="1" t="s">
        <v>143</v>
      </c>
      <c r="B149" s="2">
        <v>4057021</v>
      </c>
      <c r="C149" s="5">
        <v>35937</v>
      </c>
      <c r="D149" s="5">
        <v>37224</v>
      </c>
      <c r="E149" s="5">
        <v>56694</v>
      </c>
      <c r="F149" s="5">
        <v>85432</v>
      </c>
      <c r="G149" s="5">
        <v>28896</v>
      </c>
      <c r="H149" s="5">
        <v>24879</v>
      </c>
      <c r="I149" s="5">
        <v>9275</v>
      </c>
      <c r="J149" s="5">
        <v>39566</v>
      </c>
      <c r="K149" s="5">
        <v>15586</v>
      </c>
      <c r="L149" s="5">
        <v>16446</v>
      </c>
      <c r="M149" s="5">
        <v>13956</v>
      </c>
      <c r="N149" s="5">
        <v>7193</v>
      </c>
      <c r="O149" s="5">
        <v>2073</v>
      </c>
      <c r="P149" s="5">
        <v>182</v>
      </c>
      <c r="Q149" s="5">
        <v>328</v>
      </c>
      <c r="R149" s="5">
        <v>2</v>
      </c>
      <c r="S149" s="5">
        <v>7878</v>
      </c>
      <c r="T149" s="5">
        <v>12261</v>
      </c>
      <c r="U149" s="5">
        <v>0</v>
      </c>
      <c r="V149" s="5">
        <v>0</v>
      </c>
      <c r="W149" s="5">
        <v>-586</v>
      </c>
      <c r="X149" s="5">
        <v>6339</v>
      </c>
      <c r="Y149" s="5">
        <v>15559</v>
      </c>
      <c r="Z149" s="5">
        <v>4007</v>
      </c>
      <c r="AA149" s="5">
        <v>166</v>
      </c>
      <c r="AB149" s="5">
        <v>6417</v>
      </c>
      <c r="AC149" s="5">
        <v>150</v>
      </c>
      <c r="AD149" s="5">
        <v>693</v>
      </c>
      <c r="AE149" s="5">
        <v>544</v>
      </c>
      <c r="AF149" s="5">
        <v>285</v>
      </c>
      <c r="AG149" s="5">
        <v>0</v>
      </c>
      <c r="AH149" s="5">
        <v>0</v>
      </c>
      <c r="AI149" s="5">
        <v>0</v>
      </c>
      <c r="AJ149" s="5">
        <v>0</v>
      </c>
      <c r="AK149" s="5">
        <v>0</v>
      </c>
      <c r="AL149" s="5">
        <v>0</v>
      </c>
      <c r="AM149" s="5">
        <v>0</v>
      </c>
      <c r="AN149" s="5">
        <v>0</v>
      </c>
      <c r="AO149" s="5">
        <v>0</v>
      </c>
      <c r="AP149" s="5">
        <v>0</v>
      </c>
      <c r="AQ149" s="5">
        <v>0</v>
      </c>
      <c r="AR149" s="5">
        <v>0</v>
      </c>
      <c r="AS149" s="5">
        <v>0</v>
      </c>
      <c r="AT149" s="5">
        <v>0</v>
      </c>
      <c r="AU149" s="5">
        <v>0</v>
      </c>
      <c r="AV149" s="5">
        <v>0</v>
      </c>
      <c r="AW149" s="5">
        <v>0</v>
      </c>
      <c r="AX149" s="5">
        <v>0</v>
      </c>
      <c r="AY149" s="5">
        <v>0</v>
      </c>
      <c r="AZ149" s="5">
        <v>0</v>
      </c>
      <c r="BA149" s="5">
        <v>0</v>
      </c>
      <c r="BB149" s="5">
        <v>84423</v>
      </c>
      <c r="BC149" s="5">
        <v>135676</v>
      </c>
      <c r="BD149" s="5">
        <v>84426</v>
      </c>
      <c r="BE149" s="5">
        <v>65992</v>
      </c>
      <c r="BF149" s="5">
        <v>91772</v>
      </c>
      <c r="BG149" s="5">
        <v>181817</v>
      </c>
      <c r="BH149" s="5">
        <v>273193</v>
      </c>
      <c r="BI149" s="5">
        <v>177526</v>
      </c>
      <c r="BJ149" s="5">
        <v>116442</v>
      </c>
      <c r="BK149" s="5">
        <v>124844</v>
      </c>
      <c r="BL149" s="5">
        <v>93382</v>
      </c>
      <c r="BM149" s="5">
        <v>179869</v>
      </c>
      <c r="BN149" s="5">
        <v>103362</v>
      </c>
      <c r="BO149" s="5">
        <v>695068</v>
      </c>
      <c r="BP149" s="5">
        <v>619179</v>
      </c>
      <c r="BQ149" s="5">
        <v>813697</v>
      </c>
      <c r="BR149" s="5">
        <v>518077</v>
      </c>
      <c r="BS149" s="5">
        <v>961657</v>
      </c>
      <c r="BT149" s="5">
        <v>487611</v>
      </c>
      <c r="BU149" s="5">
        <v>360786</v>
      </c>
      <c r="BV149" s="5">
        <v>199783</v>
      </c>
      <c r="BW149" s="5">
        <v>96839</v>
      </c>
      <c r="BX149" s="5">
        <v>85316</v>
      </c>
      <c r="BY149" s="5">
        <v>35455</v>
      </c>
      <c r="BZ149" s="5">
        <v>71323</v>
      </c>
      <c r="CA149" s="5">
        <v>46288</v>
      </c>
      <c r="CB149" s="5">
        <v>19865</v>
      </c>
      <c r="CC149" s="5">
        <v>13367</v>
      </c>
      <c r="CD149" s="5">
        <v>30354</v>
      </c>
      <c r="CE149" s="5">
        <v>13102</v>
      </c>
      <c r="CF149" s="5">
        <v>9858</v>
      </c>
      <c r="CG149" s="5">
        <v>10032</v>
      </c>
      <c r="CH149" s="5">
        <v>5379</v>
      </c>
      <c r="CI149" s="5">
        <v>6526</v>
      </c>
      <c r="CJ149" s="5">
        <v>258</v>
      </c>
      <c r="CK149" s="5">
        <v>7204</v>
      </c>
      <c r="CL149" s="5">
        <v>14933</v>
      </c>
      <c r="CM149" s="5">
        <v>19941</v>
      </c>
      <c r="CN149" s="5">
        <v>12701</v>
      </c>
      <c r="CO149" s="5">
        <v>18946</v>
      </c>
      <c r="CP149" s="5">
        <v>16996</v>
      </c>
      <c r="CQ149" s="5">
        <v>3059</v>
      </c>
      <c r="CR149" s="5">
        <v>1164</v>
      </c>
      <c r="CS149" s="5">
        <v>7687</v>
      </c>
      <c r="CT149" s="5">
        <v>2055</v>
      </c>
      <c r="CU149" s="5">
        <v>283895</v>
      </c>
      <c r="CV149" s="5">
        <v>397026</v>
      </c>
      <c r="CW149" s="5">
        <v>426951</v>
      </c>
      <c r="CX149" s="5">
        <v>317766</v>
      </c>
      <c r="CY149" s="5">
        <v>266973</v>
      </c>
      <c r="CZ149" s="5">
        <v>259358</v>
      </c>
      <c r="DA149" s="5">
        <v>279496</v>
      </c>
      <c r="DB149" s="5">
        <v>215230</v>
      </c>
      <c r="DC149" s="5">
        <v>243940</v>
      </c>
      <c r="DD149" s="5">
        <v>195761</v>
      </c>
      <c r="DE149" s="5">
        <v>147671</v>
      </c>
      <c r="DF149" s="5">
        <v>159979</v>
      </c>
      <c r="DG149" s="5">
        <v>141163</v>
      </c>
      <c r="DH149" s="5">
        <v>144410</v>
      </c>
      <c r="DI149" s="5">
        <v>129976</v>
      </c>
      <c r="DJ149" s="5">
        <v>133765</v>
      </c>
      <c r="DK149" s="5">
        <v>187187</v>
      </c>
      <c r="DL149" s="5">
        <v>168625</v>
      </c>
      <c r="DM149" s="5">
        <v>112681</v>
      </c>
      <c r="DN149" s="5">
        <v>110995</v>
      </c>
      <c r="DO149" s="5">
        <v>94712</v>
      </c>
      <c r="DP149" s="5">
        <v>100227</v>
      </c>
      <c r="DQ149" s="5">
        <v>128998</v>
      </c>
      <c r="DR149" s="5">
        <v>139655</v>
      </c>
      <c r="DS149" s="5">
        <v>144039</v>
      </c>
      <c r="DT149" s="5">
        <v>174931</v>
      </c>
      <c r="DU149" s="5">
        <v>156481</v>
      </c>
      <c r="DV149" s="5">
        <v>170711</v>
      </c>
      <c r="DW149" s="5">
        <v>141059</v>
      </c>
      <c r="DX149" s="5">
        <v>141884</v>
      </c>
      <c r="DY149" s="5">
        <v>115867</v>
      </c>
      <c r="DZ149" s="5">
        <v>126009</v>
      </c>
      <c r="EA149" s="5">
        <v>44853</v>
      </c>
      <c r="EB149" s="5">
        <v>31739</v>
      </c>
      <c r="EC149" s="5">
        <v>53464</v>
      </c>
      <c r="ED149" s="5">
        <v>94730</v>
      </c>
      <c r="EE149" s="5">
        <v>42062</v>
      </c>
      <c r="EF149" s="5">
        <v>28144</v>
      </c>
      <c r="EG149" s="5">
        <v>44677</v>
      </c>
      <c r="EH149" s="5">
        <v>77767</v>
      </c>
      <c r="EI149" s="5">
        <v>33849</v>
      </c>
      <c r="EJ149" s="5">
        <v>41603</v>
      </c>
      <c r="EK149" s="5">
        <v>37872</v>
      </c>
      <c r="EL149" s="5">
        <v>44890</v>
      </c>
      <c r="EM149" s="5">
        <v>55037</v>
      </c>
      <c r="EN149" s="5">
        <v>62178</v>
      </c>
      <c r="EO149" s="5">
        <v>6194</v>
      </c>
      <c r="EP149" s="5">
        <v>4612</v>
      </c>
      <c r="EQ149" s="5">
        <v>31486</v>
      </c>
      <c r="ER149" s="5">
        <v>11770</v>
      </c>
      <c r="ES149" s="5">
        <v>9610</v>
      </c>
      <c r="ET149" s="5">
        <v>17390</v>
      </c>
      <c r="EU149" s="5">
        <v>-2645</v>
      </c>
      <c r="EV149" s="5">
        <v>20232</v>
      </c>
      <c r="EW149" s="5">
        <v>11499</v>
      </c>
      <c r="EX149" s="5">
        <v>4729</v>
      </c>
      <c r="EY149" s="5">
        <v>30747</v>
      </c>
      <c r="EZ149" s="5">
        <v>10182</v>
      </c>
      <c r="FA149" s="5">
        <v>25943</v>
      </c>
      <c r="FB149" s="5">
        <v>31769</v>
      </c>
      <c r="FC149" s="5">
        <v>6396</v>
      </c>
      <c r="FD149" s="5">
        <v>9398</v>
      </c>
      <c r="FE149" s="5">
        <v>27380</v>
      </c>
      <c r="FF149" s="5">
        <v>32049</v>
      </c>
      <c r="FG149" s="5">
        <v>0</v>
      </c>
      <c r="FH149" s="5">
        <v>0</v>
      </c>
      <c r="FI149" s="5">
        <v>0</v>
      </c>
      <c r="FJ149" s="5">
        <v>0</v>
      </c>
      <c r="FK149" s="5">
        <v>0</v>
      </c>
      <c r="FL149" s="5">
        <v>0</v>
      </c>
      <c r="FM149" s="5">
        <v>0</v>
      </c>
      <c r="FN149" s="5">
        <v>0</v>
      </c>
      <c r="FO149" s="5">
        <v>0</v>
      </c>
      <c r="FP149" s="5">
        <v>0</v>
      </c>
      <c r="FQ149" s="5">
        <v>0</v>
      </c>
      <c r="FR149" s="5">
        <v>0</v>
      </c>
      <c r="FS149" s="5">
        <v>0</v>
      </c>
      <c r="FT149" s="5">
        <v>0</v>
      </c>
      <c r="FU149" s="5" t="s">
        <v>220</v>
      </c>
      <c r="FV149" s="5" t="s">
        <v>220</v>
      </c>
      <c r="FW149" s="5" t="s">
        <v>220</v>
      </c>
      <c r="FX149" s="5" t="s">
        <v>220</v>
      </c>
      <c r="FY149" s="5" t="s">
        <v>220</v>
      </c>
      <c r="FZ149" s="5" t="s">
        <v>220</v>
      </c>
      <c r="GA149" s="5" t="s">
        <v>220</v>
      </c>
      <c r="GB149" s="5" t="s">
        <v>220</v>
      </c>
      <c r="GC149" s="5" t="s">
        <v>220</v>
      </c>
      <c r="GD149" s="5" t="s">
        <v>220</v>
      </c>
      <c r="GE149" s="5" t="s">
        <v>220</v>
      </c>
      <c r="GF149" s="5" t="s">
        <v>220</v>
      </c>
      <c r="GG149" s="5" t="s">
        <v>220</v>
      </c>
      <c r="GH149" s="5" t="s">
        <v>220</v>
      </c>
      <c r="GI149" s="5" t="s">
        <v>220</v>
      </c>
      <c r="GJ149" s="5" t="s">
        <v>220</v>
      </c>
      <c r="GK149" s="5" t="s">
        <v>220</v>
      </c>
      <c r="GL149" s="5" t="s">
        <v>220</v>
      </c>
      <c r="GM149" s="5">
        <v>1059897</v>
      </c>
      <c r="GN149" s="5">
        <v>1085167</v>
      </c>
      <c r="GO149" s="5">
        <v>1350806</v>
      </c>
      <c r="GP149" s="5">
        <v>1016006</v>
      </c>
      <c r="GQ149" s="5">
        <v>1299588</v>
      </c>
      <c r="GR149" s="5">
        <v>799993</v>
      </c>
      <c r="GS149" s="5">
        <v>694235</v>
      </c>
      <c r="GT149" s="5">
        <v>532346</v>
      </c>
      <c r="GU149" s="5">
        <v>390214</v>
      </c>
      <c r="GV149" s="5">
        <v>339126</v>
      </c>
      <c r="GW149" s="5">
        <v>234955</v>
      </c>
      <c r="GX149" s="5">
        <v>283386</v>
      </c>
      <c r="GY149" s="5">
        <v>244561</v>
      </c>
      <c r="GZ149" s="5">
        <v>226635</v>
      </c>
      <c r="HA149" s="5">
        <v>149866</v>
      </c>
      <c r="HB149" s="5">
        <v>168733</v>
      </c>
      <c r="HC149" s="5">
        <v>239653</v>
      </c>
      <c r="HD149" s="5">
        <v>202513</v>
      </c>
      <c r="HE149" s="5">
        <v>132324</v>
      </c>
      <c r="HF149" s="5">
        <v>218187</v>
      </c>
      <c r="HG149" s="5">
        <v>233682</v>
      </c>
      <c r="HH149" s="5">
        <v>211482</v>
      </c>
      <c r="HI149" s="5">
        <v>229251</v>
      </c>
      <c r="HJ149" s="5">
        <v>255097</v>
      </c>
      <c r="HK149" s="5">
        <v>376709</v>
      </c>
      <c r="HL149" s="5">
        <v>477425</v>
      </c>
      <c r="HM149" s="5">
        <v>379046</v>
      </c>
      <c r="HN149" s="5">
        <v>336611</v>
      </c>
      <c r="HO149" s="5">
        <v>275902</v>
      </c>
      <c r="HP149" s="5">
        <v>246114</v>
      </c>
      <c r="HQ149" s="5">
        <v>330803</v>
      </c>
      <c r="HR149" s="5">
        <v>263474</v>
      </c>
      <c r="HS149" s="5">
        <v>550415</v>
      </c>
      <c r="HT149" s="5">
        <v>542015</v>
      </c>
      <c r="HU149" s="5">
        <v>497005</v>
      </c>
      <c r="HV149" s="5">
        <v>521798</v>
      </c>
      <c r="HW149" s="5">
        <v>658057</v>
      </c>
      <c r="HX149" s="5">
        <v>662942</v>
      </c>
      <c r="HY149" s="5">
        <v>632743</v>
      </c>
      <c r="HZ149" s="5">
        <v>624099</v>
      </c>
      <c r="IA149" s="5">
        <v>763149</v>
      </c>
      <c r="IB149" s="5">
        <v>1391925</v>
      </c>
      <c r="IC149" s="5">
        <v>1914123</v>
      </c>
      <c r="ID149" s="5">
        <v>1986352</v>
      </c>
      <c r="IE149" s="5">
        <v>2016112</v>
      </c>
      <c r="IF149" s="5">
        <v>1912109</v>
      </c>
      <c r="IG149" s="5">
        <v>1806523</v>
      </c>
      <c r="IH149" s="5">
        <v>1718294</v>
      </c>
      <c r="II149" s="5">
        <v>1655075</v>
      </c>
      <c r="IJ149" s="5">
        <v>1638938</v>
      </c>
      <c r="IK149" s="5">
        <v>1502247</v>
      </c>
      <c r="IL149" s="5">
        <v>1518341</v>
      </c>
      <c r="IM149" s="5">
        <v>1555625</v>
      </c>
      <c r="IN149" s="5">
        <v>1689772</v>
      </c>
      <c r="IO149" s="5">
        <v>1170380</v>
      </c>
      <c r="IP149" s="5">
        <v>1006592</v>
      </c>
      <c r="IQ149" s="5">
        <v>947121</v>
      </c>
      <c r="IR149" s="5">
        <v>961070</v>
      </c>
      <c r="IS149" s="5">
        <v>1001187</v>
      </c>
      <c r="IT149" s="5">
        <v>1025655</v>
      </c>
      <c r="IU149" s="5">
        <v>881991</v>
      </c>
      <c r="IV149" s="5">
        <v>755490</v>
      </c>
      <c r="IW149" s="5">
        <v>717364</v>
      </c>
      <c r="IX149" s="5">
        <v>645973</v>
      </c>
      <c r="IY149" s="5">
        <v>0</v>
      </c>
      <c r="IZ149" s="5">
        <v>0</v>
      </c>
      <c r="JA149" s="5">
        <v>0</v>
      </c>
      <c r="JB149" s="5">
        <v>0</v>
      </c>
      <c r="JC149" s="5">
        <v>0</v>
      </c>
      <c r="JD149" s="5">
        <v>0</v>
      </c>
      <c r="JE149" s="5">
        <v>0</v>
      </c>
      <c r="JF149" s="5">
        <v>0</v>
      </c>
      <c r="JG149" s="5">
        <v>0</v>
      </c>
      <c r="JH149" s="5">
        <v>0</v>
      </c>
      <c r="JI149" s="5">
        <v>0</v>
      </c>
      <c r="JJ149" s="5">
        <v>0</v>
      </c>
      <c r="JK149" s="5">
        <v>0</v>
      </c>
      <c r="JL149" s="5">
        <v>0</v>
      </c>
      <c r="JM149" s="5">
        <v>0</v>
      </c>
      <c r="JN149" s="5">
        <v>0</v>
      </c>
      <c r="JO149" s="5">
        <v>0</v>
      </c>
      <c r="JP149" s="5">
        <v>0</v>
      </c>
      <c r="JQ149" s="5">
        <v>0</v>
      </c>
      <c r="JR149" s="5">
        <v>78379</v>
      </c>
      <c r="JS149" s="5">
        <v>137168</v>
      </c>
      <c r="JT149" s="5">
        <v>142617</v>
      </c>
      <c r="JU149" s="5">
        <v>131359</v>
      </c>
      <c r="JV149" s="5">
        <v>133245</v>
      </c>
      <c r="JW149" s="5">
        <v>152126</v>
      </c>
      <c r="JX149" s="5">
        <v>145387</v>
      </c>
      <c r="JY149" s="5">
        <v>162844</v>
      </c>
      <c r="JZ149" s="5">
        <v>135119</v>
      </c>
      <c r="KA149" s="5">
        <v>138977</v>
      </c>
      <c r="KB149" s="5">
        <v>158914</v>
      </c>
      <c r="KC149" s="5">
        <v>166163</v>
      </c>
      <c r="KD149" s="5">
        <v>152452</v>
      </c>
      <c r="KE149" s="5">
        <v>177826</v>
      </c>
      <c r="KF149" s="5">
        <v>160617</v>
      </c>
      <c r="KG149" s="5">
        <v>129560</v>
      </c>
      <c r="KH149" s="5">
        <v>121522</v>
      </c>
      <c r="KI149" s="5">
        <v>111169</v>
      </c>
      <c r="KJ149" s="5">
        <v>94526</v>
      </c>
      <c r="KK149" s="5">
        <v>84674</v>
      </c>
      <c r="KL149" s="5">
        <v>73825</v>
      </c>
      <c r="KM149" s="5">
        <v>70942</v>
      </c>
      <c r="KN149" s="5">
        <v>87039</v>
      </c>
      <c r="KO149" s="5">
        <v>153610</v>
      </c>
      <c r="KP149" s="5">
        <v>163132</v>
      </c>
      <c r="KQ149" s="5">
        <v>161154</v>
      </c>
      <c r="KR149" s="5">
        <v>126783</v>
      </c>
      <c r="KS149" s="5">
        <v>193922</v>
      </c>
      <c r="KT149" s="5">
        <v>12677</v>
      </c>
      <c r="KU149" s="5">
        <v>5334</v>
      </c>
      <c r="KV149" s="5">
        <v>6866</v>
      </c>
      <c r="KW149" s="5">
        <v>3643</v>
      </c>
      <c r="KX149" s="5">
        <v>12119</v>
      </c>
      <c r="KY149" s="5">
        <v>25059</v>
      </c>
      <c r="KZ149" s="5">
        <v>26199</v>
      </c>
      <c r="LA149" s="5">
        <v>14219</v>
      </c>
      <c r="LB149" s="5">
        <v>5465</v>
      </c>
      <c r="LC149" s="5">
        <v>4446</v>
      </c>
      <c r="LD149" s="5">
        <v>5507</v>
      </c>
      <c r="LE149" s="5">
        <v>5902</v>
      </c>
      <c r="LF149" s="5">
        <v>5580</v>
      </c>
      <c r="LG149" s="5">
        <v>4836</v>
      </c>
      <c r="LH149" s="5">
        <v>4426</v>
      </c>
      <c r="LI149" s="5">
        <v>4459</v>
      </c>
      <c r="LJ149" s="5">
        <v>3903</v>
      </c>
      <c r="LK149" s="5">
        <v>18080</v>
      </c>
      <c r="LL149" s="5">
        <v>19343</v>
      </c>
      <c r="LM149" s="5">
        <v>18674</v>
      </c>
      <c r="LN149" s="5">
        <v>25413</v>
      </c>
      <c r="LO149" s="5">
        <v>30324</v>
      </c>
      <c r="LP149" s="5">
        <v>27337</v>
      </c>
      <c r="LQ149" s="5">
        <v>30584</v>
      </c>
      <c r="LR149" s="5">
        <v>35972</v>
      </c>
      <c r="LS149" s="5">
        <v>26431</v>
      </c>
      <c r="LT149" s="5">
        <v>25284</v>
      </c>
      <c r="LU149" s="5">
        <v>16002</v>
      </c>
      <c r="LV149" s="5">
        <v>14938</v>
      </c>
      <c r="LW149" s="5">
        <v>17804</v>
      </c>
      <c r="LX149" s="5">
        <v>17105</v>
      </c>
      <c r="LY149" s="5">
        <v>13786</v>
      </c>
      <c r="LZ149" s="5">
        <v>13459</v>
      </c>
      <c r="MA149" s="5">
        <v>8296</v>
      </c>
      <c r="MB149" s="5">
        <v>5468</v>
      </c>
      <c r="MC149" s="5">
        <v>4575</v>
      </c>
      <c r="MD149" s="5">
        <v>4616</v>
      </c>
      <c r="ME149" s="5">
        <v>5039</v>
      </c>
      <c r="MF149" s="5">
        <v>4364</v>
      </c>
      <c r="MG149" s="5">
        <v>4859</v>
      </c>
      <c r="MH149" s="5">
        <v>5320</v>
      </c>
      <c r="MI149" s="5">
        <v>5865</v>
      </c>
      <c r="MJ149" s="5">
        <v>5782</v>
      </c>
      <c r="MK149" s="5">
        <v>5676</v>
      </c>
      <c r="ML149" s="5">
        <v>5472</v>
      </c>
      <c r="MM149" s="5">
        <v>6549</v>
      </c>
      <c r="MN149" s="5">
        <v>4869</v>
      </c>
      <c r="MO149" s="5">
        <v>5615</v>
      </c>
      <c r="MP149" s="5">
        <v>6848</v>
      </c>
      <c r="MQ149" s="5">
        <v>85</v>
      </c>
      <c r="MR149" s="5">
        <v>85</v>
      </c>
      <c r="MS149" s="5">
        <v>81</v>
      </c>
      <c r="MT149" s="5">
        <v>77</v>
      </c>
      <c r="MU149" s="5">
        <v>212</v>
      </c>
      <c r="MV149" s="5">
        <v>222</v>
      </c>
      <c r="MW149" s="5">
        <v>339</v>
      </c>
      <c r="MX149" s="5">
        <v>470</v>
      </c>
      <c r="MY149" s="5">
        <v>374</v>
      </c>
      <c r="MZ149" s="5">
        <v>6</v>
      </c>
      <c r="NA149" s="5">
        <v>4106</v>
      </c>
      <c r="NB149" s="5">
        <v>3357</v>
      </c>
      <c r="NC149" s="5">
        <v>3979</v>
      </c>
      <c r="ND149" s="5">
        <v>2760</v>
      </c>
      <c r="NE149" s="5" t="s">
        <v>220</v>
      </c>
      <c r="NF149" s="5" t="s">
        <v>220</v>
      </c>
      <c r="NG149" s="5" t="s">
        <v>220</v>
      </c>
      <c r="NH149" s="5" t="s">
        <v>220</v>
      </c>
      <c r="NI149" s="5" t="s">
        <v>220</v>
      </c>
      <c r="NJ149" s="5" t="s">
        <v>220</v>
      </c>
      <c r="NK149" s="5" t="s">
        <v>220</v>
      </c>
      <c r="NL149" s="5" t="s">
        <v>220</v>
      </c>
      <c r="NM149" s="5" t="s">
        <v>220</v>
      </c>
      <c r="NN149" s="5" t="s">
        <v>220</v>
      </c>
      <c r="NO149" s="5" t="s">
        <v>220</v>
      </c>
      <c r="NP149" s="5" t="s">
        <v>220</v>
      </c>
      <c r="NQ149" s="5" t="s">
        <v>220</v>
      </c>
      <c r="NR149" s="5" t="s">
        <v>220</v>
      </c>
      <c r="NS149" s="5" t="s">
        <v>220</v>
      </c>
      <c r="NT149" s="5" t="s">
        <v>220</v>
      </c>
      <c r="NU149" s="5" t="s">
        <v>220</v>
      </c>
      <c r="NV149" s="5" t="s">
        <v>220</v>
      </c>
      <c r="NW149" s="5">
        <v>0</v>
      </c>
      <c r="NX149" s="5">
        <v>0</v>
      </c>
      <c r="NY149" s="5">
        <v>0</v>
      </c>
      <c r="NZ149" s="5">
        <v>0</v>
      </c>
      <c r="OA149" s="5">
        <v>0</v>
      </c>
      <c r="OB149" s="5">
        <v>0</v>
      </c>
      <c r="OC149" s="5">
        <v>0</v>
      </c>
      <c r="OD149" s="5">
        <v>0</v>
      </c>
      <c r="OE149" s="5">
        <v>0</v>
      </c>
      <c r="OF149" s="5">
        <v>0</v>
      </c>
      <c r="OG149" s="5">
        <v>0</v>
      </c>
      <c r="OH149" s="5">
        <v>0</v>
      </c>
      <c r="OI149" s="5">
        <v>0</v>
      </c>
      <c r="OJ149" s="5">
        <v>0</v>
      </c>
      <c r="OK149" s="5" t="s">
        <v>220</v>
      </c>
      <c r="OL149" s="5" t="s">
        <v>220</v>
      </c>
      <c r="OM149" s="5" t="s">
        <v>220</v>
      </c>
      <c r="ON149" s="5" t="s">
        <v>220</v>
      </c>
      <c r="OO149" s="5" t="s">
        <v>220</v>
      </c>
      <c r="OP149" s="5" t="s">
        <v>220</v>
      </c>
      <c r="OQ149" s="5" t="s">
        <v>220</v>
      </c>
      <c r="OR149" s="5" t="s">
        <v>220</v>
      </c>
      <c r="OS149" s="5" t="s">
        <v>220</v>
      </c>
      <c r="OT149" s="5" t="s">
        <v>220</v>
      </c>
      <c r="OU149" s="5" t="s">
        <v>220</v>
      </c>
      <c r="OV149" s="5" t="s">
        <v>220</v>
      </c>
      <c r="OW149" s="5" t="s">
        <v>220</v>
      </c>
      <c r="OX149" s="5" t="s">
        <v>220</v>
      </c>
      <c r="OY149" s="5" t="s">
        <v>220</v>
      </c>
      <c r="OZ149" s="5" t="s">
        <v>220</v>
      </c>
      <c r="PA149" s="5" t="s">
        <v>220</v>
      </c>
      <c r="PB149" s="5" t="s">
        <v>220</v>
      </c>
      <c r="PC149" s="5">
        <v>95494</v>
      </c>
      <c r="PD149" s="5">
        <v>94552</v>
      </c>
      <c r="PE149" s="5">
        <v>74502</v>
      </c>
      <c r="PF149" s="5">
        <v>65984</v>
      </c>
      <c r="PG149" s="5">
        <v>66147</v>
      </c>
      <c r="PH149" s="5">
        <v>80556</v>
      </c>
      <c r="PI149" s="5">
        <v>77014</v>
      </c>
      <c r="PJ149" s="5">
        <v>82035</v>
      </c>
      <c r="PK149" s="5">
        <v>85890</v>
      </c>
      <c r="PL149" s="5">
        <v>75007</v>
      </c>
      <c r="PM149" s="5">
        <v>70226</v>
      </c>
      <c r="PN149" s="5">
        <v>77971</v>
      </c>
      <c r="PO149" s="5">
        <v>76405</v>
      </c>
      <c r="PP149" s="5">
        <v>69682</v>
      </c>
      <c r="PQ149" s="5">
        <v>63755</v>
      </c>
      <c r="PR149" s="5">
        <v>65868</v>
      </c>
      <c r="PS149" s="5">
        <v>62444</v>
      </c>
      <c r="PT149" s="5">
        <v>55538</v>
      </c>
      <c r="PU149" s="5">
        <v>48340</v>
      </c>
      <c r="PV149" s="5">
        <v>54321</v>
      </c>
      <c r="PW149" s="5">
        <v>55942</v>
      </c>
      <c r="PX149" s="5">
        <v>49147</v>
      </c>
      <c r="PY149" s="5">
        <v>41102</v>
      </c>
      <c r="PZ149" s="5">
        <v>46437</v>
      </c>
      <c r="QA149" s="5">
        <v>35780</v>
      </c>
      <c r="QB149" s="5">
        <v>35024</v>
      </c>
      <c r="QC149" s="5">
        <v>33081</v>
      </c>
      <c r="QD149" s="5">
        <v>35484</v>
      </c>
      <c r="QE149" s="5">
        <v>37138</v>
      </c>
      <c r="QF149" s="5">
        <v>34986</v>
      </c>
      <c r="QG149" s="5">
        <v>33359</v>
      </c>
      <c r="QH149" s="5">
        <v>30448</v>
      </c>
      <c r="QI149" s="5">
        <v>90004</v>
      </c>
      <c r="QJ149" s="5">
        <v>93774</v>
      </c>
      <c r="QK149" s="5">
        <v>82082</v>
      </c>
      <c r="QL149" s="5">
        <v>100693</v>
      </c>
      <c r="QM149" s="5">
        <v>91788</v>
      </c>
      <c r="QN149" s="5">
        <v>95544</v>
      </c>
      <c r="QO149" s="5">
        <v>89280</v>
      </c>
      <c r="QP149" s="5">
        <v>75265</v>
      </c>
      <c r="QQ149" s="5">
        <v>66414</v>
      </c>
      <c r="QR149" s="5">
        <v>67371</v>
      </c>
      <c r="QS149" s="5">
        <v>55925</v>
      </c>
      <c r="QT149" s="5">
        <v>69190</v>
      </c>
      <c r="QU149" s="5">
        <v>71741</v>
      </c>
      <c r="QV149" s="5">
        <v>72252</v>
      </c>
      <c r="QW149" s="5">
        <v>62605</v>
      </c>
      <c r="QX149" s="5">
        <v>58669</v>
      </c>
      <c r="QY149" s="5">
        <v>60509</v>
      </c>
      <c r="QZ149" s="5">
        <v>62338</v>
      </c>
      <c r="RA149" s="5">
        <v>52883</v>
      </c>
      <c r="RB149" s="5">
        <v>55460</v>
      </c>
      <c r="RC149" s="5">
        <v>51459</v>
      </c>
      <c r="RD149" s="5">
        <v>43403</v>
      </c>
      <c r="RE149" s="5">
        <v>44452</v>
      </c>
      <c r="RF149" s="5">
        <v>46120</v>
      </c>
      <c r="RG149" s="5">
        <v>52172</v>
      </c>
      <c r="RH149" s="5">
        <v>51442</v>
      </c>
      <c r="RI149" s="5">
        <v>57964</v>
      </c>
      <c r="RJ149" s="5">
        <v>55449</v>
      </c>
      <c r="RK149" s="5">
        <v>55845</v>
      </c>
      <c r="RL149" s="5">
        <v>54915</v>
      </c>
      <c r="RM149" s="5">
        <v>57049</v>
      </c>
      <c r="RN149" s="5">
        <v>59966</v>
      </c>
      <c r="RO149" s="5">
        <v>75180</v>
      </c>
      <c r="RP149" s="5">
        <v>78460</v>
      </c>
      <c r="RQ149" s="5">
        <v>69181</v>
      </c>
      <c r="RR149" s="5">
        <v>82383</v>
      </c>
      <c r="RS149" s="5">
        <v>86548</v>
      </c>
      <c r="RT149" s="5">
        <v>78943</v>
      </c>
      <c r="RU149" s="5">
        <v>74898</v>
      </c>
      <c r="RV149" s="5">
        <v>72840</v>
      </c>
      <c r="RW149" s="5">
        <v>73846</v>
      </c>
      <c r="RX149" s="5">
        <v>70553</v>
      </c>
      <c r="RY149" s="5">
        <v>62688</v>
      </c>
      <c r="RZ149" s="5">
        <v>61463</v>
      </c>
      <c r="SA149" s="5">
        <v>55057</v>
      </c>
      <c r="SB149" s="5">
        <v>52553</v>
      </c>
      <c r="SC149" s="5">
        <v>48810</v>
      </c>
      <c r="SD149" s="5">
        <v>51153</v>
      </c>
      <c r="SE149" s="5">
        <v>54758</v>
      </c>
      <c r="SF149" s="5">
        <v>50910</v>
      </c>
      <c r="SG149" s="5">
        <v>42833</v>
      </c>
      <c r="SH149" s="5">
        <v>58958</v>
      </c>
      <c r="SI149" s="5">
        <v>71718</v>
      </c>
      <c r="SJ149" s="5">
        <v>89539</v>
      </c>
      <c r="SK149" s="5">
        <v>50564</v>
      </c>
      <c r="SL149" s="5">
        <v>53440</v>
      </c>
      <c r="SM149" s="5">
        <v>59701</v>
      </c>
      <c r="SN149" s="5">
        <v>51443</v>
      </c>
      <c r="SO149" s="5">
        <v>50585</v>
      </c>
      <c r="SP149" s="5">
        <v>47783</v>
      </c>
      <c r="SQ149" s="5">
        <v>50948</v>
      </c>
      <c r="SR149" s="5">
        <v>51985</v>
      </c>
      <c r="SS149" s="5">
        <v>46852</v>
      </c>
      <c r="ST149" s="5">
        <v>42008</v>
      </c>
      <c r="SU149" s="5">
        <v>97225</v>
      </c>
      <c r="SV149" s="5">
        <v>97569</v>
      </c>
      <c r="SW149" s="5">
        <v>99779</v>
      </c>
      <c r="SX149" s="5">
        <v>94624</v>
      </c>
      <c r="SY149" s="5">
        <v>105952</v>
      </c>
      <c r="SZ149" s="5">
        <v>91321</v>
      </c>
      <c r="TA149" s="5">
        <v>81586</v>
      </c>
      <c r="TB149" s="5">
        <v>110168</v>
      </c>
      <c r="TC149" s="5">
        <v>113834</v>
      </c>
      <c r="TD149" s="5">
        <v>84025</v>
      </c>
      <c r="TE149" s="5">
        <v>27017</v>
      </c>
      <c r="TF149" s="5">
        <v>19991</v>
      </c>
      <c r="TG149" s="5">
        <v>16877</v>
      </c>
      <c r="TH149" s="5">
        <v>12532</v>
      </c>
      <c r="TI149" s="5">
        <v>12106</v>
      </c>
      <c r="TJ149" s="5">
        <v>11373</v>
      </c>
      <c r="TK149" s="5">
        <v>11328</v>
      </c>
      <c r="TL149" s="5">
        <v>11644</v>
      </c>
      <c r="TM149" s="5">
        <v>11732</v>
      </c>
      <c r="TN149" s="5">
        <v>9560</v>
      </c>
      <c r="TO149" s="5">
        <v>10189</v>
      </c>
      <c r="TP149" s="5">
        <v>6693</v>
      </c>
      <c r="TQ149" s="5">
        <v>15248</v>
      </c>
      <c r="TR149" s="5">
        <v>9063</v>
      </c>
      <c r="TS149" s="5">
        <v>14561</v>
      </c>
      <c r="TT149" s="5">
        <v>17140</v>
      </c>
      <c r="TU149" s="5">
        <v>16516</v>
      </c>
      <c r="TV149" s="5">
        <v>12455</v>
      </c>
      <c r="TW149" s="5">
        <v>12160</v>
      </c>
      <c r="TX149" s="5">
        <v>11621</v>
      </c>
      <c r="TY149" s="5">
        <v>16633</v>
      </c>
      <c r="TZ149" s="5">
        <v>13546</v>
      </c>
      <c r="UA149" s="5">
        <v>1895</v>
      </c>
      <c r="UB149" s="5">
        <v>1729</v>
      </c>
      <c r="UC149" s="5">
        <v>1597</v>
      </c>
      <c r="UD149" s="5">
        <v>1638</v>
      </c>
      <c r="UE149" s="5">
        <v>2233</v>
      </c>
      <c r="UF149" s="5">
        <v>2343</v>
      </c>
      <c r="UG149" s="5">
        <v>2533</v>
      </c>
      <c r="UH149" s="5">
        <v>2150</v>
      </c>
      <c r="UI149" s="5">
        <v>2316</v>
      </c>
      <c r="UJ149" s="5">
        <v>2524</v>
      </c>
      <c r="UK149" s="5">
        <v>2472</v>
      </c>
      <c r="UL149" s="5">
        <v>5885</v>
      </c>
      <c r="UM149" s="5">
        <v>6785</v>
      </c>
      <c r="UN149" s="5">
        <v>3440</v>
      </c>
      <c r="UO149" s="5">
        <v>3865</v>
      </c>
      <c r="UP149" s="5">
        <v>3848</v>
      </c>
      <c r="UQ149" s="5">
        <v>5739</v>
      </c>
      <c r="UR149" s="5">
        <v>4321</v>
      </c>
      <c r="US149" s="5">
        <v>5740</v>
      </c>
      <c r="UT149" s="5">
        <v>8523</v>
      </c>
      <c r="UU149" s="5">
        <v>10134</v>
      </c>
      <c r="UV149" s="5">
        <v>18885</v>
      </c>
      <c r="UW149" s="5">
        <v>22401</v>
      </c>
      <c r="UX149" s="5">
        <v>19152</v>
      </c>
      <c r="UY149" s="5">
        <v>8972</v>
      </c>
      <c r="UZ149" s="5">
        <v>5485</v>
      </c>
      <c r="VA149" s="5">
        <v>4479</v>
      </c>
      <c r="VB149" s="5">
        <v>8528</v>
      </c>
      <c r="VC149" s="5">
        <v>8298</v>
      </c>
      <c r="VD149" s="5">
        <v>9423</v>
      </c>
      <c r="VE149" s="5">
        <v>6289</v>
      </c>
      <c r="VF149" s="5">
        <v>6992</v>
      </c>
      <c r="VG149" s="5">
        <v>151457</v>
      </c>
      <c r="VH149" s="5">
        <v>149589</v>
      </c>
      <c r="VI149" s="5">
        <v>169946</v>
      </c>
      <c r="VJ149" s="5">
        <v>186023</v>
      </c>
      <c r="VK149" s="5">
        <v>178535</v>
      </c>
      <c r="VL149" s="5">
        <v>136663</v>
      </c>
      <c r="VM149" s="5">
        <v>140551</v>
      </c>
      <c r="VN149" s="5">
        <v>157390</v>
      </c>
      <c r="VO149" s="5">
        <v>126834</v>
      </c>
      <c r="VP149" s="5">
        <v>149722</v>
      </c>
      <c r="VQ149" s="5">
        <v>147220</v>
      </c>
      <c r="VR149" s="5">
        <v>125730</v>
      </c>
      <c r="VS149" s="5">
        <v>121752</v>
      </c>
      <c r="VT149" s="5">
        <v>95456</v>
      </c>
      <c r="VU149" s="5">
        <v>139487</v>
      </c>
      <c r="VV149" s="5">
        <v>124289</v>
      </c>
      <c r="VW149" s="5">
        <v>140395</v>
      </c>
      <c r="VX149" s="5">
        <v>152255</v>
      </c>
      <c r="VY149" s="5">
        <v>110678</v>
      </c>
      <c r="VZ149" s="5">
        <v>156675</v>
      </c>
      <c r="WA149" s="5">
        <v>232122</v>
      </c>
      <c r="WB149" s="5">
        <v>231258</v>
      </c>
      <c r="WC149" s="5">
        <v>218692</v>
      </c>
      <c r="WD149" s="5">
        <v>215024</v>
      </c>
      <c r="WE149" s="5">
        <v>124150</v>
      </c>
      <c r="WF149" s="5">
        <v>245795</v>
      </c>
      <c r="WG149" s="5">
        <v>147151</v>
      </c>
      <c r="WH149" s="5">
        <v>136362</v>
      </c>
      <c r="WI149" s="5">
        <v>127497</v>
      </c>
      <c r="WJ149" s="5">
        <v>120659</v>
      </c>
      <c r="WK149" s="5">
        <v>108263</v>
      </c>
      <c r="WL149" s="5">
        <v>104357</v>
      </c>
      <c r="WM149" s="5">
        <v>18046</v>
      </c>
      <c r="WN149" s="5">
        <v>18626</v>
      </c>
      <c r="WO149" s="5">
        <v>18519</v>
      </c>
      <c r="WP149" s="5">
        <v>15721</v>
      </c>
      <c r="WQ149" s="5">
        <v>15807</v>
      </c>
      <c r="WR149" s="5">
        <v>14904</v>
      </c>
      <c r="WS149" s="5">
        <v>15122</v>
      </c>
      <c r="WT149" s="5">
        <v>19706</v>
      </c>
      <c r="WU149" s="5">
        <v>20416</v>
      </c>
      <c r="WV149" s="5">
        <v>14149</v>
      </c>
      <c r="WW149" s="5">
        <v>13157</v>
      </c>
      <c r="WX149" s="5">
        <v>13649</v>
      </c>
      <c r="WY149" s="5">
        <v>13992</v>
      </c>
      <c r="WZ149" s="5">
        <v>12940</v>
      </c>
      <c r="XA149" s="5">
        <v>8544</v>
      </c>
      <c r="XB149" s="5">
        <v>10477</v>
      </c>
      <c r="XC149" s="5">
        <v>11226</v>
      </c>
      <c r="XD149" s="5">
        <v>3654</v>
      </c>
      <c r="XE149" s="5">
        <v>-12066</v>
      </c>
      <c r="XF149" s="5">
        <v>21</v>
      </c>
      <c r="XG149" s="5">
        <v>750</v>
      </c>
      <c r="XH149" s="5">
        <v>3334</v>
      </c>
      <c r="XI149" s="5">
        <v>3322</v>
      </c>
      <c r="XJ149" s="5">
        <v>4658</v>
      </c>
      <c r="XK149" s="5">
        <v>3217</v>
      </c>
      <c r="XL149" s="5">
        <v>3292</v>
      </c>
      <c r="XM149" s="5">
        <v>4018</v>
      </c>
      <c r="XN149" s="5">
        <v>4750</v>
      </c>
      <c r="XO149" s="5">
        <v>5058</v>
      </c>
      <c r="XP149" s="5">
        <v>4517</v>
      </c>
      <c r="XQ149" s="5">
        <v>4887</v>
      </c>
      <c r="XR149" s="5">
        <v>4855</v>
      </c>
      <c r="XS149" s="2">
        <v>14715</v>
      </c>
      <c r="XT149" s="3" t="s">
        <v>222</v>
      </c>
      <c r="XU149" s="3" t="s">
        <v>221</v>
      </c>
      <c r="XV149" s="3" t="s">
        <v>221</v>
      </c>
      <c r="XW149" s="3" t="s">
        <v>221</v>
      </c>
      <c r="XX149" s="3" t="s">
        <v>222</v>
      </c>
      <c r="XY149" s="3" t="s">
        <v>222</v>
      </c>
      <c r="XZ149" s="3" t="s">
        <v>239</v>
      </c>
    </row>
    <row r="150" spans="1:650" x14ac:dyDescent="0.3">
      <c r="A150" s="1" t="s">
        <v>144</v>
      </c>
      <c r="B150" s="2">
        <v>4057094</v>
      </c>
      <c r="C150" s="5">
        <v>63867</v>
      </c>
      <c r="D150" s="5">
        <v>14720</v>
      </c>
      <c r="E150" s="5">
        <v>1052</v>
      </c>
      <c r="F150" s="5">
        <v>18950</v>
      </c>
      <c r="G150" s="5">
        <v>26779</v>
      </c>
      <c r="H150" s="5">
        <v>4004</v>
      </c>
      <c r="I150" s="5">
        <v>6820</v>
      </c>
      <c r="J150" s="5">
        <v>2753</v>
      </c>
      <c r="K150" s="5">
        <v>5477</v>
      </c>
      <c r="L150" s="5">
        <v>12047</v>
      </c>
      <c r="M150" s="5">
        <v>10635</v>
      </c>
      <c r="N150" s="5">
        <v>3765</v>
      </c>
      <c r="O150" s="5">
        <v>1185</v>
      </c>
      <c r="P150" s="5">
        <v>1070</v>
      </c>
      <c r="Q150" s="5">
        <v>2753</v>
      </c>
      <c r="R150" s="5">
        <v>9220</v>
      </c>
      <c r="S150" s="5">
        <v>827</v>
      </c>
      <c r="T150" s="5">
        <v>-98</v>
      </c>
      <c r="U150" s="5">
        <v>1421</v>
      </c>
      <c r="V150" s="5">
        <v>12865</v>
      </c>
      <c r="W150" s="5">
        <v>-260</v>
      </c>
      <c r="X150" s="5">
        <v>609</v>
      </c>
      <c r="Y150" s="5">
        <v>42</v>
      </c>
      <c r="Z150" s="5">
        <v>2320</v>
      </c>
      <c r="AA150" s="5">
        <v>0</v>
      </c>
      <c r="AB150" s="5">
        <v>629</v>
      </c>
      <c r="AC150" s="5">
        <v>-4682</v>
      </c>
      <c r="AD150" s="5">
        <v>8306</v>
      </c>
      <c r="AE150" s="5">
        <v>18</v>
      </c>
      <c r="AF150" s="5">
        <v>4408</v>
      </c>
      <c r="AG150" s="5">
        <v>0</v>
      </c>
      <c r="AH150" s="5">
        <v>-20</v>
      </c>
      <c r="AI150" s="5">
        <v>47861</v>
      </c>
      <c r="AJ150" s="5">
        <v>991345</v>
      </c>
      <c r="AK150" s="5">
        <v>69356</v>
      </c>
      <c r="AL150" s="5">
        <v>141020</v>
      </c>
      <c r="AM150" s="5">
        <v>712980</v>
      </c>
      <c r="AN150" s="5">
        <v>421083</v>
      </c>
      <c r="AO150" s="5">
        <v>78564</v>
      </c>
      <c r="AP150" s="5">
        <v>93348</v>
      </c>
      <c r="AQ150" s="5">
        <v>71973</v>
      </c>
      <c r="AR150" s="5">
        <v>1582542</v>
      </c>
      <c r="AS150" s="5">
        <v>226959</v>
      </c>
      <c r="AT150" s="5">
        <v>195875</v>
      </c>
      <c r="AU150" s="5">
        <v>34827</v>
      </c>
      <c r="AV150" s="5">
        <v>50076</v>
      </c>
      <c r="AW150" s="5">
        <v>30035</v>
      </c>
      <c r="AX150" s="5">
        <v>67057</v>
      </c>
      <c r="AY150" s="5">
        <v>181794</v>
      </c>
      <c r="AZ150" s="5">
        <v>21494</v>
      </c>
      <c r="BA150" s="5">
        <v>122512</v>
      </c>
      <c r="BB150" s="5">
        <v>98289</v>
      </c>
      <c r="BC150" s="5">
        <v>143064</v>
      </c>
      <c r="BD150" s="5">
        <v>105267</v>
      </c>
      <c r="BE150" s="5">
        <v>39202</v>
      </c>
      <c r="BF150" s="5">
        <v>87036</v>
      </c>
      <c r="BG150" s="5">
        <v>47258</v>
      </c>
      <c r="BH150" s="5">
        <v>93954</v>
      </c>
      <c r="BI150" s="5">
        <v>76559</v>
      </c>
      <c r="BJ150" s="5">
        <v>196637</v>
      </c>
      <c r="BK150" s="5">
        <v>63641</v>
      </c>
      <c r="BL150" s="5">
        <v>10149</v>
      </c>
      <c r="BM150" s="5">
        <v>117283</v>
      </c>
      <c r="BN150" s="5">
        <v>37766</v>
      </c>
      <c r="BO150" s="5">
        <v>225520</v>
      </c>
      <c r="BP150" s="5">
        <v>304665</v>
      </c>
      <c r="BQ150" s="5">
        <v>86184</v>
      </c>
      <c r="BR150" s="5">
        <v>107704</v>
      </c>
      <c r="BS150" s="5">
        <v>85517</v>
      </c>
      <c r="BT150" s="5">
        <v>116518</v>
      </c>
      <c r="BU150" s="5">
        <v>131265</v>
      </c>
      <c r="BV150" s="5">
        <v>143970</v>
      </c>
      <c r="BW150" s="5">
        <v>128375</v>
      </c>
      <c r="BX150" s="5">
        <v>142422</v>
      </c>
      <c r="BY150" s="5">
        <v>133791</v>
      </c>
      <c r="BZ150" s="5">
        <v>84383</v>
      </c>
      <c r="CA150" s="5">
        <v>54069</v>
      </c>
      <c r="CB150" s="5">
        <v>6448</v>
      </c>
      <c r="CC150" s="5">
        <v>62757</v>
      </c>
      <c r="CD150" s="5">
        <v>94036</v>
      </c>
      <c r="CE150" s="5">
        <v>38110</v>
      </c>
      <c r="CF150" s="5">
        <v>19199</v>
      </c>
      <c r="CG150" s="5">
        <v>61527</v>
      </c>
      <c r="CH150" s="5">
        <v>14349</v>
      </c>
      <c r="CI150" s="5">
        <v>19363</v>
      </c>
      <c r="CJ150" s="5">
        <v>26016</v>
      </c>
      <c r="CK150" s="5">
        <v>27805</v>
      </c>
      <c r="CL150" s="5">
        <v>14325</v>
      </c>
      <c r="CM150" s="5">
        <v>19750</v>
      </c>
      <c r="CN150" s="5">
        <v>36259</v>
      </c>
      <c r="CO150" s="5">
        <v>18020</v>
      </c>
      <c r="CP150" s="5">
        <v>141930</v>
      </c>
      <c r="CQ150" s="5">
        <v>16270</v>
      </c>
      <c r="CR150" s="5">
        <v>15016</v>
      </c>
      <c r="CS150" s="5">
        <v>7041</v>
      </c>
      <c r="CT150" s="5">
        <v>8282</v>
      </c>
      <c r="CU150" s="5">
        <v>392582</v>
      </c>
      <c r="CV150" s="5">
        <v>276942</v>
      </c>
      <c r="CW150" s="5">
        <v>235993</v>
      </c>
      <c r="CX150" s="5">
        <v>248655</v>
      </c>
      <c r="CY150" s="5">
        <v>231178</v>
      </c>
      <c r="CZ150" s="5">
        <v>239321</v>
      </c>
      <c r="DA150" s="5">
        <v>217189</v>
      </c>
      <c r="DB150" s="5">
        <v>166625</v>
      </c>
      <c r="DC150" s="5">
        <v>176050</v>
      </c>
      <c r="DD150" s="5">
        <v>150030</v>
      </c>
      <c r="DE150" s="5">
        <v>135123</v>
      </c>
      <c r="DF150" s="5">
        <v>218418</v>
      </c>
      <c r="DG150" s="5">
        <v>173191</v>
      </c>
      <c r="DH150" s="5">
        <v>142327</v>
      </c>
      <c r="DI150" s="5">
        <v>132576</v>
      </c>
      <c r="DJ150" s="5">
        <v>333584</v>
      </c>
      <c r="DK150" s="5">
        <v>120481</v>
      </c>
      <c r="DL150" s="5">
        <v>123075</v>
      </c>
      <c r="DM150" s="5">
        <v>179278</v>
      </c>
      <c r="DN150" s="5">
        <v>132585</v>
      </c>
      <c r="DO150" s="5">
        <v>130915</v>
      </c>
      <c r="DP150" s="5">
        <v>137772</v>
      </c>
      <c r="DQ150" s="5">
        <v>152281</v>
      </c>
      <c r="DR150" s="5">
        <v>82368</v>
      </c>
      <c r="DS150" s="5">
        <v>95164</v>
      </c>
      <c r="DT150" s="5">
        <v>71558</v>
      </c>
      <c r="DU150" s="5">
        <v>119047</v>
      </c>
      <c r="DV150" s="5">
        <v>80838</v>
      </c>
      <c r="DW150" s="5">
        <v>58834</v>
      </c>
      <c r="DX150" s="5">
        <v>61491</v>
      </c>
      <c r="DY150" s="5">
        <v>53458</v>
      </c>
      <c r="DZ150" s="5">
        <v>43347</v>
      </c>
      <c r="EA150" s="5">
        <v>85080</v>
      </c>
      <c r="EB150" s="5">
        <v>38887</v>
      </c>
      <c r="EC150" s="5">
        <v>26775</v>
      </c>
      <c r="ED150" s="5">
        <v>42989</v>
      </c>
      <c r="EE150" s="5">
        <v>26377</v>
      </c>
      <c r="EF150" s="5">
        <v>13628</v>
      </c>
      <c r="EG150" s="5">
        <v>12949</v>
      </c>
      <c r="EH150" s="5">
        <v>16932</v>
      </c>
      <c r="EI150" s="5">
        <v>11762</v>
      </c>
      <c r="EJ150" s="5">
        <v>16260</v>
      </c>
      <c r="EK150" s="5">
        <v>42343</v>
      </c>
      <c r="EL150" s="5">
        <v>11492</v>
      </c>
      <c r="EM150" s="5">
        <v>5084</v>
      </c>
      <c r="EN150" s="5">
        <v>4999</v>
      </c>
      <c r="EO150" s="5">
        <v>18036</v>
      </c>
      <c r="EP150" s="5">
        <v>9588</v>
      </c>
      <c r="EQ150" s="5">
        <v>1069</v>
      </c>
      <c r="ER150" s="5">
        <v>1244</v>
      </c>
      <c r="ES150" s="5">
        <v>14124</v>
      </c>
      <c r="ET150" s="5">
        <v>2178</v>
      </c>
      <c r="EU150" s="5">
        <v>1271</v>
      </c>
      <c r="EV150" s="5">
        <v>925</v>
      </c>
      <c r="EW150" s="5">
        <v>2085</v>
      </c>
      <c r="EX150" s="5">
        <v>1065</v>
      </c>
      <c r="EY150" s="5">
        <v>1749</v>
      </c>
      <c r="EZ150" s="5">
        <v>1482</v>
      </c>
      <c r="FA150" s="5">
        <v>2156</v>
      </c>
      <c r="FB150" s="5">
        <v>11231</v>
      </c>
      <c r="FC150" s="5">
        <v>667</v>
      </c>
      <c r="FD150" s="5">
        <v>1031</v>
      </c>
      <c r="FE150" s="5">
        <v>1749</v>
      </c>
      <c r="FF150" s="5">
        <v>1281</v>
      </c>
      <c r="FG150" s="5">
        <v>0</v>
      </c>
      <c r="FH150" s="5">
        <v>0</v>
      </c>
      <c r="FI150" s="5">
        <v>0</v>
      </c>
      <c r="FJ150" s="5">
        <v>0</v>
      </c>
      <c r="FK150" s="5">
        <v>0</v>
      </c>
      <c r="FL150" s="5">
        <v>0</v>
      </c>
      <c r="FM150" s="5">
        <v>0</v>
      </c>
      <c r="FN150" s="5">
        <v>0</v>
      </c>
      <c r="FO150" s="5">
        <v>0</v>
      </c>
      <c r="FP150" s="5">
        <v>0</v>
      </c>
      <c r="FQ150" s="5">
        <v>0</v>
      </c>
      <c r="FR150" s="5">
        <v>0</v>
      </c>
      <c r="FS150" s="5">
        <v>0</v>
      </c>
      <c r="FT150" s="5">
        <v>0</v>
      </c>
      <c r="FU150" s="5" t="s">
        <v>220</v>
      </c>
      <c r="FV150" s="5" t="s">
        <v>220</v>
      </c>
      <c r="FW150" s="5" t="s">
        <v>220</v>
      </c>
      <c r="FX150" s="5" t="s">
        <v>220</v>
      </c>
      <c r="FY150" s="5" t="s">
        <v>220</v>
      </c>
      <c r="FZ150" s="5" t="s">
        <v>220</v>
      </c>
      <c r="GA150" s="5" t="s">
        <v>220</v>
      </c>
      <c r="GB150" s="5" t="s">
        <v>220</v>
      </c>
      <c r="GC150" s="5" t="s">
        <v>220</v>
      </c>
      <c r="GD150" s="5" t="s">
        <v>220</v>
      </c>
      <c r="GE150" s="5" t="s">
        <v>220</v>
      </c>
      <c r="GF150" s="5" t="s">
        <v>220</v>
      </c>
      <c r="GG150" s="5" t="s">
        <v>220</v>
      </c>
      <c r="GH150" s="5" t="s">
        <v>220</v>
      </c>
      <c r="GI150" s="5" t="s">
        <v>220</v>
      </c>
      <c r="GJ150" s="5" t="s">
        <v>220</v>
      </c>
      <c r="GK150" s="5" t="s">
        <v>220</v>
      </c>
      <c r="GL150" s="5" t="s">
        <v>220</v>
      </c>
      <c r="GM150" s="5">
        <v>814910</v>
      </c>
      <c r="GN150" s="5">
        <v>1626560</v>
      </c>
      <c r="GO150" s="5">
        <v>419360</v>
      </c>
      <c r="GP150" s="5">
        <v>559319</v>
      </c>
      <c r="GQ150" s="5">
        <v>1082832</v>
      </c>
      <c r="GR150" s="5">
        <v>794554</v>
      </c>
      <c r="GS150" s="5">
        <v>446787</v>
      </c>
      <c r="GT150" s="5">
        <v>423628</v>
      </c>
      <c r="GU150" s="5">
        <v>393637</v>
      </c>
      <c r="GV150" s="5">
        <v>1903301</v>
      </c>
      <c r="GW150" s="5">
        <v>548851</v>
      </c>
      <c r="GX150" s="5">
        <v>513933</v>
      </c>
      <c r="GY150" s="5">
        <v>268357</v>
      </c>
      <c r="GZ150" s="5">
        <v>204920</v>
      </c>
      <c r="HA150" s="5">
        <v>246158</v>
      </c>
      <c r="HB150" s="5">
        <v>513484</v>
      </c>
      <c r="HC150" s="5">
        <v>342281</v>
      </c>
      <c r="HD150" s="5">
        <v>164914</v>
      </c>
      <c r="HE150" s="5">
        <v>378863</v>
      </c>
      <c r="HF150" s="5">
        <v>260268</v>
      </c>
      <c r="HG150" s="5">
        <v>294356</v>
      </c>
      <c r="HH150" s="5">
        <v>270604</v>
      </c>
      <c r="HI150" s="5">
        <v>221416</v>
      </c>
      <c r="HJ150" s="5">
        <v>187311</v>
      </c>
      <c r="HK150" s="5">
        <v>163921</v>
      </c>
      <c r="HL150" s="5">
        <v>203894</v>
      </c>
      <c r="HM150" s="5">
        <v>211099</v>
      </c>
      <c r="HN150" s="5">
        <v>439088</v>
      </c>
      <c r="HO150" s="5">
        <v>139429</v>
      </c>
      <c r="HP150" s="5">
        <v>92393</v>
      </c>
      <c r="HQ150" s="5">
        <v>179782</v>
      </c>
      <c r="HR150" s="5">
        <v>90716</v>
      </c>
      <c r="HS150" s="5">
        <v>1549275</v>
      </c>
      <c r="HT150" s="5">
        <v>1536270</v>
      </c>
      <c r="HU150" s="5">
        <v>1332869</v>
      </c>
      <c r="HV150" s="5">
        <v>1333139</v>
      </c>
      <c r="HW150" s="5">
        <v>1344683</v>
      </c>
      <c r="HX150" s="5">
        <v>1496218</v>
      </c>
      <c r="HY150" s="5">
        <v>1462159</v>
      </c>
      <c r="HZ150" s="5">
        <v>1345480</v>
      </c>
      <c r="IA150" s="5">
        <v>1574354</v>
      </c>
      <c r="IB150" s="5">
        <v>1662140</v>
      </c>
      <c r="IC150" s="5">
        <v>1509419</v>
      </c>
      <c r="ID150" s="5">
        <v>1965536</v>
      </c>
      <c r="IE150" s="5">
        <v>1664454</v>
      </c>
      <c r="IF150" s="5">
        <v>2009789</v>
      </c>
      <c r="IG150" s="5">
        <v>2157676</v>
      </c>
      <c r="IH150" s="5">
        <v>1761117</v>
      </c>
      <c r="II150" s="5">
        <v>1421678</v>
      </c>
      <c r="IJ150" s="5">
        <v>2410519</v>
      </c>
      <c r="IK150" s="5">
        <v>2581556</v>
      </c>
      <c r="IL150" s="5">
        <v>1929386</v>
      </c>
      <c r="IM150" s="5">
        <v>1228379</v>
      </c>
      <c r="IN150" s="5">
        <v>838693</v>
      </c>
      <c r="IO150" s="5">
        <v>695426</v>
      </c>
      <c r="IP150" s="5">
        <v>665387</v>
      </c>
      <c r="IQ150" s="5">
        <v>665477</v>
      </c>
      <c r="IR150" s="5">
        <v>680867</v>
      </c>
      <c r="IS150" s="5">
        <v>607463</v>
      </c>
      <c r="IT150" s="5">
        <v>562483</v>
      </c>
      <c r="IU150" s="5">
        <v>534588</v>
      </c>
      <c r="IV150" s="5">
        <v>493547</v>
      </c>
      <c r="IW150" s="5">
        <v>506569</v>
      </c>
      <c r="IX150" s="5">
        <v>524378</v>
      </c>
      <c r="IY150" s="5">
        <v>73953</v>
      </c>
      <c r="IZ150" s="5">
        <v>75971</v>
      </c>
      <c r="JA150" s="5">
        <v>77719</v>
      </c>
      <c r="JB150" s="5">
        <v>88076</v>
      </c>
      <c r="JC150" s="5">
        <v>93091</v>
      </c>
      <c r="JD150" s="5">
        <v>95954</v>
      </c>
      <c r="JE150" s="5">
        <v>99082</v>
      </c>
      <c r="JF150" s="5">
        <v>87172</v>
      </c>
      <c r="JG150" s="5">
        <v>100897</v>
      </c>
      <c r="JH150" s="5">
        <v>87453</v>
      </c>
      <c r="JI150" s="5">
        <v>79064</v>
      </c>
      <c r="JJ150" s="5">
        <v>69102</v>
      </c>
      <c r="JK150" s="5">
        <v>62736</v>
      </c>
      <c r="JL150" s="5">
        <v>61496</v>
      </c>
      <c r="JM150" s="5">
        <v>57335</v>
      </c>
      <c r="JN150" s="5">
        <v>60693</v>
      </c>
      <c r="JO150" s="5">
        <v>49484</v>
      </c>
      <c r="JP150" s="5">
        <v>43961</v>
      </c>
      <c r="JQ150" s="5">
        <v>41623</v>
      </c>
      <c r="JR150" s="5">
        <v>28772</v>
      </c>
      <c r="JS150" s="5">
        <v>35019</v>
      </c>
      <c r="JT150" s="5">
        <v>32451</v>
      </c>
      <c r="JU150" s="5">
        <v>31352</v>
      </c>
      <c r="JV150" s="5">
        <v>29133</v>
      </c>
      <c r="JW150" s="5">
        <v>29395</v>
      </c>
      <c r="JX150" s="5">
        <v>42288</v>
      </c>
      <c r="JY150" s="5">
        <v>38097</v>
      </c>
      <c r="JZ150" s="5">
        <v>40163</v>
      </c>
      <c r="KA150" s="5">
        <v>33625</v>
      </c>
      <c r="KB150" s="5">
        <v>51132</v>
      </c>
      <c r="KC150" s="5">
        <v>54040</v>
      </c>
      <c r="KD150" s="5">
        <v>63484</v>
      </c>
      <c r="KE150" s="5">
        <v>51574</v>
      </c>
      <c r="KF150" s="5">
        <v>43991</v>
      </c>
      <c r="KG150" s="5">
        <v>45297</v>
      </c>
      <c r="KH150" s="5">
        <v>39436</v>
      </c>
      <c r="KI150" s="5">
        <v>38785</v>
      </c>
      <c r="KJ150" s="5">
        <v>40173</v>
      </c>
      <c r="KK150" s="5">
        <v>46296</v>
      </c>
      <c r="KL150" s="5">
        <v>43629</v>
      </c>
      <c r="KM150" s="5">
        <v>44489</v>
      </c>
      <c r="KN150" s="5">
        <v>35464</v>
      </c>
      <c r="KO150" s="5">
        <v>33583</v>
      </c>
      <c r="KP150" s="5">
        <v>33538</v>
      </c>
      <c r="KQ150" s="5">
        <v>30757</v>
      </c>
      <c r="KR150" s="5">
        <v>29149</v>
      </c>
      <c r="KS150" s="5">
        <v>25438</v>
      </c>
      <c r="KT150" s="5">
        <v>27191</v>
      </c>
      <c r="KU150" s="5">
        <v>39119</v>
      </c>
      <c r="KV150" s="5">
        <v>43950</v>
      </c>
      <c r="KW150" s="5">
        <v>84243</v>
      </c>
      <c r="KX150" s="5">
        <v>48191</v>
      </c>
      <c r="KY150" s="5">
        <v>18380</v>
      </c>
      <c r="KZ150" s="5">
        <v>17577</v>
      </c>
      <c r="LA150" s="5">
        <v>13540</v>
      </c>
      <c r="LB150" s="5">
        <v>13523</v>
      </c>
      <c r="LC150" s="5">
        <v>12337</v>
      </c>
      <c r="LD150" s="5">
        <v>9584</v>
      </c>
      <c r="LE150" s="5">
        <v>12324</v>
      </c>
      <c r="LF150" s="5">
        <v>7042</v>
      </c>
      <c r="LG150" s="5">
        <v>5099</v>
      </c>
      <c r="LH150" s="5">
        <v>4022</v>
      </c>
      <c r="LI150" s="5">
        <v>3557</v>
      </c>
      <c r="LJ150" s="5">
        <v>3594</v>
      </c>
      <c r="LK150" s="5">
        <v>7445</v>
      </c>
      <c r="LL150" s="5">
        <v>8711</v>
      </c>
      <c r="LM150" s="5">
        <v>9466</v>
      </c>
      <c r="LN150" s="5">
        <v>13902</v>
      </c>
      <c r="LO150" s="5">
        <v>14167</v>
      </c>
      <c r="LP150" s="5">
        <v>17888</v>
      </c>
      <c r="LQ150" s="5">
        <v>15275</v>
      </c>
      <c r="LR150" s="5">
        <v>9653</v>
      </c>
      <c r="LS150" s="5">
        <v>6872</v>
      </c>
      <c r="LT150" s="5">
        <v>7634</v>
      </c>
      <c r="LU150" s="5">
        <v>7120</v>
      </c>
      <c r="LV150" s="5">
        <v>5330</v>
      </c>
      <c r="LW150" s="5">
        <v>3950</v>
      </c>
      <c r="LX150" s="5">
        <v>3595</v>
      </c>
      <c r="LY150" s="5">
        <v>3311</v>
      </c>
      <c r="LZ150" s="5">
        <v>3372</v>
      </c>
      <c r="MA150" s="5">
        <v>2526</v>
      </c>
      <c r="MB150" s="5">
        <v>3186</v>
      </c>
      <c r="MC150" s="5">
        <v>2589</v>
      </c>
      <c r="MD150" s="5">
        <v>2672</v>
      </c>
      <c r="ME150" s="5">
        <v>3087</v>
      </c>
      <c r="MF150" s="5">
        <v>2353</v>
      </c>
      <c r="MG150" s="5">
        <v>2331</v>
      </c>
      <c r="MH150" s="5">
        <v>2522</v>
      </c>
      <c r="MI150" s="5">
        <v>2230</v>
      </c>
      <c r="MJ150" s="5">
        <v>2334</v>
      </c>
      <c r="MK150" s="5">
        <v>2586</v>
      </c>
      <c r="ML150" s="5">
        <v>2510</v>
      </c>
      <c r="MM150" s="5">
        <v>1941</v>
      </c>
      <c r="MN150" s="5">
        <v>2328</v>
      </c>
      <c r="MO150" s="5">
        <v>2609</v>
      </c>
      <c r="MP150" s="5">
        <v>2124</v>
      </c>
      <c r="MQ150" s="5">
        <v>444</v>
      </c>
      <c r="MR150" s="5">
        <v>486</v>
      </c>
      <c r="MS150" s="5">
        <v>528</v>
      </c>
      <c r="MT150" s="5">
        <v>341</v>
      </c>
      <c r="MU150" s="5">
        <v>362</v>
      </c>
      <c r="MV150" s="5">
        <v>313</v>
      </c>
      <c r="MW150" s="5">
        <v>542</v>
      </c>
      <c r="MX150" s="5">
        <v>704</v>
      </c>
      <c r="MY150" s="5">
        <v>679</v>
      </c>
      <c r="MZ150" s="5">
        <v>756</v>
      </c>
      <c r="NA150" s="5">
        <v>590</v>
      </c>
      <c r="NB150" s="5">
        <v>367</v>
      </c>
      <c r="NC150" s="5">
        <v>218</v>
      </c>
      <c r="ND150" s="5">
        <v>127</v>
      </c>
      <c r="NE150" s="5" t="s">
        <v>220</v>
      </c>
      <c r="NF150" s="5" t="s">
        <v>220</v>
      </c>
      <c r="NG150" s="5" t="s">
        <v>220</v>
      </c>
      <c r="NH150" s="5" t="s">
        <v>220</v>
      </c>
      <c r="NI150" s="5" t="s">
        <v>220</v>
      </c>
      <c r="NJ150" s="5" t="s">
        <v>220</v>
      </c>
      <c r="NK150" s="5" t="s">
        <v>220</v>
      </c>
      <c r="NL150" s="5" t="s">
        <v>220</v>
      </c>
      <c r="NM150" s="5" t="s">
        <v>220</v>
      </c>
      <c r="NN150" s="5" t="s">
        <v>220</v>
      </c>
      <c r="NO150" s="5" t="s">
        <v>220</v>
      </c>
      <c r="NP150" s="5" t="s">
        <v>220</v>
      </c>
      <c r="NQ150" s="5" t="s">
        <v>220</v>
      </c>
      <c r="NR150" s="5" t="s">
        <v>220</v>
      </c>
      <c r="NS150" s="5" t="s">
        <v>220</v>
      </c>
      <c r="NT150" s="5" t="s">
        <v>220</v>
      </c>
      <c r="NU150" s="5" t="s">
        <v>220</v>
      </c>
      <c r="NV150" s="5" t="s">
        <v>220</v>
      </c>
      <c r="NW150" s="5">
        <v>0</v>
      </c>
      <c r="NX150" s="5">
        <v>0</v>
      </c>
      <c r="NY150" s="5">
        <v>0</v>
      </c>
      <c r="NZ150" s="5">
        <v>0</v>
      </c>
      <c r="OA150" s="5">
        <v>0</v>
      </c>
      <c r="OB150" s="5">
        <v>0</v>
      </c>
      <c r="OC150" s="5">
        <v>0</v>
      </c>
      <c r="OD150" s="5">
        <v>0</v>
      </c>
      <c r="OE150" s="5">
        <v>0</v>
      </c>
      <c r="OF150" s="5">
        <v>0</v>
      </c>
      <c r="OG150" s="5">
        <v>0</v>
      </c>
      <c r="OH150" s="5">
        <v>0</v>
      </c>
      <c r="OI150" s="5">
        <v>0</v>
      </c>
      <c r="OJ150" s="5">
        <v>0</v>
      </c>
      <c r="OK150" s="5" t="s">
        <v>220</v>
      </c>
      <c r="OL150" s="5" t="s">
        <v>220</v>
      </c>
      <c r="OM150" s="5" t="s">
        <v>220</v>
      </c>
      <c r="ON150" s="5" t="s">
        <v>220</v>
      </c>
      <c r="OO150" s="5" t="s">
        <v>220</v>
      </c>
      <c r="OP150" s="5" t="s">
        <v>220</v>
      </c>
      <c r="OQ150" s="5" t="s">
        <v>220</v>
      </c>
      <c r="OR150" s="5" t="s">
        <v>220</v>
      </c>
      <c r="OS150" s="5" t="s">
        <v>220</v>
      </c>
      <c r="OT150" s="5" t="s">
        <v>220</v>
      </c>
      <c r="OU150" s="5" t="s">
        <v>220</v>
      </c>
      <c r="OV150" s="5" t="s">
        <v>220</v>
      </c>
      <c r="OW150" s="5" t="s">
        <v>220</v>
      </c>
      <c r="OX150" s="5" t="s">
        <v>220</v>
      </c>
      <c r="OY150" s="5" t="s">
        <v>220</v>
      </c>
      <c r="OZ150" s="5" t="s">
        <v>220</v>
      </c>
      <c r="PA150" s="5" t="s">
        <v>220</v>
      </c>
      <c r="PB150" s="5" t="s">
        <v>220</v>
      </c>
      <c r="PC150" s="5">
        <v>64945</v>
      </c>
      <c r="PD150" s="5">
        <v>56901</v>
      </c>
      <c r="PE150" s="5">
        <v>47997</v>
      </c>
      <c r="PF150" s="5">
        <v>43568</v>
      </c>
      <c r="PG150" s="5">
        <v>46384</v>
      </c>
      <c r="PH150" s="5">
        <v>46733</v>
      </c>
      <c r="PI150" s="5">
        <v>51401</v>
      </c>
      <c r="PJ150" s="5">
        <v>49329</v>
      </c>
      <c r="PK150" s="5">
        <v>55554</v>
      </c>
      <c r="PL150" s="5">
        <v>51413</v>
      </c>
      <c r="PM150" s="5">
        <v>43207</v>
      </c>
      <c r="PN150" s="5">
        <v>39872</v>
      </c>
      <c r="PO150" s="5">
        <v>42796</v>
      </c>
      <c r="PP150" s="5">
        <v>39024</v>
      </c>
      <c r="PQ150" s="5">
        <v>38816</v>
      </c>
      <c r="PR150" s="5">
        <v>37719</v>
      </c>
      <c r="PS150" s="5">
        <v>30991</v>
      </c>
      <c r="PT150" s="5">
        <v>27233</v>
      </c>
      <c r="PU150" s="5">
        <v>23926</v>
      </c>
      <c r="PV150" s="5">
        <v>26067</v>
      </c>
      <c r="PW150" s="5">
        <v>25828</v>
      </c>
      <c r="PX150" s="5">
        <v>26224</v>
      </c>
      <c r="PY150" s="5">
        <v>23055</v>
      </c>
      <c r="PZ150" s="5">
        <v>20123</v>
      </c>
      <c r="QA150" s="5">
        <v>19315</v>
      </c>
      <c r="QB150" s="5">
        <v>19185</v>
      </c>
      <c r="QC150" s="5">
        <v>22062</v>
      </c>
      <c r="QD150" s="5">
        <v>24535</v>
      </c>
      <c r="QE150" s="5">
        <v>24091</v>
      </c>
      <c r="QF150" s="5">
        <v>24739</v>
      </c>
      <c r="QG150" s="5">
        <v>23473</v>
      </c>
      <c r="QH150" s="5">
        <v>21076</v>
      </c>
      <c r="QI150" s="5">
        <v>55427</v>
      </c>
      <c r="QJ150" s="5">
        <v>58271</v>
      </c>
      <c r="QK150" s="5">
        <v>49640</v>
      </c>
      <c r="QL150" s="5">
        <v>53051</v>
      </c>
      <c r="QM150" s="5">
        <v>46605</v>
      </c>
      <c r="QN150" s="5">
        <v>47933</v>
      </c>
      <c r="QO150" s="5">
        <v>51700</v>
      </c>
      <c r="QP150" s="5">
        <v>42306</v>
      </c>
      <c r="QQ150" s="5">
        <v>41208</v>
      </c>
      <c r="QR150" s="5">
        <v>38894</v>
      </c>
      <c r="QS150" s="5">
        <v>32980</v>
      </c>
      <c r="QT150" s="5">
        <v>32299</v>
      </c>
      <c r="QU150" s="5">
        <v>37911</v>
      </c>
      <c r="QV150" s="5">
        <v>31178</v>
      </c>
      <c r="QW150" s="5">
        <v>31222</v>
      </c>
      <c r="QX150" s="5">
        <v>28289</v>
      </c>
      <c r="QY150" s="5">
        <v>27782</v>
      </c>
      <c r="QZ150" s="5">
        <v>21209</v>
      </c>
      <c r="RA150" s="5">
        <v>22337</v>
      </c>
      <c r="RB150" s="5">
        <v>21842</v>
      </c>
      <c r="RC150" s="5">
        <v>28135</v>
      </c>
      <c r="RD150" s="5">
        <v>24715</v>
      </c>
      <c r="RE150" s="5">
        <v>24174</v>
      </c>
      <c r="RF150" s="5">
        <v>22919</v>
      </c>
      <c r="RG150" s="5">
        <v>23142</v>
      </c>
      <c r="RH150" s="5">
        <v>18597</v>
      </c>
      <c r="RI150" s="5">
        <v>19656</v>
      </c>
      <c r="RJ150" s="5">
        <v>15666</v>
      </c>
      <c r="RK150" s="5">
        <v>17870</v>
      </c>
      <c r="RL150" s="5">
        <v>17596</v>
      </c>
      <c r="RM150" s="5">
        <v>17411</v>
      </c>
      <c r="RN150" s="5">
        <v>16210</v>
      </c>
      <c r="RO150" s="5">
        <v>38067</v>
      </c>
      <c r="RP150" s="5">
        <v>34024</v>
      </c>
      <c r="RQ150" s="5">
        <v>34160</v>
      </c>
      <c r="RR150" s="5">
        <v>34860</v>
      </c>
      <c r="RS150" s="5">
        <v>33293</v>
      </c>
      <c r="RT150" s="5">
        <v>37413</v>
      </c>
      <c r="RU150" s="5">
        <v>38200</v>
      </c>
      <c r="RV150" s="5">
        <v>37952</v>
      </c>
      <c r="RW150" s="5">
        <v>41045</v>
      </c>
      <c r="RX150" s="5">
        <v>41055</v>
      </c>
      <c r="RY150" s="5">
        <v>37330</v>
      </c>
      <c r="RZ150" s="5">
        <v>41370</v>
      </c>
      <c r="SA150" s="5">
        <v>40317</v>
      </c>
      <c r="SB150" s="5">
        <v>40017</v>
      </c>
      <c r="SC150" s="5">
        <v>39321</v>
      </c>
      <c r="SD150" s="5">
        <v>34123</v>
      </c>
      <c r="SE150" s="5">
        <v>30036</v>
      </c>
      <c r="SF150" s="5">
        <v>34818</v>
      </c>
      <c r="SG150" s="5">
        <v>39581</v>
      </c>
      <c r="SH150" s="5">
        <v>37163</v>
      </c>
      <c r="SI150" s="5">
        <v>31664</v>
      </c>
      <c r="SJ150" s="5">
        <v>30094</v>
      </c>
      <c r="SK150" s="5">
        <v>35484</v>
      </c>
      <c r="SL150" s="5">
        <v>33710</v>
      </c>
      <c r="SM150" s="5">
        <v>34832</v>
      </c>
      <c r="SN150" s="5">
        <v>34949</v>
      </c>
      <c r="SO150" s="5">
        <v>32252</v>
      </c>
      <c r="SP150" s="5">
        <v>28494</v>
      </c>
      <c r="SQ150" s="5">
        <v>34401</v>
      </c>
      <c r="SR150" s="5">
        <v>31885</v>
      </c>
      <c r="SS150" s="5">
        <v>33782</v>
      </c>
      <c r="ST150" s="5">
        <v>32100</v>
      </c>
      <c r="SU150" s="5">
        <v>122739</v>
      </c>
      <c r="SV150" s="5">
        <v>128690</v>
      </c>
      <c r="SW150" s="5">
        <v>113706</v>
      </c>
      <c r="SX150" s="5">
        <v>107952</v>
      </c>
      <c r="SY150" s="5">
        <v>121395</v>
      </c>
      <c r="SZ150" s="5">
        <v>130409</v>
      </c>
      <c r="TA150" s="5">
        <v>125572</v>
      </c>
      <c r="TB150" s="5">
        <v>109828</v>
      </c>
      <c r="TC150" s="5">
        <v>101593</v>
      </c>
      <c r="TD150" s="5">
        <v>113002</v>
      </c>
      <c r="TE150" s="5">
        <v>93964</v>
      </c>
      <c r="TF150" s="5">
        <v>36306</v>
      </c>
      <c r="TG150" s="5">
        <v>21238</v>
      </c>
      <c r="TH150" s="5">
        <v>18411</v>
      </c>
      <c r="TI150" s="5">
        <v>13656</v>
      </c>
      <c r="TJ150" s="5">
        <v>10701</v>
      </c>
      <c r="TK150" s="5">
        <v>8492</v>
      </c>
      <c r="TL150" s="5">
        <v>945</v>
      </c>
      <c r="TM150" s="5">
        <v>2277</v>
      </c>
      <c r="TN150" s="5">
        <v>2465</v>
      </c>
      <c r="TO150" s="5">
        <v>1972</v>
      </c>
      <c r="TP150" s="5">
        <v>2751</v>
      </c>
      <c r="TQ150" s="5">
        <v>2439</v>
      </c>
      <c r="TR150" s="5">
        <v>3625</v>
      </c>
      <c r="TS150" s="5">
        <v>3649</v>
      </c>
      <c r="TT150" s="5">
        <v>5743</v>
      </c>
      <c r="TU150" s="5">
        <v>5978</v>
      </c>
      <c r="TV150" s="5">
        <v>5320</v>
      </c>
      <c r="TW150" s="5">
        <v>4898</v>
      </c>
      <c r="TX150" s="5">
        <v>4265</v>
      </c>
      <c r="TY150" s="5">
        <v>3783</v>
      </c>
      <c r="TZ150" s="5">
        <v>3162</v>
      </c>
      <c r="UA150" s="5">
        <v>826</v>
      </c>
      <c r="UB150" s="5">
        <v>692</v>
      </c>
      <c r="UC150" s="5">
        <v>627</v>
      </c>
      <c r="UD150" s="5">
        <v>651</v>
      </c>
      <c r="UE150" s="5">
        <v>589</v>
      </c>
      <c r="UF150" s="5">
        <v>528</v>
      </c>
      <c r="UG150" s="5">
        <v>641</v>
      </c>
      <c r="UH150" s="5">
        <v>629</v>
      </c>
      <c r="UI150" s="5">
        <v>539</v>
      </c>
      <c r="UJ150" s="5">
        <v>497</v>
      </c>
      <c r="UK150" s="5">
        <v>606</v>
      </c>
      <c r="UL150" s="5">
        <v>535</v>
      </c>
      <c r="UM150" s="5">
        <v>540</v>
      </c>
      <c r="UN150" s="5">
        <v>709</v>
      </c>
      <c r="UO150" s="5">
        <v>755</v>
      </c>
      <c r="UP150" s="5">
        <v>810</v>
      </c>
      <c r="UQ150" s="5">
        <v>3726</v>
      </c>
      <c r="UR150" s="5">
        <v>3958</v>
      </c>
      <c r="US150" s="5">
        <v>6850</v>
      </c>
      <c r="UT150" s="5">
        <v>7774</v>
      </c>
      <c r="UU150" s="5">
        <v>5585</v>
      </c>
      <c r="UV150" s="5">
        <v>5048</v>
      </c>
      <c r="UW150" s="5">
        <v>3692</v>
      </c>
      <c r="UX150" s="5">
        <v>2285</v>
      </c>
      <c r="UY150" s="5">
        <v>1820</v>
      </c>
      <c r="UZ150" s="5">
        <v>832</v>
      </c>
      <c r="VA150" s="5">
        <v>757</v>
      </c>
      <c r="VB150" s="5">
        <v>712</v>
      </c>
      <c r="VC150" s="5">
        <v>548</v>
      </c>
      <c r="VD150" s="5">
        <v>700</v>
      </c>
      <c r="VE150" s="5">
        <v>445</v>
      </c>
      <c r="VF150" s="5">
        <v>320</v>
      </c>
      <c r="VG150" s="5">
        <v>171053</v>
      </c>
      <c r="VH150" s="5">
        <v>172986</v>
      </c>
      <c r="VI150" s="5">
        <v>176635</v>
      </c>
      <c r="VJ150" s="5">
        <v>164686</v>
      </c>
      <c r="VK150" s="5">
        <v>165398</v>
      </c>
      <c r="VL150" s="5">
        <v>162145</v>
      </c>
      <c r="VM150" s="5">
        <v>166505</v>
      </c>
      <c r="VN150" s="5">
        <v>162674</v>
      </c>
      <c r="VO150" s="5">
        <v>159853</v>
      </c>
      <c r="VP150" s="5">
        <v>162739</v>
      </c>
      <c r="VQ150" s="5">
        <v>155078</v>
      </c>
      <c r="VR150" s="5">
        <v>144210</v>
      </c>
      <c r="VS150" s="5">
        <v>149188</v>
      </c>
      <c r="VT150" s="5">
        <v>156926</v>
      </c>
      <c r="VU150" s="5">
        <v>146513</v>
      </c>
      <c r="VV150" s="5">
        <v>138789</v>
      </c>
      <c r="VW150" s="5">
        <v>151449</v>
      </c>
      <c r="VX150" s="5">
        <v>132351</v>
      </c>
      <c r="VY150" s="5">
        <v>141539</v>
      </c>
      <c r="VZ150" s="5">
        <v>95116</v>
      </c>
      <c r="WA150" s="5">
        <v>86649</v>
      </c>
      <c r="WB150" s="5">
        <v>101594</v>
      </c>
      <c r="WC150" s="5">
        <v>104181</v>
      </c>
      <c r="WD150" s="5">
        <v>124672</v>
      </c>
      <c r="WE150" s="5">
        <v>133102</v>
      </c>
      <c r="WF150" s="5">
        <v>138536</v>
      </c>
      <c r="WG150" s="5">
        <v>126225</v>
      </c>
      <c r="WH150" s="5">
        <v>114983</v>
      </c>
      <c r="WI150" s="5">
        <v>114590</v>
      </c>
      <c r="WJ150" s="5">
        <v>112944</v>
      </c>
      <c r="WK150" s="5">
        <v>106968</v>
      </c>
      <c r="WL150" s="5">
        <v>103392</v>
      </c>
      <c r="WM150" s="5">
        <v>231</v>
      </c>
      <c r="WN150" s="5">
        <v>390</v>
      </c>
      <c r="WO150" s="5">
        <v>594</v>
      </c>
      <c r="WP150" s="5">
        <v>1242</v>
      </c>
      <c r="WQ150" s="5">
        <v>981</v>
      </c>
      <c r="WR150" s="5">
        <v>869</v>
      </c>
      <c r="WS150" s="5">
        <v>495</v>
      </c>
      <c r="WT150" s="5">
        <v>255</v>
      </c>
      <c r="WU150" s="5">
        <v>512</v>
      </c>
      <c r="WV150" s="5">
        <v>404</v>
      </c>
      <c r="WW150" s="5">
        <v>378</v>
      </c>
      <c r="WX150" s="5">
        <v>411</v>
      </c>
      <c r="WY150" s="5">
        <v>134</v>
      </c>
      <c r="WZ150" s="5">
        <v>100</v>
      </c>
      <c r="XA150" s="5">
        <v>207</v>
      </c>
      <c r="XB150" s="5">
        <v>212</v>
      </c>
      <c r="XC150" s="5">
        <v>528</v>
      </c>
      <c r="XD150" s="5">
        <v>0</v>
      </c>
      <c r="XE150" s="5">
        <v>0</v>
      </c>
      <c r="XF150" s="5">
        <v>153</v>
      </c>
      <c r="XG150" s="5">
        <v>154</v>
      </c>
      <c r="XH150" s="5">
        <v>248</v>
      </c>
      <c r="XI150" s="5">
        <v>307</v>
      </c>
      <c r="XJ150" s="5">
        <v>446</v>
      </c>
      <c r="XK150" s="5">
        <v>453</v>
      </c>
      <c r="XL150" s="5">
        <v>905</v>
      </c>
      <c r="XM150" s="5">
        <v>2094</v>
      </c>
      <c r="XN150" s="5">
        <v>1805</v>
      </c>
      <c r="XO150" s="5">
        <v>1141</v>
      </c>
      <c r="XP150" s="5">
        <v>1238</v>
      </c>
      <c r="XQ150" s="5">
        <v>1003</v>
      </c>
      <c r="XR150" s="5">
        <v>822</v>
      </c>
      <c r="XS150" s="2">
        <v>15466</v>
      </c>
      <c r="XT150" s="3" t="s">
        <v>222</v>
      </c>
      <c r="XU150" s="3" t="s">
        <v>222</v>
      </c>
      <c r="XV150" s="3" t="s">
        <v>222</v>
      </c>
      <c r="XW150" s="3" t="s">
        <v>221</v>
      </c>
      <c r="XX150" s="3" t="s">
        <v>222</v>
      </c>
      <c r="XY150" s="3" t="s">
        <v>222</v>
      </c>
      <c r="XZ150" s="3" t="s">
        <v>232</v>
      </c>
    </row>
    <row r="151" spans="1:650" x14ac:dyDescent="0.3">
      <c r="A151" s="1" t="s">
        <v>145</v>
      </c>
      <c r="B151" s="2">
        <v>4057022</v>
      </c>
      <c r="C151" s="5">
        <v>160</v>
      </c>
      <c r="D151" s="5">
        <v>0</v>
      </c>
      <c r="E151" s="5">
        <v>1678</v>
      </c>
      <c r="F151" s="5">
        <v>321</v>
      </c>
      <c r="G151" s="5">
        <v>14949</v>
      </c>
      <c r="H151" s="5">
        <v>82</v>
      </c>
      <c r="I151" s="5">
        <v>9213</v>
      </c>
      <c r="J151" s="5">
        <v>1153</v>
      </c>
      <c r="K151" s="5">
        <v>1229</v>
      </c>
      <c r="L151" s="5">
        <v>2971</v>
      </c>
      <c r="M151" s="5">
        <v>1136</v>
      </c>
      <c r="N151" s="5">
        <v>22520</v>
      </c>
      <c r="O151" s="5">
        <v>1672</v>
      </c>
      <c r="P151" s="5">
        <v>1151</v>
      </c>
      <c r="Q151" s="5">
        <v>8851</v>
      </c>
      <c r="R151" s="5">
        <v>2490</v>
      </c>
      <c r="S151" s="5">
        <v>1175</v>
      </c>
      <c r="T151" s="5">
        <v>688</v>
      </c>
      <c r="U151" s="5">
        <v>5266</v>
      </c>
      <c r="V151" s="5">
        <v>2183</v>
      </c>
      <c r="W151" s="5">
        <v>0</v>
      </c>
      <c r="X151" s="5">
        <v>125</v>
      </c>
      <c r="Y151" s="5">
        <v>0</v>
      </c>
      <c r="Z151" s="5">
        <v>0</v>
      </c>
      <c r="AA151" s="5">
        <v>8</v>
      </c>
      <c r="AB151" s="5">
        <v>51</v>
      </c>
      <c r="AC151" s="5">
        <v>0</v>
      </c>
      <c r="AD151" s="5">
        <v>0</v>
      </c>
      <c r="AE151" s="5">
        <v>0</v>
      </c>
      <c r="AF151" s="5">
        <v>1972</v>
      </c>
      <c r="AG151" s="5">
        <v>0</v>
      </c>
      <c r="AH151" s="5">
        <v>0</v>
      </c>
      <c r="AI151" s="5">
        <v>0</v>
      </c>
      <c r="AJ151" s="5">
        <v>-3905</v>
      </c>
      <c r="AK151" s="5">
        <v>7730</v>
      </c>
      <c r="AL151" s="5">
        <v>28751</v>
      </c>
      <c r="AM151" s="5">
        <v>22426</v>
      </c>
      <c r="AN151" s="5">
        <v>6089</v>
      </c>
      <c r="AO151" s="5">
        <v>12003</v>
      </c>
      <c r="AP151" s="5">
        <v>52629</v>
      </c>
      <c r="AQ151" s="5">
        <v>394688</v>
      </c>
      <c r="AR151" s="5">
        <v>33463</v>
      </c>
      <c r="AS151" s="5">
        <v>21332</v>
      </c>
      <c r="AT151" s="5">
        <v>54341</v>
      </c>
      <c r="AU151" s="5">
        <v>16008</v>
      </c>
      <c r="AV151" s="5">
        <v>93693</v>
      </c>
      <c r="AW151" s="5">
        <v>20551</v>
      </c>
      <c r="AX151" s="5">
        <v>12002</v>
      </c>
      <c r="AY151" s="5">
        <v>15270</v>
      </c>
      <c r="AZ151" s="5">
        <v>20985</v>
      </c>
      <c r="BA151" s="5">
        <v>24590</v>
      </c>
      <c r="BB151" s="5">
        <v>4798</v>
      </c>
      <c r="BC151" s="5">
        <v>2368</v>
      </c>
      <c r="BD151" s="5">
        <v>4102</v>
      </c>
      <c r="BE151" s="5">
        <v>3616</v>
      </c>
      <c r="BF151" s="5">
        <v>2111</v>
      </c>
      <c r="BG151" s="5">
        <v>23953</v>
      </c>
      <c r="BH151" s="5">
        <v>4681</v>
      </c>
      <c r="BI151" s="5">
        <v>4274</v>
      </c>
      <c r="BJ151" s="5">
        <v>22431</v>
      </c>
      <c r="BK151" s="5">
        <v>22514</v>
      </c>
      <c r="BL151" s="5">
        <v>1431011</v>
      </c>
      <c r="BM151" s="5">
        <v>16670</v>
      </c>
      <c r="BN151" s="5">
        <v>9006</v>
      </c>
      <c r="BO151" s="5">
        <v>165463</v>
      </c>
      <c r="BP151" s="5">
        <v>174521</v>
      </c>
      <c r="BQ151" s="5">
        <v>101147</v>
      </c>
      <c r="BR151" s="5">
        <v>133499</v>
      </c>
      <c r="BS151" s="5">
        <v>125876</v>
      </c>
      <c r="BT151" s="5">
        <v>101670</v>
      </c>
      <c r="BU151" s="5">
        <v>84364</v>
      </c>
      <c r="BV151" s="5">
        <v>40046</v>
      </c>
      <c r="BW151" s="5">
        <v>62604</v>
      </c>
      <c r="BX151" s="5">
        <v>29036</v>
      </c>
      <c r="BY151" s="5">
        <v>64235</v>
      </c>
      <c r="BZ151" s="5">
        <v>82848</v>
      </c>
      <c r="CA151" s="5">
        <v>47024</v>
      </c>
      <c r="CB151" s="5">
        <v>28149</v>
      </c>
      <c r="CC151" s="5">
        <v>17693</v>
      </c>
      <c r="CD151" s="5">
        <v>-6200</v>
      </c>
      <c r="CE151" s="5">
        <v>47790</v>
      </c>
      <c r="CF151" s="5">
        <v>11923</v>
      </c>
      <c r="CG151" s="5">
        <v>1585</v>
      </c>
      <c r="CH151" s="5">
        <v>3474</v>
      </c>
      <c r="CI151" s="5">
        <v>3052</v>
      </c>
      <c r="CJ151" s="5">
        <v>584</v>
      </c>
      <c r="CK151" s="5">
        <v>720</v>
      </c>
      <c r="CL151" s="5">
        <v>6880</v>
      </c>
      <c r="CM151" s="5">
        <v>322</v>
      </c>
      <c r="CN151" s="5">
        <v>1497</v>
      </c>
      <c r="CO151" s="5">
        <v>5164</v>
      </c>
      <c r="CP151" s="5">
        <v>496</v>
      </c>
      <c r="CQ151" s="5">
        <v>4380</v>
      </c>
      <c r="CR151" s="5">
        <v>14257</v>
      </c>
      <c r="CS151" s="5">
        <v>8195</v>
      </c>
      <c r="CT151" s="5">
        <v>3553</v>
      </c>
      <c r="CU151" s="5">
        <v>132315</v>
      </c>
      <c r="CV151" s="5">
        <v>144651</v>
      </c>
      <c r="CW151" s="5">
        <v>132127</v>
      </c>
      <c r="CX151" s="5">
        <v>145558</v>
      </c>
      <c r="CY151" s="5">
        <v>106451</v>
      </c>
      <c r="CZ151" s="5">
        <v>103440</v>
      </c>
      <c r="DA151" s="5">
        <v>81052</v>
      </c>
      <c r="DB151" s="5">
        <v>78746</v>
      </c>
      <c r="DC151" s="5">
        <v>68595</v>
      </c>
      <c r="DD151" s="5">
        <v>70133</v>
      </c>
      <c r="DE151" s="5">
        <v>72654</v>
      </c>
      <c r="DF151" s="5">
        <v>77388</v>
      </c>
      <c r="DG151" s="5">
        <v>71608</v>
      </c>
      <c r="DH151" s="5">
        <v>58734</v>
      </c>
      <c r="DI151" s="5">
        <v>60619</v>
      </c>
      <c r="DJ151" s="5">
        <v>90625</v>
      </c>
      <c r="DK151" s="5">
        <v>51498</v>
      </c>
      <c r="DL151" s="5">
        <v>37428</v>
      </c>
      <c r="DM151" s="5">
        <v>39919</v>
      </c>
      <c r="DN151" s="5">
        <v>49317</v>
      </c>
      <c r="DO151" s="5">
        <v>41172</v>
      </c>
      <c r="DP151" s="5">
        <v>28799</v>
      </c>
      <c r="DQ151" s="5">
        <v>24715</v>
      </c>
      <c r="DR151" s="5">
        <v>29595</v>
      </c>
      <c r="DS151" s="5">
        <v>22330</v>
      </c>
      <c r="DT151" s="5">
        <v>21147</v>
      </c>
      <c r="DU151" s="5">
        <v>20376</v>
      </c>
      <c r="DV151" s="5">
        <v>15241</v>
      </c>
      <c r="DW151" s="5">
        <v>14397</v>
      </c>
      <c r="DX151" s="5">
        <v>18387</v>
      </c>
      <c r="DY151" s="5">
        <v>22055</v>
      </c>
      <c r="DZ151" s="5">
        <v>26543</v>
      </c>
      <c r="EA151" s="5">
        <v>8035</v>
      </c>
      <c r="EB151" s="5">
        <v>16556</v>
      </c>
      <c r="EC151" s="5">
        <v>22096</v>
      </c>
      <c r="ED151" s="5">
        <v>28293</v>
      </c>
      <c r="EE151" s="5">
        <v>18727</v>
      </c>
      <c r="EF151" s="5">
        <v>6520</v>
      </c>
      <c r="EG151" s="5">
        <v>11478</v>
      </c>
      <c r="EH151" s="5">
        <v>23893</v>
      </c>
      <c r="EI151" s="5">
        <v>18743</v>
      </c>
      <c r="EJ151" s="5">
        <v>17052</v>
      </c>
      <c r="EK151" s="5">
        <v>42840</v>
      </c>
      <c r="EL151" s="5">
        <v>8293</v>
      </c>
      <c r="EM151" s="5">
        <v>11562</v>
      </c>
      <c r="EN151" s="5">
        <v>-256</v>
      </c>
      <c r="EO151" s="5">
        <v>10090</v>
      </c>
      <c r="EP151" s="5">
        <v>14877</v>
      </c>
      <c r="EQ151" s="5">
        <v>4105</v>
      </c>
      <c r="ER151" s="5">
        <v>33711</v>
      </c>
      <c r="ES151" s="5">
        <v>5205</v>
      </c>
      <c r="ET151" s="5">
        <v>1084</v>
      </c>
      <c r="EU151" s="5">
        <v>3697</v>
      </c>
      <c r="EV151" s="5">
        <v>2198</v>
      </c>
      <c r="EW151" s="5">
        <v>5186</v>
      </c>
      <c r="EX151" s="5">
        <v>4126</v>
      </c>
      <c r="EY151" s="5">
        <v>2517</v>
      </c>
      <c r="EZ151" s="5">
        <v>3341</v>
      </c>
      <c r="FA151" s="5">
        <v>1484</v>
      </c>
      <c r="FB151" s="5">
        <v>2913</v>
      </c>
      <c r="FC151" s="5">
        <v>387</v>
      </c>
      <c r="FD151" s="5">
        <v>18731</v>
      </c>
      <c r="FE151" s="5">
        <v>4701</v>
      </c>
      <c r="FF151" s="5">
        <v>1498</v>
      </c>
      <c r="FG151" s="5">
        <v>0</v>
      </c>
      <c r="FH151" s="5">
        <v>0</v>
      </c>
      <c r="FI151" s="5">
        <v>0</v>
      </c>
      <c r="FJ151" s="5">
        <v>0</v>
      </c>
      <c r="FK151" s="5">
        <v>0</v>
      </c>
      <c r="FL151" s="5">
        <v>0</v>
      </c>
      <c r="FM151" s="5">
        <v>0</v>
      </c>
      <c r="FN151" s="5">
        <v>0</v>
      </c>
      <c r="FO151" s="5">
        <v>0</v>
      </c>
      <c r="FP151" s="5">
        <v>0</v>
      </c>
      <c r="FQ151" s="5">
        <v>0</v>
      </c>
      <c r="FR151" s="5">
        <v>0</v>
      </c>
      <c r="FS151" s="5">
        <v>0</v>
      </c>
      <c r="FT151" s="5">
        <v>0</v>
      </c>
      <c r="FU151" s="5" t="s">
        <v>220</v>
      </c>
      <c r="FV151" s="5" t="s">
        <v>220</v>
      </c>
      <c r="FW151" s="5" t="s">
        <v>220</v>
      </c>
      <c r="FX151" s="5" t="s">
        <v>220</v>
      </c>
      <c r="FY151" s="5" t="s">
        <v>220</v>
      </c>
      <c r="FZ151" s="5" t="s">
        <v>220</v>
      </c>
      <c r="GA151" s="5" t="s">
        <v>220</v>
      </c>
      <c r="GB151" s="5" t="s">
        <v>220</v>
      </c>
      <c r="GC151" s="5" t="s">
        <v>220</v>
      </c>
      <c r="GD151" s="5" t="s">
        <v>220</v>
      </c>
      <c r="GE151" s="5" t="s">
        <v>220</v>
      </c>
      <c r="GF151" s="5" t="s">
        <v>220</v>
      </c>
      <c r="GG151" s="5" t="s">
        <v>220</v>
      </c>
      <c r="GH151" s="5" t="s">
        <v>220</v>
      </c>
      <c r="GI151" s="5" t="s">
        <v>220</v>
      </c>
      <c r="GJ151" s="5" t="s">
        <v>220</v>
      </c>
      <c r="GK151" s="5" t="s">
        <v>220</v>
      </c>
      <c r="GL151" s="5" t="s">
        <v>220</v>
      </c>
      <c r="GM151" s="5">
        <v>305974</v>
      </c>
      <c r="GN151" s="5">
        <v>331824</v>
      </c>
      <c r="GO151" s="5">
        <v>264778</v>
      </c>
      <c r="GP151" s="5">
        <v>336422</v>
      </c>
      <c r="GQ151" s="5">
        <v>288429</v>
      </c>
      <c r="GR151" s="5">
        <v>217800</v>
      </c>
      <c r="GS151" s="5">
        <v>198110</v>
      </c>
      <c r="GT151" s="5">
        <v>196467</v>
      </c>
      <c r="GU151" s="5">
        <v>545860</v>
      </c>
      <c r="GV151" s="5">
        <v>152655</v>
      </c>
      <c r="GW151" s="5">
        <v>202196</v>
      </c>
      <c r="GX151" s="5">
        <v>245390</v>
      </c>
      <c r="GY151" s="5">
        <v>147874</v>
      </c>
      <c r="GZ151" s="5">
        <v>181471</v>
      </c>
      <c r="HA151" s="5">
        <v>117804</v>
      </c>
      <c r="HB151" s="5">
        <v>113794</v>
      </c>
      <c r="HC151" s="5">
        <v>119838</v>
      </c>
      <c r="HD151" s="5">
        <v>104734</v>
      </c>
      <c r="HE151" s="5">
        <v>76564</v>
      </c>
      <c r="HF151" s="5">
        <v>60856</v>
      </c>
      <c r="HG151" s="5">
        <v>50289</v>
      </c>
      <c r="HH151" s="5">
        <v>35808</v>
      </c>
      <c r="HI151" s="5">
        <v>34237</v>
      </c>
      <c r="HJ151" s="5">
        <v>42713</v>
      </c>
      <c r="HK151" s="5">
        <v>49130</v>
      </c>
      <c r="HL151" s="5">
        <v>30717</v>
      </c>
      <c r="HM151" s="5">
        <v>31298</v>
      </c>
      <c r="HN151" s="5">
        <v>41081</v>
      </c>
      <c r="HO151" s="5">
        <v>41678</v>
      </c>
      <c r="HP151" s="5">
        <v>1484358</v>
      </c>
      <c r="HQ151" s="5">
        <v>51621</v>
      </c>
      <c r="HR151" s="5">
        <v>40600</v>
      </c>
      <c r="HS151" s="5">
        <v>377033</v>
      </c>
      <c r="HT151" s="5">
        <v>336664</v>
      </c>
      <c r="HU151" s="5">
        <v>231346</v>
      </c>
      <c r="HV151" s="5">
        <v>220123</v>
      </c>
      <c r="HW151" s="5">
        <v>266912</v>
      </c>
      <c r="HX151" s="5">
        <v>327993</v>
      </c>
      <c r="HY151" s="5">
        <v>309487</v>
      </c>
      <c r="HZ151" s="5">
        <v>338592</v>
      </c>
      <c r="IA151" s="5">
        <v>354809</v>
      </c>
      <c r="IB151" s="5">
        <v>426537</v>
      </c>
      <c r="IC151" s="5">
        <v>563524</v>
      </c>
      <c r="ID151" s="5">
        <v>621487</v>
      </c>
      <c r="IE151" s="5">
        <v>593430</v>
      </c>
      <c r="IF151" s="5">
        <v>634974</v>
      </c>
      <c r="IG151" s="5">
        <v>542008</v>
      </c>
      <c r="IH151" s="5">
        <v>441451</v>
      </c>
      <c r="II151" s="5">
        <v>424836</v>
      </c>
      <c r="IJ151" s="5">
        <v>408488</v>
      </c>
      <c r="IK151" s="5">
        <v>734296</v>
      </c>
      <c r="IL151" s="5">
        <v>872838</v>
      </c>
      <c r="IM151" s="5">
        <v>710731</v>
      </c>
      <c r="IN151" s="5">
        <v>622737</v>
      </c>
      <c r="IO151" s="5">
        <v>584903</v>
      </c>
      <c r="IP151" s="5">
        <v>572720</v>
      </c>
      <c r="IQ151" s="5">
        <v>469335</v>
      </c>
      <c r="IR151" s="5">
        <v>423360</v>
      </c>
      <c r="IS151" s="5">
        <v>396547</v>
      </c>
      <c r="IT151" s="5">
        <v>386950</v>
      </c>
      <c r="IU151" s="5">
        <v>323280</v>
      </c>
      <c r="IV151" s="5">
        <v>348445</v>
      </c>
      <c r="IW151" s="5">
        <v>303171</v>
      </c>
      <c r="IX151" s="5">
        <v>280586</v>
      </c>
      <c r="IY151" s="5">
        <v>59</v>
      </c>
      <c r="IZ151" s="5">
        <v>5992</v>
      </c>
      <c r="JA151" s="5">
        <v>33721</v>
      </c>
      <c r="JB151" s="5">
        <v>38546</v>
      </c>
      <c r="JC151" s="5">
        <v>44636</v>
      </c>
      <c r="JD151" s="5">
        <v>30924</v>
      </c>
      <c r="JE151" s="5">
        <v>30988</v>
      </c>
      <c r="JF151" s="5">
        <v>26540</v>
      </c>
      <c r="JG151" s="5">
        <v>43671</v>
      </c>
      <c r="JH151" s="5">
        <v>36476</v>
      </c>
      <c r="JI151" s="5">
        <v>47701</v>
      </c>
      <c r="JJ151" s="5">
        <v>50547</v>
      </c>
      <c r="JK151" s="5">
        <v>35529</v>
      </c>
      <c r="JL151" s="5">
        <v>39545</v>
      </c>
      <c r="JM151" s="5">
        <v>34030</v>
      </c>
      <c r="JN151" s="5">
        <v>36120</v>
      </c>
      <c r="JO151" s="5">
        <v>37009</v>
      </c>
      <c r="JP151" s="5">
        <v>36994</v>
      </c>
      <c r="JQ151" s="5">
        <v>30015</v>
      </c>
      <c r="JR151" s="5">
        <v>21321</v>
      </c>
      <c r="JS151" s="5">
        <v>27437</v>
      </c>
      <c r="JT151" s="5">
        <v>23350</v>
      </c>
      <c r="JU151" s="5">
        <v>18701</v>
      </c>
      <c r="JV151" s="5">
        <v>24849</v>
      </c>
      <c r="JW151" s="5">
        <v>23272</v>
      </c>
      <c r="JX151" s="5">
        <v>22944</v>
      </c>
      <c r="JY151" s="5">
        <v>18800</v>
      </c>
      <c r="JZ151" s="5">
        <v>26580</v>
      </c>
      <c r="KA151" s="5">
        <v>43323</v>
      </c>
      <c r="KB151" s="5">
        <v>37692</v>
      </c>
      <c r="KC151" s="5">
        <v>26400</v>
      </c>
      <c r="KD151" s="5">
        <v>24234</v>
      </c>
      <c r="KE151" s="5">
        <v>28366</v>
      </c>
      <c r="KF151" s="5">
        <v>43356</v>
      </c>
      <c r="KG151" s="5">
        <v>39894</v>
      </c>
      <c r="KH151" s="5">
        <v>28439</v>
      </c>
      <c r="KI151" s="5">
        <v>29318</v>
      </c>
      <c r="KJ151" s="5">
        <v>44185</v>
      </c>
      <c r="KK151" s="5">
        <v>30195</v>
      </c>
      <c r="KL151" s="5">
        <v>27020</v>
      </c>
      <c r="KM151" s="5">
        <v>19600</v>
      </c>
      <c r="KN151" s="5">
        <v>26696</v>
      </c>
      <c r="KO151" s="5">
        <v>42988</v>
      </c>
      <c r="KP151" s="5">
        <v>33320</v>
      </c>
      <c r="KQ151" s="5">
        <v>36930</v>
      </c>
      <c r="KR151" s="5">
        <v>23108</v>
      </c>
      <c r="KS151" s="5">
        <v>24648</v>
      </c>
      <c r="KT151" s="5">
        <v>23490</v>
      </c>
      <c r="KU151" s="5">
        <v>16055</v>
      </c>
      <c r="KV151" s="5">
        <v>18600</v>
      </c>
      <c r="KW151" s="5">
        <v>17882</v>
      </c>
      <c r="KX151" s="5">
        <v>20817</v>
      </c>
      <c r="KY151" s="5">
        <v>23738</v>
      </c>
      <c r="KZ151" s="5">
        <v>20647</v>
      </c>
      <c r="LA151" s="5">
        <v>19515</v>
      </c>
      <c r="LB151" s="5">
        <v>18100</v>
      </c>
      <c r="LC151" s="5">
        <v>16746</v>
      </c>
      <c r="LD151" s="5">
        <v>16921</v>
      </c>
      <c r="LE151" s="5">
        <v>17485</v>
      </c>
      <c r="LF151" s="5">
        <v>16613</v>
      </c>
      <c r="LG151" s="5">
        <v>15615</v>
      </c>
      <c r="LH151" s="5">
        <v>12803</v>
      </c>
      <c r="LI151" s="5">
        <v>8313</v>
      </c>
      <c r="LJ151" s="5">
        <v>5556</v>
      </c>
      <c r="LK151" s="5">
        <v>8256</v>
      </c>
      <c r="LL151" s="5">
        <v>9572</v>
      </c>
      <c r="LM151" s="5">
        <v>10780</v>
      </c>
      <c r="LN151" s="5">
        <v>9018</v>
      </c>
      <c r="LO151" s="5">
        <v>4641</v>
      </c>
      <c r="LP151" s="5">
        <v>6898</v>
      </c>
      <c r="LQ151" s="5">
        <v>6507</v>
      </c>
      <c r="LR151" s="5">
        <v>7952</v>
      </c>
      <c r="LS151" s="5">
        <v>7414</v>
      </c>
      <c r="LT151" s="5">
        <v>7270</v>
      </c>
      <c r="LU151" s="5">
        <v>6403</v>
      </c>
      <c r="LV151" s="5">
        <v>5059</v>
      </c>
      <c r="LW151" s="5">
        <v>4645</v>
      </c>
      <c r="LX151" s="5">
        <v>3321</v>
      </c>
      <c r="LY151" s="5">
        <v>2977</v>
      </c>
      <c r="LZ151" s="5">
        <v>2973</v>
      </c>
      <c r="MA151" s="5">
        <v>2167</v>
      </c>
      <c r="MB151" s="5">
        <v>2995</v>
      </c>
      <c r="MC151" s="5">
        <v>2881</v>
      </c>
      <c r="MD151" s="5">
        <v>3625</v>
      </c>
      <c r="ME151" s="5">
        <v>2510</v>
      </c>
      <c r="MF151" s="5">
        <v>3431</v>
      </c>
      <c r="MG151" s="5">
        <v>3262</v>
      </c>
      <c r="MH151" s="5">
        <v>3890</v>
      </c>
      <c r="MI151" s="5">
        <v>3838</v>
      </c>
      <c r="MJ151" s="5">
        <v>3537</v>
      </c>
      <c r="MK151" s="5">
        <v>3821</v>
      </c>
      <c r="ML151" s="5">
        <v>4127</v>
      </c>
      <c r="MM151" s="5">
        <v>3647</v>
      </c>
      <c r="MN151" s="5">
        <v>3448</v>
      </c>
      <c r="MO151" s="5">
        <v>3022</v>
      </c>
      <c r="MP151" s="5">
        <v>2795</v>
      </c>
      <c r="MQ151" s="5">
        <v>254</v>
      </c>
      <c r="MR151" s="5">
        <v>1568</v>
      </c>
      <c r="MS151" s="5">
        <v>2944</v>
      </c>
      <c r="MT151" s="5">
        <v>2888</v>
      </c>
      <c r="MU151" s="5">
        <v>3141</v>
      </c>
      <c r="MV151" s="5">
        <v>2881</v>
      </c>
      <c r="MW151" s="5">
        <v>2851</v>
      </c>
      <c r="MX151" s="5">
        <v>2801</v>
      </c>
      <c r="MY151" s="5">
        <v>2908</v>
      </c>
      <c r="MZ151" s="5">
        <v>3098</v>
      </c>
      <c r="NA151" s="5">
        <v>3066</v>
      </c>
      <c r="NB151" s="5">
        <v>3601</v>
      </c>
      <c r="NC151" s="5">
        <v>3432</v>
      </c>
      <c r="ND151" s="5">
        <v>2883</v>
      </c>
      <c r="NE151" s="5" t="s">
        <v>220</v>
      </c>
      <c r="NF151" s="5" t="s">
        <v>220</v>
      </c>
      <c r="NG151" s="5" t="s">
        <v>220</v>
      </c>
      <c r="NH151" s="5" t="s">
        <v>220</v>
      </c>
      <c r="NI151" s="5" t="s">
        <v>220</v>
      </c>
      <c r="NJ151" s="5" t="s">
        <v>220</v>
      </c>
      <c r="NK151" s="5" t="s">
        <v>220</v>
      </c>
      <c r="NL151" s="5" t="s">
        <v>220</v>
      </c>
      <c r="NM151" s="5" t="s">
        <v>220</v>
      </c>
      <c r="NN151" s="5" t="s">
        <v>220</v>
      </c>
      <c r="NO151" s="5" t="s">
        <v>220</v>
      </c>
      <c r="NP151" s="5" t="s">
        <v>220</v>
      </c>
      <c r="NQ151" s="5" t="s">
        <v>220</v>
      </c>
      <c r="NR151" s="5" t="s">
        <v>220</v>
      </c>
      <c r="NS151" s="5" t="s">
        <v>220</v>
      </c>
      <c r="NT151" s="5" t="s">
        <v>220</v>
      </c>
      <c r="NU151" s="5" t="s">
        <v>220</v>
      </c>
      <c r="NV151" s="5" t="s">
        <v>220</v>
      </c>
      <c r="NW151" s="5">
        <v>0</v>
      </c>
      <c r="NX151" s="5">
        <v>0</v>
      </c>
      <c r="NY151" s="5">
        <v>0</v>
      </c>
      <c r="NZ151" s="5">
        <v>0</v>
      </c>
      <c r="OA151" s="5">
        <v>0</v>
      </c>
      <c r="OB151" s="5">
        <v>0</v>
      </c>
      <c r="OC151" s="5">
        <v>0</v>
      </c>
      <c r="OD151" s="5">
        <v>0</v>
      </c>
      <c r="OE151" s="5">
        <v>0</v>
      </c>
      <c r="OF151" s="5">
        <v>0</v>
      </c>
      <c r="OG151" s="5">
        <v>0</v>
      </c>
      <c r="OH151" s="5">
        <v>0</v>
      </c>
      <c r="OI151" s="5">
        <v>0</v>
      </c>
      <c r="OJ151" s="5">
        <v>0</v>
      </c>
      <c r="OK151" s="5" t="s">
        <v>220</v>
      </c>
      <c r="OL151" s="5" t="s">
        <v>220</v>
      </c>
      <c r="OM151" s="5" t="s">
        <v>220</v>
      </c>
      <c r="ON151" s="5" t="s">
        <v>220</v>
      </c>
      <c r="OO151" s="5" t="s">
        <v>220</v>
      </c>
      <c r="OP151" s="5" t="s">
        <v>220</v>
      </c>
      <c r="OQ151" s="5" t="s">
        <v>220</v>
      </c>
      <c r="OR151" s="5" t="s">
        <v>220</v>
      </c>
      <c r="OS151" s="5" t="s">
        <v>220</v>
      </c>
      <c r="OT151" s="5" t="s">
        <v>220</v>
      </c>
      <c r="OU151" s="5" t="s">
        <v>220</v>
      </c>
      <c r="OV151" s="5" t="s">
        <v>220</v>
      </c>
      <c r="OW151" s="5" t="s">
        <v>220</v>
      </c>
      <c r="OX151" s="5" t="s">
        <v>220</v>
      </c>
      <c r="OY151" s="5" t="s">
        <v>220</v>
      </c>
      <c r="OZ151" s="5" t="s">
        <v>220</v>
      </c>
      <c r="PA151" s="5" t="s">
        <v>220</v>
      </c>
      <c r="PB151" s="5" t="s">
        <v>220</v>
      </c>
      <c r="PC151" s="5">
        <v>23259</v>
      </c>
      <c r="PD151" s="5">
        <v>23703</v>
      </c>
      <c r="PE151" s="5">
        <v>26647</v>
      </c>
      <c r="PF151" s="5">
        <v>26267</v>
      </c>
      <c r="PG151" s="5">
        <v>21642</v>
      </c>
      <c r="PH151" s="5">
        <v>17437</v>
      </c>
      <c r="PI151" s="5">
        <v>11349</v>
      </c>
      <c r="PJ151" s="5">
        <v>12216</v>
      </c>
      <c r="PK151" s="5">
        <v>10984</v>
      </c>
      <c r="PL151" s="5">
        <v>12511</v>
      </c>
      <c r="PM151" s="5">
        <v>12918</v>
      </c>
      <c r="PN151" s="5">
        <v>13126</v>
      </c>
      <c r="PO151" s="5">
        <v>9273</v>
      </c>
      <c r="PP151" s="5">
        <v>8752</v>
      </c>
      <c r="PQ151" s="5">
        <v>9756</v>
      </c>
      <c r="PR151" s="5">
        <v>9149</v>
      </c>
      <c r="PS151" s="5">
        <v>9064</v>
      </c>
      <c r="PT151" s="5">
        <v>8775</v>
      </c>
      <c r="PU151" s="5">
        <v>9129</v>
      </c>
      <c r="PV151" s="5">
        <v>6733</v>
      </c>
      <c r="PW151" s="5">
        <v>10735</v>
      </c>
      <c r="PX151" s="5">
        <v>13119</v>
      </c>
      <c r="PY151" s="5">
        <v>10307</v>
      </c>
      <c r="PZ151" s="5">
        <v>9514</v>
      </c>
      <c r="QA151" s="5">
        <v>6706</v>
      </c>
      <c r="QB151" s="5">
        <v>9712</v>
      </c>
      <c r="QC151" s="5">
        <v>13573</v>
      </c>
      <c r="QD151" s="5">
        <v>10337</v>
      </c>
      <c r="QE151" s="5">
        <v>10805</v>
      </c>
      <c r="QF151" s="5">
        <v>9928</v>
      </c>
      <c r="QG151" s="5">
        <v>10912</v>
      </c>
      <c r="QH151" s="5">
        <v>9230</v>
      </c>
      <c r="QI151" s="5">
        <v>59457</v>
      </c>
      <c r="QJ151" s="5">
        <v>43219</v>
      </c>
      <c r="QK151" s="5">
        <v>44357</v>
      </c>
      <c r="QL151" s="5">
        <v>40710</v>
      </c>
      <c r="QM151" s="5">
        <v>43111</v>
      </c>
      <c r="QN151" s="5">
        <v>40744</v>
      </c>
      <c r="QO151" s="5">
        <v>49439</v>
      </c>
      <c r="QP151" s="5">
        <v>38804</v>
      </c>
      <c r="QQ151" s="5">
        <v>40665</v>
      </c>
      <c r="QR151" s="5">
        <v>37756</v>
      </c>
      <c r="QS151" s="5">
        <v>32086</v>
      </c>
      <c r="QT151" s="5">
        <v>34603</v>
      </c>
      <c r="QU151" s="5">
        <v>33029</v>
      </c>
      <c r="QV151" s="5">
        <v>27893</v>
      </c>
      <c r="QW151" s="5">
        <v>26497</v>
      </c>
      <c r="QX151" s="5">
        <v>25826</v>
      </c>
      <c r="QY151" s="5">
        <v>24889</v>
      </c>
      <c r="QZ151" s="5">
        <v>23135</v>
      </c>
      <c r="RA151" s="5">
        <v>22030</v>
      </c>
      <c r="RB151" s="5">
        <v>21278</v>
      </c>
      <c r="RC151" s="5">
        <v>21380</v>
      </c>
      <c r="RD151" s="5">
        <v>24054</v>
      </c>
      <c r="RE151" s="5">
        <v>15518</v>
      </c>
      <c r="RF151" s="5">
        <v>16389</v>
      </c>
      <c r="RG151" s="5">
        <v>14371</v>
      </c>
      <c r="RH151" s="5">
        <v>16103</v>
      </c>
      <c r="RI151" s="5">
        <v>11766</v>
      </c>
      <c r="RJ151" s="5">
        <v>10712</v>
      </c>
      <c r="RK151" s="5">
        <v>13479</v>
      </c>
      <c r="RL151" s="5">
        <v>10360</v>
      </c>
      <c r="RM151" s="5">
        <v>10404</v>
      </c>
      <c r="RN151" s="5">
        <v>10354</v>
      </c>
      <c r="RO151" s="5">
        <v>26871</v>
      </c>
      <c r="RP151" s="5">
        <v>28564</v>
      </c>
      <c r="RQ151" s="5">
        <v>28814</v>
      </c>
      <c r="RR151" s="5">
        <v>29651</v>
      </c>
      <c r="RS151" s="5">
        <v>34226</v>
      </c>
      <c r="RT151" s="5">
        <v>32405</v>
      </c>
      <c r="RU151" s="5">
        <v>29001</v>
      </c>
      <c r="RV151" s="5">
        <v>30002</v>
      </c>
      <c r="RW151" s="5">
        <v>30482</v>
      </c>
      <c r="RX151" s="5">
        <v>29995</v>
      </c>
      <c r="RY151" s="5">
        <v>29127</v>
      </c>
      <c r="RZ151" s="5">
        <v>23715</v>
      </c>
      <c r="SA151" s="5">
        <v>16704</v>
      </c>
      <c r="SB151" s="5">
        <v>16292</v>
      </c>
      <c r="SC151" s="5">
        <v>15409</v>
      </c>
      <c r="SD151" s="5">
        <v>13395</v>
      </c>
      <c r="SE151" s="5">
        <v>12929</v>
      </c>
      <c r="SF151" s="5">
        <v>12282</v>
      </c>
      <c r="SG151" s="5">
        <v>12699</v>
      </c>
      <c r="SH151" s="5">
        <v>13130</v>
      </c>
      <c r="SI151" s="5">
        <v>12543</v>
      </c>
      <c r="SJ151" s="5">
        <v>15004</v>
      </c>
      <c r="SK151" s="5">
        <v>14533</v>
      </c>
      <c r="SL151" s="5">
        <v>14489</v>
      </c>
      <c r="SM151" s="5">
        <v>14806</v>
      </c>
      <c r="SN151" s="5">
        <v>15649</v>
      </c>
      <c r="SO151" s="5">
        <v>14750</v>
      </c>
      <c r="SP151" s="5">
        <v>14385</v>
      </c>
      <c r="SQ151" s="5">
        <v>14180</v>
      </c>
      <c r="SR151" s="5">
        <v>13969</v>
      </c>
      <c r="SS151" s="5">
        <v>11772</v>
      </c>
      <c r="ST151" s="5">
        <v>10435</v>
      </c>
      <c r="SU151" s="5">
        <v>29312</v>
      </c>
      <c r="SV151" s="5">
        <v>23328</v>
      </c>
      <c r="SW151" s="5">
        <v>16301</v>
      </c>
      <c r="SX151" s="5">
        <v>16146</v>
      </c>
      <c r="SY151" s="5">
        <v>16026</v>
      </c>
      <c r="SZ151" s="5">
        <v>17562</v>
      </c>
      <c r="TA151" s="5">
        <v>18751</v>
      </c>
      <c r="TB151" s="5">
        <v>19053</v>
      </c>
      <c r="TC151" s="5">
        <v>16512</v>
      </c>
      <c r="TD151" s="5">
        <v>15649</v>
      </c>
      <c r="TE151" s="5">
        <v>18128</v>
      </c>
      <c r="TF151" s="5">
        <v>17687</v>
      </c>
      <c r="TG151" s="5">
        <v>18645</v>
      </c>
      <c r="TH151" s="5">
        <v>14795</v>
      </c>
      <c r="TI151" s="5">
        <v>16553</v>
      </c>
      <c r="TJ151" s="5">
        <v>18732</v>
      </c>
      <c r="TK151" s="5">
        <v>19747</v>
      </c>
      <c r="TL151" s="5">
        <v>11414</v>
      </c>
      <c r="TM151" s="5">
        <v>10119</v>
      </c>
      <c r="TN151" s="5">
        <v>7214</v>
      </c>
      <c r="TO151" s="5">
        <v>6101</v>
      </c>
      <c r="TP151" s="5">
        <v>3963</v>
      </c>
      <c r="TQ151" s="5">
        <v>1856</v>
      </c>
      <c r="TR151" s="5">
        <v>2456</v>
      </c>
      <c r="TS151" s="5">
        <v>2884</v>
      </c>
      <c r="TT151" s="5">
        <v>4674</v>
      </c>
      <c r="TU151" s="5">
        <v>2203</v>
      </c>
      <c r="TV151" s="5">
        <v>2573</v>
      </c>
      <c r="TW151" s="5">
        <v>819</v>
      </c>
      <c r="TX151" s="5">
        <v>486</v>
      </c>
      <c r="TY151" s="5">
        <v>272</v>
      </c>
      <c r="TZ151" s="5">
        <v>205</v>
      </c>
      <c r="UA151" s="5">
        <v>0</v>
      </c>
      <c r="UB151" s="5">
        <v>2</v>
      </c>
      <c r="UC151" s="5">
        <v>0</v>
      </c>
      <c r="UD151" s="5">
        <v>-10</v>
      </c>
      <c r="UE151" s="5">
        <v>24</v>
      </c>
      <c r="UF151" s="5">
        <v>61</v>
      </c>
      <c r="UG151" s="5">
        <v>42</v>
      </c>
      <c r="UH151" s="5">
        <v>211</v>
      </c>
      <c r="UI151" s="5">
        <v>343</v>
      </c>
      <c r="UJ151" s="5">
        <v>353</v>
      </c>
      <c r="UK151" s="5">
        <v>302</v>
      </c>
      <c r="UL151" s="5">
        <v>368</v>
      </c>
      <c r="UM151" s="5">
        <v>261</v>
      </c>
      <c r="UN151" s="5">
        <v>148</v>
      </c>
      <c r="UO151" s="5">
        <v>213</v>
      </c>
      <c r="UP151" s="5">
        <v>291</v>
      </c>
      <c r="UQ151" s="5">
        <v>308</v>
      </c>
      <c r="UR151" s="5">
        <v>312</v>
      </c>
      <c r="US151" s="5">
        <v>300</v>
      </c>
      <c r="UT151" s="5">
        <v>352</v>
      </c>
      <c r="UU151" s="5">
        <v>495</v>
      </c>
      <c r="UV151" s="5">
        <v>2349</v>
      </c>
      <c r="UW151" s="5">
        <v>5659</v>
      </c>
      <c r="UX151" s="5">
        <v>6195</v>
      </c>
      <c r="UY151" s="5">
        <v>3939</v>
      </c>
      <c r="UZ151" s="5">
        <v>583</v>
      </c>
      <c r="VA151" s="5">
        <v>1522</v>
      </c>
      <c r="VB151" s="5">
        <v>1195</v>
      </c>
      <c r="VC151" s="5">
        <v>1038</v>
      </c>
      <c r="VD151" s="5">
        <v>1484</v>
      </c>
      <c r="VE151" s="5">
        <v>1264</v>
      </c>
      <c r="VF151" s="5">
        <v>1126</v>
      </c>
      <c r="VG151" s="5">
        <v>76363</v>
      </c>
      <c r="VH151" s="5">
        <v>72094</v>
      </c>
      <c r="VI151" s="5">
        <v>86904</v>
      </c>
      <c r="VJ151" s="5">
        <v>89375</v>
      </c>
      <c r="VK151" s="5">
        <v>95170</v>
      </c>
      <c r="VL151" s="5">
        <v>94858</v>
      </c>
      <c r="VM151" s="5">
        <v>107903</v>
      </c>
      <c r="VN151" s="5">
        <v>113775</v>
      </c>
      <c r="VO151" s="5">
        <v>108267</v>
      </c>
      <c r="VP151" s="5">
        <v>111883</v>
      </c>
      <c r="VQ151" s="5">
        <v>106181</v>
      </c>
      <c r="VR151" s="5">
        <v>92624</v>
      </c>
      <c r="VS151" s="5">
        <v>94218</v>
      </c>
      <c r="VT151" s="5">
        <v>86302</v>
      </c>
      <c r="VU151" s="5">
        <v>83718</v>
      </c>
      <c r="VV151" s="5">
        <v>70658</v>
      </c>
      <c r="VW151" s="5">
        <v>60824</v>
      </c>
      <c r="VX151" s="5">
        <v>55322</v>
      </c>
      <c r="VY151" s="5">
        <v>54163</v>
      </c>
      <c r="VZ151" s="5">
        <v>55828</v>
      </c>
      <c r="WA151" s="5">
        <v>56473</v>
      </c>
      <c r="WB151" s="5">
        <v>46281</v>
      </c>
      <c r="WC151" s="5">
        <v>58352</v>
      </c>
      <c r="WD151" s="5">
        <v>60451</v>
      </c>
      <c r="WE151" s="5">
        <v>56206</v>
      </c>
      <c r="WF151" s="5">
        <v>55196</v>
      </c>
      <c r="WG151" s="5">
        <v>63478</v>
      </c>
      <c r="WH151" s="5">
        <v>77010</v>
      </c>
      <c r="WI151" s="5">
        <v>68218</v>
      </c>
      <c r="WJ151" s="5">
        <v>68589</v>
      </c>
      <c r="WK151" s="5">
        <v>67208</v>
      </c>
      <c r="WL151" s="5">
        <v>56842</v>
      </c>
      <c r="WM151" s="5">
        <v>160</v>
      </c>
      <c r="WN151" s="5">
        <v>177</v>
      </c>
      <c r="WO151" s="5">
        <v>129</v>
      </c>
      <c r="WP151" s="5">
        <v>166</v>
      </c>
      <c r="WQ151" s="5">
        <v>139</v>
      </c>
      <c r="WR151" s="5">
        <v>490</v>
      </c>
      <c r="WS151" s="5">
        <v>851</v>
      </c>
      <c r="WT151" s="5">
        <v>977</v>
      </c>
      <c r="WU151" s="5">
        <v>1330</v>
      </c>
      <c r="WV151" s="5">
        <v>882</v>
      </c>
      <c r="WW151" s="5">
        <v>836</v>
      </c>
      <c r="WX151" s="5">
        <v>723</v>
      </c>
      <c r="WY151" s="5">
        <v>866</v>
      </c>
      <c r="WZ151" s="5">
        <v>641</v>
      </c>
      <c r="XA151" s="5">
        <v>696</v>
      </c>
      <c r="XB151" s="5">
        <v>702</v>
      </c>
      <c r="XC151" s="5">
        <v>806</v>
      </c>
      <c r="XD151" s="5">
        <v>1022</v>
      </c>
      <c r="XE151" s="5">
        <v>1350</v>
      </c>
      <c r="XF151" s="5">
        <v>1205</v>
      </c>
      <c r="XG151" s="5">
        <v>1154</v>
      </c>
      <c r="XH151" s="5">
        <v>898</v>
      </c>
      <c r="XI151" s="5">
        <v>840</v>
      </c>
      <c r="XJ151" s="5">
        <v>600</v>
      </c>
      <c r="XK151" s="5">
        <v>763</v>
      </c>
      <c r="XL151" s="5">
        <v>1141</v>
      </c>
      <c r="XM151" s="5">
        <v>1039</v>
      </c>
      <c r="XN151" s="5">
        <v>1633</v>
      </c>
      <c r="XO151" s="5">
        <v>1821</v>
      </c>
      <c r="XP151" s="5">
        <v>1959</v>
      </c>
      <c r="XQ151" s="5">
        <v>1599</v>
      </c>
      <c r="XR151" s="5">
        <v>1764</v>
      </c>
      <c r="XS151" s="2">
        <v>15472</v>
      </c>
      <c r="XT151" s="3" t="s">
        <v>222</v>
      </c>
      <c r="XU151" s="3" t="s">
        <v>222</v>
      </c>
      <c r="XV151" s="3" t="s">
        <v>222</v>
      </c>
      <c r="XW151" s="3" t="s">
        <v>221</v>
      </c>
      <c r="XX151" s="3" t="s">
        <v>222</v>
      </c>
      <c r="XY151" s="3" t="s">
        <v>222</v>
      </c>
      <c r="XZ151" s="3" t="s">
        <v>297</v>
      </c>
    </row>
    <row r="152" spans="1:650" x14ac:dyDescent="0.3">
      <c r="A152" s="1" t="s">
        <v>146</v>
      </c>
      <c r="B152" s="2">
        <v>4073320</v>
      </c>
      <c r="C152" s="5">
        <v>4195</v>
      </c>
      <c r="D152" s="5">
        <v>5452</v>
      </c>
      <c r="E152" s="5">
        <v>2371</v>
      </c>
      <c r="F152" s="5">
        <v>3390</v>
      </c>
      <c r="G152" s="5">
        <v>687</v>
      </c>
      <c r="H152" s="5">
        <v>1855</v>
      </c>
      <c r="I152" s="5">
        <v>1256</v>
      </c>
      <c r="J152" s="5">
        <v>1460</v>
      </c>
      <c r="K152" s="5">
        <v>2234</v>
      </c>
      <c r="L152" s="5">
        <v>7102</v>
      </c>
      <c r="M152" s="5">
        <v>565</v>
      </c>
      <c r="N152" s="5">
        <v>1015</v>
      </c>
      <c r="O152" s="5">
        <v>114</v>
      </c>
      <c r="P152" s="5">
        <v>1314</v>
      </c>
      <c r="Q152" s="5">
        <v>2524</v>
      </c>
      <c r="R152" s="5">
        <v>4841</v>
      </c>
      <c r="S152" s="5">
        <v>1311</v>
      </c>
      <c r="T152" s="5">
        <v>5451</v>
      </c>
      <c r="U152" s="5">
        <v>5094</v>
      </c>
      <c r="V152" s="5">
        <v>2157</v>
      </c>
      <c r="W152" s="5">
        <v>444</v>
      </c>
      <c r="X152" s="5">
        <v>2194</v>
      </c>
      <c r="Y152" s="5">
        <v>5208</v>
      </c>
      <c r="Z152" s="5">
        <v>639</v>
      </c>
      <c r="AA152" s="5">
        <v>944</v>
      </c>
      <c r="AB152" s="5">
        <v>790</v>
      </c>
      <c r="AC152" s="5">
        <v>1757</v>
      </c>
      <c r="AD152" s="5">
        <v>706</v>
      </c>
      <c r="AE152" s="5">
        <v>1862</v>
      </c>
      <c r="AF152" s="5">
        <v>1460</v>
      </c>
      <c r="AG152" s="5">
        <v>18364</v>
      </c>
      <c r="AH152" s="5">
        <v>8988</v>
      </c>
      <c r="AI152" s="5">
        <v>135540</v>
      </c>
      <c r="AJ152" s="5">
        <v>130917</v>
      </c>
      <c r="AK152" s="5">
        <v>98784</v>
      </c>
      <c r="AL152" s="5">
        <v>61286</v>
      </c>
      <c r="AM152" s="5">
        <v>259729</v>
      </c>
      <c r="AN152" s="5">
        <v>159547</v>
      </c>
      <c r="AO152" s="5">
        <v>110649</v>
      </c>
      <c r="AP152" s="5">
        <v>78155</v>
      </c>
      <c r="AQ152" s="5">
        <v>145190</v>
      </c>
      <c r="AR152" s="5">
        <v>109113</v>
      </c>
      <c r="AS152" s="5">
        <v>115306</v>
      </c>
      <c r="AT152" s="5">
        <v>312848</v>
      </c>
      <c r="AU152" s="5">
        <v>116438</v>
      </c>
      <c r="AV152" s="5">
        <v>66946</v>
      </c>
      <c r="AW152" s="5">
        <v>48333</v>
      </c>
      <c r="AX152" s="5">
        <v>14504</v>
      </c>
      <c r="AY152" s="5">
        <v>72127</v>
      </c>
      <c r="AZ152" s="5">
        <v>132876</v>
      </c>
      <c r="BA152" s="5">
        <v>24397</v>
      </c>
      <c r="BB152" s="5">
        <v>5970</v>
      </c>
      <c r="BC152" s="5">
        <v>3172</v>
      </c>
      <c r="BD152" s="5">
        <v>41078</v>
      </c>
      <c r="BE152" s="5">
        <v>1609</v>
      </c>
      <c r="BF152" s="5">
        <v>20985</v>
      </c>
      <c r="BG152" s="5">
        <v>6340</v>
      </c>
      <c r="BH152" s="5">
        <v>22991</v>
      </c>
      <c r="BI152" s="5">
        <v>15079</v>
      </c>
      <c r="BJ152" s="5">
        <v>10683</v>
      </c>
      <c r="BK152" s="5">
        <v>28015</v>
      </c>
      <c r="BL152" s="5">
        <v>8262</v>
      </c>
      <c r="BM152" s="5">
        <v>4490</v>
      </c>
      <c r="BN152" s="5">
        <v>311538</v>
      </c>
      <c r="BO152" s="5">
        <v>110676</v>
      </c>
      <c r="BP152" s="5">
        <v>92754</v>
      </c>
      <c r="BQ152" s="5">
        <v>74904</v>
      </c>
      <c r="BR152" s="5">
        <v>75688</v>
      </c>
      <c r="BS152" s="5">
        <v>78444</v>
      </c>
      <c r="BT152" s="5">
        <v>52003</v>
      </c>
      <c r="BU152" s="5">
        <v>33818</v>
      </c>
      <c r="BV152" s="5">
        <v>14275</v>
      </c>
      <c r="BW152" s="5">
        <v>33271</v>
      </c>
      <c r="BX152" s="5">
        <v>63753</v>
      </c>
      <c r="BY152" s="5">
        <v>14718</v>
      </c>
      <c r="BZ152" s="5">
        <v>26593</v>
      </c>
      <c r="CA152" s="5">
        <v>23388</v>
      </c>
      <c r="CB152" s="5">
        <v>25619</v>
      </c>
      <c r="CC152" s="5">
        <v>5675</v>
      </c>
      <c r="CD152" s="5">
        <v>14777</v>
      </c>
      <c r="CE152" s="5">
        <v>26793</v>
      </c>
      <c r="CF152" s="5">
        <v>25061</v>
      </c>
      <c r="CG152" s="5">
        <v>13812</v>
      </c>
      <c r="CH152" s="5">
        <v>626</v>
      </c>
      <c r="CI152" s="5">
        <v>1340</v>
      </c>
      <c r="CJ152" s="5">
        <v>6947</v>
      </c>
      <c r="CK152" s="5">
        <v>12491</v>
      </c>
      <c r="CL152" s="5">
        <v>2184</v>
      </c>
      <c r="CM152" s="5">
        <v>16191</v>
      </c>
      <c r="CN152" s="5">
        <v>4788</v>
      </c>
      <c r="CO152" s="5">
        <v>-40</v>
      </c>
      <c r="CP152" s="5">
        <v>316</v>
      </c>
      <c r="CQ152" s="5">
        <v>7068</v>
      </c>
      <c r="CR152" s="5">
        <v>858</v>
      </c>
      <c r="CS152" s="5">
        <v>3761</v>
      </c>
      <c r="CT152" s="5">
        <v>2956</v>
      </c>
      <c r="CU152" s="5">
        <v>56164</v>
      </c>
      <c r="CV152" s="5">
        <v>56594</v>
      </c>
      <c r="CW152" s="5">
        <v>48795</v>
      </c>
      <c r="CX152" s="5">
        <v>60790</v>
      </c>
      <c r="CY152" s="5">
        <v>61865</v>
      </c>
      <c r="CZ152" s="5">
        <v>64261</v>
      </c>
      <c r="DA152" s="5">
        <v>63008</v>
      </c>
      <c r="DB152" s="5">
        <v>49580</v>
      </c>
      <c r="DC152" s="5">
        <v>36662</v>
      </c>
      <c r="DD152" s="5">
        <v>34448</v>
      </c>
      <c r="DE152" s="5">
        <v>36571</v>
      </c>
      <c r="DF152" s="5">
        <v>51308</v>
      </c>
      <c r="DG152" s="5">
        <v>35674</v>
      </c>
      <c r="DH152" s="5">
        <v>51862</v>
      </c>
      <c r="DI152" s="5">
        <v>38924</v>
      </c>
      <c r="DJ152" s="5">
        <v>43091</v>
      </c>
      <c r="DK152" s="5">
        <v>34070</v>
      </c>
      <c r="DL152" s="5">
        <v>49182</v>
      </c>
      <c r="DM152" s="5">
        <v>55859</v>
      </c>
      <c r="DN152" s="5">
        <v>30083</v>
      </c>
      <c r="DO152" s="5">
        <v>18801</v>
      </c>
      <c r="DP152" s="5">
        <v>27902</v>
      </c>
      <c r="DQ152" s="5">
        <v>40867</v>
      </c>
      <c r="DR152" s="5">
        <v>44364</v>
      </c>
      <c r="DS152" s="5">
        <v>42817</v>
      </c>
      <c r="DT152" s="5">
        <v>32181</v>
      </c>
      <c r="DU152" s="5">
        <v>6933</v>
      </c>
      <c r="DV152" s="5">
        <v>18670</v>
      </c>
      <c r="DW152" s="5">
        <v>15326</v>
      </c>
      <c r="DX152" s="5">
        <v>17741</v>
      </c>
      <c r="DY152" s="5">
        <v>18040</v>
      </c>
      <c r="DZ152" s="5">
        <v>25713</v>
      </c>
      <c r="EA152" s="5">
        <v>19484</v>
      </c>
      <c r="EB152" s="5">
        <v>17455</v>
      </c>
      <c r="EC152" s="5">
        <v>8168</v>
      </c>
      <c r="ED152" s="5">
        <v>16752</v>
      </c>
      <c r="EE152" s="5">
        <v>10245</v>
      </c>
      <c r="EF152" s="5">
        <v>13675</v>
      </c>
      <c r="EG152" s="5">
        <v>6952</v>
      </c>
      <c r="EH152" s="5">
        <v>12224</v>
      </c>
      <c r="EI152" s="5">
        <v>3880</v>
      </c>
      <c r="EJ152" s="5">
        <v>3292</v>
      </c>
      <c r="EK152" s="5">
        <v>2278</v>
      </c>
      <c r="EL152" s="5">
        <v>5904</v>
      </c>
      <c r="EM152" s="5">
        <v>3646</v>
      </c>
      <c r="EN152" s="5">
        <v>2568</v>
      </c>
      <c r="EO152" s="5">
        <v>6378</v>
      </c>
      <c r="EP152" s="5">
        <v>4310</v>
      </c>
      <c r="EQ152" s="5">
        <v>8044</v>
      </c>
      <c r="ER152" s="5">
        <v>10423</v>
      </c>
      <c r="ES152" s="5">
        <v>15274</v>
      </c>
      <c r="ET152" s="5">
        <v>7744</v>
      </c>
      <c r="EU152" s="5">
        <v>901</v>
      </c>
      <c r="EV152" s="5">
        <v>4464</v>
      </c>
      <c r="EW152" s="5">
        <v>2901</v>
      </c>
      <c r="EX152" s="5">
        <v>5068</v>
      </c>
      <c r="EY152" s="5">
        <v>3655</v>
      </c>
      <c r="EZ152" s="5">
        <v>2232</v>
      </c>
      <c r="FA152" s="5">
        <v>1181</v>
      </c>
      <c r="FB152" s="5">
        <v>845</v>
      </c>
      <c r="FC152" s="5">
        <v>6620</v>
      </c>
      <c r="FD152" s="5">
        <v>2960</v>
      </c>
      <c r="FE152" s="5">
        <v>152</v>
      </c>
      <c r="FF152" s="5">
        <v>4774</v>
      </c>
      <c r="FG152" s="5">
        <v>0</v>
      </c>
      <c r="FH152" s="5">
        <v>0</v>
      </c>
      <c r="FI152" s="5">
        <v>0</v>
      </c>
      <c r="FJ152" s="5">
        <v>0</v>
      </c>
      <c r="FK152" s="5">
        <v>0</v>
      </c>
      <c r="FL152" s="5">
        <v>0</v>
      </c>
      <c r="FM152" s="5">
        <v>0</v>
      </c>
      <c r="FN152" s="5">
        <v>0</v>
      </c>
      <c r="FO152" s="5">
        <v>0</v>
      </c>
      <c r="FP152" s="5">
        <v>0</v>
      </c>
      <c r="FQ152" s="5">
        <v>0</v>
      </c>
      <c r="FR152" s="5">
        <v>0</v>
      </c>
      <c r="FS152" s="5">
        <v>0</v>
      </c>
      <c r="FT152" s="5">
        <v>0</v>
      </c>
      <c r="FU152" s="5" t="s">
        <v>220</v>
      </c>
      <c r="FV152" s="5" t="s">
        <v>220</v>
      </c>
      <c r="FW152" s="5" t="s">
        <v>220</v>
      </c>
      <c r="FX152" s="5" t="s">
        <v>220</v>
      </c>
      <c r="FY152" s="5" t="s">
        <v>220</v>
      </c>
      <c r="FZ152" s="5" t="s">
        <v>220</v>
      </c>
      <c r="GA152" s="5" t="s">
        <v>220</v>
      </c>
      <c r="GB152" s="5" t="s">
        <v>220</v>
      </c>
      <c r="GC152" s="5" t="s">
        <v>220</v>
      </c>
      <c r="GD152" s="5" t="s">
        <v>220</v>
      </c>
      <c r="GE152" s="5" t="s">
        <v>220</v>
      </c>
      <c r="GF152" s="5" t="s">
        <v>220</v>
      </c>
      <c r="GG152" s="5" t="s">
        <v>220</v>
      </c>
      <c r="GH152" s="5" t="s">
        <v>220</v>
      </c>
      <c r="GI152" s="5" t="s">
        <v>220</v>
      </c>
      <c r="GJ152" s="5" t="s">
        <v>220</v>
      </c>
      <c r="GK152" s="5" t="s">
        <v>220</v>
      </c>
      <c r="GL152" s="5" t="s">
        <v>220</v>
      </c>
      <c r="GM152" s="5">
        <v>326059</v>
      </c>
      <c r="GN152" s="5">
        <v>303172</v>
      </c>
      <c r="GO152" s="5">
        <v>233022</v>
      </c>
      <c r="GP152" s="5">
        <v>217906</v>
      </c>
      <c r="GQ152" s="5">
        <v>410971</v>
      </c>
      <c r="GR152" s="5">
        <v>291342</v>
      </c>
      <c r="GS152" s="5">
        <v>215683</v>
      </c>
      <c r="GT152" s="5">
        <v>155694</v>
      </c>
      <c r="GU152" s="5">
        <v>221237</v>
      </c>
      <c r="GV152" s="5">
        <v>217707</v>
      </c>
      <c r="GW152" s="5">
        <v>169438</v>
      </c>
      <c r="GX152" s="5">
        <v>397668</v>
      </c>
      <c r="GY152" s="5">
        <v>179261</v>
      </c>
      <c r="GZ152" s="5">
        <v>148309</v>
      </c>
      <c r="HA152" s="5">
        <v>101833</v>
      </c>
      <c r="HB152" s="5">
        <v>81523</v>
      </c>
      <c r="HC152" s="5">
        <v>142345</v>
      </c>
      <c r="HD152" s="5">
        <v>222993</v>
      </c>
      <c r="HE152" s="5">
        <v>114437</v>
      </c>
      <c r="HF152" s="5">
        <v>46579</v>
      </c>
      <c r="HG152" s="5">
        <v>24659</v>
      </c>
      <c r="HH152" s="5">
        <v>82585</v>
      </c>
      <c r="HI152" s="5">
        <v>63077</v>
      </c>
      <c r="HJ152" s="5">
        <v>73240</v>
      </c>
      <c r="HK152" s="5">
        <v>69948</v>
      </c>
      <c r="HL152" s="5">
        <v>62982</v>
      </c>
      <c r="HM152" s="5">
        <v>24910</v>
      </c>
      <c r="HN152" s="5">
        <v>31220</v>
      </c>
      <c r="HO152" s="5">
        <v>58891</v>
      </c>
      <c r="HP152" s="5">
        <v>31281</v>
      </c>
      <c r="HQ152" s="5">
        <v>44806</v>
      </c>
      <c r="HR152" s="5">
        <v>353969</v>
      </c>
      <c r="HS152" s="5">
        <v>399122</v>
      </c>
      <c r="HT152" s="5">
        <v>393418</v>
      </c>
      <c r="HU152" s="5">
        <v>400551</v>
      </c>
      <c r="HV152" s="5">
        <v>387954</v>
      </c>
      <c r="HW152" s="5">
        <v>510691</v>
      </c>
      <c r="HX152" s="5">
        <v>538372</v>
      </c>
      <c r="HY152" s="5">
        <v>505216</v>
      </c>
      <c r="HZ152" s="5">
        <v>485966</v>
      </c>
      <c r="IA152" s="5">
        <v>493560</v>
      </c>
      <c r="IB152" s="5">
        <v>477966</v>
      </c>
      <c r="IC152" s="5">
        <v>508056</v>
      </c>
      <c r="ID152" s="5">
        <v>743448</v>
      </c>
      <c r="IE152" s="5">
        <v>792106</v>
      </c>
      <c r="IF152" s="5">
        <v>695144</v>
      </c>
      <c r="IG152" s="5">
        <v>778351</v>
      </c>
      <c r="IH152" s="5">
        <v>684086</v>
      </c>
      <c r="II152" s="5">
        <v>657217</v>
      </c>
      <c r="IJ152" s="5">
        <v>511238</v>
      </c>
      <c r="IK152" s="5">
        <v>1387216</v>
      </c>
      <c r="IL152" s="5">
        <v>854598</v>
      </c>
      <c r="IM152" s="5">
        <v>524568</v>
      </c>
      <c r="IN152" s="5">
        <v>428756</v>
      </c>
      <c r="IO152" s="5">
        <v>341222</v>
      </c>
      <c r="IP152" s="5">
        <v>282408</v>
      </c>
      <c r="IQ152" s="5">
        <v>248147</v>
      </c>
      <c r="IR152" s="5">
        <v>249685</v>
      </c>
      <c r="IS152" s="5">
        <v>249935</v>
      </c>
      <c r="IT152" s="5">
        <v>303889</v>
      </c>
      <c r="IU152" s="5">
        <v>296344</v>
      </c>
      <c r="IV152" s="5">
        <v>274778</v>
      </c>
      <c r="IW152" s="5">
        <v>278976</v>
      </c>
      <c r="IX152" s="5">
        <v>270148</v>
      </c>
      <c r="IY152" s="5">
        <v>60360</v>
      </c>
      <c r="IZ152" s="5">
        <v>69138</v>
      </c>
      <c r="JA152" s="5">
        <v>58774</v>
      </c>
      <c r="JB152" s="5">
        <v>62185</v>
      </c>
      <c r="JC152" s="5">
        <v>69219</v>
      </c>
      <c r="JD152" s="5">
        <v>62240</v>
      </c>
      <c r="JE152" s="5">
        <v>59002</v>
      </c>
      <c r="JF152" s="5">
        <v>66536</v>
      </c>
      <c r="JG152" s="5">
        <v>61821</v>
      </c>
      <c r="JH152" s="5">
        <v>77607</v>
      </c>
      <c r="JI152" s="5">
        <v>64809</v>
      </c>
      <c r="JJ152" s="5">
        <v>76498</v>
      </c>
      <c r="JK152" s="5">
        <v>51589</v>
      </c>
      <c r="JL152" s="5">
        <v>45222</v>
      </c>
      <c r="JM152" s="5">
        <v>41565</v>
      </c>
      <c r="JN152" s="5">
        <v>39245</v>
      </c>
      <c r="JO152" s="5">
        <v>36122</v>
      </c>
      <c r="JP152" s="5">
        <v>35827</v>
      </c>
      <c r="JQ152" s="5">
        <v>37317</v>
      </c>
      <c r="JR152" s="5">
        <v>31760</v>
      </c>
      <c r="JS152" s="5">
        <v>28619</v>
      </c>
      <c r="JT152" s="5">
        <v>30855</v>
      </c>
      <c r="JU152" s="5">
        <v>32246</v>
      </c>
      <c r="JV152" s="5">
        <v>31448</v>
      </c>
      <c r="JW152" s="5">
        <v>34658</v>
      </c>
      <c r="JX152" s="5">
        <v>36834</v>
      </c>
      <c r="JY152" s="5">
        <v>34792</v>
      </c>
      <c r="JZ152" s="5">
        <v>34241</v>
      </c>
      <c r="KA152" s="5">
        <v>32822</v>
      </c>
      <c r="KB152" s="5">
        <v>36694</v>
      </c>
      <c r="KC152" s="5">
        <v>34214</v>
      </c>
      <c r="KD152" s="5">
        <v>30013</v>
      </c>
      <c r="KE152" s="5">
        <v>37051</v>
      </c>
      <c r="KF152" s="5">
        <v>38575</v>
      </c>
      <c r="KG152" s="5">
        <v>31882</v>
      </c>
      <c r="KH152" s="5">
        <v>32037</v>
      </c>
      <c r="KI152" s="5">
        <v>34362</v>
      </c>
      <c r="KJ152" s="5">
        <v>35409</v>
      </c>
      <c r="KK152" s="5">
        <v>34703</v>
      </c>
      <c r="KL152" s="5">
        <v>33804</v>
      </c>
      <c r="KM152" s="5">
        <v>33319</v>
      </c>
      <c r="KN152" s="5">
        <v>32547</v>
      </c>
      <c r="KO152" s="5">
        <v>33194</v>
      </c>
      <c r="KP152" s="5">
        <v>33627</v>
      </c>
      <c r="KQ152" s="5">
        <v>30445</v>
      </c>
      <c r="KR152" s="5">
        <v>28436</v>
      </c>
      <c r="KS152" s="5">
        <v>29312</v>
      </c>
      <c r="KT152" s="5">
        <v>30991</v>
      </c>
      <c r="KU152" s="5">
        <v>28556</v>
      </c>
      <c r="KV152" s="5">
        <v>22642</v>
      </c>
      <c r="KW152" s="5">
        <v>23387</v>
      </c>
      <c r="KX152" s="5">
        <v>18065</v>
      </c>
      <c r="KY152" s="5">
        <v>16118</v>
      </c>
      <c r="KZ152" s="5">
        <v>16057</v>
      </c>
      <c r="LA152" s="5">
        <v>15802</v>
      </c>
      <c r="LB152" s="5">
        <v>15191</v>
      </c>
      <c r="LC152" s="5">
        <v>14876</v>
      </c>
      <c r="LD152" s="5">
        <v>13696</v>
      </c>
      <c r="LE152" s="5">
        <v>13287</v>
      </c>
      <c r="LF152" s="5">
        <v>12700</v>
      </c>
      <c r="LG152" s="5">
        <v>12304</v>
      </c>
      <c r="LH152" s="5">
        <v>12259</v>
      </c>
      <c r="LI152" s="5">
        <v>12159</v>
      </c>
      <c r="LJ152" s="5">
        <v>11796</v>
      </c>
      <c r="LK152" s="5">
        <v>4069</v>
      </c>
      <c r="LL152" s="5">
        <v>4417</v>
      </c>
      <c r="LM152" s="5">
        <v>4739</v>
      </c>
      <c r="LN152" s="5">
        <v>2948</v>
      </c>
      <c r="LO152" s="5">
        <v>3330</v>
      </c>
      <c r="LP152" s="5">
        <v>3219</v>
      </c>
      <c r="LQ152" s="5">
        <v>3375</v>
      </c>
      <c r="LR152" s="5">
        <v>3319</v>
      </c>
      <c r="LS152" s="5">
        <v>3417</v>
      </c>
      <c r="LT152" s="5">
        <v>2890</v>
      </c>
      <c r="LU152" s="5">
        <v>3199</v>
      </c>
      <c r="LV152" s="5">
        <v>3955</v>
      </c>
      <c r="LW152" s="5">
        <v>3756</v>
      </c>
      <c r="LX152" s="5">
        <v>3661</v>
      </c>
      <c r="LY152" s="5">
        <v>3407</v>
      </c>
      <c r="LZ152" s="5">
        <v>3268</v>
      </c>
      <c r="MA152" s="5">
        <v>3801</v>
      </c>
      <c r="MB152" s="5">
        <v>3184</v>
      </c>
      <c r="MC152" s="5">
        <v>5553</v>
      </c>
      <c r="MD152" s="5">
        <v>2869</v>
      </c>
      <c r="ME152" s="5">
        <v>2514</v>
      </c>
      <c r="MF152" s="5">
        <v>2716</v>
      </c>
      <c r="MG152" s="5">
        <v>2457</v>
      </c>
      <c r="MH152" s="5">
        <v>2438</v>
      </c>
      <c r="MI152" s="5">
        <v>2128</v>
      </c>
      <c r="MJ152" s="5">
        <v>1732</v>
      </c>
      <c r="MK152" s="5">
        <v>2114</v>
      </c>
      <c r="ML152" s="5">
        <v>2433</v>
      </c>
      <c r="MM152" s="5">
        <v>2341</v>
      </c>
      <c r="MN152" s="5">
        <v>2122</v>
      </c>
      <c r="MO152" s="5">
        <v>1493</v>
      </c>
      <c r="MP152" s="5">
        <v>1787</v>
      </c>
      <c r="MQ152" s="5">
        <v>0</v>
      </c>
      <c r="MR152" s="5">
        <v>0</v>
      </c>
      <c r="MS152" s="5">
        <v>0</v>
      </c>
      <c r="MT152" s="5">
        <v>0</v>
      </c>
      <c r="MU152" s="5">
        <v>0</v>
      </c>
      <c r="MV152" s="5">
        <v>0</v>
      </c>
      <c r="MW152" s="5">
        <v>0</v>
      </c>
      <c r="MX152" s="5">
        <v>0</v>
      </c>
      <c r="MY152" s="5">
        <v>0</v>
      </c>
      <c r="MZ152" s="5">
        <v>0</v>
      </c>
      <c r="NA152" s="5">
        <v>0</v>
      </c>
      <c r="NB152" s="5">
        <v>0</v>
      </c>
      <c r="NC152" s="5">
        <v>0</v>
      </c>
      <c r="ND152" s="5">
        <v>0</v>
      </c>
      <c r="NE152" s="5" t="s">
        <v>220</v>
      </c>
      <c r="NF152" s="5" t="s">
        <v>220</v>
      </c>
      <c r="NG152" s="5" t="s">
        <v>220</v>
      </c>
      <c r="NH152" s="5" t="s">
        <v>220</v>
      </c>
      <c r="NI152" s="5" t="s">
        <v>220</v>
      </c>
      <c r="NJ152" s="5" t="s">
        <v>220</v>
      </c>
      <c r="NK152" s="5" t="s">
        <v>220</v>
      </c>
      <c r="NL152" s="5" t="s">
        <v>220</v>
      </c>
      <c r="NM152" s="5" t="s">
        <v>220</v>
      </c>
      <c r="NN152" s="5" t="s">
        <v>220</v>
      </c>
      <c r="NO152" s="5" t="s">
        <v>220</v>
      </c>
      <c r="NP152" s="5" t="s">
        <v>220</v>
      </c>
      <c r="NQ152" s="5" t="s">
        <v>220</v>
      </c>
      <c r="NR152" s="5" t="s">
        <v>220</v>
      </c>
      <c r="NS152" s="5" t="s">
        <v>220</v>
      </c>
      <c r="NT152" s="5" t="s">
        <v>220</v>
      </c>
      <c r="NU152" s="5" t="s">
        <v>220</v>
      </c>
      <c r="NV152" s="5" t="s">
        <v>220</v>
      </c>
      <c r="NW152" s="5">
        <v>0</v>
      </c>
      <c r="NX152" s="5">
        <v>0</v>
      </c>
      <c r="NY152" s="5">
        <v>0</v>
      </c>
      <c r="NZ152" s="5">
        <v>0</v>
      </c>
      <c r="OA152" s="5">
        <v>0</v>
      </c>
      <c r="OB152" s="5">
        <v>0</v>
      </c>
      <c r="OC152" s="5">
        <v>0</v>
      </c>
      <c r="OD152" s="5">
        <v>0</v>
      </c>
      <c r="OE152" s="5">
        <v>0</v>
      </c>
      <c r="OF152" s="5">
        <v>0</v>
      </c>
      <c r="OG152" s="5">
        <v>0</v>
      </c>
      <c r="OH152" s="5">
        <v>0</v>
      </c>
      <c r="OI152" s="5">
        <v>0</v>
      </c>
      <c r="OJ152" s="5">
        <v>0</v>
      </c>
      <c r="OK152" s="5" t="s">
        <v>220</v>
      </c>
      <c r="OL152" s="5" t="s">
        <v>220</v>
      </c>
      <c r="OM152" s="5" t="s">
        <v>220</v>
      </c>
      <c r="ON152" s="5" t="s">
        <v>220</v>
      </c>
      <c r="OO152" s="5" t="s">
        <v>220</v>
      </c>
      <c r="OP152" s="5" t="s">
        <v>220</v>
      </c>
      <c r="OQ152" s="5" t="s">
        <v>220</v>
      </c>
      <c r="OR152" s="5" t="s">
        <v>220</v>
      </c>
      <c r="OS152" s="5" t="s">
        <v>220</v>
      </c>
      <c r="OT152" s="5" t="s">
        <v>220</v>
      </c>
      <c r="OU152" s="5" t="s">
        <v>220</v>
      </c>
      <c r="OV152" s="5" t="s">
        <v>220</v>
      </c>
      <c r="OW152" s="5" t="s">
        <v>220</v>
      </c>
      <c r="OX152" s="5" t="s">
        <v>220</v>
      </c>
      <c r="OY152" s="5" t="s">
        <v>220</v>
      </c>
      <c r="OZ152" s="5" t="s">
        <v>220</v>
      </c>
      <c r="PA152" s="5" t="s">
        <v>220</v>
      </c>
      <c r="PB152" s="5" t="s">
        <v>220</v>
      </c>
      <c r="PC152" s="5">
        <v>14129</v>
      </c>
      <c r="PD152" s="5">
        <v>15278</v>
      </c>
      <c r="PE152" s="5">
        <v>12773</v>
      </c>
      <c r="PF152" s="5">
        <v>13301</v>
      </c>
      <c r="PG152" s="5">
        <v>14272</v>
      </c>
      <c r="PH152" s="5">
        <v>13907</v>
      </c>
      <c r="PI152" s="5">
        <v>15906</v>
      </c>
      <c r="PJ152" s="5">
        <v>14801</v>
      </c>
      <c r="PK152" s="5">
        <v>15395</v>
      </c>
      <c r="PL152" s="5">
        <v>16368</v>
      </c>
      <c r="PM152" s="5">
        <v>15558</v>
      </c>
      <c r="PN152" s="5">
        <v>14145</v>
      </c>
      <c r="PO152" s="5">
        <v>16125</v>
      </c>
      <c r="PP152" s="5">
        <v>11907</v>
      </c>
      <c r="PQ152" s="5">
        <v>10465</v>
      </c>
      <c r="PR152" s="5">
        <v>10382</v>
      </c>
      <c r="PS152" s="5">
        <v>10069</v>
      </c>
      <c r="PT152" s="5">
        <v>9870</v>
      </c>
      <c r="PU152" s="5">
        <v>11258</v>
      </c>
      <c r="PV152" s="5">
        <v>8814</v>
      </c>
      <c r="PW152" s="5">
        <v>7849</v>
      </c>
      <c r="PX152" s="5">
        <v>8289</v>
      </c>
      <c r="PY152" s="5">
        <v>8490</v>
      </c>
      <c r="PZ152" s="5">
        <v>6742</v>
      </c>
      <c r="QA152" s="5">
        <v>6870</v>
      </c>
      <c r="QB152" s="5">
        <v>7806</v>
      </c>
      <c r="QC152" s="5">
        <v>6337</v>
      </c>
      <c r="QD152" s="5">
        <v>5748</v>
      </c>
      <c r="QE152" s="5">
        <v>5913</v>
      </c>
      <c r="QF152" s="5">
        <v>5829</v>
      </c>
      <c r="QG152" s="5">
        <v>4014</v>
      </c>
      <c r="QH152" s="5">
        <v>4847</v>
      </c>
      <c r="QI152" s="5">
        <v>8486</v>
      </c>
      <c r="QJ152" s="5">
        <v>9998</v>
      </c>
      <c r="QK152" s="5">
        <v>7894</v>
      </c>
      <c r="QL152" s="5">
        <v>6443</v>
      </c>
      <c r="QM152" s="5">
        <v>8610</v>
      </c>
      <c r="QN152" s="5">
        <v>7866</v>
      </c>
      <c r="QO152" s="5">
        <v>8382</v>
      </c>
      <c r="QP152" s="5">
        <v>9465</v>
      </c>
      <c r="QQ152" s="5">
        <v>9052</v>
      </c>
      <c r="QR152" s="5">
        <v>9220</v>
      </c>
      <c r="QS152" s="5">
        <v>10265</v>
      </c>
      <c r="QT152" s="5">
        <v>9449</v>
      </c>
      <c r="QU152" s="5">
        <v>10021</v>
      </c>
      <c r="QV152" s="5">
        <v>9735</v>
      </c>
      <c r="QW152" s="5">
        <v>8737</v>
      </c>
      <c r="QX152" s="5">
        <v>9650</v>
      </c>
      <c r="QY152" s="5">
        <v>8908</v>
      </c>
      <c r="QZ152" s="5">
        <v>9591</v>
      </c>
      <c r="RA152" s="5">
        <v>8978</v>
      </c>
      <c r="RB152" s="5">
        <v>9968</v>
      </c>
      <c r="RC152" s="5">
        <v>9675</v>
      </c>
      <c r="RD152" s="5">
        <v>9805</v>
      </c>
      <c r="RE152" s="5">
        <v>9539</v>
      </c>
      <c r="RF152" s="5">
        <v>8616</v>
      </c>
      <c r="RG152" s="5">
        <v>8509</v>
      </c>
      <c r="RH152" s="5">
        <v>8170</v>
      </c>
      <c r="RI152" s="5">
        <v>6274</v>
      </c>
      <c r="RJ152" s="5">
        <v>6087</v>
      </c>
      <c r="RK152" s="5">
        <v>5696</v>
      </c>
      <c r="RL152" s="5">
        <v>6239</v>
      </c>
      <c r="RM152" s="5">
        <v>5120</v>
      </c>
      <c r="RN152" s="5">
        <v>5886</v>
      </c>
      <c r="RO152" s="5">
        <v>16393</v>
      </c>
      <c r="RP152" s="5">
        <v>16403</v>
      </c>
      <c r="RQ152" s="5">
        <v>15166</v>
      </c>
      <c r="RR152" s="5">
        <v>14810</v>
      </c>
      <c r="RS152" s="5">
        <v>14956</v>
      </c>
      <c r="RT152" s="5">
        <v>15368</v>
      </c>
      <c r="RU152" s="5">
        <v>15288</v>
      </c>
      <c r="RV152" s="5">
        <v>15307</v>
      </c>
      <c r="RW152" s="5">
        <v>15435</v>
      </c>
      <c r="RX152" s="5">
        <v>13073</v>
      </c>
      <c r="RY152" s="5">
        <v>11514</v>
      </c>
      <c r="RZ152" s="5">
        <v>15678</v>
      </c>
      <c r="SA152" s="5">
        <v>13373</v>
      </c>
      <c r="SB152" s="5">
        <v>10299</v>
      </c>
      <c r="SC152" s="5">
        <v>11318</v>
      </c>
      <c r="SD152" s="5">
        <v>11202</v>
      </c>
      <c r="SE152" s="5">
        <v>8394</v>
      </c>
      <c r="SF152" s="5">
        <v>10802</v>
      </c>
      <c r="SG152" s="5">
        <v>12454</v>
      </c>
      <c r="SH152" s="5">
        <v>16233</v>
      </c>
      <c r="SI152" s="5">
        <v>18540</v>
      </c>
      <c r="SJ152" s="5">
        <v>11708</v>
      </c>
      <c r="SK152" s="5">
        <v>11749</v>
      </c>
      <c r="SL152" s="5">
        <v>11297</v>
      </c>
      <c r="SM152" s="5">
        <v>11162</v>
      </c>
      <c r="SN152" s="5">
        <v>10389</v>
      </c>
      <c r="SO152" s="5">
        <v>10850</v>
      </c>
      <c r="SP152" s="5">
        <v>10365</v>
      </c>
      <c r="SQ152" s="5">
        <v>11618</v>
      </c>
      <c r="SR152" s="5">
        <v>11204</v>
      </c>
      <c r="SS152" s="5">
        <v>10152</v>
      </c>
      <c r="ST152" s="5">
        <v>11573</v>
      </c>
      <c r="SU152" s="5">
        <v>1041</v>
      </c>
      <c r="SV152" s="5">
        <v>501</v>
      </c>
      <c r="SW152" s="5">
        <v>457</v>
      </c>
      <c r="SX152" s="5">
        <v>644</v>
      </c>
      <c r="SY152" s="5">
        <v>1283</v>
      </c>
      <c r="SZ152" s="5">
        <v>748</v>
      </c>
      <c r="TA152" s="5">
        <v>961</v>
      </c>
      <c r="TB152" s="5">
        <v>1095</v>
      </c>
      <c r="TC152" s="5">
        <v>1167</v>
      </c>
      <c r="TD152" s="5">
        <v>1343</v>
      </c>
      <c r="TE152" s="5">
        <v>1507</v>
      </c>
      <c r="TF152" s="5">
        <v>2115</v>
      </c>
      <c r="TG152" s="5">
        <v>2542</v>
      </c>
      <c r="TH152" s="5">
        <v>2728</v>
      </c>
      <c r="TI152" s="5">
        <v>2744</v>
      </c>
      <c r="TJ152" s="5">
        <v>2981</v>
      </c>
      <c r="TK152" s="5">
        <v>2717</v>
      </c>
      <c r="TL152" s="5">
        <v>2595</v>
      </c>
      <c r="TM152" s="5">
        <v>1714</v>
      </c>
      <c r="TN152" s="5">
        <v>1559</v>
      </c>
      <c r="TO152" s="5">
        <v>2318</v>
      </c>
      <c r="TP152" s="5">
        <v>3487</v>
      </c>
      <c r="TQ152" s="5">
        <v>2198</v>
      </c>
      <c r="TR152" s="5">
        <v>1755</v>
      </c>
      <c r="TS152" s="5">
        <v>2501</v>
      </c>
      <c r="TT152" s="5">
        <v>1530</v>
      </c>
      <c r="TU152" s="5">
        <v>2619</v>
      </c>
      <c r="TV152" s="5">
        <v>3288</v>
      </c>
      <c r="TW152" s="5">
        <v>3698</v>
      </c>
      <c r="TX152" s="5">
        <v>3987</v>
      </c>
      <c r="TY152" s="5">
        <v>2624</v>
      </c>
      <c r="TZ152" s="5">
        <v>4279</v>
      </c>
      <c r="UA152" s="5">
        <v>4560</v>
      </c>
      <c r="UB152" s="5">
        <v>3960</v>
      </c>
      <c r="UC152" s="5">
        <v>4385</v>
      </c>
      <c r="UD152" s="5">
        <v>4099</v>
      </c>
      <c r="UE152" s="5">
        <v>4792</v>
      </c>
      <c r="UF152" s="5">
        <v>4814</v>
      </c>
      <c r="UG152" s="5">
        <v>5299</v>
      </c>
      <c r="UH152" s="5">
        <v>5890</v>
      </c>
      <c r="UI152" s="5">
        <v>5525</v>
      </c>
      <c r="UJ152" s="5">
        <v>4998</v>
      </c>
      <c r="UK152" s="5">
        <v>6041</v>
      </c>
      <c r="UL152" s="5">
        <v>5330</v>
      </c>
      <c r="UM152" s="5">
        <v>5765</v>
      </c>
      <c r="UN152" s="5">
        <v>6938</v>
      </c>
      <c r="UO152" s="5">
        <v>6398</v>
      </c>
      <c r="UP152" s="5">
        <v>5220</v>
      </c>
      <c r="UQ152" s="5">
        <v>5313</v>
      </c>
      <c r="UR152" s="5">
        <v>4902</v>
      </c>
      <c r="US152" s="5">
        <v>6691</v>
      </c>
      <c r="UT152" s="5">
        <v>9624</v>
      </c>
      <c r="UU152" s="5">
        <v>4071</v>
      </c>
      <c r="UV152" s="5">
        <v>4020</v>
      </c>
      <c r="UW152" s="5">
        <v>3047</v>
      </c>
      <c r="UX152" s="5">
        <v>1005</v>
      </c>
      <c r="UY152" s="5">
        <v>837</v>
      </c>
      <c r="UZ152" s="5">
        <v>873</v>
      </c>
      <c r="VA152" s="5">
        <v>1180</v>
      </c>
      <c r="VB152" s="5">
        <v>2190</v>
      </c>
      <c r="VC152" s="5">
        <v>1774</v>
      </c>
      <c r="VD152" s="5">
        <v>2117</v>
      </c>
      <c r="VE152" s="5">
        <v>1339</v>
      </c>
      <c r="VF152" s="5">
        <v>1152</v>
      </c>
      <c r="VG152" s="5">
        <v>152813</v>
      </c>
      <c r="VH152" s="5">
        <v>154365</v>
      </c>
      <c r="VI152" s="5">
        <v>150436</v>
      </c>
      <c r="VJ152" s="5">
        <v>147463</v>
      </c>
      <c r="VK152" s="5">
        <v>138478</v>
      </c>
      <c r="VL152" s="5">
        <v>129158</v>
      </c>
      <c r="VM152" s="5">
        <v>132549</v>
      </c>
      <c r="VN152" s="5">
        <v>144376</v>
      </c>
      <c r="VO152" s="5">
        <v>132141</v>
      </c>
      <c r="VP152" s="5">
        <v>131157</v>
      </c>
      <c r="VQ152" s="5">
        <v>113287</v>
      </c>
      <c r="VR152" s="5">
        <v>95104</v>
      </c>
      <c r="VS152" s="5">
        <v>90819</v>
      </c>
      <c r="VT152" s="5">
        <v>87370</v>
      </c>
      <c r="VU152" s="5">
        <v>92502</v>
      </c>
      <c r="VV152" s="5">
        <v>84527</v>
      </c>
      <c r="VW152" s="5">
        <v>85516</v>
      </c>
      <c r="VX152" s="5">
        <v>67524</v>
      </c>
      <c r="VY152" s="5">
        <v>46823</v>
      </c>
      <c r="VZ152" s="5">
        <v>45087</v>
      </c>
      <c r="WA152" s="5">
        <v>58302</v>
      </c>
      <c r="WB152" s="5">
        <v>55813</v>
      </c>
      <c r="WC152" s="5">
        <v>50597</v>
      </c>
      <c r="WD152" s="5">
        <v>54818</v>
      </c>
      <c r="WE152" s="5">
        <v>49044</v>
      </c>
      <c r="WF152" s="5">
        <v>49641</v>
      </c>
      <c r="WG152" s="5">
        <v>49141</v>
      </c>
      <c r="WH152" s="5">
        <v>37685</v>
      </c>
      <c r="WI152" s="5">
        <v>39253</v>
      </c>
      <c r="WJ152" s="5">
        <v>35214</v>
      </c>
      <c r="WK152" s="5">
        <v>39993</v>
      </c>
      <c r="WL152" s="5">
        <v>44795</v>
      </c>
      <c r="WM152" s="5">
        <v>1791</v>
      </c>
      <c r="WN152" s="5">
        <v>1682</v>
      </c>
      <c r="WO152" s="5">
        <v>1514</v>
      </c>
      <c r="WP152" s="5">
        <v>1710</v>
      </c>
      <c r="WQ152" s="5">
        <v>1914</v>
      </c>
      <c r="WR152" s="5">
        <v>2138</v>
      </c>
      <c r="WS152" s="5">
        <v>2601</v>
      </c>
      <c r="WT152" s="5">
        <v>2187</v>
      </c>
      <c r="WU152" s="5">
        <v>2525</v>
      </c>
      <c r="WV152" s="5">
        <v>2622</v>
      </c>
      <c r="WW152" s="5">
        <v>2256</v>
      </c>
      <c r="WX152" s="5">
        <v>2320</v>
      </c>
      <c r="WY152" s="5">
        <v>2061</v>
      </c>
      <c r="WZ152" s="5">
        <v>1875</v>
      </c>
      <c r="XA152" s="5">
        <v>1765</v>
      </c>
      <c r="XB152" s="5">
        <v>1580</v>
      </c>
      <c r="XC152" s="5">
        <v>1533</v>
      </c>
      <c r="XD152" s="5">
        <v>1272</v>
      </c>
      <c r="XE152" s="5">
        <v>1563</v>
      </c>
      <c r="XF152" s="5">
        <v>718</v>
      </c>
      <c r="XG152" s="5">
        <v>947</v>
      </c>
      <c r="XH152" s="5">
        <v>974</v>
      </c>
      <c r="XI152" s="5">
        <v>936</v>
      </c>
      <c r="XJ152" s="5">
        <v>693</v>
      </c>
      <c r="XK152" s="5">
        <v>683</v>
      </c>
      <c r="XL152" s="5">
        <v>747</v>
      </c>
      <c r="XM152" s="5">
        <v>741</v>
      </c>
      <c r="XN152" s="5">
        <v>1137</v>
      </c>
      <c r="XO152" s="5">
        <v>1089</v>
      </c>
      <c r="XP152" s="5">
        <v>1316</v>
      </c>
      <c r="XQ152" s="5">
        <v>978</v>
      </c>
      <c r="XR152" s="5">
        <v>1677</v>
      </c>
      <c r="XS152" s="2">
        <v>15473</v>
      </c>
      <c r="XT152" s="3" t="s">
        <v>222</v>
      </c>
      <c r="XU152" s="3" t="s">
        <v>222</v>
      </c>
      <c r="XV152" s="3" t="s">
        <v>222</v>
      </c>
      <c r="XW152" s="3" t="s">
        <v>221</v>
      </c>
      <c r="XX152" s="3" t="s">
        <v>222</v>
      </c>
      <c r="XY152" s="3" t="s">
        <v>222</v>
      </c>
      <c r="XZ152" s="3" t="s">
        <v>228</v>
      </c>
    </row>
    <row r="153" spans="1:650" x14ac:dyDescent="0.3">
      <c r="A153" s="1" t="s">
        <v>147</v>
      </c>
      <c r="B153" s="2">
        <v>4057023</v>
      </c>
      <c r="C153" s="5">
        <v>27624</v>
      </c>
      <c r="D153" s="5">
        <v>22002</v>
      </c>
      <c r="E153" s="5">
        <v>44144</v>
      </c>
      <c r="F153" s="5">
        <v>16689</v>
      </c>
      <c r="G153" s="5">
        <v>9806</v>
      </c>
      <c r="H153" s="5">
        <v>11656</v>
      </c>
      <c r="I153" s="5">
        <v>8802</v>
      </c>
      <c r="J153" s="5">
        <v>10895</v>
      </c>
      <c r="K153" s="5">
        <v>6252</v>
      </c>
      <c r="L153" s="5">
        <v>6575</v>
      </c>
      <c r="M153" s="5">
        <v>2919</v>
      </c>
      <c r="N153" s="5">
        <v>10514</v>
      </c>
      <c r="O153" s="5">
        <v>6451</v>
      </c>
      <c r="P153" s="5">
        <v>16073</v>
      </c>
      <c r="Q153" s="5">
        <v>3116</v>
      </c>
      <c r="R153" s="5">
        <v>5350</v>
      </c>
      <c r="S153" s="5">
        <v>10907</v>
      </c>
      <c r="T153" s="5">
        <v>8718</v>
      </c>
      <c r="U153" s="5">
        <v>28</v>
      </c>
      <c r="V153" s="5">
        <v>511</v>
      </c>
      <c r="W153" s="5">
        <v>908</v>
      </c>
      <c r="X153" s="5">
        <v>4944</v>
      </c>
      <c r="Y153" s="5">
        <v>12478</v>
      </c>
      <c r="Z153" s="5">
        <v>2036</v>
      </c>
      <c r="AA153" s="5">
        <v>7748</v>
      </c>
      <c r="AB153" s="5">
        <v>0</v>
      </c>
      <c r="AC153" s="5">
        <v>1876</v>
      </c>
      <c r="AD153" s="5">
        <v>0</v>
      </c>
      <c r="AE153" s="5">
        <v>4820</v>
      </c>
      <c r="AF153" s="5">
        <v>0</v>
      </c>
      <c r="AG153" s="5">
        <v>254</v>
      </c>
      <c r="AH153" s="5">
        <v>0</v>
      </c>
      <c r="AI153" s="5">
        <v>19226</v>
      </c>
      <c r="AJ153" s="5">
        <v>11275</v>
      </c>
      <c r="AK153" s="5">
        <v>26148</v>
      </c>
      <c r="AL153" s="5">
        <v>275942</v>
      </c>
      <c r="AM153" s="5">
        <v>45607</v>
      </c>
      <c r="AN153" s="5">
        <v>71174</v>
      </c>
      <c r="AO153" s="5">
        <v>38601</v>
      </c>
      <c r="AP153" s="5">
        <v>48589</v>
      </c>
      <c r="AQ153" s="5">
        <v>16051</v>
      </c>
      <c r="AR153" s="5">
        <v>38974</v>
      </c>
      <c r="AS153" s="5">
        <v>41617</v>
      </c>
      <c r="AT153" s="5">
        <v>173243</v>
      </c>
      <c r="AU153" s="5">
        <v>30208</v>
      </c>
      <c r="AV153" s="5">
        <v>45681</v>
      </c>
      <c r="AW153" s="5">
        <v>5321</v>
      </c>
      <c r="AX153" s="5">
        <v>10404</v>
      </c>
      <c r="AY153" s="5">
        <v>25648</v>
      </c>
      <c r="AZ153" s="5">
        <v>7599</v>
      </c>
      <c r="BA153" s="5">
        <v>136781</v>
      </c>
      <c r="BB153" s="5">
        <v>4068</v>
      </c>
      <c r="BC153" s="5">
        <v>12497</v>
      </c>
      <c r="BD153" s="5">
        <v>7560</v>
      </c>
      <c r="BE153" s="5">
        <v>14262</v>
      </c>
      <c r="BF153" s="5">
        <v>3005</v>
      </c>
      <c r="BG153" s="5">
        <v>39085</v>
      </c>
      <c r="BH153" s="5">
        <v>14049</v>
      </c>
      <c r="BI153" s="5">
        <v>14197</v>
      </c>
      <c r="BJ153" s="5">
        <v>31551</v>
      </c>
      <c r="BK153" s="5">
        <v>18781</v>
      </c>
      <c r="BL153" s="5">
        <v>7629</v>
      </c>
      <c r="BM153" s="5">
        <v>14084</v>
      </c>
      <c r="BN153" s="5">
        <v>6976</v>
      </c>
      <c r="BO153" s="5">
        <v>65397</v>
      </c>
      <c r="BP153" s="5">
        <v>40852</v>
      </c>
      <c r="BQ153" s="5">
        <v>37675</v>
      </c>
      <c r="BR153" s="5">
        <v>36937</v>
      </c>
      <c r="BS153" s="5">
        <v>31677</v>
      </c>
      <c r="BT153" s="5">
        <v>90142</v>
      </c>
      <c r="BU153" s="5">
        <v>28080</v>
      </c>
      <c r="BV153" s="5">
        <v>17613</v>
      </c>
      <c r="BW153" s="5">
        <v>30307</v>
      </c>
      <c r="BX153" s="5">
        <v>51722</v>
      </c>
      <c r="BY153" s="5">
        <v>20529</v>
      </c>
      <c r="BZ153" s="5">
        <v>62271</v>
      </c>
      <c r="CA153" s="5">
        <v>71261</v>
      </c>
      <c r="CB153" s="5">
        <v>28131</v>
      </c>
      <c r="CC153" s="5">
        <v>12664</v>
      </c>
      <c r="CD153" s="5">
        <v>19101</v>
      </c>
      <c r="CE153" s="5">
        <v>19908</v>
      </c>
      <c r="CF153" s="5">
        <v>7828</v>
      </c>
      <c r="CG153" s="5">
        <v>32802</v>
      </c>
      <c r="CH153" s="5">
        <v>5326</v>
      </c>
      <c r="CI153" s="5">
        <v>14336</v>
      </c>
      <c r="CJ153" s="5">
        <v>4849</v>
      </c>
      <c r="CK153" s="5">
        <v>8044</v>
      </c>
      <c r="CL153" s="5">
        <v>7356</v>
      </c>
      <c r="CM153" s="5">
        <v>17260</v>
      </c>
      <c r="CN153" s="5">
        <v>12484</v>
      </c>
      <c r="CO153" s="5">
        <v>21528</v>
      </c>
      <c r="CP153" s="5">
        <v>9995</v>
      </c>
      <c r="CQ153" s="5">
        <v>19665</v>
      </c>
      <c r="CR153" s="5">
        <v>7894</v>
      </c>
      <c r="CS153" s="5">
        <v>16759</v>
      </c>
      <c r="CT153" s="5">
        <v>2191</v>
      </c>
      <c r="CU153" s="5">
        <v>138690</v>
      </c>
      <c r="CV153" s="5">
        <v>162995</v>
      </c>
      <c r="CW153" s="5">
        <v>155889</v>
      </c>
      <c r="CX153" s="5">
        <v>166948</v>
      </c>
      <c r="CY153" s="5">
        <v>175607</v>
      </c>
      <c r="CZ153" s="5">
        <v>130480</v>
      </c>
      <c r="DA153" s="5">
        <v>143570</v>
      </c>
      <c r="DB153" s="5">
        <v>115618</v>
      </c>
      <c r="DC153" s="5">
        <v>91937</v>
      </c>
      <c r="DD153" s="5">
        <v>104591</v>
      </c>
      <c r="DE153" s="5">
        <v>118237</v>
      </c>
      <c r="DF153" s="5">
        <v>147745</v>
      </c>
      <c r="DG153" s="5">
        <v>137080</v>
      </c>
      <c r="DH153" s="5">
        <v>100470</v>
      </c>
      <c r="DI153" s="5">
        <v>68939</v>
      </c>
      <c r="DJ153" s="5">
        <v>68060</v>
      </c>
      <c r="DK153" s="5">
        <v>58876</v>
      </c>
      <c r="DL153" s="5">
        <v>32232</v>
      </c>
      <c r="DM153" s="5">
        <v>43732</v>
      </c>
      <c r="DN153" s="5">
        <v>48895</v>
      </c>
      <c r="DO153" s="5">
        <v>63048</v>
      </c>
      <c r="DP153" s="5">
        <v>49632</v>
      </c>
      <c r="DQ153" s="5">
        <v>52315</v>
      </c>
      <c r="DR153" s="5">
        <v>62115</v>
      </c>
      <c r="DS153" s="5">
        <v>44137</v>
      </c>
      <c r="DT153" s="5">
        <v>47072</v>
      </c>
      <c r="DU153" s="5">
        <v>37729</v>
      </c>
      <c r="DV153" s="5">
        <v>33712</v>
      </c>
      <c r="DW153" s="5">
        <v>36635</v>
      </c>
      <c r="DX153" s="5">
        <v>29363</v>
      </c>
      <c r="DY153" s="5">
        <v>35182</v>
      </c>
      <c r="DZ153" s="5">
        <v>21935</v>
      </c>
      <c r="EA153" s="5">
        <v>15705</v>
      </c>
      <c r="EB153" s="5">
        <v>14795</v>
      </c>
      <c r="EC153" s="5">
        <v>20681</v>
      </c>
      <c r="ED153" s="5">
        <v>13573</v>
      </c>
      <c r="EE153" s="5">
        <v>8707</v>
      </c>
      <c r="EF153" s="5">
        <v>24726</v>
      </c>
      <c r="EG153" s="5">
        <v>2565</v>
      </c>
      <c r="EH153" s="5">
        <v>8628</v>
      </c>
      <c r="EI153" s="5">
        <v>3046</v>
      </c>
      <c r="EJ153" s="5">
        <v>2709</v>
      </c>
      <c r="EK153" s="5">
        <v>4932</v>
      </c>
      <c r="EL153" s="5">
        <v>7406</v>
      </c>
      <c r="EM153" s="5">
        <v>5405</v>
      </c>
      <c r="EN153" s="5">
        <v>6388</v>
      </c>
      <c r="EO153" s="5">
        <v>4234</v>
      </c>
      <c r="EP153" s="5">
        <v>2158</v>
      </c>
      <c r="EQ153" s="5">
        <v>4034</v>
      </c>
      <c r="ER153" s="5">
        <v>1423</v>
      </c>
      <c r="ES153" s="5">
        <v>4274</v>
      </c>
      <c r="ET153" s="5">
        <v>5093</v>
      </c>
      <c r="EU153" s="5">
        <v>12830</v>
      </c>
      <c r="EV153" s="5">
        <v>11018</v>
      </c>
      <c r="EW153" s="5">
        <v>13837</v>
      </c>
      <c r="EX153" s="5">
        <v>7182</v>
      </c>
      <c r="EY153" s="5">
        <v>25393</v>
      </c>
      <c r="EZ153" s="5">
        <v>9324</v>
      </c>
      <c r="FA153" s="5">
        <v>17721</v>
      </c>
      <c r="FB153" s="5">
        <v>14056</v>
      </c>
      <c r="FC153" s="5">
        <v>16620</v>
      </c>
      <c r="FD153" s="5">
        <v>12276</v>
      </c>
      <c r="FE153" s="5">
        <v>12800</v>
      </c>
      <c r="FF153" s="5">
        <v>11247</v>
      </c>
      <c r="FG153" s="5">
        <v>0</v>
      </c>
      <c r="FH153" s="5">
        <v>0</v>
      </c>
      <c r="FI153" s="5">
        <v>0</v>
      </c>
      <c r="FJ153" s="5">
        <v>0</v>
      </c>
      <c r="FK153" s="5">
        <v>0</v>
      </c>
      <c r="FL153" s="5">
        <v>0</v>
      </c>
      <c r="FM153" s="5">
        <v>0</v>
      </c>
      <c r="FN153" s="5">
        <v>0</v>
      </c>
      <c r="FO153" s="5">
        <v>0</v>
      </c>
      <c r="FP153" s="5">
        <v>0</v>
      </c>
      <c r="FQ153" s="5">
        <v>0</v>
      </c>
      <c r="FR153" s="5">
        <v>0</v>
      </c>
      <c r="FS153" s="5">
        <v>0</v>
      </c>
      <c r="FT153" s="5">
        <v>0</v>
      </c>
      <c r="FU153" s="5" t="s">
        <v>220</v>
      </c>
      <c r="FV153" s="5" t="s">
        <v>220</v>
      </c>
      <c r="FW153" s="5" t="s">
        <v>220</v>
      </c>
      <c r="FX153" s="5" t="s">
        <v>220</v>
      </c>
      <c r="FY153" s="5" t="s">
        <v>220</v>
      </c>
      <c r="FZ153" s="5" t="s">
        <v>220</v>
      </c>
      <c r="GA153" s="5" t="s">
        <v>220</v>
      </c>
      <c r="GB153" s="5" t="s">
        <v>220</v>
      </c>
      <c r="GC153" s="5" t="s">
        <v>220</v>
      </c>
      <c r="GD153" s="5" t="s">
        <v>220</v>
      </c>
      <c r="GE153" s="5" t="s">
        <v>220</v>
      </c>
      <c r="GF153" s="5" t="s">
        <v>220</v>
      </c>
      <c r="GG153" s="5" t="s">
        <v>220</v>
      </c>
      <c r="GH153" s="5" t="s">
        <v>220</v>
      </c>
      <c r="GI153" s="5" t="s">
        <v>220</v>
      </c>
      <c r="GJ153" s="5" t="s">
        <v>220</v>
      </c>
      <c r="GK153" s="5" t="s">
        <v>220</v>
      </c>
      <c r="GL153" s="5" t="s">
        <v>220</v>
      </c>
      <c r="GM153" s="5">
        <v>266643</v>
      </c>
      <c r="GN153" s="5">
        <v>251919</v>
      </c>
      <c r="GO153" s="5">
        <v>284536</v>
      </c>
      <c r="GP153" s="5">
        <v>510089</v>
      </c>
      <c r="GQ153" s="5">
        <v>271404</v>
      </c>
      <c r="GR153" s="5">
        <v>328178</v>
      </c>
      <c r="GS153" s="5">
        <v>221618</v>
      </c>
      <c r="GT153" s="5">
        <v>201343</v>
      </c>
      <c r="GU153" s="5">
        <v>147593</v>
      </c>
      <c r="GV153" s="5">
        <v>204570</v>
      </c>
      <c r="GW153" s="5">
        <v>188234</v>
      </c>
      <c r="GX153" s="5">
        <v>401178</v>
      </c>
      <c r="GY153" s="5">
        <v>250405</v>
      </c>
      <c r="GZ153" s="5">
        <v>196742</v>
      </c>
      <c r="HA153" s="5">
        <v>94273</v>
      </c>
      <c r="HB153" s="5">
        <v>105074</v>
      </c>
      <c r="HC153" s="5">
        <v>119372</v>
      </c>
      <c r="HD153" s="5">
        <v>57800</v>
      </c>
      <c r="HE153" s="5">
        <v>217616</v>
      </c>
      <c r="HF153" s="5">
        <v>63894</v>
      </c>
      <c r="HG153" s="5">
        <v>103617</v>
      </c>
      <c r="HH153" s="5">
        <v>78003</v>
      </c>
      <c r="HI153" s="5">
        <v>100937</v>
      </c>
      <c r="HJ153" s="5">
        <v>81695</v>
      </c>
      <c r="HK153" s="5">
        <v>133623</v>
      </c>
      <c r="HL153" s="5">
        <v>82479</v>
      </c>
      <c r="HM153" s="5">
        <v>93500</v>
      </c>
      <c r="HN153" s="5">
        <v>89315</v>
      </c>
      <c r="HO153" s="5">
        <v>96521</v>
      </c>
      <c r="HP153" s="5">
        <v>57163</v>
      </c>
      <c r="HQ153" s="5">
        <v>81394</v>
      </c>
      <c r="HR153" s="5">
        <v>42349</v>
      </c>
      <c r="HS153" s="5">
        <v>723513</v>
      </c>
      <c r="HT153" s="5">
        <v>793052</v>
      </c>
      <c r="HU153" s="5">
        <v>703860</v>
      </c>
      <c r="HV153" s="5">
        <v>552032</v>
      </c>
      <c r="HW153" s="5">
        <v>678071</v>
      </c>
      <c r="HX153" s="5">
        <v>732565</v>
      </c>
      <c r="HY153" s="5">
        <v>646894</v>
      </c>
      <c r="HZ153" s="5">
        <v>580388</v>
      </c>
      <c r="IA153" s="5">
        <v>714577</v>
      </c>
      <c r="IB153" s="5">
        <v>650227</v>
      </c>
      <c r="IC153" s="5">
        <v>547184</v>
      </c>
      <c r="ID153" s="5">
        <v>1153739</v>
      </c>
      <c r="IE153" s="5">
        <v>936486</v>
      </c>
      <c r="IF153" s="5">
        <v>1003320</v>
      </c>
      <c r="IG153" s="5">
        <v>870844</v>
      </c>
      <c r="IH153" s="5">
        <v>638910</v>
      </c>
      <c r="II153" s="5">
        <v>696817</v>
      </c>
      <c r="IJ153" s="5">
        <v>405366</v>
      </c>
      <c r="IK153" s="5">
        <v>1794581</v>
      </c>
      <c r="IL153" s="5">
        <v>578449</v>
      </c>
      <c r="IM153" s="5">
        <v>359374</v>
      </c>
      <c r="IN153" s="5">
        <v>383852</v>
      </c>
      <c r="IO153" s="5">
        <v>344247</v>
      </c>
      <c r="IP153" s="5">
        <v>344453</v>
      </c>
      <c r="IQ153" s="5">
        <v>309875</v>
      </c>
      <c r="IR153" s="5">
        <v>363668</v>
      </c>
      <c r="IS153" s="5">
        <v>351094</v>
      </c>
      <c r="IT153" s="5">
        <v>293385</v>
      </c>
      <c r="IU153" s="5">
        <v>305492</v>
      </c>
      <c r="IV153" s="5">
        <v>279648</v>
      </c>
      <c r="IW153" s="5">
        <v>262835</v>
      </c>
      <c r="IX153" s="5">
        <v>262377</v>
      </c>
      <c r="IY153" s="5">
        <v>33284</v>
      </c>
      <c r="IZ153" s="5">
        <v>35280</v>
      </c>
      <c r="JA153" s="5">
        <v>38237</v>
      </c>
      <c r="JB153" s="5">
        <v>39623</v>
      </c>
      <c r="JC153" s="5">
        <v>44788</v>
      </c>
      <c r="JD153" s="5">
        <v>47611</v>
      </c>
      <c r="JE153" s="5">
        <v>43303</v>
      </c>
      <c r="JF153" s="5">
        <v>39555</v>
      </c>
      <c r="JG153" s="5">
        <v>36004</v>
      </c>
      <c r="JH153" s="5">
        <v>45655</v>
      </c>
      <c r="JI153" s="5">
        <v>38473</v>
      </c>
      <c r="JJ153" s="5">
        <v>45678</v>
      </c>
      <c r="JK153" s="5">
        <v>43649</v>
      </c>
      <c r="JL153" s="5">
        <v>34230</v>
      </c>
      <c r="JM153" s="5">
        <v>30575</v>
      </c>
      <c r="JN153" s="5">
        <v>28795</v>
      </c>
      <c r="JO153" s="5">
        <v>23910</v>
      </c>
      <c r="JP153" s="5">
        <v>21590</v>
      </c>
      <c r="JQ153" s="5">
        <v>24458</v>
      </c>
      <c r="JR153" s="5">
        <v>24050</v>
      </c>
      <c r="JS153" s="5">
        <v>24367</v>
      </c>
      <c r="JT153" s="5">
        <v>17574</v>
      </c>
      <c r="JU153" s="5">
        <v>13826</v>
      </c>
      <c r="JV153" s="5">
        <v>18758</v>
      </c>
      <c r="JW153" s="5">
        <v>15818</v>
      </c>
      <c r="JX153" s="5">
        <v>18840</v>
      </c>
      <c r="JY153" s="5">
        <v>19177</v>
      </c>
      <c r="JZ153" s="5">
        <v>23943</v>
      </c>
      <c r="KA153" s="5">
        <v>24550</v>
      </c>
      <c r="KB153" s="5">
        <v>21243</v>
      </c>
      <c r="KC153" s="5">
        <v>19484</v>
      </c>
      <c r="KD153" s="5">
        <v>19150</v>
      </c>
      <c r="KE153" s="5">
        <v>125190</v>
      </c>
      <c r="KF153" s="5">
        <v>159699</v>
      </c>
      <c r="KG153" s="5">
        <v>130311</v>
      </c>
      <c r="KH153" s="5">
        <v>107786</v>
      </c>
      <c r="KI153" s="5">
        <v>92124</v>
      </c>
      <c r="KJ153" s="5">
        <v>86484</v>
      </c>
      <c r="KK153" s="5">
        <v>69707</v>
      </c>
      <c r="KL153" s="5">
        <v>49094</v>
      </c>
      <c r="KM153" s="5">
        <v>33505</v>
      </c>
      <c r="KN153" s="5">
        <v>34474</v>
      </c>
      <c r="KO153" s="5">
        <v>30677</v>
      </c>
      <c r="KP153" s="5">
        <v>28574</v>
      </c>
      <c r="KQ153" s="5">
        <v>19552</v>
      </c>
      <c r="KR153" s="5">
        <v>13995</v>
      </c>
      <c r="KS153" s="5">
        <v>17720</v>
      </c>
      <c r="KT153" s="5">
        <v>21141</v>
      </c>
      <c r="KU153" s="5">
        <v>9756</v>
      </c>
      <c r="KV153" s="5">
        <v>10640</v>
      </c>
      <c r="KW153" s="5">
        <v>15239</v>
      </c>
      <c r="KX153" s="5">
        <v>8427</v>
      </c>
      <c r="KY153" s="5">
        <v>12041</v>
      </c>
      <c r="KZ153" s="5">
        <v>-1322</v>
      </c>
      <c r="LA153" s="5">
        <v>6066</v>
      </c>
      <c r="LB153" s="5">
        <v>6787</v>
      </c>
      <c r="LC153" s="5">
        <v>7177</v>
      </c>
      <c r="LD153" s="5">
        <v>4359</v>
      </c>
      <c r="LE153" s="5">
        <v>4034</v>
      </c>
      <c r="LF153" s="5">
        <v>4321</v>
      </c>
      <c r="LG153" s="5">
        <v>4039</v>
      </c>
      <c r="LH153" s="5">
        <v>2804</v>
      </c>
      <c r="LI153" s="5">
        <v>5348</v>
      </c>
      <c r="LJ153" s="5">
        <v>2530</v>
      </c>
      <c r="LK153" s="5">
        <v>6727</v>
      </c>
      <c r="LL153" s="5">
        <v>7122</v>
      </c>
      <c r="LM153" s="5">
        <v>7523</v>
      </c>
      <c r="LN153" s="5">
        <v>7053</v>
      </c>
      <c r="LO153" s="5">
        <v>7935</v>
      </c>
      <c r="LP153" s="5">
        <v>8782</v>
      </c>
      <c r="LQ153" s="5">
        <v>7214</v>
      </c>
      <c r="LR153" s="5">
        <v>7625</v>
      </c>
      <c r="LS153" s="5">
        <v>7269</v>
      </c>
      <c r="LT153" s="5">
        <v>5595</v>
      </c>
      <c r="LU153" s="5">
        <v>6345</v>
      </c>
      <c r="LV153" s="5">
        <v>9086</v>
      </c>
      <c r="LW153" s="5">
        <v>7530</v>
      </c>
      <c r="LX153" s="5">
        <v>6096</v>
      </c>
      <c r="LY153" s="5">
        <v>5282</v>
      </c>
      <c r="LZ153" s="5">
        <v>4608</v>
      </c>
      <c r="MA153" s="5">
        <v>4191</v>
      </c>
      <c r="MB153" s="5">
        <v>6477</v>
      </c>
      <c r="MC153" s="5">
        <v>4566</v>
      </c>
      <c r="MD153" s="5">
        <v>3136</v>
      </c>
      <c r="ME153" s="5">
        <v>3515</v>
      </c>
      <c r="MF153" s="5">
        <v>2840</v>
      </c>
      <c r="MG153" s="5">
        <v>3271</v>
      </c>
      <c r="MH153" s="5">
        <v>2950</v>
      </c>
      <c r="MI153" s="5">
        <v>3730</v>
      </c>
      <c r="MJ153" s="5">
        <v>2420</v>
      </c>
      <c r="MK153" s="5">
        <v>2718</v>
      </c>
      <c r="ML153" s="5">
        <v>2761</v>
      </c>
      <c r="MM153" s="5">
        <v>2776</v>
      </c>
      <c r="MN153" s="5">
        <v>2682</v>
      </c>
      <c r="MO153" s="5">
        <v>1835</v>
      </c>
      <c r="MP153" s="5">
        <v>3033</v>
      </c>
      <c r="MQ153" s="5">
        <v>2195</v>
      </c>
      <c r="MR153" s="5">
        <v>1665</v>
      </c>
      <c r="MS153" s="5">
        <v>1184</v>
      </c>
      <c r="MT153" s="5">
        <v>1230</v>
      </c>
      <c r="MU153" s="5">
        <v>1414</v>
      </c>
      <c r="MV153" s="5">
        <v>1233</v>
      </c>
      <c r="MW153" s="5">
        <v>1207</v>
      </c>
      <c r="MX153" s="5">
        <v>1368</v>
      </c>
      <c r="MY153" s="5">
        <v>1225</v>
      </c>
      <c r="MZ153" s="5">
        <v>1234</v>
      </c>
      <c r="NA153" s="5">
        <v>950</v>
      </c>
      <c r="NB153" s="5">
        <v>729</v>
      </c>
      <c r="NC153" s="5">
        <v>726</v>
      </c>
      <c r="ND153" s="5">
        <v>762</v>
      </c>
      <c r="NE153" s="5" t="s">
        <v>220</v>
      </c>
      <c r="NF153" s="5" t="s">
        <v>220</v>
      </c>
      <c r="NG153" s="5" t="s">
        <v>220</v>
      </c>
      <c r="NH153" s="5" t="s">
        <v>220</v>
      </c>
      <c r="NI153" s="5" t="s">
        <v>220</v>
      </c>
      <c r="NJ153" s="5" t="s">
        <v>220</v>
      </c>
      <c r="NK153" s="5" t="s">
        <v>220</v>
      </c>
      <c r="NL153" s="5" t="s">
        <v>220</v>
      </c>
      <c r="NM153" s="5" t="s">
        <v>220</v>
      </c>
      <c r="NN153" s="5" t="s">
        <v>220</v>
      </c>
      <c r="NO153" s="5" t="s">
        <v>220</v>
      </c>
      <c r="NP153" s="5" t="s">
        <v>220</v>
      </c>
      <c r="NQ153" s="5" t="s">
        <v>220</v>
      </c>
      <c r="NR153" s="5" t="s">
        <v>220</v>
      </c>
      <c r="NS153" s="5" t="s">
        <v>220</v>
      </c>
      <c r="NT153" s="5" t="s">
        <v>220</v>
      </c>
      <c r="NU153" s="5" t="s">
        <v>220</v>
      </c>
      <c r="NV153" s="5" t="s">
        <v>220</v>
      </c>
      <c r="NW153" s="5">
        <v>0</v>
      </c>
      <c r="NX153" s="5">
        <v>0</v>
      </c>
      <c r="NY153" s="5">
        <v>0</v>
      </c>
      <c r="NZ153" s="5">
        <v>0</v>
      </c>
      <c r="OA153" s="5">
        <v>0</v>
      </c>
      <c r="OB153" s="5">
        <v>0</v>
      </c>
      <c r="OC153" s="5">
        <v>0</v>
      </c>
      <c r="OD153" s="5">
        <v>0</v>
      </c>
      <c r="OE153" s="5">
        <v>0</v>
      </c>
      <c r="OF153" s="5">
        <v>0</v>
      </c>
      <c r="OG153" s="5">
        <v>0</v>
      </c>
      <c r="OH153" s="5">
        <v>0</v>
      </c>
      <c r="OI153" s="5">
        <v>0</v>
      </c>
      <c r="OJ153" s="5">
        <v>0</v>
      </c>
      <c r="OK153" s="5" t="s">
        <v>220</v>
      </c>
      <c r="OL153" s="5" t="s">
        <v>220</v>
      </c>
      <c r="OM153" s="5" t="s">
        <v>220</v>
      </c>
      <c r="ON153" s="5" t="s">
        <v>220</v>
      </c>
      <c r="OO153" s="5" t="s">
        <v>220</v>
      </c>
      <c r="OP153" s="5" t="s">
        <v>220</v>
      </c>
      <c r="OQ153" s="5" t="s">
        <v>220</v>
      </c>
      <c r="OR153" s="5" t="s">
        <v>220</v>
      </c>
      <c r="OS153" s="5" t="s">
        <v>220</v>
      </c>
      <c r="OT153" s="5" t="s">
        <v>220</v>
      </c>
      <c r="OU153" s="5" t="s">
        <v>220</v>
      </c>
      <c r="OV153" s="5" t="s">
        <v>220</v>
      </c>
      <c r="OW153" s="5" t="s">
        <v>220</v>
      </c>
      <c r="OX153" s="5" t="s">
        <v>220</v>
      </c>
      <c r="OY153" s="5" t="s">
        <v>220</v>
      </c>
      <c r="OZ153" s="5" t="s">
        <v>220</v>
      </c>
      <c r="PA153" s="5" t="s">
        <v>220</v>
      </c>
      <c r="PB153" s="5" t="s">
        <v>220</v>
      </c>
      <c r="PC153" s="5">
        <v>31061</v>
      </c>
      <c r="PD153" s="5">
        <v>32350</v>
      </c>
      <c r="PE153" s="5">
        <v>31613</v>
      </c>
      <c r="PF153" s="5">
        <v>30351</v>
      </c>
      <c r="PG153" s="5">
        <v>27243</v>
      </c>
      <c r="PH153" s="5">
        <v>25065</v>
      </c>
      <c r="PI153" s="5">
        <v>23348</v>
      </c>
      <c r="PJ153" s="5">
        <v>23287</v>
      </c>
      <c r="PK153" s="5">
        <v>22997</v>
      </c>
      <c r="PL153" s="5">
        <v>32138</v>
      </c>
      <c r="PM153" s="5">
        <v>20947</v>
      </c>
      <c r="PN153" s="5">
        <v>24688</v>
      </c>
      <c r="PO153" s="5">
        <v>21922</v>
      </c>
      <c r="PP153" s="5">
        <v>22584</v>
      </c>
      <c r="PQ153" s="5">
        <v>21980</v>
      </c>
      <c r="PR153" s="5">
        <v>24995</v>
      </c>
      <c r="PS153" s="5">
        <v>17994</v>
      </c>
      <c r="PT153" s="5">
        <v>20625</v>
      </c>
      <c r="PU153" s="5">
        <v>18310</v>
      </c>
      <c r="PV153" s="5">
        <v>14989</v>
      </c>
      <c r="PW153" s="5">
        <v>12885</v>
      </c>
      <c r="PX153" s="5">
        <v>12776</v>
      </c>
      <c r="PY153" s="5">
        <v>11447</v>
      </c>
      <c r="PZ153" s="5">
        <v>9347</v>
      </c>
      <c r="QA153" s="5">
        <v>9699</v>
      </c>
      <c r="QB153" s="5">
        <v>12478</v>
      </c>
      <c r="QC153" s="5">
        <v>11890</v>
      </c>
      <c r="QD153" s="5">
        <v>13381</v>
      </c>
      <c r="QE153" s="5">
        <v>13378</v>
      </c>
      <c r="QF153" s="5">
        <v>12547</v>
      </c>
      <c r="QG153" s="5">
        <v>12146</v>
      </c>
      <c r="QH153" s="5">
        <v>11527</v>
      </c>
      <c r="QI153" s="5">
        <v>52276</v>
      </c>
      <c r="QJ153" s="5">
        <v>52746</v>
      </c>
      <c r="QK153" s="5">
        <v>65923</v>
      </c>
      <c r="QL153" s="5">
        <v>50961</v>
      </c>
      <c r="QM153" s="5">
        <v>44112</v>
      </c>
      <c r="QN153" s="5">
        <v>43387</v>
      </c>
      <c r="QO153" s="5">
        <v>50460</v>
      </c>
      <c r="QP153" s="5">
        <v>54280</v>
      </c>
      <c r="QQ153" s="5">
        <v>55707</v>
      </c>
      <c r="QR153" s="5">
        <v>58537</v>
      </c>
      <c r="QS153" s="5">
        <v>57578</v>
      </c>
      <c r="QT153" s="5">
        <v>-21851</v>
      </c>
      <c r="QU153" s="5">
        <v>128811</v>
      </c>
      <c r="QV153" s="5">
        <v>41836</v>
      </c>
      <c r="QW153" s="5">
        <v>26660</v>
      </c>
      <c r="QX153" s="5">
        <v>25730</v>
      </c>
      <c r="QY153" s="5">
        <v>19450</v>
      </c>
      <c r="QZ153" s="5">
        <v>15460</v>
      </c>
      <c r="RA153" s="5">
        <v>14791</v>
      </c>
      <c r="RB153" s="5">
        <v>15802</v>
      </c>
      <c r="RC153" s="5">
        <v>14622</v>
      </c>
      <c r="RD153" s="5">
        <v>13176</v>
      </c>
      <c r="RE153" s="5">
        <v>12136</v>
      </c>
      <c r="RF153" s="5">
        <v>13673</v>
      </c>
      <c r="RG153" s="5">
        <v>13036</v>
      </c>
      <c r="RH153" s="5">
        <v>19919</v>
      </c>
      <c r="RI153" s="5">
        <v>19925</v>
      </c>
      <c r="RJ153" s="5">
        <v>18979</v>
      </c>
      <c r="RK153" s="5">
        <v>17928</v>
      </c>
      <c r="RL153" s="5">
        <v>17433</v>
      </c>
      <c r="RM153" s="5">
        <v>14303</v>
      </c>
      <c r="RN153" s="5">
        <v>16344</v>
      </c>
      <c r="RO153" s="5">
        <v>16872</v>
      </c>
      <c r="RP153" s="5">
        <v>16248</v>
      </c>
      <c r="RQ153" s="5">
        <v>14920</v>
      </c>
      <c r="RR153" s="5">
        <v>15640</v>
      </c>
      <c r="RS153" s="5">
        <v>19118</v>
      </c>
      <c r="RT153" s="5">
        <v>19586</v>
      </c>
      <c r="RU153" s="5">
        <v>18603</v>
      </c>
      <c r="RV153" s="5">
        <v>20276</v>
      </c>
      <c r="RW153" s="5">
        <v>20930</v>
      </c>
      <c r="RX153" s="5">
        <v>20361</v>
      </c>
      <c r="RY153" s="5">
        <v>21483</v>
      </c>
      <c r="RZ153" s="5">
        <v>23149</v>
      </c>
      <c r="SA153" s="5">
        <v>24539</v>
      </c>
      <c r="SB153" s="5">
        <v>23397</v>
      </c>
      <c r="SC153" s="5">
        <v>23673</v>
      </c>
      <c r="SD153" s="5">
        <v>18119</v>
      </c>
      <c r="SE153" s="5">
        <v>19997</v>
      </c>
      <c r="SF153" s="5">
        <v>19816</v>
      </c>
      <c r="SG153" s="5">
        <v>19434</v>
      </c>
      <c r="SH153" s="5">
        <v>16525</v>
      </c>
      <c r="SI153" s="5">
        <v>14079</v>
      </c>
      <c r="SJ153" s="5">
        <v>12038</v>
      </c>
      <c r="SK153" s="5">
        <v>11173</v>
      </c>
      <c r="SL153" s="5">
        <v>12140</v>
      </c>
      <c r="SM153" s="5">
        <v>14217</v>
      </c>
      <c r="SN153" s="5">
        <v>18888</v>
      </c>
      <c r="SO153" s="5">
        <v>17933</v>
      </c>
      <c r="SP153" s="5">
        <v>17619</v>
      </c>
      <c r="SQ153" s="5">
        <v>16040</v>
      </c>
      <c r="SR153" s="5">
        <v>14472</v>
      </c>
      <c r="SS153" s="5">
        <v>21646</v>
      </c>
      <c r="ST153" s="5">
        <v>23446</v>
      </c>
      <c r="SU153" s="5">
        <v>25245</v>
      </c>
      <c r="SV153" s="5">
        <v>46689</v>
      </c>
      <c r="SW153" s="5">
        <v>35115</v>
      </c>
      <c r="SX153" s="5">
        <v>32808</v>
      </c>
      <c r="SY153" s="5">
        <v>30579</v>
      </c>
      <c r="SZ153" s="5">
        <v>30573</v>
      </c>
      <c r="TA153" s="5">
        <v>21640</v>
      </c>
      <c r="TB153" s="5">
        <v>20225</v>
      </c>
      <c r="TC153" s="5">
        <v>23053</v>
      </c>
      <c r="TD153" s="5">
        <v>15985</v>
      </c>
      <c r="TE153" s="5">
        <v>6957</v>
      </c>
      <c r="TF153" s="5">
        <v>4960</v>
      </c>
      <c r="TG153" s="5">
        <v>3320</v>
      </c>
      <c r="TH153" s="5">
        <v>2962</v>
      </c>
      <c r="TI153" s="5">
        <v>2807</v>
      </c>
      <c r="TJ153" s="5">
        <v>2404</v>
      </c>
      <c r="TK153" s="5">
        <v>1820</v>
      </c>
      <c r="TL153" s="5">
        <v>2350</v>
      </c>
      <c r="TM153" s="5">
        <v>4558</v>
      </c>
      <c r="TN153" s="5">
        <v>7311</v>
      </c>
      <c r="TO153" s="5">
        <v>9085</v>
      </c>
      <c r="TP153" s="5">
        <v>7208</v>
      </c>
      <c r="TQ153" s="5">
        <v>21598</v>
      </c>
      <c r="TR153" s="5">
        <v>9974</v>
      </c>
      <c r="TS153" s="5">
        <v>11050</v>
      </c>
      <c r="TT153" s="5">
        <v>9804</v>
      </c>
      <c r="TU153" s="5">
        <v>9395</v>
      </c>
      <c r="TV153" s="5">
        <v>9497</v>
      </c>
      <c r="TW153" s="5">
        <v>10062</v>
      </c>
      <c r="TX153" s="5">
        <v>8705</v>
      </c>
      <c r="TY153" s="5">
        <v>7957</v>
      </c>
      <c r="TZ153" s="5">
        <v>8757</v>
      </c>
      <c r="UA153" s="5">
        <v>185</v>
      </c>
      <c r="UB153" s="5">
        <v>185</v>
      </c>
      <c r="UC153" s="5">
        <v>171</v>
      </c>
      <c r="UD153" s="5">
        <v>139</v>
      </c>
      <c r="UE153" s="5">
        <v>159</v>
      </c>
      <c r="UF153" s="5">
        <v>204</v>
      </c>
      <c r="UG153" s="5">
        <v>115</v>
      </c>
      <c r="UH153" s="5">
        <v>85</v>
      </c>
      <c r="UI153" s="5">
        <v>28</v>
      </c>
      <c r="UJ153" s="5">
        <v>34</v>
      </c>
      <c r="UK153" s="5">
        <v>65</v>
      </c>
      <c r="UL153" s="5">
        <v>74</v>
      </c>
      <c r="UM153" s="5">
        <v>52</v>
      </c>
      <c r="UN153" s="5">
        <v>65</v>
      </c>
      <c r="UO153" s="5">
        <v>70</v>
      </c>
      <c r="UP153" s="5">
        <v>118</v>
      </c>
      <c r="UQ153" s="5">
        <v>193</v>
      </c>
      <c r="UR153" s="5">
        <v>205</v>
      </c>
      <c r="US153" s="5">
        <v>19</v>
      </c>
      <c r="UT153" s="5">
        <v>5</v>
      </c>
      <c r="UU153" s="5">
        <v>0</v>
      </c>
      <c r="UV153" s="5">
        <v>0</v>
      </c>
      <c r="UW153" s="5">
        <v>3</v>
      </c>
      <c r="UX153" s="5">
        <v>0</v>
      </c>
      <c r="UY153" s="5">
        <v>0</v>
      </c>
      <c r="UZ153" s="5">
        <v>0</v>
      </c>
      <c r="VA153" s="5">
        <v>0</v>
      </c>
      <c r="VB153" s="5">
        <v>0</v>
      </c>
      <c r="VC153" s="5">
        <v>0</v>
      </c>
      <c r="VD153" s="5">
        <v>0</v>
      </c>
      <c r="VE153" s="5">
        <v>0</v>
      </c>
      <c r="VF153" s="5">
        <v>0</v>
      </c>
      <c r="VG153" s="5">
        <v>40229</v>
      </c>
      <c r="VH153" s="5">
        <v>42786</v>
      </c>
      <c r="VI153" s="5">
        <v>47270</v>
      </c>
      <c r="VJ153" s="5">
        <v>46086</v>
      </c>
      <c r="VK153" s="5">
        <v>48641</v>
      </c>
      <c r="VL153" s="5">
        <v>50434</v>
      </c>
      <c r="VM153" s="5">
        <v>45746</v>
      </c>
      <c r="VN153" s="5">
        <v>51452</v>
      </c>
      <c r="VO153" s="5">
        <v>54969</v>
      </c>
      <c r="VP153" s="5">
        <v>65023</v>
      </c>
      <c r="VQ153" s="5">
        <v>57136</v>
      </c>
      <c r="VR153" s="5">
        <v>59299</v>
      </c>
      <c r="VS153" s="5">
        <v>57917</v>
      </c>
      <c r="VT153" s="5">
        <v>54940</v>
      </c>
      <c r="VU153" s="5">
        <v>44182</v>
      </c>
      <c r="VV153" s="5">
        <v>56855</v>
      </c>
      <c r="VW153" s="5">
        <v>48990</v>
      </c>
      <c r="VX153" s="5">
        <v>50466</v>
      </c>
      <c r="VY153" s="5">
        <v>49773</v>
      </c>
      <c r="VZ153" s="5">
        <v>45864</v>
      </c>
      <c r="WA153" s="5">
        <v>50455</v>
      </c>
      <c r="WB153" s="5">
        <v>54436</v>
      </c>
      <c r="WC153" s="5">
        <v>64210</v>
      </c>
      <c r="WD153" s="5">
        <v>62935</v>
      </c>
      <c r="WE153" s="5">
        <v>53606</v>
      </c>
      <c r="WF153" s="5">
        <v>55717</v>
      </c>
      <c r="WG153" s="5">
        <v>80988</v>
      </c>
      <c r="WH153" s="5">
        <v>51269</v>
      </c>
      <c r="WI153" s="5">
        <v>53058</v>
      </c>
      <c r="WJ153" s="5">
        <v>50175</v>
      </c>
      <c r="WK153" s="5">
        <v>46953</v>
      </c>
      <c r="WL153" s="5">
        <v>47403</v>
      </c>
      <c r="WM153" s="5">
        <v>8453</v>
      </c>
      <c r="WN153" s="5">
        <v>9643</v>
      </c>
      <c r="WO153" s="5">
        <v>8634</v>
      </c>
      <c r="WP153" s="5">
        <v>9243</v>
      </c>
      <c r="WQ153" s="5">
        <v>7816</v>
      </c>
      <c r="WR153" s="5">
        <v>8171</v>
      </c>
      <c r="WS153" s="5">
        <v>6099</v>
      </c>
      <c r="WT153" s="5">
        <v>5375</v>
      </c>
      <c r="WU153" s="5">
        <v>5752</v>
      </c>
      <c r="WV153" s="5">
        <v>6002</v>
      </c>
      <c r="WW153" s="5">
        <v>5624</v>
      </c>
      <c r="WX153" s="5">
        <v>6174</v>
      </c>
      <c r="WY153" s="5">
        <v>5745</v>
      </c>
      <c r="WZ153" s="5">
        <v>6514</v>
      </c>
      <c r="XA153" s="5">
        <v>4560</v>
      </c>
      <c r="XB153" s="5">
        <v>4397</v>
      </c>
      <c r="XC153" s="5">
        <v>5525</v>
      </c>
      <c r="XD153" s="5">
        <v>4532</v>
      </c>
      <c r="XE153" s="5">
        <v>2373</v>
      </c>
      <c r="XF153" s="5">
        <v>2869</v>
      </c>
      <c r="XG153" s="5">
        <v>3306</v>
      </c>
      <c r="XH153" s="5">
        <v>3391</v>
      </c>
      <c r="XI153" s="5">
        <v>4375</v>
      </c>
      <c r="XJ153" s="5">
        <v>3087</v>
      </c>
      <c r="XK153" s="5">
        <v>2771</v>
      </c>
      <c r="XL153" s="5">
        <v>3667</v>
      </c>
      <c r="XM153" s="5">
        <v>3956</v>
      </c>
      <c r="XN153" s="5">
        <v>3344</v>
      </c>
      <c r="XO153" s="5">
        <v>3348</v>
      </c>
      <c r="XP153" s="5">
        <v>3460</v>
      </c>
      <c r="XQ153" s="5">
        <v>3264</v>
      </c>
      <c r="XR153" s="5">
        <v>2943</v>
      </c>
      <c r="XS153" s="2">
        <v>15474</v>
      </c>
      <c r="XT153" s="3" t="s">
        <v>222</v>
      </c>
      <c r="XU153" s="3" t="s">
        <v>222</v>
      </c>
      <c r="XV153" s="3" t="s">
        <v>222</v>
      </c>
      <c r="XW153" s="3" t="s">
        <v>221</v>
      </c>
      <c r="XX153" s="3" t="s">
        <v>222</v>
      </c>
      <c r="XY153" s="3" t="s">
        <v>222</v>
      </c>
      <c r="XZ153" s="3" t="s">
        <v>298</v>
      </c>
    </row>
    <row r="154" spans="1:650" x14ac:dyDescent="0.3">
      <c r="A154" s="1" t="s">
        <v>148</v>
      </c>
      <c r="B154" s="2">
        <v>4057095</v>
      </c>
      <c r="C154" s="5">
        <v>0</v>
      </c>
      <c r="D154" s="5">
        <v>0</v>
      </c>
      <c r="E154" s="5">
        <v>1110</v>
      </c>
      <c r="F154" s="5">
        <v>12007</v>
      </c>
      <c r="G154" s="5">
        <v>6552</v>
      </c>
      <c r="H154" s="5">
        <v>557</v>
      </c>
      <c r="I154" s="5">
        <v>0</v>
      </c>
      <c r="J154" s="5">
        <v>106</v>
      </c>
      <c r="K154" s="5">
        <v>34</v>
      </c>
      <c r="L154" s="5">
        <v>1367</v>
      </c>
      <c r="M154" s="5">
        <v>34</v>
      </c>
      <c r="N154" s="5">
        <v>0</v>
      </c>
      <c r="O154" s="5">
        <v>0</v>
      </c>
      <c r="P154" s="5">
        <v>268</v>
      </c>
      <c r="Q154" s="5">
        <v>981</v>
      </c>
      <c r="R154" s="5">
        <v>83</v>
      </c>
      <c r="S154" s="5">
        <v>3746</v>
      </c>
      <c r="T154" s="5">
        <v>650</v>
      </c>
      <c r="U154" s="5">
        <v>4674</v>
      </c>
      <c r="V154" s="5">
        <v>4625</v>
      </c>
      <c r="W154" s="5">
        <v>2707</v>
      </c>
      <c r="X154" s="5">
        <v>7933</v>
      </c>
      <c r="Y154" s="5">
        <v>26382</v>
      </c>
      <c r="Z154" s="5">
        <v>9847</v>
      </c>
      <c r="AA154" s="5">
        <v>18130</v>
      </c>
      <c r="AB154" s="5">
        <v>20055</v>
      </c>
      <c r="AC154" s="5">
        <v>-59</v>
      </c>
      <c r="AD154" s="5">
        <v>-79</v>
      </c>
      <c r="AE154" s="5">
        <v>875</v>
      </c>
      <c r="AF154" s="5">
        <v>3800</v>
      </c>
      <c r="AG154" s="5">
        <v>0</v>
      </c>
      <c r="AH154" s="5">
        <v>0</v>
      </c>
      <c r="AI154" s="5">
        <v>60053</v>
      </c>
      <c r="AJ154" s="5">
        <v>6557</v>
      </c>
      <c r="AK154" s="5">
        <v>6576</v>
      </c>
      <c r="AL154" s="5">
        <v>33483</v>
      </c>
      <c r="AM154" s="5">
        <v>49203</v>
      </c>
      <c r="AN154" s="5">
        <v>50854</v>
      </c>
      <c r="AO154" s="5">
        <v>34750</v>
      </c>
      <c r="AP154" s="5">
        <v>88868</v>
      </c>
      <c r="AQ154" s="5">
        <v>172004</v>
      </c>
      <c r="AR154" s="5">
        <v>165183</v>
      </c>
      <c r="AS154" s="5">
        <v>12513</v>
      </c>
      <c r="AT154" s="5">
        <v>0</v>
      </c>
      <c r="AU154" s="5">
        <v>0</v>
      </c>
      <c r="AV154" s="5">
        <v>0</v>
      </c>
      <c r="AW154" s="5">
        <v>0</v>
      </c>
      <c r="AX154" s="5">
        <v>0</v>
      </c>
      <c r="AY154" s="5">
        <v>0</v>
      </c>
      <c r="AZ154" s="5">
        <v>0</v>
      </c>
      <c r="BA154" s="5">
        <v>0</v>
      </c>
      <c r="BB154" s="5">
        <v>2330</v>
      </c>
      <c r="BC154" s="5">
        <v>2518</v>
      </c>
      <c r="BD154" s="5">
        <v>105601</v>
      </c>
      <c r="BE154" s="5">
        <v>205178</v>
      </c>
      <c r="BF154" s="5">
        <v>104994</v>
      </c>
      <c r="BG154" s="5">
        <v>651476</v>
      </c>
      <c r="BH154" s="5">
        <v>323685</v>
      </c>
      <c r="BI154" s="5">
        <v>232720</v>
      </c>
      <c r="BJ154" s="5">
        <v>230734</v>
      </c>
      <c r="BK154" s="5">
        <v>422537</v>
      </c>
      <c r="BL154" s="5">
        <v>196692</v>
      </c>
      <c r="BM154" s="5">
        <v>142467</v>
      </c>
      <c r="BN154" s="5">
        <v>223451</v>
      </c>
      <c r="BO154" s="5">
        <v>1025778</v>
      </c>
      <c r="BP154" s="5">
        <v>1757303</v>
      </c>
      <c r="BQ154" s="5">
        <v>1322621</v>
      </c>
      <c r="BR154" s="5">
        <v>1673182</v>
      </c>
      <c r="BS154" s="5">
        <v>1764577</v>
      </c>
      <c r="BT154" s="5">
        <v>1949423</v>
      </c>
      <c r="BU154" s="5">
        <v>1061404</v>
      </c>
      <c r="BV154" s="5">
        <v>656175</v>
      </c>
      <c r="BW154" s="5">
        <v>329098</v>
      </c>
      <c r="BX154" s="5">
        <v>264965</v>
      </c>
      <c r="BY154" s="5">
        <v>250086</v>
      </c>
      <c r="BZ154" s="5">
        <v>35108</v>
      </c>
      <c r="CA154" s="5">
        <v>39123</v>
      </c>
      <c r="CB154" s="5">
        <v>41207</v>
      </c>
      <c r="CC154" s="5">
        <v>56582</v>
      </c>
      <c r="CD154" s="5">
        <v>23882</v>
      </c>
      <c r="CE154" s="5">
        <v>21956</v>
      </c>
      <c r="CF154" s="5">
        <v>12839</v>
      </c>
      <c r="CG154" s="5">
        <v>1731</v>
      </c>
      <c r="CH154" s="5">
        <v>3376</v>
      </c>
      <c r="CI154" s="5">
        <v>-725</v>
      </c>
      <c r="CJ154" s="5">
        <v>38170</v>
      </c>
      <c r="CK154" s="5">
        <v>20764</v>
      </c>
      <c r="CL154" s="5">
        <v>22372</v>
      </c>
      <c r="CM154" s="5">
        <v>54047</v>
      </c>
      <c r="CN154" s="5">
        <v>13706</v>
      </c>
      <c r="CO154" s="5">
        <v>11023</v>
      </c>
      <c r="CP154" s="5">
        <v>69404</v>
      </c>
      <c r="CQ154" s="5">
        <v>15209</v>
      </c>
      <c r="CR154" s="5">
        <v>35647</v>
      </c>
      <c r="CS154" s="5">
        <v>38581</v>
      </c>
      <c r="CT154" s="5">
        <v>24781</v>
      </c>
      <c r="CU154" s="5">
        <v>364049</v>
      </c>
      <c r="CV154" s="5">
        <v>636451</v>
      </c>
      <c r="CW154" s="5">
        <v>558016</v>
      </c>
      <c r="CX154" s="5">
        <v>486743</v>
      </c>
      <c r="CY154" s="5">
        <v>374845</v>
      </c>
      <c r="CZ154" s="5">
        <v>215303</v>
      </c>
      <c r="DA154" s="5">
        <v>367725</v>
      </c>
      <c r="DB154" s="5">
        <v>325153</v>
      </c>
      <c r="DC154" s="5">
        <v>339014</v>
      </c>
      <c r="DD154" s="5">
        <v>444210</v>
      </c>
      <c r="DE154" s="5">
        <v>307227</v>
      </c>
      <c r="DF154" s="5">
        <v>263938</v>
      </c>
      <c r="DG154" s="5">
        <v>223188</v>
      </c>
      <c r="DH154" s="5">
        <v>209880</v>
      </c>
      <c r="DI154" s="5">
        <v>186095</v>
      </c>
      <c r="DJ154" s="5">
        <v>190269</v>
      </c>
      <c r="DK154" s="5">
        <v>182834</v>
      </c>
      <c r="DL154" s="5">
        <v>190770</v>
      </c>
      <c r="DM154" s="5">
        <v>156666</v>
      </c>
      <c r="DN154" s="5">
        <v>173611</v>
      </c>
      <c r="DO154" s="5">
        <v>135798</v>
      </c>
      <c r="DP154" s="5">
        <v>239460</v>
      </c>
      <c r="DQ154" s="5">
        <v>148235</v>
      </c>
      <c r="DR154" s="5">
        <v>143191</v>
      </c>
      <c r="DS154" s="5">
        <v>183543</v>
      </c>
      <c r="DT154" s="5">
        <v>168061</v>
      </c>
      <c r="DU154" s="5">
        <v>168422</v>
      </c>
      <c r="DV154" s="5">
        <v>172381</v>
      </c>
      <c r="DW154" s="5">
        <v>143148</v>
      </c>
      <c r="DX154" s="5">
        <v>186393</v>
      </c>
      <c r="DY154" s="5">
        <v>193237</v>
      </c>
      <c r="DZ154" s="5">
        <v>154156</v>
      </c>
      <c r="EA154" s="5">
        <v>22550</v>
      </c>
      <c r="EB154" s="5">
        <v>31707</v>
      </c>
      <c r="EC154" s="5">
        <v>21570</v>
      </c>
      <c r="ED154" s="5">
        <v>8433</v>
      </c>
      <c r="EE154" s="5">
        <v>-701</v>
      </c>
      <c r="EF154" s="5">
        <v>26908</v>
      </c>
      <c r="EG154" s="5">
        <v>9755</v>
      </c>
      <c r="EH154" s="5">
        <v>5381</v>
      </c>
      <c r="EI154" s="5">
        <v>13823</v>
      </c>
      <c r="EJ154" s="5">
        <v>20231</v>
      </c>
      <c r="EK154" s="5">
        <v>18001</v>
      </c>
      <c r="EL154" s="5">
        <v>48155</v>
      </c>
      <c r="EM154" s="5">
        <v>13534</v>
      </c>
      <c r="EN154" s="5">
        <v>13832</v>
      </c>
      <c r="EO154" s="5">
        <v>14333</v>
      </c>
      <c r="EP154" s="5">
        <v>19383</v>
      </c>
      <c r="EQ154" s="5">
        <v>19063</v>
      </c>
      <c r="ER154" s="5">
        <v>21702</v>
      </c>
      <c r="ES154" s="5">
        <v>18652</v>
      </c>
      <c r="ET154" s="5">
        <v>11105</v>
      </c>
      <c r="EU154" s="5">
        <v>10789</v>
      </c>
      <c r="EV154" s="5">
        <v>6891</v>
      </c>
      <c r="EW154" s="5">
        <v>9400</v>
      </c>
      <c r="EX154" s="5">
        <v>9935</v>
      </c>
      <c r="EY154" s="5">
        <v>3182</v>
      </c>
      <c r="EZ154" s="5">
        <v>12282</v>
      </c>
      <c r="FA154" s="5">
        <v>-9470</v>
      </c>
      <c r="FB154" s="5">
        <v>17226</v>
      </c>
      <c r="FC154" s="5">
        <v>17477</v>
      </c>
      <c r="FD154" s="5">
        <v>0</v>
      </c>
      <c r="FE154" s="5">
        <v>5027</v>
      </c>
      <c r="FF154" s="5">
        <v>6526</v>
      </c>
      <c r="FG154" s="5">
        <v>0</v>
      </c>
      <c r="FH154" s="5">
        <v>0</v>
      </c>
      <c r="FI154" s="5">
        <v>0</v>
      </c>
      <c r="FJ154" s="5">
        <v>0</v>
      </c>
      <c r="FK154" s="5">
        <v>0</v>
      </c>
      <c r="FL154" s="5">
        <v>0</v>
      </c>
      <c r="FM154" s="5">
        <v>0</v>
      </c>
      <c r="FN154" s="5">
        <v>0</v>
      </c>
      <c r="FO154" s="5">
        <v>0</v>
      </c>
      <c r="FP154" s="5">
        <v>0</v>
      </c>
      <c r="FQ154" s="5">
        <v>0</v>
      </c>
      <c r="FR154" s="5">
        <v>0</v>
      </c>
      <c r="FS154" s="5">
        <v>0</v>
      </c>
      <c r="FT154" s="5">
        <v>0</v>
      </c>
      <c r="FU154" s="5" t="s">
        <v>220</v>
      </c>
      <c r="FV154" s="5" t="s">
        <v>220</v>
      </c>
      <c r="FW154" s="5" t="s">
        <v>220</v>
      </c>
      <c r="FX154" s="5" t="s">
        <v>220</v>
      </c>
      <c r="FY154" s="5" t="s">
        <v>220</v>
      </c>
      <c r="FZ154" s="5" t="s">
        <v>220</v>
      </c>
      <c r="GA154" s="5" t="s">
        <v>220</v>
      </c>
      <c r="GB154" s="5" t="s">
        <v>220</v>
      </c>
      <c r="GC154" s="5" t="s">
        <v>220</v>
      </c>
      <c r="GD154" s="5" t="s">
        <v>220</v>
      </c>
      <c r="GE154" s="5" t="s">
        <v>220</v>
      </c>
      <c r="GF154" s="5" t="s">
        <v>220</v>
      </c>
      <c r="GG154" s="5" t="s">
        <v>220</v>
      </c>
      <c r="GH154" s="5" t="s">
        <v>220</v>
      </c>
      <c r="GI154" s="5" t="s">
        <v>220</v>
      </c>
      <c r="GJ154" s="5" t="s">
        <v>220</v>
      </c>
      <c r="GK154" s="5" t="s">
        <v>220</v>
      </c>
      <c r="GL154" s="5" t="s">
        <v>220</v>
      </c>
      <c r="GM154" s="5">
        <v>1472430</v>
      </c>
      <c r="GN154" s="5">
        <v>2432018</v>
      </c>
      <c r="GO154" s="5">
        <v>1909893</v>
      </c>
      <c r="GP154" s="5">
        <v>2213849</v>
      </c>
      <c r="GQ154" s="5">
        <v>2194475</v>
      </c>
      <c r="GR154" s="5">
        <v>2243045</v>
      </c>
      <c r="GS154" s="5">
        <v>1473634</v>
      </c>
      <c r="GT154" s="5">
        <v>1075683</v>
      </c>
      <c r="GU154" s="5">
        <v>853973</v>
      </c>
      <c r="GV154" s="5">
        <v>895955</v>
      </c>
      <c r="GW154" s="5">
        <v>587861</v>
      </c>
      <c r="GX154" s="5">
        <v>347201</v>
      </c>
      <c r="GY154" s="5">
        <v>275845</v>
      </c>
      <c r="GZ154" s="5">
        <v>265187</v>
      </c>
      <c r="HA154" s="5">
        <v>257992</v>
      </c>
      <c r="HB154" s="5">
        <v>233617</v>
      </c>
      <c r="HC154" s="5">
        <v>227599</v>
      </c>
      <c r="HD154" s="5">
        <v>225961</v>
      </c>
      <c r="HE154" s="5">
        <v>181722</v>
      </c>
      <c r="HF154" s="5">
        <v>195048</v>
      </c>
      <c r="HG154" s="5">
        <v>151087</v>
      </c>
      <c r="HH154" s="5">
        <v>398054</v>
      </c>
      <c r="HI154" s="5">
        <v>409959</v>
      </c>
      <c r="HJ154" s="5">
        <v>290339</v>
      </c>
      <c r="HK154" s="5">
        <v>910379</v>
      </c>
      <c r="HL154" s="5">
        <v>537790</v>
      </c>
      <c r="HM154" s="5">
        <v>402635</v>
      </c>
      <c r="HN154" s="5">
        <v>489666</v>
      </c>
      <c r="HO154" s="5">
        <v>599250</v>
      </c>
      <c r="HP154" s="5">
        <v>440329</v>
      </c>
      <c r="HQ154" s="5">
        <v>379485</v>
      </c>
      <c r="HR154" s="5">
        <v>408914</v>
      </c>
      <c r="HS154" s="5">
        <v>1748438</v>
      </c>
      <c r="HT154" s="5">
        <v>1636284</v>
      </c>
      <c r="HU154" s="5">
        <v>1569583</v>
      </c>
      <c r="HV154" s="5">
        <v>1844402</v>
      </c>
      <c r="HW154" s="5">
        <v>1985342</v>
      </c>
      <c r="HX154" s="5">
        <v>1901378</v>
      </c>
      <c r="HY154" s="5">
        <v>1878637</v>
      </c>
      <c r="HZ154" s="5">
        <v>2188316</v>
      </c>
      <c r="IA154" s="5">
        <v>2675649</v>
      </c>
      <c r="IB154" s="5">
        <v>3072622</v>
      </c>
      <c r="IC154" s="5">
        <v>3295201</v>
      </c>
      <c r="ID154" s="5">
        <v>3774939</v>
      </c>
      <c r="IE154" s="5">
        <v>3343684</v>
      </c>
      <c r="IF154" s="5">
        <v>2830409</v>
      </c>
      <c r="IG154" s="5">
        <v>2620709</v>
      </c>
      <c r="IH154" s="5">
        <v>2301270</v>
      </c>
      <c r="II154" s="5">
        <v>2406907</v>
      </c>
      <c r="IJ154" s="5">
        <v>2514248</v>
      </c>
      <c r="IK154" s="5">
        <v>2406897</v>
      </c>
      <c r="IL154" s="5">
        <v>1667740</v>
      </c>
      <c r="IM154" s="5">
        <v>2409716</v>
      </c>
      <c r="IN154" s="5">
        <v>3085858</v>
      </c>
      <c r="IO154" s="5">
        <v>1471073</v>
      </c>
      <c r="IP154" s="5">
        <v>1212559</v>
      </c>
      <c r="IQ154" s="5">
        <v>1163697</v>
      </c>
      <c r="IR154" s="5">
        <v>991333</v>
      </c>
      <c r="IS154" s="5">
        <v>1001224</v>
      </c>
      <c r="IT154" s="5">
        <v>1043555</v>
      </c>
      <c r="IU154" s="5">
        <v>1031179</v>
      </c>
      <c r="IV154" s="5">
        <v>951489</v>
      </c>
      <c r="IW154" s="5">
        <v>955088</v>
      </c>
      <c r="IX154" s="5">
        <v>867058</v>
      </c>
      <c r="IY154" s="5">
        <v>0</v>
      </c>
      <c r="IZ154" s="5">
        <v>0</v>
      </c>
      <c r="JA154" s="5">
        <v>0</v>
      </c>
      <c r="JB154" s="5">
        <v>0</v>
      </c>
      <c r="JC154" s="5">
        <v>0</v>
      </c>
      <c r="JD154" s="5">
        <v>0</v>
      </c>
      <c r="JE154" s="5">
        <v>0</v>
      </c>
      <c r="JF154" s="5">
        <v>0</v>
      </c>
      <c r="JG154" s="5">
        <v>0</v>
      </c>
      <c r="JH154" s="5">
        <v>0</v>
      </c>
      <c r="JI154" s="5">
        <v>0</v>
      </c>
      <c r="JJ154" s="5">
        <v>0</v>
      </c>
      <c r="JK154" s="5">
        <v>0</v>
      </c>
      <c r="JL154" s="5">
        <v>0</v>
      </c>
      <c r="JM154" s="5">
        <v>0</v>
      </c>
      <c r="JN154" s="5">
        <v>0</v>
      </c>
      <c r="JO154" s="5">
        <v>0</v>
      </c>
      <c r="JP154" s="5">
        <v>0</v>
      </c>
      <c r="JQ154" s="5">
        <v>33</v>
      </c>
      <c r="JR154" s="5">
        <v>122575</v>
      </c>
      <c r="JS154" s="5">
        <v>201067</v>
      </c>
      <c r="JT154" s="5">
        <v>127053</v>
      </c>
      <c r="JU154" s="5">
        <v>187778</v>
      </c>
      <c r="JV154" s="5">
        <v>215716</v>
      </c>
      <c r="JW154" s="5">
        <v>207718</v>
      </c>
      <c r="JX154" s="5">
        <v>193305</v>
      </c>
      <c r="JY154" s="5">
        <v>199290</v>
      </c>
      <c r="JZ154" s="5">
        <v>222578</v>
      </c>
      <c r="KA154" s="5">
        <v>213779</v>
      </c>
      <c r="KB154" s="5">
        <v>188875</v>
      </c>
      <c r="KC154" s="5">
        <v>215553</v>
      </c>
      <c r="KD154" s="5">
        <v>246924</v>
      </c>
      <c r="KE154" s="5">
        <v>58768</v>
      </c>
      <c r="KF154" s="5">
        <v>57739</v>
      </c>
      <c r="KG154" s="5">
        <v>46892</v>
      </c>
      <c r="KH154" s="5">
        <v>39041</v>
      </c>
      <c r="KI154" s="5">
        <v>42548</v>
      </c>
      <c r="KJ154" s="5">
        <v>37572</v>
      </c>
      <c r="KK154" s="5">
        <v>35374</v>
      </c>
      <c r="KL154" s="5">
        <v>27135</v>
      </c>
      <c r="KM154" s="5">
        <v>26661</v>
      </c>
      <c r="KN154" s="5">
        <v>21135</v>
      </c>
      <c r="KO154" s="5">
        <v>17361</v>
      </c>
      <c r="KP154" s="5">
        <v>14761</v>
      </c>
      <c r="KQ154" s="5">
        <v>16971</v>
      </c>
      <c r="KR154" s="5">
        <v>15710</v>
      </c>
      <c r="KS154" s="5">
        <v>18212</v>
      </c>
      <c r="KT154" s="5">
        <v>12692</v>
      </c>
      <c r="KU154" s="5">
        <v>20065</v>
      </c>
      <c r="KV154" s="5">
        <v>15542</v>
      </c>
      <c r="KW154" s="5">
        <v>24932</v>
      </c>
      <c r="KX154" s="5">
        <v>19149</v>
      </c>
      <c r="KY154" s="5">
        <v>22618</v>
      </c>
      <c r="KZ154" s="5">
        <v>24503</v>
      </c>
      <c r="LA154" s="5">
        <v>23019</v>
      </c>
      <c r="LB154" s="5">
        <v>22381</v>
      </c>
      <c r="LC154" s="5">
        <v>24904</v>
      </c>
      <c r="LD154" s="5">
        <v>17836</v>
      </c>
      <c r="LE154" s="5">
        <v>14528</v>
      </c>
      <c r="LF154" s="5">
        <v>11589</v>
      </c>
      <c r="LG154" s="5">
        <v>8856</v>
      </c>
      <c r="LH154" s="5">
        <v>10022</v>
      </c>
      <c r="LI154" s="5">
        <v>10918</v>
      </c>
      <c r="LJ154" s="5">
        <v>8062</v>
      </c>
      <c r="LK154" s="5">
        <v>59484</v>
      </c>
      <c r="LL154" s="5">
        <v>73902</v>
      </c>
      <c r="LM154" s="5">
        <v>61957</v>
      </c>
      <c r="LN154" s="5">
        <v>70841</v>
      </c>
      <c r="LO154" s="5">
        <v>49540</v>
      </c>
      <c r="LP154" s="5">
        <v>51213</v>
      </c>
      <c r="LQ154" s="5">
        <v>49931</v>
      </c>
      <c r="LR154" s="5">
        <v>42660</v>
      </c>
      <c r="LS154" s="5">
        <v>29297</v>
      </c>
      <c r="LT154" s="5">
        <v>31629</v>
      </c>
      <c r="LU154" s="5">
        <v>36073</v>
      </c>
      <c r="LV154" s="5">
        <v>31573</v>
      </c>
      <c r="LW154" s="5">
        <v>30175</v>
      </c>
      <c r="LX154" s="5">
        <v>24055</v>
      </c>
      <c r="LY154" s="5">
        <v>25621</v>
      </c>
      <c r="LZ154" s="5">
        <v>23475</v>
      </c>
      <c r="MA154" s="5">
        <v>19139</v>
      </c>
      <c r="MB154" s="5">
        <v>18023</v>
      </c>
      <c r="MC154" s="5">
        <v>19495</v>
      </c>
      <c r="MD154" s="5">
        <v>18960</v>
      </c>
      <c r="ME154" s="5">
        <v>14472</v>
      </c>
      <c r="MF154" s="5">
        <v>9424</v>
      </c>
      <c r="MG154" s="5">
        <v>10548</v>
      </c>
      <c r="MH154" s="5">
        <v>11652</v>
      </c>
      <c r="MI154" s="5">
        <v>11105</v>
      </c>
      <c r="MJ154" s="5">
        <v>11075</v>
      </c>
      <c r="MK154" s="5">
        <v>9878</v>
      </c>
      <c r="ML154" s="5">
        <v>9173</v>
      </c>
      <c r="MM154" s="5">
        <v>10101</v>
      </c>
      <c r="MN154" s="5">
        <v>10894</v>
      </c>
      <c r="MO154" s="5">
        <v>9378</v>
      </c>
      <c r="MP154" s="5">
        <v>9322</v>
      </c>
      <c r="MQ154" s="5">
        <v>0</v>
      </c>
      <c r="MR154" s="5">
        <v>0</v>
      </c>
      <c r="MS154" s="5">
        <v>0</v>
      </c>
      <c r="MT154" s="5">
        <v>0</v>
      </c>
      <c r="MU154" s="5">
        <v>0</v>
      </c>
      <c r="MV154" s="5">
        <v>0</v>
      </c>
      <c r="MW154" s="5">
        <v>0</v>
      </c>
      <c r="MX154" s="5">
        <v>0</v>
      </c>
      <c r="MY154" s="5">
        <v>0</v>
      </c>
      <c r="MZ154" s="5">
        <v>0</v>
      </c>
      <c r="NA154" s="5">
        <v>0</v>
      </c>
      <c r="NB154" s="5">
        <v>0</v>
      </c>
      <c r="NC154" s="5">
        <v>0</v>
      </c>
      <c r="ND154" s="5">
        <v>0</v>
      </c>
      <c r="NE154" s="5" t="s">
        <v>220</v>
      </c>
      <c r="NF154" s="5" t="s">
        <v>220</v>
      </c>
      <c r="NG154" s="5" t="s">
        <v>220</v>
      </c>
      <c r="NH154" s="5" t="s">
        <v>220</v>
      </c>
      <c r="NI154" s="5" t="s">
        <v>220</v>
      </c>
      <c r="NJ154" s="5" t="s">
        <v>220</v>
      </c>
      <c r="NK154" s="5" t="s">
        <v>220</v>
      </c>
      <c r="NL154" s="5" t="s">
        <v>220</v>
      </c>
      <c r="NM154" s="5" t="s">
        <v>220</v>
      </c>
      <c r="NN154" s="5" t="s">
        <v>220</v>
      </c>
      <c r="NO154" s="5" t="s">
        <v>220</v>
      </c>
      <c r="NP154" s="5" t="s">
        <v>220</v>
      </c>
      <c r="NQ154" s="5" t="s">
        <v>220</v>
      </c>
      <c r="NR154" s="5" t="s">
        <v>220</v>
      </c>
      <c r="NS154" s="5" t="s">
        <v>220</v>
      </c>
      <c r="NT154" s="5" t="s">
        <v>220</v>
      </c>
      <c r="NU154" s="5" t="s">
        <v>220</v>
      </c>
      <c r="NV154" s="5" t="s">
        <v>220</v>
      </c>
      <c r="NW154" s="5">
        <v>0</v>
      </c>
      <c r="NX154" s="5">
        <v>0</v>
      </c>
      <c r="NY154" s="5">
        <v>0</v>
      </c>
      <c r="NZ154" s="5">
        <v>0</v>
      </c>
      <c r="OA154" s="5">
        <v>0</v>
      </c>
      <c r="OB154" s="5">
        <v>0</v>
      </c>
      <c r="OC154" s="5">
        <v>0</v>
      </c>
      <c r="OD154" s="5">
        <v>0</v>
      </c>
      <c r="OE154" s="5">
        <v>0</v>
      </c>
      <c r="OF154" s="5">
        <v>0</v>
      </c>
      <c r="OG154" s="5">
        <v>0</v>
      </c>
      <c r="OH154" s="5">
        <v>0</v>
      </c>
      <c r="OI154" s="5">
        <v>0</v>
      </c>
      <c r="OJ154" s="5">
        <v>0</v>
      </c>
      <c r="OK154" s="5" t="s">
        <v>220</v>
      </c>
      <c r="OL154" s="5" t="s">
        <v>220</v>
      </c>
      <c r="OM154" s="5" t="s">
        <v>220</v>
      </c>
      <c r="ON154" s="5" t="s">
        <v>220</v>
      </c>
      <c r="OO154" s="5" t="s">
        <v>220</v>
      </c>
      <c r="OP154" s="5" t="s">
        <v>220</v>
      </c>
      <c r="OQ154" s="5" t="s">
        <v>220</v>
      </c>
      <c r="OR154" s="5" t="s">
        <v>220</v>
      </c>
      <c r="OS154" s="5" t="s">
        <v>220</v>
      </c>
      <c r="OT154" s="5" t="s">
        <v>220</v>
      </c>
      <c r="OU154" s="5" t="s">
        <v>220</v>
      </c>
      <c r="OV154" s="5" t="s">
        <v>220</v>
      </c>
      <c r="OW154" s="5" t="s">
        <v>220</v>
      </c>
      <c r="OX154" s="5" t="s">
        <v>220</v>
      </c>
      <c r="OY154" s="5" t="s">
        <v>220</v>
      </c>
      <c r="OZ154" s="5" t="s">
        <v>220</v>
      </c>
      <c r="PA154" s="5" t="s">
        <v>220</v>
      </c>
      <c r="PB154" s="5" t="s">
        <v>220</v>
      </c>
      <c r="PC154" s="5">
        <v>56492</v>
      </c>
      <c r="PD154" s="5">
        <v>71860</v>
      </c>
      <c r="PE154" s="5">
        <v>50530</v>
      </c>
      <c r="PF154" s="5">
        <v>53487</v>
      </c>
      <c r="PG154" s="5">
        <v>54351</v>
      </c>
      <c r="PH154" s="5">
        <v>41503</v>
      </c>
      <c r="PI154" s="5">
        <v>44279</v>
      </c>
      <c r="PJ154" s="5">
        <v>99250</v>
      </c>
      <c r="PK154" s="5">
        <v>52551</v>
      </c>
      <c r="PL154" s="5">
        <v>54892</v>
      </c>
      <c r="PM154" s="5">
        <v>56097</v>
      </c>
      <c r="PN154" s="5">
        <v>64180</v>
      </c>
      <c r="PO154" s="5">
        <v>53334</v>
      </c>
      <c r="PP154" s="5">
        <v>46320</v>
      </c>
      <c r="PQ154" s="5">
        <v>42784</v>
      </c>
      <c r="PR154" s="5">
        <v>53089</v>
      </c>
      <c r="PS154" s="5">
        <v>55731</v>
      </c>
      <c r="PT154" s="5">
        <v>47355</v>
      </c>
      <c r="PU154" s="5">
        <v>131014</v>
      </c>
      <c r="PV154" s="5">
        <v>47765</v>
      </c>
      <c r="PW154" s="5">
        <v>61631</v>
      </c>
      <c r="PX154" s="5">
        <v>52092</v>
      </c>
      <c r="PY154" s="5">
        <v>39144</v>
      </c>
      <c r="PZ154" s="5">
        <v>45545</v>
      </c>
      <c r="QA154" s="5">
        <v>47368</v>
      </c>
      <c r="QB154" s="5">
        <v>49912</v>
      </c>
      <c r="QC154" s="5">
        <v>45347</v>
      </c>
      <c r="QD154" s="5">
        <v>42196</v>
      </c>
      <c r="QE154" s="5">
        <v>41328</v>
      </c>
      <c r="QF154" s="5">
        <v>39360</v>
      </c>
      <c r="QG154" s="5">
        <v>38800</v>
      </c>
      <c r="QH154" s="5">
        <v>38404</v>
      </c>
      <c r="QI154" s="5">
        <v>116291</v>
      </c>
      <c r="QJ154" s="5">
        <v>125949</v>
      </c>
      <c r="QK154" s="5">
        <v>118804</v>
      </c>
      <c r="QL154" s="5">
        <v>123045</v>
      </c>
      <c r="QM154" s="5">
        <v>114650</v>
      </c>
      <c r="QN154" s="5">
        <v>127740</v>
      </c>
      <c r="QO154" s="5">
        <v>117428</v>
      </c>
      <c r="QP154" s="5">
        <v>72909</v>
      </c>
      <c r="QQ154" s="5">
        <v>95564</v>
      </c>
      <c r="QR154" s="5">
        <v>92132</v>
      </c>
      <c r="QS154" s="5">
        <v>104968</v>
      </c>
      <c r="QT154" s="5">
        <v>99517</v>
      </c>
      <c r="QU154" s="5">
        <v>105296</v>
      </c>
      <c r="QV154" s="5">
        <v>115209</v>
      </c>
      <c r="QW154" s="5">
        <v>101629</v>
      </c>
      <c r="QX154" s="5">
        <v>87948</v>
      </c>
      <c r="QY154" s="5">
        <v>94127</v>
      </c>
      <c r="QZ154" s="5">
        <v>85282</v>
      </c>
      <c r="RA154" s="5">
        <v>82430</v>
      </c>
      <c r="RB154" s="5">
        <v>75869</v>
      </c>
      <c r="RC154" s="5">
        <v>66523</v>
      </c>
      <c r="RD154" s="5">
        <v>50725</v>
      </c>
      <c r="RE154" s="5">
        <v>48496</v>
      </c>
      <c r="RF154" s="5">
        <v>51083</v>
      </c>
      <c r="RG154" s="5">
        <v>51200</v>
      </c>
      <c r="RH154" s="5">
        <v>53803</v>
      </c>
      <c r="RI154" s="5">
        <v>53364</v>
      </c>
      <c r="RJ154" s="5">
        <v>50670</v>
      </c>
      <c r="RK154" s="5">
        <v>49398</v>
      </c>
      <c r="RL154" s="5">
        <v>46456</v>
      </c>
      <c r="RM154" s="5">
        <v>49820</v>
      </c>
      <c r="RN154" s="5">
        <v>49953</v>
      </c>
      <c r="RO154" s="5">
        <v>224287</v>
      </c>
      <c r="RP154" s="5">
        <v>231967</v>
      </c>
      <c r="RQ154" s="5">
        <v>239979</v>
      </c>
      <c r="RR154" s="5">
        <v>228368</v>
      </c>
      <c r="RS154" s="5">
        <v>290553</v>
      </c>
      <c r="RT154" s="5">
        <v>310842</v>
      </c>
      <c r="RU154" s="5">
        <v>285256</v>
      </c>
      <c r="RV154" s="5">
        <v>265371</v>
      </c>
      <c r="RW154" s="5">
        <v>241509</v>
      </c>
      <c r="RX154" s="5">
        <v>241062</v>
      </c>
      <c r="RY154" s="5">
        <v>243836</v>
      </c>
      <c r="RZ154" s="5">
        <v>201541</v>
      </c>
      <c r="SA154" s="5">
        <v>158721</v>
      </c>
      <c r="SB154" s="5">
        <v>48472</v>
      </c>
      <c r="SC154" s="5">
        <v>43452</v>
      </c>
      <c r="SD154" s="5">
        <v>40255</v>
      </c>
      <c r="SE154" s="5">
        <v>64228</v>
      </c>
      <c r="SF154" s="5">
        <v>92512</v>
      </c>
      <c r="SG154" s="5">
        <v>89724</v>
      </c>
      <c r="SH154" s="5">
        <v>63111</v>
      </c>
      <c r="SI154" s="5">
        <v>63370</v>
      </c>
      <c r="SJ154" s="5">
        <v>63080</v>
      </c>
      <c r="SK154" s="5">
        <v>66207</v>
      </c>
      <c r="SL154" s="5">
        <v>64285</v>
      </c>
      <c r="SM154" s="5">
        <v>62617</v>
      </c>
      <c r="SN154" s="5">
        <v>69273</v>
      </c>
      <c r="SO154" s="5">
        <v>63083</v>
      </c>
      <c r="SP154" s="5">
        <v>57894</v>
      </c>
      <c r="SQ154" s="5">
        <v>57911</v>
      </c>
      <c r="SR154" s="5">
        <v>55404</v>
      </c>
      <c r="SS154" s="5">
        <v>46524</v>
      </c>
      <c r="ST154" s="5">
        <v>46297</v>
      </c>
      <c r="SU154" s="5">
        <v>205380</v>
      </c>
      <c r="SV154" s="5">
        <v>155506</v>
      </c>
      <c r="SW154" s="5">
        <v>122699</v>
      </c>
      <c r="SX154" s="5">
        <v>165366</v>
      </c>
      <c r="SY154" s="5">
        <v>174407</v>
      </c>
      <c r="SZ154" s="5">
        <v>196580</v>
      </c>
      <c r="TA154" s="5">
        <v>225491</v>
      </c>
      <c r="TB154" s="5">
        <v>162478</v>
      </c>
      <c r="TC154" s="5">
        <v>145303</v>
      </c>
      <c r="TD154" s="5">
        <v>163957</v>
      </c>
      <c r="TE154" s="5">
        <v>147708</v>
      </c>
      <c r="TF154" s="5">
        <v>130602</v>
      </c>
      <c r="TG154" s="5">
        <v>134876</v>
      </c>
      <c r="TH154" s="5">
        <v>143894</v>
      </c>
      <c r="TI154" s="5">
        <v>147029</v>
      </c>
      <c r="TJ154" s="5">
        <v>143025</v>
      </c>
      <c r="TK154" s="5">
        <v>122474</v>
      </c>
      <c r="TL154" s="5">
        <v>109007</v>
      </c>
      <c r="TM154" s="5">
        <v>99970</v>
      </c>
      <c r="TN154" s="5">
        <v>100542</v>
      </c>
      <c r="TO154" s="5">
        <v>110844</v>
      </c>
      <c r="TP154" s="5">
        <v>92955</v>
      </c>
      <c r="TQ154" s="5">
        <v>44411</v>
      </c>
      <c r="TR154" s="5">
        <v>64666</v>
      </c>
      <c r="TS154" s="5">
        <v>69987</v>
      </c>
      <c r="TT154" s="5">
        <v>54597</v>
      </c>
      <c r="TU154" s="5">
        <v>47250</v>
      </c>
      <c r="TV154" s="5">
        <v>20811</v>
      </c>
      <c r="TW154" s="5">
        <v>19692</v>
      </c>
      <c r="TX154" s="5">
        <v>19936</v>
      </c>
      <c r="TY154" s="5">
        <v>20526</v>
      </c>
      <c r="TZ154" s="5">
        <v>15918</v>
      </c>
      <c r="UA154" s="5">
        <v>72</v>
      </c>
      <c r="UB154" s="5">
        <v>375</v>
      </c>
      <c r="UC154" s="5">
        <v>296</v>
      </c>
      <c r="UD154" s="5">
        <v>1073</v>
      </c>
      <c r="UE154" s="5">
        <v>3828</v>
      </c>
      <c r="UF154" s="5">
        <v>655</v>
      </c>
      <c r="UG154" s="5">
        <v>743</v>
      </c>
      <c r="UH154" s="5">
        <v>1665</v>
      </c>
      <c r="UI154" s="5">
        <v>1075</v>
      </c>
      <c r="UJ154" s="5">
        <v>1977</v>
      </c>
      <c r="UK154" s="5">
        <v>2410</v>
      </c>
      <c r="UL154" s="5">
        <v>3225</v>
      </c>
      <c r="UM154" s="5">
        <v>3036</v>
      </c>
      <c r="UN154" s="5">
        <v>3206</v>
      </c>
      <c r="UO154" s="5">
        <v>4557</v>
      </c>
      <c r="UP154" s="5">
        <v>5890</v>
      </c>
      <c r="UQ154" s="5">
        <v>5601</v>
      </c>
      <c r="UR154" s="5">
        <v>7490</v>
      </c>
      <c r="US154" s="5">
        <v>5042</v>
      </c>
      <c r="UT154" s="5">
        <v>5060</v>
      </c>
      <c r="UU154" s="5">
        <v>4405</v>
      </c>
      <c r="UV154" s="5">
        <v>1179</v>
      </c>
      <c r="UW154" s="5">
        <v>1021</v>
      </c>
      <c r="UX154" s="5">
        <v>581</v>
      </c>
      <c r="UY154" s="5">
        <v>519</v>
      </c>
      <c r="UZ154" s="5">
        <v>616</v>
      </c>
      <c r="VA154" s="5">
        <v>379</v>
      </c>
      <c r="VB154" s="5">
        <v>236</v>
      </c>
      <c r="VC154" s="5">
        <v>403</v>
      </c>
      <c r="VD154" s="5">
        <v>433</v>
      </c>
      <c r="VE154" s="5">
        <v>247</v>
      </c>
      <c r="VF154" s="5">
        <v>400</v>
      </c>
      <c r="VG154" s="5">
        <v>102686</v>
      </c>
      <c r="VH154" s="5">
        <v>158680</v>
      </c>
      <c r="VI154" s="5">
        <v>201932</v>
      </c>
      <c r="VJ154" s="5">
        <v>192577</v>
      </c>
      <c r="VK154" s="5">
        <v>200581</v>
      </c>
      <c r="VL154" s="5">
        <v>156848</v>
      </c>
      <c r="VM154" s="5">
        <v>198397</v>
      </c>
      <c r="VN154" s="5">
        <v>215154</v>
      </c>
      <c r="VO154" s="5">
        <v>173319</v>
      </c>
      <c r="VP154" s="5">
        <v>201697</v>
      </c>
      <c r="VQ154" s="5">
        <v>226158</v>
      </c>
      <c r="VR154" s="5">
        <v>215264</v>
      </c>
      <c r="VS154" s="5">
        <v>213527</v>
      </c>
      <c r="VT154" s="5">
        <v>223215</v>
      </c>
      <c r="VU154" s="5">
        <v>223007</v>
      </c>
      <c r="VV154" s="5">
        <v>201258</v>
      </c>
      <c r="VW154" s="5">
        <v>203956</v>
      </c>
      <c r="VX154" s="5">
        <v>191211</v>
      </c>
      <c r="VY154" s="5">
        <v>208868</v>
      </c>
      <c r="VZ154" s="5">
        <v>311688</v>
      </c>
      <c r="WA154" s="5">
        <v>364655</v>
      </c>
      <c r="WB154" s="5">
        <v>361482</v>
      </c>
      <c r="WC154" s="5">
        <v>294081</v>
      </c>
      <c r="WD154" s="5">
        <v>237088</v>
      </c>
      <c r="WE154" s="5">
        <v>242042</v>
      </c>
      <c r="WF154" s="5">
        <v>252089</v>
      </c>
      <c r="WG154" s="5">
        <v>218263</v>
      </c>
      <c r="WH154" s="5">
        <v>205920</v>
      </c>
      <c r="WI154" s="5">
        <v>191442</v>
      </c>
      <c r="WJ154" s="5">
        <v>193695</v>
      </c>
      <c r="WK154" s="5">
        <v>186421</v>
      </c>
      <c r="WL154" s="5">
        <v>188737</v>
      </c>
      <c r="WM154" s="5">
        <v>0</v>
      </c>
      <c r="WN154" s="5">
        <v>0</v>
      </c>
      <c r="WO154" s="5">
        <v>0</v>
      </c>
      <c r="WP154" s="5">
        <v>0</v>
      </c>
      <c r="WQ154" s="5">
        <v>0</v>
      </c>
      <c r="WR154" s="5">
        <v>0</v>
      </c>
      <c r="WS154" s="5">
        <v>0</v>
      </c>
      <c r="WT154" s="5">
        <v>0</v>
      </c>
      <c r="WU154" s="5">
        <v>0</v>
      </c>
      <c r="WV154" s="5">
        <v>0</v>
      </c>
      <c r="WW154" s="5">
        <v>0</v>
      </c>
      <c r="WX154" s="5">
        <v>0</v>
      </c>
      <c r="WY154" s="5">
        <v>1</v>
      </c>
      <c r="WZ154" s="5">
        <v>0</v>
      </c>
      <c r="XA154" s="5">
        <v>0</v>
      </c>
      <c r="XB154" s="5">
        <v>409</v>
      </c>
      <c r="XC154" s="5">
        <v>3039</v>
      </c>
      <c r="XD154" s="5">
        <v>2974</v>
      </c>
      <c r="XE154" s="5">
        <v>3529</v>
      </c>
      <c r="XF154" s="5">
        <v>5145</v>
      </c>
      <c r="XG154" s="5">
        <v>3551</v>
      </c>
      <c r="XH154" s="5">
        <v>8451</v>
      </c>
      <c r="XI154" s="5">
        <v>8477</v>
      </c>
      <c r="XJ154" s="5">
        <v>7494</v>
      </c>
      <c r="XK154" s="5">
        <v>7194</v>
      </c>
      <c r="XL154" s="5">
        <v>7404</v>
      </c>
      <c r="XM154" s="5">
        <v>6447</v>
      </c>
      <c r="XN154" s="5">
        <v>7126</v>
      </c>
      <c r="XO154" s="5">
        <v>6461</v>
      </c>
      <c r="XP154" s="5">
        <v>6227</v>
      </c>
      <c r="XQ154" s="5">
        <v>6684</v>
      </c>
      <c r="XR154" s="5">
        <v>6169</v>
      </c>
      <c r="XS154" s="2">
        <v>15477</v>
      </c>
      <c r="XT154" s="3" t="s">
        <v>222</v>
      </c>
      <c r="XU154" s="3" t="s">
        <v>222</v>
      </c>
      <c r="XV154" s="3" t="s">
        <v>222</v>
      </c>
      <c r="XW154" s="3" t="s">
        <v>222</v>
      </c>
      <c r="XX154" s="3" t="s">
        <v>222</v>
      </c>
      <c r="XY154" s="3" t="s">
        <v>222</v>
      </c>
      <c r="XZ154" s="3" t="s">
        <v>229</v>
      </c>
    </row>
    <row r="155" spans="1:650" x14ac:dyDescent="0.3">
      <c r="A155" s="1" t="s">
        <v>149</v>
      </c>
      <c r="B155" s="2">
        <v>4062485</v>
      </c>
      <c r="C155" s="5">
        <v>12660</v>
      </c>
      <c r="D155" s="5">
        <v>1349</v>
      </c>
      <c r="E155" s="5">
        <v>5152</v>
      </c>
      <c r="F155" s="5">
        <v>2645</v>
      </c>
      <c r="G155" s="5">
        <v>1925</v>
      </c>
      <c r="H155" s="5">
        <v>6381</v>
      </c>
      <c r="I155" s="5">
        <v>55890</v>
      </c>
      <c r="J155" s="5">
        <v>1723</v>
      </c>
      <c r="K155" s="5">
        <v>2914</v>
      </c>
      <c r="L155" s="5">
        <v>5456</v>
      </c>
      <c r="M155" s="5">
        <v>1518</v>
      </c>
      <c r="N155" s="5">
        <v>41752</v>
      </c>
      <c r="O155" s="5">
        <v>536</v>
      </c>
      <c r="P155" s="5">
        <v>1144</v>
      </c>
      <c r="Q155" s="5">
        <v>11344</v>
      </c>
      <c r="R155" s="5">
        <v>13049</v>
      </c>
      <c r="S155" s="5">
        <v>1147</v>
      </c>
      <c r="T155" s="5">
        <v>594</v>
      </c>
      <c r="U155" s="5">
        <v>70</v>
      </c>
      <c r="V155" s="5">
        <v>623</v>
      </c>
      <c r="W155" s="5">
        <v>60</v>
      </c>
      <c r="X155" s="5">
        <v>558</v>
      </c>
      <c r="Y155" s="5">
        <v>545</v>
      </c>
      <c r="Z155" s="5">
        <v>12879</v>
      </c>
      <c r="AA155" s="5">
        <v>2328</v>
      </c>
      <c r="AB155" s="5">
        <v>2824</v>
      </c>
      <c r="AC155" s="5">
        <v>3168</v>
      </c>
      <c r="AD155" s="5">
        <v>6292</v>
      </c>
      <c r="AE155" s="5">
        <v>6250</v>
      </c>
      <c r="AF155" s="5">
        <v>1846</v>
      </c>
      <c r="AG155" s="5">
        <v>1517</v>
      </c>
      <c r="AH155" s="5">
        <v>1353</v>
      </c>
      <c r="AI155" s="5">
        <v>25312</v>
      </c>
      <c r="AJ155" s="5">
        <v>38163</v>
      </c>
      <c r="AK155" s="5">
        <v>73517</v>
      </c>
      <c r="AL155" s="5">
        <v>195755</v>
      </c>
      <c r="AM155" s="5">
        <v>68484</v>
      </c>
      <c r="AN155" s="5">
        <v>39103</v>
      </c>
      <c r="AO155" s="5">
        <v>492790</v>
      </c>
      <c r="AP155" s="5">
        <v>739117</v>
      </c>
      <c r="AQ155" s="5">
        <v>61960</v>
      </c>
      <c r="AR155" s="5">
        <v>85265</v>
      </c>
      <c r="AS155" s="5">
        <v>157445</v>
      </c>
      <c r="AT155" s="5">
        <v>349766</v>
      </c>
      <c r="AU155" s="5">
        <v>524350</v>
      </c>
      <c r="AV155" s="5">
        <v>369329</v>
      </c>
      <c r="AW155" s="5">
        <v>179989</v>
      </c>
      <c r="AX155" s="5">
        <v>17157</v>
      </c>
      <c r="AY155" s="5">
        <v>22198</v>
      </c>
      <c r="AZ155" s="5">
        <v>11809</v>
      </c>
      <c r="BA155" s="5">
        <v>20128</v>
      </c>
      <c r="BB155" s="5">
        <v>6474</v>
      </c>
      <c r="BC155" s="5">
        <v>175116</v>
      </c>
      <c r="BD155" s="5">
        <v>7488</v>
      </c>
      <c r="BE155" s="5">
        <v>6501</v>
      </c>
      <c r="BF155" s="5">
        <v>22004</v>
      </c>
      <c r="BG155" s="5">
        <v>9678</v>
      </c>
      <c r="BH155" s="5">
        <v>8598</v>
      </c>
      <c r="BI155" s="5">
        <v>10913</v>
      </c>
      <c r="BJ155" s="5">
        <v>7434</v>
      </c>
      <c r="BK155" s="5">
        <v>14092</v>
      </c>
      <c r="BL155" s="5">
        <v>23534</v>
      </c>
      <c r="BM155" s="5">
        <v>11856</v>
      </c>
      <c r="BN155" s="5">
        <v>13155</v>
      </c>
      <c r="BO155" s="5">
        <v>58715</v>
      </c>
      <c r="BP155" s="5">
        <v>43081</v>
      </c>
      <c r="BQ155" s="5">
        <v>93885</v>
      </c>
      <c r="BR155" s="5">
        <v>64193</v>
      </c>
      <c r="BS155" s="5">
        <v>33206</v>
      </c>
      <c r="BT155" s="5">
        <v>98082</v>
      </c>
      <c r="BU155" s="5">
        <v>49245</v>
      </c>
      <c r="BV155" s="5">
        <v>76275</v>
      </c>
      <c r="BW155" s="5">
        <v>57430</v>
      </c>
      <c r="BX155" s="5">
        <v>56118</v>
      </c>
      <c r="BY155" s="5">
        <v>21714</v>
      </c>
      <c r="BZ155" s="5">
        <v>18736</v>
      </c>
      <c r="CA155" s="5">
        <v>6548</v>
      </c>
      <c r="CB155" s="5">
        <v>37178</v>
      </c>
      <c r="CC155" s="5">
        <v>6082</v>
      </c>
      <c r="CD155" s="5">
        <v>2220</v>
      </c>
      <c r="CE155" s="5">
        <v>207</v>
      </c>
      <c r="CF155" s="5">
        <v>515</v>
      </c>
      <c r="CG155" s="5">
        <v>13587</v>
      </c>
      <c r="CH155" s="5">
        <v>18792</v>
      </c>
      <c r="CI155" s="5">
        <v>24631</v>
      </c>
      <c r="CJ155" s="5">
        <v>7809</v>
      </c>
      <c r="CK155" s="5">
        <v>34305</v>
      </c>
      <c r="CL155" s="5">
        <v>14578</v>
      </c>
      <c r="CM155" s="5">
        <v>20278</v>
      </c>
      <c r="CN155" s="5">
        <v>95598</v>
      </c>
      <c r="CO155" s="5">
        <v>12769</v>
      </c>
      <c r="CP155" s="5">
        <v>35762</v>
      </c>
      <c r="CQ155" s="5">
        <v>14035</v>
      </c>
      <c r="CR155" s="5">
        <v>8210</v>
      </c>
      <c r="CS155" s="5">
        <v>10008</v>
      </c>
      <c r="CT155" s="5">
        <v>11434</v>
      </c>
      <c r="CU155" s="5">
        <v>290296</v>
      </c>
      <c r="CV155" s="5">
        <v>245808</v>
      </c>
      <c r="CW155" s="5">
        <v>213490</v>
      </c>
      <c r="CX155" s="5">
        <v>208702</v>
      </c>
      <c r="CY155" s="5">
        <v>150204</v>
      </c>
      <c r="CZ155" s="5">
        <v>163238</v>
      </c>
      <c r="DA155" s="5">
        <v>86240</v>
      </c>
      <c r="DB155" s="5">
        <v>242446</v>
      </c>
      <c r="DC155" s="5">
        <v>127935</v>
      </c>
      <c r="DD155" s="5">
        <v>184002</v>
      </c>
      <c r="DE155" s="5">
        <v>215493</v>
      </c>
      <c r="DF155" s="5">
        <v>189468</v>
      </c>
      <c r="DG155" s="5">
        <v>193076</v>
      </c>
      <c r="DH155" s="5">
        <v>169229</v>
      </c>
      <c r="DI155" s="5">
        <v>155735</v>
      </c>
      <c r="DJ155" s="5">
        <v>109298</v>
      </c>
      <c r="DK155" s="5">
        <v>73779</v>
      </c>
      <c r="DL155" s="5">
        <v>100266</v>
      </c>
      <c r="DM155" s="5">
        <v>111336</v>
      </c>
      <c r="DN155" s="5">
        <v>136466</v>
      </c>
      <c r="DO155" s="5">
        <v>103828</v>
      </c>
      <c r="DP155" s="5">
        <v>62374</v>
      </c>
      <c r="DQ155" s="5">
        <v>73860</v>
      </c>
      <c r="DR155" s="5">
        <v>73389</v>
      </c>
      <c r="DS155" s="5">
        <v>67135</v>
      </c>
      <c r="DT155" s="5">
        <v>87247</v>
      </c>
      <c r="DU155" s="5">
        <v>94622</v>
      </c>
      <c r="DV155" s="5">
        <v>97464</v>
      </c>
      <c r="DW155" s="5">
        <v>84075</v>
      </c>
      <c r="DX155" s="5">
        <v>77718</v>
      </c>
      <c r="DY155" s="5">
        <v>71431</v>
      </c>
      <c r="DZ155" s="5">
        <v>74305</v>
      </c>
      <c r="EA155" s="5">
        <v>10544</v>
      </c>
      <c r="EB155" s="5">
        <v>14139</v>
      </c>
      <c r="EC155" s="5">
        <v>35518</v>
      </c>
      <c r="ED155" s="5">
        <v>10088</v>
      </c>
      <c r="EE155" s="5">
        <v>9440</v>
      </c>
      <c r="EF155" s="5">
        <v>11013</v>
      </c>
      <c r="EG155" s="5">
        <v>22226</v>
      </c>
      <c r="EH155" s="5">
        <v>33506</v>
      </c>
      <c r="EI155" s="5">
        <v>10569</v>
      </c>
      <c r="EJ155" s="5">
        <v>4019</v>
      </c>
      <c r="EK155" s="5">
        <v>22872</v>
      </c>
      <c r="EL155" s="5">
        <v>10391</v>
      </c>
      <c r="EM155" s="5">
        <v>26221</v>
      </c>
      <c r="EN155" s="5">
        <v>4275</v>
      </c>
      <c r="EO155" s="5">
        <v>5786</v>
      </c>
      <c r="EP155" s="5">
        <v>845</v>
      </c>
      <c r="EQ155" s="5">
        <v>2291</v>
      </c>
      <c r="ER155" s="5">
        <v>1426</v>
      </c>
      <c r="ES155" s="5">
        <v>2411</v>
      </c>
      <c r="ET155" s="5">
        <v>3408</v>
      </c>
      <c r="EU155" s="5">
        <v>5063</v>
      </c>
      <c r="EV155" s="5">
        <v>18302</v>
      </c>
      <c r="EW155" s="5">
        <v>18388</v>
      </c>
      <c r="EX155" s="5">
        <v>15082</v>
      </c>
      <c r="EY155" s="5">
        <v>8089</v>
      </c>
      <c r="EZ155" s="5">
        <v>20155</v>
      </c>
      <c r="FA155" s="5">
        <v>14695</v>
      </c>
      <c r="FB155" s="5">
        <v>16854</v>
      </c>
      <c r="FC155" s="5">
        <v>22631</v>
      </c>
      <c r="FD155" s="5">
        <v>16762</v>
      </c>
      <c r="FE155" s="5">
        <v>11386</v>
      </c>
      <c r="FF155" s="5">
        <v>22092</v>
      </c>
      <c r="FG155" s="5">
        <v>0</v>
      </c>
      <c r="FH155" s="5">
        <v>0</v>
      </c>
      <c r="FI155" s="5">
        <v>0</v>
      </c>
      <c r="FJ155" s="5">
        <v>0</v>
      </c>
      <c r="FK155" s="5">
        <v>0</v>
      </c>
      <c r="FL155" s="5">
        <v>0</v>
      </c>
      <c r="FM155" s="5">
        <v>0</v>
      </c>
      <c r="FN155" s="5">
        <v>0</v>
      </c>
      <c r="FO155" s="5">
        <v>0</v>
      </c>
      <c r="FP155" s="5">
        <v>0</v>
      </c>
      <c r="FQ155" s="5">
        <v>0</v>
      </c>
      <c r="FR155" s="5">
        <v>0</v>
      </c>
      <c r="FS155" s="5">
        <v>0</v>
      </c>
      <c r="FT155" s="5">
        <v>0</v>
      </c>
      <c r="FU155" s="5" t="s">
        <v>220</v>
      </c>
      <c r="FV155" s="5" t="s">
        <v>220</v>
      </c>
      <c r="FW155" s="5" t="s">
        <v>220</v>
      </c>
      <c r="FX155" s="5" t="s">
        <v>220</v>
      </c>
      <c r="FY155" s="5" t="s">
        <v>220</v>
      </c>
      <c r="FZ155" s="5" t="s">
        <v>220</v>
      </c>
      <c r="GA155" s="5" t="s">
        <v>220</v>
      </c>
      <c r="GB155" s="5" t="s">
        <v>220</v>
      </c>
      <c r="GC155" s="5" t="s">
        <v>220</v>
      </c>
      <c r="GD155" s="5" t="s">
        <v>220</v>
      </c>
      <c r="GE155" s="5" t="s">
        <v>220</v>
      </c>
      <c r="GF155" s="5" t="s">
        <v>220</v>
      </c>
      <c r="GG155" s="5" t="s">
        <v>220</v>
      </c>
      <c r="GH155" s="5" t="s">
        <v>220</v>
      </c>
      <c r="GI155" s="5" t="s">
        <v>220</v>
      </c>
      <c r="GJ155" s="5" t="s">
        <v>220</v>
      </c>
      <c r="GK155" s="5" t="s">
        <v>220</v>
      </c>
      <c r="GL155" s="5" t="s">
        <v>220</v>
      </c>
      <c r="GM155" s="5">
        <v>397528</v>
      </c>
      <c r="GN155" s="5">
        <v>342540</v>
      </c>
      <c r="GO155" s="5">
        <v>421562</v>
      </c>
      <c r="GP155" s="5">
        <v>481382</v>
      </c>
      <c r="GQ155" s="5">
        <v>263259</v>
      </c>
      <c r="GR155" s="5">
        <v>320176</v>
      </c>
      <c r="GS155" s="5">
        <v>706457</v>
      </c>
      <c r="GT155" s="5">
        <v>1173621</v>
      </c>
      <c r="GU155" s="5">
        <v>260808</v>
      </c>
      <c r="GV155" s="5">
        <v>334861</v>
      </c>
      <c r="GW155" s="5">
        <v>419042</v>
      </c>
      <c r="GX155" s="5">
        <v>610112</v>
      </c>
      <c r="GY155" s="5">
        <v>750731</v>
      </c>
      <c r="GZ155" s="5">
        <v>581156</v>
      </c>
      <c r="HA155" s="5">
        <v>359101</v>
      </c>
      <c r="HB155" s="5">
        <v>226835</v>
      </c>
      <c r="HC155" s="5">
        <v>99622</v>
      </c>
      <c r="HD155" s="5">
        <v>114609</v>
      </c>
      <c r="HE155" s="5">
        <v>147532</v>
      </c>
      <c r="HF155" s="5">
        <v>165763</v>
      </c>
      <c r="HG155" s="5">
        <v>308697</v>
      </c>
      <c r="HH155" s="5">
        <v>96530</v>
      </c>
      <c r="HI155" s="5">
        <v>133599</v>
      </c>
      <c r="HJ155" s="5">
        <v>137933</v>
      </c>
      <c r="HK155" s="5">
        <v>107507</v>
      </c>
      <c r="HL155" s="5">
        <v>214422</v>
      </c>
      <c r="HM155" s="5">
        <v>136167</v>
      </c>
      <c r="HN155" s="5">
        <v>163806</v>
      </c>
      <c r="HO155" s="5">
        <v>141082</v>
      </c>
      <c r="HP155" s="5">
        <v>128071</v>
      </c>
      <c r="HQ155" s="5">
        <v>106198</v>
      </c>
      <c r="HR155" s="5">
        <v>122339</v>
      </c>
      <c r="HS155" s="5">
        <v>879069</v>
      </c>
      <c r="HT155" s="5">
        <v>777467</v>
      </c>
      <c r="HU155" s="5">
        <v>726223</v>
      </c>
      <c r="HV155" s="5">
        <v>748705</v>
      </c>
      <c r="HW155" s="5">
        <v>727025</v>
      </c>
      <c r="HX155" s="5">
        <v>656143</v>
      </c>
      <c r="HY155" s="5">
        <v>790441</v>
      </c>
      <c r="HZ155" s="5">
        <v>778175</v>
      </c>
      <c r="IA155" s="5">
        <v>959171</v>
      </c>
      <c r="IB155" s="5">
        <v>1075193</v>
      </c>
      <c r="IC155" s="5">
        <v>1112188</v>
      </c>
      <c r="ID155" s="5">
        <v>1147783</v>
      </c>
      <c r="IE155" s="5">
        <v>1070861</v>
      </c>
      <c r="IF155" s="5">
        <v>948839</v>
      </c>
      <c r="IG155" s="5">
        <v>805932</v>
      </c>
      <c r="IH155" s="5">
        <v>672591</v>
      </c>
      <c r="II155" s="5">
        <v>700036</v>
      </c>
      <c r="IJ155" s="5">
        <v>600003</v>
      </c>
      <c r="IK155" s="5">
        <v>1596657</v>
      </c>
      <c r="IL155" s="5">
        <v>1897862</v>
      </c>
      <c r="IM155" s="5">
        <v>786261</v>
      </c>
      <c r="IN155" s="5">
        <v>739709</v>
      </c>
      <c r="IO155" s="5">
        <v>572177</v>
      </c>
      <c r="IP155" s="5">
        <v>490173</v>
      </c>
      <c r="IQ155" s="5">
        <v>468880</v>
      </c>
      <c r="IR155" s="5">
        <v>464677</v>
      </c>
      <c r="IS155" s="5">
        <v>394251</v>
      </c>
      <c r="IT155" s="5">
        <v>314535</v>
      </c>
      <c r="IU155" s="5">
        <v>284099</v>
      </c>
      <c r="IV155" s="5">
        <v>277027</v>
      </c>
      <c r="IW155" s="5">
        <v>287710</v>
      </c>
      <c r="IX155" s="5">
        <v>231432</v>
      </c>
      <c r="IY155" s="5">
        <v>66079</v>
      </c>
      <c r="IZ155" s="5">
        <v>68263</v>
      </c>
      <c r="JA155" s="5">
        <v>70046</v>
      </c>
      <c r="JB155" s="5">
        <v>69655</v>
      </c>
      <c r="JC155" s="5">
        <v>62039</v>
      </c>
      <c r="JD155" s="5">
        <v>61277</v>
      </c>
      <c r="JE155" s="5">
        <v>59109</v>
      </c>
      <c r="JF155" s="5">
        <v>61779</v>
      </c>
      <c r="JG155" s="5">
        <v>66374</v>
      </c>
      <c r="JH155" s="5">
        <v>52966</v>
      </c>
      <c r="JI155" s="5">
        <v>51235</v>
      </c>
      <c r="JJ155" s="5">
        <v>47052</v>
      </c>
      <c r="JK155" s="5">
        <v>41225</v>
      </c>
      <c r="JL155" s="5">
        <v>32188</v>
      </c>
      <c r="JM155" s="5">
        <v>25631</v>
      </c>
      <c r="JN155" s="5">
        <v>20715</v>
      </c>
      <c r="JO155" s="5">
        <v>22809</v>
      </c>
      <c r="JP155" s="5">
        <v>21757</v>
      </c>
      <c r="JQ155" s="5">
        <v>26726</v>
      </c>
      <c r="JR155" s="5">
        <v>24231</v>
      </c>
      <c r="JS155" s="5">
        <v>17996</v>
      </c>
      <c r="JT155" s="5">
        <v>13794</v>
      </c>
      <c r="JU155" s="5">
        <v>17476</v>
      </c>
      <c r="JV155" s="5">
        <v>16290</v>
      </c>
      <c r="JW155" s="5">
        <v>20113</v>
      </c>
      <c r="JX155" s="5">
        <v>23347</v>
      </c>
      <c r="JY155" s="5">
        <v>22977</v>
      </c>
      <c r="JZ155" s="5">
        <v>22692</v>
      </c>
      <c r="KA155" s="5">
        <v>20200</v>
      </c>
      <c r="KB155" s="5">
        <v>19801</v>
      </c>
      <c r="KC155" s="5">
        <v>18983</v>
      </c>
      <c r="KD155" s="5">
        <v>17494</v>
      </c>
      <c r="KE155" s="5">
        <v>136273</v>
      </c>
      <c r="KF155" s="5">
        <v>130269</v>
      </c>
      <c r="KG155" s="5">
        <v>129015</v>
      </c>
      <c r="KH155" s="5">
        <v>124576</v>
      </c>
      <c r="KI155" s="5">
        <v>119428</v>
      </c>
      <c r="KJ155" s="5">
        <v>117225</v>
      </c>
      <c r="KK155" s="5">
        <v>103865</v>
      </c>
      <c r="KL155" s="5">
        <v>95932</v>
      </c>
      <c r="KM155" s="5">
        <v>87822</v>
      </c>
      <c r="KN155" s="5">
        <v>86133</v>
      </c>
      <c r="KO155" s="5">
        <v>81183</v>
      </c>
      <c r="KP155" s="5">
        <v>74138</v>
      </c>
      <c r="KQ155" s="5">
        <v>72097</v>
      </c>
      <c r="KR155" s="5">
        <v>55202</v>
      </c>
      <c r="KS155" s="5">
        <v>49943</v>
      </c>
      <c r="KT155" s="5">
        <v>43825</v>
      </c>
      <c r="KU155" s="5">
        <v>42114</v>
      </c>
      <c r="KV155" s="5">
        <v>40143</v>
      </c>
      <c r="KW155" s="5">
        <v>38990</v>
      </c>
      <c r="KX155" s="5">
        <v>35916</v>
      </c>
      <c r="KY155" s="5">
        <v>37390</v>
      </c>
      <c r="KZ155" s="5">
        <v>36679</v>
      </c>
      <c r="LA155" s="5">
        <v>35453</v>
      </c>
      <c r="LB155" s="5">
        <v>36436</v>
      </c>
      <c r="LC155" s="5">
        <v>29477</v>
      </c>
      <c r="LD155" s="5">
        <v>34454</v>
      </c>
      <c r="LE155" s="5">
        <v>32115</v>
      </c>
      <c r="LF155" s="5">
        <v>30470</v>
      </c>
      <c r="LG155" s="5">
        <v>25129</v>
      </c>
      <c r="LH155" s="5">
        <v>24315</v>
      </c>
      <c r="LI155" s="5">
        <v>23985</v>
      </c>
      <c r="LJ155" s="5">
        <v>22375</v>
      </c>
      <c r="LK155" s="5">
        <v>9523</v>
      </c>
      <c r="LL155" s="5">
        <v>9978</v>
      </c>
      <c r="LM155" s="5">
        <v>9477</v>
      </c>
      <c r="LN155" s="5">
        <v>9882</v>
      </c>
      <c r="LO155" s="5">
        <v>11031</v>
      </c>
      <c r="LP155" s="5">
        <v>12777</v>
      </c>
      <c r="LQ155" s="5">
        <v>10233</v>
      </c>
      <c r="LR155" s="5">
        <v>10212</v>
      </c>
      <c r="LS155" s="5">
        <v>4291</v>
      </c>
      <c r="LT155" s="5">
        <v>4297</v>
      </c>
      <c r="LU155" s="5">
        <v>6393</v>
      </c>
      <c r="LV155" s="5">
        <v>5810</v>
      </c>
      <c r="LW155" s="5">
        <v>4012</v>
      </c>
      <c r="LX155" s="5">
        <v>2767</v>
      </c>
      <c r="LY155" s="5">
        <v>2168</v>
      </c>
      <c r="LZ155" s="5">
        <v>808</v>
      </c>
      <c r="MA155" s="5">
        <v>1382</v>
      </c>
      <c r="MB155" s="5">
        <v>1403</v>
      </c>
      <c r="MC155" s="5">
        <v>1993</v>
      </c>
      <c r="MD155" s="5">
        <v>4673</v>
      </c>
      <c r="ME155" s="5">
        <v>4341</v>
      </c>
      <c r="MF155" s="5">
        <v>3046</v>
      </c>
      <c r="MG155" s="5">
        <v>4473</v>
      </c>
      <c r="MH155" s="5">
        <v>4084</v>
      </c>
      <c r="MI155" s="5">
        <v>4753</v>
      </c>
      <c r="MJ155" s="5">
        <v>2874</v>
      </c>
      <c r="MK155" s="5">
        <v>2653</v>
      </c>
      <c r="ML155" s="5">
        <v>2697</v>
      </c>
      <c r="MM155" s="5">
        <v>3640</v>
      </c>
      <c r="MN155" s="5">
        <v>2973</v>
      </c>
      <c r="MO155" s="5">
        <v>3074</v>
      </c>
      <c r="MP155" s="5">
        <v>3649</v>
      </c>
      <c r="MQ155" s="5">
        <v>0</v>
      </c>
      <c r="MR155" s="5">
        <v>0</v>
      </c>
      <c r="MS155" s="5">
        <v>0</v>
      </c>
      <c r="MT155" s="5">
        <v>0</v>
      </c>
      <c r="MU155" s="5">
        <v>0</v>
      </c>
      <c r="MV155" s="5">
        <v>0</v>
      </c>
      <c r="MW155" s="5">
        <v>0</v>
      </c>
      <c r="MX155" s="5">
        <v>0</v>
      </c>
      <c r="MY155" s="5">
        <v>0</v>
      </c>
      <c r="MZ155" s="5">
        <v>0</v>
      </c>
      <c r="NA155" s="5">
        <v>0</v>
      </c>
      <c r="NB155" s="5">
        <v>0</v>
      </c>
      <c r="NC155" s="5">
        <v>0</v>
      </c>
      <c r="ND155" s="5">
        <v>0</v>
      </c>
      <c r="NE155" s="5" t="s">
        <v>220</v>
      </c>
      <c r="NF155" s="5" t="s">
        <v>220</v>
      </c>
      <c r="NG155" s="5" t="s">
        <v>220</v>
      </c>
      <c r="NH155" s="5" t="s">
        <v>220</v>
      </c>
      <c r="NI155" s="5" t="s">
        <v>220</v>
      </c>
      <c r="NJ155" s="5" t="s">
        <v>220</v>
      </c>
      <c r="NK155" s="5" t="s">
        <v>220</v>
      </c>
      <c r="NL155" s="5" t="s">
        <v>220</v>
      </c>
      <c r="NM155" s="5" t="s">
        <v>220</v>
      </c>
      <c r="NN155" s="5" t="s">
        <v>220</v>
      </c>
      <c r="NO155" s="5" t="s">
        <v>220</v>
      </c>
      <c r="NP155" s="5" t="s">
        <v>220</v>
      </c>
      <c r="NQ155" s="5" t="s">
        <v>220</v>
      </c>
      <c r="NR155" s="5" t="s">
        <v>220</v>
      </c>
      <c r="NS155" s="5" t="s">
        <v>220</v>
      </c>
      <c r="NT155" s="5" t="s">
        <v>220</v>
      </c>
      <c r="NU155" s="5" t="s">
        <v>220</v>
      </c>
      <c r="NV155" s="5" t="s">
        <v>220</v>
      </c>
      <c r="NW155" s="5">
        <v>0</v>
      </c>
      <c r="NX155" s="5">
        <v>0</v>
      </c>
      <c r="NY155" s="5">
        <v>0</v>
      </c>
      <c r="NZ155" s="5">
        <v>0</v>
      </c>
      <c r="OA155" s="5">
        <v>0</v>
      </c>
      <c r="OB155" s="5">
        <v>0</v>
      </c>
      <c r="OC155" s="5">
        <v>0</v>
      </c>
      <c r="OD155" s="5">
        <v>0</v>
      </c>
      <c r="OE155" s="5">
        <v>0</v>
      </c>
      <c r="OF155" s="5">
        <v>0</v>
      </c>
      <c r="OG155" s="5">
        <v>0</v>
      </c>
      <c r="OH155" s="5">
        <v>0</v>
      </c>
      <c r="OI155" s="5">
        <v>0</v>
      </c>
      <c r="OJ155" s="5">
        <v>0</v>
      </c>
      <c r="OK155" s="5" t="s">
        <v>220</v>
      </c>
      <c r="OL155" s="5" t="s">
        <v>220</v>
      </c>
      <c r="OM155" s="5" t="s">
        <v>220</v>
      </c>
      <c r="ON155" s="5" t="s">
        <v>220</v>
      </c>
      <c r="OO155" s="5" t="s">
        <v>220</v>
      </c>
      <c r="OP155" s="5" t="s">
        <v>220</v>
      </c>
      <c r="OQ155" s="5" t="s">
        <v>220</v>
      </c>
      <c r="OR155" s="5" t="s">
        <v>220</v>
      </c>
      <c r="OS155" s="5" t="s">
        <v>220</v>
      </c>
      <c r="OT155" s="5" t="s">
        <v>220</v>
      </c>
      <c r="OU155" s="5" t="s">
        <v>220</v>
      </c>
      <c r="OV155" s="5" t="s">
        <v>220</v>
      </c>
      <c r="OW155" s="5" t="s">
        <v>220</v>
      </c>
      <c r="OX155" s="5" t="s">
        <v>220</v>
      </c>
      <c r="OY155" s="5" t="s">
        <v>220</v>
      </c>
      <c r="OZ155" s="5" t="s">
        <v>220</v>
      </c>
      <c r="PA155" s="5" t="s">
        <v>220</v>
      </c>
      <c r="PB155" s="5" t="s">
        <v>220</v>
      </c>
      <c r="PC155" s="5">
        <v>31536</v>
      </c>
      <c r="PD155" s="5">
        <v>31838</v>
      </c>
      <c r="PE155" s="5">
        <v>20327</v>
      </c>
      <c r="PF155" s="5">
        <v>23197</v>
      </c>
      <c r="PG155" s="5">
        <v>22561</v>
      </c>
      <c r="PH155" s="5">
        <v>24590</v>
      </c>
      <c r="PI155" s="5">
        <v>23465</v>
      </c>
      <c r="PJ155" s="5">
        <v>21606</v>
      </c>
      <c r="PK155" s="5">
        <v>23836</v>
      </c>
      <c r="PL155" s="5">
        <v>22912</v>
      </c>
      <c r="PM155" s="5">
        <v>24419</v>
      </c>
      <c r="PN155" s="5">
        <v>24149</v>
      </c>
      <c r="PO155" s="5">
        <v>21406</v>
      </c>
      <c r="PP155" s="5">
        <v>19484</v>
      </c>
      <c r="PQ155" s="5">
        <v>22020</v>
      </c>
      <c r="PR155" s="5">
        <v>20302</v>
      </c>
      <c r="PS155" s="5">
        <v>20180</v>
      </c>
      <c r="PT155" s="5">
        <v>25587</v>
      </c>
      <c r="PU155" s="5">
        <v>18662</v>
      </c>
      <c r="PV155" s="5">
        <v>19336</v>
      </c>
      <c r="PW155" s="5">
        <v>15145</v>
      </c>
      <c r="PX155" s="5">
        <v>16772</v>
      </c>
      <c r="PY155" s="5">
        <v>15123</v>
      </c>
      <c r="PZ155" s="5">
        <v>16423</v>
      </c>
      <c r="QA155" s="5">
        <v>15584</v>
      </c>
      <c r="QB155" s="5">
        <v>16200</v>
      </c>
      <c r="QC155" s="5">
        <v>16768</v>
      </c>
      <c r="QD155" s="5">
        <v>16283</v>
      </c>
      <c r="QE155" s="5">
        <v>15486</v>
      </c>
      <c r="QF155" s="5">
        <v>14116</v>
      </c>
      <c r="QG155" s="5">
        <v>14487</v>
      </c>
      <c r="QH155" s="5">
        <v>12549</v>
      </c>
      <c r="QI155" s="5">
        <v>49343</v>
      </c>
      <c r="QJ155" s="5">
        <v>51413</v>
      </c>
      <c r="QK155" s="5">
        <v>55955</v>
      </c>
      <c r="QL155" s="5">
        <v>63101</v>
      </c>
      <c r="QM155" s="5">
        <v>59866</v>
      </c>
      <c r="QN155" s="5">
        <v>59995</v>
      </c>
      <c r="QO155" s="5">
        <v>53857</v>
      </c>
      <c r="QP155" s="5">
        <v>53257</v>
      </c>
      <c r="QQ155" s="5">
        <v>54409</v>
      </c>
      <c r="QR155" s="5">
        <v>60013</v>
      </c>
      <c r="QS155" s="5">
        <v>49517</v>
      </c>
      <c r="QT155" s="5">
        <v>52627</v>
      </c>
      <c r="QU155" s="5">
        <v>48821</v>
      </c>
      <c r="QV155" s="5">
        <v>45954</v>
      </c>
      <c r="QW155" s="5">
        <v>39067</v>
      </c>
      <c r="QX155" s="5">
        <v>40773</v>
      </c>
      <c r="QY155" s="5">
        <v>37560</v>
      </c>
      <c r="QZ155" s="5">
        <v>34381</v>
      </c>
      <c r="RA155" s="5">
        <v>35637</v>
      </c>
      <c r="RB155" s="5">
        <v>28327</v>
      </c>
      <c r="RC155" s="5">
        <v>36477</v>
      </c>
      <c r="RD155" s="5">
        <v>28306</v>
      </c>
      <c r="RE155" s="5">
        <v>31148</v>
      </c>
      <c r="RF155" s="5">
        <v>29191</v>
      </c>
      <c r="RG155" s="5">
        <v>24919</v>
      </c>
      <c r="RH155" s="5">
        <v>19931</v>
      </c>
      <c r="RI155" s="5">
        <v>24340</v>
      </c>
      <c r="RJ155" s="5">
        <v>26506</v>
      </c>
      <c r="RK155" s="5">
        <v>25743</v>
      </c>
      <c r="RL155" s="5">
        <v>24950</v>
      </c>
      <c r="RM155" s="5">
        <v>25397</v>
      </c>
      <c r="RN155" s="5">
        <v>22751</v>
      </c>
      <c r="RO155" s="5">
        <v>50604</v>
      </c>
      <c r="RP155" s="5">
        <v>53217</v>
      </c>
      <c r="RQ155" s="5">
        <v>49274</v>
      </c>
      <c r="RR155" s="5">
        <v>48803</v>
      </c>
      <c r="RS155" s="5">
        <v>49097</v>
      </c>
      <c r="RT155" s="5">
        <v>59106</v>
      </c>
      <c r="RU155" s="5">
        <v>51298</v>
      </c>
      <c r="RV155" s="5">
        <v>52457</v>
      </c>
      <c r="RW155" s="5">
        <v>49084</v>
      </c>
      <c r="RX155" s="5">
        <v>50176</v>
      </c>
      <c r="RY155" s="5">
        <v>49209</v>
      </c>
      <c r="RZ155" s="5">
        <v>43178</v>
      </c>
      <c r="SA155" s="5">
        <v>40137</v>
      </c>
      <c r="SB155" s="5">
        <v>35267</v>
      </c>
      <c r="SC155" s="5">
        <v>32665</v>
      </c>
      <c r="SD155" s="5">
        <v>31641</v>
      </c>
      <c r="SE155" s="5">
        <v>33532</v>
      </c>
      <c r="SF155" s="5">
        <v>33046</v>
      </c>
      <c r="SG155" s="5">
        <v>29941</v>
      </c>
      <c r="SH155" s="5">
        <v>25538</v>
      </c>
      <c r="SI155" s="5">
        <v>22964</v>
      </c>
      <c r="SJ155" s="5">
        <v>20871</v>
      </c>
      <c r="SK155" s="5">
        <v>23736</v>
      </c>
      <c r="SL155" s="5">
        <v>22398</v>
      </c>
      <c r="SM155" s="5">
        <v>20453</v>
      </c>
      <c r="SN155" s="5">
        <v>19223</v>
      </c>
      <c r="SO155" s="5">
        <v>18679</v>
      </c>
      <c r="SP155" s="5">
        <v>20626</v>
      </c>
      <c r="SQ155" s="5">
        <v>21826</v>
      </c>
      <c r="SR155" s="5">
        <v>20114</v>
      </c>
      <c r="SS155" s="5">
        <v>20615</v>
      </c>
      <c r="ST155" s="5">
        <v>18724</v>
      </c>
      <c r="SU155" s="5">
        <v>102210</v>
      </c>
      <c r="SV155" s="5">
        <v>118424</v>
      </c>
      <c r="SW155" s="5">
        <v>126051</v>
      </c>
      <c r="SX155" s="5">
        <v>114318</v>
      </c>
      <c r="SY155" s="5">
        <v>118438</v>
      </c>
      <c r="SZ155" s="5">
        <v>113232</v>
      </c>
      <c r="TA155" s="5">
        <v>105724</v>
      </c>
      <c r="TB155" s="5">
        <v>99933</v>
      </c>
      <c r="TC155" s="5">
        <v>101923</v>
      </c>
      <c r="TD155" s="5">
        <v>88625</v>
      </c>
      <c r="TE155" s="5">
        <v>69341</v>
      </c>
      <c r="TF155" s="5">
        <v>63623</v>
      </c>
      <c r="TG155" s="5">
        <v>43680</v>
      </c>
      <c r="TH155" s="5">
        <v>35909</v>
      </c>
      <c r="TI155" s="5">
        <v>29269</v>
      </c>
      <c r="TJ155" s="5">
        <v>24956</v>
      </c>
      <c r="TK155" s="5">
        <v>37428</v>
      </c>
      <c r="TL155" s="5">
        <v>25937</v>
      </c>
      <c r="TM155" s="5">
        <v>18678</v>
      </c>
      <c r="TN155" s="5">
        <v>8968</v>
      </c>
      <c r="TO155" s="5">
        <v>9010</v>
      </c>
      <c r="TP155" s="5">
        <v>7874</v>
      </c>
      <c r="TQ155" s="5">
        <v>8893</v>
      </c>
      <c r="TR155" s="5">
        <v>6673</v>
      </c>
      <c r="TS155" s="5">
        <v>17733</v>
      </c>
      <c r="TT155" s="5">
        <v>32467</v>
      </c>
      <c r="TU155" s="5">
        <v>27471</v>
      </c>
      <c r="TV155" s="5">
        <v>21895</v>
      </c>
      <c r="TW155" s="5">
        <v>18493</v>
      </c>
      <c r="TX155" s="5">
        <v>16283</v>
      </c>
      <c r="TY155" s="5">
        <v>15730</v>
      </c>
      <c r="TZ155" s="5">
        <v>10001</v>
      </c>
      <c r="UA155" s="5">
        <v>650</v>
      </c>
      <c r="UB155" s="5">
        <v>805</v>
      </c>
      <c r="UC155" s="5">
        <v>769</v>
      </c>
      <c r="UD155" s="5">
        <v>384</v>
      </c>
      <c r="UE155" s="5">
        <v>389</v>
      </c>
      <c r="UF155" s="5">
        <v>526</v>
      </c>
      <c r="UG155" s="5">
        <v>288</v>
      </c>
      <c r="UH155" s="5">
        <v>162</v>
      </c>
      <c r="UI155" s="5">
        <v>246</v>
      </c>
      <c r="UJ155" s="5">
        <v>144</v>
      </c>
      <c r="UK155" s="5">
        <v>392</v>
      </c>
      <c r="UL155" s="5">
        <v>379</v>
      </c>
      <c r="UM155" s="5">
        <v>315</v>
      </c>
      <c r="UN155" s="5">
        <v>556</v>
      </c>
      <c r="UO155" s="5">
        <v>610</v>
      </c>
      <c r="UP155" s="5">
        <v>433</v>
      </c>
      <c r="UQ155" s="5">
        <v>442</v>
      </c>
      <c r="UR155" s="5">
        <v>1026</v>
      </c>
      <c r="US155" s="5">
        <v>863</v>
      </c>
      <c r="UT155" s="5">
        <v>935</v>
      </c>
      <c r="UU155" s="5">
        <v>803</v>
      </c>
      <c r="UV155" s="5">
        <v>531</v>
      </c>
      <c r="UW155" s="5">
        <v>30</v>
      </c>
      <c r="UX155" s="5">
        <v>0</v>
      </c>
      <c r="UY155" s="5">
        <v>0</v>
      </c>
      <c r="UZ155" s="5">
        <v>0</v>
      </c>
      <c r="VA155" s="5">
        <v>0</v>
      </c>
      <c r="VB155" s="5">
        <v>0</v>
      </c>
      <c r="VC155" s="5">
        <v>0</v>
      </c>
      <c r="VD155" s="5">
        <v>0</v>
      </c>
      <c r="VE155" s="5">
        <v>0</v>
      </c>
      <c r="VF155" s="5">
        <v>0</v>
      </c>
      <c r="VG155" s="5">
        <v>113443</v>
      </c>
      <c r="VH155" s="5">
        <v>106754</v>
      </c>
      <c r="VI155" s="5">
        <v>112045</v>
      </c>
      <c r="VJ155" s="5">
        <v>107436</v>
      </c>
      <c r="VK155" s="5">
        <v>99743</v>
      </c>
      <c r="VL155" s="5">
        <v>96925</v>
      </c>
      <c r="VM155" s="5">
        <v>98729</v>
      </c>
      <c r="VN155" s="5">
        <v>93220</v>
      </c>
      <c r="VO155" s="5">
        <v>90844</v>
      </c>
      <c r="VP155" s="5">
        <v>88523</v>
      </c>
      <c r="VQ155" s="5">
        <v>88221</v>
      </c>
      <c r="VR155" s="5">
        <v>85189</v>
      </c>
      <c r="VS155" s="5">
        <v>76838</v>
      </c>
      <c r="VT155" s="5">
        <v>66697</v>
      </c>
      <c r="VU155" s="5">
        <v>64164</v>
      </c>
      <c r="VV155" s="5">
        <v>57658</v>
      </c>
      <c r="VW155" s="5">
        <v>57949</v>
      </c>
      <c r="VX155" s="5">
        <v>51658</v>
      </c>
      <c r="VY155" s="5">
        <v>45308</v>
      </c>
      <c r="VZ155" s="5">
        <v>44878</v>
      </c>
      <c r="WA155" s="5">
        <v>56551</v>
      </c>
      <c r="WB155" s="5">
        <v>56385</v>
      </c>
      <c r="WC155" s="5">
        <v>101968</v>
      </c>
      <c r="WD155" s="5">
        <v>64496</v>
      </c>
      <c r="WE155" s="5">
        <v>58501</v>
      </c>
      <c r="WF155" s="5">
        <v>79074</v>
      </c>
      <c r="WG155" s="5">
        <v>59029</v>
      </c>
      <c r="WH155" s="5">
        <v>61284</v>
      </c>
      <c r="WI155" s="5">
        <v>59761</v>
      </c>
      <c r="WJ155" s="5">
        <v>51649</v>
      </c>
      <c r="WK155" s="5">
        <v>52234</v>
      </c>
      <c r="WL155" s="5">
        <v>51798</v>
      </c>
      <c r="WM155" s="5">
        <v>16781</v>
      </c>
      <c r="WN155" s="5">
        <v>16564</v>
      </c>
      <c r="WO155" s="5">
        <v>16598</v>
      </c>
      <c r="WP155" s="5">
        <v>12890</v>
      </c>
      <c r="WQ155" s="5">
        <v>10635</v>
      </c>
      <c r="WR155" s="5">
        <v>11938</v>
      </c>
      <c r="WS155" s="5">
        <v>10424</v>
      </c>
      <c r="WT155" s="5">
        <v>7243</v>
      </c>
      <c r="WU155" s="5">
        <v>5506</v>
      </c>
      <c r="WV155" s="5">
        <v>4994</v>
      </c>
      <c r="WW155" s="5">
        <v>6163</v>
      </c>
      <c r="WX155" s="5">
        <v>4414</v>
      </c>
      <c r="WY155" s="5">
        <v>3365</v>
      </c>
      <c r="WZ155" s="5">
        <v>3401</v>
      </c>
      <c r="XA155" s="5">
        <v>3277</v>
      </c>
      <c r="XB155" s="5">
        <v>2880</v>
      </c>
      <c r="XC155" s="5">
        <v>3118</v>
      </c>
      <c r="XD155" s="5">
        <v>3000</v>
      </c>
      <c r="XE155" s="5">
        <v>2804</v>
      </c>
      <c r="XF155" s="5">
        <v>3550</v>
      </c>
      <c r="XG155" s="5">
        <v>3736</v>
      </c>
      <c r="XH155" s="5">
        <v>4372</v>
      </c>
      <c r="XI155" s="5">
        <v>3640</v>
      </c>
      <c r="XJ155" s="5">
        <v>891</v>
      </c>
      <c r="XK155" s="5">
        <v>3361</v>
      </c>
      <c r="XL155" s="5">
        <v>5189</v>
      </c>
      <c r="XM155" s="5">
        <v>3930</v>
      </c>
      <c r="XN155" s="5">
        <v>3811</v>
      </c>
      <c r="XO155" s="5">
        <v>6573</v>
      </c>
      <c r="XP155" s="5">
        <v>3403</v>
      </c>
      <c r="XQ155" s="5">
        <v>3403</v>
      </c>
      <c r="XR155" s="5">
        <v>3422</v>
      </c>
      <c r="XS155" s="2">
        <v>15500</v>
      </c>
      <c r="XT155" s="3" t="s">
        <v>222</v>
      </c>
      <c r="XU155" s="3" t="s">
        <v>222</v>
      </c>
      <c r="XV155" s="3" t="s">
        <v>222</v>
      </c>
      <c r="XW155" s="3" t="s">
        <v>222</v>
      </c>
      <c r="XX155" s="3" t="s">
        <v>222</v>
      </c>
      <c r="XY155" s="3" t="s">
        <v>222</v>
      </c>
      <c r="XZ155" s="3" t="s">
        <v>299</v>
      </c>
    </row>
    <row r="156" spans="1:650" x14ac:dyDescent="0.3">
      <c r="A156" s="1" t="s">
        <v>150</v>
      </c>
      <c r="B156" s="2">
        <v>4057024</v>
      </c>
      <c r="C156" s="5" t="s">
        <v>220</v>
      </c>
      <c r="D156" s="5" t="s">
        <v>220</v>
      </c>
      <c r="E156" s="5" t="s">
        <v>220</v>
      </c>
      <c r="F156" s="5" t="s">
        <v>220</v>
      </c>
      <c r="G156" s="5" t="s">
        <v>220</v>
      </c>
      <c r="H156" s="5" t="s">
        <v>220</v>
      </c>
      <c r="I156" s="5" t="s">
        <v>220</v>
      </c>
      <c r="J156" s="5" t="s">
        <v>220</v>
      </c>
      <c r="K156" s="5" t="s">
        <v>220</v>
      </c>
      <c r="L156" s="5" t="s">
        <v>220</v>
      </c>
      <c r="M156" s="5" t="s">
        <v>220</v>
      </c>
      <c r="N156" s="5" t="s">
        <v>220</v>
      </c>
      <c r="O156" s="5" t="s">
        <v>220</v>
      </c>
      <c r="P156" s="5" t="s">
        <v>220</v>
      </c>
      <c r="Q156" s="5" t="s">
        <v>220</v>
      </c>
      <c r="R156" s="5" t="s">
        <v>220</v>
      </c>
      <c r="S156" s="5" t="s">
        <v>220</v>
      </c>
      <c r="T156" s="5" t="s">
        <v>220</v>
      </c>
      <c r="U156" s="5">
        <v>34822</v>
      </c>
      <c r="V156" s="5">
        <v>33967</v>
      </c>
      <c r="W156" s="5">
        <v>44972</v>
      </c>
      <c r="X156" s="5">
        <v>100825</v>
      </c>
      <c r="Y156" s="5">
        <v>246</v>
      </c>
      <c r="Z156" s="5">
        <v>200</v>
      </c>
      <c r="AA156" s="5">
        <v>557</v>
      </c>
      <c r="AB156" s="5">
        <v>0</v>
      </c>
      <c r="AC156" s="5">
        <v>0</v>
      </c>
      <c r="AD156" s="5">
        <v>0</v>
      </c>
      <c r="AE156" s="5">
        <v>0</v>
      </c>
      <c r="AF156" s="5">
        <v>0</v>
      </c>
      <c r="AG156" s="5">
        <v>0</v>
      </c>
      <c r="AH156" s="5">
        <v>0</v>
      </c>
      <c r="AI156" s="5" t="s">
        <v>220</v>
      </c>
      <c r="AJ156" s="5" t="s">
        <v>220</v>
      </c>
      <c r="AK156" s="5" t="s">
        <v>220</v>
      </c>
      <c r="AL156" s="5" t="s">
        <v>220</v>
      </c>
      <c r="AM156" s="5" t="s">
        <v>220</v>
      </c>
      <c r="AN156" s="5" t="s">
        <v>220</v>
      </c>
      <c r="AO156" s="5" t="s">
        <v>220</v>
      </c>
      <c r="AP156" s="5" t="s">
        <v>220</v>
      </c>
      <c r="AQ156" s="5" t="s">
        <v>220</v>
      </c>
      <c r="AR156" s="5" t="s">
        <v>220</v>
      </c>
      <c r="AS156" s="5" t="s">
        <v>220</v>
      </c>
      <c r="AT156" s="5" t="s">
        <v>220</v>
      </c>
      <c r="AU156" s="5" t="s">
        <v>220</v>
      </c>
      <c r="AV156" s="5" t="s">
        <v>220</v>
      </c>
      <c r="AW156" s="5" t="s">
        <v>220</v>
      </c>
      <c r="AX156" s="5" t="s">
        <v>220</v>
      </c>
      <c r="AY156" s="5" t="s">
        <v>220</v>
      </c>
      <c r="AZ156" s="5" t="s">
        <v>220</v>
      </c>
      <c r="BA156" s="5">
        <v>152694</v>
      </c>
      <c r="BB156" s="5">
        <v>105301</v>
      </c>
      <c r="BC156" s="5">
        <v>66635</v>
      </c>
      <c r="BD156" s="5">
        <v>95561</v>
      </c>
      <c r="BE156" s="5">
        <v>50392</v>
      </c>
      <c r="BF156" s="5">
        <v>77644</v>
      </c>
      <c r="BG156" s="5">
        <v>213344</v>
      </c>
      <c r="BH156" s="5">
        <v>67548</v>
      </c>
      <c r="BI156" s="5">
        <v>66768</v>
      </c>
      <c r="BJ156" s="5">
        <v>139761</v>
      </c>
      <c r="BK156" s="5">
        <v>131832</v>
      </c>
      <c r="BL156" s="5">
        <v>85348</v>
      </c>
      <c r="BM156" s="5">
        <v>900303</v>
      </c>
      <c r="BN156" s="5">
        <v>1976383</v>
      </c>
      <c r="BO156" s="5" t="s">
        <v>220</v>
      </c>
      <c r="BP156" s="5" t="s">
        <v>220</v>
      </c>
      <c r="BQ156" s="5" t="s">
        <v>220</v>
      </c>
      <c r="BR156" s="5" t="s">
        <v>220</v>
      </c>
      <c r="BS156" s="5" t="s">
        <v>220</v>
      </c>
      <c r="BT156" s="5" t="s">
        <v>220</v>
      </c>
      <c r="BU156" s="5" t="s">
        <v>220</v>
      </c>
      <c r="BV156" s="5" t="s">
        <v>220</v>
      </c>
      <c r="BW156" s="5" t="s">
        <v>220</v>
      </c>
      <c r="BX156" s="5" t="s">
        <v>220</v>
      </c>
      <c r="BY156" s="5" t="s">
        <v>220</v>
      </c>
      <c r="BZ156" s="5" t="s">
        <v>220</v>
      </c>
      <c r="CA156" s="5" t="s">
        <v>220</v>
      </c>
      <c r="CB156" s="5" t="s">
        <v>220</v>
      </c>
      <c r="CC156" s="5" t="s">
        <v>220</v>
      </c>
      <c r="CD156" s="5" t="s">
        <v>220</v>
      </c>
      <c r="CE156" s="5" t="s">
        <v>220</v>
      </c>
      <c r="CF156" s="5" t="s">
        <v>220</v>
      </c>
      <c r="CG156" s="5">
        <v>110705</v>
      </c>
      <c r="CH156" s="5">
        <v>22168</v>
      </c>
      <c r="CI156" s="5">
        <v>26853</v>
      </c>
      <c r="CJ156" s="5">
        <v>34487</v>
      </c>
      <c r="CK156" s="5">
        <v>7815</v>
      </c>
      <c r="CL156" s="5">
        <v>11045</v>
      </c>
      <c r="CM156" s="5">
        <v>53295</v>
      </c>
      <c r="CN156" s="5">
        <v>39751</v>
      </c>
      <c r="CO156" s="5">
        <v>28015</v>
      </c>
      <c r="CP156" s="5">
        <v>21576</v>
      </c>
      <c r="CQ156" s="5">
        <v>42775</v>
      </c>
      <c r="CR156" s="5">
        <v>19467</v>
      </c>
      <c r="CS156" s="5">
        <v>51919</v>
      </c>
      <c r="CT156" s="5">
        <v>64536</v>
      </c>
      <c r="CU156" s="5" t="s">
        <v>220</v>
      </c>
      <c r="CV156" s="5" t="s">
        <v>220</v>
      </c>
      <c r="CW156" s="5" t="s">
        <v>220</v>
      </c>
      <c r="CX156" s="5" t="s">
        <v>220</v>
      </c>
      <c r="CY156" s="5" t="s">
        <v>220</v>
      </c>
      <c r="CZ156" s="5" t="s">
        <v>220</v>
      </c>
      <c r="DA156" s="5" t="s">
        <v>220</v>
      </c>
      <c r="DB156" s="5" t="s">
        <v>220</v>
      </c>
      <c r="DC156" s="5" t="s">
        <v>220</v>
      </c>
      <c r="DD156" s="5" t="s">
        <v>220</v>
      </c>
      <c r="DE156" s="5" t="s">
        <v>220</v>
      </c>
      <c r="DF156" s="5" t="s">
        <v>220</v>
      </c>
      <c r="DG156" s="5" t="s">
        <v>220</v>
      </c>
      <c r="DH156" s="5" t="s">
        <v>220</v>
      </c>
      <c r="DI156" s="5" t="s">
        <v>220</v>
      </c>
      <c r="DJ156" s="5" t="s">
        <v>220</v>
      </c>
      <c r="DK156" s="5" t="s">
        <v>220</v>
      </c>
      <c r="DL156" s="5" t="s">
        <v>220</v>
      </c>
      <c r="DM156" s="5">
        <v>282984</v>
      </c>
      <c r="DN156" s="5">
        <v>251464</v>
      </c>
      <c r="DO156" s="5">
        <v>274737</v>
      </c>
      <c r="DP156" s="5">
        <v>214341</v>
      </c>
      <c r="DQ156" s="5">
        <v>138920</v>
      </c>
      <c r="DR156" s="5">
        <v>134088</v>
      </c>
      <c r="DS156" s="5">
        <v>118156</v>
      </c>
      <c r="DT156" s="5">
        <v>156282</v>
      </c>
      <c r="DU156" s="5">
        <v>153610</v>
      </c>
      <c r="DV156" s="5">
        <v>124848</v>
      </c>
      <c r="DW156" s="5">
        <v>161064</v>
      </c>
      <c r="DX156" s="5">
        <v>144669</v>
      </c>
      <c r="DY156" s="5">
        <v>126349</v>
      </c>
      <c r="DZ156" s="5">
        <v>122209</v>
      </c>
      <c r="EA156" s="5" t="s">
        <v>220</v>
      </c>
      <c r="EB156" s="5" t="s">
        <v>220</v>
      </c>
      <c r="EC156" s="5" t="s">
        <v>220</v>
      </c>
      <c r="ED156" s="5" t="s">
        <v>220</v>
      </c>
      <c r="EE156" s="5" t="s">
        <v>220</v>
      </c>
      <c r="EF156" s="5" t="s">
        <v>220</v>
      </c>
      <c r="EG156" s="5" t="s">
        <v>220</v>
      </c>
      <c r="EH156" s="5" t="s">
        <v>220</v>
      </c>
      <c r="EI156" s="5" t="s">
        <v>220</v>
      </c>
      <c r="EJ156" s="5" t="s">
        <v>220</v>
      </c>
      <c r="EK156" s="5" t="s">
        <v>220</v>
      </c>
      <c r="EL156" s="5" t="s">
        <v>220</v>
      </c>
      <c r="EM156" s="5" t="s">
        <v>220</v>
      </c>
      <c r="EN156" s="5" t="s">
        <v>220</v>
      </c>
      <c r="EO156" s="5" t="s">
        <v>220</v>
      </c>
      <c r="EP156" s="5" t="s">
        <v>220</v>
      </c>
      <c r="EQ156" s="5" t="s">
        <v>220</v>
      </c>
      <c r="ER156" s="5" t="s">
        <v>220</v>
      </c>
      <c r="ES156" s="5">
        <v>49835</v>
      </c>
      <c r="ET156" s="5">
        <v>82380</v>
      </c>
      <c r="EU156" s="5">
        <v>111728</v>
      </c>
      <c r="EV156" s="5">
        <v>111159</v>
      </c>
      <c r="EW156" s="5">
        <v>67511</v>
      </c>
      <c r="EX156" s="5">
        <v>211885</v>
      </c>
      <c r="EY156" s="5">
        <v>26958</v>
      </c>
      <c r="EZ156" s="5">
        <v>58444</v>
      </c>
      <c r="FA156" s="5">
        <v>40148</v>
      </c>
      <c r="FB156" s="5">
        <v>65146</v>
      </c>
      <c r="FC156" s="5">
        <v>64565</v>
      </c>
      <c r="FD156" s="5">
        <v>90377</v>
      </c>
      <c r="FE156" s="5">
        <v>96235</v>
      </c>
      <c r="FF156" s="5">
        <v>53659</v>
      </c>
      <c r="FG156" s="5" t="s">
        <v>220</v>
      </c>
      <c r="FH156" s="5" t="s">
        <v>220</v>
      </c>
      <c r="FI156" s="5" t="s">
        <v>220</v>
      </c>
      <c r="FJ156" s="5" t="s">
        <v>220</v>
      </c>
      <c r="FK156" s="5" t="s">
        <v>220</v>
      </c>
      <c r="FL156" s="5" t="s">
        <v>220</v>
      </c>
      <c r="FM156" s="5" t="s">
        <v>220</v>
      </c>
      <c r="FN156" s="5" t="s">
        <v>220</v>
      </c>
      <c r="FO156" s="5" t="s">
        <v>220</v>
      </c>
      <c r="FP156" s="5" t="s">
        <v>220</v>
      </c>
      <c r="FQ156" s="5" t="s">
        <v>220</v>
      </c>
      <c r="FR156" s="5" t="s">
        <v>220</v>
      </c>
      <c r="FS156" s="5" t="s">
        <v>220</v>
      </c>
      <c r="FT156" s="5" t="s">
        <v>220</v>
      </c>
      <c r="FU156" s="5" t="s">
        <v>220</v>
      </c>
      <c r="FV156" s="5" t="s">
        <v>220</v>
      </c>
      <c r="FW156" s="5" t="s">
        <v>220</v>
      </c>
      <c r="FX156" s="5" t="s">
        <v>220</v>
      </c>
      <c r="FY156" s="5" t="s">
        <v>220</v>
      </c>
      <c r="FZ156" s="5" t="s">
        <v>220</v>
      </c>
      <c r="GA156" s="5" t="s">
        <v>220</v>
      </c>
      <c r="GB156" s="5" t="s">
        <v>220</v>
      </c>
      <c r="GC156" s="5" t="s">
        <v>220</v>
      </c>
      <c r="GD156" s="5" t="s">
        <v>220</v>
      </c>
      <c r="GE156" s="5" t="s">
        <v>220</v>
      </c>
      <c r="GF156" s="5" t="s">
        <v>220</v>
      </c>
      <c r="GG156" s="5" t="s">
        <v>220</v>
      </c>
      <c r="GH156" s="5" t="s">
        <v>220</v>
      </c>
      <c r="GI156" s="5" t="s">
        <v>220</v>
      </c>
      <c r="GJ156" s="5" t="s">
        <v>220</v>
      </c>
      <c r="GK156" s="5" t="s">
        <v>220</v>
      </c>
      <c r="GL156" s="5" t="s">
        <v>220</v>
      </c>
      <c r="GM156" s="5" t="s">
        <v>220</v>
      </c>
      <c r="GN156" s="5" t="s">
        <v>220</v>
      </c>
      <c r="GO156" s="5" t="s">
        <v>220</v>
      </c>
      <c r="GP156" s="5" t="s">
        <v>220</v>
      </c>
      <c r="GQ156" s="5" t="s">
        <v>220</v>
      </c>
      <c r="GR156" s="5" t="s">
        <v>220</v>
      </c>
      <c r="GS156" s="5" t="s">
        <v>220</v>
      </c>
      <c r="GT156" s="5" t="s">
        <v>220</v>
      </c>
      <c r="GU156" s="5" t="s">
        <v>220</v>
      </c>
      <c r="GV156" s="5" t="s">
        <v>220</v>
      </c>
      <c r="GW156" s="5" t="s">
        <v>220</v>
      </c>
      <c r="GX156" s="5" t="s">
        <v>220</v>
      </c>
      <c r="GY156" s="5" t="s">
        <v>220</v>
      </c>
      <c r="GZ156" s="5" t="s">
        <v>220</v>
      </c>
      <c r="HA156" s="5" t="s">
        <v>220</v>
      </c>
      <c r="HB156" s="5" t="s">
        <v>220</v>
      </c>
      <c r="HC156" s="5" t="s">
        <v>220</v>
      </c>
      <c r="HD156" s="5" t="s">
        <v>220</v>
      </c>
      <c r="HE156" s="5">
        <v>631041</v>
      </c>
      <c r="HF156" s="5">
        <v>495281</v>
      </c>
      <c r="HG156" s="5">
        <v>524925</v>
      </c>
      <c r="HH156" s="5">
        <v>556372</v>
      </c>
      <c r="HI156" s="5">
        <v>264882</v>
      </c>
      <c r="HJ156" s="5">
        <v>434861</v>
      </c>
      <c r="HK156" s="5">
        <v>412310</v>
      </c>
      <c r="HL156" s="5">
        <v>322025</v>
      </c>
      <c r="HM156" s="5">
        <v>288540</v>
      </c>
      <c r="HN156" s="5">
        <v>351330</v>
      </c>
      <c r="HO156" s="5">
        <v>400235</v>
      </c>
      <c r="HP156" s="5">
        <v>479811</v>
      </c>
      <c r="HQ156" s="5">
        <v>1174806</v>
      </c>
      <c r="HR156" s="5">
        <v>2216787</v>
      </c>
      <c r="HS156" s="5" t="s">
        <v>220</v>
      </c>
      <c r="HT156" s="5" t="s">
        <v>220</v>
      </c>
      <c r="HU156" s="5" t="s">
        <v>220</v>
      </c>
      <c r="HV156" s="5" t="s">
        <v>220</v>
      </c>
      <c r="HW156" s="5" t="s">
        <v>220</v>
      </c>
      <c r="HX156" s="5" t="s">
        <v>220</v>
      </c>
      <c r="HY156" s="5" t="s">
        <v>220</v>
      </c>
      <c r="HZ156" s="5" t="s">
        <v>220</v>
      </c>
      <c r="IA156" s="5" t="s">
        <v>220</v>
      </c>
      <c r="IB156" s="5" t="s">
        <v>220</v>
      </c>
      <c r="IC156" s="5" t="s">
        <v>220</v>
      </c>
      <c r="ID156" s="5" t="s">
        <v>220</v>
      </c>
      <c r="IE156" s="5" t="s">
        <v>220</v>
      </c>
      <c r="IF156" s="5" t="s">
        <v>220</v>
      </c>
      <c r="IG156" s="5" t="s">
        <v>220</v>
      </c>
      <c r="IH156" s="5" t="s">
        <v>220</v>
      </c>
      <c r="II156" s="5" t="s">
        <v>220</v>
      </c>
      <c r="IJ156" s="5" t="s">
        <v>220</v>
      </c>
      <c r="IK156" s="5">
        <v>2670120</v>
      </c>
      <c r="IL156" s="5">
        <v>2543565</v>
      </c>
      <c r="IM156" s="5">
        <v>1741153</v>
      </c>
      <c r="IN156" s="5">
        <v>1556992</v>
      </c>
      <c r="IO156" s="5">
        <v>1573520</v>
      </c>
      <c r="IP156" s="5">
        <v>1437015</v>
      </c>
      <c r="IQ156" s="5">
        <v>1208362</v>
      </c>
      <c r="IR156" s="5">
        <v>1368395</v>
      </c>
      <c r="IS156" s="5">
        <v>1678102</v>
      </c>
      <c r="IT156" s="5">
        <v>1561422</v>
      </c>
      <c r="IU156" s="5">
        <v>1493450</v>
      </c>
      <c r="IV156" s="5">
        <v>1507286</v>
      </c>
      <c r="IW156" s="5">
        <v>1470602</v>
      </c>
      <c r="IX156" s="5">
        <v>1442296</v>
      </c>
      <c r="IY156" s="5" t="s">
        <v>220</v>
      </c>
      <c r="IZ156" s="5" t="s">
        <v>220</v>
      </c>
      <c r="JA156" s="5" t="s">
        <v>220</v>
      </c>
      <c r="JB156" s="5" t="s">
        <v>220</v>
      </c>
      <c r="JC156" s="5" t="s">
        <v>220</v>
      </c>
      <c r="JD156" s="5" t="s">
        <v>220</v>
      </c>
      <c r="JE156" s="5" t="s">
        <v>220</v>
      </c>
      <c r="JF156" s="5" t="s">
        <v>220</v>
      </c>
      <c r="JG156" s="5" t="s">
        <v>220</v>
      </c>
      <c r="JH156" s="5" t="s">
        <v>220</v>
      </c>
      <c r="JI156" s="5" t="s">
        <v>220</v>
      </c>
      <c r="JJ156" s="5" t="s">
        <v>220</v>
      </c>
      <c r="JK156" s="5" t="s">
        <v>220</v>
      </c>
      <c r="JL156" s="5" t="s">
        <v>220</v>
      </c>
      <c r="JM156" s="5" t="s">
        <v>220</v>
      </c>
      <c r="JN156" s="5" t="s">
        <v>220</v>
      </c>
      <c r="JO156" s="5" t="s">
        <v>220</v>
      </c>
      <c r="JP156" s="5" t="s">
        <v>220</v>
      </c>
      <c r="JQ156" s="5">
        <v>228980</v>
      </c>
      <c r="JR156" s="5">
        <v>212122</v>
      </c>
      <c r="JS156" s="5">
        <v>193775</v>
      </c>
      <c r="JT156" s="5">
        <v>157019</v>
      </c>
      <c r="JU156" s="5">
        <v>151604</v>
      </c>
      <c r="JV156" s="5">
        <v>165783</v>
      </c>
      <c r="JW156" s="5">
        <v>171981</v>
      </c>
      <c r="JX156" s="5">
        <v>171484</v>
      </c>
      <c r="JY156" s="5">
        <v>208780</v>
      </c>
      <c r="JZ156" s="5">
        <v>179603</v>
      </c>
      <c r="KA156" s="5">
        <v>160986</v>
      </c>
      <c r="KB156" s="5">
        <v>148623</v>
      </c>
      <c r="KC156" s="5">
        <v>129577</v>
      </c>
      <c r="KD156" s="5">
        <v>123562</v>
      </c>
      <c r="KE156" s="5" t="s">
        <v>220</v>
      </c>
      <c r="KF156" s="5" t="s">
        <v>220</v>
      </c>
      <c r="KG156" s="5" t="s">
        <v>220</v>
      </c>
      <c r="KH156" s="5" t="s">
        <v>220</v>
      </c>
      <c r="KI156" s="5" t="s">
        <v>220</v>
      </c>
      <c r="KJ156" s="5" t="s">
        <v>220</v>
      </c>
      <c r="KK156" s="5" t="s">
        <v>220</v>
      </c>
      <c r="KL156" s="5" t="s">
        <v>220</v>
      </c>
      <c r="KM156" s="5" t="s">
        <v>220</v>
      </c>
      <c r="KN156" s="5" t="s">
        <v>220</v>
      </c>
      <c r="KO156" s="5" t="s">
        <v>220</v>
      </c>
      <c r="KP156" s="5" t="s">
        <v>220</v>
      </c>
      <c r="KQ156" s="5" t="s">
        <v>220</v>
      </c>
      <c r="KR156" s="5" t="s">
        <v>220</v>
      </c>
      <c r="KS156" s="5" t="s">
        <v>220</v>
      </c>
      <c r="KT156" s="5" t="s">
        <v>220</v>
      </c>
      <c r="KU156" s="5" t="s">
        <v>220</v>
      </c>
      <c r="KV156" s="5" t="s">
        <v>220</v>
      </c>
      <c r="KW156" s="5">
        <v>202508</v>
      </c>
      <c r="KX156" s="5">
        <v>192598</v>
      </c>
      <c r="KY156" s="5">
        <v>149890</v>
      </c>
      <c r="KZ156" s="5">
        <v>105251</v>
      </c>
      <c r="LA156" s="5">
        <v>92042</v>
      </c>
      <c r="LB156" s="5">
        <v>2803</v>
      </c>
      <c r="LC156" s="5">
        <v>2956</v>
      </c>
      <c r="LD156" s="5">
        <v>2242</v>
      </c>
      <c r="LE156" s="5">
        <v>2754</v>
      </c>
      <c r="LF156" s="5">
        <v>2957</v>
      </c>
      <c r="LG156" s="5">
        <v>3487</v>
      </c>
      <c r="LH156" s="5">
        <v>3144</v>
      </c>
      <c r="LI156" s="5">
        <v>2285</v>
      </c>
      <c r="LJ156" s="5">
        <v>2308</v>
      </c>
      <c r="LK156" s="5" t="s">
        <v>220</v>
      </c>
      <c r="LL156" s="5" t="s">
        <v>220</v>
      </c>
      <c r="LM156" s="5" t="s">
        <v>220</v>
      </c>
      <c r="LN156" s="5" t="s">
        <v>220</v>
      </c>
      <c r="LO156" s="5" t="s">
        <v>220</v>
      </c>
      <c r="LP156" s="5" t="s">
        <v>220</v>
      </c>
      <c r="LQ156" s="5" t="s">
        <v>220</v>
      </c>
      <c r="LR156" s="5" t="s">
        <v>220</v>
      </c>
      <c r="LS156" s="5" t="s">
        <v>220</v>
      </c>
      <c r="LT156" s="5" t="s">
        <v>220</v>
      </c>
      <c r="LU156" s="5" t="s">
        <v>220</v>
      </c>
      <c r="LV156" s="5" t="s">
        <v>220</v>
      </c>
      <c r="LW156" s="5" t="s">
        <v>220</v>
      </c>
      <c r="LX156" s="5" t="s">
        <v>220</v>
      </c>
      <c r="LY156" s="5" t="s">
        <v>220</v>
      </c>
      <c r="LZ156" s="5" t="s">
        <v>220</v>
      </c>
      <c r="MA156" s="5" t="s">
        <v>220</v>
      </c>
      <c r="MB156" s="5" t="s">
        <v>220</v>
      </c>
      <c r="MC156" s="5">
        <v>15882</v>
      </c>
      <c r="MD156" s="5">
        <v>7798</v>
      </c>
      <c r="ME156" s="5">
        <v>8600</v>
      </c>
      <c r="MF156" s="5">
        <v>5376</v>
      </c>
      <c r="MG156" s="5">
        <v>7093</v>
      </c>
      <c r="MH156" s="5">
        <v>8685</v>
      </c>
      <c r="MI156" s="5">
        <v>6428</v>
      </c>
      <c r="MJ156" s="5">
        <v>5905</v>
      </c>
      <c r="MK156" s="5">
        <v>7022</v>
      </c>
      <c r="ML156" s="5">
        <v>8869</v>
      </c>
      <c r="MM156" s="5">
        <v>6432</v>
      </c>
      <c r="MN156" s="5">
        <v>7144</v>
      </c>
      <c r="MO156" s="5">
        <v>5396</v>
      </c>
      <c r="MP156" s="5">
        <v>5388</v>
      </c>
      <c r="MQ156" s="5" t="s">
        <v>220</v>
      </c>
      <c r="MR156" s="5" t="s">
        <v>220</v>
      </c>
      <c r="MS156" s="5" t="s">
        <v>220</v>
      </c>
      <c r="MT156" s="5" t="s">
        <v>220</v>
      </c>
      <c r="MU156" s="5" t="s">
        <v>220</v>
      </c>
      <c r="MV156" s="5" t="s">
        <v>220</v>
      </c>
      <c r="MW156" s="5" t="s">
        <v>220</v>
      </c>
      <c r="MX156" s="5" t="s">
        <v>220</v>
      </c>
      <c r="MY156" s="5" t="s">
        <v>220</v>
      </c>
      <c r="MZ156" s="5" t="s">
        <v>220</v>
      </c>
      <c r="NA156" s="5" t="s">
        <v>220</v>
      </c>
      <c r="NB156" s="5" t="s">
        <v>220</v>
      </c>
      <c r="NC156" s="5" t="s">
        <v>220</v>
      </c>
      <c r="ND156" s="5" t="s">
        <v>220</v>
      </c>
      <c r="NE156" s="5" t="s">
        <v>220</v>
      </c>
      <c r="NF156" s="5" t="s">
        <v>220</v>
      </c>
      <c r="NG156" s="5" t="s">
        <v>220</v>
      </c>
      <c r="NH156" s="5" t="s">
        <v>220</v>
      </c>
      <c r="NI156" s="5" t="s">
        <v>220</v>
      </c>
      <c r="NJ156" s="5" t="s">
        <v>220</v>
      </c>
      <c r="NK156" s="5" t="s">
        <v>220</v>
      </c>
      <c r="NL156" s="5" t="s">
        <v>220</v>
      </c>
      <c r="NM156" s="5" t="s">
        <v>220</v>
      </c>
      <c r="NN156" s="5" t="s">
        <v>220</v>
      </c>
      <c r="NO156" s="5" t="s">
        <v>220</v>
      </c>
      <c r="NP156" s="5" t="s">
        <v>220</v>
      </c>
      <c r="NQ156" s="5" t="s">
        <v>220</v>
      </c>
      <c r="NR156" s="5" t="s">
        <v>220</v>
      </c>
      <c r="NS156" s="5" t="s">
        <v>220</v>
      </c>
      <c r="NT156" s="5" t="s">
        <v>220</v>
      </c>
      <c r="NU156" s="5" t="s">
        <v>220</v>
      </c>
      <c r="NV156" s="5" t="s">
        <v>220</v>
      </c>
      <c r="NW156" s="5" t="s">
        <v>220</v>
      </c>
      <c r="NX156" s="5" t="s">
        <v>220</v>
      </c>
      <c r="NY156" s="5" t="s">
        <v>220</v>
      </c>
      <c r="NZ156" s="5" t="s">
        <v>220</v>
      </c>
      <c r="OA156" s="5" t="s">
        <v>220</v>
      </c>
      <c r="OB156" s="5" t="s">
        <v>220</v>
      </c>
      <c r="OC156" s="5" t="s">
        <v>220</v>
      </c>
      <c r="OD156" s="5" t="s">
        <v>220</v>
      </c>
      <c r="OE156" s="5" t="s">
        <v>220</v>
      </c>
      <c r="OF156" s="5" t="s">
        <v>220</v>
      </c>
      <c r="OG156" s="5" t="s">
        <v>220</v>
      </c>
      <c r="OH156" s="5" t="s">
        <v>220</v>
      </c>
      <c r="OI156" s="5" t="s">
        <v>220</v>
      </c>
      <c r="OJ156" s="5" t="s">
        <v>220</v>
      </c>
      <c r="OK156" s="5" t="s">
        <v>220</v>
      </c>
      <c r="OL156" s="5" t="s">
        <v>220</v>
      </c>
      <c r="OM156" s="5" t="s">
        <v>220</v>
      </c>
      <c r="ON156" s="5" t="s">
        <v>220</v>
      </c>
      <c r="OO156" s="5" t="s">
        <v>220</v>
      </c>
      <c r="OP156" s="5" t="s">
        <v>220</v>
      </c>
      <c r="OQ156" s="5" t="s">
        <v>220</v>
      </c>
      <c r="OR156" s="5" t="s">
        <v>220</v>
      </c>
      <c r="OS156" s="5" t="s">
        <v>220</v>
      </c>
      <c r="OT156" s="5" t="s">
        <v>220</v>
      </c>
      <c r="OU156" s="5" t="s">
        <v>220</v>
      </c>
      <c r="OV156" s="5" t="s">
        <v>220</v>
      </c>
      <c r="OW156" s="5" t="s">
        <v>220</v>
      </c>
      <c r="OX156" s="5" t="s">
        <v>220</v>
      </c>
      <c r="OY156" s="5" t="s">
        <v>220</v>
      </c>
      <c r="OZ156" s="5" t="s">
        <v>220</v>
      </c>
      <c r="PA156" s="5" t="s">
        <v>220</v>
      </c>
      <c r="PB156" s="5" t="s">
        <v>220</v>
      </c>
      <c r="PC156" s="5" t="s">
        <v>220</v>
      </c>
      <c r="PD156" s="5" t="s">
        <v>220</v>
      </c>
      <c r="PE156" s="5" t="s">
        <v>220</v>
      </c>
      <c r="PF156" s="5" t="s">
        <v>220</v>
      </c>
      <c r="PG156" s="5" t="s">
        <v>220</v>
      </c>
      <c r="PH156" s="5" t="s">
        <v>220</v>
      </c>
      <c r="PI156" s="5" t="s">
        <v>220</v>
      </c>
      <c r="PJ156" s="5" t="s">
        <v>220</v>
      </c>
      <c r="PK156" s="5" t="s">
        <v>220</v>
      </c>
      <c r="PL156" s="5" t="s">
        <v>220</v>
      </c>
      <c r="PM156" s="5" t="s">
        <v>220</v>
      </c>
      <c r="PN156" s="5" t="s">
        <v>220</v>
      </c>
      <c r="PO156" s="5" t="s">
        <v>220</v>
      </c>
      <c r="PP156" s="5" t="s">
        <v>220</v>
      </c>
      <c r="PQ156" s="5" t="s">
        <v>220</v>
      </c>
      <c r="PR156" s="5" t="s">
        <v>220</v>
      </c>
      <c r="PS156" s="5" t="s">
        <v>220</v>
      </c>
      <c r="PT156" s="5" t="s">
        <v>220</v>
      </c>
      <c r="PU156" s="5">
        <v>92038</v>
      </c>
      <c r="PV156" s="5">
        <v>92429</v>
      </c>
      <c r="PW156" s="5">
        <v>70478</v>
      </c>
      <c r="PX156" s="5">
        <v>37700</v>
      </c>
      <c r="PY156" s="5">
        <v>40483</v>
      </c>
      <c r="PZ156" s="5">
        <v>32836</v>
      </c>
      <c r="QA156" s="5">
        <v>36702</v>
      </c>
      <c r="QB156" s="5">
        <v>32659</v>
      </c>
      <c r="QC156" s="5">
        <v>39807</v>
      </c>
      <c r="QD156" s="5">
        <v>42203</v>
      </c>
      <c r="QE156" s="5">
        <v>45375</v>
      </c>
      <c r="QF156" s="5">
        <v>46932</v>
      </c>
      <c r="QG156" s="5">
        <v>44321</v>
      </c>
      <c r="QH156" s="5">
        <v>42650</v>
      </c>
      <c r="QI156" s="5" t="s">
        <v>220</v>
      </c>
      <c r="QJ156" s="5" t="s">
        <v>220</v>
      </c>
      <c r="QK156" s="5" t="s">
        <v>220</v>
      </c>
      <c r="QL156" s="5" t="s">
        <v>220</v>
      </c>
      <c r="QM156" s="5" t="s">
        <v>220</v>
      </c>
      <c r="QN156" s="5" t="s">
        <v>220</v>
      </c>
      <c r="QO156" s="5" t="s">
        <v>220</v>
      </c>
      <c r="QP156" s="5" t="s">
        <v>220</v>
      </c>
      <c r="QQ156" s="5" t="s">
        <v>220</v>
      </c>
      <c r="QR156" s="5" t="s">
        <v>220</v>
      </c>
      <c r="QS156" s="5" t="s">
        <v>220</v>
      </c>
      <c r="QT156" s="5" t="s">
        <v>220</v>
      </c>
      <c r="QU156" s="5" t="s">
        <v>220</v>
      </c>
      <c r="QV156" s="5" t="s">
        <v>220</v>
      </c>
      <c r="QW156" s="5" t="s">
        <v>220</v>
      </c>
      <c r="QX156" s="5" t="s">
        <v>220</v>
      </c>
      <c r="QY156" s="5" t="s">
        <v>220</v>
      </c>
      <c r="QZ156" s="5" t="s">
        <v>220</v>
      </c>
      <c r="RA156" s="5">
        <v>54398</v>
      </c>
      <c r="RB156" s="5">
        <v>65072</v>
      </c>
      <c r="RC156" s="5">
        <v>62629</v>
      </c>
      <c r="RD156" s="5">
        <v>53484</v>
      </c>
      <c r="RE156" s="5">
        <v>50458</v>
      </c>
      <c r="RF156" s="5">
        <v>54309</v>
      </c>
      <c r="RG156" s="5">
        <v>56196</v>
      </c>
      <c r="RH156" s="5">
        <v>56722</v>
      </c>
      <c r="RI156" s="5">
        <v>54517</v>
      </c>
      <c r="RJ156" s="5">
        <v>50573</v>
      </c>
      <c r="RK156" s="5">
        <v>48926</v>
      </c>
      <c r="RL156" s="5">
        <v>41976</v>
      </c>
      <c r="RM156" s="5">
        <v>33817</v>
      </c>
      <c r="RN156" s="5">
        <v>44890</v>
      </c>
      <c r="RO156" s="5" t="s">
        <v>220</v>
      </c>
      <c r="RP156" s="5" t="s">
        <v>220</v>
      </c>
      <c r="RQ156" s="5" t="s">
        <v>220</v>
      </c>
      <c r="RR156" s="5" t="s">
        <v>220</v>
      </c>
      <c r="RS156" s="5" t="s">
        <v>220</v>
      </c>
      <c r="RT156" s="5" t="s">
        <v>220</v>
      </c>
      <c r="RU156" s="5" t="s">
        <v>220</v>
      </c>
      <c r="RV156" s="5" t="s">
        <v>220</v>
      </c>
      <c r="RW156" s="5" t="s">
        <v>220</v>
      </c>
      <c r="RX156" s="5" t="s">
        <v>220</v>
      </c>
      <c r="RY156" s="5" t="s">
        <v>220</v>
      </c>
      <c r="RZ156" s="5" t="s">
        <v>220</v>
      </c>
      <c r="SA156" s="5" t="s">
        <v>220</v>
      </c>
      <c r="SB156" s="5" t="s">
        <v>220</v>
      </c>
      <c r="SC156" s="5" t="s">
        <v>220</v>
      </c>
      <c r="SD156" s="5" t="s">
        <v>220</v>
      </c>
      <c r="SE156" s="5" t="s">
        <v>220</v>
      </c>
      <c r="SF156" s="5" t="s">
        <v>220</v>
      </c>
      <c r="SG156" s="5">
        <v>158875</v>
      </c>
      <c r="SH156" s="5">
        <v>115555</v>
      </c>
      <c r="SI156" s="5">
        <v>91265</v>
      </c>
      <c r="SJ156" s="5">
        <v>91113</v>
      </c>
      <c r="SK156" s="5">
        <v>80486</v>
      </c>
      <c r="SL156" s="5">
        <v>73470</v>
      </c>
      <c r="SM156" s="5">
        <v>73042</v>
      </c>
      <c r="SN156" s="5">
        <v>72466</v>
      </c>
      <c r="SO156" s="5">
        <v>69407</v>
      </c>
      <c r="SP156" s="5">
        <v>57476</v>
      </c>
      <c r="SQ156" s="5">
        <v>59946</v>
      </c>
      <c r="SR156" s="5">
        <v>58735</v>
      </c>
      <c r="SS156" s="5">
        <v>56522</v>
      </c>
      <c r="ST156" s="5">
        <v>54842</v>
      </c>
      <c r="SU156" s="5" t="s">
        <v>220</v>
      </c>
      <c r="SV156" s="5" t="s">
        <v>220</v>
      </c>
      <c r="SW156" s="5" t="s">
        <v>220</v>
      </c>
      <c r="SX156" s="5" t="s">
        <v>220</v>
      </c>
      <c r="SY156" s="5" t="s">
        <v>220</v>
      </c>
      <c r="SZ156" s="5" t="s">
        <v>220</v>
      </c>
      <c r="TA156" s="5" t="s">
        <v>220</v>
      </c>
      <c r="TB156" s="5" t="s">
        <v>220</v>
      </c>
      <c r="TC156" s="5" t="s">
        <v>220</v>
      </c>
      <c r="TD156" s="5" t="s">
        <v>220</v>
      </c>
      <c r="TE156" s="5" t="s">
        <v>220</v>
      </c>
      <c r="TF156" s="5" t="s">
        <v>220</v>
      </c>
      <c r="TG156" s="5" t="s">
        <v>220</v>
      </c>
      <c r="TH156" s="5" t="s">
        <v>220</v>
      </c>
      <c r="TI156" s="5" t="s">
        <v>220</v>
      </c>
      <c r="TJ156" s="5" t="s">
        <v>220</v>
      </c>
      <c r="TK156" s="5" t="s">
        <v>220</v>
      </c>
      <c r="TL156" s="5" t="s">
        <v>220</v>
      </c>
      <c r="TM156" s="5">
        <v>17721</v>
      </c>
      <c r="TN156" s="5">
        <v>18091</v>
      </c>
      <c r="TO156" s="5">
        <v>31322</v>
      </c>
      <c r="TP156" s="5">
        <v>18777</v>
      </c>
      <c r="TQ156" s="5">
        <v>15189</v>
      </c>
      <c r="TR156" s="5">
        <v>17196</v>
      </c>
      <c r="TS156" s="5">
        <v>15150</v>
      </c>
      <c r="TT156" s="5">
        <v>15287</v>
      </c>
      <c r="TU156" s="5">
        <v>14447</v>
      </c>
      <c r="TV156" s="5">
        <v>14010</v>
      </c>
      <c r="TW156" s="5">
        <v>15248</v>
      </c>
      <c r="TX156" s="5">
        <v>4757</v>
      </c>
      <c r="TY156" s="5">
        <v>4622</v>
      </c>
      <c r="TZ156" s="5">
        <v>5973</v>
      </c>
      <c r="UA156" s="5" t="s">
        <v>220</v>
      </c>
      <c r="UB156" s="5" t="s">
        <v>220</v>
      </c>
      <c r="UC156" s="5" t="s">
        <v>220</v>
      </c>
      <c r="UD156" s="5" t="s">
        <v>220</v>
      </c>
      <c r="UE156" s="5" t="s">
        <v>220</v>
      </c>
      <c r="UF156" s="5" t="s">
        <v>220</v>
      </c>
      <c r="UG156" s="5" t="s">
        <v>220</v>
      </c>
      <c r="UH156" s="5" t="s">
        <v>220</v>
      </c>
      <c r="UI156" s="5" t="s">
        <v>220</v>
      </c>
      <c r="UJ156" s="5" t="s">
        <v>220</v>
      </c>
      <c r="UK156" s="5" t="s">
        <v>220</v>
      </c>
      <c r="UL156" s="5" t="s">
        <v>220</v>
      </c>
      <c r="UM156" s="5" t="s">
        <v>220</v>
      </c>
      <c r="UN156" s="5" t="s">
        <v>220</v>
      </c>
      <c r="UO156" s="5" t="s">
        <v>220</v>
      </c>
      <c r="UP156" s="5" t="s">
        <v>220</v>
      </c>
      <c r="UQ156" s="5" t="s">
        <v>220</v>
      </c>
      <c r="UR156" s="5" t="s">
        <v>220</v>
      </c>
      <c r="US156" s="5">
        <v>0</v>
      </c>
      <c r="UT156" s="5">
        <v>5</v>
      </c>
      <c r="UU156" s="5">
        <v>3890</v>
      </c>
      <c r="UV156" s="5">
        <v>1006</v>
      </c>
      <c r="UW156" s="5">
        <v>1122</v>
      </c>
      <c r="UX156" s="5">
        <v>2623</v>
      </c>
      <c r="UY156" s="5">
        <v>1041</v>
      </c>
      <c r="UZ156" s="5">
        <v>296</v>
      </c>
      <c r="VA156" s="5">
        <v>323</v>
      </c>
      <c r="VB156" s="5">
        <v>435</v>
      </c>
      <c r="VC156" s="5">
        <v>1985</v>
      </c>
      <c r="VD156" s="5">
        <v>12251</v>
      </c>
      <c r="VE156" s="5">
        <v>10758</v>
      </c>
      <c r="VF156" s="5">
        <v>5678</v>
      </c>
      <c r="VG156" s="5" t="s">
        <v>220</v>
      </c>
      <c r="VH156" s="5" t="s">
        <v>220</v>
      </c>
      <c r="VI156" s="5" t="s">
        <v>220</v>
      </c>
      <c r="VJ156" s="5" t="s">
        <v>220</v>
      </c>
      <c r="VK156" s="5" t="s">
        <v>220</v>
      </c>
      <c r="VL156" s="5" t="s">
        <v>220</v>
      </c>
      <c r="VM156" s="5" t="s">
        <v>220</v>
      </c>
      <c r="VN156" s="5" t="s">
        <v>220</v>
      </c>
      <c r="VO156" s="5" t="s">
        <v>220</v>
      </c>
      <c r="VP156" s="5" t="s">
        <v>220</v>
      </c>
      <c r="VQ156" s="5" t="s">
        <v>220</v>
      </c>
      <c r="VR156" s="5" t="s">
        <v>220</v>
      </c>
      <c r="VS156" s="5" t="s">
        <v>220</v>
      </c>
      <c r="VT156" s="5" t="s">
        <v>220</v>
      </c>
      <c r="VU156" s="5" t="s">
        <v>220</v>
      </c>
      <c r="VV156" s="5" t="s">
        <v>220</v>
      </c>
      <c r="VW156" s="5" t="s">
        <v>220</v>
      </c>
      <c r="VX156" s="5" t="s">
        <v>220</v>
      </c>
      <c r="VY156" s="5">
        <v>140634</v>
      </c>
      <c r="VZ156" s="5">
        <v>123971</v>
      </c>
      <c r="WA156" s="5">
        <v>116211</v>
      </c>
      <c r="WB156" s="5">
        <v>281221</v>
      </c>
      <c r="WC156" s="5">
        <v>410438</v>
      </c>
      <c r="WD156" s="5">
        <v>421418</v>
      </c>
      <c r="WE156" s="5">
        <v>391314</v>
      </c>
      <c r="WF156" s="5">
        <v>372062</v>
      </c>
      <c r="WG156" s="5">
        <v>382625</v>
      </c>
      <c r="WH156" s="5">
        <v>341491</v>
      </c>
      <c r="WI156" s="5">
        <v>359095</v>
      </c>
      <c r="WJ156" s="5">
        <v>334694</v>
      </c>
      <c r="WK156" s="5">
        <v>279519</v>
      </c>
      <c r="WL156" s="5">
        <v>274630</v>
      </c>
      <c r="WM156" s="5" t="s">
        <v>220</v>
      </c>
      <c r="WN156" s="5" t="s">
        <v>220</v>
      </c>
      <c r="WO156" s="5" t="s">
        <v>220</v>
      </c>
      <c r="WP156" s="5" t="s">
        <v>220</v>
      </c>
      <c r="WQ156" s="5" t="s">
        <v>220</v>
      </c>
      <c r="WR156" s="5" t="s">
        <v>220</v>
      </c>
      <c r="WS156" s="5" t="s">
        <v>220</v>
      </c>
      <c r="WT156" s="5" t="s">
        <v>220</v>
      </c>
      <c r="WU156" s="5" t="s">
        <v>220</v>
      </c>
      <c r="WV156" s="5" t="s">
        <v>220</v>
      </c>
      <c r="WW156" s="5" t="s">
        <v>220</v>
      </c>
      <c r="WX156" s="5" t="s">
        <v>220</v>
      </c>
      <c r="WY156" s="5" t="s">
        <v>220</v>
      </c>
      <c r="WZ156" s="5" t="s">
        <v>220</v>
      </c>
      <c r="XA156" s="5" t="s">
        <v>220</v>
      </c>
      <c r="XB156" s="5" t="s">
        <v>220</v>
      </c>
      <c r="XC156" s="5" t="s">
        <v>220</v>
      </c>
      <c r="XD156" s="5" t="s">
        <v>220</v>
      </c>
      <c r="XE156" s="5">
        <v>0</v>
      </c>
      <c r="XF156" s="5">
        <v>0</v>
      </c>
      <c r="XG156" s="5">
        <v>0</v>
      </c>
      <c r="XH156" s="5">
        <v>18706</v>
      </c>
      <c r="XI156" s="5">
        <v>19076</v>
      </c>
      <c r="XJ156" s="5">
        <v>19770</v>
      </c>
      <c r="XK156" s="5">
        <v>15642</v>
      </c>
      <c r="XL156" s="5">
        <v>13744</v>
      </c>
      <c r="XM156" s="5">
        <v>19305</v>
      </c>
      <c r="XN156" s="5">
        <v>17487</v>
      </c>
      <c r="XO156" s="5">
        <v>14765</v>
      </c>
      <c r="XP156" s="5">
        <v>15422</v>
      </c>
      <c r="XQ156" s="5">
        <v>15919</v>
      </c>
      <c r="XR156" s="5">
        <v>14632</v>
      </c>
      <c r="XS156" s="2">
        <v>8901</v>
      </c>
      <c r="XT156" s="3" t="s">
        <v>220</v>
      </c>
      <c r="XU156" s="3" t="s">
        <v>220</v>
      </c>
      <c r="XV156" s="3" t="s">
        <v>220</v>
      </c>
      <c r="XW156" s="3" t="s">
        <v>220</v>
      </c>
      <c r="XX156" s="3" t="s">
        <v>220</v>
      </c>
      <c r="XY156" s="3" t="s">
        <v>220</v>
      </c>
      <c r="XZ156" s="3"/>
    </row>
    <row r="157" spans="1:650" x14ac:dyDescent="0.3">
      <c r="A157" s="1" t="s">
        <v>151</v>
      </c>
      <c r="B157" s="2">
        <v>4057096</v>
      </c>
      <c r="C157" s="5">
        <v>0</v>
      </c>
      <c r="D157" s="5">
        <v>0</v>
      </c>
      <c r="E157" s="5">
        <v>143</v>
      </c>
      <c r="F157" s="5">
        <v>241</v>
      </c>
      <c r="G157" s="5">
        <v>0</v>
      </c>
      <c r="H157" s="5">
        <v>1</v>
      </c>
      <c r="I157" s="5">
        <v>-12</v>
      </c>
      <c r="J157" s="5">
        <v>12</v>
      </c>
      <c r="K157" s="5">
        <v>0</v>
      </c>
      <c r="L157" s="5">
        <v>0</v>
      </c>
      <c r="M157" s="5">
        <v>0</v>
      </c>
      <c r="N157" s="5">
        <v>0</v>
      </c>
      <c r="O157" s="5">
        <v>-6321</v>
      </c>
      <c r="P157" s="5">
        <v>6321</v>
      </c>
      <c r="Q157" s="5">
        <v>2353</v>
      </c>
      <c r="R157" s="5">
        <v>0</v>
      </c>
      <c r="S157" s="5">
        <v>0</v>
      </c>
      <c r="T157" s="5">
        <v>0</v>
      </c>
      <c r="U157" s="5">
        <v>0</v>
      </c>
      <c r="V157" s="5">
        <v>0</v>
      </c>
      <c r="W157" s="5">
        <v>0</v>
      </c>
      <c r="X157" s="5">
        <v>0</v>
      </c>
      <c r="Y157" s="5">
        <v>0</v>
      </c>
      <c r="Z157" s="5">
        <v>0</v>
      </c>
      <c r="AA157" s="5">
        <v>0</v>
      </c>
      <c r="AB157" s="5">
        <v>0</v>
      </c>
      <c r="AC157" s="5">
        <v>0</v>
      </c>
      <c r="AD157" s="5">
        <v>0</v>
      </c>
      <c r="AE157" s="5">
        <v>0</v>
      </c>
      <c r="AF157" s="5">
        <v>0</v>
      </c>
      <c r="AG157" s="5">
        <v>0</v>
      </c>
      <c r="AH157" s="5">
        <v>0</v>
      </c>
      <c r="AI157" s="5">
        <v>3585</v>
      </c>
      <c r="AJ157" s="5">
        <v>1078</v>
      </c>
      <c r="AK157" s="5">
        <v>287</v>
      </c>
      <c r="AL157" s="5">
        <v>470</v>
      </c>
      <c r="AM157" s="5">
        <v>-14744</v>
      </c>
      <c r="AN157" s="5">
        <v>8248</v>
      </c>
      <c r="AO157" s="5">
        <v>-2724</v>
      </c>
      <c r="AP157" s="5">
        <v>88901</v>
      </c>
      <c r="AQ157" s="5">
        <v>7345</v>
      </c>
      <c r="AR157" s="5">
        <v>206</v>
      </c>
      <c r="AS157" s="5">
        <v>2093</v>
      </c>
      <c r="AT157" s="5">
        <v>11519</v>
      </c>
      <c r="AU157" s="5">
        <v>932</v>
      </c>
      <c r="AV157" s="5">
        <v>2096</v>
      </c>
      <c r="AW157" s="5">
        <v>5540</v>
      </c>
      <c r="AX157" s="5">
        <v>13684</v>
      </c>
      <c r="AY157" s="5">
        <v>27512</v>
      </c>
      <c r="AZ157" s="5">
        <v>7238</v>
      </c>
      <c r="BA157" s="5">
        <v>6333</v>
      </c>
      <c r="BB157" s="5">
        <v>5998</v>
      </c>
      <c r="BC157" s="5">
        <v>16729</v>
      </c>
      <c r="BD157" s="5">
        <v>14592</v>
      </c>
      <c r="BE157" s="5">
        <v>7170</v>
      </c>
      <c r="BF157" s="5">
        <v>111544</v>
      </c>
      <c r="BG157" s="5">
        <v>45376</v>
      </c>
      <c r="BH157" s="5">
        <v>26808</v>
      </c>
      <c r="BI157" s="5">
        <v>36719</v>
      </c>
      <c r="BJ157" s="5">
        <v>40179</v>
      </c>
      <c r="BK157" s="5">
        <v>47430</v>
      </c>
      <c r="BL157" s="5">
        <v>42176</v>
      </c>
      <c r="BM157" s="5">
        <v>33111</v>
      </c>
      <c r="BN157" s="5">
        <v>18656</v>
      </c>
      <c r="BO157" s="5">
        <v>66001</v>
      </c>
      <c r="BP157" s="5">
        <v>128836</v>
      </c>
      <c r="BQ157" s="5">
        <v>163557</v>
      </c>
      <c r="BR157" s="5">
        <v>9096</v>
      </c>
      <c r="BS157" s="5">
        <v>3652</v>
      </c>
      <c r="BT157" s="5">
        <v>28126</v>
      </c>
      <c r="BU157" s="5">
        <v>88218</v>
      </c>
      <c r="BV157" s="5">
        <v>22168</v>
      </c>
      <c r="BW157" s="5">
        <v>29928</v>
      </c>
      <c r="BX157" s="5">
        <v>5861</v>
      </c>
      <c r="BY157" s="5">
        <v>19540</v>
      </c>
      <c r="BZ157" s="5">
        <v>85695</v>
      </c>
      <c r="CA157" s="5">
        <v>78395</v>
      </c>
      <c r="CB157" s="5">
        <v>10534</v>
      </c>
      <c r="CC157" s="5">
        <v>5348</v>
      </c>
      <c r="CD157" s="5">
        <v>17170</v>
      </c>
      <c r="CE157" s="5">
        <v>2301</v>
      </c>
      <c r="CF157" s="5">
        <v>15167</v>
      </c>
      <c r="CG157" s="5">
        <v>13435</v>
      </c>
      <c r="CH157" s="5">
        <v>24670</v>
      </c>
      <c r="CI157" s="5">
        <v>14590</v>
      </c>
      <c r="CJ157" s="5">
        <v>8095</v>
      </c>
      <c r="CK157" s="5">
        <v>6285</v>
      </c>
      <c r="CL157" s="5">
        <v>2153</v>
      </c>
      <c r="CM157" s="5">
        <v>4074</v>
      </c>
      <c r="CN157" s="5">
        <v>4297</v>
      </c>
      <c r="CO157" s="5">
        <v>4328</v>
      </c>
      <c r="CP157" s="5">
        <v>6581</v>
      </c>
      <c r="CQ157" s="5">
        <v>4593</v>
      </c>
      <c r="CR157" s="5">
        <v>5066</v>
      </c>
      <c r="CS157" s="5">
        <v>2989</v>
      </c>
      <c r="CT157" s="5">
        <v>5640</v>
      </c>
      <c r="CU157" s="5">
        <v>89600</v>
      </c>
      <c r="CV157" s="5">
        <v>95293</v>
      </c>
      <c r="CW157" s="5">
        <v>90175</v>
      </c>
      <c r="CX157" s="5">
        <v>21771</v>
      </c>
      <c r="CY157" s="5">
        <v>9802</v>
      </c>
      <c r="CZ157" s="5">
        <v>41357</v>
      </c>
      <c r="DA157" s="5">
        <v>53434</v>
      </c>
      <c r="DB157" s="5">
        <v>59534</v>
      </c>
      <c r="DC157" s="5">
        <v>36262</v>
      </c>
      <c r="DD157" s="5">
        <v>18120</v>
      </c>
      <c r="DE157" s="5">
        <v>29284</v>
      </c>
      <c r="DF157" s="5">
        <v>27043</v>
      </c>
      <c r="DG157" s="5">
        <v>24936</v>
      </c>
      <c r="DH157" s="5">
        <v>15362</v>
      </c>
      <c r="DI157" s="5">
        <v>14856</v>
      </c>
      <c r="DJ157" s="5">
        <v>95743</v>
      </c>
      <c r="DK157" s="5">
        <v>14566</v>
      </c>
      <c r="DL157" s="5">
        <v>32713</v>
      </c>
      <c r="DM157" s="5">
        <v>38676</v>
      </c>
      <c r="DN157" s="5">
        <v>39347</v>
      </c>
      <c r="DO157" s="5">
        <v>25259</v>
      </c>
      <c r="DP157" s="5">
        <v>24381</v>
      </c>
      <c r="DQ157" s="5">
        <v>15080</v>
      </c>
      <c r="DR157" s="5">
        <v>23470</v>
      </c>
      <c r="DS157" s="5">
        <v>21418</v>
      </c>
      <c r="DT157" s="5">
        <v>26326</v>
      </c>
      <c r="DU157" s="5">
        <v>21189</v>
      </c>
      <c r="DV157" s="5">
        <v>19988</v>
      </c>
      <c r="DW157" s="5">
        <v>30576</v>
      </c>
      <c r="DX157" s="5">
        <v>29192</v>
      </c>
      <c r="DY157" s="5">
        <v>16731</v>
      </c>
      <c r="DZ157" s="5">
        <v>20804</v>
      </c>
      <c r="EA157" s="5">
        <v>897</v>
      </c>
      <c r="EB157" s="5">
        <v>904</v>
      </c>
      <c r="EC157" s="5">
        <v>-592</v>
      </c>
      <c r="ED157" s="5">
        <v>806</v>
      </c>
      <c r="EE157" s="5">
        <v>4246</v>
      </c>
      <c r="EF157" s="5">
        <v>1355</v>
      </c>
      <c r="EG157" s="5">
        <v>209</v>
      </c>
      <c r="EH157" s="5">
        <v>2141</v>
      </c>
      <c r="EI157" s="5">
        <v>371</v>
      </c>
      <c r="EJ157" s="5">
        <v>142</v>
      </c>
      <c r="EK157" s="5">
        <v>3779</v>
      </c>
      <c r="EL157" s="5">
        <v>1903</v>
      </c>
      <c r="EM157" s="5">
        <v>1081</v>
      </c>
      <c r="EN157" s="5">
        <v>1526</v>
      </c>
      <c r="EO157" s="5">
        <v>1835</v>
      </c>
      <c r="EP157" s="5">
        <v>3345</v>
      </c>
      <c r="EQ157" s="5">
        <v>377</v>
      </c>
      <c r="ER157" s="5">
        <v>442</v>
      </c>
      <c r="ES157" s="5">
        <v>465</v>
      </c>
      <c r="ET157" s="5">
        <v>2050</v>
      </c>
      <c r="EU157" s="5">
        <v>767</v>
      </c>
      <c r="EV157" s="5">
        <v>1157</v>
      </c>
      <c r="EW157" s="5">
        <v>1698</v>
      </c>
      <c r="EX157" s="5">
        <v>1067</v>
      </c>
      <c r="EY157" s="5">
        <v>2534</v>
      </c>
      <c r="EZ157" s="5">
        <v>3203</v>
      </c>
      <c r="FA157" s="5">
        <v>4008</v>
      </c>
      <c r="FB157" s="5">
        <v>3759</v>
      </c>
      <c r="FC157" s="5">
        <v>379648</v>
      </c>
      <c r="FD157" s="5">
        <v>3938</v>
      </c>
      <c r="FE157" s="5">
        <v>2310</v>
      </c>
      <c r="FF157" s="5">
        <v>486446</v>
      </c>
      <c r="FG157" s="5">
        <v>0</v>
      </c>
      <c r="FH157" s="5">
        <v>0</v>
      </c>
      <c r="FI157" s="5">
        <v>0</v>
      </c>
      <c r="FJ157" s="5">
        <v>0</v>
      </c>
      <c r="FK157" s="5">
        <v>0</v>
      </c>
      <c r="FL157" s="5">
        <v>0</v>
      </c>
      <c r="FM157" s="5">
        <v>0</v>
      </c>
      <c r="FN157" s="5">
        <v>0</v>
      </c>
      <c r="FO157" s="5">
        <v>0</v>
      </c>
      <c r="FP157" s="5">
        <v>0</v>
      </c>
      <c r="FQ157" s="5">
        <v>0</v>
      </c>
      <c r="FR157" s="5">
        <v>0</v>
      </c>
      <c r="FS157" s="5">
        <v>0</v>
      </c>
      <c r="FT157" s="5">
        <v>0</v>
      </c>
      <c r="FU157" s="5" t="s">
        <v>220</v>
      </c>
      <c r="FV157" s="5" t="s">
        <v>220</v>
      </c>
      <c r="FW157" s="5" t="s">
        <v>220</v>
      </c>
      <c r="FX157" s="5" t="s">
        <v>220</v>
      </c>
      <c r="FY157" s="5" t="s">
        <v>220</v>
      </c>
      <c r="FZ157" s="5" t="s">
        <v>220</v>
      </c>
      <c r="GA157" s="5" t="s">
        <v>220</v>
      </c>
      <c r="GB157" s="5" t="s">
        <v>220</v>
      </c>
      <c r="GC157" s="5" t="s">
        <v>220</v>
      </c>
      <c r="GD157" s="5" t="s">
        <v>220</v>
      </c>
      <c r="GE157" s="5" t="s">
        <v>220</v>
      </c>
      <c r="GF157" s="5" t="s">
        <v>220</v>
      </c>
      <c r="GG157" s="5" t="s">
        <v>220</v>
      </c>
      <c r="GH157" s="5" t="s">
        <v>220</v>
      </c>
      <c r="GI157" s="5" t="s">
        <v>220</v>
      </c>
      <c r="GJ157" s="5" t="s">
        <v>220</v>
      </c>
      <c r="GK157" s="5" t="s">
        <v>220</v>
      </c>
      <c r="GL157" s="5" t="s">
        <v>220</v>
      </c>
      <c r="GM157" s="5">
        <v>160083</v>
      </c>
      <c r="GN157" s="5">
        <v>226111</v>
      </c>
      <c r="GO157" s="5">
        <v>253569</v>
      </c>
      <c r="GP157" s="5">
        <v>32383</v>
      </c>
      <c r="GQ157" s="5">
        <v>2955</v>
      </c>
      <c r="GR157" s="5">
        <v>79087</v>
      </c>
      <c r="GS157" s="5">
        <v>139125</v>
      </c>
      <c r="GT157" s="5">
        <v>172756</v>
      </c>
      <c r="GU157" s="5">
        <v>73905</v>
      </c>
      <c r="GV157" s="5">
        <v>24329</v>
      </c>
      <c r="GW157" s="5">
        <v>54696</v>
      </c>
      <c r="GX157" s="5">
        <v>126160</v>
      </c>
      <c r="GY157" s="5">
        <v>99024</v>
      </c>
      <c r="GZ157" s="5">
        <v>35840</v>
      </c>
      <c r="HA157" s="5">
        <v>29932</v>
      </c>
      <c r="HB157" s="5">
        <v>129942</v>
      </c>
      <c r="HC157" s="5">
        <v>44757</v>
      </c>
      <c r="HD157" s="5">
        <v>55559</v>
      </c>
      <c r="HE157" s="5">
        <v>58908</v>
      </c>
      <c r="HF157" s="5">
        <v>72065</v>
      </c>
      <c r="HG157" s="5">
        <v>57346</v>
      </c>
      <c r="HH157" s="5">
        <v>48225</v>
      </c>
      <c r="HI157" s="5">
        <v>30232</v>
      </c>
      <c r="HJ157" s="5">
        <v>138234</v>
      </c>
      <c r="HK157" s="5">
        <v>73402</v>
      </c>
      <c r="HL157" s="5">
        <v>60634</v>
      </c>
      <c r="HM157" s="5">
        <v>66243</v>
      </c>
      <c r="HN157" s="5">
        <v>70507</v>
      </c>
      <c r="HO157" s="5">
        <v>462247</v>
      </c>
      <c r="HP157" s="5">
        <v>80371</v>
      </c>
      <c r="HQ157" s="5">
        <v>55142</v>
      </c>
      <c r="HR157" s="5">
        <v>531544</v>
      </c>
      <c r="HS157" s="5">
        <v>106978</v>
      </c>
      <c r="HT157" s="5">
        <v>141514</v>
      </c>
      <c r="HU157" s="5">
        <v>116295</v>
      </c>
      <c r="HV157" s="5">
        <v>226009</v>
      </c>
      <c r="HW157" s="5">
        <v>197852</v>
      </c>
      <c r="HX157" s="5">
        <v>153204</v>
      </c>
      <c r="HY157" s="5">
        <v>208512</v>
      </c>
      <c r="HZ157" s="5">
        <v>206689</v>
      </c>
      <c r="IA157" s="5">
        <v>257234</v>
      </c>
      <c r="IB157" s="5">
        <v>286014</v>
      </c>
      <c r="IC157" s="5">
        <v>309936</v>
      </c>
      <c r="ID157" s="5">
        <v>322186</v>
      </c>
      <c r="IE157" s="5">
        <v>359026</v>
      </c>
      <c r="IF157" s="5">
        <v>337249</v>
      </c>
      <c r="IG157" s="5">
        <v>313628</v>
      </c>
      <c r="IH157" s="5">
        <v>266074</v>
      </c>
      <c r="II157" s="5">
        <v>214509</v>
      </c>
      <c r="IJ157" s="5">
        <v>240832</v>
      </c>
      <c r="IK157" s="5">
        <v>207692</v>
      </c>
      <c r="IL157" s="5">
        <v>175652</v>
      </c>
      <c r="IM157" s="5">
        <v>161729</v>
      </c>
      <c r="IN157" s="5">
        <v>149247</v>
      </c>
      <c r="IO157" s="5">
        <v>143544</v>
      </c>
      <c r="IP157" s="5">
        <v>152006</v>
      </c>
      <c r="IQ157" s="5">
        <v>154641</v>
      </c>
      <c r="IR157" s="5">
        <v>150458</v>
      </c>
      <c r="IS157" s="5">
        <v>147115</v>
      </c>
      <c r="IT157" s="5">
        <v>149138</v>
      </c>
      <c r="IU157" s="5">
        <v>166708</v>
      </c>
      <c r="IV157" s="5">
        <v>177023</v>
      </c>
      <c r="IW157" s="5">
        <v>172221</v>
      </c>
      <c r="IX157" s="5">
        <v>144681</v>
      </c>
      <c r="IY157" s="5">
        <v>585</v>
      </c>
      <c r="IZ157" s="5">
        <v>4333</v>
      </c>
      <c r="JA157" s="5">
        <v>1578</v>
      </c>
      <c r="JB157" s="5">
        <v>2322</v>
      </c>
      <c r="JC157" s="5">
        <v>2931</v>
      </c>
      <c r="JD157" s="5">
        <v>1215</v>
      </c>
      <c r="JE157" s="5">
        <v>1725</v>
      </c>
      <c r="JF157" s="5">
        <v>2203</v>
      </c>
      <c r="JG157" s="5">
        <v>2618</v>
      </c>
      <c r="JH157" s="5">
        <v>1799</v>
      </c>
      <c r="JI157" s="5">
        <v>1041</v>
      </c>
      <c r="JJ157" s="5">
        <v>3955</v>
      </c>
      <c r="JK157" s="5">
        <v>8235</v>
      </c>
      <c r="JL157" s="5">
        <v>9027</v>
      </c>
      <c r="JM157" s="5">
        <v>9826</v>
      </c>
      <c r="JN157" s="5">
        <v>21144</v>
      </c>
      <c r="JO157" s="5">
        <v>26309</v>
      </c>
      <c r="JP157" s="5">
        <v>25765</v>
      </c>
      <c r="JQ157" s="5">
        <v>24451</v>
      </c>
      <c r="JR157" s="5">
        <v>29187</v>
      </c>
      <c r="JS157" s="5">
        <v>35841</v>
      </c>
      <c r="JT157" s="5">
        <v>22048</v>
      </c>
      <c r="JU157" s="5">
        <v>25460</v>
      </c>
      <c r="JV157" s="5">
        <v>26496</v>
      </c>
      <c r="JW157" s="5">
        <v>29356</v>
      </c>
      <c r="JX157" s="5">
        <v>29409</v>
      </c>
      <c r="JY157" s="5">
        <v>31301</v>
      </c>
      <c r="JZ157" s="5">
        <v>33258</v>
      </c>
      <c r="KA157" s="5">
        <v>34714</v>
      </c>
      <c r="KB157" s="5">
        <v>34184</v>
      </c>
      <c r="KC157" s="5">
        <v>37140</v>
      </c>
      <c r="KD157" s="5">
        <v>26792</v>
      </c>
      <c r="KE157" s="5">
        <v>4406</v>
      </c>
      <c r="KF157" s="5">
        <v>5593</v>
      </c>
      <c r="KG157" s="5">
        <v>5635</v>
      </c>
      <c r="KH157" s="5">
        <v>7027</v>
      </c>
      <c r="KI157" s="5">
        <v>11534</v>
      </c>
      <c r="KJ157" s="5">
        <v>7179</v>
      </c>
      <c r="KK157" s="5">
        <v>6676</v>
      </c>
      <c r="KL157" s="5">
        <v>4845</v>
      </c>
      <c r="KM157" s="5">
        <v>5644</v>
      </c>
      <c r="KN157" s="5">
        <v>6171</v>
      </c>
      <c r="KO157" s="5">
        <v>5220</v>
      </c>
      <c r="KP157" s="5">
        <v>5551</v>
      </c>
      <c r="KQ157" s="5">
        <v>7240</v>
      </c>
      <c r="KR157" s="5">
        <v>6860</v>
      </c>
      <c r="KS157" s="5">
        <v>7494</v>
      </c>
      <c r="KT157" s="5">
        <v>8546</v>
      </c>
      <c r="KU157" s="5">
        <v>27165</v>
      </c>
      <c r="KV157" s="5">
        <v>30510</v>
      </c>
      <c r="KW157" s="5">
        <v>38036</v>
      </c>
      <c r="KX157" s="5">
        <v>36076</v>
      </c>
      <c r="KY157" s="5">
        <v>18019</v>
      </c>
      <c r="KZ157" s="5">
        <v>16915</v>
      </c>
      <c r="LA157" s="5">
        <v>16601</v>
      </c>
      <c r="LB157" s="5">
        <v>17675</v>
      </c>
      <c r="LC157" s="5">
        <v>17344</v>
      </c>
      <c r="LD157" s="5">
        <v>17481</v>
      </c>
      <c r="LE157" s="5">
        <v>17359</v>
      </c>
      <c r="LF157" s="5">
        <v>16722</v>
      </c>
      <c r="LG157" s="5">
        <v>13616</v>
      </c>
      <c r="LH157" s="5">
        <v>10639</v>
      </c>
      <c r="LI157" s="5">
        <v>9407</v>
      </c>
      <c r="LJ157" s="5">
        <v>8474</v>
      </c>
      <c r="LK157" s="5">
        <v>4124</v>
      </c>
      <c r="LL157" s="5">
        <v>4648</v>
      </c>
      <c r="LM157" s="5">
        <v>4481</v>
      </c>
      <c r="LN157" s="5">
        <v>5485</v>
      </c>
      <c r="LO157" s="5">
        <v>5277</v>
      </c>
      <c r="LP157" s="5">
        <v>3933</v>
      </c>
      <c r="LQ157" s="5">
        <v>4422</v>
      </c>
      <c r="LR157" s="5">
        <v>2795</v>
      </c>
      <c r="LS157" s="5">
        <v>2628</v>
      </c>
      <c r="LT157" s="5">
        <v>3365</v>
      </c>
      <c r="LU157" s="5">
        <v>3240</v>
      </c>
      <c r="LV157" s="5">
        <v>3114</v>
      </c>
      <c r="LW157" s="5">
        <v>4603</v>
      </c>
      <c r="LX157" s="5">
        <v>3894</v>
      </c>
      <c r="LY157" s="5">
        <v>3897</v>
      </c>
      <c r="LZ157" s="5">
        <v>4259</v>
      </c>
      <c r="MA157" s="5">
        <v>2538</v>
      </c>
      <c r="MB157" s="5">
        <v>2740</v>
      </c>
      <c r="MC157" s="5">
        <v>2725</v>
      </c>
      <c r="MD157" s="5">
        <v>4061</v>
      </c>
      <c r="ME157" s="5">
        <v>2639</v>
      </c>
      <c r="MF157" s="5">
        <v>2116</v>
      </c>
      <c r="MG157" s="5">
        <v>1848</v>
      </c>
      <c r="MH157" s="5">
        <v>2221</v>
      </c>
      <c r="MI157" s="5">
        <v>2025</v>
      </c>
      <c r="MJ157" s="5">
        <v>2295</v>
      </c>
      <c r="MK157" s="5">
        <v>2667</v>
      </c>
      <c r="ML157" s="5">
        <v>2769</v>
      </c>
      <c r="MM157" s="5">
        <v>2833</v>
      </c>
      <c r="MN157" s="5">
        <v>3126</v>
      </c>
      <c r="MO157" s="5">
        <v>2985</v>
      </c>
      <c r="MP157" s="5">
        <v>2508</v>
      </c>
      <c r="MQ157" s="5">
        <v>0</v>
      </c>
      <c r="MR157" s="5">
        <v>0</v>
      </c>
      <c r="MS157" s="5">
        <v>0</v>
      </c>
      <c r="MT157" s="5">
        <v>0</v>
      </c>
      <c r="MU157" s="5">
        <v>0</v>
      </c>
      <c r="MV157" s="5">
        <v>0</v>
      </c>
      <c r="MW157" s="5">
        <v>0</v>
      </c>
      <c r="MX157" s="5">
        <v>0</v>
      </c>
      <c r="MY157" s="5">
        <v>0</v>
      </c>
      <c r="MZ157" s="5">
        <v>0</v>
      </c>
      <c r="NA157" s="5">
        <v>0</v>
      </c>
      <c r="NB157" s="5">
        <v>0</v>
      </c>
      <c r="NC157" s="5">
        <v>0</v>
      </c>
      <c r="ND157" s="5">
        <v>0</v>
      </c>
      <c r="NE157" s="5" t="s">
        <v>220</v>
      </c>
      <c r="NF157" s="5" t="s">
        <v>220</v>
      </c>
      <c r="NG157" s="5" t="s">
        <v>220</v>
      </c>
      <c r="NH157" s="5" t="s">
        <v>220</v>
      </c>
      <c r="NI157" s="5" t="s">
        <v>220</v>
      </c>
      <c r="NJ157" s="5" t="s">
        <v>220</v>
      </c>
      <c r="NK157" s="5" t="s">
        <v>220</v>
      </c>
      <c r="NL157" s="5" t="s">
        <v>220</v>
      </c>
      <c r="NM157" s="5" t="s">
        <v>220</v>
      </c>
      <c r="NN157" s="5" t="s">
        <v>220</v>
      </c>
      <c r="NO157" s="5" t="s">
        <v>220</v>
      </c>
      <c r="NP157" s="5" t="s">
        <v>220</v>
      </c>
      <c r="NQ157" s="5" t="s">
        <v>220</v>
      </c>
      <c r="NR157" s="5" t="s">
        <v>220</v>
      </c>
      <c r="NS157" s="5" t="s">
        <v>220</v>
      </c>
      <c r="NT157" s="5" t="s">
        <v>220</v>
      </c>
      <c r="NU157" s="5" t="s">
        <v>220</v>
      </c>
      <c r="NV157" s="5" t="s">
        <v>220</v>
      </c>
      <c r="NW157" s="5">
        <v>0</v>
      </c>
      <c r="NX157" s="5">
        <v>0</v>
      </c>
      <c r="NY157" s="5">
        <v>0</v>
      </c>
      <c r="NZ157" s="5">
        <v>0</v>
      </c>
      <c r="OA157" s="5">
        <v>0</v>
      </c>
      <c r="OB157" s="5">
        <v>0</v>
      </c>
      <c r="OC157" s="5">
        <v>0</v>
      </c>
      <c r="OD157" s="5">
        <v>0</v>
      </c>
      <c r="OE157" s="5">
        <v>0</v>
      </c>
      <c r="OF157" s="5">
        <v>0</v>
      </c>
      <c r="OG157" s="5">
        <v>0</v>
      </c>
      <c r="OH157" s="5">
        <v>0</v>
      </c>
      <c r="OI157" s="5">
        <v>0</v>
      </c>
      <c r="OJ157" s="5">
        <v>0</v>
      </c>
      <c r="OK157" s="5" t="s">
        <v>220</v>
      </c>
      <c r="OL157" s="5" t="s">
        <v>220</v>
      </c>
      <c r="OM157" s="5" t="s">
        <v>220</v>
      </c>
      <c r="ON157" s="5" t="s">
        <v>220</v>
      </c>
      <c r="OO157" s="5" t="s">
        <v>220</v>
      </c>
      <c r="OP157" s="5" t="s">
        <v>220</v>
      </c>
      <c r="OQ157" s="5" t="s">
        <v>220</v>
      </c>
      <c r="OR157" s="5" t="s">
        <v>220</v>
      </c>
      <c r="OS157" s="5" t="s">
        <v>220</v>
      </c>
      <c r="OT157" s="5" t="s">
        <v>220</v>
      </c>
      <c r="OU157" s="5" t="s">
        <v>220</v>
      </c>
      <c r="OV157" s="5" t="s">
        <v>220</v>
      </c>
      <c r="OW157" s="5" t="s">
        <v>220</v>
      </c>
      <c r="OX157" s="5" t="s">
        <v>220</v>
      </c>
      <c r="OY157" s="5" t="s">
        <v>220</v>
      </c>
      <c r="OZ157" s="5" t="s">
        <v>220</v>
      </c>
      <c r="PA157" s="5" t="s">
        <v>220</v>
      </c>
      <c r="PB157" s="5" t="s">
        <v>220</v>
      </c>
      <c r="PC157" s="5">
        <v>9287</v>
      </c>
      <c r="PD157" s="5">
        <v>12990</v>
      </c>
      <c r="PE157" s="5">
        <v>15307</v>
      </c>
      <c r="PF157" s="5">
        <v>18263</v>
      </c>
      <c r="PG157" s="5">
        <v>13462</v>
      </c>
      <c r="PH157" s="5">
        <v>14118</v>
      </c>
      <c r="PI157" s="5">
        <v>14352</v>
      </c>
      <c r="PJ157" s="5">
        <v>12254</v>
      </c>
      <c r="PK157" s="5">
        <v>11918</v>
      </c>
      <c r="PL157" s="5">
        <v>12045</v>
      </c>
      <c r="PM157" s="5">
        <v>14098</v>
      </c>
      <c r="PN157" s="5">
        <v>13826</v>
      </c>
      <c r="PO157" s="5">
        <v>13334</v>
      </c>
      <c r="PP157" s="5">
        <v>16621</v>
      </c>
      <c r="PQ157" s="5">
        <v>15828</v>
      </c>
      <c r="PR157" s="5">
        <v>12130</v>
      </c>
      <c r="PS157" s="5">
        <v>8840</v>
      </c>
      <c r="PT157" s="5">
        <v>23898</v>
      </c>
      <c r="PU157" s="5">
        <v>18204</v>
      </c>
      <c r="PV157" s="5">
        <v>17838</v>
      </c>
      <c r="PW157" s="5">
        <v>17716</v>
      </c>
      <c r="PX157" s="5">
        <v>16182</v>
      </c>
      <c r="PY157" s="5">
        <v>12665</v>
      </c>
      <c r="PZ157" s="5">
        <v>11577</v>
      </c>
      <c r="QA157" s="5">
        <v>10257</v>
      </c>
      <c r="QB157" s="5">
        <v>10115</v>
      </c>
      <c r="QC157" s="5">
        <v>11999</v>
      </c>
      <c r="QD157" s="5">
        <v>12180</v>
      </c>
      <c r="QE157" s="5">
        <v>10732</v>
      </c>
      <c r="QF157" s="5">
        <v>10820</v>
      </c>
      <c r="QG157" s="5">
        <v>10327</v>
      </c>
      <c r="QH157" s="5">
        <v>10076</v>
      </c>
      <c r="QI157" s="5">
        <v>55720</v>
      </c>
      <c r="QJ157" s="5">
        <v>47655</v>
      </c>
      <c r="QK157" s="5">
        <v>50125</v>
      </c>
      <c r="QL157" s="5">
        <v>36318</v>
      </c>
      <c r="QM157" s="5">
        <v>38964</v>
      </c>
      <c r="QN157" s="5">
        <v>31962</v>
      </c>
      <c r="QO157" s="5">
        <v>31250</v>
      </c>
      <c r="QP157" s="5">
        <v>27050</v>
      </c>
      <c r="QQ157" s="5">
        <v>33750</v>
      </c>
      <c r="QR157" s="5">
        <v>43644</v>
      </c>
      <c r="QS157" s="5">
        <v>24073</v>
      </c>
      <c r="QT157" s="5">
        <v>21958</v>
      </c>
      <c r="QU157" s="5">
        <v>20725</v>
      </c>
      <c r="QV157" s="5">
        <v>22935</v>
      </c>
      <c r="QW157" s="5">
        <v>25447</v>
      </c>
      <c r="QX157" s="5">
        <v>19439</v>
      </c>
      <c r="QY157" s="5">
        <v>20028</v>
      </c>
      <c r="QZ157" s="5">
        <v>18782</v>
      </c>
      <c r="RA157" s="5">
        <v>18036</v>
      </c>
      <c r="RB157" s="5">
        <v>17590</v>
      </c>
      <c r="RC157" s="5">
        <v>14714</v>
      </c>
      <c r="RD157" s="5">
        <v>13601</v>
      </c>
      <c r="RE157" s="5">
        <v>13615</v>
      </c>
      <c r="RF157" s="5">
        <v>12245</v>
      </c>
      <c r="RG157" s="5">
        <v>11889</v>
      </c>
      <c r="RH157" s="5">
        <v>13197</v>
      </c>
      <c r="RI157" s="5">
        <v>14995</v>
      </c>
      <c r="RJ157" s="5">
        <v>14250</v>
      </c>
      <c r="RK157" s="5">
        <v>16113</v>
      </c>
      <c r="RL157" s="5">
        <v>13698</v>
      </c>
      <c r="RM157" s="5">
        <v>13064</v>
      </c>
      <c r="RN157" s="5">
        <v>12299</v>
      </c>
      <c r="RO157" s="5">
        <v>34574</v>
      </c>
      <c r="RP157" s="5">
        <v>32098</v>
      </c>
      <c r="RQ157" s="5">
        <v>29911</v>
      </c>
      <c r="RR157" s="5">
        <v>26317</v>
      </c>
      <c r="RS157" s="5">
        <v>35119</v>
      </c>
      <c r="RT157" s="5">
        <v>27917</v>
      </c>
      <c r="RU157" s="5">
        <v>26811</v>
      </c>
      <c r="RV157" s="5">
        <v>28484</v>
      </c>
      <c r="RW157" s="5">
        <v>25270</v>
      </c>
      <c r="RX157" s="5">
        <v>21749</v>
      </c>
      <c r="RY157" s="5">
        <v>24371</v>
      </c>
      <c r="RZ157" s="5">
        <v>23637</v>
      </c>
      <c r="SA157" s="5">
        <v>18330</v>
      </c>
      <c r="SB157" s="5">
        <v>9866</v>
      </c>
      <c r="SC157" s="5">
        <v>6805</v>
      </c>
      <c r="SD157" s="5">
        <v>11606</v>
      </c>
      <c r="SE157" s="5">
        <v>11481</v>
      </c>
      <c r="SF157" s="5">
        <v>15855</v>
      </c>
      <c r="SG157" s="5">
        <v>13178</v>
      </c>
      <c r="SH157" s="5">
        <v>16179</v>
      </c>
      <c r="SI157" s="5">
        <v>18403</v>
      </c>
      <c r="SJ157" s="5">
        <v>15540</v>
      </c>
      <c r="SK157" s="5">
        <v>19927</v>
      </c>
      <c r="SL157" s="5">
        <v>20245</v>
      </c>
      <c r="SM157" s="5">
        <v>19400</v>
      </c>
      <c r="SN157" s="5">
        <v>11050</v>
      </c>
      <c r="SO157" s="5">
        <v>11004</v>
      </c>
      <c r="SP157" s="5">
        <v>10265</v>
      </c>
      <c r="SQ157" s="5">
        <v>9861</v>
      </c>
      <c r="SR157" s="5">
        <v>9360</v>
      </c>
      <c r="SS157" s="5">
        <v>8812</v>
      </c>
      <c r="ST157" s="5">
        <v>8836</v>
      </c>
      <c r="SU157" s="5">
        <v>45497</v>
      </c>
      <c r="SV157" s="5">
        <v>46381</v>
      </c>
      <c r="SW157" s="5">
        <v>46488</v>
      </c>
      <c r="SX157" s="5">
        <v>41765</v>
      </c>
      <c r="SY157" s="5">
        <v>51733</v>
      </c>
      <c r="SZ157" s="5">
        <v>46387</v>
      </c>
      <c r="TA157" s="5">
        <v>43239</v>
      </c>
      <c r="TB157" s="5">
        <v>33651</v>
      </c>
      <c r="TC157" s="5">
        <v>30952</v>
      </c>
      <c r="TD157" s="5">
        <v>28076</v>
      </c>
      <c r="TE157" s="5">
        <v>22676</v>
      </c>
      <c r="TF157" s="5">
        <v>13224</v>
      </c>
      <c r="TG157" s="5">
        <v>9027</v>
      </c>
      <c r="TH157" s="5">
        <v>10542</v>
      </c>
      <c r="TI157" s="5">
        <v>7992</v>
      </c>
      <c r="TJ157" s="5">
        <v>7411</v>
      </c>
      <c r="TK157" s="5">
        <v>8404</v>
      </c>
      <c r="TL157" s="5">
        <v>9331</v>
      </c>
      <c r="TM157" s="5">
        <v>5746</v>
      </c>
      <c r="TN157" s="5">
        <v>6316</v>
      </c>
      <c r="TO157" s="5">
        <v>5963</v>
      </c>
      <c r="TP157" s="5">
        <v>6390</v>
      </c>
      <c r="TQ157" s="5">
        <v>2793</v>
      </c>
      <c r="TR157" s="5">
        <v>7407</v>
      </c>
      <c r="TS157" s="5">
        <v>11058</v>
      </c>
      <c r="TT157" s="5">
        <v>13235</v>
      </c>
      <c r="TU157" s="5">
        <v>14748</v>
      </c>
      <c r="TV157" s="5">
        <v>15587</v>
      </c>
      <c r="TW157" s="5">
        <v>8572</v>
      </c>
      <c r="TX157" s="5">
        <v>5596</v>
      </c>
      <c r="TY157" s="5">
        <v>3213</v>
      </c>
      <c r="TZ157" s="5">
        <v>3047</v>
      </c>
      <c r="UA157" s="5">
        <v>4480</v>
      </c>
      <c r="UB157" s="5">
        <v>4552</v>
      </c>
      <c r="UC157" s="5">
        <v>5033</v>
      </c>
      <c r="UD157" s="5">
        <v>4262</v>
      </c>
      <c r="UE157" s="5">
        <v>5876</v>
      </c>
      <c r="UF157" s="5">
        <v>2760</v>
      </c>
      <c r="UG157" s="5">
        <v>2862</v>
      </c>
      <c r="UH157" s="5">
        <v>4686</v>
      </c>
      <c r="UI157" s="5">
        <v>3656</v>
      </c>
      <c r="UJ157" s="5">
        <v>2126</v>
      </c>
      <c r="UK157" s="5">
        <v>2837</v>
      </c>
      <c r="UL157" s="5">
        <v>6767</v>
      </c>
      <c r="UM157" s="5">
        <v>6023</v>
      </c>
      <c r="UN157" s="5">
        <v>3603</v>
      </c>
      <c r="UO157" s="5">
        <v>3059</v>
      </c>
      <c r="UP157" s="5">
        <v>3457</v>
      </c>
      <c r="UQ157" s="5">
        <v>16</v>
      </c>
      <c r="UR157" s="5">
        <v>23</v>
      </c>
      <c r="US157" s="5">
        <v>52</v>
      </c>
      <c r="UT157" s="5">
        <v>49</v>
      </c>
      <c r="UU157" s="5">
        <v>78</v>
      </c>
      <c r="UV157" s="5">
        <v>1466</v>
      </c>
      <c r="UW157" s="5">
        <v>462</v>
      </c>
      <c r="UX157" s="5">
        <v>551</v>
      </c>
      <c r="UY157" s="5">
        <v>340</v>
      </c>
      <c r="UZ157" s="5">
        <v>241</v>
      </c>
      <c r="VA157" s="5">
        <v>309</v>
      </c>
      <c r="VB157" s="5">
        <v>320</v>
      </c>
      <c r="VC157" s="5">
        <v>372</v>
      </c>
      <c r="VD157" s="5">
        <v>474</v>
      </c>
      <c r="VE157" s="5">
        <v>585</v>
      </c>
      <c r="VF157" s="5">
        <v>689</v>
      </c>
      <c r="VG157" s="5">
        <v>44958</v>
      </c>
      <c r="VH157" s="5">
        <v>49776</v>
      </c>
      <c r="VI157" s="5">
        <v>39642</v>
      </c>
      <c r="VJ157" s="5">
        <v>40494</v>
      </c>
      <c r="VK157" s="5">
        <v>53960</v>
      </c>
      <c r="VL157" s="5">
        <v>54786</v>
      </c>
      <c r="VM157" s="5">
        <v>72241</v>
      </c>
      <c r="VN157" s="5">
        <v>76970</v>
      </c>
      <c r="VO157" s="5">
        <v>72578</v>
      </c>
      <c r="VP157" s="5">
        <v>72921</v>
      </c>
      <c r="VQ157" s="5">
        <v>75645</v>
      </c>
      <c r="VR157" s="5">
        <v>66355</v>
      </c>
      <c r="VS157" s="5">
        <v>79029</v>
      </c>
      <c r="VT157" s="5">
        <v>70706</v>
      </c>
      <c r="VU157" s="5">
        <v>80942</v>
      </c>
      <c r="VV157" s="5">
        <v>77258</v>
      </c>
      <c r="VW157" s="5">
        <v>131008</v>
      </c>
      <c r="VX157" s="5">
        <v>85205</v>
      </c>
      <c r="VY157" s="5">
        <v>78223</v>
      </c>
      <c r="VZ157" s="5">
        <v>74808</v>
      </c>
      <c r="WA157" s="5">
        <v>55844</v>
      </c>
      <c r="WB157" s="5">
        <v>65906</v>
      </c>
      <c r="WC157" s="5">
        <v>80311</v>
      </c>
      <c r="WD157" s="5">
        <v>77874</v>
      </c>
      <c r="WE157" s="5">
        <v>70630</v>
      </c>
      <c r="WF157" s="5">
        <v>62806</v>
      </c>
      <c r="WG157" s="5">
        <v>58472</v>
      </c>
      <c r="WH157" s="5">
        <v>55533</v>
      </c>
      <c r="WI157" s="5">
        <v>55660</v>
      </c>
      <c r="WJ157" s="5">
        <v>47724</v>
      </c>
      <c r="WK157" s="5">
        <v>42591</v>
      </c>
      <c r="WL157" s="5">
        <v>42134</v>
      </c>
      <c r="WM157" s="5">
        <v>531</v>
      </c>
      <c r="WN157" s="5">
        <v>724</v>
      </c>
      <c r="WO157" s="5">
        <v>228</v>
      </c>
      <c r="WP157" s="5">
        <v>309</v>
      </c>
      <c r="WQ157" s="5">
        <v>947</v>
      </c>
      <c r="WR157" s="5">
        <v>282</v>
      </c>
      <c r="WS157" s="5">
        <v>671</v>
      </c>
      <c r="WT157" s="5">
        <v>209</v>
      </c>
      <c r="WU157" s="5">
        <v>104</v>
      </c>
      <c r="WV157" s="5">
        <v>204</v>
      </c>
      <c r="WW157" s="5">
        <v>66</v>
      </c>
      <c r="WX157" s="5">
        <v>237</v>
      </c>
      <c r="WY157" s="5">
        <v>39</v>
      </c>
      <c r="WZ157" s="5">
        <v>45</v>
      </c>
      <c r="XA157" s="5">
        <v>99</v>
      </c>
      <c r="XB157" s="5">
        <v>2</v>
      </c>
      <c r="XC157" s="5">
        <v>0</v>
      </c>
      <c r="XD157" s="5">
        <v>0</v>
      </c>
      <c r="XE157" s="5">
        <v>201</v>
      </c>
      <c r="XF157" s="5">
        <v>212</v>
      </c>
      <c r="XG157" s="5">
        <v>243</v>
      </c>
      <c r="XH157" s="5">
        <v>258</v>
      </c>
      <c r="XI157" s="5">
        <v>294</v>
      </c>
      <c r="XJ157" s="5">
        <v>467</v>
      </c>
      <c r="XK157" s="5">
        <v>762</v>
      </c>
      <c r="XL157" s="5">
        <v>2394</v>
      </c>
      <c r="XM157" s="5">
        <v>3501</v>
      </c>
      <c r="XN157" s="5">
        <v>3437</v>
      </c>
      <c r="XO157" s="5">
        <v>3372</v>
      </c>
      <c r="XP157" s="5">
        <v>2872</v>
      </c>
      <c r="XQ157" s="5">
        <v>2725</v>
      </c>
      <c r="XR157" s="5">
        <v>2461</v>
      </c>
      <c r="XS157" s="2">
        <v>16183</v>
      </c>
      <c r="XT157" s="3" t="s">
        <v>222</v>
      </c>
      <c r="XU157" s="3" t="s">
        <v>222</v>
      </c>
      <c r="XV157" s="3" t="s">
        <v>222</v>
      </c>
      <c r="XW157" s="3" t="s">
        <v>221</v>
      </c>
      <c r="XX157" s="3" t="s">
        <v>222</v>
      </c>
      <c r="XY157" s="3" t="s">
        <v>222</v>
      </c>
      <c r="XZ157" s="3" t="s">
        <v>234</v>
      </c>
    </row>
    <row r="158" spans="1:650" x14ac:dyDescent="0.3">
      <c r="A158" s="1" t="s">
        <v>152</v>
      </c>
      <c r="B158" s="2">
        <v>4062660</v>
      </c>
      <c r="C158" s="5">
        <v>0</v>
      </c>
      <c r="D158" s="5">
        <v>0</v>
      </c>
      <c r="E158" s="5">
        <v>0</v>
      </c>
      <c r="F158" s="5">
        <v>0</v>
      </c>
      <c r="G158" s="5">
        <v>0</v>
      </c>
      <c r="H158" s="5">
        <v>0</v>
      </c>
      <c r="I158" s="5">
        <v>0</v>
      </c>
      <c r="J158" s="5">
        <v>0</v>
      </c>
      <c r="K158" s="5">
        <v>0</v>
      </c>
      <c r="L158" s="5">
        <v>0</v>
      </c>
      <c r="M158" s="5">
        <v>0</v>
      </c>
      <c r="N158" s="5">
        <v>0</v>
      </c>
      <c r="O158" s="5">
        <v>0</v>
      </c>
      <c r="P158" s="5">
        <v>0</v>
      </c>
      <c r="Q158" s="5">
        <v>0</v>
      </c>
      <c r="R158" s="5">
        <v>1192</v>
      </c>
      <c r="S158" s="5">
        <v>0</v>
      </c>
      <c r="T158" s="5">
        <v>0</v>
      </c>
      <c r="U158" s="5">
        <v>0</v>
      </c>
      <c r="V158" s="5">
        <v>0</v>
      </c>
      <c r="W158" s="5">
        <v>0</v>
      </c>
      <c r="X158" s="5">
        <v>0</v>
      </c>
      <c r="Y158" s="5">
        <v>0</v>
      </c>
      <c r="Z158" s="5">
        <v>0</v>
      </c>
      <c r="AA158" s="5">
        <v>0</v>
      </c>
      <c r="AB158" s="5">
        <v>0</v>
      </c>
      <c r="AC158" s="5" t="s">
        <v>220</v>
      </c>
      <c r="AD158" s="5" t="s">
        <v>220</v>
      </c>
      <c r="AE158" s="5" t="s">
        <v>220</v>
      </c>
      <c r="AF158" s="5" t="s">
        <v>220</v>
      </c>
      <c r="AG158" s="5" t="s">
        <v>220</v>
      </c>
      <c r="AH158" s="5" t="s">
        <v>220</v>
      </c>
      <c r="AI158" s="5">
        <v>0</v>
      </c>
      <c r="AJ158" s="5">
        <v>0</v>
      </c>
      <c r="AK158" s="5">
        <v>0</v>
      </c>
      <c r="AL158" s="5">
        <v>0</v>
      </c>
      <c r="AM158" s="5">
        <v>0</v>
      </c>
      <c r="AN158" s="5">
        <v>0</v>
      </c>
      <c r="AO158" s="5">
        <v>0</v>
      </c>
      <c r="AP158" s="5">
        <v>0</v>
      </c>
      <c r="AQ158" s="5">
        <v>0</v>
      </c>
      <c r="AR158" s="5">
        <v>0</v>
      </c>
      <c r="AS158" s="5">
        <v>0</v>
      </c>
      <c r="AT158" s="5">
        <v>0</v>
      </c>
      <c r="AU158" s="5">
        <v>0</v>
      </c>
      <c r="AV158" s="5">
        <v>0</v>
      </c>
      <c r="AW158" s="5">
        <v>0</v>
      </c>
      <c r="AX158" s="5">
        <v>0</v>
      </c>
      <c r="AY158" s="5">
        <v>0</v>
      </c>
      <c r="AZ158" s="5">
        <v>0</v>
      </c>
      <c r="BA158" s="5">
        <v>0</v>
      </c>
      <c r="BB158" s="5">
        <v>0</v>
      </c>
      <c r="BC158" s="5">
        <v>0</v>
      </c>
      <c r="BD158" s="5">
        <v>0</v>
      </c>
      <c r="BE158" s="5">
        <v>0</v>
      </c>
      <c r="BF158" s="5">
        <v>0</v>
      </c>
      <c r="BG158" s="5">
        <v>0</v>
      </c>
      <c r="BH158" s="5">
        <v>0</v>
      </c>
      <c r="BI158" s="5" t="s">
        <v>220</v>
      </c>
      <c r="BJ158" s="5" t="s">
        <v>220</v>
      </c>
      <c r="BK158" s="5" t="s">
        <v>220</v>
      </c>
      <c r="BL158" s="5" t="s">
        <v>220</v>
      </c>
      <c r="BM158" s="5" t="s">
        <v>220</v>
      </c>
      <c r="BN158" s="5" t="s">
        <v>220</v>
      </c>
      <c r="BO158" s="5">
        <v>2611</v>
      </c>
      <c r="BP158" s="5">
        <v>546</v>
      </c>
      <c r="BQ158" s="5">
        <v>-1382</v>
      </c>
      <c r="BR158" s="5">
        <v>1598</v>
      </c>
      <c r="BS158" s="5">
        <v>685</v>
      </c>
      <c r="BT158" s="5">
        <v>1759</v>
      </c>
      <c r="BU158" s="5">
        <v>1136</v>
      </c>
      <c r="BV158" s="5">
        <v>157</v>
      </c>
      <c r="BW158" s="5">
        <v>338</v>
      </c>
      <c r="BX158" s="5">
        <v>56</v>
      </c>
      <c r="BY158" s="5">
        <v>299</v>
      </c>
      <c r="BZ158" s="5">
        <v>1206</v>
      </c>
      <c r="CA158" s="5">
        <v>986</v>
      </c>
      <c r="CB158" s="5">
        <v>4775</v>
      </c>
      <c r="CC158" s="5">
        <v>241</v>
      </c>
      <c r="CD158" s="5">
        <v>214</v>
      </c>
      <c r="CE158" s="5">
        <v>2558</v>
      </c>
      <c r="CF158" s="5">
        <v>375</v>
      </c>
      <c r="CG158" s="5">
        <v>0</v>
      </c>
      <c r="CH158" s="5">
        <v>870</v>
      </c>
      <c r="CI158" s="5">
        <v>400</v>
      </c>
      <c r="CJ158" s="5">
        <v>186</v>
      </c>
      <c r="CK158" s="5">
        <v>308</v>
      </c>
      <c r="CL158" s="5">
        <v>16</v>
      </c>
      <c r="CM158" s="5">
        <v>74</v>
      </c>
      <c r="CN158" s="5">
        <v>205</v>
      </c>
      <c r="CO158" s="5" t="s">
        <v>220</v>
      </c>
      <c r="CP158" s="5" t="s">
        <v>220</v>
      </c>
      <c r="CQ158" s="5" t="s">
        <v>220</v>
      </c>
      <c r="CR158" s="5" t="s">
        <v>220</v>
      </c>
      <c r="CS158" s="5" t="s">
        <v>220</v>
      </c>
      <c r="CT158" s="5" t="s">
        <v>220</v>
      </c>
      <c r="CU158" s="5">
        <v>20905</v>
      </c>
      <c r="CV158" s="5">
        <v>29982</v>
      </c>
      <c r="CW158" s="5">
        <v>14997</v>
      </c>
      <c r="CX158" s="5">
        <v>32095</v>
      </c>
      <c r="CY158" s="5">
        <v>8803</v>
      </c>
      <c r="CZ158" s="5">
        <v>8919</v>
      </c>
      <c r="DA158" s="5">
        <v>20568</v>
      </c>
      <c r="DB158" s="5">
        <v>6683</v>
      </c>
      <c r="DC158" s="5">
        <v>10138</v>
      </c>
      <c r="DD158" s="5">
        <v>6854</v>
      </c>
      <c r="DE158" s="5">
        <v>10420</v>
      </c>
      <c r="DF158" s="5">
        <v>13373</v>
      </c>
      <c r="DG158" s="5">
        <v>10697</v>
      </c>
      <c r="DH158" s="5">
        <v>8581</v>
      </c>
      <c r="DI158" s="5">
        <v>5469</v>
      </c>
      <c r="DJ158" s="5">
        <v>21591</v>
      </c>
      <c r="DK158" s="5">
        <v>10091</v>
      </c>
      <c r="DL158" s="5">
        <v>4212</v>
      </c>
      <c r="DM158" s="5">
        <v>3657</v>
      </c>
      <c r="DN158" s="5">
        <v>3664</v>
      </c>
      <c r="DO158" s="5">
        <v>3928</v>
      </c>
      <c r="DP158" s="5">
        <v>3435</v>
      </c>
      <c r="DQ158" s="5">
        <v>5679</v>
      </c>
      <c r="DR158" s="5">
        <v>4474</v>
      </c>
      <c r="DS158" s="5">
        <v>4070</v>
      </c>
      <c r="DT158" s="5">
        <v>4176</v>
      </c>
      <c r="DU158" s="5" t="s">
        <v>220</v>
      </c>
      <c r="DV158" s="5" t="s">
        <v>220</v>
      </c>
      <c r="DW158" s="5" t="s">
        <v>220</v>
      </c>
      <c r="DX158" s="5" t="s">
        <v>220</v>
      </c>
      <c r="DY158" s="5" t="s">
        <v>220</v>
      </c>
      <c r="DZ158" s="5" t="s">
        <v>220</v>
      </c>
      <c r="EA158" s="5">
        <v>1726</v>
      </c>
      <c r="EB158" s="5">
        <v>1203</v>
      </c>
      <c r="EC158" s="5">
        <v>1181</v>
      </c>
      <c r="ED158" s="5">
        <v>1334</v>
      </c>
      <c r="EE158" s="5">
        <v>969</v>
      </c>
      <c r="EF158" s="5">
        <v>745</v>
      </c>
      <c r="EG158" s="5">
        <v>1533</v>
      </c>
      <c r="EH158" s="5">
        <v>317</v>
      </c>
      <c r="EI158" s="5">
        <v>323</v>
      </c>
      <c r="EJ158" s="5">
        <v>159</v>
      </c>
      <c r="EK158" s="5">
        <v>396</v>
      </c>
      <c r="EL158" s="5">
        <v>118</v>
      </c>
      <c r="EM158" s="5">
        <v>142</v>
      </c>
      <c r="EN158" s="5">
        <v>101</v>
      </c>
      <c r="EO158" s="5">
        <v>405</v>
      </c>
      <c r="EP158" s="5">
        <v>347</v>
      </c>
      <c r="EQ158" s="5">
        <v>860</v>
      </c>
      <c r="ER158" s="5">
        <v>39</v>
      </c>
      <c r="ES158" s="5">
        <v>39</v>
      </c>
      <c r="ET158" s="5">
        <v>53</v>
      </c>
      <c r="EU158" s="5">
        <v>49</v>
      </c>
      <c r="EV158" s="5">
        <v>190</v>
      </c>
      <c r="EW158" s="5">
        <v>233</v>
      </c>
      <c r="EX158" s="5">
        <v>136</v>
      </c>
      <c r="EY158" s="5">
        <v>280</v>
      </c>
      <c r="EZ158" s="5">
        <v>160</v>
      </c>
      <c r="FA158" s="5" t="s">
        <v>220</v>
      </c>
      <c r="FB158" s="5" t="s">
        <v>220</v>
      </c>
      <c r="FC158" s="5" t="s">
        <v>220</v>
      </c>
      <c r="FD158" s="5" t="s">
        <v>220</v>
      </c>
      <c r="FE158" s="5" t="s">
        <v>220</v>
      </c>
      <c r="FF158" s="5" t="s">
        <v>220</v>
      </c>
      <c r="FG158" s="5">
        <v>0</v>
      </c>
      <c r="FH158" s="5">
        <v>0</v>
      </c>
      <c r="FI158" s="5">
        <v>0</v>
      </c>
      <c r="FJ158" s="5">
        <v>0</v>
      </c>
      <c r="FK158" s="5">
        <v>0</v>
      </c>
      <c r="FL158" s="5">
        <v>0</v>
      </c>
      <c r="FM158" s="5">
        <v>0</v>
      </c>
      <c r="FN158" s="5">
        <v>0</v>
      </c>
      <c r="FO158" s="5">
        <v>0</v>
      </c>
      <c r="FP158" s="5">
        <v>0</v>
      </c>
      <c r="FQ158" s="5">
        <v>0</v>
      </c>
      <c r="FR158" s="5">
        <v>0</v>
      </c>
      <c r="FS158" s="5">
        <v>0</v>
      </c>
      <c r="FT158" s="5">
        <v>0</v>
      </c>
      <c r="FU158" s="5" t="s">
        <v>220</v>
      </c>
      <c r="FV158" s="5" t="s">
        <v>220</v>
      </c>
      <c r="FW158" s="5" t="s">
        <v>220</v>
      </c>
      <c r="FX158" s="5" t="s">
        <v>220</v>
      </c>
      <c r="FY158" s="5" t="s">
        <v>220</v>
      </c>
      <c r="FZ158" s="5" t="s">
        <v>220</v>
      </c>
      <c r="GA158" s="5" t="s">
        <v>220</v>
      </c>
      <c r="GB158" s="5" t="s">
        <v>220</v>
      </c>
      <c r="GC158" s="5" t="s">
        <v>220</v>
      </c>
      <c r="GD158" s="5" t="s">
        <v>220</v>
      </c>
      <c r="GE158" s="5" t="s">
        <v>220</v>
      </c>
      <c r="GF158" s="5" t="s">
        <v>220</v>
      </c>
      <c r="GG158" s="5" t="s">
        <v>220</v>
      </c>
      <c r="GH158" s="5" t="s">
        <v>220</v>
      </c>
      <c r="GI158" s="5" t="s">
        <v>220</v>
      </c>
      <c r="GJ158" s="5" t="s">
        <v>220</v>
      </c>
      <c r="GK158" s="5" t="s">
        <v>220</v>
      </c>
      <c r="GL158" s="5" t="s">
        <v>220</v>
      </c>
      <c r="GM158" s="5">
        <v>25242</v>
      </c>
      <c r="GN158" s="5">
        <v>31731</v>
      </c>
      <c r="GO158" s="5">
        <v>14796</v>
      </c>
      <c r="GP158" s="5">
        <v>35027</v>
      </c>
      <c r="GQ158" s="5">
        <v>10457</v>
      </c>
      <c r="GR158" s="5">
        <v>11423</v>
      </c>
      <c r="GS158" s="5">
        <v>23237</v>
      </c>
      <c r="GT158" s="5">
        <v>7157</v>
      </c>
      <c r="GU158" s="5">
        <v>10799</v>
      </c>
      <c r="GV158" s="5">
        <v>7069</v>
      </c>
      <c r="GW158" s="5">
        <v>11116</v>
      </c>
      <c r="GX158" s="5">
        <v>14697</v>
      </c>
      <c r="GY158" s="5">
        <v>11826</v>
      </c>
      <c r="GZ158" s="5">
        <v>13457</v>
      </c>
      <c r="HA158" s="5">
        <v>6115</v>
      </c>
      <c r="HB158" s="5">
        <v>23343</v>
      </c>
      <c r="HC158" s="5">
        <v>13508</v>
      </c>
      <c r="HD158" s="5">
        <v>4626</v>
      </c>
      <c r="HE158" s="5">
        <v>3696</v>
      </c>
      <c r="HF158" s="5">
        <v>4586</v>
      </c>
      <c r="HG158" s="5">
        <v>4376</v>
      </c>
      <c r="HH158" s="5">
        <v>3811</v>
      </c>
      <c r="HI158" s="5">
        <v>6220</v>
      </c>
      <c r="HJ158" s="5">
        <v>4626</v>
      </c>
      <c r="HK158" s="5">
        <v>4423</v>
      </c>
      <c r="HL158" s="5">
        <v>4541</v>
      </c>
      <c r="HM158" s="5" t="s">
        <v>220</v>
      </c>
      <c r="HN158" s="5" t="s">
        <v>220</v>
      </c>
      <c r="HO158" s="5" t="s">
        <v>220</v>
      </c>
      <c r="HP158" s="5" t="s">
        <v>220</v>
      </c>
      <c r="HQ158" s="5" t="s">
        <v>220</v>
      </c>
      <c r="HR158" s="5" t="s">
        <v>220</v>
      </c>
      <c r="HS158" s="5">
        <v>99524</v>
      </c>
      <c r="HT158" s="5">
        <v>92653</v>
      </c>
      <c r="HU158" s="5">
        <v>86016</v>
      </c>
      <c r="HV158" s="5">
        <v>100537</v>
      </c>
      <c r="HW158" s="5">
        <v>102042</v>
      </c>
      <c r="HX158" s="5">
        <v>93434</v>
      </c>
      <c r="HY158" s="5">
        <v>96078</v>
      </c>
      <c r="HZ158" s="5">
        <v>101215</v>
      </c>
      <c r="IA158" s="5">
        <v>117472</v>
      </c>
      <c r="IB158" s="5">
        <v>143118</v>
      </c>
      <c r="IC158" s="5">
        <v>145593</v>
      </c>
      <c r="ID158" s="5">
        <v>162078</v>
      </c>
      <c r="IE158" s="5">
        <v>134274</v>
      </c>
      <c r="IF158" s="5">
        <v>102100</v>
      </c>
      <c r="IG158" s="5">
        <v>96480</v>
      </c>
      <c r="IH158" s="5">
        <v>84073</v>
      </c>
      <c r="II158" s="5">
        <v>71807</v>
      </c>
      <c r="IJ158" s="5">
        <v>73635</v>
      </c>
      <c r="IK158" s="5">
        <v>78257</v>
      </c>
      <c r="IL158" s="5">
        <v>78079</v>
      </c>
      <c r="IM158" s="5">
        <v>69660</v>
      </c>
      <c r="IN158" s="5">
        <v>74504</v>
      </c>
      <c r="IO158" s="5">
        <v>72412</v>
      </c>
      <c r="IP158" s="5">
        <v>69588</v>
      </c>
      <c r="IQ158" s="5">
        <v>65743</v>
      </c>
      <c r="IR158" s="5">
        <v>67066</v>
      </c>
      <c r="IS158" s="5" t="s">
        <v>220</v>
      </c>
      <c r="IT158" s="5" t="s">
        <v>220</v>
      </c>
      <c r="IU158" s="5" t="s">
        <v>220</v>
      </c>
      <c r="IV158" s="5" t="s">
        <v>220</v>
      </c>
      <c r="IW158" s="5" t="s">
        <v>220</v>
      </c>
      <c r="IX158" s="5" t="s">
        <v>220</v>
      </c>
      <c r="IY158" s="5">
        <v>0</v>
      </c>
      <c r="IZ158" s="5">
        <v>0</v>
      </c>
      <c r="JA158" s="5">
        <v>0</v>
      </c>
      <c r="JB158" s="5">
        <v>0</v>
      </c>
      <c r="JC158" s="5">
        <v>0</v>
      </c>
      <c r="JD158" s="5">
        <v>0</v>
      </c>
      <c r="JE158" s="5">
        <v>0</v>
      </c>
      <c r="JF158" s="5">
        <v>0</v>
      </c>
      <c r="JG158" s="5">
        <v>0</v>
      </c>
      <c r="JH158" s="5">
        <v>0</v>
      </c>
      <c r="JI158" s="5">
        <v>0</v>
      </c>
      <c r="JJ158" s="5">
        <v>0</v>
      </c>
      <c r="JK158" s="5">
        <v>0</v>
      </c>
      <c r="JL158" s="5">
        <v>0</v>
      </c>
      <c r="JM158" s="5">
        <v>0</v>
      </c>
      <c r="JN158" s="5">
        <v>0</v>
      </c>
      <c r="JO158" s="5">
        <v>0</v>
      </c>
      <c r="JP158" s="5">
        <v>0</v>
      </c>
      <c r="JQ158" s="5">
        <v>0</v>
      </c>
      <c r="JR158" s="5">
        <v>0</v>
      </c>
      <c r="JS158" s="5">
        <v>0</v>
      </c>
      <c r="JT158" s="5">
        <v>0</v>
      </c>
      <c r="JU158" s="5">
        <v>0</v>
      </c>
      <c r="JV158" s="5">
        <v>0</v>
      </c>
      <c r="JW158" s="5">
        <v>0</v>
      </c>
      <c r="JX158" s="5">
        <v>0</v>
      </c>
      <c r="JY158" s="5" t="s">
        <v>220</v>
      </c>
      <c r="JZ158" s="5" t="s">
        <v>220</v>
      </c>
      <c r="KA158" s="5" t="s">
        <v>220</v>
      </c>
      <c r="KB158" s="5" t="s">
        <v>220</v>
      </c>
      <c r="KC158" s="5" t="s">
        <v>220</v>
      </c>
      <c r="KD158" s="5" t="s">
        <v>220</v>
      </c>
      <c r="KE158" s="5">
        <v>1978</v>
      </c>
      <c r="KF158" s="5">
        <v>2255</v>
      </c>
      <c r="KG158" s="5">
        <v>1803</v>
      </c>
      <c r="KH158" s="5">
        <v>1407</v>
      </c>
      <c r="KI158" s="5">
        <v>1691</v>
      </c>
      <c r="KJ158" s="5">
        <v>1910</v>
      </c>
      <c r="KK158" s="5">
        <v>1439</v>
      </c>
      <c r="KL158" s="5">
        <v>1272</v>
      </c>
      <c r="KM158" s="5">
        <v>971</v>
      </c>
      <c r="KN158" s="5">
        <v>909</v>
      </c>
      <c r="KO158" s="5">
        <v>901</v>
      </c>
      <c r="KP158" s="5">
        <v>1132</v>
      </c>
      <c r="KQ158" s="5">
        <v>942</v>
      </c>
      <c r="KR158" s="5">
        <v>1027</v>
      </c>
      <c r="KS158" s="5">
        <v>1449</v>
      </c>
      <c r="KT158" s="5">
        <v>1326</v>
      </c>
      <c r="KU158" s="5">
        <v>1321</v>
      </c>
      <c r="KV158" s="5">
        <v>544</v>
      </c>
      <c r="KW158" s="5">
        <v>1072</v>
      </c>
      <c r="KX158" s="5">
        <v>964</v>
      </c>
      <c r="KY158" s="5">
        <v>924</v>
      </c>
      <c r="KZ158" s="5">
        <v>985</v>
      </c>
      <c r="LA158" s="5">
        <v>898</v>
      </c>
      <c r="LB158" s="5">
        <v>1097</v>
      </c>
      <c r="LC158" s="5">
        <v>915</v>
      </c>
      <c r="LD158" s="5">
        <v>944</v>
      </c>
      <c r="LE158" s="5" t="s">
        <v>220</v>
      </c>
      <c r="LF158" s="5" t="s">
        <v>220</v>
      </c>
      <c r="LG158" s="5" t="s">
        <v>220</v>
      </c>
      <c r="LH158" s="5" t="s">
        <v>220</v>
      </c>
      <c r="LI158" s="5" t="s">
        <v>220</v>
      </c>
      <c r="LJ158" s="5" t="s">
        <v>220</v>
      </c>
      <c r="LK158" s="5">
        <v>915</v>
      </c>
      <c r="LL158" s="5">
        <v>513</v>
      </c>
      <c r="LM158" s="5">
        <v>409</v>
      </c>
      <c r="LN158" s="5">
        <v>166</v>
      </c>
      <c r="LO158" s="5">
        <v>435</v>
      </c>
      <c r="LP158" s="5">
        <v>997</v>
      </c>
      <c r="LQ158" s="5">
        <v>405</v>
      </c>
      <c r="LR158" s="5">
        <v>422</v>
      </c>
      <c r="LS158" s="5">
        <v>449</v>
      </c>
      <c r="LT158" s="5">
        <v>561</v>
      </c>
      <c r="LU158" s="5">
        <v>429</v>
      </c>
      <c r="LV158" s="5">
        <v>1012</v>
      </c>
      <c r="LW158" s="5">
        <v>409</v>
      </c>
      <c r="LX158" s="5">
        <v>95</v>
      </c>
      <c r="LY158" s="5">
        <v>151</v>
      </c>
      <c r="LZ158" s="5">
        <v>678</v>
      </c>
      <c r="MA158" s="5">
        <v>341</v>
      </c>
      <c r="MB158" s="5">
        <v>433</v>
      </c>
      <c r="MC158" s="5">
        <v>616</v>
      </c>
      <c r="MD158" s="5">
        <v>895</v>
      </c>
      <c r="ME158" s="5">
        <v>537</v>
      </c>
      <c r="MF158" s="5">
        <v>739</v>
      </c>
      <c r="MG158" s="5">
        <v>503</v>
      </c>
      <c r="MH158" s="5">
        <v>734</v>
      </c>
      <c r="MI158" s="5">
        <v>765</v>
      </c>
      <c r="MJ158" s="5">
        <v>592</v>
      </c>
      <c r="MK158" s="5" t="s">
        <v>220</v>
      </c>
      <c r="ML158" s="5" t="s">
        <v>220</v>
      </c>
      <c r="MM158" s="5" t="s">
        <v>220</v>
      </c>
      <c r="MN158" s="5" t="s">
        <v>220</v>
      </c>
      <c r="MO158" s="5" t="s">
        <v>220</v>
      </c>
      <c r="MP158" s="5" t="s">
        <v>220</v>
      </c>
      <c r="MQ158" s="5">
        <v>89</v>
      </c>
      <c r="MR158" s="5">
        <v>132</v>
      </c>
      <c r="MS158" s="5">
        <v>106</v>
      </c>
      <c r="MT158" s="5">
        <v>84</v>
      </c>
      <c r="MU158" s="5">
        <v>89</v>
      </c>
      <c r="MV158" s="5">
        <v>112</v>
      </c>
      <c r="MW158" s="5">
        <v>0</v>
      </c>
      <c r="MX158" s="5">
        <v>0</v>
      </c>
      <c r="MY158" s="5">
        <v>0</v>
      </c>
      <c r="MZ158" s="5">
        <v>0</v>
      </c>
      <c r="NA158" s="5">
        <v>0</v>
      </c>
      <c r="NB158" s="5">
        <v>0</v>
      </c>
      <c r="NC158" s="5">
        <v>0</v>
      </c>
      <c r="ND158" s="5">
        <v>0</v>
      </c>
      <c r="NE158" s="5" t="s">
        <v>220</v>
      </c>
      <c r="NF158" s="5" t="s">
        <v>220</v>
      </c>
      <c r="NG158" s="5" t="s">
        <v>220</v>
      </c>
      <c r="NH158" s="5" t="s">
        <v>220</v>
      </c>
      <c r="NI158" s="5" t="s">
        <v>220</v>
      </c>
      <c r="NJ158" s="5" t="s">
        <v>220</v>
      </c>
      <c r="NK158" s="5" t="s">
        <v>220</v>
      </c>
      <c r="NL158" s="5" t="s">
        <v>220</v>
      </c>
      <c r="NM158" s="5" t="s">
        <v>220</v>
      </c>
      <c r="NN158" s="5" t="s">
        <v>220</v>
      </c>
      <c r="NO158" s="5" t="s">
        <v>220</v>
      </c>
      <c r="NP158" s="5" t="s">
        <v>220</v>
      </c>
      <c r="NQ158" s="5" t="s">
        <v>220</v>
      </c>
      <c r="NR158" s="5" t="s">
        <v>220</v>
      </c>
      <c r="NS158" s="5" t="s">
        <v>220</v>
      </c>
      <c r="NT158" s="5" t="s">
        <v>220</v>
      </c>
      <c r="NU158" s="5" t="s">
        <v>220</v>
      </c>
      <c r="NV158" s="5" t="s">
        <v>220</v>
      </c>
      <c r="NW158" s="5">
        <v>0</v>
      </c>
      <c r="NX158" s="5">
        <v>0</v>
      </c>
      <c r="NY158" s="5">
        <v>0</v>
      </c>
      <c r="NZ158" s="5">
        <v>0</v>
      </c>
      <c r="OA158" s="5">
        <v>0</v>
      </c>
      <c r="OB158" s="5">
        <v>0</v>
      </c>
      <c r="OC158" s="5">
        <v>0</v>
      </c>
      <c r="OD158" s="5">
        <v>0</v>
      </c>
      <c r="OE158" s="5">
        <v>0</v>
      </c>
      <c r="OF158" s="5">
        <v>0</v>
      </c>
      <c r="OG158" s="5">
        <v>0</v>
      </c>
      <c r="OH158" s="5">
        <v>0</v>
      </c>
      <c r="OI158" s="5">
        <v>0</v>
      </c>
      <c r="OJ158" s="5">
        <v>0</v>
      </c>
      <c r="OK158" s="5" t="s">
        <v>220</v>
      </c>
      <c r="OL158" s="5" t="s">
        <v>220</v>
      </c>
      <c r="OM158" s="5" t="s">
        <v>220</v>
      </c>
      <c r="ON158" s="5" t="s">
        <v>220</v>
      </c>
      <c r="OO158" s="5" t="s">
        <v>220</v>
      </c>
      <c r="OP158" s="5" t="s">
        <v>220</v>
      </c>
      <c r="OQ158" s="5" t="s">
        <v>220</v>
      </c>
      <c r="OR158" s="5" t="s">
        <v>220</v>
      </c>
      <c r="OS158" s="5" t="s">
        <v>220</v>
      </c>
      <c r="OT158" s="5" t="s">
        <v>220</v>
      </c>
      <c r="OU158" s="5" t="s">
        <v>220</v>
      </c>
      <c r="OV158" s="5" t="s">
        <v>220</v>
      </c>
      <c r="OW158" s="5" t="s">
        <v>220</v>
      </c>
      <c r="OX158" s="5" t="s">
        <v>220</v>
      </c>
      <c r="OY158" s="5" t="s">
        <v>220</v>
      </c>
      <c r="OZ158" s="5" t="s">
        <v>220</v>
      </c>
      <c r="PA158" s="5" t="s">
        <v>220</v>
      </c>
      <c r="PB158" s="5" t="s">
        <v>220</v>
      </c>
      <c r="PC158" s="5">
        <v>5669</v>
      </c>
      <c r="PD158" s="5">
        <v>5703</v>
      </c>
      <c r="PE158" s="5">
        <v>5785</v>
      </c>
      <c r="PF158" s="5">
        <v>5424</v>
      </c>
      <c r="PG158" s="5">
        <v>5137</v>
      </c>
      <c r="PH158" s="5">
        <v>3923</v>
      </c>
      <c r="PI158" s="5">
        <v>4584</v>
      </c>
      <c r="PJ158" s="5">
        <v>3806</v>
      </c>
      <c r="PK158" s="5">
        <v>2445</v>
      </c>
      <c r="PL158" s="5">
        <v>2317</v>
      </c>
      <c r="PM158" s="5">
        <v>2092</v>
      </c>
      <c r="PN158" s="5">
        <v>3310</v>
      </c>
      <c r="PO158" s="5">
        <v>3310</v>
      </c>
      <c r="PP158" s="5">
        <v>2085</v>
      </c>
      <c r="PQ158" s="5">
        <v>3343</v>
      </c>
      <c r="PR158" s="5">
        <v>3406</v>
      </c>
      <c r="PS158" s="5">
        <v>3095</v>
      </c>
      <c r="PT158" s="5">
        <v>1634</v>
      </c>
      <c r="PU158" s="5">
        <v>3364</v>
      </c>
      <c r="PV158" s="5">
        <v>3225</v>
      </c>
      <c r="PW158" s="5">
        <v>3177</v>
      </c>
      <c r="PX158" s="5">
        <v>3115</v>
      </c>
      <c r="PY158" s="5">
        <v>3245</v>
      </c>
      <c r="PZ158" s="5">
        <v>3370</v>
      </c>
      <c r="QA158" s="5">
        <v>2523</v>
      </c>
      <c r="QB158" s="5">
        <v>2432</v>
      </c>
      <c r="QC158" s="5" t="s">
        <v>220</v>
      </c>
      <c r="QD158" s="5" t="s">
        <v>220</v>
      </c>
      <c r="QE158" s="5" t="s">
        <v>220</v>
      </c>
      <c r="QF158" s="5" t="s">
        <v>220</v>
      </c>
      <c r="QG158" s="5" t="s">
        <v>220</v>
      </c>
      <c r="QH158" s="5" t="s">
        <v>220</v>
      </c>
      <c r="QI158" s="5">
        <v>9936</v>
      </c>
      <c r="QJ158" s="5">
        <v>11507</v>
      </c>
      <c r="QK158" s="5">
        <v>13076</v>
      </c>
      <c r="QL158" s="5">
        <v>13346</v>
      </c>
      <c r="QM158" s="5">
        <v>11156</v>
      </c>
      <c r="QN158" s="5">
        <v>8057</v>
      </c>
      <c r="QO158" s="5">
        <v>6875</v>
      </c>
      <c r="QP158" s="5">
        <v>6625</v>
      </c>
      <c r="QQ158" s="5">
        <v>7005</v>
      </c>
      <c r="QR158" s="5">
        <v>7602</v>
      </c>
      <c r="QS158" s="5">
        <v>6606</v>
      </c>
      <c r="QT158" s="5">
        <v>3983</v>
      </c>
      <c r="QU158" s="5">
        <v>3995</v>
      </c>
      <c r="QV158" s="5">
        <v>3973</v>
      </c>
      <c r="QW158" s="5">
        <v>4098</v>
      </c>
      <c r="QX158" s="5">
        <v>4726</v>
      </c>
      <c r="QY158" s="5">
        <v>2969</v>
      </c>
      <c r="QZ158" s="5">
        <v>3754</v>
      </c>
      <c r="RA158" s="5">
        <v>3750</v>
      </c>
      <c r="RB158" s="5">
        <v>3113</v>
      </c>
      <c r="RC158" s="5">
        <v>5116</v>
      </c>
      <c r="RD158" s="5">
        <v>3938</v>
      </c>
      <c r="RE158" s="5">
        <v>2944</v>
      </c>
      <c r="RF158" s="5">
        <v>3887</v>
      </c>
      <c r="RG158" s="5">
        <v>4017</v>
      </c>
      <c r="RH158" s="5">
        <v>4314</v>
      </c>
      <c r="RI158" s="5" t="s">
        <v>220</v>
      </c>
      <c r="RJ158" s="5" t="s">
        <v>220</v>
      </c>
      <c r="RK158" s="5" t="s">
        <v>220</v>
      </c>
      <c r="RL158" s="5" t="s">
        <v>220</v>
      </c>
      <c r="RM158" s="5" t="s">
        <v>220</v>
      </c>
      <c r="RN158" s="5" t="s">
        <v>220</v>
      </c>
      <c r="RO158" s="5">
        <v>6931</v>
      </c>
      <c r="RP158" s="5">
        <v>5203</v>
      </c>
      <c r="RQ158" s="5">
        <v>5455</v>
      </c>
      <c r="RR158" s="5">
        <v>5290</v>
      </c>
      <c r="RS158" s="5">
        <v>4839</v>
      </c>
      <c r="RT158" s="5">
        <v>4421</v>
      </c>
      <c r="RU158" s="5">
        <v>4967</v>
      </c>
      <c r="RV158" s="5">
        <v>5152</v>
      </c>
      <c r="RW158" s="5">
        <v>4857</v>
      </c>
      <c r="RX158" s="5">
        <v>4903</v>
      </c>
      <c r="RY158" s="5">
        <v>5839</v>
      </c>
      <c r="RZ158" s="5">
        <v>5379</v>
      </c>
      <c r="SA158" s="5">
        <v>4108</v>
      </c>
      <c r="SB158" s="5">
        <v>4610</v>
      </c>
      <c r="SC158" s="5">
        <v>4595</v>
      </c>
      <c r="SD158" s="5">
        <v>4901</v>
      </c>
      <c r="SE158" s="5">
        <v>4890</v>
      </c>
      <c r="SF158" s="5">
        <v>8990</v>
      </c>
      <c r="SG158" s="5">
        <v>3782</v>
      </c>
      <c r="SH158" s="5">
        <v>3615</v>
      </c>
      <c r="SI158" s="5">
        <v>4771</v>
      </c>
      <c r="SJ158" s="5">
        <v>3732</v>
      </c>
      <c r="SK158" s="5">
        <v>2926</v>
      </c>
      <c r="SL158" s="5">
        <v>2633</v>
      </c>
      <c r="SM158" s="5">
        <v>2793</v>
      </c>
      <c r="SN158" s="5">
        <v>2997</v>
      </c>
      <c r="SO158" s="5" t="s">
        <v>220</v>
      </c>
      <c r="SP158" s="5" t="s">
        <v>220</v>
      </c>
      <c r="SQ158" s="5" t="s">
        <v>220</v>
      </c>
      <c r="SR158" s="5" t="s">
        <v>220</v>
      </c>
      <c r="SS158" s="5" t="s">
        <v>220</v>
      </c>
      <c r="ST158" s="5" t="s">
        <v>220</v>
      </c>
      <c r="SU158" s="5">
        <v>9411</v>
      </c>
      <c r="SV158" s="5">
        <v>10708</v>
      </c>
      <c r="SW158" s="5">
        <v>10618</v>
      </c>
      <c r="SX158" s="5">
        <v>10002</v>
      </c>
      <c r="SY158" s="5">
        <v>8954</v>
      </c>
      <c r="SZ158" s="5">
        <v>11831</v>
      </c>
      <c r="TA158" s="5">
        <v>10556</v>
      </c>
      <c r="TB158" s="5">
        <v>11484</v>
      </c>
      <c r="TC158" s="5">
        <v>10230</v>
      </c>
      <c r="TD158" s="5">
        <v>9478</v>
      </c>
      <c r="TE158" s="5">
        <v>8485</v>
      </c>
      <c r="TF158" s="5">
        <v>7829</v>
      </c>
      <c r="TG158" s="5">
        <v>5347</v>
      </c>
      <c r="TH158" s="5">
        <v>7731</v>
      </c>
      <c r="TI158" s="5">
        <v>5847</v>
      </c>
      <c r="TJ158" s="5">
        <v>5109</v>
      </c>
      <c r="TK158" s="5">
        <v>4843</v>
      </c>
      <c r="TL158" s="5">
        <v>2203</v>
      </c>
      <c r="TM158" s="5">
        <v>3456</v>
      </c>
      <c r="TN158" s="5">
        <v>3379</v>
      </c>
      <c r="TO158" s="5">
        <v>3412</v>
      </c>
      <c r="TP158" s="5">
        <v>1823</v>
      </c>
      <c r="TQ158" s="5">
        <v>302</v>
      </c>
      <c r="TR158" s="5">
        <v>467</v>
      </c>
      <c r="TS158" s="5">
        <v>559</v>
      </c>
      <c r="TT158" s="5">
        <v>647</v>
      </c>
      <c r="TU158" s="5" t="s">
        <v>220</v>
      </c>
      <c r="TV158" s="5" t="s">
        <v>220</v>
      </c>
      <c r="TW158" s="5" t="s">
        <v>220</v>
      </c>
      <c r="TX158" s="5" t="s">
        <v>220</v>
      </c>
      <c r="TY158" s="5" t="s">
        <v>220</v>
      </c>
      <c r="TZ158" s="5" t="s">
        <v>220</v>
      </c>
      <c r="UA158" s="5">
        <v>1</v>
      </c>
      <c r="UB158" s="5">
        <v>1</v>
      </c>
      <c r="UC158" s="5">
        <v>1</v>
      </c>
      <c r="UD158" s="5">
        <v>2</v>
      </c>
      <c r="UE158" s="5">
        <v>6</v>
      </c>
      <c r="UF158" s="5">
        <v>2</v>
      </c>
      <c r="UG158" s="5">
        <v>2</v>
      </c>
      <c r="UH158" s="5">
        <v>1</v>
      </c>
      <c r="UI158" s="5">
        <v>33</v>
      </c>
      <c r="UJ158" s="5">
        <v>1</v>
      </c>
      <c r="UK158" s="5">
        <v>8</v>
      </c>
      <c r="UL158" s="5">
        <v>0</v>
      </c>
      <c r="UM158" s="5">
        <v>0</v>
      </c>
      <c r="UN158" s="5">
        <v>4</v>
      </c>
      <c r="UO158" s="5">
        <v>7</v>
      </c>
      <c r="UP158" s="5">
        <v>6</v>
      </c>
      <c r="UQ158" s="5">
        <v>6</v>
      </c>
      <c r="UR158" s="5">
        <v>7</v>
      </c>
      <c r="US158" s="5">
        <v>11</v>
      </c>
      <c r="UT158" s="5">
        <v>1</v>
      </c>
      <c r="UU158" s="5">
        <v>3</v>
      </c>
      <c r="UV158" s="5">
        <v>2</v>
      </c>
      <c r="UW158" s="5">
        <v>15</v>
      </c>
      <c r="UX158" s="5">
        <v>46</v>
      </c>
      <c r="UY158" s="5">
        <v>86</v>
      </c>
      <c r="UZ158" s="5">
        <v>59</v>
      </c>
      <c r="VA158" s="5" t="s">
        <v>220</v>
      </c>
      <c r="VB158" s="5" t="s">
        <v>220</v>
      </c>
      <c r="VC158" s="5" t="s">
        <v>220</v>
      </c>
      <c r="VD158" s="5" t="s">
        <v>220</v>
      </c>
      <c r="VE158" s="5" t="s">
        <v>220</v>
      </c>
      <c r="VF158" s="5" t="s">
        <v>220</v>
      </c>
      <c r="VG158" s="5">
        <v>19403</v>
      </c>
      <c r="VH158" s="5">
        <v>21105</v>
      </c>
      <c r="VI158" s="5">
        <v>20077</v>
      </c>
      <c r="VJ158" s="5">
        <v>18906</v>
      </c>
      <c r="VK158" s="5">
        <v>20059</v>
      </c>
      <c r="VL158" s="5">
        <v>20665</v>
      </c>
      <c r="VM158" s="5">
        <v>23423</v>
      </c>
      <c r="VN158" s="5">
        <v>23552</v>
      </c>
      <c r="VO158" s="5">
        <v>25240</v>
      </c>
      <c r="VP158" s="5">
        <v>21346</v>
      </c>
      <c r="VQ158" s="5">
        <v>22768</v>
      </c>
      <c r="VR158" s="5">
        <v>23899</v>
      </c>
      <c r="VS158" s="5">
        <v>21991</v>
      </c>
      <c r="VT158" s="5">
        <v>22058</v>
      </c>
      <c r="VU158" s="5">
        <v>20516</v>
      </c>
      <c r="VV158" s="5">
        <v>13955</v>
      </c>
      <c r="VW158" s="5">
        <v>16029</v>
      </c>
      <c r="VX158" s="5">
        <v>12337</v>
      </c>
      <c r="VY158" s="5">
        <v>12697</v>
      </c>
      <c r="VZ158" s="5">
        <v>11394</v>
      </c>
      <c r="WA158" s="5">
        <v>20843</v>
      </c>
      <c r="WB158" s="5">
        <v>15343</v>
      </c>
      <c r="WC158" s="5">
        <v>13846</v>
      </c>
      <c r="WD158" s="5">
        <v>15462</v>
      </c>
      <c r="WE158" s="5">
        <v>17921</v>
      </c>
      <c r="WF158" s="5">
        <v>20005</v>
      </c>
      <c r="WG158" s="5" t="s">
        <v>220</v>
      </c>
      <c r="WH158" s="5" t="s">
        <v>220</v>
      </c>
      <c r="WI158" s="5" t="s">
        <v>220</v>
      </c>
      <c r="WJ158" s="5" t="s">
        <v>220</v>
      </c>
      <c r="WK158" s="5" t="s">
        <v>220</v>
      </c>
      <c r="WL158" s="5" t="s">
        <v>220</v>
      </c>
      <c r="WM158" s="5">
        <v>358</v>
      </c>
      <c r="WN158" s="5">
        <v>195</v>
      </c>
      <c r="WO158" s="5">
        <v>360</v>
      </c>
      <c r="WP158" s="5">
        <v>403</v>
      </c>
      <c r="WQ158" s="5">
        <v>238</v>
      </c>
      <c r="WR158" s="5">
        <v>260</v>
      </c>
      <c r="WS158" s="5">
        <v>261</v>
      </c>
      <c r="WT158" s="5">
        <v>92</v>
      </c>
      <c r="WU158" s="5">
        <v>188</v>
      </c>
      <c r="WV158" s="5">
        <v>159</v>
      </c>
      <c r="WW158" s="5">
        <v>181</v>
      </c>
      <c r="WX158" s="5">
        <v>189</v>
      </c>
      <c r="WY158" s="5">
        <v>176</v>
      </c>
      <c r="WZ158" s="5">
        <v>149</v>
      </c>
      <c r="XA158" s="5">
        <v>165</v>
      </c>
      <c r="XB158" s="5">
        <v>158</v>
      </c>
      <c r="XC158" s="5">
        <v>116</v>
      </c>
      <c r="XD158" s="5">
        <v>78</v>
      </c>
      <c r="XE158" s="5">
        <v>39</v>
      </c>
      <c r="XF158" s="5">
        <v>48</v>
      </c>
      <c r="XG158" s="5">
        <v>109</v>
      </c>
      <c r="XH158" s="5">
        <v>74</v>
      </c>
      <c r="XI158" s="5">
        <v>57</v>
      </c>
      <c r="XJ158" s="5">
        <v>64</v>
      </c>
      <c r="XK158" s="5">
        <v>177</v>
      </c>
      <c r="XL158" s="5">
        <v>60</v>
      </c>
      <c r="XM158" s="5" t="s">
        <v>220</v>
      </c>
      <c r="XN158" s="5" t="s">
        <v>220</v>
      </c>
      <c r="XO158" s="5" t="s">
        <v>220</v>
      </c>
      <c r="XP158" s="5" t="s">
        <v>220</v>
      </c>
      <c r="XQ158" s="5" t="s">
        <v>220</v>
      </c>
      <c r="XR158" s="5" t="s">
        <v>220</v>
      </c>
      <c r="XS158" s="2">
        <v>16213</v>
      </c>
      <c r="XT158" s="3" t="s">
        <v>222</v>
      </c>
      <c r="XU158" s="3" t="s">
        <v>221</v>
      </c>
      <c r="XV158" s="3" t="s">
        <v>221</v>
      </c>
      <c r="XW158" s="3" t="s">
        <v>221</v>
      </c>
      <c r="XX158" s="3" t="s">
        <v>222</v>
      </c>
      <c r="XY158" s="3" t="s">
        <v>222</v>
      </c>
      <c r="XZ158" s="3" t="s">
        <v>229</v>
      </c>
    </row>
    <row r="159" spans="1:650" x14ac:dyDescent="0.3">
      <c r="A159" s="1" t="s">
        <v>153</v>
      </c>
      <c r="B159" s="2">
        <v>4057097</v>
      </c>
      <c r="C159" s="5">
        <v>1220</v>
      </c>
      <c r="D159" s="5">
        <v>5942</v>
      </c>
      <c r="E159" s="5">
        <v>20677</v>
      </c>
      <c r="F159" s="5">
        <v>11093</v>
      </c>
      <c r="G159" s="5">
        <v>13950</v>
      </c>
      <c r="H159" s="5">
        <v>37080</v>
      </c>
      <c r="I159" s="5">
        <v>15264</v>
      </c>
      <c r="J159" s="5">
        <v>69538</v>
      </c>
      <c r="K159" s="5">
        <v>1613</v>
      </c>
      <c r="L159" s="5">
        <v>876</v>
      </c>
      <c r="M159" s="5">
        <v>0</v>
      </c>
      <c r="N159" s="5">
        <v>0</v>
      </c>
      <c r="O159" s="5">
        <v>1856</v>
      </c>
      <c r="P159" s="5">
        <v>1514</v>
      </c>
      <c r="Q159" s="5">
        <v>574</v>
      </c>
      <c r="R159" s="5">
        <v>7962</v>
      </c>
      <c r="S159" s="5">
        <v>2315</v>
      </c>
      <c r="T159" s="5">
        <v>62</v>
      </c>
      <c r="U159" s="5">
        <v>2287</v>
      </c>
      <c r="V159" s="5">
        <v>1701</v>
      </c>
      <c r="W159" s="5">
        <v>476</v>
      </c>
      <c r="X159" s="5">
        <v>0</v>
      </c>
      <c r="Y159" s="5">
        <v>425</v>
      </c>
      <c r="Z159" s="5">
        <v>1004</v>
      </c>
      <c r="AA159" s="5">
        <v>0</v>
      </c>
      <c r="AB159" s="5">
        <v>0</v>
      </c>
      <c r="AC159" s="5">
        <v>0</v>
      </c>
      <c r="AD159" s="5">
        <v>10</v>
      </c>
      <c r="AE159" s="5">
        <v>0</v>
      </c>
      <c r="AF159" s="5">
        <v>42</v>
      </c>
      <c r="AG159" s="5">
        <v>136</v>
      </c>
      <c r="AH159" s="5">
        <v>8</v>
      </c>
      <c r="AI159" s="5">
        <v>12769</v>
      </c>
      <c r="AJ159" s="5">
        <v>8885</v>
      </c>
      <c r="AK159" s="5">
        <v>34005</v>
      </c>
      <c r="AL159" s="5">
        <v>11962</v>
      </c>
      <c r="AM159" s="5">
        <v>6209</v>
      </c>
      <c r="AN159" s="5">
        <v>36409</v>
      </c>
      <c r="AO159" s="5">
        <v>39637</v>
      </c>
      <c r="AP159" s="5">
        <v>78427</v>
      </c>
      <c r="AQ159" s="5">
        <v>407695</v>
      </c>
      <c r="AR159" s="5">
        <v>111333</v>
      </c>
      <c r="AS159" s="5">
        <v>94360</v>
      </c>
      <c r="AT159" s="5">
        <v>49679</v>
      </c>
      <c r="AU159" s="5">
        <v>13454</v>
      </c>
      <c r="AV159" s="5">
        <v>503582</v>
      </c>
      <c r="AW159" s="5">
        <v>55222</v>
      </c>
      <c r="AX159" s="5">
        <v>16440</v>
      </c>
      <c r="AY159" s="5">
        <v>5709</v>
      </c>
      <c r="AZ159" s="5">
        <v>5176</v>
      </c>
      <c r="BA159" s="5">
        <v>5640</v>
      </c>
      <c r="BB159" s="5">
        <v>5422</v>
      </c>
      <c r="BC159" s="5">
        <v>21867</v>
      </c>
      <c r="BD159" s="5">
        <v>6666</v>
      </c>
      <c r="BE159" s="5">
        <v>31327</v>
      </c>
      <c r="BF159" s="5">
        <v>20684</v>
      </c>
      <c r="BG159" s="5">
        <v>40451</v>
      </c>
      <c r="BH159" s="5">
        <v>46387</v>
      </c>
      <c r="BI159" s="5">
        <v>17723</v>
      </c>
      <c r="BJ159" s="5">
        <v>28550</v>
      </c>
      <c r="BK159" s="5">
        <v>55240</v>
      </c>
      <c r="BL159" s="5">
        <v>33998</v>
      </c>
      <c r="BM159" s="5">
        <v>25166</v>
      </c>
      <c r="BN159" s="5">
        <v>26139</v>
      </c>
      <c r="BO159" s="5">
        <v>390794</v>
      </c>
      <c r="BP159" s="5">
        <v>609823</v>
      </c>
      <c r="BQ159" s="5">
        <v>477153</v>
      </c>
      <c r="BR159" s="5">
        <v>294786</v>
      </c>
      <c r="BS159" s="5">
        <v>360021</v>
      </c>
      <c r="BT159" s="5">
        <v>599992</v>
      </c>
      <c r="BU159" s="5">
        <v>236436</v>
      </c>
      <c r="BV159" s="5">
        <v>1785430</v>
      </c>
      <c r="BW159" s="5">
        <v>138087</v>
      </c>
      <c r="BX159" s="5">
        <v>103898</v>
      </c>
      <c r="BY159" s="5">
        <v>134514</v>
      </c>
      <c r="BZ159" s="5">
        <v>154141</v>
      </c>
      <c r="CA159" s="5">
        <v>203686</v>
      </c>
      <c r="CB159" s="5">
        <v>116199</v>
      </c>
      <c r="CC159" s="5">
        <v>104653</v>
      </c>
      <c r="CD159" s="5">
        <v>85375</v>
      </c>
      <c r="CE159" s="5">
        <v>48041</v>
      </c>
      <c r="CF159" s="5">
        <v>66833</v>
      </c>
      <c r="CG159" s="5">
        <v>44416</v>
      </c>
      <c r="CH159" s="5">
        <v>20011</v>
      </c>
      <c r="CI159" s="5">
        <v>25445</v>
      </c>
      <c r="CJ159" s="5">
        <v>10950</v>
      </c>
      <c r="CK159" s="5">
        <v>15303</v>
      </c>
      <c r="CL159" s="5">
        <v>5198</v>
      </c>
      <c r="CM159" s="5">
        <v>22806</v>
      </c>
      <c r="CN159" s="5">
        <v>49382</v>
      </c>
      <c r="CO159" s="5">
        <v>36943</v>
      </c>
      <c r="CP159" s="5">
        <v>15934</v>
      </c>
      <c r="CQ159" s="5">
        <v>30907</v>
      </c>
      <c r="CR159" s="5">
        <v>21915</v>
      </c>
      <c r="CS159" s="5">
        <v>6044</v>
      </c>
      <c r="CT159" s="5">
        <v>7182</v>
      </c>
      <c r="CU159" s="5">
        <v>498971</v>
      </c>
      <c r="CV159" s="5">
        <v>468122</v>
      </c>
      <c r="CW159" s="5">
        <v>443069</v>
      </c>
      <c r="CX159" s="5">
        <v>341598</v>
      </c>
      <c r="CY159" s="5">
        <v>361852</v>
      </c>
      <c r="CZ159" s="5">
        <v>259549</v>
      </c>
      <c r="DA159" s="5">
        <v>242705</v>
      </c>
      <c r="DB159" s="5">
        <v>245315</v>
      </c>
      <c r="DC159" s="5">
        <v>263548</v>
      </c>
      <c r="DD159" s="5">
        <v>370904</v>
      </c>
      <c r="DE159" s="5">
        <v>266936</v>
      </c>
      <c r="DF159" s="5">
        <v>227180</v>
      </c>
      <c r="DG159" s="5">
        <v>286415</v>
      </c>
      <c r="DH159" s="5">
        <v>227531</v>
      </c>
      <c r="DI159" s="5">
        <v>214228</v>
      </c>
      <c r="DJ159" s="5">
        <v>196630</v>
      </c>
      <c r="DK159" s="5">
        <v>199462</v>
      </c>
      <c r="DL159" s="5">
        <v>228557</v>
      </c>
      <c r="DM159" s="5">
        <v>186118</v>
      </c>
      <c r="DN159" s="5">
        <v>157411</v>
      </c>
      <c r="DO159" s="5">
        <v>154720</v>
      </c>
      <c r="DP159" s="5">
        <v>119674</v>
      </c>
      <c r="DQ159" s="5">
        <v>93910</v>
      </c>
      <c r="DR159" s="5">
        <v>84889</v>
      </c>
      <c r="DS159" s="5">
        <v>90827</v>
      </c>
      <c r="DT159" s="5">
        <v>114519</v>
      </c>
      <c r="DU159" s="5">
        <v>158431</v>
      </c>
      <c r="DV159" s="5">
        <v>134613</v>
      </c>
      <c r="DW159" s="5">
        <v>116441</v>
      </c>
      <c r="DX159" s="5">
        <v>142395</v>
      </c>
      <c r="DY159" s="5">
        <v>113946</v>
      </c>
      <c r="DZ159" s="5">
        <v>116151</v>
      </c>
      <c r="EA159" s="5">
        <v>64777</v>
      </c>
      <c r="EB159" s="5">
        <v>53831</v>
      </c>
      <c r="EC159" s="5">
        <v>34762</v>
      </c>
      <c r="ED159" s="5">
        <v>27754</v>
      </c>
      <c r="EE159" s="5">
        <v>20406</v>
      </c>
      <c r="EF159" s="5">
        <v>35226</v>
      </c>
      <c r="EG159" s="5">
        <v>34896</v>
      </c>
      <c r="EH159" s="5">
        <v>28325</v>
      </c>
      <c r="EI159" s="5">
        <v>17106</v>
      </c>
      <c r="EJ159" s="5">
        <v>11728</v>
      </c>
      <c r="EK159" s="5">
        <v>8993</v>
      </c>
      <c r="EL159" s="5">
        <v>9206</v>
      </c>
      <c r="EM159" s="5">
        <v>6757</v>
      </c>
      <c r="EN159" s="5">
        <v>9499</v>
      </c>
      <c r="EO159" s="5">
        <v>5661</v>
      </c>
      <c r="EP159" s="5">
        <v>12437</v>
      </c>
      <c r="EQ159" s="5">
        <v>9783</v>
      </c>
      <c r="ER159" s="5">
        <v>11956</v>
      </c>
      <c r="ES159" s="5">
        <v>8153</v>
      </c>
      <c r="ET159" s="5">
        <v>5488</v>
      </c>
      <c r="EU159" s="5">
        <v>4735</v>
      </c>
      <c r="EV159" s="5">
        <v>5753</v>
      </c>
      <c r="EW159" s="5">
        <v>4595</v>
      </c>
      <c r="EX159" s="5">
        <v>4517</v>
      </c>
      <c r="EY159" s="5">
        <v>10783</v>
      </c>
      <c r="EZ159" s="5">
        <v>12227</v>
      </c>
      <c r="FA159" s="5">
        <v>4715</v>
      </c>
      <c r="FB159" s="5">
        <v>3562</v>
      </c>
      <c r="FC159" s="5">
        <v>3245</v>
      </c>
      <c r="FD159" s="5">
        <v>2487</v>
      </c>
      <c r="FE159" s="5">
        <v>832</v>
      </c>
      <c r="FF159" s="5">
        <v>2479</v>
      </c>
      <c r="FG159" s="5">
        <v>0</v>
      </c>
      <c r="FH159" s="5">
        <v>0</v>
      </c>
      <c r="FI159" s="5">
        <v>0</v>
      </c>
      <c r="FJ159" s="5">
        <v>0</v>
      </c>
      <c r="FK159" s="5">
        <v>0</v>
      </c>
      <c r="FL159" s="5">
        <v>0</v>
      </c>
      <c r="FM159" s="5">
        <v>0</v>
      </c>
      <c r="FN159" s="5">
        <v>0</v>
      </c>
      <c r="FO159" s="5">
        <v>0</v>
      </c>
      <c r="FP159" s="5">
        <v>0</v>
      </c>
      <c r="FQ159" s="5">
        <v>0</v>
      </c>
      <c r="FR159" s="5">
        <v>0</v>
      </c>
      <c r="FS159" s="5">
        <v>0</v>
      </c>
      <c r="FT159" s="5">
        <v>0</v>
      </c>
      <c r="FU159" s="5" t="s">
        <v>220</v>
      </c>
      <c r="FV159" s="5" t="s">
        <v>220</v>
      </c>
      <c r="FW159" s="5" t="s">
        <v>220</v>
      </c>
      <c r="FX159" s="5" t="s">
        <v>220</v>
      </c>
      <c r="FY159" s="5" t="s">
        <v>220</v>
      </c>
      <c r="FZ159" s="5" t="s">
        <v>220</v>
      </c>
      <c r="GA159" s="5" t="s">
        <v>220</v>
      </c>
      <c r="GB159" s="5" t="s">
        <v>220</v>
      </c>
      <c r="GC159" s="5" t="s">
        <v>220</v>
      </c>
      <c r="GD159" s="5" t="s">
        <v>220</v>
      </c>
      <c r="GE159" s="5" t="s">
        <v>220</v>
      </c>
      <c r="GF159" s="5" t="s">
        <v>220</v>
      </c>
      <c r="GG159" s="5" t="s">
        <v>220</v>
      </c>
      <c r="GH159" s="5" t="s">
        <v>220</v>
      </c>
      <c r="GI159" s="5" t="s">
        <v>220</v>
      </c>
      <c r="GJ159" s="5" t="s">
        <v>220</v>
      </c>
      <c r="GK159" s="5" t="s">
        <v>220</v>
      </c>
      <c r="GL159" s="5" t="s">
        <v>220</v>
      </c>
      <c r="GM159" s="5">
        <v>968530</v>
      </c>
      <c r="GN159" s="5">
        <v>1146604</v>
      </c>
      <c r="GO159" s="5">
        <v>1009665</v>
      </c>
      <c r="GP159" s="5">
        <v>687192</v>
      </c>
      <c r="GQ159" s="5">
        <v>762438</v>
      </c>
      <c r="GR159" s="5">
        <v>968255</v>
      </c>
      <c r="GS159" s="5">
        <v>568938</v>
      </c>
      <c r="GT159" s="5">
        <v>2207035</v>
      </c>
      <c r="GU159" s="5">
        <v>828049</v>
      </c>
      <c r="GV159" s="5">
        <v>598739</v>
      </c>
      <c r="GW159" s="5">
        <v>504803</v>
      </c>
      <c r="GX159" s="5">
        <v>440205</v>
      </c>
      <c r="GY159" s="5">
        <v>512169</v>
      </c>
      <c r="GZ159" s="5">
        <v>858326</v>
      </c>
      <c r="HA159" s="5">
        <v>380339</v>
      </c>
      <c r="HB159" s="5">
        <v>318844</v>
      </c>
      <c r="HC159" s="5">
        <v>265311</v>
      </c>
      <c r="HD159" s="5">
        <v>312584</v>
      </c>
      <c r="HE159" s="5">
        <v>246614</v>
      </c>
      <c r="HF159" s="5">
        <v>190072</v>
      </c>
      <c r="HG159" s="5">
        <v>207244</v>
      </c>
      <c r="HH159" s="5">
        <v>143118</v>
      </c>
      <c r="HI159" s="5">
        <v>145581</v>
      </c>
      <c r="HJ159" s="5">
        <v>116292</v>
      </c>
      <c r="HK159" s="5">
        <v>164867</v>
      </c>
      <c r="HL159" s="5">
        <v>222515</v>
      </c>
      <c r="HM159" s="5">
        <v>217721</v>
      </c>
      <c r="HN159" s="5">
        <v>182687</v>
      </c>
      <c r="HO159" s="5">
        <v>205411</v>
      </c>
      <c r="HP159" s="5">
        <v>200416</v>
      </c>
      <c r="HQ159" s="5">
        <v>146124</v>
      </c>
      <c r="HR159" s="5">
        <v>151959</v>
      </c>
      <c r="HS159" s="5">
        <v>1856902</v>
      </c>
      <c r="HT159" s="5">
        <v>2023344</v>
      </c>
      <c r="HU159" s="5">
        <v>1896684</v>
      </c>
      <c r="HV159" s="5">
        <v>1715590</v>
      </c>
      <c r="HW159" s="5">
        <v>1833652</v>
      </c>
      <c r="HX159" s="5">
        <v>2153137</v>
      </c>
      <c r="HY159" s="5">
        <v>2167806</v>
      </c>
      <c r="HZ159" s="5">
        <v>1598780</v>
      </c>
      <c r="IA159" s="5">
        <v>1396225</v>
      </c>
      <c r="IB159" s="5">
        <v>924246</v>
      </c>
      <c r="IC159" s="5">
        <v>867609</v>
      </c>
      <c r="ID159" s="5">
        <v>1043152</v>
      </c>
      <c r="IE159" s="5">
        <v>766725</v>
      </c>
      <c r="IF159" s="5">
        <v>637770</v>
      </c>
      <c r="IG159" s="5">
        <v>470992</v>
      </c>
      <c r="IH159" s="5">
        <v>457323</v>
      </c>
      <c r="II159" s="5">
        <v>494166</v>
      </c>
      <c r="IJ159" s="5">
        <v>309358</v>
      </c>
      <c r="IK159" s="5">
        <v>709565</v>
      </c>
      <c r="IL159" s="5">
        <v>1333856</v>
      </c>
      <c r="IM159" s="5">
        <v>554840</v>
      </c>
      <c r="IN159" s="5">
        <v>520939</v>
      </c>
      <c r="IO159" s="5">
        <v>686543</v>
      </c>
      <c r="IP159" s="5">
        <v>517484</v>
      </c>
      <c r="IQ159" s="5">
        <v>512442</v>
      </c>
      <c r="IR159" s="5">
        <v>553782</v>
      </c>
      <c r="IS159" s="5">
        <v>575992</v>
      </c>
      <c r="IT159" s="5">
        <v>555562</v>
      </c>
      <c r="IU159" s="5">
        <v>523962</v>
      </c>
      <c r="IV159" s="5">
        <v>543577</v>
      </c>
      <c r="IW159" s="5">
        <v>566302</v>
      </c>
      <c r="IX159" s="5">
        <v>540602</v>
      </c>
      <c r="IY159" s="5">
        <v>25414</v>
      </c>
      <c r="IZ159" s="5">
        <v>23890</v>
      </c>
      <c r="JA159" s="5">
        <v>22456</v>
      </c>
      <c r="JB159" s="5">
        <v>24109</v>
      </c>
      <c r="JC159" s="5">
        <v>23950</v>
      </c>
      <c r="JD159" s="5">
        <v>42998</v>
      </c>
      <c r="JE159" s="5">
        <v>60755</v>
      </c>
      <c r="JF159" s="5">
        <v>87201</v>
      </c>
      <c r="JG159" s="5">
        <v>65570</v>
      </c>
      <c r="JH159" s="5">
        <v>64431</v>
      </c>
      <c r="JI159" s="5">
        <v>63771</v>
      </c>
      <c r="JJ159" s="5">
        <v>51851</v>
      </c>
      <c r="JK159" s="5">
        <v>54273</v>
      </c>
      <c r="JL159" s="5">
        <v>62668</v>
      </c>
      <c r="JM159" s="5">
        <v>27688</v>
      </c>
      <c r="JN159" s="5">
        <v>46160</v>
      </c>
      <c r="JO159" s="5">
        <v>31522</v>
      </c>
      <c r="JP159" s="5">
        <v>39124</v>
      </c>
      <c r="JQ159" s="5">
        <v>28109</v>
      </c>
      <c r="JR159" s="5">
        <v>29539</v>
      </c>
      <c r="JS159" s="5">
        <v>38129</v>
      </c>
      <c r="JT159" s="5">
        <v>43886</v>
      </c>
      <c r="JU159" s="5">
        <v>46722</v>
      </c>
      <c r="JV159" s="5">
        <v>25645</v>
      </c>
      <c r="JW159" s="5">
        <v>62730</v>
      </c>
      <c r="JX159" s="5">
        <v>43451</v>
      </c>
      <c r="JY159" s="5">
        <v>48643</v>
      </c>
      <c r="JZ159" s="5">
        <v>44999</v>
      </c>
      <c r="KA159" s="5">
        <v>42296</v>
      </c>
      <c r="KB159" s="5">
        <v>39752</v>
      </c>
      <c r="KC159" s="5">
        <v>41949</v>
      </c>
      <c r="KD159" s="5">
        <v>38512</v>
      </c>
      <c r="KE159" s="5">
        <v>55439</v>
      </c>
      <c r="KF159" s="5">
        <v>52409</v>
      </c>
      <c r="KG159" s="5">
        <v>53385</v>
      </c>
      <c r="KH159" s="5">
        <v>53992</v>
      </c>
      <c r="KI159" s="5">
        <v>54493</v>
      </c>
      <c r="KJ159" s="5">
        <v>49604</v>
      </c>
      <c r="KK159" s="5">
        <v>56140</v>
      </c>
      <c r="KL159" s="5">
        <v>53476</v>
      </c>
      <c r="KM159" s="5">
        <v>39868</v>
      </c>
      <c r="KN159" s="5">
        <v>71051</v>
      </c>
      <c r="KO159" s="5">
        <v>64719</v>
      </c>
      <c r="KP159" s="5">
        <v>93009</v>
      </c>
      <c r="KQ159" s="5">
        <v>102121</v>
      </c>
      <c r="KR159" s="5">
        <v>243279</v>
      </c>
      <c r="KS159" s="5">
        <v>203540</v>
      </c>
      <c r="KT159" s="5">
        <v>210875</v>
      </c>
      <c r="KU159" s="5">
        <v>138661</v>
      </c>
      <c r="KV159" s="5">
        <v>72666</v>
      </c>
      <c r="KW159" s="5">
        <v>101560</v>
      </c>
      <c r="KX159" s="5">
        <v>53391</v>
      </c>
      <c r="KY159" s="5">
        <v>66462</v>
      </c>
      <c r="KZ159" s="5">
        <v>15251</v>
      </c>
      <c r="LA159" s="5">
        <v>22311</v>
      </c>
      <c r="LB159" s="5">
        <v>17310</v>
      </c>
      <c r="LC159" s="5">
        <v>20387</v>
      </c>
      <c r="LD159" s="5">
        <v>20484</v>
      </c>
      <c r="LE159" s="5">
        <v>18081</v>
      </c>
      <c r="LF159" s="5">
        <v>13666</v>
      </c>
      <c r="LG159" s="5">
        <v>13997</v>
      </c>
      <c r="LH159" s="5">
        <v>13469</v>
      </c>
      <c r="LI159" s="5">
        <v>14857</v>
      </c>
      <c r="LJ159" s="5">
        <v>14944</v>
      </c>
      <c r="LK159" s="5">
        <v>40991</v>
      </c>
      <c r="LL159" s="5">
        <v>36166</v>
      </c>
      <c r="LM159" s="5">
        <v>33710</v>
      </c>
      <c r="LN159" s="5">
        <v>33885</v>
      </c>
      <c r="LO159" s="5">
        <v>30848</v>
      </c>
      <c r="LP159" s="5">
        <v>31490</v>
      </c>
      <c r="LQ159" s="5">
        <v>39719</v>
      </c>
      <c r="LR159" s="5">
        <v>22059</v>
      </c>
      <c r="LS159" s="5">
        <v>21534</v>
      </c>
      <c r="LT159" s="5">
        <v>21067</v>
      </c>
      <c r="LU159" s="5">
        <v>21126</v>
      </c>
      <c r="LV159" s="5">
        <v>19230</v>
      </c>
      <c r="LW159" s="5">
        <v>22089</v>
      </c>
      <c r="LX159" s="5">
        <v>18508</v>
      </c>
      <c r="LY159" s="5">
        <v>11176</v>
      </c>
      <c r="LZ159" s="5">
        <v>9358</v>
      </c>
      <c r="MA159" s="5">
        <v>8828</v>
      </c>
      <c r="MB159" s="5">
        <v>6933</v>
      </c>
      <c r="MC159" s="5">
        <v>5756</v>
      </c>
      <c r="MD159" s="5">
        <v>5316</v>
      </c>
      <c r="ME159" s="5">
        <v>5719</v>
      </c>
      <c r="MF159" s="5">
        <v>5755</v>
      </c>
      <c r="MG159" s="5">
        <v>4974</v>
      </c>
      <c r="MH159" s="5">
        <v>4405</v>
      </c>
      <c r="MI159" s="5">
        <v>4644</v>
      </c>
      <c r="MJ159" s="5">
        <v>4275</v>
      </c>
      <c r="MK159" s="5">
        <v>6359</v>
      </c>
      <c r="ML159" s="5">
        <v>4264</v>
      </c>
      <c r="MM159" s="5">
        <v>3027</v>
      </c>
      <c r="MN159" s="5">
        <v>3525</v>
      </c>
      <c r="MO159" s="5">
        <v>3556</v>
      </c>
      <c r="MP159" s="5">
        <v>4114</v>
      </c>
      <c r="MQ159" s="5">
        <v>3091</v>
      </c>
      <c r="MR159" s="5">
        <v>3493</v>
      </c>
      <c r="MS159" s="5">
        <v>3407</v>
      </c>
      <c r="MT159" s="5">
        <v>3365</v>
      </c>
      <c r="MU159" s="5">
        <v>3878</v>
      </c>
      <c r="MV159" s="5">
        <v>3611</v>
      </c>
      <c r="MW159" s="5">
        <v>3211</v>
      </c>
      <c r="MX159" s="5">
        <v>3524</v>
      </c>
      <c r="MY159" s="5">
        <v>2777</v>
      </c>
      <c r="MZ159" s="5">
        <v>1896</v>
      </c>
      <c r="NA159" s="5">
        <v>4263</v>
      </c>
      <c r="NB159" s="5">
        <v>3844</v>
      </c>
      <c r="NC159" s="5">
        <v>2073</v>
      </c>
      <c r="ND159" s="5">
        <v>1162</v>
      </c>
      <c r="NE159" s="5" t="s">
        <v>220</v>
      </c>
      <c r="NF159" s="5" t="s">
        <v>220</v>
      </c>
      <c r="NG159" s="5" t="s">
        <v>220</v>
      </c>
      <c r="NH159" s="5" t="s">
        <v>220</v>
      </c>
      <c r="NI159" s="5" t="s">
        <v>220</v>
      </c>
      <c r="NJ159" s="5" t="s">
        <v>220</v>
      </c>
      <c r="NK159" s="5" t="s">
        <v>220</v>
      </c>
      <c r="NL159" s="5" t="s">
        <v>220</v>
      </c>
      <c r="NM159" s="5" t="s">
        <v>220</v>
      </c>
      <c r="NN159" s="5" t="s">
        <v>220</v>
      </c>
      <c r="NO159" s="5" t="s">
        <v>220</v>
      </c>
      <c r="NP159" s="5" t="s">
        <v>220</v>
      </c>
      <c r="NQ159" s="5" t="s">
        <v>220</v>
      </c>
      <c r="NR159" s="5" t="s">
        <v>220</v>
      </c>
      <c r="NS159" s="5" t="s">
        <v>220</v>
      </c>
      <c r="NT159" s="5" t="s">
        <v>220</v>
      </c>
      <c r="NU159" s="5" t="s">
        <v>220</v>
      </c>
      <c r="NV159" s="5" t="s">
        <v>220</v>
      </c>
      <c r="NW159" s="5">
        <v>0</v>
      </c>
      <c r="NX159" s="5">
        <v>0</v>
      </c>
      <c r="NY159" s="5">
        <v>0</v>
      </c>
      <c r="NZ159" s="5">
        <v>0</v>
      </c>
      <c r="OA159" s="5">
        <v>0</v>
      </c>
      <c r="OB159" s="5">
        <v>0</v>
      </c>
      <c r="OC159" s="5">
        <v>0</v>
      </c>
      <c r="OD159" s="5">
        <v>0</v>
      </c>
      <c r="OE159" s="5">
        <v>0</v>
      </c>
      <c r="OF159" s="5">
        <v>0</v>
      </c>
      <c r="OG159" s="5">
        <v>0</v>
      </c>
      <c r="OH159" s="5">
        <v>0</v>
      </c>
      <c r="OI159" s="5">
        <v>0</v>
      </c>
      <c r="OJ159" s="5">
        <v>0</v>
      </c>
      <c r="OK159" s="5" t="s">
        <v>220</v>
      </c>
      <c r="OL159" s="5" t="s">
        <v>220</v>
      </c>
      <c r="OM159" s="5" t="s">
        <v>220</v>
      </c>
      <c r="ON159" s="5" t="s">
        <v>220</v>
      </c>
      <c r="OO159" s="5" t="s">
        <v>220</v>
      </c>
      <c r="OP159" s="5" t="s">
        <v>220</v>
      </c>
      <c r="OQ159" s="5" t="s">
        <v>220</v>
      </c>
      <c r="OR159" s="5" t="s">
        <v>220</v>
      </c>
      <c r="OS159" s="5" t="s">
        <v>220</v>
      </c>
      <c r="OT159" s="5" t="s">
        <v>220</v>
      </c>
      <c r="OU159" s="5" t="s">
        <v>220</v>
      </c>
      <c r="OV159" s="5" t="s">
        <v>220</v>
      </c>
      <c r="OW159" s="5" t="s">
        <v>220</v>
      </c>
      <c r="OX159" s="5" t="s">
        <v>220</v>
      </c>
      <c r="OY159" s="5" t="s">
        <v>220</v>
      </c>
      <c r="OZ159" s="5" t="s">
        <v>220</v>
      </c>
      <c r="PA159" s="5" t="s">
        <v>220</v>
      </c>
      <c r="PB159" s="5" t="s">
        <v>220</v>
      </c>
      <c r="PC159" s="5">
        <v>92188</v>
      </c>
      <c r="PD159" s="5">
        <v>73574</v>
      </c>
      <c r="PE159" s="5">
        <v>84355</v>
      </c>
      <c r="PF159" s="5">
        <v>79865</v>
      </c>
      <c r="PG159" s="5">
        <v>84261</v>
      </c>
      <c r="PH159" s="5">
        <v>56674</v>
      </c>
      <c r="PI159" s="5">
        <v>72101</v>
      </c>
      <c r="PJ159" s="5">
        <v>78030</v>
      </c>
      <c r="PK159" s="5">
        <v>67838</v>
      </c>
      <c r="PL159" s="5">
        <v>51072</v>
      </c>
      <c r="PM159" s="5">
        <v>81616</v>
      </c>
      <c r="PN159" s="5">
        <v>66549</v>
      </c>
      <c r="PO159" s="5">
        <v>67221</v>
      </c>
      <c r="PP159" s="5">
        <v>66073</v>
      </c>
      <c r="PQ159" s="5">
        <v>51643</v>
      </c>
      <c r="PR159" s="5">
        <v>54458</v>
      </c>
      <c r="PS159" s="5">
        <v>44174</v>
      </c>
      <c r="PT159" s="5">
        <v>38537</v>
      </c>
      <c r="PU159" s="5">
        <v>29158</v>
      </c>
      <c r="PV159" s="5">
        <v>26149</v>
      </c>
      <c r="PW159" s="5">
        <v>26698</v>
      </c>
      <c r="PX159" s="5">
        <v>23711</v>
      </c>
      <c r="PY159" s="5">
        <v>21232</v>
      </c>
      <c r="PZ159" s="5">
        <v>18717</v>
      </c>
      <c r="QA159" s="5">
        <v>18427</v>
      </c>
      <c r="QB159" s="5">
        <v>18769</v>
      </c>
      <c r="QC159" s="5">
        <v>19729</v>
      </c>
      <c r="QD159" s="5">
        <v>18846</v>
      </c>
      <c r="QE159" s="5">
        <v>19008</v>
      </c>
      <c r="QF159" s="5">
        <v>17647</v>
      </c>
      <c r="QG159" s="5">
        <v>20880</v>
      </c>
      <c r="QH159" s="5">
        <v>25365</v>
      </c>
      <c r="QI159" s="5">
        <v>88303</v>
      </c>
      <c r="QJ159" s="5">
        <v>65159</v>
      </c>
      <c r="QK159" s="5">
        <v>60021</v>
      </c>
      <c r="QL159" s="5">
        <v>61166</v>
      </c>
      <c r="QM159" s="5">
        <v>57181</v>
      </c>
      <c r="QN159" s="5">
        <v>55545</v>
      </c>
      <c r="QO159" s="5">
        <v>56681</v>
      </c>
      <c r="QP159" s="5">
        <v>62888</v>
      </c>
      <c r="QQ159" s="5">
        <v>59758</v>
      </c>
      <c r="QR159" s="5">
        <v>58341</v>
      </c>
      <c r="QS159" s="5">
        <v>63827</v>
      </c>
      <c r="QT159" s="5">
        <v>52872</v>
      </c>
      <c r="QU159" s="5">
        <v>52172</v>
      </c>
      <c r="QV159" s="5">
        <v>52104</v>
      </c>
      <c r="QW159" s="5">
        <v>53454</v>
      </c>
      <c r="QX159" s="5">
        <v>46707</v>
      </c>
      <c r="QY159" s="5">
        <v>59357</v>
      </c>
      <c r="QZ159" s="5">
        <v>37773</v>
      </c>
      <c r="RA159" s="5">
        <v>32175</v>
      </c>
      <c r="RB159" s="5">
        <v>31036</v>
      </c>
      <c r="RC159" s="5">
        <v>40212</v>
      </c>
      <c r="RD159" s="5">
        <v>45025</v>
      </c>
      <c r="RE159" s="5">
        <v>26959</v>
      </c>
      <c r="RF159" s="5">
        <v>20062</v>
      </c>
      <c r="RG159" s="5">
        <v>17052</v>
      </c>
      <c r="RH159" s="5">
        <v>14952</v>
      </c>
      <c r="RI159" s="5">
        <v>16555</v>
      </c>
      <c r="RJ159" s="5">
        <v>15245</v>
      </c>
      <c r="RK159" s="5">
        <v>14965</v>
      </c>
      <c r="RL159" s="5">
        <v>12338</v>
      </c>
      <c r="RM159" s="5">
        <v>14922</v>
      </c>
      <c r="RN159" s="5">
        <v>17249</v>
      </c>
      <c r="RO159" s="5">
        <v>77998</v>
      </c>
      <c r="RP159" s="5">
        <v>55070</v>
      </c>
      <c r="RQ159" s="5">
        <v>46369</v>
      </c>
      <c r="RR159" s="5">
        <v>44111</v>
      </c>
      <c r="RS159" s="5">
        <v>45453</v>
      </c>
      <c r="RT159" s="5">
        <v>43897</v>
      </c>
      <c r="RU159" s="5">
        <v>53797</v>
      </c>
      <c r="RV159" s="5">
        <v>57106</v>
      </c>
      <c r="RW159" s="5">
        <v>57098</v>
      </c>
      <c r="RX159" s="5">
        <v>59250</v>
      </c>
      <c r="RY159" s="5">
        <v>57424</v>
      </c>
      <c r="RZ159" s="5">
        <v>53738</v>
      </c>
      <c r="SA159" s="5">
        <v>54518</v>
      </c>
      <c r="SB159" s="5">
        <v>51615</v>
      </c>
      <c r="SC159" s="5">
        <v>50246</v>
      </c>
      <c r="SD159" s="5">
        <v>52415</v>
      </c>
      <c r="SE159" s="5">
        <v>47500</v>
      </c>
      <c r="SF159" s="5">
        <v>48485</v>
      </c>
      <c r="SG159" s="5">
        <v>39921</v>
      </c>
      <c r="SH159" s="5">
        <v>37229</v>
      </c>
      <c r="SI159" s="5">
        <v>34172</v>
      </c>
      <c r="SJ159" s="5">
        <v>47308</v>
      </c>
      <c r="SK159" s="5">
        <v>37573</v>
      </c>
      <c r="SL159" s="5">
        <v>32570</v>
      </c>
      <c r="SM159" s="5">
        <v>31920</v>
      </c>
      <c r="SN159" s="5">
        <v>31560</v>
      </c>
      <c r="SO159" s="5">
        <v>32922</v>
      </c>
      <c r="SP159" s="5">
        <v>29664</v>
      </c>
      <c r="SQ159" s="5">
        <v>27779</v>
      </c>
      <c r="SR159" s="5">
        <v>24910</v>
      </c>
      <c r="SS159" s="5">
        <v>24052</v>
      </c>
      <c r="ST159" s="5">
        <v>22299</v>
      </c>
      <c r="SU159" s="5">
        <v>133655</v>
      </c>
      <c r="SV159" s="5">
        <v>144650</v>
      </c>
      <c r="SW159" s="5">
        <v>174580</v>
      </c>
      <c r="SX159" s="5">
        <v>208005</v>
      </c>
      <c r="SY159" s="5">
        <v>173383</v>
      </c>
      <c r="SZ159" s="5">
        <v>157667</v>
      </c>
      <c r="TA159" s="5">
        <v>148373</v>
      </c>
      <c r="TB159" s="5">
        <v>159183</v>
      </c>
      <c r="TC159" s="5">
        <v>154668</v>
      </c>
      <c r="TD159" s="5">
        <v>128639</v>
      </c>
      <c r="TE159" s="5">
        <v>153406</v>
      </c>
      <c r="TF159" s="5">
        <v>160367</v>
      </c>
      <c r="TG159" s="5">
        <v>120550</v>
      </c>
      <c r="TH159" s="5">
        <v>86875</v>
      </c>
      <c r="TI159" s="5">
        <v>86867</v>
      </c>
      <c r="TJ159" s="5">
        <v>44301</v>
      </c>
      <c r="TK159" s="5">
        <v>41369</v>
      </c>
      <c r="TL159" s="5">
        <v>29480</v>
      </c>
      <c r="TM159" s="5">
        <v>50997</v>
      </c>
      <c r="TN159" s="5">
        <v>31388</v>
      </c>
      <c r="TO159" s="5">
        <v>25291</v>
      </c>
      <c r="TP159" s="5">
        <v>30773</v>
      </c>
      <c r="TQ159" s="5">
        <v>31484</v>
      </c>
      <c r="TR159" s="5">
        <v>51039</v>
      </c>
      <c r="TS159" s="5">
        <v>44686</v>
      </c>
      <c r="TT159" s="5">
        <v>35911</v>
      </c>
      <c r="TU159" s="5">
        <v>31667</v>
      </c>
      <c r="TV159" s="5">
        <v>35287</v>
      </c>
      <c r="TW159" s="5">
        <v>29939</v>
      </c>
      <c r="TX159" s="5">
        <v>12809</v>
      </c>
      <c r="TY159" s="5">
        <v>5562</v>
      </c>
      <c r="TZ159" s="5">
        <v>6668</v>
      </c>
      <c r="UA159" s="5">
        <v>0</v>
      </c>
      <c r="UB159" s="5">
        <v>0</v>
      </c>
      <c r="UC159" s="5">
        <v>0</v>
      </c>
      <c r="UD159" s="5">
        <v>0</v>
      </c>
      <c r="UE159" s="5">
        <v>0</v>
      </c>
      <c r="UF159" s="5">
        <v>0</v>
      </c>
      <c r="UG159" s="5">
        <v>0</v>
      </c>
      <c r="UH159" s="5">
        <v>0</v>
      </c>
      <c r="UI159" s="5">
        <v>0</v>
      </c>
      <c r="UJ159" s="5">
        <v>0</v>
      </c>
      <c r="UK159" s="5">
        <v>0</v>
      </c>
      <c r="UL159" s="5">
        <v>0</v>
      </c>
      <c r="UM159" s="5">
        <v>94</v>
      </c>
      <c r="UN159" s="5">
        <v>113</v>
      </c>
      <c r="UO159" s="5">
        <v>74</v>
      </c>
      <c r="UP159" s="5">
        <v>118</v>
      </c>
      <c r="UQ159" s="5">
        <v>112</v>
      </c>
      <c r="UR159" s="5">
        <v>60</v>
      </c>
      <c r="US159" s="5">
        <v>1</v>
      </c>
      <c r="UT159" s="5">
        <v>2</v>
      </c>
      <c r="UU159" s="5">
        <v>34</v>
      </c>
      <c r="UV159" s="5">
        <v>33</v>
      </c>
      <c r="UW159" s="5">
        <v>206</v>
      </c>
      <c r="UX159" s="5">
        <v>181</v>
      </c>
      <c r="UY159" s="5">
        <v>700</v>
      </c>
      <c r="UZ159" s="5">
        <v>881</v>
      </c>
      <c r="VA159" s="5">
        <v>471</v>
      </c>
      <c r="VB159" s="5">
        <v>3307</v>
      </c>
      <c r="VC159" s="5">
        <v>1784</v>
      </c>
      <c r="VD159" s="5">
        <v>5073</v>
      </c>
      <c r="VE159" s="5">
        <v>2679</v>
      </c>
      <c r="VF159" s="5">
        <v>2260</v>
      </c>
      <c r="VG159" s="5">
        <v>486011</v>
      </c>
      <c r="VH159" s="5">
        <v>468782</v>
      </c>
      <c r="VI159" s="5">
        <v>416491</v>
      </c>
      <c r="VJ159" s="5">
        <v>391564</v>
      </c>
      <c r="VK159" s="5">
        <v>446446</v>
      </c>
      <c r="VL159" s="5">
        <v>581932</v>
      </c>
      <c r="VM159" s="5">
        <v>622013</v>
      </c>
      <c r="VN159" s="5">
        <v>400171</v>
      </c>
      <c r="VO159" s="5">
        <v>437623</v>
      </c>
      <c r="VP159" s="5">
        <v>354745</v>
      </c>
      <c r="VQ159" s="5">
        <v>253592</v>
      </c>
      <c r="VR159" s="5">
        <v>241462</v>
      </c>
      <c r="VS159" s="5">
        <v>232846</v>
      </c>
      <c r="VT159" s="5">
        <v>206859</v>
      </c>
      <c r="VU159" s="5">
        <v>176642</v>
      </c>
      <c r="VV159" s="5">
        <v>149028</v>
      </c>
      <c r="VW159" s="5">
        <v>189540</v>
      </c>
      <c r="VX159" s="5">
        <v>134764</v>
      </c>
      <c r="VY159" s="5">
        <v>110070</v>
      </c>
      <c r="VZ159" s="5">
        <v>103101</v>
      </c>
      <c r="WA159" s="5">
        <v>142599</v>
      </c>
      <c r="WB159" s="5">
        <v>173037</v>
      </c>
      <c r="WC159" s="5">
        <v>116779</v>
      </c>
      <c r="WD159" s="5">
        <v>131220</v>
      </c>
      <c r="WE159" s="5">
        <v>110322</v>
      </c>
      <c r="WF159" s="5">
        <v>116961</v>
      </c>
      <c r="WG159" s="5">
        <v>110942</v>
      </c>
      <c r="WH159" s="5">
        <v>95712</v>
      </c>
      <c r="WI159" s="5">
        <v>88369</v>
      </c>
      <c r="WJ159" s="5">
        <v>101593</v>
      </c>
      <c r="WK159" s="5">
        <v>80847</v>
      </c>
      <c r="WL159" s="5">
        <v>83690</v>
      </c>
      <c r="WM159" s="5">
        <v>12342</v>
      </c>
      <c r="WN159" s="5">
        <v>9056</v>
      </c>
      <c r="WO159" s="5">
        <v>9138</v>
      </c>
      <c r="WP159" s="5">
        <v>8608</v>
      </c>
      <c r="WQ159" s="5">
        <v>8997</v>
      </c>
      <c r="WR159" s="5">
        <v>8526</v>
      </c>
      <c r="WS159" s="5">
        <v>6725</v>
      </c>
      <c r="WT159" s="5">
        <v>8640</v>
      </c>
      <c r="WU159" s="5">
        <v>7842</v>
      </c>
      <c r="WV159" s="5">
        <v>7571</v>
      </c>
      <c r="WW159" s="5">
        <v>8239</v>
      </c>
      <c r="WX159" s="5">
        <v>6798</v>
      </c>
      <c r="WY159" s="5">
        <v>6317</v>
      </c>
      <c r="WZ159" s="5">
        <v>17176</v>
      </c>
      <c r="XA159" s="5">
        <v>14850</v>
      </c>
      <c r="XB159" s="5">
        <v>17024</v>
      </c>
      <c r="XC159" s="5">
        <v>14147</v>
      </c>
      <c r="XD159" s="5">
        <v>27698</v>
      </c>
      <c r="XE159" s="5">
        <v>41883</v>
      </c>
      <c r="XF159" s="5">
        <v>33891</v>
      </c>
      <c r="XG159" s="5">
        <v>10731</v>
      </c>
      <c r="XH159" s="5">
        <v>5018</v>
      </c>
      <c r="XI159" s="5">
        <v>3295</v>
      </c>
      <c r="XJ159" s="5">
        <v>2488</v>
      </c>
      <c r="XK159" s="5">
        <v>2415</v>
      </c>
      <c r="XL159" s="5">
        <v>2556</v>
      </c>
      <c r="XM159" s="5">
        <v>4264</v>
      </c>
      <c r="XN159" s="5">
        <v>2019</v>
      </c>
      <c r="XO159" s="5">
        <v>2142</v>
      </c>
      <c r="XP159" s="5">
        <v>2228</v>
      </c>
      <c r="XQ159" s="5">
        <v>2177</v>
      </c>
      <c r="XR159" s="5">
        <v>1590</v>
      </c>
      <c r="XS159" s="2">
        <v>16609</v>
      </c>
      <c r="XT159" s="3" t="s">
        <v>222</v>
      </c>
      <c r="XU159" s="3" t="s">
        <v>222</v>
      </c>
      <c r="XV159" s="3" t="s">
        <v>222</v>
      </c>
      <c r="XW159" s="3" t="s">
        <v>221</v>
      </c>
      <c r="XX159" s="3" t="s">
        <v>222</v>
      </c>
      <c r="XY159" s="3" t="s">
        <v>222</v>
      </c>
      <c r="XZ159" s="3" t="s">
        <v>275</v>
      </c>
    </row>
    <row r="160" spans="1:650" x14ac:dyDescent="0.3">
      <c r="A160" s="1" t="s">
        <v>154</v>
      </c>
      <c r="B160" s="2">
        <v>4057025</v>
      </c>
      <c r="C160" s="5" t="s">
        <v>220</v>
      </c>
      <c r="D160" s="5" t="s">
        <v>220</v>
      </c>
      <c r="E160" s="5" t="s">
        <v>220</v>
      </c>
      <c r="F160" s="5" t="s">
        <v>220</v>
      </c>
      <c r="G160" s="5" t="s">
        <v>220</v>
      </c>
      <c r="H160" s="5" t="s">
        <v>220</v>
      </c>
      <c r="I160" s="5" t="s">
        <v>220</v>
      </c>
      <c r="J160" s="5" t="s">
        <v>220</v>
      </c>
      <c r="K160" s="5" t="s">
        <v>220</v>
      </c>
      <c r="L160" s="5" t="s">
        <v>220</v>
      </c>
      <c r="M160" s="5" t="s">
        <v>220</v>
      </c>
      <c r="N160" s="5" t="s">
        <v>220</v>
      </c>
      <c r="O160" s="5" t="s">
        <v>220</v>
      </c>
      <c r="P160" s="5">
        <v>235</v>
      </c>
      <c r="Q160" s="5">
        <v>114</v>
      </c>
      <c r="R160" s="5">
        <v>125</v>
      </c>
      <c r="S160" s="5">
        <v>604</v>
      </c>
      <c r="T160" s="5">
        <v>0</v>
      </c>
      <c r="U160" s="5">
        <v>12</v>
      </c>
      <c r="V160" s="5">
        <v>87</v>
      </c>
      <c r="W160" s="5">
        <v>1497</v>
      </c>
      <c r="X160" s="5">
        <v>1303</v>
      </c>
      <c r="Y160" s="5">
        <v>4453</v>
      </c>
      <c r="Z160" s="5">
        <v>187</v>
      </c>
      <c r="AA160" s="5">
        <v>1362</v>
      </c>
      <c r="AB160" s="5">
        <v>546</v>
      </c>
      <c r="AC160" s="5">
        <v>109</v>
      </c>
      <c r="AD160" s="5">
        <v>311</v>
      </c>
      <c r="AE160" s="5">
        <v>434</v>
      </c>
      <c r="AF160" s="5">
        <v>168</v>
      </c>
      <c r="AG160" s="5">
        <v>530</v>
      </c>
      <c r="AH160" s="5">
        <v>317</v>
      </c>
      <c r="AI160" s="5" t="s">
        <v>220</v>
      </c>
      <c r="AJ160" s="5" t="s">
        <v>220</v>
      </c>
      <c r="AK160" s="5" t="s">
        <v>220</v>
      </c>
      <c r="AL160" s="5" t="s">
        <v>220</v>
      </c>
      <c r="AM160" s="5" t="s">
        <v>220</v>
      </c>
      <c r="AN160" s="5" t="s">
        <v>220</v>
      </c>
      <c r="AO160" s="5" t="s">
        <v>220</v>
      </c>
      <c r="AP160" s="5" t="s">
        <v>220</v>
      </c>
      <c r="AQ160" s="5" t="s">
        <v>220</v>
      </c>
      <c r="AR160" s="5" t="s">
        <v>220</v>
      </c>
      <c r="AS160" s="5" t="s">
        <v>220</v>
      </c>
      <c r="AT160" s="5" t="s">
        <v>220</v>
      </c>
      <c r="AU160" s="5" t="s">
        <v>220</v>
      </c>
      <c r="AV160" s="5">
        <v>4664</v>
      </c>
      <c r="AW160" s="5">
        <v>93567</v>
      </c>
      <c r="AX160" s="5">
        <v>9280</v>
      </c>
      <c r="AY160" s="5">
        <v>5641</v>
      </c>
      <c r="AZ160" s="5">
        <v>7393</v>
      </c>
      <c r="BA160" s="5">
        <v>5747</v>
      </c>
      <c r="BB160" s="5">
        <v>4363</v>
      </c>
      <c r="BC160" s="5">
        <v>5249</v>
      </c>
      <c r="BD160" s="5">
        <v>1840</v>
      </c>
      <c r="BE160" s="5">
        <v>9292</v>
      </c>
      <c r="BF160" s="5">
        <v>5584</v>
      </c>
      <c r="BG160" s="5">
        <v>6667</v>
      </c>
      <c r="BH160" s="5">
        <v>54932</v>
      </c>
      <c r="BI160" s="5">
        <v>2058</v>
      </c>
      <c r="BJ160" s="5">
        <v>12202</v>
      </c>
      <c r="BK160" s="5">
        <v>1118</v>
      </c>
      <c r="BL160" s="5">
        <v>3578</v>
      </c>
      <c r="BM160" s="5">
        <v>1471</v>
      </c>
      <c r="BN160" s="5">
        <v>5582</v>
      </c>
      <c r="BO160" s="5" t="s">
        <v>220</v>
      </c>
      <c r="BP160" s="5" t="s">
        <v>220</v>
      </c>
      <c r="BQ160" s="5" t="s">
        <v>220</v>
      </c>
      <c r="BR160" s="5" t="s">
        <v>220</v>
      </c>
      <c r="BS160" s="5" t="s">
        <v>220</v>
      </c>
      <c r="BT160" s="5" t="s">
        <v>220</v>
      </c>
      <c r="BU160" s="5" t="s">
        <v>220</v>
      </c>
      <c r="BV160" s="5" t="s">
        <v>220</v>
      </c>
      <c r="BW160" s="5" t="s">
        <v>220</v>
      </c>
      <c r="BX160" s="5" t="s">
        <v>220</v>
      </c>
      <c r="BY160" s="5" t="s">
        <v>220</v>
      </c>
      <c r="BZ160" s="5" t="s">
        <v>220</v>
      </c>
      <c r="CA160" s="5" t="s">
        <v>220</v>
      </c>
      <c r="CB160" s="5">
        <v>3236</v>
      </c>
      <c r="CC160" s="5">
        <v>4324</v>
      </c>
      <c r="CD160" s="5">
        <v>16029</v>
      </c>
      <c r="CE160" s="5">
        <v>6003</v>
      </c>
      <c r="CF160" s="5">
        <v>13883</v>
      </c>
      <c r="CG160" s="5">
        <v>4150</v>
      </c>
      <c r="CH160" s="5">
        <v>1188</v>
      </c>
      <c r="CI160" s="5">
        <v>2967</v>
      </c>
      <c r="CJ160" s="5">
        <v>1041</v>
      </c>
      <c r="CK160" s="5">
        <v>616</v>
      </c>
      <c r="CL160" s="5">
        <v>1158</v>
      </c>
      <c r="CM160" s="5">
        <v>1173</v>
      </c>
      <c r="CN160" s="5">
        <v>1164</v>
      </c>
      <c r="CO160" s="5">
        <v>6771</v>
      </c>
      <c r="CP160" s="5">
        <v>1419</v>
      </c>
      <c r="CQ160" s="5">
        <v>90</v>
      </c>
      <c r="CR160" s="5">
        <v>1074</v>
      </c>
      <c r="CS160" s="5">
        <v>716</v>
      </c>
      <c r="CT160" s="5">
        <v>1780</v>
      </c>
      <c r="CU160" s="5" t="s">
        <v>220</v>
      </c>
      <c r="CV160" s="5" t="s">
        <v>220</v>
      </c>
      <c r="CW160" s="5" t="s">
        <v>220</v>
      </c>
      <c r="CX160" s="5" t="s">
        <v>220</v>
      </c>
      <c r="CY160" s="5" t="s">
        <v>220</v>
      </c>
      <c r="CZ160" s="5" t="s">
        <v>220</v>
      </c>
      <c r="DA160" s="5" t="s">
        <v>220</v>
      </c>
      <c r="DB160" s="5" t="s">
        <v>220</v>
      </c>
      <c r="DC160" s="5" t="s">
        <v>220</v>
      </c>
      <c r="DD160" s="5" t="s">
        <v>220</v>
      </c>
      <c r="DE160" s="5" t="s">
        <v>220</v>
      </c>
      <c r="DF160" s="5" t="s">
        <v>220</v>
      </c>
      <c r="DG160" s="5" t="s">
        <v>220</v>
      </c>
      <c r="DH160" s="5">
        <v>24162</v>
      </c>
      <c r="DI160" s="5">
        <v>22319</v>
      </c>
      <c r="DJ160" s="5">
        <v>16929</v>
      </c>
      <c r="DK160" s="5">
        <v>21105</v>
      </c>
      <c r="DL160" s="5">
        <v>13073</v>
      </c>
      <c r="DM160" s="5">
        <v>20850</v>
      </c>
      <c r="DN160" s="5">
        <v>19994</v>
      </c>
      <c r="DO160" s="5">
        <v>15138</v>
      </c>
      <c r="DP160" s="5">
        <v>13162</v>
      </c>
      <c r="DQ160" s="5">
        <v>9302</v>
      </c>
      <c r="DR160" s="5">
        <v>13813</v>
      </c>
      <c r="DS160" s="5">
        <v>14690</v>
      </c>
      <c r="DT160" s="5">
        <v>16034</v>
      </c>
      <c r="DU160" s="5">
        <v>17267</v>
      </c>
      <c r="DV160" s="5">
        <v>13026</v>
      </c>
      <c r="DW160" s="5">
        <v>13359</v>
      </c>
      <c r="DX160" s="5">
        <v>15627</v>
      </c>
      <c r="DY160" s="5">
        <v>13544</v>
      </c>
      <c r="DZ160" s="5">
        <v>16232</v>
      </c>
      <c r="EA160" s="5" t="s">
        <v>220</v>
      </c>
      <c r="EB160" s="5" t="s">
        <v>220</v>
      </c>
      <c r="EC160" s="5" t="s">
        <v>220</v>
      </c>
      <c r="ED160" s="5" t="s">
        <v>220</v>
      </c>
      <c r="EE160" s="5" t="s">
        <v>220</v>
      </c>
      <c r="EF160" s="5" t="s">
        <v>220</v>
      </c>
      <c r="EG160" s="5" t="s">
        <v>220</v>
      </c>
      <c r="EH160" s="5" t="s">
        <v>220</v>
      </c>
      <c r="EI160" s="5" t="s">
        <v>220</v>
      </c>
      <c r="EJ160" s="5" t="s">
        <v>220</v>
      </c>
      <c r="EK160" s="5" t="s">
        <v>220</v>
      </c>
      <c r="EL160" s="5" t="s">
        <v>220</v>
      </c>
      <c r="EM160" s="5" t="s">
        <v>220</v>
      </c>
      <c r="EN160" s="5">
        <v>2173</v>
      </c>
      <c r="EO160" s="5">
        <v>1063</v>
      </c>
      <c r="EP160" s="5">
        <v>2678</v>
      </c>
      <c r="EQ160" s="5">
        <v>650</v>
      </c>
      <c r="ER160" s="5">
        <v>609</v>
      </c>
      <c r="ES160" s="5">
        <v>375</v>
      </c>
      <c r="ET160" s="5">
        <v>932</v>
      </c>
      <c r="EU160" s="5">
        <v>1330</v>
      </c>
      <c r="EV160" s="5">
        <v>5525</v>
      </c>
      <c r="EW160" s="5">
        <v>937</v>
      </c>
      <c r="EX160" s="5">
        <v>1453</v>
      </c>
      <c r="EY160" s="5">
        <v>1833</v>
      </c>
      <c r="EZ160" s="5">
        <v>1268</v>
      </c>
      <c r="FA160" s="5">
        <v>2822</v>
      </c>
      <c r="FB160" s="5">
        <v>1419</v>
      </c>
      <c r="FC160" s="5">
        <v>1544</v>
      </c>
      <c r="FD160" s="5">
        <v>997</v>
      </c>
      <c r="FE160" s="5">
        <v>1030</v>
      </c>
      <c r="FF160" s="5">
        <v>1912</v>
      </c>
      <c r="FG160" s="5" t="s">
        <v>220</v>
      </c>
      <c r="FH160" s="5" t="s">
        <v>220</v>
      </c>
      <c r="FI160" s="5" t="s">
        <v>220</v>
      </c>
      <c r="FJ160" s="5" t="s">
        <v>220</v>
      </c>
      <c r="FK160" s="5" t="s">
        <v>220</v>
      </c>
      <c r="FL160" s="5" t="s">
        <v>220</v>
      </c>
      <c r="FM160" s="5" t="s">
        <v>220</v>
      </c>
      <c r="FN160" s="5" t="s">
        <v>220</v>
      </c>
      <c r="FO160" s="5" t="s">
        <v>220</v>
      </c>
      <c r="FP160" s="5" t="s">
        <v>220</v>
      </c>
      <c r="FQ160" s="5" t="s">
        <v>220</v>
      </c>
      <c r="FR160" s="5" t="s">
        <v>220</v>
      </c>
      <c r="FS160" s="5" t="s">
        <v>220</v>
      </c>
      <c r="FT160" s="5">
        <v>0</v>
      </c>
      <c r="FU160" s="5" t="s">
        <v>220</v>
      </c>
      <c r="FV160" s="5" t="s">
        <v>220</v>
      </c>
      <c r="FW160" s="5" t="s">
        <v>220</v>
      </c>
      <c r="FX160" s="5" t="s">
        <v>220</v>
      </c>
      <c r="FY160" s="5" t="s">
        <v>220</v>
      </c>
      <c r="FZ160" s="5" t="s">
        <v>220</v>
      </c>
      <c r="GA160" s="5" t="s">
        <v>220</v>
      </c>
      <c r="GB160" s="5" t="s">
        <v>220</v>
      </c>
      <c r="GC160" s="5" t="s">
        <v>220</v>
      </c>
      <c r="GD160" s="5" t="s">
        <v>220</v>
      </c>
      <c r="GE160" s="5" t="s">
        <v>220</v>
      </c>
      <c r="GF160" s="5" t="s">
        <v>220</v>
      </c>
      <c r="GG160" s="5" t="s">
        <v>220</v>
      </c>
      <c r="GH160" s="5" t="s">
        <v>220</v>
      </c>
      <c r="GI160" s="5" t="s">
        <v>220</v>
      </c>
      <c r="GJ160" s="5" t="s">
        <v>220</v>
      </c>
      <c r="GK160" s="5" t="s">
        <v>220</v>
      </c>
      <c r="GL160" s="5" t="s">
        <v>220</v>
      </c>
      <c r="GM160" s="5" t="s">
        <v>220</v>
      </c>
      <c r="GN160" s="5" t="s">
        <v>220</v>
      </c>
      <c r="GO160" s="5" t="s">
        <v>220</v>
      </c>
      <c r="GP160" s="5" t="s">
        <v>220</v>
      </c>
      <c r="GQ160" s="5" t="s">
        <v>220</v>
      </c>
      <c r="GR160" s="5" t="s">
        <v>220</v>
      </c>
      <c r="GS160" s="5" t="s">
        <v>220</v>
      </c>
      <c r="GT160" s="5" t="s">
        <v>220</v>
      </c>
      <c r="GU160" s="5" t="s">
        <v>220</v>
      </c>
      <c r="GV160" s="5" t="s">
        <v>220</v>
      </c>
      <c r="GW160" s="5" t="s">
        <v>220</v>
      </c>
      <c r="GX160" s="5" t="s">
        <v>220</v>
      </c>
      <c r="GY160" s="5" t="s">
        <v>220</v>
      </c>
      <c r="GZ160" s="5">
        <v>34469</v>
      </c>
      <c r="HA160" s="5">
        <v>121387</v>
      </c>
      <c r="HB160" s="5">
        <v>45041</v>
      </c>
      <c r="HC160" s="5">
        <v>34003</v>
      </c>
      <c r="HD160" s="5">
        <v>34958</v>
      </c>
      <c r="HE160" s="5">
        <v>31134</v>
      </c>
      <c r="HF160" s="5">
        <v>26563</v>
      </c>
      <c r="HG160" s="5">
        <v>26180</v>
      </c>
      <c r="HH160" s="5">
        <v>22871</v>
      </c>
      <c r="HI160" s="5">
        <v>24600</v>
      </c>
      <c r="HJ160" s="5">
        <v>22194</v>
      </c>
      <c r="HK160" s="5">
        <v>25726</v>
      </c>
      <c r="HL160" s="5">
        <v>73945</v>
      </c>
      <c r="HM160" s="5">
        <v>29027</v>
      </c>
      <c r="HN160" s="5">
        <v>28377</v>
      </c>
      <c r="HO160" s="5">
        <v>16545</v>
      </c>
      <c r="HP160" s="5">
        <v>21444</v>
      </c>
      <c r="HQ160" s="5">
        <v>17290</v>
      </c>
      <c r="HR160" s="5">
        <v>25823</v>
      </c>
      <c r="HS160" s="5" t="s">
        <v>220</v>
      </c>
      <c r="HT160" s="5" t="s">
        <v>220</v>
      </c>
      <c r="HU160" s="5" t="s">
        <v>220</v>
      </c>
      <c r="HV160" s="5" t="s">
        <v>220</v>
      </c>
      <c r="HW160" s="5" t="s">
        <v>220</v>
      </c>
      <c r="HX160" s="5" t="s">
        <v>220</v>
      </c>
      <c r="HY160" s="5" t="s">
        <v>220</v>
      </c>
      <c r="HZ160" s="5" t="s">
        <v>220</v>
      </c>
      <c r="IA160" s="5" t="s">
        <v>220</v>
      </c>
      <c r="IB160" s="5" t="s">
        <v>220</v>
      </c>
      <c r="IC160" s="5" t="s">
        <v>220</v>
      </c>
      <c r="ID160" s="5" t="s">
        <v>220</v>
      </c>
      <c r="IE160" s="5" t="s">
        <v>220</v>
      </c>
      <c r="IF160" s="5">
        <v>120210</v>
      </c>
      <c r="IG160" s="5">
        <v>262813</v>
      </c>
      <c r="IH160" s="5">
        <v>191948</v>
      </c>
      <c r="II160" s="5">
        <v>155392</v>
      </c>
      <c r="IJ160" s="5">
        <v>140543</v>
      </c>
      <c r="IK160" s="5">
        <v>133840</v>
      </c>
      <c r="IL160" s="5">
        <v>141476</v>
      </c>
      <c r="IM160" s="5">
        <v>105702</v>
      </c>
      <c r="IN160" s="5">
        <v>98563</v>
      </c>
      <c r="IO160" s="5">
        <v>89170</v>
      </c>
      <c r="IP160" s="5">
        <v>89964</v>
      </c>
      <c r="IQ160" s="5">
        <v>92962</v>
      </c>
      <c r="IR160" s="5">
        <v>87681</v>
      </c>
      <c r="IS160" s="5">
        <v>86933</v>
      </c>
      <c r="IT160" s="5">
        <v>73972</v>
      </c>
      <c r="IU160" s="5">
        <v>77924</v>
      </c>
      <c r="IV160" s="5">
        <v>78505</v>
      </c>
      <c r="IW160" s="5">
        <v>63226</v>
      </c>
      <c r="IX160" s="5">
        <v>55970</v>
      </c>
      <c r="IY160" s="5" t="s">
        <v>220</v>
      </c>
      <c r="IZ160" s="5" t="s">
        <v>220</v>
      </c>
      <c r="JA160" s="5" t="s">
        <v>220</v>
      </c>
      <c r="JB160" s="5" t="s">
        <v>220</v>
      </c>
      <c r="JC160" s="5" t="s">
        <v>220</v>
      </c>
      <c r="JD160" s="5" t="s">
        <v>220</v>
      </c>
      <c r="JE160" s="5" t="s">
        <v>220</v>
      </c>
      <c r="JF160" s="5" t="s">
        <v>220</v>
      </c>
      <c r="JG160" s="5" t="s">
        <v>220</v>
      </c>
      <c r="JH160" s="5" t="s">
        <v>220</v>
      </c>
      <c r="JI160" s="5" t="s">
        <v>220</v>
      </c>
      <c r="JJ160" s="5" t="s">
        <v>220</v>
      </c>
      <c r="JK160" s="5" t="s">
        <v>220</v>
      </c>
      <c r="JL160" s="5">
        <v>11076</v>
      </c>
      <c r="JM160" s="5">
        <v>18865</v>
      </c>
      <c r="JN160" s="5">
        <v>14852</v>
      </c>
      <c r="JO160" s="5">
        <v>16211</v>
      </c>
      <c r="JP160" s="5">
        <v>15558</v>
      </c>
      <c r="JQ160" s="5">
        <v>11316</v>
      </c>
      <c r="JR160" s="5">
        <v>11239</v>
      </c>
      <c r="JS160" s="5">
        <v>9284</v>
      </c>
      <c r="JT160" s="5">
        <v>11108</v>
      </c>
      <c r="JU160" s="5">
        <v>6678</v>
      </c>
      <c r="JV160" s="5">
        <v>8019</v>
      </c>
      <c r="JW160" s="5">
        <v>7919</v>
      </c>
      <c r="JX160" s="5">
        <v>6512</v>
      </c>
      <c r="JY160" s="5">
        <v>7337</v>
      </c>
      <c r="JZ160" s="5">
        <v>8224</v>
      </c>
      <c r="KA160" s="5">
        <v>7214</v>
      </c>
      <c r="KB160" s="5">
        <v>7295</v>
      </c>
      <c r="KC160" s="5">
        <v>6159</v>
      </c>
      <c r="KD160" s="5">
        <v>8212</v>
      </c>
      <c r="KE160" s="5" t="s">
        <v>220</v>
      </c>
      <c r="KF160" s="5" t="s">
        <v>220</v>
      </c>
      <c r="KG160" s="5" t="s">
        <v>220</v>
      </c>
      <c r="KH160" s="5" t="s">
        <v>220</v>
      </c>
      <c r="KI160" s="5" t="s">
        <v>220</v>
      </c>
      <c r="KJ160" s="5" t="s">
        <v>220</v>
      </c>
      <c r="KK160" s="5" t="s">
        <v>220</v>
      </c>
      <c r="KL160" s="5" t="s">
        <v>220</v>
      </c>
      <c r="KM160" s="5" t="s">
        <v>220</v>
      </c>
      <c r="KN160" s="5" t="s">
        <v>220</v>
      </c>
      <c r="KO160" s="5" t="s">
        <v>220</v>
      </c>
      <c r="KP160" s="5" t="s">
        <v>220</v>
      </c>
      <c r="KQ160" s="5" t="s">
        <v>220</v>
      </c>
      <c r="KR160" s="5">
        <v>3275</v>
      </c>
      <c r="KS160" s="5">
        <v>2626</v>
      </c>
      <c r="KT160" s="5">
        <v>2075</v>
      </c>
      <c r="KU160" s="5">
        <v>1787</v>
      </c>
      <c r="KV160" s="5">
        <v>1563</v>
      </c>
      <c r="KW160" s="5">
        <v>1442</v>
      </c>
      <c r="KX160" s="5">
        <v>1701</v>
      </c>
      <c r="KY160" s="5">
        <v>1860</v>
      </c>
      <c r="KZ160" s="5">
        <v>2300</v>
      </c>
      <c r="LA160" s="5">
        <v>1844</v>
      </c>
      <c r="LB160" s="5">
        <v>1274</v>
      </c>
      <c r="LC160" s="5">
        <v>843</v>
      </c>
      <c r="LD160" s="5">
        <v>905</v>
      </c>
      <c r="LE160" s="5">
        <v>851</v>
      </c>
      <c r="LF160" s="5">
        <v>576</v>
      </c>
      <c r="LG160" s="5">
        <v>335</v>
      </c>
      <c r="LH160" s="5">
        <v>287</v>
      </c>
      <c r="LI160" s="5">
        <v>223</v>
      </c>
      <c r="LJ160" s="5">
        <v>5</v>
      </c>
      <c r="LK160" s="5" t="s">
        <v>220</v>
      </c>
      <c r="LL160" s="5" t="s">
        <v>220</v>
      </c>
      <c r="LM160" s="5" t="s">
        <v>220</v>
      </c>
      <c r="LN160" s="5" t="s">
        <v>220</v>
      </c>
      <c r="LO160" s="5" t="s">
        <v>220</v>
      </c>
      <c r="LP160" s="5" t="s">
        <v>220</v>
      </c>
      <c r="LQ160" s="5" t="s">
        <v>220</v>
      </c>
      <c r="LR160" s="5" t="s">
        <v>220</v>
      </c>
      <c r="LS160" s="5" t="s">
        <v>220</v>
      </c>
      <c r="LT160" s="5" t="s">
        <v>220</v>
      </c>
      <c r="LU160" s="5" t="s">
        <v>220</v>
      </c>
      <c r="LV160" s="5" t="s">
        <v>220</v>
      </c>
      <c r="LW160" s="5" t="s">
        <v>220</v>
      </c>
      <c r="LX160" s="5">
        <v>1188</v>
      </c>
      <c r="LY160" s="5">
        <v>2795</v>
      </c>
      <c r="LZ160" s="5">
        <v>1962</v>
      </c>
      <c r="MA160" s="5">
        <v>2034</v>
      </c>
      <c r="MB160" s="5">
        <v>1624</v>
      </c>
      <c r="MC160" s="5">
        <v>1203</v>
      </c>
      <c r="MD160" s="5">
        <v>1433</v>
      </c>
      <c r="ME160" s="5">
        <v>1189</v>
      </c>
      <c r="MF160" s="5">
        <v>1682</v>
      </c>
      <c r="MG160" s="5">
        <v>1085</v>
      </c>
      <c r="MH160" s="5">
        <v>837</v>
      </c>
      <c r="MI160" s="5">
        <v>627</v>
      </c>
      <c r="MJ160" s="5">
        <v>751</v>
      </c>
      <c r="MK160" s="5">
        <v>861</v>
      </c>
      <c r="ML160" s="5">
        <v>868</v>
      </c>
      <c r="MM160" s="5">
        <v>533</v>
      </c>
      <c r="MN160" s="5">
        <v>398</v>
      </c>
      <c r="MO160" s="5">
        <v>373</v>
      </c>
      <c r="MP160" s="5">
        <v>177</v>
      </c>
      <c r="MQ160" s="5" t="s">
        <v>220</v>
      </c>
      <c r="MR160" s="5" t="s">
        <v>220</v>
      </c>
      <c r="MS160" s="5" t="s">
        <v>220</v>
      </c>
      <c r="MT160" s="5" t="s">
        <v>220</v>
      </c>
      <c r="MU160" s="5" t="s">
        <v>220</v>
      </c>
      <c r="MV160" s="5" t="s">
        <v>220</v>
      </c>
      <c r="MW160" s="5" t="s">
        <v>220</v>
      </c>
      <c r="MX160" s="5" t="s">
        <v>220</v>
      </c>
      <c r="MY160" s="5" t="s">
        <v>220</v>
      </c>
      <c r="MZ160" s="5" t="s">
        <v>220</v>
      </c>
      <c r="NA160" s="5" t="s">
        <v>220</v>
      </c>
      <c r="NB160" s="5" t="s">
        <v>220</v>
      </c>
      <c r="NC160" s="5" t="s">
        <v>220</v>
      </c>
      <c r="ND160" s="5">
        <v>0</v>
      </c>
      <c r="NE160" s="5" t="s">
        <v>220</v>
      </c>
      <c r="NF160" s="5" t="s">
        <v>220</v>
      </c>
      <c r="NG160" s="5" t="s">
        <v>220</v>
      </c>
      <c r="NH160" s="5" t="s">
        <v>220</v>
      </c>
      <c r="NI160" s="5" t="s">
        <v>220</v>
      </c>
      <c r="NJ160" s="5" t="s">
        <v>220</v>
      </c>
      <c r="NK160" s="5" t="s">
        <v>220</v>
      </c>
      <c r="NL160" s="5" t="s">
        <v>220</v>
      </c>
      <c r="NM160" s="5" t="s">
        <v>220</v>
      </c>
      <c r="NN160" s="5" t="s">
        <v>220</v>
      </c>
      <c r="NO160" s="5" t="s">
        <v>220</v>
      </c>
      <c r="NP160" s="5" t="s">
        <v>220</v>
      </c>
      <c r="NQ160" s="5" t="s">
        <v>220</v>
      </c>
      <c r="NR160" s="5" t="s">
        <v>220</v>
      </c>
      <c r="NS160" s="5" t="s">
        <v>220</v>
      </c>
      <c r="NT160" s="5" t="s">
        <v>220</v>
      </c>
      <c r="NU160" s="5" t="s">
        <v>220</v>
      </c>
      <c r="NV160" s="5" t="s">
        <v>220</v>
      </c>
      <c r="NW160" s="5" t="s">
        <v>220</v>
      </c>
      <c r="NX160" s="5" t="s">
        <v>220</v>
      </c>
      <c r="NY160" s="5" t="s">
        <v>220</v>
      </c>
      <c r="NZ160" s="5" t="s">
        <v>220</v>
      </c>
      <c r="OA160" s="5" t="s">
        <v>220</v>
      </c>
      <c r="OB160" s="5" t="s">
        <v>220</v>
      </c>
      <c r="OC160" s="5" t="s">
        <v>220</v>
      </c>
      <c r="OD160" s="5" t="s">
        <v>220</v>
      </c>
      <c r="OE160" s="5" t="s">
        <v>220</v>
      </c>
      <c r="OF160" s="5" t="s">
        <v>220</v>
      </c>
      <c r="OG160" s="5" t="s">
        <v>220</v>
      </c>
      <c r="OH160" s="5" t="s">
        <v>220</v>
      </c>
      <c r="OI160" s="5" t="s">
        <v>220</v>
      </c>
      <c r="OJ160" s="5">
        <v>0</v>
      </c>
      <c r="OK160" s="5" t="s">
        <v>220</v>
      </c>
      <c r="OL160" s="5" t="s">
        <v>220</v>
      </c>
      <c r="OM160" s="5" t="s">
        <v>220</v>
      </c>
      <c r="ON160" s="5" t="s">
        <v>220</v>
      </c>
      <c r="OO160" s="5" t="s">
        <v>220</v>
      </c>
      <c r="OP160" s="5" t="s">
        <v>220</v>
      </c>
      <c r="OQ160" s="5" t="s">
        <v>220</v>
      </c>
      <c r="OR160" s="5" t="s">
        <v>220</v>
      </c>
      <c r="OS160" s="5" t="s">
        <v>220</v>
      </c>
      <c r="OT160" s="5" t="s">
        <v>220</v>
      </c>
      <c r="OU160" s="5" t="s">
        <v>220</v>
      </c>
      <c r="OV160" s="5" t="s">
        <v>220</v>
      </c>
      <c r="OW160" s="5" t="s">
        <v>220</v>
      </c>
      <c r="OX160" s="5" t="s">
        <v>220</v>
      </c>
      <c r="OY160" s="5" t="s">
        <v>220</v>
      </c>
      <c r="OZ160" s="5" t="s">
        <v>220</v>
      </c>
      <c r="PA160" s="5" t="s">
        <v>220</v>
      </c>
      <c r="PB160" s="5" t="s">
        <v>220</v>
      </c>
      <c r="PC160" s="5" t="s">
        <v>220</v>
      </c>
      <c r="PD160" s="5" t="s">
        <v>220</v>
      </c>
      <c r="PE160" s="5" t="s">
        <v>220</v>
      </c>
      <c r="PF160" s="5" t="s">
        <v>220</v>
      </c>
      <c r="PG160" s="5" t="s">
        <v>220</v>
      </c>
      <c r="PH160" s="5" t="s">
        <v>220</v>
      </c>
      <c r="PI160" s="5" t="s">
        <v>220</v>
      </c>
      <c r="PJ160" s="5" t="s">
        <v>220</v>
      </c>
      <c r="PK160" s="5" t="s">
        <v>220</v>
      </c>
      <c r="PL160" s="5" t="s">
        <v>220</v>
      </c>
      <c r="PM160" s="5" t="s">
        <v>220</v>
      </c>
      <c r="PN160" s="5" t="s">
        <v>220</v>
      </c>
      <c r="PO160" s="5" t="s">
        <v>220</v>
      </c>
      <c r="PP160" s="5">
        <v>8706</v>
      </c>
      <c r="PQ160" s="5">
        <v>8951</v>
      </c>
      <c r="PR160" s="5">
        <v>8845</v>
      </c>
      <c r="PS160" s="5">
        <v>7854</v>
      </c>
      <c r="PT160" s="5">
        <v>8098</v>
      </c>
      <c r="PU160" s="5">
        <v>7432</v>
      </c>
      <c r="PV160" s="5">
        <v>7223</v>
      </c>
      <c r="PW160" s="5">
        <v>6014</v>
      </c>
      <c r="PX160" s="5">
        <v>6093</v>
      </c>
      <c r="PY160" s="5">
        <v>6676</v>
      </c>
      <c r="PZ160" s="5">
        <v>6880</v>
      </c>
      <c r="QA160" s="5">
        <v>6050</v>
      </c>
      <c r="QB160" s="5">
        <v>5579</v>
      </c>
      <c r="QC160" s="5">
        <v>5634</v>
      </c>
      <c r="QD160" s="5">
        <v>6093</v>
      </c>
      <c r="QE160" s="5">
        <v>6170</v>
      </c>
      <c r="QF160" s="5">
        <v>5636</v>
      </c>
      <c r="QG160" s="5">
        <v>5961</v>
      </c>
      <c r="QH160" s="5">
        <v>5771</v>
      </c>
      <c r="QI160" s="5" t="s">
        <v>220</v>
      </c>
      <c r="QJ160" s="5" t="s">
        <v>220</v>
      </c>
      <c r="QK160" s="5" t="s">
        <v>220</v>
      </c>
      <c r="QL160" s="5" t="s">
        <v>220</v>
      </c>
      <c r="QM160" s="5" t="s">
        <v>220</v>
      </c>
      <c r="QN160" s="5" t="s">
        <v>220</v>
      </c>
      <c r="QO160" s="5" t="s">
        <v>220</v>
      </c>
      <c r="QP160" s="5" t="s">
        <v>220</v>
      </c>
      <c r="QQ160" s="5" t="s">
        <v>220</v>
      </c>
      <c r="QR160" s="5" t="s">
        <v>220</v>
      </c>
      <c r="QS160" s="5" t="s">
        <v>220</v>
      </c>
      <c r="QT160" s="5" t="s">
        <v>220</v>
      </c>
      <c r="QU160" s="5" t="s">
        <v>220</v>
      </c>
      <c r="QV160" s="5">
        <v>6309</v>
      </c>
      <c r="QW160" s="5">
        <v>8329</v>
      </c>
      <c r="QX160" s="5">
        <v>7819</v>
      </c>
      <c r="QY160" s="5">
        <v>8194</v>
      </c>
      <c r="QZ160" s="5">
        <v>7737</v>
      </c>
      <c r="RA160" s="5">
        <v>7038</v>
      </c>
      <c r="RB160" s="5">
        <v>6271</v>
      </c>
      <c r="RC160" s="5">
        <v>5496</v>
      </c>
      <c r="RD160" s="5">
        <v>5534</v>
      </c>
      <c r="RE160" s="5">
        <v>4841</v>
      </c>
      <c r="RF160" s="5">
        <v>4818</v>
      </c>
      <c r="RG160" s="5">
        <v>4650</v>
      </c>
      <c r="RH160" s="5">
        <v>4930</v>
      </c>
      <c r="RI160" s="5">
        <v>4909</v>
      </c>
      <c r="RJ160" s="5">
        <v>4848</v>
      </c>
      <c r="RK160" s="5">
        <v>4457</v>
      </c>
      <c r="RL160" s="5">
        <v>4781</v>
      </c>
      <c r="RM160" s="5">
        <v>5529</v>
      </c>
      <c r="RN160" s="5">
        <v>5637</v>
      </c>
      <c r="RO160" s="5" t="s">
        <v>220</v>
      </c>
      <c r="RP160" s="5" t="s">
        <v>220</v>
      </c>
      <c r="RQ160" s="5" t="s">
        <v>220</v>
      </c>
      <c r="RR160" s="5" t="s">
        <v>220</v>
      </c>
      <c r="RS160" s="5" t="s">
        <v>220</v>
      </c>
      <c r="RT160" s="5" t="s">
        <v>220</v>
      </c>
      <c r="RU160" s="5" t="s">
        <v>220</v>
      </c>
      <c r="RV160" s="5" t="s">
        <v>220</v>
      </c>
      <c r="RW160" s="5" t="s">
        <v>220</v>
      </c>
      <c r="RX160" s="5" t="s">
        <v>220</v>
      </c>
      <c r="RY160" s="5" t="s">
        <v>220</v>
      </c>
      <c r="RZ160" s="5" t="s">
        <v>220</v>
      </c>
      <c r="SA160" s="5" t="s">
        <v>220</v>
      </c>
      <c r="SB160" s="5">
        <v>5224</v>
      </c>
      <c r="SC160" s="5">
        <v>8278</v>
      </c>
      <c r="SD160" s="5">
        <v>7724</v>
      </c>
      <c r="SE160" s="5">
        <v>7352</v>
      </c>
      <c r="SF160" s="5">
        <v>7214</v>
      </c>
      <c r="SG160" s="5">
        <v>6612</v>
      </c>
      <c r="SH160" s="5">
        <v>5914</v>
      </c>
      <c r="SI160" s="5">
        <v>5340</v>
      </c>
      <c r="SJ160" s="5">
        <v>5807</v>
      </c>
      <c r="SK160" s="5">
        <v>5037</v>
      </c>
      <c r="SL160" s="5">
        <v>3744</v>
      </c>
      <c r="SM160" s="5">
        <v>3895</v>
      </c>
      <c r="SN160" s="5">
        <v>3887</v>
      </c>
      <c r="SO160" s="5">
        <v>4200</v>
      </c>
      <c r="SP160" s="5">
        <v>3934</v>
      </c>
      <c r="SQ160" s="5">
        <v>3540</v>
      </c>
      <c r="SR160" s="5">
        <v>3399</v>
      </c>
      <c r="SS160" s="5">
        <v>3264</v>
      </c>
      <c r="ST160" s="5">
        <v>3420</v>
      </c>
      <c r="SU160" s="5" t="s">
        <v>220</v>
      </c>
      <c r="SV160" s="5" t="s">
        <v>220</v>
      </c>
      <c r="SW160" s="5" t="s">
        <v>220</v>
      </c>
      <c r="SX160" s="5" t="s">
        <v>220</v>
      </c>
      <c r="SY160" s="5" t="s">
        <v>220</v>
      </c>
      <c r="SZ160" s="5" t="s">
        <v>220</v>
      </c>
      <c r="TA160" s="5" t="s">
        <v>220</v>
      </c>
      <c r="TB160" s="5" t="s">
        <v>220</v>
      </c>
      <c r="TC160" s="5" t="s">
        <v>220</v>
      </c>
      <c r="TD160" s="5" t="s">
        <v>220</v>
      </c>
      <c r="TE160" s="5" t="s">
        <v>220</v>
      </c>
      <c r="TF160" s="5" t="s">
        <v>220</v>
      </c>
      <c r="TG160" s="5" t="s">
        <v>220</v>
      </c>
      <c r="TH160" s="5">
        <v>705</v>
      </c>
      <c r="TI160" s="5">
        <v>1744</v>
      </c>
      <c r="TJ160" s="5">
        <v>1595</v>
      </c>
      <c r="TK160" s="5">
        <v>1689</v>
      </c>
      <c r="TL160" s="5">
        <v>1728</v>
      </c>
      <c r="TM160" s="5">
        <v>1324</v>
      </c>
      <c r="TN160" s="5">
        <v>1235</v>
      </c>
      <c r="TO160" s="5">
        <v>1094</v>
      </c>
      <c r="TP160" s="5">
        <v>1069</v>
      </c>
      <c r="TQ160" s="5">
        <v>1062</v>
      </c>
      <c r="TR160" s="5">
        <v>1072</v>
      </c>
      <c r="TS160" s="5">
        <v>2597</v>
      </c>
      <c r="TT160" s="5">
        <v>1818</v>
      </c>
      <c r="TU160" s="5">
        <v>927</v>
      </c>
      <c r="TV160" s="5">
        <v>699</v>
      </c>
      <c r="TW160" s="5">
        <v>628</v>
      </c>
      <c r="TX160" s="5">
        <v>535</v>
      </c>
      <c r="TY160" s="5">
        <v>408</v>
      </c>
      <c r="TZ160" s="5">
        <v>359</v>
      </c>
      <c r="UA160" s="5" t="s">
        <v>220</v>
      </c>
      <c r="UB160" s="5" t="s">
        <v>220</v>
      </c>
      <c r="UC160" s="5" t="s">
        <v>220</v>
      </c>
      <c r="UD160" s="5" t="s">
        <v>220</v>
      </c>
      <c r="UE160" s="5" t="s">
        <v>220</v>
      </c>
      <c r="UF160" s="5" t="s">
        <v>220</v>
      </c>
      <c r="UG160" s="5" t="s">
        <v>220</v>
      </c>
      <c r="UH160" s="5" t="s">
        <v>220</v>
      </c>
      <c r="UI160" s="5" t="s">
        <v>220</v>
      </c>
      <c r="UJ160" s="5" t="s">
        <v>220</v>
      </c>
      <c r="UK160" s="5" t="s">
        <v>220</v>
      </c>
      <c r="UL160" s="5" t="s">
        <v>220</v>
      </c>
      <c r="UM160" s="5" t="s">
        <v>220</v>
      </c>
      <c r="UN160" s="5">
        <v>2423</v>
      </c>
      <c r="UO160" s="5">
        <v>2892</v>
      </c>
      <c r="UP160" s="5">
        <v>2763</v>
      </c>
      <c r="UQ160" s="5">
        <v>2691</v>
      </c>
      <c r="UR160" s="5">
        <v>2769</v>
      </c>
      <c r="US160" s="5">
        <v>3137</v>
      </c>
      <c r="UT160" s="5">
        <v>3881</v>
      </c>
      <c r="UU160" s="5">
        <v>3806</v>
      </c>
      <c r="UV160" s="5">
        <v>3731</v>
      </c>
      <c r="UW160" s="5">
        <v>3146</v>
      </c>
      <c r="UX160" s="5">
        <v>2803</v>
      </c>
      <c r="UY160" s="5">
        <v>2458</v>
      </c>
      <c r="UZ160" s="5">
        <v>2520</v>
      </c>
      <c r="VA160" s="5">
        <v>2142</v>
      </c>
      <c r="VB160" s="5">
        <v>1750</v>
      </c>
      <c r="VC160" s="5">
        <v>1615</v>
      </c>
      <c r="VD160" s="5">
        <v>1462</v>
      </c>
      <c r="VE160" s="5">
        <v>1086</v>
      </c>
      <c r="VF160" s="5">
        <v>1120</v>
      </c>
      <c r="VG160" s="5" t="s">
        <v>220</v>
      </c>
      <c r="VH160" s="5" t="s">
        <v>220</v>
      </c>
      <c r="VI160" s="5" t="s">
        <v>220</v>
      </c>
      <c r="VJ160" s="5" t="s">
        <v>220</v>
      </c>
      <c r="VK160" s="5" t="s">
        <v>220</v>
      </c>
      <c r="VL160" s="5" t="s">
        <v>220</v>
      </c>
      <c r="VM160" s="5" t="s">
        <v>220</v>
      </c>
      <c r="VN160" s="5" t="s">
        <v>220</v>
      </c>
      <c r="VO160" s="5" t="s">
        <v>220</v>
      </c>
      <c r="VP160" s="5" t="s">
        <v>220</v>
      </c>
      <c r="VQ160" s="5" t="s">
        <v>220</v>
      </c>
      <c r="VR160" s="5" t="s">
        <v>220</v>
      </c>
      <c r="VS160" s="5" t="s">
        <v>220</v>
      </c>
      <c r="VT160" s="5">
        <v>17025</v>
      </c>
      <c r="VU160" s="5">
        <v>28419</v>
      </c>
      <c r="VV160" s="5">
        <v>28312</v>
      </c>
      <c r="VW160" s="5">
        <v>25394</v>
      </c>
      <c r="VX160" s="5">
        <v>24399</v>
      </c>
      <c r="VY160" s="5">
        <v>20702</v>
      </c>
      <c r="VZ160" s="5">
        <v>25915</v>
      </c>
      <c r="WA160" s="5">
        <v>21390</v>
      </c>
      <c r="WB160" s="5">
        <v>19726</v>
      </c>
      <c r="WC160" s="5">
        <v>20413</v>
      </c>
      <c r="WD160" s="5">
        <v>20195</v>
      </c>
      <c r="WE160" s="5">
        <v>21165</v>
      </c>
      <c r="WF160" s="5">
        <v>19531</v>
      </c>
      <c r="WG160" s="5">
        <v>23669</v>
      </c>
      <c r="WH160" s="5">
        <v>15509</v>
      </c>
      <c r="WI160" s="5">
        <v>13716</v>
      </c>
      <c r="WJ160" s="5">
        <v>12791</v>
      </c>
      <c r="WK160" s="5">
        <v>12461</v>
      </c>
      <c r="WL160" s="5">
        <v>11573</v>
      </c>
      <c r="WM160" s="5" t="s">
        <v>220</v>
      </c>
      <c r="WN160" s="5" t="s">
        <v>220</v>
      </c>
      <c r="WO160" s="5" t="s">
        <v>220</v>
      </c>
      <c r="WP160" s="5" t="s">
        <v>220</v>
      </c>
      <c r="WQ160" s="5" t="s">
        <v>220</v>
      </c>
      <c r="WR160" s="5" t="s">
        <v>220</v>
      </c>
      <c r="WS160" s="5" t="s">
        <v>220</v>
      </c>
      <c r="WT160" s="5" t="s">
        <v>220</v>
      </c>
      <c r="WU160" s="5" t="s">
        <v>220</v>
      </c>
      <c r="WV160" s="5" t="s">
        <v>220</v>
      </c>
      <c r="WW160" s="5" t="s">
        <v>220</v>
      </c>
      <c r="WX160" s="5" t="s">
        <v>220</v>
      </c>
      <c r="WY160" s="5" t="s">
        <v>220</v>
      </c>
      <c r="WZ160" s="5">
        <v>133</v>
      </c>
      <c r="XA160" s="5">
        <v>308</v>
      </c>
      <c r="XB160" s="5">
        <v>197</v>
      </c>
      <c r="XC160" s="5">
        <v>360</v>
      </c>
      <c r="XD160" s="5">
        <v>344</v>
      </c>
      <c r="XE160" s="5">
        <v>328</v>
      </c>
      <c r="XF160" s="5">
        <v>391</v>
      </c>
      <c r="XG160" s="5">
        <v>364</v>
      </c>
      <c r="XH160" s="5">
        <v>386</v>
      </c>
      <c r="XI160" s="5">
        <v>631</v>
      </c>
      <c r="XJ160" s="5">
        <v>466</v>
      </c>
      <c r="XK160" s="5">
        <v>472</v>
      </c>
      <c r="XL160" s="5">
        <v>367</v>
      </c>
      <c r="XM160" s="5">
        <v>408</v>
      </c>
      <c r="XN160" s="5">
        <v>292</v>
      </c>
      <c r="XO160" s="5">
        <v>271</v>
      </c>
      <c r="XP160" s="5">
        <v>280</v>
      </c>
      <c r="XQ160" s="5">
        <v>219</v>
      </c>
      <c r="XR160" s="5">
        <v>235</v>
      </c>
      <c r="XS160" s="2">
        <v>16687</v>
      </c>
      <c r="XT160" s="3" t="s">
        <v>220</v>
      </c>
      <c r="XU160" s="3" t="s">
        <v>220</v>
      </c>
      <c r="XV160" s="3" t="s">
        <v>220</v>
      </c>
      <c r="XW160" s="3" t="s">
        <v>220</v>
      </c>
      <c r="XX160" s="3" t="s">
        <v>220</v>
      </c>
      <c r="XY160" s="3" t="s">
        <v>220</v>
      </c>
      <c r="XZ160" s="3"/>
    </row>
    <row r="161" spans="1:650" x14ac:dyDescent="0.3">
      <c r="A161" s="1" t="s">
        <v>155</v>
      </c>
      <c r="B161" s="2">
        <v>4082747</v>
      </c>
      <c r="C161" s="5" t="s">
        <v>220</v>
      </c>
      <c r="D161" s="5">
        <v>4</v>
      </c>
      <c r="E161" s="5">
        <v>0</v>
      </c>
      <c r="F161" s="5">
        <v>0</v>
      </c>
      <c r="G161" s="5">
        <v>29336</v>
      </c>
      <c r="H161" s="5">
        <v>2169</v>
      </c>
      <c r="I161" s="5">
        <v>25</v>
      </c>
      <c r="J161" s="5">
        <v>475</v>
      </c>
      <c r="K161" s="5">
        <v>0</v>
      </c>
      <c r="L161" s="5">
        <v>0</v>
      </c>
      <c r="M161" s="5">
        <v>0</v>
      </c>
      <c r="N161" s="5">
        <v>0</v>
      </c>
      <c r="O161" s="5">
        <v>0</v>
      </c>
      <c r="P161" s="5" t="s">
        <v>220</v>
      </c>
      <c r="Q161" s="5">
        <v>0</v>
      </c>
      <c r="R161" s="5">
        <v>0</v>
      </c>
      <c r="S161" s="5" t="s">
        <v>220</v>
      </c>
      <c r="T161" s="5" t="s">
        <v>220</v>
      </c>
      <c r="U161" s="5" t="s">
        <v>220</v>
      </c>
      <c r="V161" s="5" t="s">
        <v>220</v>
      </c>
      <c r="W161" s="5" t="s">
        <v>220</v>
      </c>
      <c r="X161" s="5" t="s">
        <v>220</v>
      </c>
      <c r="Y161" s="5" t="s">
        <v>220</v>
      </c>
      <c r="Z161" s="5" t="s">
        <v>220</v>
      </c>
      <c r="AA161" s="5" t="s">
        <v>220</v>
      </c>
      <c r="AB161" s="5" t="s">
        <v>220</v>
      </c>
      <c r="AC161" s="5" t="s">
        <v>220</v>
      </c>
      <c r="AD161" s="5" t="s">
        <v>220</v>
      </c>
      <c r="AE161" s="5" t="s">
        <v>220</v>
      </c>
      <c r="AF161" s="5" t="s">
        <v>220</v>
      </c>
      <c r="AG161" s="5" t="s">
        <v>220</v>
      </c>
      <c r="AH161" s="5" t="s">
        <v>220</v>
      </c>
      <c r="AI161" s="5" t="s">
        <v>220</v>
      </c>
      <c r="AJ161" s="5">
        <v>0</v>
      </c>
      <c r="AK161" s="5">
        <v>0</v>
      </c>
      <c r="AL161" s="5">
        <v>0</v>
      </c>
      <c r="AM161" s="5">
        <v>0</v>
      </c>
      <c r="AN161" s="5">
        <v>0</v>
      </c>
      <c r="AO161" s="5">
        <v>0</v>
      </c>
      <c r="AP161" s="5">
        <v>0</v>
      </c>
      <c r="AQ161" s="5">
        <v>0</v>
      </c>
      <c r="AR161" s="5">
        <v>0</v>
      </c>
      <c r="AS161" s="5">
        <v>0</v>
      </c>
      <c r="AT161" s="5">
        <v>0</v>
      </c>
      <c r="AU161" s="5">
        <v>0</v>
      </c>
      <c r="AV161" s="5" t="s">
        <v>220</v>
      </c>
      <c r="AW161" s="5">
        <v>0</v>
      </c>
      <c r="AX161" s="5">
        <v>0</v>
      </c>
      <c r="AY161" s="5" t="s">
        <v>220</v>
      </c>
      <c r="AZ161" s="5" t="s">
        <v>220</v>
      </c>
      <c r="BA161" s="5" t="s">
        <v>220</v>
      </c>
      <c r="BB161" s="5" t="s">
        <v>220</v>
      </c>
      <c r="BC161" s="5" t="s">
        <v>220</v>
      </c>
      <c r="BD161" s="5" t="s">
        <v>220</v>
      </c>
      <c r="BE161" s="5" t="s">
        <v>220</v>
      </c>
      <c r="BF161" s="5" t="s">
        <v>220</v>
      </c>
      <c r="BG161" s="5" t="s">
        <v>220</v>
      </c>
      <c r="BH161" s="5" t="s">
        <v>220</v>
      </c>
      <c r="BI161" s="5" t="s">
        <v>220</v>
      </c>
      <c r="BJ161" s="5" t="s">
        <v>220</v>
      </c>
      <c r="BK161" s="5" t="s">
        <v>220</v>
      </c>
      <c r="BL161" s="5" t="s">
        <v>220</v>
      </c>
      <c r="BM161" s="5" t="s">
        <v>220</v>
      </c>
      <c r="BN161" s="5" t="s">
        <v>220</v>
      </c>
      <c r="BO161" s="5" t="s">
        <v>220</v>
      </c>
      <c r="BP161" s="5">
        <v>115382</v>
      </c>
      <c r="BQ161" s="5">
        <v>498743</v>
      </c>
      <c r="BR161" s="5">
        <v>147445</v>
      </c>
      <c r="BS161" s="5">
        <v>85672</v>
      </c>
      <c r="BT161" s="5">
        <v>125542</v>
      </c>
      <c r="BU161" s="5">
        <v>721786</v>
      </c>
      <c r="BV161" s="5">
        <v>0</v>
      </c>
      <c r="BW161" s="5">
        <v>5685</v>
      </c>
      <c r="BX161" s="5">
        <v>904</v>
      </c>
      <c r="BY161" s="5">
        <v>4</v>
      </c>
      <c r="BZ161" s="5">
        <v>0</v>
      </c>
      <c r="CA161" s="5">
        <v>47060</v>
      </c>
      <c r="CB161" s="5" t="s">
        <v>220</v>
      </c>
      <c r="CC161" s="5">
        <v>0</v>
      </c>
      <c r="CD161" s="5">
        <v>0</v>
      </c>
      <c r="CE161" s="5" t="s">
        <v>220</v>
      </c>
      <c r="CF161" s="5" t="s">
        <v>220</v>
      </c>
      <c r="CG161" s="5" t="s">
        <v>220</v>
      </c>
      <c r="CH161" s="5" t="s">
        <v>220</v>
      </c>
      <c r="CI161" s="5" t="s">
        <v>220</v>
      </c>
      <c r="CJ161" s="5" t="s">
        <v>220</v>
      </c>
      <c r="CK161" s="5" t="s">
        <v>220</v>
      </c>
      <c r="CL161" s="5" t="s">
        <v>220</v>
      </c>
      <c r="CM161" s="5" t="s">
        <v>220</v>
      </c>
      <c r="CN161" s="5" t="s">
        <v>220</v>
      </c>
      <c r="CO161" s="5" t="s">
        <v>220</v>
      </c>
      <c r="CP161" s="5" t="s">
        <v>220</v>
      </c>
      <c r="CQ161" s="5" t="s">
        <v>220</v>
      </c>
      <c r="CR161" s="5" t="s">
        <v>220</v>
      </c>
      <c r="CS161" s="5" t="s">
        <v>220</v>
      </c>
      <c r="CT161" s="5" t="s">
        <v>220</v>
      </c>
      <c r="CU161" s="5" t="s">
        <v>220</v>
      </c>
      <c r="CV161" s="5">
        <v>7805</v>
      </c>
      <c r="CW161" s="5">
        <v>76395</v>
      </c>
      <c r="CX161" s="5">
        <v>107741</v>
      </c>
      <c r="CY161" s="5">
        <v>81070</v>
      </c>
      <c r="CZ161" s="5">
        <v>71407</v>
      </c>
      <c r="DA161" s="5">
        <v>37076</v>
      </c>
      <c r="DB161" s="5">
        <v>25457</v>
      </c>
      <c r="DC161" s="5">
        <v>0</v>
      </c>
      <c r="DD161" s="5">
        <v>1539</v>
      </c>
      <c r="DE161" s="5">
        <v>2827</v>
      </c>
      <c r="DF161" s="5">
        <v>2649</v>
      </c>
      <c r="DG161" s="5">
        <v>330</v>
      </c>
      <c r="DH161" s="5" t="s">
        <v>220</v>
      </c>
      <c r="DI161" s="5">
        <v>224</v>
      </c>
      <c r="DJ161" s="5">
        <v>115</v>
      </c>
      <c r="DK161" s="5" t="s">
        <v>220</v>
      </c>
      <c r="DL161" s="5" t="s">
        <v>220</v>
      </c>
      <c r="DM161" s="5" t="s">
        <v>220</v>
      </c>
      <c r="DN161" s="5" t="s">
        <v>220</v>
      </c>
      <c r="DO161" s="5" t="s">
        <v>220</v>
      </c>
      <c r="DP161" s="5" t="s">
        <v>220</v>
      </c>
      <c r="DQ161" s="5" t="s">
        <v>220</v>
      </c>
      <c r="DR161" s="5" t="s">
        <v>220</v>
      </c>
      <c r="DS161" s="5" t="s">
        <v>220</v>
      </c>
      <c r="DT161" s="5" t="s">
        <v>220</v>
      </c>
      <c r="DU161" s="5" t="s">
        <v>220</v>
      </c>
      <c r="DV161" s="5" t="s">
        <v>220</v>
      </c>
      <c r="DW161" s="5" t="s">
        <v>220</v>
      </c>
      <c r="DX161" s="5" t="s">
        <v>220</v>
      </c>
      <c r="DY161" s="5" t="s">
        <v>220</v>
      </c>
      <c r="DZ161" s="5" t="s">
        <v>220</v>
      </c>
      <c r="EA161" s="5" t="s">
        <v>220</v>
      </c>
      <c r="EB161" s="5">
        <v>102</v>
      </c>
      <c r="EC161" s="5">
        <v>76</v>
      </c>
      <c r="ED161" s="5">
        <v>303</v>
      </c>
      <c r="EE161" s="5">
        <v>439</v>
      </c>
      <c r="EF161" s="5">
        <v>3552</v>
      </c>
      <c r="EG161" s="5">
        <v>2680</v>
      </c>
      <c r="EH161" s="5">
        <v>1949</v>
      </c>
      <c r="EI161" s="5">
        <v>1328</v>
      </c>
      <c r="EJ161" s="5">
        <v>489</v>
      </c>
      <c r="EK161" s="5">
        <v>52</v>
      </c>
      <c r="EL161" s="5">
        <v>566</v>
      </c>
      <c r="EM161" s="5">
        <v>51</v>
      </c>
      <c r="EN161" s="5" t="s">
        <v>220</v>
      </c>
      <c r="EO161" s="5">
        <v>463</v>
      </c>
      <c r="EP161" s="5">
        <v>57</v>
      </c>
      <c r="EQ161" s="5" t="s">
        <v>220</v>
      </c>
      <c r="ER161" s="5" t="s">
        <v>220</v>
      </c>
      <c r="ES161" s="5" t="s">
        <v>220</v>
      </c>
      <c r="ET161" s="5" t="s">
        <v>220</v>
      </c>
      <c r="EU161" s="5" t="s">
        <v>220</v>
      </c>
      <c r="EV161" s="5" t="s">
        <v>220</v>
      </c>
      <c r="EW161" s="5" t="s">
        <v>220</v>
      </c>
      <c r="EX161" s="5" t="s">
        <v>220</v>
      </c>
      <c r="EY161" s="5" t="s">
        <v>220</v>
      </c>
      <c r="EZ161" s="5" t="s">
        <v>220</v>
      </c>
      <c r="FA161" s="5" t="s">
        <v>220</v>
      </c>
      <c r="FB161" s="5" t="s">
        <v>220</v>
      </c>
      <c r="FC161" s="5" t="s">
        <v>220</v>
      </c>
      <c r="FD161" s="5" t="s">
        <v>220</v>
      </c>
      <c r="FE161" s="5" t="s">
        <v>220</v>
      </c>
      <c r="FF161" s="5" t="s">
        <v>220</v>
      </c>
      <c r="FG161" s="5" t="s">
        <v>220</v>
      </c>
      <c r="FH161" s="5">
        <v>0</v>
      </c>
      <c r="FI161" s="5">
        <v>0</v>
      </c>
      <c r="FJ161" s="5">
        <v>0</v>
      </c>
      <c r="FK161" s="5">
        <v>0</v>
      </c>
      <c r="FL161" s="5">
        <v>0</v>
      </c>
      <c r="FM161" s="5">
        <v>0</v>
      </c>
      <c r="FN161" s="5">
        <v>0</v>
      </c>
      <c r="FO161" s="5">
        <v>0</v>
      </c>
      <c r="FP161" s="5">
        <v>0</v>
      </c>
      <c r="FQ161" s="5">
        <v>0</v>
      </c>
      <c r="FR161" s="5">
        <v>0</v>
      </c>
      <c r="FS161" s="5">
        <v>0</v>
      </c>
      <c r="FT161" s="5" t="s">
        <v>220</v>
      </c>
      <c r="FU161" s="5" t="s">
        <v>220</v>
      </c>
      <c r="FV161" s="5" t="s">
        <v>220</v>
      </c>
      <c r="FW161" s="5" t="s">
        <v>220</v>
      </c>
      <c r="FX161" s="5" t="s">
        <v>220</v>
      </c>
      <c r="FY161" s="5" t="s">
        <v>220</v>
      </c>
      <c r="FZ161" s="5" t="s">
        <v>220</v>
      </c>
      <c r="GA161" s="5" t="s">
        <v>220</v>
      </c>
      <c r="GB161" s="5" t="s">
        <v>220</v>
      </c>
      <c r="GC161" s="5" t="s">
        <v>220</v>
      </c>
      <c r="GD161" s="5" t="s">
        <v>220</v>
      </c>
      <c r="GE161" s="5" t="s">
        <v>220</v>
      </c>
      <c r="GF161" s="5" t="s">
        <v>220</v>
      </c>
      <c r="GG161" s="5" t="s">
        <v>220</v>
      </c>
      <c r="GH161" s="5" t="s">
        <v>220</v>
      </c>
      <c r="GI161" s="5" t="s">
        <v>220</v>
      </c>
      <c r="GJ161" s="5" t="s">
        <v>220</v>
      </c>
      <c r="GK161" s="5" t="s">
        <v>220</v>
      </c>
      <c r="GL161" s="5" t="s">
        <v>220</v>
      </c>
      <c r="GM161" s="5" t="s">
        <v>220</v>
      </c>
      <c r="GN161" s="5">
        <v>123293</v>
      </c>
      <c r="GO161" s="5">
        <v>575214</v>
      </c>
      <c r="GP161" s="5">
        <v>255489</v>
      </c>
      <c r="GQ161" s="5">
        <v>196518</v>
      </c>
      <c r="GR161" s="5">
        <v>202670</v>
      </c>
      <c r="GS161" s="5">
        <v>761567</v>
      </c>
      <c r="GT161" s="5">
        <v>27880</v>
      </c>
      <c r="GU161" s="5">
        <v>7013</v>
      </c>
      <c r="GV161" s="5">
        <v>2932</v>
      </c>
      <c r="GW161" s="5">
        <v>2883</v>
      </c>
      <c r="GX161" s="5">
        <v>3215</v>
      </c>
      <c r="GY161" s="5">
        <v>47441</v>
      </c>
      <c r="GZ161" s="5" t="s">
        <v>220</v>
      </c>
      <c r="HA161" s="5">
        <v>688</v>
      </c>
      <c r="HB161" s="5">
        <v>172</v>
      </c>
      <c r="HC161" s="5" t="s">
        <v>220</v>
      </c>
      <c r="HD161" s="5" t="s">
        <v>220</v>
      </c>
      <c r="HE161" s="5" t="s">
        <v>220</v>
      </c>
      <c r="HF161" s="5" t="s">
        <v>220</v>
      </c>
      <c r="HG161" s="5" t="s">
        <v>220</v>
      </c>
      <c r="HH161" s="5" t="s">
        <v>220</v>
      </c>
      <c r="HI161" s="5" t="s">
        <v>220</v>
      </c>
      <c r="HJ161" s="5" t="s">
        <v>220</v>
      </c>
      <c r="HK161" s="5" t="s">
        <v>220</v>
      </c>
      <c r="HL161" s="5" t="s">
        <v>220</v>
      </c>
      <c r="HM161" s="5" t="s">
        <v>220</v>
      </c>
      <c r="HN161" s="5" t="s">
        <v>220</v>
      </c>
      <c r="HO161" s="5" t="s">
        <v>220</v>
      </c>
      <c r="HP161" s="5" t="s">
        <v>220</v>
      </c>
      <c r="HQ161" s="5" t="s">
        <v>220</v>
      </c>
      <c r="HR161" s="5" t="s">
        <v>220</v>
      </c>
      <c r="HS161" s="5" t="s">
        <v>220</v>
      </c>
      <c r="HT161" s="5">
        <v>0</v>
      </c>
      <c r="HU161" s="5">
        <v>0</v>
      </c>
      <c r="HV161" s="5">
        <v>0</v>
      </c>
      <c r="HW161" s="5">
        <v>61</v>
      </c>
      <c r="HX161" s="5">
        <v>54156</v>
      </c>
      <c r="HY161" s="5">
        <v>97015</v>
      </c>
      <c r="HZ161" s="5">
        <v>69907</v>
      </c>
      <c r="IA161" s="5">
        <v>64215</v>
      </c>
      <c r="IB161" s="5">
        <v>25246</v>
      </c>
      <c r="IC161" s="5">
        <v>0</v>
      </c>
      <c r="ID161" s="5">
        <v>0</v>
      </c>
      <c r="IE161" s="5">
        <v>0</v>
      </c>
      <c r="IF161" s="5">
        <v>0</v>
      </c>
      <c r="IG161" s="5">
        <v>0</v>
      </c>
      <c r="IH161" s="5">
        <v>0</v>
      </c>
      <c r="II161" s="5" t="s">
        <v>220</v>
      </c>
      <c r="IJ161" s="5" t="s">
        <v>220</v>
      </c>
      <c r="IK161" s="5" t="s">
        <v>220</v>
      </c>
      <c r="IL161" s="5" t="s">
        <v>220</v>
      </c>
      <c r="IM161" s="5" t="s">
        <v>220</v>
      </c>
      <c r="IN161" s="5" t="s">
        <v>220</v>
      </c>
      <c r="IO161" s="5" t="s">
        <v>220</v>
      </c>
      <c r="IP161" s="5" t="s">
        <v>220</v>
      </c>
      <c r="IQ161" s="5" t="s">
        <v>220</v>
      </c>
      <c r="IR161" s="5" t="s">
        <v>220</v>
      </c>
      <c r="IS161" s="5" t="s">
        <v>220</v>
      </c>
      <c r="IT161" s="5" t="s">
        <v>220</v>
      </c>
      <c r="IU161" s="5" t="s">
        <v>220</v>
      </c>
      <c r="IV161" s="5" t="s">
        <v>220</v>
      </c>
      <c r="IW161" s="5" t="s">
        <v>220</v>
      </c>
      <c r="IX161" s="5" t="s">
        <v>220</v>
      </c>
      <c r="IY161" s="5" t="s">
        <v>220</v>
      </c>
      <c r="IZ161" s="5">
        <v>0</v>
      </c>
      <c r="JA161" s="5">
        <v>0</v>
      </c>
      <c r="JB161" s="5">
        <v>0</v>
      </c>
      <c r="JC161" s="5">
        <v>0</v>
      </c>
      <c r="JD161" s="5">
        <v>0</v>
      </c>
      <c r="JE161" s="5">
        <v>0</v>
      </c>
      <c r="JF161" s="5">
        <v>0</v>
      </c>
      <c r="JG161" s="5">
        <v>0</v>
      </c>
      <c r="JH161" s="5">
        <v>0</v>
      </c>
      <c r="JI161" s="5">
        <v>0</v>
      </c>
      <c r="JJ161" s="5">
        <v>0</v>
      </c>
      <c r="JK161" s="5">
        <v>0</v>
      </c>
      <c r="JL161" s="5">
        <v>0</v>
      </c>
      <c r="JM161" s="5">
        <v>0</v>
      </c>
      <c r="JN161" s="5">
        <v>0</v>
      </c>
      <c r="JO161" s="5" t="s">
        <v>220</v>
      </c>
      <c r="JP161" s="5" t="s">
        <v>220</v>
      </c>
      <c r="JQ161" s="5" t="s">
        <v>220</v>
      </c>
      <c r="JR161" s="5" t="s">
        <v>220</v>
      </c>
      <c r="JS161" s="5" t="s">
        <v>220</v>
      </c>
      <c r="JT161" s="5" t="s">
        <v>220</v>
      </c>
      <c r="JU161" s="5" t="s">
        <v>220</v>
      </c>
      <c r="JV161" s="5" t="s">
        <v>220</v>
      </c>
      <c r="JW161" s="5" t="s">
        <v>220</v>
      </c>
      <c r="JX161" s="5" t="s">
        <v>220</v>
      </c>
      <c r="JY161" s="5" t="s">
        <v>220</v>
      </c>
      <c r="JZ161" s="5" t="s">
        <v>220</v>
      </c>
      <c r="KA161" s="5" t="s">
        <v>220</v>
      </c>
      <c r="KB161" s="5" t="s">
        <v>220</v>
      </c>
      <c r="KC161" s="5" t="s">
        <v>220</v>
      </c>
      <c r="KD161" s="5" t="s">
        <v>220</v>
      </c>
      <c r="KE161" s="5" t="s">
        <v>220</v>
      </c>
      <c r="KF161" s="5">
        <v>11982</v>
      </c>
      <c r="KG161" s="5">
        <v>25798</v>
      </c>
      <c r="KH161" s="5">
        <v>27841</v>
      </c>
      <c r="KI161" s="5">
        <v>24246</v>
      </c>
      <c r="KJ161" s="5">
        <v>20233</v>
      </c>
      <c r="KK161" s="5">
        <v>14910</v>
      </c>
      <c r="KL161" s="5">
        <v>11008</v>
      </c>
      <c r="KM161" s="5">
        <v>17243</v>
      </c>
      <c r="KN161" s="5">
        <v>11974</v>
      </c>
      <c r="KO161" s="5">
        <v>700</v>
      </c>
      <c r="KP161" s="5">
        <v>694</v>
      </c>
      <c r="KQ161" s="5">
        <v>164</v>
      </c>
      <c r="KR161" s="5">
        <v>80</v>
      </c>
      <c r="KS161" s="5">
        <v>4</v>
      </c>
      <c r="KT161" s="5">
        <v>21</v>
      </c>
      <c r="KU161" s="5" t="s">
        <v>220</v>
      </c>
      <c r="KV161" s="5" t="s">
        <v>220</v>
      </c>
      <c r="KW161" s="5" t="s">
        <v>220</v>
      </c>
      <c r="KX161" s="5" t="s">
        <v>220</v>
      </c>
      <c r="KY161" s="5" t="s">
        <v>220</v>
      </c>
      <c r="KZ161" s="5" t="s">
        <v>220</v>
      </c>
      <c r="LA161" s="5" t="s">
        <v>220</v>
      </c>
      <c r="LB161" s="5" t="s">
        <v>220</v>
      </c>
      <c r="LC161" s="5" t="s">
        <v>220</v>
      </c>
      <c r="LD161" s="5" t="s">
        <v>220</v>
      </c>
      <c r="LE161" s="5" t="s">
        <v>220</v>
      </c>
      <c r="LF161" s="5" t="s">
        <v>220</v>
      </c>
      <c r="LG161" s="5" t="s">
        <v>220</v>
      </c>
      <c r="LH161" s="5" t="s">
        <v>220</v>
      </c>
      <c r="LI161" s="5" t="s">
        <v>220</v>
      </c>
      <c r="LJ161" s="5" t="s">
        <v>220</v>
      </c>
      <c r="LK161" s="5" t="s">
        <v>220</v>
      </c>
      <c r="LL161" s="5">
        <v>5586</v>
      </c>
      <c r="LM161" s="5">
        <v>2413</v>
      </c>
      <c r="LN161" s="5">
        <v>2574</v>
      </c>
      <c r="LO161" s="5">
        <v>1691</v>
      </c>
      <c r="LP161" s="5">
        <v>2343</v>
      </c>
      <c r="LQ161" s="5">
        <v>219</v>
      </c>
      <c r="LR161" s="5">
        <v>122</v>
      </c>
      <c r="LS161" s="5">
        <v>285</v>
      </c>
      <c r="LT161" s="5">
        <v>69</v>
      </c>
      <c r="LU161" s="5">
        <v>115</v>
      </c>
      <c r="LV161" s="5">
        <v>80</v>
      </c>
      <c r="LW161" s="5">
        <v>15</v>
      </c>
      <c r="LX161" s="5">
        <v>6</v>
      </c>
      <c r="LY161" s="5">
        <v>9</v>
      </c>
      <c r="LZ161" s="5">
        <v>0</v>
      </c>
      <c r="MA161" s="5" t="s">
        <v>220</v>
      </c>
      <c r="MB161" s="5" t="s">
        <v>220</v>
      </c>
      <c r="MC161" s="5" t="s">
        <v>220</v>
      </c>
      <c r="MD161" s="5" t="s">
        <v>220</v>
      </c>
      <c r="ME161" s="5" t="s">
        <v>220</v>
      </c>
      <c r="MF161" s="5" t="s">
        <v>220</v>
      </c>
      <c r="MG161" s="5" t="s">
        <v>220</v>
      </c>
      <c r="MH161" s="5" t="s">
        <v>220</v>
      </c>
      <c r="MI161" s="5" t="s">
        <v>220</v>
      </c>
      <c r="MJ161" s="5" t="s">
        <v>220</v>
      </c>
      <c r="MK161" s="5" t="s">
        <v>220</v>
      </c>
      <c r="ML161" s="5" t="s">
        <v>220</v>
      </c>
      <c r="MM161" s="5" t="s">
        <v>220</v>
      </c>
      <c r="MN161" s="5" t="s">
        <v>220</v>
      </c>
      <c r="MO161" s="5" t="s">
        <v>220</v>
      </c>
      <c r="MP161" s="5" t="s">
        <v>220</v>
      </c>
      <c r="MQ161" s="5" t="s">
        <v>220</v>
      </c>
      <c r="MR161" s="5">
        <v>0</v>
      </c>
      <c r="MS161" s="5">
        <v>0</v>
      </c>
      <c r="MT161" s="5">
        <v>0</v>
      </c>
      <c r="MU161" s="5">
        <v>0</v>
      </c>
      <c r="MV161" s="5">
        <v>0</v>
      </c>
      <c r="MW161" s="5">
        <v>0</v>
      </c>
      <c r="MX161" s="5">
        <v>0</v>
      </c>
      <c r="MY161" s="5">
        <v>0</v>
      </c>
      <c r="MZ161" s="5">
        <v>0</v>
      </c>
      <c r="NA161" s="5">
        <v>0</v>
      </c>
      <c r="NB161" s="5">
        <v>0</v>
      </c>
      <c r="NC161" s="5">
        <v>0</v>
      </c>
      <c r="ND161" s="5">
        <v>0</v>
      </c>
      <c r="NE161" s="5" t="s">
        <v>220</v>
      </c>
      <c r="NF161" s="5" t="s">
        <v>220</v>
      </c>
      <c r="NG161" s="5" t="s">
        <v>220</v>
      </c>
      <c r="NH161" s="5" t="s">
        <v>220</v>
      </c>
      <c r="NI161" s="5" t="s">
        <v>220</v>
      </c>
      <c r="NJ161" s="5" t="s">
        <v>220</v>
      </c>
      <c r="NK161" s="5" t="s">
        <v>220</v>
      </c>
      <c r="NL161" s="5" t="s">
        <v>220</v>
      </c>
      <c r="NM161" s="5" t="s">
        <v>220</v>
      </c>
      <c r="NN161" s="5" t="s">
        <v>220</v>
      </c>
      <c r="NO161" s="5" t="s">
        <v>220</v>
      </c>
      <c r="NP161" s="5" t="s">
        <v>220</v>
      </c>
      <c r="NQ161" s="5" t="s">
        <v>220</v>
      </c>
      <c r="NR161" s="5" t="s">
        <v>220</v>
      </c>
      <c r="NS161" s="5" t="s">
        <v>220</v>
      </c>
      <c r="NT161" s="5" t="s">
        <v>220</v>
      </c>
      <c r="NU161" s="5" t="s">
        <v>220</v>
      </c>
      <c r="NV161" s="5" t="s">
        <v>220</v>
      </c>
      <c r="NW161" s="5" t="s">
        <v>220</v>
      </c>
      <c r="NX161" s="5">
        <v>0</v>
      </c>
      <c r="NY161" s="5">
        <v>0</v>
      </c>
      <c r="NZ161" s="5">
        <v>0</v>
      </c>
      <c r="OA161" s="5">
        <v>0</v>
      </c>
      <c r="OB161" s="5">
        <v>0</v>
      </c>
      <c r="OC161" s="5">
        <v>0</v>
      </c>
      <c r="OD161" s="5">
        <v>0</v>
      </c>
      <c r="OE161" s="5">
        <v>0</v>
      </c>
      <c r="OF161" s="5">
        <v>0</v>
      </c>
      <c r="OG161" s="5">
        <v>0</v>
      </c>
      <c r="OH161" s="5">
        <v>0</v>
      </c>
      <c r="OI161" s="5">
        <v>0</v>
      </c>
      <c r="OJ161" s="5">
        <v>0</v>
      </c>
      <c r="OK161" s="5" t="s">
        <v>220</v>
      </c>
      <c r="OL161" s="5" t="s">
        <v>220</v>
      </c>
      <c r="OM161" s="5" t="s">
        <v>220</v>
      </c>
      <c r="ON161" s="5" t="s">
        <v>220</v>
      </c>
      <c r="OO161" s="5" t="s">
        <v>220</v>
      </c>
      <c r="OP161" s="5" t="s">
        <v>220</v>
      </c>
      <c r="OQ161" s="5" t="s">
        <v>220</v>
      </c>
      <c r="OR161" s="5" t="s">
        <v>220</v>
      </c>
      <c r="OS161" s="5" t="s">
        <v>220</v>
      </c>
      <c r="OT161" s="5" t="s">
        <v>220</v>
      </c>
      <c r="OU161" s="5" t="s">
        <v>220</v>
      </c>
      <c r="OV161" s="5" t="s">
        <v>220</v>
      </c>
      <c r="OW161" s="5" t="s">
        <v>220</v>
      </c>
      <c r="OX161" s="5" t="s">
        <v>220</v>
      </c>
      <c r="OY161" s="5" t="s">
        <v>220</v>
      </c>
      <c r="OZ161" s="5" t="s">
        <v>220</v>
      </c>
      <c r="PA161" s="5" t="s">
        <v>220</v>
      </c>
      <c r="PB161" s="5" t="s">
        <v>220</v>
      </c>
      <c r="PC161" s="5" t="s">
        <v>220</v>
      </c>
      <c r="PD161" s="5">
        <v>623</v>
      </c>
      <c r="PE161" s="5">
        <v>9410</v>
      </c>
      <c r="PF161" s="5">
        <v>8337</v>
      </c>
      <c r="PG161" s="5">
        <v>8281</v>
      </c>
      <c r="PH161" s="5">
        <v>10443</v>
      </c>
      <c r="PI161" s="5">
        <v>9682</v>
      </c>
      <c r="PJ161" s="5">
        <v>9640</v>
      </c>
      <c r="PK161" s="5">
        <v>26698</v>
      </c>
      <c r="PL161" s="5">
        <v>8270</v>
      </c>
      <c r="PM161" s="5">
        <v>392</v>
      </c>
      <c r="PN161" s="5">
        <v>472</v>
      </c>
      <c r="PO161" s="5">
        <v>398</v>
      </c>
      <c r="PP161" s="5">
        <v>366</v>
      </c>
      <c r="PQ161" s="5">
        <v>263</v>
      </c>
      <c r="PR161" s="5">
        <v>264</v>
      </c>
      <c r="PS161" s="5" t="s">
        <v>220</v>
      </c>
      <c r="PT161" s="5" t="s">
        <v>220</v>
      </c>
      <c r="PU161" s="5" t="s">
        <v>220</v>
      </c>
      <c r="PV161" s="5" t="s">
        <v>220</v>
      </c>
      <c r="PW161" s="5" t="s">
        <v>220</v>
      </c>
      <c r="PX161" s="5" t="s">
        <v>220</v>
      </c>
      <c r="PY161" s="5" t="s">
        <v>220</v>
      </c>
      <c r="PZ161" s="5" t="s">
        <v>220</v>
      </c>
      <c r="QA161" s="5" t="s">
        <v>220</v>
      </c>
      <c r="QB161" s="5" t="s">
        <v>220</v>
      </c>
      <c r="QC161" s="5" t="s">
        <v>220</v>
      </c>
      <c r="QD161" s="5" t="s">
        <v>220</v>
      </c>
      <c r="QE161" s="5" t="s">
        <v>220</v>
      </c>
      <c r="QF161" s="5" t="s">
        <v>220</v>
      </c>
      <c r="QG161" s="5" t="s">
        <v>220</v>
      </c>
      <c r="QH161" s="5" t="s">
        <v>220</v>
      </c>
      <c r="QI161" s="5" t="s">
        <v>220</v>
      </c>
      <c r="QJ161" s="5">
        <v>769</v>
      </c>
      <c r="QK161" s="5">
        <v>6153</v>
      </c>
      <c r="QL161" s="5">
        <v>6730</v>
      </c>
      <c r="QM161" s="5">
        <v>9301</v>
      </c>
      <c r="QN161" s="5">
        <v>4498</v>
      </c>
      <c r="QO161" s="5">
        <v>3336</v>
      </c>
      <c r="QP161" s="5">
        <v>1957</v>
      </c>
      <c r="QQ161" s="5">
        <v>2244</v>
      </c>
      <c r="QR161" s="5">
        <v>1015</v>
      </c>
      <c r="QS161" s="5">
        <v>251</v>
      </c>
      <c r="QT161" s="5">
        <v>418</v>
      </c>
      <c r="QU161" s="5">
        <v>212</v>
      </c>
      <c r="QV161" s="5">
        <v>246</v>
      </c>
      <c r="QW161" s="5">
        <v>328</v>
      </c>
      <c r="QX161" s="5">
        <v>185</v>
      </c>
      <c r="QY161" s="5" t="s">
        <v>220</v>
      </c>
      <c r="QZ161" s="5" t="s">
        <v>220</v>
      </c>
      <c r="RA161" s="5" t="s">
        <v>220</v>
      </c>
      <c r="RB161" s="5" t="s">
        <v>220</v>
      </c>
      <c r="RC161" s="5" t="s">
        <v>220</v>
      </c>
      <c r="RD161" s="5" t="s">
        <v>220</v>
      </c>
      <c r="RE161" s="5" t="s">
        <v>220</v>
      </c>
      <c r="RF161" s="5" t="s">
        <v>220</v>
      </c>
      <c r="RG161" s="5" t="s">
        <v>220</v>
      </c>
      <c r="RH161" s="5" t="s">
        <v>220</v>
      </c>
      <c r="RI161" s="5" t="s">
        <v>220</v>
      </c>
      <c r="RJ161" s="5" t="s">
        <v>220</v>
      </c>
      <c r="RK161" s="5" t="s">
        <v>220</v>
      </c>
      <c r="RL161" s="5" t="s">
        <v>220</v>
      </c>
      <c r="RM161" s="5" t="s">
        <v>220</v>
      </c>
      <c r="RN161" s="5" t="s">
        <v>220</v>
      </c>
      <c r="RO161" s="5" t="s">
        <v>220</v>
      </c>
      <c r="RP161" s="5">
        <v>-10</v>
      </c>
      <c r="RQ161" s="5">
        <v>6790</v>
      </c>
      <c r="RR161" s="5">
        <v>6836</v>
      </c>
      <c r="RS161" s="5">
        <v>6583</v>
      </c>
      <c r="RT161" s="5">
        <v>5613</v>
      </c>
      <c r="RU161" s="5">
        <v>3941</v>
      </c>
      <c r="RV161" s="5">
        <v>3663</v>
      </c>
      <c r="RW161" s="5">
        <v>3952</v>
      </c>
      <c r="RX161" s="5">
        <v>2143</v>
      </c>
      <c r="RY161" s="5">
        <v>354</v>
      </c>
      <c r="RZ161" s="5">
        <v>461</v>
      </c>
      <c r="SA161" s="5">
        <v>381</v>
      </c>
      <c r="SB161" s="5">
        <v>324</v>
      </c>
      <c r="SC161" s="5">
        <v>281</v>
      </c>
      <c r="SD161" s="5">
        <v>193</v>
      </c>
      <c r="SE161" s="5" t="s">
        <v>220</v>
      </c>
      <c r="SF161" s="5" t="s">
        <v>220</v>
      </c>
      <c r="SG161" s="5" t="s">
        <v>220</v>
      </c>
      <c r="SH161" s="5" t="s">
        <v>220</v>
      </c>
      <c r="SI161" s="5" t="s">
        <v>220</v>
      </c>
      <c r="SJ161" s="5" t="s">
        <v>220</v>
      </c>
      <c r="SK161" s="5" t="s">
        <v>220</v>
      </c>
      <c r="SL161" s="5" t="s">
        <v>220</v>
      </c>
      <c r="SM161" s="5" t="s">
        <v>220</v>
      </c>
      <c r="SN161" s="5" t="s">
        <v>220</v>
      </c>
      <c r="SO161" s="5" t="s">
        <v>220</v>
      </c>
      <c r="SP161" s="5" t="s">
        <v>220</v>
      </c>
      <c r="SQ161" s="5" t="s">
        <v>220</v>
      </c>
      <c r="SR161" s="5" t="s">
        <v>220</v>
      </c>
      <c r="SS161" s="5" t="s">
        <v>220</v>
      </c>
      <c r="ST161" s="5" t="s">
        <v>220</v>
      </c>
      <c r="SU161" s="5" t="s">
        <v>220</v>
      </c>
      <c r="SV161" s="5">
        <v>0</v>
      </c>
      <c r="SW161" s="5">
        <v>503</v>
      </c>
      <c r="SX161" s="5">
        <v>584</v>
      </c>
      <c r="SY161" s="5">
        <v>595</v>
      </c>
      <c r="SZ161" s="5">
        <v>364</v>
      </c>
      <c r="TA161" s="5">
        <v>458</v>
      </c>
      <c r="TB161" s="5">
        <v>271</v>
      </c>
      <c r="TC161" s="5">
        <v>2653</v>
      </c>
      <c r="TD161" s="5">
        <v>14</v>
      </c>
      <c r="TE161" s="5">
        <v>0</v>
      </c>
      <c r="TF161" s="5">
        <v>0</v>
      </c>
      <c r="TG161" s="5">
        <v>0</v>
      </c>
      <c r="TH161" s="5">
        <v>0</v>
      </c>
      <c r="TI161" s="5">
        <v>0</v>
      </c>
      <c r="TJ161" s="5">
        <v>0</v>
      </c>
      <c r="TK161" s="5" t="s">
        <v>220</v>
      </c>
      <c r="TL161" s="5" t="s">
        <v>220</v>
      </c>
      <c r="TM161" s="5" t="s">
        <v>220</v>
      </c>
      <c r="TN161" s="5" t="s">
        <v>220</v>
      </c>
      <c r="TO161" s="5" t="s">
        <v>220</v>
      </c>
      <c r="TP161" s="5" t="s">
        <v>220</v>
      </c>
      <c r="TQ161" s="5" t="s">
        <v>220</v>
      </c>
      <c r="TR161" s="5" t="s">
        <v>220</v>
      </c>
      <c r="TS161" s="5" t="s">
        <v>220</v>
      </c>
      <c r="TT161" s="5" t="s">
        <v>220</v>
      </c>
      <c r="TU161" s="5" t="s">
        <v>220</v>
      </c>
      <c r="TV161" s="5" t="s">
        <v>220</v>
      </c>
      <c r="TW161" s="5" t="s">
        <v>220</v>
      </c>
      <c r="TX161" s="5" t="s">
        <v>220</v>
      </c>
      <c r="TY161" s="5" t="s">
        <v>220</v>
      </c>
      <c r="TZ161" s="5" t="s">
        <v>220</v>
      </c>
      <c r="UA161" s="5" t="s">
        <v>220</v>
      </c>
      <c r="UB161" s="5">
        <v>0</v>
      </c>
      <c r="UC161" s="5">
        <v>0</v>
      </c>
      <c r="UD161" s="5">
        <v>0</v>
      </c>
      <c r="UE161" s="5">
        <v>0</v>
      </c>
      <c r="UF161" s="5">
        <v>192</v>
      </c>
      <c r="UG161" s="5">
        <v>176</v>
      </c>
      <c r="UH161" s="5">
        <v>341</v>
      </c>
      <c r="UI161" s="5">
        <v>0</v>
      </c>
      <c r="UJ161" s="5">
        <v>6</v>
      </c>
      <c r="UK161" s="5">
        <v>96</v>
      </c>
      <c r="UL161" s="5">
        <v>40</v>
      </c>
      <c r="UM161" s="5">
        <v>39</v>
      </c>
      <c r="UN161" s="5">
        <v>48</v>
      </c>
      <c r="UO161" s="5">
        <v>0</v>
      </c>
      <c r="UP161" s="5">
        <v>0</v>
      </c>
      <c r="UQ161" s="5" t="s">
        <v>220</v>
      </c>
      <c r="UR161" s="5" t="s">
        <v>220</v>
      </c>
      <c r="US161" s="5" t="s">
        <v>220</v>
      </c>
      <c r="UT161" s="5" t="s">
        <v>220</v>
      </c>
      <c r="UU161" s="5" t="s">
        <v>220</v>
      </c>
      <c r="UV161" s="5" t="s">
        <v>220</v>
      </c>
      <c r="UW161" s="5" t="s">
        <v>220</v>
      </c>
      <c r="UX161" s="5" t="s">
        <v>220</v>
      </c>
      <c r="UY161" s="5" t="s">
        <v>220</v>
      </c>
      <c r="UZ161" s="5" t="s">
        <v>220</v>
      </c>
      <c r="VA161" s="5" t="s">
        <v>220</v>
      </c>
      <c r="VB161" s="5" t="s">
        <v>220</v>
      </c>
      <c r="VC161" s="5" t="s">
        <v>220</v>
      </c>
      <c r="VD161" s="5" t="s">
        <v>220</v>
      </c>
      <c r="VE161" s="5" t="s">
        <v>220</v>
      </c>
      <c r="VF161" s="5" t="s">
        <v>220</v>
      </c>
      <c r="VG161" s="5" t="s">
        <v>220</v>
      </c>
      <c r="VH161" s="5">
        <v>12899</v>
      </c>
      <c r="VI161" s="5">
        <v>23134</v>
      </c>
      <c r="VJ161" s="5">
        <v>23413</v>
      </c>
      <c r="VK161" s="5">
        <v>26555</v>
      </c>
      <c r="VL161" s="5">
        <v>22103</v>
      </c>
      <c r="VM161" s="5">
        <v>27374</v>
      </c>
      <c r="VN161" s="5">
        <v>13468</v>
      </c>
      <c r="VO161" s="5">
        <v>8347</v>
      </c>
      <c r="VP161" s="5">
        <v>4035</v>
      </c>
      <c r="VQ161" s="5">
        <v>2103</v>
      </c>
      <c r="VR161" s="5">
        <v>2357</v>
      </c>
      <c r="VS161" s="5">
        <v>1242</v>
      </c>
      <c r="VT161" s="5">
        <v>1052</v>
      </c>
      <c r="VU161" s="5">
        <v>749</v>
      </c>
      <c r="VV161" s="5">
        <v>952</v>
      </c>
      <c r="VW161" s="5" t="s">
        <v>220</v>
      </c>
      <c r="VX161" s="5" t="s">
        <v>220</v>
      </c>
      <c r="VY161" s="5" t="s">
        <v>220</v>
      </c>
      <c r="VZ161" s="5" t="s">
        <v>220</v>
      </c>
      <c r="WA161" s="5" t="s">
        <v>220</v>
      </c>
      <c r="WB161" s="5" t="s">
        <v>220</v>
      </c>
      <c r="WC161" s="5" t="s">
        <v>220</v>
      </c>
      <c r="WD161" s="5" t="s">
        <v>220</v>
      </c>
      <c r="WE161" s="5" t="s">
        <v>220</v>
      </c>
      <c r="WF161" s="5" t="s">
        <v>220</v>
      </c>
      <c r="WG161" s="5" t="s">
        <v>220</v>
      </c>
      <c r="WH161" s="5" t="s">
        <v>220</v>
      </c>
      <c r="WI161" s="5" t="s">
        <v>220</v>
      </c>
      <c r="WJ161" s="5" t="s">
        <v>220</v>
      </c>
      <c r="WK161" s="5" t="s">
        <v>220</v>
      </c>
      <c r="WL161" s="5" t="s">
        <v>220</v>
      </c>
      <c r="WM161" s="5" t="s">
        <v>220</v>
      </c>
      <c r="WN161" s="5">
        <v>0</v>
      </c>
      <c r="WO161" s="5">
        <v>0</v>
      </c>
      <c r="WP161" s="5">
        <v>0</v>
      </c>
      <c r="WQ161" s="5">
        <v>0</v>
      </c>
      <c r="WR161" s="5">
        <v>195</v>
      </c>
      <c r="WS161" s="5">
        <v>170</v>
      </c>
      <c r="WT161" s="5">
        <v>111</v>
      </c>
      <c r="WU161" s="5">
        <v>33</v>
      </c>
      <c r="WV161" s="5">
        <v>9</v>
      </c>
      <c r="WW161" s="5">
        <v>1</v>
      </c>
      <c r="WX161" s="5">
        <v>3</v>
      </c>
      <c r="WY161" s="5">
        <v>8</v>
      </c>
      <c r="WZ161" s="5">
        <v>8</v>
      </c>
      <c r="XA161" s="5">
        <v>14</v>
      </c>
      <c r="XB161" s="5">
        <v>42</v>
      </c>
      <c r="XC161" s="5" t="s">
        <v>220</v>
      </c>
      <c r="XD161" s="5" t="s">
        <v>220</v>
      </c>
      <c r="XE161" s="5" t="s">
        <v>220</v>
      </c>
      <c r="XF161" s="5" t="s">
        <v>220</v>
      </c>
      <c r="XG161" s="5" t="s">
        <v>220</v>
      </c>
      <c r="XH161" s="5" t="s">
        <v>220</v>
      </c>
      <c r="XI161" s="5" t="s">
        <v>220</v>
      </c>
      <c r="XJ161" s="5" t="s">
        <v>220</v>
      </c>
      <c r="XK161" s="5" t="s">
        <v>220</v>
      </c>
      <c r="XL161" s="5" t="s">
        <v>220</v>
      </c>
      <c r="XM161" s="5" t="s">
        <v>220</v>
      </c>
      <c r="XN161" s="5" t="s">
        <v>220</v>
      </c>
      <c r="XO161" s="5" t="s">
        <v>220</v>
      </c>
      <c r="XP161" s="5" t="s">
        <v>220</v>
      </c>
      <c r="XQ161" s="5" t="s">
        <v>220</v>
      </c>
      <c r="XR161" s="5" t="s">
        <v>220</v>
      </c>
      <c r="XS161" s="2">
        <v>17008</v>
      </c>
      <c r="XT161" s="3" t="s">
        <v>222</v>
      </c>
      <c r="XU161" s="3" t="s">
        <v>221</v>
      </c>
      <c r="XV161" s="3" t="s">
        <v>221</v>
      </c>
      <c r="XW161" s="3" t="s">
        <v>221</v>
      </c>
      <c r="XX161" s="3" t="s">
        <v>222</v>
      </c>
      <c r="XY161" s="3" t="s">
        <v>221</v>
      </c>
      <c r="XZ161" s="3"/>
    </row>
    <row r="162" spans="1:650" x14ac:dyDescent="0.3">
      <c r="A162" s="1" t="s">
        <v>156</v>
      </c>
      <c r="B162" s="2">
        <v>4057098</v>
      </c>
      <c r="C162" s="5">
        <v>1865</v>
      </c>
      <c r="D162" s="5">
        <v>2028</v>
      </c>
      <c r="E162" s="5">
        <v>1162</v>
      </c>
      <c r="F162" s="5">
        <v>17136</v>
      </c>
      <c r="G162" s="5">
        <v>2380</v>
      </c>
      <c r="H162" s="5">
        <v>3100</v>
      </c>
      <c r="I162" s="5">
        <v>1508</v>
      </c>
      <c r="J162" s="5">
        <v>486</v>
      </c>
      <c r="K162" s="5">
        <v>-285</v>
      </c>
      <c r="L162" s="5">
        <v>689</v>
      </c>
      <c r="M162" s="5">
        <v>5914</v>
      </c>
      <c r="N162" s="5">
        <v>1153</v>
      </c>
      <c r="O162" s="5">
        <v>955</v>
      </c>
      <c r="P162" s="5">
        <v>858</v>
      </c>
      <c r="Q162" s="5">
        <v>2891</v>
      </c>
      <c r="R162" s="5">
        <v>415</v>
      </c>
      <c r="S162" s="5">
        <v>4548</v>
      </c>
      <c r="T162" s="5">
        <v>-3244</v>
      </c>
      <c r="U162" s="5">
        <v>9622</v>
      </c>
      <c r="V162" s="5">
        <v>0</v>
      </c>
      <c r="W162" s="5">
        <v>730</v>
      </c>
      <c r="X162" s="5">
        <v>1325</v>
      </c>
      <c r="Y162" s="5">
        <v>0</v>
      </c>
      <c r="Z162" s="5">
        <v>0</v>
      </c>
      <c r="AA162" s="5">
        <v>448</v>
      </c>
      <c r="AB162" s="5">
        <v>950</v>
      </c>
      <c r="AC162" s="5">
        <v>191</v>
      </c>
      <c r="AD162" s="5">
        <v>263</v>
      </c>
      <c r="AE162" s="5">
        <v>651</v>
      </c>
      <c r="AF162" s="5">
        <v>1109</v>
      </c>
      <c r="AG162" s="5">
        <v>866</v>
      </c>
      <c r="AH162" s="5">
        <v>261</v>
      </c>
      <c r="AI162" s="5">
        <v>16586</v>
      </c>
      <c r="AJ162" s="5">
        <v>4002</v>
      </c>
      <c r="AK162" s="5">
        <v>7761</v>
      </c>
      <c r="AL162" s="5">
        <v>14177</v>
      </c>
      <c r="AM162" s="5">
        <v>118552</v>
      </c>
      <c r="AN162" s="5">
        <v>15970</v>
      </c>
      <c r="AO162" s="5">
        <v>28195</v>
      </c>
      <c r="AP162" s="5">
        <v>22436</v>
      </c>
      <c r="AQ162" s="5">
        <v>28397</v>
      </c>
      <c r="AR162" s="5">
        <v>14857</v>
      </c>
      <c r="AS162" s="5">
        <v>13984</v>
      </c>
      <c r="AT162" s="5">
        <v>474440</v>
      </c>
      <c r="AU162" s="5">
        <v>39933</v>
      </c>
      <c r="AV162" s="5">
        <v>6489</v>
      </c>
      <c r="AW162" s="5">
        <v>2858</v>
      </c>
      <c r="AX162" s="5">
        <v>8172</v>
      </c>
      <c r="AY162" s="5">
        <v>7868</v>
      </c>
      <c r="AZ162" s="5">
        <v>4428</v>
      </c>
      <c r="BA162" s="5">
        <v>10482</v>
      </c>
      <c r="BB162" s="5">
        <v>4635</v>
      </c>
      <c r="BC162" s="5">
        <v>1353</v>
      </c>
      <c r="BD162" s="5">
        <v>61700</v>
      </c>
      <c r="BE162" s="5">
        <v>3807</v>
      </c>
      <c r="BF162" s="5">
        <v>53050</v>
      </c>
      <c r="BG162" s="5">
        <v>4667</v>
      </c>
      <c r="BH162" s="5">
        <v>61758</v>
      </c>
      <c r="BI162" s="5">
        <v>2103</v>
      </c>
      <c r="BJ162" s="5">
        <v>8009</v>
      </c>
      <c r="BK162" s="5">
        <v>4508</v>
      </c>
      <c r="BL162" s="5">
        <v>4688</v>
      </c>
      <c r="BM162" s="5">
        <v>11065</v>
      </c>
      <c r="BN162" s="5">
        <v>1587</v>
      </c>
      <c r="BO162" s="5">
        <v>29826</v>
      </c>
      <c r="BP162" s="5">
        <v>50508</v>
      </c>
      <c r="BQ162" s="5">
        <v>16101</v>
      </c>
      <c r="BR162" s="5">
        <v>32635</v>
      </c>
      <c r="BS162" s="5">
        <v>20676</v>
      </c>
      <c r="BT162" s="5">
        <v>14704</v>
      </c>
      <c r="BU162" s="5">
        <v>8599</v>
      </c>
      <c r="BV162" s="5">
        <v>18374</v>
      </c>
      <c r="BW162" s="5">
        <v>8155</v>
      </c>
      <c r="BX162" s="5">
        <v>13511</v>
      </c>
      <c r="BY162" s="5">
        <v>32697</v>
      </c>
      <c r="BZ162" s="5">
        <v>22932</v>
      </c>
      <c r="CA162" s="5">
        <v>22026</v>
      </c>
      <c r="CB162" s="5">
        <v>29215</v>
      </c>
      <c r="CC162" s="5">
        <v>28416</v>
      </c>
      <c r="CD162" s="5">
        <v>113687</v>
      </c>
      <c r="CE162" s="5">
        <v>6717</v>
      </c>
      <c r="CF162" s="5">
        <v>12115</v>
      </c>
      <c r="CG162" s="5">
        <v>20002</v>
      </c>
      <c r="CH162" s="5">
        <v>7418</v>
      </c>
      <c r="CI162" s="5">
        <v>14942</v>
      </c>
      <c r="CJ162" s="5">
        <v>153647</v>
      </c>
      <c r="CK162" s="5">
        <v>6804</v>
      </c>
      <c r="CL162" s="5">
        <v>18165</v>
      </c>
      <c r="CM162" s="5">
        <v>9877</v>
      </c>
      <c r="CN162" s="5">
        <v>17500</v>
      </c>
      <c r="CO162" s="5">
        <v>3256</v>
      </c>
      <c r="CP162" s="5">
        <v>16886</v>
      </c>
      <c r="CQ162" s="5">
        <v>6347</v>
      </c>
      <c r="CR162" s="5">
        <v>10122</v>
      </c>
      <c r="CS162" s="5">
        <v>18538</v>
      </c>
      <c r="CT162" s="5">
        <v>13896</v>
      </c>
      <c r="CU162" s="5">
        <v>109912</v>
      </c>
      <c r="CV162" s="5">
        <v>118690</v>
      </c>
      <c r="CW162" s="5">
        <v>52920</v>
      </c>
      <c r="CX162" s="5">
        <v>49308</v>
      </c>
      <c r="CY162" s="5">
        <v>64835</v>
      </c>
      <c r="CZ162" s="5">
        <v>44586</v>
      </c>
      <c r="DA162" s="5">
        <v>55966</v>
      </c>
      <c r="DB162" s="5">
        <v>60212</v>
      </c>
      <c r="DC162" s="5">
        <v>18224</v>
      </c>
      <c r="DD162" s="5">
        <v>42793</v>
      </c>
      <c r="DE162" s="5">
        <v>63428</v>
      </c>
      <c r="DF162" s="5">
        <v>64381</v>
      </c>
      <c r="DG162" s="5">
        <v>29138</v>
      </c>
      <c r="DH162" s="5">
        <v>66204</v>
      </c>
      <c r="DI162" s="5">
        <v>56474</v>
      </c>
      <c r="DJ162" s="5">
        <v>49371</v>
      </c>
      <c r="DK162" s="5">
        <v>56937</v>
      </c>
      <c r="DL162" s="5">
        <v>36441</v>
      </c>
      <c r="DM162" s="5">
        <v>60815</v>
      </c>
      <c r="DN162" s="5">
        <v>44941</v>
      </c>
      <c r="DO162" s="5">
        <v>35785</v>
      </c>
      <c r="DP162" s="5">
        <v>53040</v>
      </c>
      <c r="DQ162" s="5">
        <v>38023</v>
      </c>
      <c r="DR162" s="5">
        <v>34609</v>
      </c>
      <c r="DS162" s="5">
        <v>30511</v>
      </c>
      <c r="DT162" s="5">
        <v>40970</v>
      </c>
      <c r="DU162" s="5">
        <v>33186</v>
      </c>
      <c r="DV162" s="5">
        <v>33717</v>
      </c>
      <c r="DW162" s="5">
        <v>33532</v>
      </c>
      <c r="DX162" s="5">
        <v>34336</v>
      </c>
      <c r="DY162" s="5">
        <v>31052</v>
      </c>
      <c r="DZ162" s="5">
        <v>38456</v>
      </c>
      <c r="EA162" s="5">
        <v>8599</v>
      </c>
      <c r="EB162" s="5">
        <v>10423</v>
      </c>
      <c r="EC162" s="5">
        <v>18845</v>
      </c>
      <c r="ED162" s="5">
        <v>13986</v>
      </c>
      <c r="EE162" s="5">
        <v>18349</v>
      </c>
      <c r="EF162" s="5">
        <v>7993</v>
      </c>
      <c r="EG162" s="5">
        <v>16861</v>
      </c>
      <c r="EH162" s="5">
        <v>7672</v>
      </c>
      <c r="EI162" s="5">
        <v>5081</v>
      </c>
      <c r="EJ162" s="5">
        <v>11036</v>
      </c>
      <c r="EK162" s="5">
        <v>4388</v>
      </c>
      <c r="EL162" s="5">
        <v>10607</v>
      </c>
      <c r="EM162" s="5">
        <v>15105</v>
      </c>
      <c r="EN162" s="5">
        <v>1664</v>
      </c>
      <c r="EO162" s="5">
        <v>-1413</v>
      </c>
      <c r="EP162" s="5">
        <v>7009</v>
      </c>
      <c r="EQ162" s="5">
        <v>5515</v>
      </c>
      <c r="ER162" s="5">
        <v>2857</v>
      </c>
      <c r="ES162" s="5">
        <v>14094</v>
      </c>
      <c r="ET162" s="5">
        <v>591</v>
      </c>
      <c r="EU162" s="5">
        <v>1719</v>
      </c>
      <c r="EV162" s="5">
        <v>6972</v>
      </c>
      <c r="EW162" s="5">
        <v>3439</v>
      </c>
      <c r="EX162" s="5">
        <v>396</v>
      </c>
      <c r="EY162" s="5">
        <v>1917</v>
      </c>
      <c r="EZ162" s="5">
        <v>5106</v>
      </c>
      <c r="FA162" s="5">
        <v>2616</v>
      </c>
      <c r="FB162" s="5">
        <v>3353</v>
      </c>
      <c r="FC162" s="5">
        <v>3348</v>
      </c>
      <c r="FD162" s="5">
        <v>5325</v>
      </c>
      <c r="FE162" s="5">
        <v>3966</v>
      </c>
      <c r="FF162" s="5">
        <v>4852</v>
      </c>
      <c r="FG162" s="5">
        <v>0</v>
      </c>
      <c r="FH162" s="5">
        <v>0</v>
      </c>
      <c r="FI162" s="5">
        <v>0</v>
      </c>
      <c r="FJ162" s="5">
        <v>0</v>
      </c>
      <c r="FK162" s="5">
        <v>0</v>
      </c>
      <c r="FL162" s="5">
        <v>0</v>
      </c>
      <c r="FM162" s="5">
        <v>0</v>
      </c>
      <c r="FN162" s="5">
        <v>0</v>
      </c>
      <c r="FO162" s="5">
        <v>0</v>
      </c>
      <c r="FP162" s="5">
        <v>0</v>
      </c>
      <c r="FQ162" s="5">
        <v>0</v>
      </c>
      <c r="FR162" s="5">
        <v>0</v>
      </c>
      <c r="FS162" s="5">
        <v>0</v>
      </c>
      <c r="FT162" s="5">
        <v>0</v>
      </c>
      <c r="FU162" s="5" t="s">
        <v>220</v>
      </c>
      <c r="FV162" s="5" t="s">
        <v>220</v>
      </c>
      <c r="FW162" s="5" t="s">
        <v>220</v>
      </c>
      <c r="FX162" s="5" t="s">
        <v>220</v>
      </c>
      <c r="FY162" s="5" t="s">
        <v>220</v>
      </c>
      <c r="FZ162" s="5" t="s">
        <v>220</v>
      </c>
      <c r="GA162" s="5" t="s">
        <v>220</v>
      </c>
      <c r="GB162" s="5" t="s">
        <v>220</v>
      </c>
      <c r="GC162" s="5" t="s">
        <v>220</v>
      </c>
      <c r="GD162" s="5" t="s">
        <v>220</v>
      </c>
      <c r="GE162" s="5" t="s">
        <v>220</v>
      </c>
      <c r="GF162" s="5" t="s">
        <v>220</v>
      </c>
      <c r="GG162" s="5" t="s">
        <v>220</v>
      </c>
      <c r="GH162" s="5" t="s">
        <v>220</v>
      </c>
      <c r="GI162" s="5" t="s">
        <v>220</v>
      </c>
      <c r="GJ162" s="5" t="s">
        <v>220</v>
      </c>
      <c r="GK162" s="5" t="s">
        <v>220</v>
      </c>
      <c r="GL162" s="5" t="s">
        <v>220</v>
      </c>
      <c r="GM162" s="5">
        <v>166788</v>
      </c>
      <c r="GN162" s="5">
        <v>185651</v>
      </c>
      <c r="GO162" s="5">
        <v>96788</v>
      </c>
      <c r="GP162" s="5">
        <v>127241</v>
      </c>
      <c r="GQ162" s="5">
        <v>224793</v>
      </c>
      <c r="GR162" s="5">
        <v>86353</v>
      </c>
      <c r="GS162" s="5">
        <v>111129</v>
      </c>
      <c r="GT162" s="5">
        <v>110210</v>
      </c>
      <c r="GU162" s="5">
        <v>59573</v>
      </c>
      <c r="GV162" s="5">
        <v>82887</v>
      </c>
      <c r="GW162" s="5">
        <v>120410</v>
      </c>
      <c r="GX162" s="5">
        <v>573514</v>
      </c>
      <c r="GY162" s="5">
        <v>107157</v>
      </c>
      <c r="GZ162" s="5">
        <v>104431</v>
      </c>
      <c r="HA162" s="5">
        <v>89226</v>
      </c>
      <c r="HB162" s="5">
        <v>178654</v>
      </c>
      <c r="HC162" s="5">
        <v>81585</v>
      </c>
      <c r="HD162" s="5">
        <v>23244</v>
      </c>
      <c r="HE162" s="5">
        <v>119088</v>
      </c>
      <c r="HF162" s="5">
        <v>66102</v>
      </c>
      <c r="HG162" s="5">
        <v>71295</v>
      </c>
      <c r="HH162" s="5">
        <v>276684</v>
      </c>
      <c r="HI162" s="5">
        <v>52073</v>
      </c>
      <c r="HJ162" s="5">
        <v>106221</v>
      </c>
      <c r="HK162" s="5">
        <v>47420</v>
      </c>
      <c r="HL162" s="5">
        <v>126285</v>
      </c>
      <c r="HM162" s="5">
        <v>41352</v>
      </c>
      <c r="HN162" s="5">
        <v>62227</v>
      </c>
      <c r="HO162" s="5">
        <v>48386</v>
      </c>
      <c r="HP162" s="5">
        <v>55580</v>
      </c>
      <c r="HQ162" s="5">
        <v>65487</v>
      </c>
      <c r="HR162" s="5">
        <v>59052</v>
      </c>
      <c r="HS162" s="5">
        <v>382199</v>
      </c>
      <c r="HT162" s="5">
        <v>377980</v>
      </c>
      <c r="HU162" s="5">
        <v>291422</v>
      </c>
      <c r="HV162" s="5">
        <v>261273</v>
      </c>
      <c r="HW162" s="5">
        <v>366825</v>
      </c>
      <c r="HX162" s="5">
        <v>409438</v>
      </c>
      <c r="HY162" s="5">
        <v>363531</v>
      </c>
      <c r="HZ162" s="5">
        <v>323799</v>
      </c>
      <c r="IA162" s="5">
        <v>333194</v>
      </c>
      <c r="IB162" s="5">
        <v>427358</v>
      </c>
      <c r="IC162" s="5">
        <v>530396</v>
      </c>
      <c r="ID162" s="5">
        <v>619995</v>
      </c>
      <c r="IE162" s="5">
        <v>680497</v>
      </c>
      <c r="IF162" s="5">
        <v>656449</v>
      </c>
      <c r="IG162" s="5">
        <v>596301</v>
      </c>
      <c r="IH162" s="5">
        <v>534606</v>
      </c>
      <c r="II162" s="5">
        <v>604112</v>
      </c>
      <c r="IJ162" s="5">
        <v>690761</v>
      </c>
      <c r="IK162" s="5">
        <v>1115889</v>
      </c>
      <c r="IL162" s="5">
        <v>689709</v>
      </c>
      <c r="IM162" s="5">
        <v>309318</v>
      </c>
      <c r="IN162" s="5">
        <v>286206</v>
      </c>
      <c r="IO162" s="5">
        <v>251443</v>
      </c>
      <c r="IP162" s="5">
        <v>237372</v>
      </c>
      <c r="IQ162" s="5">
        <v>221985</v>
      </c>
      <c r="IR162" s="5">
        <v>253631</v>
      </c>
      <c r="IS162" s="5">
        <v>197308</v>
      </c>
      <c r="IT162" s="5">
        <v>177517</v>
      </c>
      <c r="IU162" s="5">
        <v>167593</v>
      </c>
      <c r="IV162" s="5">
        <v>174687</v>
      </c>
      <c r="IW162" s="5">
        <v>149595</v>
      </c>
      <c r="IX162" s="5">
        <v>123474</v>
      </c>
      <c r="IY162" s="5">
        <v>12420</v>
      </c>
      <c r="IZ162" s="5">
        <v>11315</v>
      </c>
      <c r="JA162" s="5">
        <v>11252</v>
      </c>
      <c r="JB162" s="5">
        <v>11975</v>
      </c>
      <c r="JC162" s="5">
        <v>18383</v>
      </c>
      <c r="JD162" s="5">
        <v>8823</v>
      </c>
      <c r="JE162" s="5">
        <v>14751</v>
      </c>
      <c r="JF162" s="5">
        <v>18502</v>
      </c>
      <c r="JG162" s="5">
        <v>22138</v>
      </c>
      <c r="JH162" s="5">
        <v>17065</v>
      </c>
      <c r="JI162" s="5">
        <v>15342</v>
      </c>
      <c r="JJ162" s="5">
        <v>14875</v>
      </c>
      <c r="JK162" s="5">
        <v>16294</v>
      </c>
      <c r="JL162" s="5">
        <v>17240</v>
      </c>
      <c r="JM162" s="5">
        <v>13887</v>
      </c>
      <c r="JN162" s="5">
        <v>9915</v>
      </c>
      <c r="JO162" s="5">
        <v>9468</v>
      </c>
      <c r="JP162" s="5">
        <v>9661</v>
      </c>
      <c r="JQ162" s="5">
        <v>12845</v>
      </c>
      <c r="JR162" s="5">
        <v>8303</v>
      </c>
      <c r="JS162" s="5">
        <v>9434</v>
      </c>
      <c r="JT162" s="5">
        <v>8818</v>
      </c>
      <c r="JU162" s="5">
        <v>8739</v>
      </c>
      <c r="JV162" s="5">
        <v>7909</v>
      </c>
      <c r="JW162" s="5">
        <v>7840</v>
      </c>
      <c r="JX162" s="5">
        <v>6037</v>
      </c>
      <c r="JY162" s="5">
        <v>6545</v>
      </c>
      <c r="JZ162" s="5">
        <v>6318</v>
      </c>
      <c r="KA162" s="5">
        <v>6199</v>
      </c>
      <c r="KB162" s="5">
        <v>5977</v>
      </c>
      <c r="KC162" s="5">
        <v>6779</v>
      </c>
      <c r="KD162" s="5">
        <v>6124</v>
      </c>
      <c r="KE162" s="5">
        <v>10611</v>
      </c>
      <c r="KF162" s="5">
        <v>9743</v>
      </c>
      <c r="KG162" s="5">
        <v>10521</v>
      </c>
      <c r="KH162" s="5">
        <v>11539</v>
      </c>
      <c r="KI162" s="5">
        <v>10847</v>
      </c>
      <c r="KJ162" s="5">
        <v>9158</v>
      </c>
      <c r="KK162" s="5">
        <v>13116</v>
      </c>
      <c r="KL162" s="5">
        <v>8146</v>
      </c>
      <c r="KM162" s="5">
        <v>7928</v>
      </c>
      <c r="KN162" s="5">
        <v>6975</v>
      </c>
      <c r="KO162" s="5">
        <v>6976</v>
      </c>
      <c r="KP162" s="5">
        <v>16655</v>
      </c>
      <c r="KQ162" s="5">
        <v>19793</v>
      </c>
      <c r="KR162" s="5">
        <v>19826</v>
      </c>
      <c r="KS162" s="5">
        <v>25408</v>
      </c>
      <c r="KT162" s="5">
        <v>19354</v>
      </c>
      <c r="KU162" s="5">
        <v>22646</v>
      </c>
      <c r="KV162" s="5">
        <v>13767</v>
      </c>
      <c r="KW162" s="5">
        <v>17964</v>
      </c>
      <c r="KX162" s="5">
        <v>10021</v>
      </c>
      <c r="KY162" s="5">
        <v>3335</v>
      </c>
      <c r="KZ162" s="5">
        <v>2994</v>
      </c>
      <c r="LA162" s="5">
        <v>3960</v>
      </c>
      <c r="LB162" s="5">
        <v>4849</v>
      </c>
      <c r="LC162" s="5">
        <v>4279</v>
      </c>
      <c r="LD162" s="5">
        <v>4136</v>
      </c>
      <c r="LE162" s="5">
        <v>4740</v>
      </c>
      <c r="LF162" s="5">
        <v>3155</v>
      </c>
      <c r="LG162" s="5">
        <v>3647</v>
      </c>
      <c r="LH162" s="5">
        <v>1908</v>
      </c>
      <c r="LI162" s="5">
        <v>1366</v>
      </c>
      <c r="LJ162" s="5">
        <v>1478</v>
      </c>
      <c r="LK162" s="5">
        <v>3511</v>
      </c>
      <c r="LL162" s="5">
        <v>3831</v>
      </c>
      <c r="LM162" s="5">
        <v>2298</v>
      </c>
      <c r="LN162" s="5">
        <v>2867</v>
      </c>
      <c r="LO162" s="5">
        <v>3949</v>
      </c>
      <c r="LP162" s="5">
        <v>2614</v>
      </c>
      <c r="LQ162" s="5">
        <v>1303</v>
      </c>
      <c r="LR162" s="5">
        <v>1687</v>
      </c>
      <c r="LS162" s="5">
        <v>2462</v>
      </c>
      <c r="LT162" s="5">
        <v>2296</v>
      </c>
      <c r="LU162" s="5">
        <v>2608</v>
      </c>
      <c r="LV162" s="5">
        <v>3439</v>
      </c>
      <c r="LW162" s="5">
        <v>3190</v>
      </c>
      <c r="LX162" s="5">
        <v>1433</v>
      </c>
      <c r="LY162" s="5">
        <v>722</v>
      </c>
      <c r="LZ162" s="5">
        <v>1108</v>
      </c>
      <c r="MA162" s="5">
        <v>815</v>
      </c>
      <c r="MB162" s="5">
        <v>1313</v>
      </c>
      <c r="MC162" s="5">
        <v>1065</v>
      </c>
      <c r="MD162" s="5">
        <v>1241</v>
      </c>
      <c r="ME162" s="5">
        <v>1723</v>
      </c>
      <c r="MF162" s="5">
        <v>1577</v>
      </c>
      <c r="MG162" s="5">
        <v>1767</v>
      </c>
      <c r="MH162" s="5">
        <v>1837</v>
      </c>
      <c r="MI162" s="5">
        <v>885</v>
      </c>
      <c r="MJ162" s="5">
        <v>1119</v>
      </c>
      <c r="MK162" s="5">
        <v>836</v>
      </c>
      <c r="ML162" s="5">
        <v>1467</v>
      </c>
      <c r="MM162" s="5">
        <v>1400</v>
      </c>
      <c r="MN162" s="5">
        <v>1275</v>
      </c>
      <c r="MO162" s="5">
        <v>1712</v>
      </c>
      <c r="MP162" s="5">
        <v>1604</v>
      </c>
      <c r="MQ162" s="5">
        <v>0</v>
      </c>
      <c r="MR162" s="5">
        <v>0</v>
      </c>
      <c r="MS162" s="5">
        <v>0</v>
      </c>
      <c r="MT162" s="5">
        <v>0</v>
      </c>
      <c r="MU162" s="5">
        <v>0</v>
      </c>
      <c r="MV162" s="5">
        <v>0</v>
      </c>
      <c r="MW162" s="5">
        <v>0</v>
      </c>
      <c r="MX162" s="5">
        <v>0</v>
      </c>
      <c r="MY162" s="5">
        <v>0</v>
      </c>
      <c r="MZ162" s="5">
        <v>0</v>
      </c>
      <c r="NA162" s="5">
        <v>0</v>
      </c>
      <c r="NB162" s="5">
        <v>0</v>
      </c>
      <c r="NC162" s="5">
        <v>0</v>
      </c>
      <c r="ND162" s="5">
        <v>0</v>
      </c>
      <c r="NE162" s="5" t="s">
        <v>220</v>
      </c>
      <c r="NF162" s="5" t="s">
        <v>220</v>
      </c>
      <c r="NG162" s="5" t="s">
        <v>220</v>
      </c>
      <c r="NH162" s="5" t="s">
        <v>220</v>
      </c>
      <c r="NI162" s="5" t="s">
        <v>220</v>
      </c>
      <c r="NJ162" s="5" t="s">
        <v>220</v>
      </c>
      <c r="NK162" s="5" t="s">
        <v>220</v>
      </c>
      <c r="NL162" s="5" t="s">
        <v>220</v>
      </c>
      <c r="NM162" s="5" t="s">
        <v>220</v>
      </c>
      <c r="NN162" s="5" t="s">
        <v>220</v>
      </c>
      <c r="NO162" s="5" t="s">
        <v>220</v>
      </c>
      <c r="NP162" s="5" t="s">
        <v>220</v>
      </c>
      <c r="NQ162" s="5" t="s">
        <v>220</v>
      </c>
      <c r="NR162" s="5" t="s">
        <v>220</v>
      </c>
      <c r="NS162" s="5" t="s">
        <v>220</v>
      </c>
      <c r="NT162" s="5" t="s">
        <v>220</v>
      </c>
      <c r="NU162" s="5" t="s">
        <v>220</v>
      </c>
      <c r="NV162" s="5" t="s">
        <v>220</v>
      </c>
      <c r="NW162" s="5">
        <v>0</v>
      </c>
      <c r="NX162" s="5">
        <v>0</v>
      </c>
      <c r="NY162" s="5">
        <v>0</v>
      </c>
      <c r="NZ162" s="5">
        <v>0</v>
      </c>
      <c r="OA162" s="5">
        <v>0</v>
      </c>
      <c r="OB162" s="5">
        <v>0</v>
      </c>
      <c r="OC162" s="5">
        <v>0</v>
      </c>
      <c r="OD162" s="5">
        <v>0</v>
      </c>
      <c r="OE162" s="5">
        <v>0</v>
      </c>
      <c r="OF162" s="5">
        <v>0</v>
      </c>
      <c r="OG162" s="5">
        <v>0</v>
      </c>
      <c r="OH162" s="5">
        <v>0</v>
      </c>
      <c r="OI162" s="5">
        <v>0</v>
      </c>
      <c r="OJ162" s="5">
        <v>0</v>
      </c>
      <c r="OK162" s="5" t="s">
        <v>220</v>
      </c>
      <c r="OL162" s="5" t="s">
        <v>220</v>
      </c>
      <c r="OM162" s="5" t="s">
        <v>220</v>
      </c>
      <c r="ON162" s="5" t="s">
        <v>220</v>
      </c>
      <c r="OO162" s="5" t="s">
        <v>220</v>
      </c>
      <c r="OP162" s="5" t="s">
        <v>220</v>
      </c>
      <c r="OQ162" s="5" t="s">
        <v>220</v>
      </c>
      <c r="OR162" s="5" t="s">
        <v>220</v>
      </c>
      <c r="OS162" s="5" t="s">
        <v>220</v>
      </c>
      <c r="OT162" s="5" t="s">
        <v>220</v>
      </c>
      <c r="OU162" s="5" t="s">
        <v>220</v>
      </c>
      <c r="OV162" s="5" t="s">
        <v>220</v>
      </c>
      <c r="OW162" s="5" t="s">
        <v>220</v>
      </c>
      <c r="OX162" s="5" t="s">
        <v>220</v>
      </c>
      <c r="OY162" s="5" t="s">
        <v>220</v>
      </c>
      <c r="OZ162" s="5" t="s">
        <v>220</v>
      </c>
      <c r="PA162" s="5" t="s">
        <v>220</v>
      </c>
      <c r="PB162" s="5" t="s">
        <v>220</v>
      </c>
      <c r="PC162" s="5">
        <v>19053</v>
      </c>
      <c r="PD162" s="5">
        <v>17890</v>
      </c>
      <c r="PE162" s="5">
        <v>18057</v>
      </c>
      <c r="PF162" s="5">
        <v>15525</v>
      </c>
      <c r="PG162" s="5">
        <v>14986</v>
      </c>
      <c r="PH162" s="5">
        <v>13808</v>
      </c>
      <c r="PI162" s="5">
        <v>14090</v>
      </c>
      <c r="PJ162" s="5">
        <v>13006</v>
      </c>
      <c r="PK162" s="5">
        <v>13796</v>
      </c>
      <c r="PL162" s="5">
        <v>12978</v>
      </c>
      <c r="PM162" s="5">
        <v>13271</v>
      </c>
      <c r="PN162" s="5">
        <v>15552</v>
      </c>
      <c r="PO162" s="5">
        <v>15614</v>
      </c>
      <c r="PP162" s="5">
        <v>12623</v>
      </c>
      <c r="PQ162" s="5">
        <v>11986</v>
      </c>
      <c r="PR162" s="5">
        <v>11543</v>
      </c>
      <c r="PS162" s="5">
        <v>11196</v>
      </c>
      <c r="PT162" s="5">
        <v>10778</v>
      </c>
      <c r="PU162" s="5">
        <v>10195</v>
      </c>
      <c r="PV162" s="5">
        <v>9942</v>
      </c>
      <c r="PW162" s="5">
        <v>10766</v>
      </c>
      <c r="PX162" s="5">
        <v>7975</v>
      </c>
      <c r="PY162" s="5">
        <v>9524</v>
      </c>
      <c r="PZ162" s="5">
        <v>7562</v>
      </c>
      <c r="QA162" s="5">
        <v>6976</v>
      </c>
      <c r="QB162" s="5">
        <v>7141</v>
      </c>
      <c r="QC162" s="5">
        <v>6562</v>
      </c>
      <c r="QD162" s="5">
        <v>10269</v>
      </c>
      <c r="QE162" s="5">
        <v>9882</v>
      </c>
      <c r="QF162" s="5">
        <v>9411</v>
      </c>
      <c r="QG162" s="5">
        <v>9771</v>
      </c>
      <c r="QH162" s="5">
        <v>9141</v>
      </c>
      <c r="QI162" s="5">
        <v>9613</v>
      </c>
      <c r="QJ162" s="5">
        <v>11170</v>
      </c>
      <c r="QK162" s="5">
        <v>8909</v>
      </c>
      <c r="QL162" s="5">
        <v>8825</v>
      </c>
      <c r="QM162" s="5">
        <v>8615</v>
      </c>
      <c r="QN162" s="5">
        <v>8009</v>
      </c>
      <c r="QO162" s="5">
        <v>8879</v>
      </c>
      <c r="QP162" s="5">
        <v>9540</v>
      </c>
      <c r="QQ162" s="5">
        <v>8590</v>
      </c>
      <c r="QR162" s="5">
        <v>9371</v>
      </c>
      <c r="QS162" s="5">
        <v>8710</v>
      </c>
      <c r="QT162" s="5">
        <v>7631</v>
      </c>
      <c r="QU162" s="5">
        <v>7449</v>
      </c>
      <c r="QV162" s="5">
        <v>8416</v>
      </c>
      <c r="QW162" s="5">
        <v>7374</v>
      </c>
      <c r="QX162" s="5">
        <v>6489</v>
      </c>
      <c r="QY162" s="5">
        <v>5849</v>
      </c>
      <c r="QZ162" s="5">
        <v>6684</v>
      </c>
      <c r="RA162" s="5">
        <v>5816</v>
      </c>
      <c r="RB162" s="5">
        <v>5494</v>
      </c>
      <c r="RC162" s="5">
        <v>5615</v>
      </c>
      <c r="RD162" s="5">
        <v>8167</v>
      </c>
      <c r="RE162" s="5">
        <v>6852</v>
      </c>
      <c r="RF162" s="5">
        <v>6146</v>
      </c>
      <c r="RG162" s="5">
        <v>5034</v>
      </c>
      <c r="RH162" s="5">
        <v>4585</v>
      </c>
      <c r="RI162" s="5">
        <v>4750</v>
      </c>
      <c r="RJ162" s="5">
        <v>5009</v>
      </c>
      <c r="RK162" s="5">
        <v>4661</v>
      </c>
      <c r="RL162" s="5">
        <v>5338</v>
      </c>
      <c r="RM162" s="5">
        <v>7207</v>
      </c>
      <c r="RN162" s="5">
        <v>6884</v>
      </c>
      <c r="RO162" s="5">
        <v>8670</v>
      </c>
      <c r="RP162" s="5">
        <v>8690</v>
      </c>
      <c r="RQ162" s="5">
        <v>9047</v>
      </c>
      <c r="RR162" s="5">
        <v>9315</v>
      </c>
      <c r="RS162" s="5">
        <v>9477</v>
      </c>
      <c r="RT162" s="5">
        <v>10592</v>
      </c>
      <c r="RU162" s="5">
        <v>13429</v>
      </c>
      <c r="RV162" s="5">
        <v>11444</v>
      </c>
      <c r="RW162" s="5">
        <v>12862</v>
      </c>
      <c r="RX162" s="5">
        <v>16284</v>
      </c>
      <c r="RY162" s="5">
        <v>17812</v>
      </c>
      <c r="RZ162" s="5">
        <v>13558</v>
      </c>
      <c r="SA162" s="5">
        <v>15487</v>
      </c>
      <c r="SB162" s="5">
        <v>16702</v>
      </c>
      <c r="SC162" s="5">
        <v>17077</v>
      </c>
      <c r="SD162" s="5">
        <v>17088</v>
      </c>
      <c r="SE162" s="5">
        <v>17135</v>
      </c>
      <c r="SF162" s="5">
        <v>14781</v>
      </c>
      <c r="SG162" s="5">
        <v>20310</v>
      </c>
      <c r="SH162" s="5">
        <v>12742</v>
      </c>
      <c r="SI162" s="5">
        <v>10969</v>
      </c>
      <c r="SJ162" s="5">
        <v>9660</v>
      </c>
      <c r="SK162" s="5">
        <v>9073</v>
      </c>
      <c r="SL162" s="5">
        <v>9549</v>
      </c>
      <c r="SM162" s="5">
        <v>9114</v>
      </c>
      <c r="SN162" s="5">
        <v>9203</v>
      </c>
      <c r="SO162" s="5">
        <v>9238</v>
      </c>
      <c r="SP162" s="5">
        <v>8978</v>
      </c>
      <c r="SQ162" s="5">
        <v>8481</v>
      </c>
      <c r="SR162" s="5">
        <v>9067</v>
      </c>
      <c r="SS162" s="5">
        <v>9007</v>
      </c>
      <c r="ST162" s="5">
        <v>8211</v>
      </c>
      <c r="SU162" s="5">
        <v>11414</v>
      </c>
      <c r="SV162" s="5">
        <v>11704</v>
      </c>
      <c r="SW162" s="5">
        <v>13243</v>
      </c>
      <c r="SX162" s="5">
        <v>14571</v>
      </c>
      <c r="SY162" s="5">
        <v>11264</v>
      </c>
      <c r="SZ162" s="5">
        <v>6712</v>
      </c>
      <c r="TA162" s="5">
        <v>18622</v>
      </c>
      <c r="TB162" s="5">
        <v>26834</v>
      </c>
      <c r="TC162" s="5">
        <v>18346</v>
      </c>
      <c r="TD162" s="5">
        <v>4441</v>
      </c>
      <c r="TE162" s="5">
        <v>4747</v>
      </c>
      <c r="TF162" s="5">
        <v>3776</v>
      </c>
      <c r="TG162" s="5">
        <v>2157</v>
      </c>
      <c r="TH162" s="5">
        <v>2864</v>
      </c>
      <c r="TI162" s="5">
        <v>2473</v>
      </c>
      <c r="TJ162" s="5">
        <v>1653</v>
      </c>
      <c r="TK162" s="5">
        <v>1324</v>
      </c>
      <c r="TL162" s="5">
        <v>1441</v>
      </c>
      <c r="TM162" s="5">
        <v>1824</v>
      </c>
      <c r="TN162" s="5">
        <v>1161</v>
      </c>
      <c r="TO162" s="5">
        <v>393</v>
      </c>
      <c r="TP162" s="5">
        <v>415</v>
      </c>
      <c r="TQ162" s="5">
        <v>1040</v>
      </c>
      <c r="TR162" s="5">
        <v>3144</v>
      </c>
      <c r="TS162" s="5">
        <v>3133</v>
      </c>
      <c r="TT162" s="5">
        <v>4031</v>
      </c>
      <c r="TU162" s="5">
        <v>3929</v>
      </c>
      <c r="TV162" s="5">
        <v>4289</v>
      </c>
      <c r="TW162" s="5">
        <v>3874</v>
      </c>
      <c r="TX162" s="5">
        <v>2450</v>
      </c>
      <c r="TY162" s="5">
        <v>2731</v>
      </c>
      <c r="TZ162" s="5">
        <v>2389</v>
      </c>
      <c r="UA162" s="5">
        <v>487</v>
      </c>
      <c r="UB162" s="5">
        <v>433</v>
      </c>
      <c r="UC162" s="5">
        <v>483</v>
      </c>
      <c r="UD162" s="5">
        <v>523</v>
      </c>
      <c r="UE162" s="5">
        <v>466</v>
      </c>
      <c r="UF162" s="5">
        <v>547</v>
      </c>
      <c r="UG162" s="5">
        <v>562</v>
      </c>
      <c r="UH162" s="5">
        <v>579</v>
      </c>
      <c r="UI162" s="5">
        <v>555</v>
      </c>
      <c r="UJ162" s="5">
        <v>490</v>
      </c>
      <c r="UK162" s="5">
        <v>434</v>
      </c>
      <c r="UL162" s="5">
        <v>414</v>
      </c>
      <c r="UM162" s="5">
        <v>458</v>
      </c>
      <c r="UN162" s="5">
        <v>168</v>
      </c>
      <c r="UO162" s="5">
        <v>180</v>
      </c>
      <c r="UP162" s="5">
        <v>186</v>
      </c>
      <c r="UQ162" s="5">
        <v>174</v>
      </c>
      <c r="UR162" s="5">
        <v>194</v>
      </c>
      <c r="US162" s="5">
        <v>230</v>
      </c>
      <c r="UT162" s="5">
        <v>179</v>
      </c>
      <c r="UU162" s="5">
        <v>0</v>
      </c>
      <c r="UV162" s="5">
        <v>0</v>
      </c>
      <c r="UW162" s="5">
        <v>0</v>
      </c>
      <c r="UX162" s="5">
        <v>0</v>
      </c>
      <c r="UY162" s="5">
        <v>0</v>
      </c>
      <c r="UZ162" s="5">
        <v>0</v>
      </c>
      <c r="VA162" s="5">
        <v>0</v>
      </c>
      <c r="VB162" s="5">
        <v>0</v>
      </c>
      <c r="VC162" s="5">
        <v>0</v>
      </c>
      <c r="VD162" s="5">
        <v>0</v>
      </c>
      <c r="VE162" s="5">
        <v>0</v>
      </c>
      <c r="VF162" s="5">
        <v>0</v>
      </c>
      <c r="VG162" s="5">
        <v>46804</v>
      </c>
      <c r="VH162" s="5">
        <v>37396</v>
      </c>
      <c r="VI162" s="5">
        <v>43071</v>
      </c>
      <c r="VJ162" s="5">
        <v>44501</v>
      </c>
      <c r="VK162" s="5">
        <v>43996</v>
      </c>
      <c r="VL162" s="5">
        <v>47420</v>
      </c>
      <c r="VM162" s="5">
        <v>56612</v>
      </c>
      <c r="VN162" s="5">
        <v>57611</v>
      </c>
      <c r="VO162" s="5">
        <v>62121</v>
      </c>
      <c r="VP162" s="5">
        <v>69831</v>
      </c>
      <c r="VQ162" s="5">
        <v>80086</v>
      </c>
      <c r="VR162" s="5">
        <v>60461</v>
      </c>
      <c r="VS162" s="5">
        <v>62039</v>
      </c>
      <c r="VT162" s="5">
        <v>69436</v>
      </c>
      <c r="VU162" s="5">
        <v>65280</v>
      </c>
      <c r="VV162" s="5">
        <v>64057</v>
      </c>
      <c r="VW162" s="5">
        <v>53164</v>
      </c>
      <c r="VX162" s="5">
        <v>47749</v>
      </c>
      <c r="VY162" s="5">
        <v>51739</v>
      </c>
      <c r="VZ162" s="5">
        <v>41525</v>
      </c>
      <c r="WA162" s="5">
        <v>42719</v>
      </c>
      <c r="WB162" s="5">
        <v>46554</v>
      </c>
      <c r="WC162" s="5">
        <v>44737</v>
      </c>
      <c r="WD162" s="5">
        <v>49907</v>
      </c>
      <c r="WE162" s="5">
        <v>51573</v>
      </c>
      <c r="WF162" s="5">
        <v>44084</v>
      </c>
      <c r="WG162" s="5">
        <v>41345</v>
      </c>
      <c r="WH162" s="5">
        <v>35056</v>
      </c>
      <c r="WI162" s="5">
        <v>31689</v>
      </c>
      <c r="WJ162" s="5">
        <v>30698</v>
      </c>
      <c r="WK162" s="5">
        <v>31365</v>
      </c>
      <c r="WL162" s="5">
        <v>30533</v>
      </c>
      <c r="WM162" s="5">
        <v>2568</v>
      </c>
      <c r="WN162" s="5">
        <v>2680</v>
      </c>
      <c r="WO162" s="5">
        <v>2551</v>
      </c>
      <c r="WP162" s="5">
        <v>2575</v>
      </c>
      <c r="WQ162" s="5">
        <v>2688</v>
      </c>
      <c r="WR162" s="5">
        <v>2598</v>
      </c>
      <c r="WS162" s="5">
        <v>3287</v>
      </c>
      <c r="WT162" s="5">
        <v>3648</v>
      </c>
      <c r="WU162" s="5">
        <v>3594</v>
      </c>
      <c r="WV162" s="5">
        <v>2634</v>
      </c>
      <c r="WW162" s="5">
        <v>3105</v>
      </c>
      <c r="WX162" s="5">
        <v>3070</v>
      </c>
      <c r="WY162" s="5">
        <v>2976</v>
      </c>
      <c r="WZ162" s="5">
        <v>2977</v>
      </c>
      <c r="XA162" s="5">
        <v>3232</v>
      </c>
      <c r="XB162" s="5">
        <v>2983</v>
      </c>
      <c r="XC162" s="5">
        <v>3684</v>
      </c>
      <c r="XD162" s="5">
        <v>4021</v>
      </c>
      <c r="XE162" s="5">
        <v>3390</v>
      </c>
      <c r="XF162" s="5">
        <v>2492</v>
      </c>
      <c r="XG162" s="5">
        <v>2004</v>
      </c>
      <c r="XH162" s="5">
        <v>2075</v>
      </c>
      <c r="XI162" s="5">
        <v>2159</v>
      </c>
      <c r="XJ162" s="5">
        <v>1724</v>
      </c>
      <c r="XK162" s="5">
        <v>2057</v>
      </c>
      <c r="XL162" s="5">
        <v>1994</v>
      </c>
      <c r="XM162" s="5">
        <v>2063</v>
      </c>
      <c r="XN162" s="5">
        <v>2097</v>
      </c>
      <c r="XO162" s="5">
        <v>2277</v>
      </c>
      <c r="XP162" s="5">
        <v>2217</v>
      </c>
      <c r="XQ162" s="5">
        <v>1793</v>
      </c>
      <c r="XR162" s="5">
        <v>1366</v>
      </c>
      <c r="XS162" s="2">
        <v>17166</v>
      </c>
      <c r="XT162" s="3" t="s">
        <v>222</v>
      </c>
      <c r="XU162" s="3" t="s">
        <v>222</v>
      </c>
      <c r="XV162" s="3" t="s">
        <v>222</v>
      </c>
      <c r="XW162" s="3" t="s">
        <v>221</v>
      </c>
      <c r="XX162" s="3" t="s">
        <v>222</v>
      </c>
      <c r="XY162" s="3" t="s">
        <v>222</v>
      </c>
      <c r="XZ162" s="3" t="s">
        <v>284</v>
      </c>
    </row>
    <row r="163" spans="1:650" x14ac:dyDescent="0.3">
      <c r="A163" s="1" t="s">
        <v>157</v>
      </c>
      <c r="B163" s="2">
        <v>11038613</v>
      </c>
      <c r="C163" s="5" t="s">
        <v>220</v>
      </c>
      <c r="D163" s="5" t="s">
        <v>220</v>
      </c>
      <c r="E163" s="5" t="s">
        <v>220</v>
      </c>
      <c r="F163" s="5" t="s">
        <v>220</v>
      </c>
      <c r="G163" s="5" t="s">
        <v>220</v>
      </c>
      <c r="H163" s="5" t="s">
        <v>220</v>
      </c>
      <c r="I163" s="5" t="s">
        <v>220</v>
      </c>
      <c r="J163" s="5" t="s">
        <v>220</v>
      </c>
      <c r="K163" s="5" t="s">
        <v>220</v>
      </c>
      <c r="L163" s="5" t="s">
        <v>220</v>
      </c>
      <c r="M163" s="5" t="s">
        <v>220</v>
      </c>
      <c r="N163" s="5" t="s">
        <v>220</v>
      </c>
      <c r="O163" s="5" t="s">
        <v>220</v>
      </c>
      <c r="P163" s="5" t="s">
        <v>220</v>
      </c>
      <c r="Q163" s="5" t="s">
        <v>220</v>
      </c>
      <c r="R163" s="5" t="s">
        <v>220</v>
      </c>
      <c r="S163" s="5" t="s">
        <v>220</v>
      </c>
      <c r="T163" s="5" t="s">
        <v>220</v>
      </c>
      <c r="U163" s="5" t="s">
        <v>220</v>
      </c>
      <c r="V163" s="5" t="s">
        <v>220</v>
      </c>
      <c r="W163" s="5" t="s">
        <v>220</v>
      </c>
      <c r="X163" s="5" t="s">
        <v>220</v>
      </c>
      <c r="Y163" s="5" t="s">
        <v>220</v>
      </c>
      <c r="Z163" s="5" t="s">
        <v>220</v>
      </c>
      <c r="AA163" s="5" t="s">
        <v>220</v>
      </c>
      <c r="AB163" s="5" t="s">
        <v>220</v>
      </c>
      <c r="AC163" s="5" t="s">
        <v>220</v>
      </c>
      <c r="AD163" s="5" t="s">
        <v>220</v>
      </c>
      <c r="AE163" s="5" t="s">
        <v>220</v>
      </c>
      <c r="AF163" s="5" t="s">
        <v>220</v>
      </c>
      <c r="AG163" s="5" t="s">
        <v>220</v>
      </c>
      <c r="AH163" s="5" t="s">
        <v>220</v>
      </c>
      <c r="AI163" s="5" t="s">
        <v>220</v>
      </c>
      <c r="AJ163" s="5" t="s">
        <v>220</v>
      </c>
      <c r="AK163" s="5" t="s">
        <v>220</v>
      </c>
      <c r="AL163" s="5" t="s">
        <v>220</v>
      </c>
      <c r="AM163" s="5" t="s">
        <v>220</v>
      </c>
      <c r="AN163" s="5" t="s">
        <v>220</v>
      </c>
      <c r="AO163" s="5" t="s">
        <v>220</v>
      </c>
      <c r="AP163" s="5" t="s">
        <v>220</v>
      </c>
      <c r="AQ163" s="5" t="s">
        <v>220</v>
      </c>
      <c r="AR163" s="5" t="s">
        <v>220</v>
      </c>
      <c r="AS163" s="5" t="s">
        <v>220</v>
      </c>
      <c r="AT163" s="5" t="s">
        <v>220</v>
      </c>
      <c r="AU163" s="5" t="s">
        <v>220</v>
      </c>
      <c r="AV163" s="5" t="s">
        <v>220</v>
      </c>
      <c r="AW163" s="5" t="s">
        <v>220</v>
      </c>
      <c r="AX163" s="5" t="s">
        <v>220</v>
      </c>
      <c r="AY163" s="5" t="s">
        <v>220</v>
      </c>
      <c r="AZ163" s="5" t="s">
        <v>220</v>
      </c>
      <c r="BA163" s="5" t="s">
        <v>220</v>
      </c>
      <c r="BB163" s="5" t="s">
        <v>220</v>
      </c>
      <c r="BC163" s="5" t="s">
        <v>220</v>
      </c>
      <c r="BD163" s="5" t="s">
        <v>220</v>
      </c>
      <c r="BE163" s="5" t="s">
        <v>220</v>
      </c>
      <c r="BF163" s="5" t="s">
        <v>220</v>
      </c>
      <c r="BG163" s="5" t="s">
        <v>220</v>
      </c>
      <c r="BH163" s="5" t="s">
        <v>220</v>
      </c>
      <c r="BI163" s="5" t="s">
        <v>220</v>
      </c>
      <c r="BJ163" s="5" t="s">
        <v>220</v>
      </c>
      <c r="BK163" s="5" t="s">
        <v>220</v>
      </c>
      <c r="BL163" s="5" t="s">
        <v>220</v>
      </c>
      <c r="BM163" s="5" t="s">
        <v>220</v>
      </c>
      <c r="BN163" s="5" t="s">
        <v>220</v>
      </c>
      <c r="BO163" s="5" t="s">
        <v>220</v>
      </c>
      <c r="BP163" s="5" t="s">
        <v>220</v>
      </c>
      <c r="BQ163" s="5" t="s">
        <v>220</v>
      </c>
      <c r="BR163" s="5" t="s">
        <v>220</v>
      </c>
      <c r="BS163" s="5" t="s">
        <v>220</v>
      </c>
      <c r="BT163" s="5" t="s">
        <v>220</v>
      </c>
      <c r="BU163" s="5" t="s">
        <v>220</v>
      </c>
      <c r="BV163" s="5" t="s">
        <v>220</v>
      </c>
      <c r="BW163" s="5" t="s">
        <v>220</v>
      </c>
      <c r="BX163" s="5" t="s">
        <v>220</v>
      </c>
      <c r="BY163" s="5" t="s">
        <v>220</v>
      </c>
      <c r="BZ163" s="5" t="s">
        <v>220</v>
      </c>
      <c r="CA163" s="5" t="s">
        <v>220</v>
      </c>
      <c r="CB163" s="5" t="s">
        <v>220</v>
      </c>
      <c r="CC163" s="5" t="s">
        <v>220</v>
      </c>
      <c r="CD163" s="5" t="s">
        <v>220</v>
      </c>
      <c r="CE163" s="5" t="s">
        <v>220</v>
      </c>
      <c r="CF163" s="5" t="s">
        <v>220</v>
      </c>
      <c r="CG163" s="5" t="s">
        <v>220</v>
      </c>
      <c r="CH163" s="5" t="s">
        <v>220</v>
      </c>
      <c r="CI163" s="5" t="s">
        <v>220</v>
      </c>
      <c r="CJ163" s="5" t="s">
        <v>220</v>
      </c>
      <c r="CK163" s="5" t="s">
        <v>220</v>
      </c>
      <c r="CL163" s="5" t="s">
        <v>220</v>
      </c>
      <c r="CM163" s="5" t="s">
        <v>220</v>
      </c>
      <c r="CN163" s="5" t="s">
        <v>220</v>
      </c>
      <c r="CO163" s="5" t="s">
        <v>220</v>
      </c>
      <c r="CP163" s="5" t="s">
        <v>220</v>
      </c>
      <c r="CQ163" s="5" t="s">
        <v>220</v>
      </c>
      <c r="CR163" s="5" t="s">
        <v>220</v>
      </c>
      <c r="CS163" s="5" t="s">
        <v>220</v>
      </c>
      <c r="CT163" s="5" t="s">
        <v>220</v>
      </c>
      <c r="CU163" s="5" t="s">
        <v>220</v>
      </c>
      <c r="CV163" s="5" t="s">
        <v>220</v>
      </c>
      <c r="CW163" s="5" t="s">
        <v>220</v>
      </c>
      <c r="CX163" s="5" t="s">
        <v>220</v>
      </c>
      <c r="CY163" s="5" t="s">
        <v>220</v>
      </c>
      <c r="CZ163" s="5" t="s">
        <v>220</v>
      </c>
      <c r="DA163" s="5" t="s">
        <v>220</v>
      </c>
      <c r="DB163" s="5" t="s">
        <v>220</v>
      </c>
      <c r="DC163" s="5" t="s">
        <v>220</v>
      </c>
      <c r="DD163" s="5" t="s">
        <v>220</v>
      </c>
      <c r="DE163" s="5" t="s">
        <v>220</v>
      </c>
      <c r="DF163" s="5" t="s">
        <v>220</v>
      </c>
      <c r="DG163" s="5" t="s">
        <v>220</v>
      </c>
      <c r="DH163" s="5" t="s">
        <v>220</v>
      </c>
      <c r="DI163" s="5" t="s">
        <v>220</v>
      </c>
      <c r="DJ163" s="5" t="s">
        <v>220</v>
      </c>
      <c r="DK163" s="5" t="s">
        <v>220</v>
      </c>
      <c r="DL163" s="5" t="s">
        <v>220</v>
      </c>
      <c r="DM163" s="5" t="s">
        <v>220</v>
      </c>
      <c r="DN163" s="5" t="s">
        <v>220</v>
      </c>
      <c r="DO163" s="5" t="s">
        <v>220</v>
      </c>
      <c r="DP163" s="5" t="s">
        <v>220</v>
      </c>
      <c r="DQ163" s="5" t="s">
        <v>220</v>
      </c>
      <c r="DR163" s="5" t="s">
        <v>220</v>
      </c>
      <c r="DS163" s="5" t="s">
        <v>220</v>
      </c>
      <c r="DT163" s="5" t="s">
        <v>220</v>
      </c>
      <c r="DU163" s="5" t="s">
        <v>220</v>
      </c>
      <c r="DV163" s="5" t="s">
        <v>220</v>
      </c>
      <c r="DW163" s="5" t="s">
        <v>220</v>
      </c>
      <c r="DX163" s="5" t="s">
        <v>220</v>
      </c>
      <c r="DY163" s="5" t="s">
        <v>220</v>
      </c>
      <c r="DZ163" s="5" t="s">
        <v>220</v>
      </c>
      <c r="EA163" s="5" t="s">
        <v>220</v>
      </c>
      <c r="EB163" s="5" t="s">
        <v>220</v>
      </c>
      <c r="EC163" s="5" t="s">
        <v>220</v>
      </c>
      <c r="ED163" s="5" t="s">
        <v>220</v>
      </c>
      <c r="EE163" s="5" t="s">
        <v>220</v>
      </c>
      <c r="EF163" s="5" t="s">
        <v>220</v>
      </c>
      <c r="EG163" s="5" t="s">
        <v>220</v>
      </c>
      <c r="EH163" s="5" t="s">
        <v>220</v>
      </c>
      <c r="EI163" s="5" t="s">
        <v>220</v>
      </c>
      <c r="EJ163" s="5" t="s">
        <v>220</v>
      </c>
      <c r="EK163" s="5" t="s">
        <v>220</v>
      </c>
      <c r="EL163" s="5" t="s">
        <v>220</v>
      </c>
      <c r="EM163" s="5" t="s">
        <v>220</v>
      </c>
      <c r="EN163" s="5" t="s">
        <v>220</v>
      </c>
      <c r="EO163" s="5" t="s">
        <v>220</v>
      </c>
      <c r="EP163" s="5" t="s">
        <v>220</v>
      </c>
      <c r="EQ163" s="5" t="s">
        <v>220</v>
      </c>
      <c r="ER163" s="5" t="s">
        <v>220</v>
      </c>
      <c r="ES163" s="5" t="s">
        <v>220</v>
      </c>
      <c r="ET163" s="5" t="s">
        <v>220</v>
      </c>
      <c r="EU163" s="5" t="s">
        <v>220</v>
      </c>
      <c r="EV163" s="5" t="s">
        <v>220</v>
      </c>
      <c r="EW163" s="5" t="s">
        <v>220</v>
      </c>
      <c r="EX163" s="5" t="s">
        <v>220</v>
      </c>
      <c r="EY163" s="5" t="s">
        <v>220</v>
      </c>
      <c r="EZ163" s="5" t="s">
        <v>220</v>
      </c>
      <c r="FA163" s="5" t="s">
        <v>220</v>
      </c>
      <c r="FB163" s="5" t="s">
        <v>220</v>
      </c>
      <c r="FC163" s="5" t="s">
        <v>220</v>
      </c>
      <c r="FD163" s="5" t="s">
        <v>220</v>
      </c>
      <c r="FE163" s="5" t="s">
        <v>220</v>
      </c>
      <c r="FF163" s="5" t="s">
        <v>220</v>
      </c>
      <c r="FG163" s="5" t="s">
        <v>220</v>
      </c>
      <c r="FH163" s="5" t="s">
        <v>220</v>
      </c>
      <c r="FI163" s="5" t="s">
        <v>220</v>
      </c>
      <c r="FJ163" s="5" t="s">
        <v>220</v>
      </c>
      <c r="FK163" s="5" t="s">
        <v>220</v>
      </c>
      <c r="FL163" s="5" t="s">
        <v>220</v>
      </c>
      <c r="FM163" s="5" t="s">
        <v>220</v>
      </c>
      <c r="FN163" s="5" t="s">
        <v>220</v>
      </c>
      <c r="FO163" s="5" t="s">
        <v>220</v>
      </c>
      <c r="FP163" s="5" t="s">
        <v>220</v>
      </c>
      <c r="FQ163" s="5" t="s">
        <v>220</v>
      </c>
      <c r="FR163" s="5" t="s">
        <v>220</v>
      </c>
      <c r="FS163" s="5" t="s">
        <v>220</v>
      </c>
      <c r="FT163" s="5" t="s">
        <v>220</v>
      </c>
      <c r="FU163" s="5" t="s">
        <v>220</v>
      </c>
      <c r="FV163" s="5" t="s">
        <v>220</v>
      </c>
      <c r="FW163" s="5" t="s">
        <v>220</v>
      </c>
      <c r="FX163" s="5" t="s">
        <v>220</v>
      </c>
      <c r="FY163" s="5" t="s">
        <v>220</v>
      </c>
      <c r="FZ163" s="5" t="s">
        <v>220</v>
      </c>
      <c r="GA163" s="5" t="s">
        <v>220</v>
      </c>
      <c r="GB163" s="5" t="s">
        <v>220</v>
      </c>
      <c r="GC163" s="5" t="s">
        <v>220</v>
      </c>
      <c r="GD163" s="5" t="s">
        <v>220</v>
      </c>
      <c r="GE163" s="5" t="s">
        <v>220</v>
      </c>
      <c r="GF163" s="5" t="s">
        <v>220</v>
      </c>
      <c r="GG163" s="5" t="s">
        <v>220</v>
      </c>
      <c r="GH163" s="5" t="s">
        <v>220</v>
      </c>
      <c r="GI163" s="5" t="s">
        <v>220</v>
      </c>
      <c r="GJ163" s="5" t="s">
        <v>220</v>
      </c>
      <c r="GK163" s="5" t="s">
        <v>220</v>
      </c>
      <c r="GL163" s="5" t="s">
        <v>220</v>
      </c>
      <c r="GM163" s="5" t="s">
        <v>220</v>
      </c>
      <c r="GN163" s="5" t="s">
        <v>220</v>
      </c>
      <c r="GO163" s="5" t="s">
        <v>220</v>
      </c>
      <c r="GP163" s="5" t="s">
        <v>220</v>
      </c>
      <c r="GQ163" s="5" t="s">
        <v>220</v>
      </c>
      <c r="GR163" s="5" t="s">
        <v>220</v>
      </c>
      <c r="GS163" s="5" t="s">
        <v>220</v>
      </c>
      <c r="GT163" s="5" t="s">
        <v>220</v>
      </c>
      <c r="GU163" s="5" t="s">
        <v>220</v>
      </c>
      <c r="GV163" s="5" t="s">
        <v>220</v>
      </c>
      <c r="GW163" s="5" t="s">
        <v>220</v>
      </c>
      <c r="GX163" s="5" t="s">
        <v>220</v>
      </c>
      <c r="GY163" s="5" t="s">
        <v>220</v>
      </c>
      <c r="GZ163" s="5" t="s">
        <v>220</v>
      </c>
      <c r="HA163" s="5" t="s">
        <v>220</v>
      </c>
      <c r="HB163" s="5" t="s">
        <v>220</v>
      </c>
      <c r="HC163" s="5" t="s">
        <v>220</v>
      </c>
      <c r="HD163" s="5" t="s">
        <v>220</v>
      </c>
      <c r="HE163" s="5" t="s">
        <v>220</v>
      </c>
      <c r="HF163" s="5" t="s">
        <v>220</v>
      </c>
      <c r="HG163" s="5" t="s">
        <v>220</v>
      </c>
      <c r="HH163" s="5" t="s">
        <v>220</v>
      </c>
      <c r="HI163" s="5" t="s">
        <v>220</v>
      </c>
      <c r="HJ163" s="5" t="s">
        <v>220</v>
      </c>
      <c r="HK163" s="5" t="s">
        <v>220</v>
      </c>
      <c r="HL163" s="5" t="s">
        <v>220</v>
      </c>
      <c r="HM163" s="5" t="s">
        <v>220</v>
      </c>
      <c r="HN163" s="5" t="s">
        <v>220</v>
      </c>
      <c r="HO163" s="5" t="s">
        <v>220</v>
      </c>
      <c r="HP163" s="5" t="s">
        <v>220</v>
      </c>
      <c r="HQ163" s="5" t="s">
        <v>220</v>
      </c>
      <c r="HR163" s="5" t="s">
        <v>220</v>
      </c>
      <c r="HS163" s="5" t="s">
        <v>220</v>
      </c>
      <c r="HT163" s="5" t="s">
        <v>220</v>
      </c>
      <c r="HU163" s="5" t="s">
        <v>220</v>
      </c>
      <c r="HV163" s="5" t="s">
        <v>220</v>
      </c>
      <c r="HW163" s="5" t="s">
        <v>220</v>
      </c>
      <c r="HX163" s="5" t="s">
        <v>220</v>
      </c>
      <c r="HY163" s="5" t="s">
        <v>220</v>
      </c>
      <c r="HZ163" s="5" t="s">
        <v>220</v>
      </c>
      <c r="IA163" s="5" t="s">
        <v>220</v>
      </c>
      <c r="IB163" s="5" t="s">
        <v>220</v>
      </c>
      <c r="IC163" s="5" t="s">
        <v>220</v>
      </c>
      <c r="ID163" s="5" t="s">
        <v>220</v>
      </c>
      <c r="IE163" s="5" t="s">
        <v>220</v>
      </c>
      <c r="IF163" s="5" t="s">
        <v>220</v>
      </c>
      <c r="IG163" s="5" t="s">
        <v>220</v>
      </c>
      <c r="IH163" s="5" t="s">
        <v>220</v>
      </c>
      <c r="II163" s="5" t="s">
        <v>220</v>
      </c>
      <c r="IJ163" s="5" t="s">
        <v>220</v>
      </c>
      <c r="IK163" s="5" t="s">
        <v>220</v>
      </c>
      <c r="IL163" s="5" t="s">
        <v>220</v>
      </c>
      <c r="IM163" s="5" t="s">
        <v>220</v>
      </c>
      <c r="IN163" s="5" t="s">
        <v>220</v>
      </c>
      <c r="IO163" s="5" t="s">
        <v>220</v>
      </c>
      <c r="IP163" s="5" t="s">
        <v>220</v>
      </c>
      <c r="IQ163" s="5" t="s">
        <v>220</v>
      </c>
      <c r="IR163" s="5" t="s">
        <v>220</v>
      </c>
      <c r="IS163" s="5" t="s">
        <v>220</v>
      </c>
      <c r="IT163" s="5" t="s">
        <v>220</v>
      </c>
      <c r="IU163" s="5" t="s">
        <v>220</v>
      </c>
      <c r="IV163" s="5" t="s">
        <v>220</v>
      </c>
      <c r="IW163" s="5" t="s">
        <v>220</v>
      </c>
      <c r="IX163" s="5" t="s">
        <v>220</v>
      </c>
      <c r="IY163" s="5" t="s">
        <v>220</v>
      </c>
      <c r="IZ163" s="5" t="s">
        <v>220</v>
      </c>
      <c r="JA163" s="5" t="s">
        <v>220</v>
      </c>
      <c r="JB163" s="5" t="s">
        <v>220</v>
      </c>
      <c r="JC163" s="5" t="s">
        <v>220</v>
      </c>
      <c r="JD163" s="5" t="s">
        <v>220</v>
      </c>
      <c r="JE163" s="5" t="s">
        <v>220</v>
      </c>
      <c r="JF163" s="5" t="s">
        <v>220</v>
      </c>
      <c r="JG163" s="5" t="s">
        <v>220</v>
      </c>
      <c r="JH163" s="5" t="s">
        <v>220</v>
      </c>
      <c r="JI163" s="5" t="s">
        <v>220</v>
      </c>
      <c r="JJ163" s="5" t="s">
        <v>220</v>
      </c>
      <c r="JK163" s="5" t="s">
        <v>220</v>
      </c>
      <c r="JL163" s="5" t="s">
        <v>220</v>
      </c>
      <c r="JM163" s="5" t="s">
        <v>220</v>
      </c>
      <c r="JN163" s="5" t="s">
        <v>220</v>
      </c>
      <c r="JO163" s="5" t="s">
        <v>220</v>
      </c>
      <c r="JP163" s="5" t="s">
        <v>220</v>
      </c>
      <c r="JQ163" s="5" t="s">
        <v>220</v>
      </c>
      <c r="JR163" s="5" t="s">
        <v>220</v>
      </c>
      <c r="JS163" s="5" t="s">
        <v>220</v>
      </c>
      <c r="JT163" s="5" t="s">
        <v>220</v>
      </c>
      <c r="JU163" s="5" t="s">
        <v>220</v>
      </c>
      <c r="JV163" s="5" t="s">
        <v>220</v>
      </c>
      <c r="JW163" s="5" t="s">
        <v>220</v>
      </c>
      <c r="JX163" s="5" t="s">
        <v>220</v>
      </c>
      <c r="JY163" s="5" t="s">
        <v>220</v>
      </c>
      <c r="JZ163" s="5" t="s">
        <v>220</v>
      </c>
      <c r="KA163" s="5" t="s">
        <v>220</v>
      </c>
      <c r="KB163" s="5" t="s">
        <v>220</v>
      </c>
      <c r="KC163" s="5" t="s">
        <v>220</v>
      </c>
      <c r="KD163" s="5" t="s">
        <v>220</v>
      </c>
      <c r="KE163" s="5" t="s">
        <v>220</v>
      </c>
      <c r="KF163" s="5" t="s">
        <v>220</v>
      </c>
      <c r="KG163" s="5" t="s">
        <v>220</v>
      </c>
      <c r="KH163" s="5" t="s">
        <v>220</v>
      </c>
      <c r="KI163" s="5" t="s">
        <v>220</v>
      </c>
      <c r="KJ163" s="5" t="s">
        <v>220</v>
      </c>
      <c r="KK163" s="5" t="s">
        <v>220</v>
      </c>
      <c r="KL163" s="5" t="s">
        <v>220</v>
      </c>
      <c r="KM163" s="5" t="s">
        <v>220</v>
      </c>
      <c r="KN163" s="5" t="s">
        <v>220</v>
      </c>
      <c r="KO163" s="5" t="s">
        <v>220</v>
      </c>
      <c r="KP163" s="5" t="s">
        <v>220</v>
      </c>
      <c r="KQ163" s="5" t="s">
        <v>220</v>
      </c>
      <c r="KR163" s="5" t="s">
        <v>220</v>
      </c>
      <c r="KS163" s="5" t="s">
        <v>220</v>
      </c>
      <c r="KT163" s="5" t="s">
        <v>220</v>
      </c>
      <c r="KU163" s="5" t="s">
        <v>220</v>
      </c>
      <c r="KV163" s="5" t="s">
        <v>220</v>
      </c>
      <c r="KW163" s="5" t="s">
        <v>220</v>
      </c>
      <c r="KX163" s="5" t="s">
        <v>220</v>
      </c>
      <c r="KY163" s="5" t="s">
        <v>220</v>
      </c>
      <c r="KZ163" s="5" t="s">
        <v>220</v>
      </c>
      <c r="LA163" s="5" t="s">
        <v>220</v>
      </c>
      <c r="LB163" s="5" t="s">
        <v>220</v>
      </c>
      <c r="LC163" s="5" t="s">
        <v>220</v>
      </c>
      <c r="LD163" s="5" t="s">
        <v>220</v>
      </c>
      <c r="LE163" s="5" t="s">
        <v>220</v>
      </c>
      <c r="LF163" s="5" t="s">
        <v>220</v>
      </c>
      <c r="LG163" s="5" t="s">
        <v>220</v>
      </c>
      <c r="LH163" s="5" t="s">
        <v>220</v>
      </c>
      <c r="LI163" s="5" t="s">
        <v>220</v>
      </c>
      <c r="LJ163" s="5" t="s">
        <v>220</v>
      </c>
      <c r="LK163" s="5" t="s">
        <v>220</v>
      </c>
      <c r="LL163" s="5" t="s">
        <v>220</v>
      </c>
      <c r="LM163" s="5" t="s">
        <v>220</v>
      </c>
      <c r="LN163" s="5" t="s">
        <v>220</v>
      </c>
      <c r="LO163" s="5" t="s">
        <v>220</v>
      </c>
      <c r="LP163" s="5" t="s">
        <v>220</v>
      </c>
      <c r="LQ163" s="5" t="s">
        <v>220</v>
      </c>
      <c r="LR163" s="5" t="s">
        <v>220</v>
      </c>
      <c r="LS163" s="5" t="s">
        <v>220</v>
      </c>
      <c r="LT163" s="5" t="s">
        <v>220</v>
      </c>
      <c r="LU163" s="5" t="s">
        <v>220</v>
      </c>
      <c r="LV163" s="5" t="s">
        <v>220</v>
      </c>
      <c r="LW163" s="5" t="s">
        <v>220</v>
      </c>
      <c r="LX163" s="5" t="s">
        <v>220</v>
      </c>
      <c r="LY163" s="5" t="s">
        <v>220</v>
      </c>
      <c r="LZ163" s="5" t="s">
        <v>220</v>
      </c>
      <c r="MA163" s="5" t="s">
        <v>220</v>
      </c>
      <c r="MB163" s="5" t="s">
        <v>220</v>
      </c>
      <c r="MC163" s="5" t="s">
        <v>220</v>
      </c>
      <c r="MD163" s="5" t="s">
        <v>220</v>
      </c>
      <c r="ME163" s="5" t="s">
        <v>220</v>
      </c>
      <c r="MF163" s="5" t="s">
        <v>220</v>
      </c>
      <c r="MG163" s="5" t="s">
        <v>220</v>
      </c>
      <c r="MH163" s="5" t="s">
        <v>220</v>
      </c>
      <c r="MI163" s="5" t="s">
        <v>220</v>
      </c>
      <c r="MJ163" s="5" t="s">
        <v>220</v>
      </c>
      <c r="MK163" s="5" t="s">
        <v>220</v>
      </c>
      <c r="ML163" s="5" t="s">
        <v>220</v>
      </c>
      <c r="MM163" s="5" t="s">
        <v>220</v>
      </c>
      <c r="MN163" s="5" t="s">
        <v>220</v>
      </c>
      <c r="MO163" s="5" t="s">
        <v>220</v>
      </c>
      <c r="MP163" s="5" t="s">
        <v>220</v>
      </c>
      <c r="MQ163" s="5" t="s">
        <v>220</v>
      </c>
      <c r="MR163" s="5" t="s">
        <v>220</v>
      </c>
      <c r="MS163" s="5" t="s">
        <v>220</v>
      </c>
      <c r="MT163" s="5" t="s">
        <v>220</v>
      </c>
      <c r="MU163" s="5" t="s">
        <v>220</v>
      </c>
      <c r="MV163" s="5" t="s">
        <v>220</v>
      </c>
      <c r="MW163" s="5" t="s">
        <v>220</v>
      </c>
      <c r="MX163" s="5" t="s">
        <v>220</v>
      </c>
      <c r="MY163" s="5" t="s">
        <v>220</v>
      </c>
      <c r="MZ163" s="5" t="s">
        <v>220</v>
      </c>
      <c r="NA163" s="5" t="s">
        <v>220</v>
      </c>
      <c r="NB163" s="5" t="s">
        <v>220</v>
      </c>
      <c r="NC163" s="5" t="s">
        <v>220</v>
      </c>
      <c r="ND163" s="5" t="s">
        <v>220</v>
      </c>
      <c r="NE163" s="5" t="s">
        <v>220</v>
      </c>
      <c r="NF163" s="5" t="s">
        <v>220</v>
      </c>
      <c r="NG163" s="5" t="s">
        <v>220</v>
      </c>
      <c r="NH163" s="5" t="s">
        <v>220</v>
      </c>
      <c r="NI163" s="5" t="s">
        <v>220</v>
      </c>
      <c r="NJ163" s="5" t="s">
        <v>220</v>
      </c>
      <c r="NK163" s="5" t="s">
        <v>220</v>
      </c>
      <c r="NL163" s="5" t="s">
        <v>220</v>
      </c>
      <c r="NM163" s="5" t="s">
        <v>220</v>
      </c>
      <c r="NN163" s="5" t="s">
        <v>220</v>
      </c>
      <c r="NO163" s="5" t="s">
        <v>220</v>
      </c>
      <c r="NP163" s="5" t="s">
        <v>220</v>
      </c>
      <c r="NQ163" s="5" t="s">
        <v>220</v>
      </c>
      <c r="NR163" s="5" t="s">
        <v>220</v>
      </c>
      <c r="NS163" s="5" t="s">
        <v>220</v>
      </c>
      <c r="NT163" s="5" t="s">
        <v>220</v>
      </c>
      <c r="NU163" s="5" t="s">
        <v>220</v>
      </c>
      <c r="NV163" s="5" t="s">
        <v>220</v>
      </c>
      <c r="NW163" s="5" t="s">
        <v>220</v>
      </c>
      <c r="NX163" s="5" t="s">
        <v>220</v>
      </c>
      <c r="NY163" s="5" t="s">
        <v>220</v>
      </c>
      <c r="NZ163" s="5" t="s">
        <v>220</v>
      </c>
      <c r="OA163" s="5" t="s">
        <v>220</v>
      </c>
      <c r="OB163" s="5" t="s">
        <v>220</v>
      </c>
      <c r="OC163" s="5" t="s">
        <v>220</v>
      </c>
      <c r="OD163" s="5" t="s">
        <v>220</v>
      </c>
      <c r="OE163" s="5" t="s">
        <v>220</v>
      </c>
      <c r="OF163" s="5" t="s">
        <v>220</v>
      </c>
      <c r="OG163" s="5" t="s">
        <v>220</v>
      </c>
      <c r="OH163" s="5" t="s">
        <v>220</v>
      </c>
      <c r="OI163" s="5" t="s">
        <v>220</v>
      </c>
      <c r="OJ163" s="5" t="s">
        <v>220</v>
      </c>
      <c r="OK163" s="5" t="s">
        <v>220</v>
      </c>
      <c r="OL163" s="5" t="s">
        <v>220</v>
      </c>
      <c r="OM163" s="5" t="s">
        <v>220</v>
      </c>
      <c r="ON163" s="5" t="s">
        <v>220</v>
      </c>
      <c r="OO163" s="5" t="s">
        <v>220</v>
      </c>
      <c r="OP163" s="5" t="s">
        <v>220</v>
      </c>
      <c r="OQ163" s="5" t="s">
        <v>220</v>
      </c>
      <c r="OR163" s="5" t="s">
        <v>220</v>
      </c>
      <c r="OS163" s="5" t="s">
        <v>220</v>
      </c>
      <c r="OT163" s="5" t="s">
        <v>220</v>
      </c>
      <c r="OU163" s="5" t="s">
        <v>220</v>
      </c>
      <c r="OV163" s="5" t="s">
        <v>220</v>
      </c>
      <c r="OW163" s="5" t="s">
        <v>220</v>
      </c>
      <c r="OX163" s="5" t="s">
        <v>220</v>
      </c>
      <c r="OY163" s="5" t="s">
        <v>220</v>
      </c>
      <c r="OZ163" s="5" t="s">
        <v>220</v>
      </c>
      <c r="PA163" s="5" t="s">
        <v>220</v>
      </c>
      <c r="PB163" s="5" t="s">
        <v>220</v>
      </c>
      <c r="PC163" s="5" t="s">
        <v>220</v>
      </c>
      <c r="PD163" s="5" t="s">
        <v>220</v>
      </c>
      <c r="PE163" s="5" t="s">
        <v>220</v>
      </c>
      <c r="PF163" s="5" t="s">
        <v>220</v>
      </c>
      <c r="PG163" s="5" t="s">
        <v>220</v>
      </c>
      <c r="PH163" s="5" t="s">
        <v>220</v>
      </c>
      <c r="PI163" s="5" t="s">
        <v>220</v>
      </c>
      <c r="PJ163" s="5" t="s">
        <v>220</v>
      </c>
      <c r="PK163" s="5" t="s">
        <v>220</v>
      </c>
      <c r="PL163" s="5" t="s">
        <v>220</v>
      </c>
      <c r="PM163" s="5" t="s">
        <v>220</v>
      </c>
      <c r="PN163" s="5" t="s">
        <v>220</v>
      </c>
      <c r="PO163" s="5" t="s">
        <v>220</v>
      </c>
      <c r="PP163" s="5" t="s">
        <v>220</v>
      </c>
      <c r="PQ163" s="5" t="s">
        <v>220</v>
      </c>
      <c r="PR163" s="5" t="s">
        <v>220</v>
      </c>
      <c r="PS163" s="5" t="s">
        <v>220</v>
      </c>
      <c r="PT163" s="5" t="s">
        <v>220</v>
      </c>
      <c r="PU163" s="5" t="s">
        <v>220</v>
      </c>
      <c r="PV163" s="5" t="s">
        <v>220</v>
      </c>
      <c r="PW163" s="5" t="s">
        <v>220</v>
      </c>
      <c r="PX163" s="5" t="s">
        <v>220</v>
      </c>
      <c r="PY163" s="5" t="s">
        <v>220</v>
      </c>
      <c r="PZ163" s="5" t="s">
        <v>220</v>
      </c>
      <c r="QA163" s="5" t="s">
        <v>220</v>
      </c>
      <c r="QB163" s="5" t="s">
        <v>220</v>
      </c>
      <c r="QC163" s="5" t="s">
        <v>220</v>
      </c>
      <c r="QD163" s="5" t="s">
        <v>220</v>
      </c>
      <c r="QE163" s="5" t="s">
        <v>220</v>
      </c>
      <c r="QF163" s="5" t="s">
        <v>220</v>
      </c>
      <c r="QG163" s="5" t="s">
        <v>220</v>
      </c>
      <c r="QH163" s="5" t="s">
        <v>220</v>
      </c>
      <c r="QI163" s="5" t="s">
        <v>220</v>
      </c>
      <c r="QJ163" s="5" t="s">
        <v>220</v>
      </c>
      <c r="QK163" s="5" t="s">
        <v>220</v>
      </c>
      <c r="QL163" s="5" t="s">
        <v>220</v>
      </c>
      <c r="QM163" s="5" t="s">
        <v>220</v>
      </c>
      <c r="QN163" s="5" t="s">
        <v>220</v>
      </c>
      <c r="QO163" s="5" t="s">
        <v>220</v>
      </c>
      <c r="QP163" s="5" t="s">
        <v>220</v>
      </c>
      <c r="QQ163" s="5" t="s">
        <v>220</v>
      </c>
      <c r="QR163" s="5" t="s">
        <v>220</v>
      </c>
      <c r="QS163" s="5" t="s">
        <v>220</v>
      </c>
      <c r="QT163" s="5" t="s">
        <v>220</v>
      </c>
      <c r="QU163" s="5" t="s">
        <v>220</v>
      </c>
      <c r="QV163" s="5" t="s">
        <v>220</v>
      </c>
      <c r="QW163" s="5" t="s">
        <v>220</v>
      </c>
      <c r="QX163" s="5" t="s">
        <v>220</v>
      </c>
      <c r="QY163" s="5" t="s">
        <v>220</v>
      </c>
      <c r="QZ163" s="5" t="s">
        <v>220</v>
      </c>
      <c r="RA163" s="5" t="s">
        <v>220</v>
      </c>
      <c r="RB163" s="5" t="s">
        <v>220</v>
      </c>
      <c r="RC163" s="5" t="s">
        <v>220</v>
      </c>
      <c r="RD163" s="5" t="s">
        <v>220</v>
      </c>
      <c r="RE163" s="5" t="s">
        <v>220</v>
      </c>
      <c r="RF163" s="5" t="s">
        <v>220</v>
      </c>
      <c r="RG163" s="5" t="s">
        <v>220</v>
      </c>
      <c r="RH163" s="5" t="s">
        <v>220</v>
      </c>
      <c r="RI163" s="5" t="s">
        <v>220</v>
      </c>
      <c r="RJ163" s="5" t="s">
        <v>220</v>
      </c>
      <c r="RK163" s="5" t="s">
        <v>220</v>
      </c>
      <c r="RL163" s="5" t="s">
        <v>220</v>
      </c>
      <c r="RM163" s="5" t="s">
        <v>220</v>
      </c>
      <c r="RN163" s="5" t="s">
        <v>220</v>
      </c>
      <c r="RO163" s="5" t="s">
        <v>220</v>
      </c>
      <c r="RP163" s="5" t="s">
        <v>220</v>
      </c>
      <c r="RQ163" s="5" t="s">
        <v>220</v>
      </c>
      <c r="RR163" s="5" t="s">
        <v>220</v>
      </c>
      <c r="RS163" s="5" t="s">
        <v>220</v>
      </c>
      <c r="RT163" s="5" t="s">
        <v>220</v>
      </c>
      <c r="RU163" s="5" t="s">
        <v>220</v>
      </c>
      <c r="RV163" s="5" t="s">
        <v>220</v>
      </c>
      <c r="RW163" s="5" t="s">
        <v>220</v>
      </c>
      <c r="RX163" s="5" t="s">
        <v>220</v>
      </c>
      <c r="RY163" s="5" t="s">
        <v>220</v>
      </c>
      <c r="RZ163" s="5" t="s">
        <v>220</v>
      </c>
      <c r="SA163" s="5" t="s">
        <v>220</v>
      </c>
      <c r="SB163" s="5" t="s">
        <v>220</v>
      </c>
      <c r="SC163" s="5" t="s">
        <v>220</v>
      </c>
      <c r="SD163" s="5" t="s">
        <v>220</v>
      </c>
      <c r="SE163" s="5" t="s">
        <v>220</v>
      </c>
      <c r="SF163" s="5" t="s">
        <v>220</v>
      </c>
      <c r="SG163" s="5" t="s">
        <v>220</v>
      </c>
      <c r="SH163" s="5" t="s">
        <v>220</v>
      </c>
      <c r="SI163" s="5" t="s">
        <v>220</v>
      </c>
      <c r="SJ163" s="5" t="s">
        <v>220</v>
      </c>
      <c r="SK163" s="5" t="s">
        <v>220</v>
      </c>
      <c r="SL163" s="5" t="s">
        <v>220</v>
      </c>
      <c r="SM163" s="5" t="s">
        <v>220</v>
      </c>
      <c r="SN163" s="5" t="s">
        <v>220</v>
      </c>
      <c r="SO163" s="5" t="s">
        <v>220</v>
      </c>
      <c r="SP163" s="5" t="s">
        <v>220</v>
      </c>
      <c r="SQ163" s="5" t="s">
        <v>220</v>
      </c>
      <c r="SR163" s="5" t="s">
        <v>220</v>
      </c>
      <c r="SS163" s="5" t="s">
        <v>220</v>
      </c>
      <c r="ST163" s="5" t="s">
        <v>220</v>
      </c>
      <c r="SU163" s="5" t="s">
        <v>220</v>
      </c>
      <c r="SV163" s="5" t="s">
        <v>220</v>
      </c>
      <c r="SW163" s="5" t="s">
        <v>220</v>
      </c>
      <c r="SX163" s="5" t="s">
        <v>220</v>
      </c>
      <c r="SY163" s="5" t="s">
        <v>220</v>
      </c>
      <c r="SZ163" s="5" t="s">
        <v>220</v>
      </c>
      <c r="TA163" s="5" t="s">
        <v>220</v>
      </c>
      <c r="TB163" s="5" t="s">
        <v>220</v>
      </c>
      <c r="TC163" s="5" t="s">
        <v>220</v>
      </c>
      <c r="TD163" s="5" t="s">
        <v>220</v>
      </c>
      <c r="TE163" s="5" t="s">
        <v>220</v>
      </c>
      <c r="TF163" s="5" t="s">
        <v>220</v>
      </c>
      <c r="TG163" s="5" t="s">
        <v>220</v>
      </c>
      <c r="TH163" s="5" t="s">
        <v>220</v>
      </c>
      <c r="TI163" s="5" t="s">
        <v>220</v>
      </c>
      <c r="TJ163" s="5" t="s">
        <v>220</v>
      </c>
      <c r="TK163" s="5" t="s">
        <v>220</v>
      </c>
      <c r="TL163" s="5" t="s">
        <v>220</v>
      </c>
      <c r="TM163" s="5" t="s">
        <v>220</v>
      </c>
      <c r="TN163" s="5" t="s">
        <v>220</v>
      </c>
      <c r="TO163" s="5" t="s">
        <v>220</v>
      </c>
      <c r="TP163" s="5" t="s">
        <v>220</v>
      </c>
      <c r="TQ163" s="5" t="s">
        <v>220</v>
      </c>
      <c r="TR163" s="5" t="s">
        <v>220</v>
      </c>
      <c r="TS163" s="5" t="s">
        <v>220</v>
      </c>
      <c r="TT163" s="5" t="s">
        <v>220</v>
      </c>
      <c r="TU163" s="5" t="s">
        <v>220</v>
      </c>
      <c r="TV163" s="5" t="s">
        <v>220</v>
      </c>
      <c r="TW163" s="5" t="s">
        <v>220</v>
      </c>
      <c r="TX163" s="5" t="s">
        <v>220</v>
      </c>
      <c r="TY163" s="5" t="s">
        <v>220</v>
      </c>
      <c r="TZ163" s="5" t="s">
        <v>220</v>
      </c>
      <c r="UA163" s="5" t="s">
        <v>220</v>
      </c>
      <c r="UB163" s="5" t="s">
        <v>220</v>
      </c>
      <c r="UC163" s="5" t="s">
        <v>220</v>
      </c>
      <c r="UD163" s="5" t="s">
        <v>220</v>
      </c>
      <c r="UE163" s="5" t="s">
        <v>220</v>
      </c>
      <c r="UF163" s="5" t="s">
        <v>220</v>
      </c>
      <c r="UG163" s="5" t="s">
        <v>220</v>
      </c>
      <c r="UH163" s="5" t="s">
        <v>220</v>
      </c>
      <c r="UI163" s="5" t="s">
        <v>220</v>
      </c>
      <c r="UJ163" s="5" t="s">
        <v>220</v>
      </c>
      <c r="UK163" s="5" t="s">
        <v>220</v>
      </c>
      <c r="UL163" s="5" t="s">
        <v>220</v>
      </c>
      <c r="UM163" s="5" t="s">
        <v>220</v>
      </c>
      <c r="UN163" s="5" t="s">
        <v>220</v>
      </c>
      <c r="UO163" s="5" t="s">
        <v>220</v>
      </c>
      <c r="UP163" s="5" t="s">
        <v>220</v>
      </c>
      <c r="UQ163" s="5" t="s">
        <v>220</v>
      </c>
      <c r="UR163" s="5" t="s">
        <v>220</v>
      </c>
      <c r="US163" s="5" t="s">
        <v>220</v>
      </c>
      <c r="UT163" s="5" t="s">
        <v>220</v>
      </c>
      <c r="UU163" s="5" t="s">
        <v>220</v>
      </c>
      <c r="UV163" s="5" t="s">
        <v>220</v>
      </c>
      <c r="UW163" s="5" t="s">
        <v>220</v>
      </c>
      <c r="UX163" s="5" t="s">
        <v>220</v>
      </c>
      <c r="UY163" s="5" t="s">
        <v>220</v>
      </c>
      <c r="UZ163" s="5" t="s">
        <v>220</v>
      </c>
      <c r="VA163" s="5" t="s">
        <v>220</v>
      </c>
      <c r="VB163" s="5" t="s">
        <v>220</v>
      </c>
      <c r="VC163" s="5" t="s">
        <v>220</v>
      </c>
      <c r="VD163" s="5" t="s">
        <v>220</v>
      </c>
      <c r="VE163" s="5" t="s">
        <v>220</v>
      </c>
      <c r="VF163" s="5" t="s">
        <v>220</v>
      </c>
      <c r="VG163" s="5" t="s">
        <v>220</v>
      </c>
      <c r="VH163" s="5" t="s">
        <v>220</v>
      </c>
      <c r="VI163" s="5" t="s">
        <v>220</v>
      </c>
      <c r="VJ163" s="5" t="s">
        <v>220</v>
      </c>
      <c r="VK163" s="5" t="s">
        <v>220</v>
      </c>
      <c r="VL163" s="5" t="s">
        <v>220</v>
      </c>
      <c r="VM163" s="5" t="s">
        <v>220</v>
      </c>
      <c r="VN163" s="5" t="s">
        <v>220</v>
      </c>
      <c r="VO163" s="5" t="s">
        <v>220</v>
      </c>
      <c r="VP163" s="5" t="s">
        <v>220</v>
      </c>
      <c r="VQ163" s="5" t="s">
        <v>220</v>
      </c>
      <c r="VR163" s="5" t="s">
        <v>220</v>
      </c>
      <c r="VS163" s="5" t="s">
        <v>220</v>
      </c>
      <c r="VT163" s="5" t="s">
        <v>220</v>
      </c>
      <c r="VU163" s="5" t="s">
        <v>220</v>
      </c>
      <c r="VV163" s="5" t="s">
        <v>220</v>
      </c>
      <c r="VW163" s="5" t="s">
        <v>220</v>
      </c>
      <c r="VX163" s="5" t="s">
        <v>220</v>
      </c>
      <c r="VY163" s="5" t="s">
        <v>220</v>
      </c>
      <c r="VZ163" s="5" t="s">
        <v>220</v>
      </c>
      <c r="WA163" s="5" t="s">
        <v>220</v>
      </c>
      <c r="WB163" s="5" t="s">
        <v>220</v>
      </c>
      <c r="WC163" s="5" t="s">
        <v>220</v>
      </c>
      <c r="WD163" s="5" t="s">
        <v>220</v>
      </c>
      <c r="WE163" s="5" t="s">
        <v>220</v>
      </c>
      <c r="WF163" s="5" t="s">
        <v>220</v>
      </c>
      <c r="WG163" s="5" t="s">
        <v>220</v>
      </c>
      <c r="WH163" s="5" t="s">
        <v>220</v>
      </c>
      <c r="WI163" s="5" t="s">
        <v>220</v>
      </c>
      <c r="WJ163" s="5" t="s">
        <v>220</v>
      </c>
      <c r="WK163" s="5" t="s">
        <v>220</v>
      </c>
      <c r="WL163" s="5" t="s">
        <v>220</v>
      </c>
      <c r="WM163" s="5" t="s">
        <v>220</v>
      </c>
      <c r="WN163" s="5" t="s">
        <v>220</v>
      </c>
      <c r="WO163" s="5" t="s">
        <v>220</v>
      </c>
      <c r="WP163" s="5" t="s">
        <v>220</v>
      </c>
      <c r="WQ163" s="5" t="s">
        <v>220</v>
      </c>
      <c r="WR163" s="5" t="s">
        <v>220</v>
      </c>
      <c r="WS163" s="5" t="s">
        <v>220</v>
      </c>
      <c r="WT163" s="5" t="s">
        <v>220</v>
      </c>
      <c r="WU163" s="5" t="s">
        <v>220</v>
      </c>
      <c r="WV163" s="5" t="s">
        <v>220</v>
      </c>
      <c r="WW163" s="5" t="s">
        <v>220</v>
      </c>
      <c r="WX163" s="5" t="s">
        <v>220</v>
      </c>
      <c r="WY163" s="5" t="s">
        <v>220</v>
      </c>
      <c r="WZ163" s="5" t="s">
        <v>220</v>
      </c>
      <c r="XA163" s="5" t="s">
        <v>220</v>
      </c>
      <c r="XB163" s="5" t="s">
        <v>220</v>
      </c>
      <c r="XC163" s="5" t="s">
        <v>220</v>
      </c>
      <c r="XD163" s="5" t="s">
        <v>220</v>
      </c>
      <c r="XE163" s="5" t="s">
        <v>220</v>
      </c>
      <c r="XF163" s="5" t="s">
        <v>220</v>
      </c>
      <c r="XG163" s="5" t="s">
        <v>220</v>
      </c>
      <c r="XH163" s="5" t="s">
        <v>220</v>
      </c>
      <c r="XI163" s="5" t="s">
        <v>220</v>
      </c>
      <c r="XJ163" s="5" t="s">
        <v>220</v>
      </c>
      <c r="XK163" s="5" t="s">
        <v>220</v>
      </c>
      <c r="XL163" s="5" t="s">
        <v>220</v>
      </c>
      <c r="XM163" s="5" t="s">
        <v>220</v>
      </c>
      <c r="XN163" s="5" t="s">
        <v>220</v>
      </c>
      <c r="XO163" s="5" t="s">
        <v>220</v>
      </c>
      <c r="XP163" s="5" t="s">
        <v>220</v>
      </c>
      <c r="XQ163" s="5" t="s">
        <v>220</v>
      </c>
      <c r="XR163" s="5" t="s">
        <v>220</v>
      </c>
      <c r="XS163" s="2" t="s">
        <v>220</v>
      </c>
      <c r="XT163" s="3" t="s">
        <v>220</v>
      </c>
      <c r="XU163" s="3" t="s">
        <v>220</v>
      </c>
      <c r="XV163" s="3" t="s">
        <v>220</v>
      </c>
      <c r="XW163" s="3" t="s">
        <v>220</v>
      </c>
      <c r="XX163" s="3" t="s">
        <v>220</v>
      </c>
      <c r="XY163" s="3" t="s">
        <v>220</v>
      </c>
      <c r="XZ163" s="3"/>
    </row>
    <row r="164" spans="1:650" x14ac:dyDescent="0.3">
      <c r="A164" s="1" t="s">
        <v>158</v>
      </c>
      <c r="B164" s="2">
        <v>4063004</v>
      </c>
      <c r="C164" s="5" t="s">
        <v>220</v>
      </c>
      <c r="D164" s="5" t="s">
        <v>220</v>
      </c>
      <c r="E164" s="5" t="s">
        <v>220</v>
      </c>
      <c r="F164" s="5" t="s">
        <v>220</v>
      </c>
      <c r="G164" s="5" t="s">
        <v>220</v>
      </c>
      <c r="H164" s="5" t="s">
        <v>220</v>
      </c>
      <c r="I164" s="5" t="s">
        <v>220</v>
      </c>
      <c r="J164" s="5" t="s">
        <v>220</v>
      </c>
      <c r="K164" s="5" t="s">
        <v>220</v>
      </c>
      <c r="L164" s="5" t="s">
        <v>220</v>
      </c>
      <c r="M164" s="5" t="s">
        <v>220</v>
      </c>
      <c r="N164" s="5" t="s">
        <v>220</v>
      </c>
      <c r="O164" s="5">
        <v>0</v>
      </c>
      <c r="P164" s="5">
        <v>0</v>
      </c>
      <c r="Q164" s="5">
        <v>0</v>
      </c>
      <c r="R164" s="5">
        <v>0</v>
      </c>
      <c r="S164" s="5">
        <v>0</v>
      </c>
      <c r="T164" s="5">
        <v>0</v>
      </c>
      <c r="U164" s="5">
        <v>0</v>
      </c>
      <c r="V164" s="5">
        <v>0</v>
      </c>
      <c r="W164" s="5">
        <v>0</v>
      </c>
      <c r="X164" s="5">
        <v>0</v>
      </c>
      <c r="Y164" s="5">
        <v>0</v>
      </c>
      <c r="Z164" s="5">
        <v>0</v>
      </c>
      <c r="AA164" s="5">
        <v>0</v>
      </c>
      <c r="AB164" s="5">
        <v>0</v>
      </c>
      <c r="AC164" s="5" t="s">
        <v>220</v>
      </c>
      <c r="AD164" s="5" t="s">
        <v>220</v>
      </c>
      <c r="AE164" s="5" t="s">
        <v>220</v>
      </c>
      <c r="AF164" s="5" t="s">
        <v>220</v>
      </c>
      <c r="AG164" s="5" t="s">
        <v>220</v>
      </c>
      <c r="AH164" s="5" t="s">
        <v>220</v>
      </c>
      <c r="AI164" s="5" t="s">
        <v>220</v>
      </c>
      <c r="AJ164" s="5" t="s">
        <v>220</v>
      </c>
      <c r="AK164" s="5" t="s">
        <v>220</v>
      </c>
      <c r="AL164" s="5" t="s">
        <v>220</v>
      </c>
      <c r="AM164" s="5" t="s">
        <v>220</v>
      </c>
      <c r="AN164" s="5" t="s">
        <v>220</v>
      </c>
      <c r="AO164" s="5" t="s">
        <v>220</v>
      </c>
      <c r="AP164" s="5" t="s">
        <v>220</v>
      </c>
      <c r="AQ164" s="5" t="s">
        <v>220</v>
      </c>
      <c r="AR164" s="5" t="s">
        <v>220</v>
      </c>
      <c r="AS164" s="5" t="s">
        <v>220</v>
      </c>
      <c r="AT164" s="5" t="s">
        <v>220</v>
      </c>
      <c r="AU164" s="5">
        <v>0</v>
      </c>
      <c r="AV164" s="5">
        <v>0</v>
      </c>
      <c r="AW164" s="5">
        <v>0</v>
      </c>
      <c r="AX164" s="5">
        <v>0</v>
      </c>
      <c r="AY164" s="5">
        <v>0</v>
      </c>
      <c r="AZ164" s="5">
        <v>0</v>
      </c>
      <c r="BA164" s="5">
        <v>0</v>
      </c>
      <c r="BB164" s="5">
        <v>0</v>
      </c>
      <c r="BC164" s="5">
        <v>0</v>
      </c>
      <c r="BD164" s="5">
        <v>0</v>
      </c>
      <c r="BE164" s="5">
        <v>0</v>
      </c>
      <c r="BF164" s="5">
        <v>0</v>
      </c>
      <c r="BG164" s="5">
        <v>-2</v>
      </c>
      <c r="BH164" s="5">
        <v>136</v>
      </c>
      <c r="BI164" s="5" t="s">
        <v>220</v>
      </c>
      <c r="BJ164" s="5" t="s">
        <v>220</v>
      </c>
      <c r="BK164" s="5" t="s">
        <v>220</v>
      </c>
      <c r="BL164" s="5" t="s">
        <v>220</v>
      </c>
      <c r="BM164" s="5" t="s">
        <v>220</v>
      </c>
      <c r="BN164" s="5" t="s">
        <v>220</v>
      </c>
      <c r="BO164" s="5" t="s">
        <v>220</v>
      </c>
      <c r="BP164" s="5" t="s">
        <v>220</v>
      </c>
      <c r="BQ164" s="5" t="s">
        <v>220</v>
      </c>
      <c r="BR164" s="5" t="s">
        <v>220</v>
      </c>
      <c r="BS164" s="5" t="s">
        <v>220</v>
      </c>
      <c r="BT164" s="5" t="s">
        <v>220</v>
      </c>
      <c r="BU164" s="5" t="s">
        <v>220</v>
      </c>
      <c r="BV164" s="5" t="s">
        <v>220</v>
      </c>
      <c r="BW164" s="5" t="s">
        <v>220</v>
      </c>
      <c r="BX164" s="5" t="s">
        <v>220</v>
      </c>
      <c r="BY164" s="5" t="s">
        <v>220</v>
      </c>
      <c r="BZ164" s="5" t="s">
        <v>220</v>
      </c>
      <c r="CA164" s="5">
        <v>0</v>
      </c>
      <c r="CB164" s="5">
        <v>0</v>
      </c>
      <c r="CC164" s="5">
        <v>0</v>
      </c>
      <c r="CD164" s="5">
        <v>0</v>
      </c>
      <c r="CE164" s="5">
        <v>0</v>
      </c>
      <c r="CF164" s="5">
        <v>0</v>
      </c>
      <c r="CG164" s="5">
        <v>-10</v>
      </c>
      <c r="CH164" s="5">
        <v>624</v>
      </c>
      <c r="CI164" s="5">
        <v>14</v>
      </c>
      <c r="CJ164" s="5">
        <v>4</v>
      </c>
      <c r="CK164" s="5">
        <v>0</v>
      </c>
      <c r="CL164" s="5">
        <v>0</v>
      </c>
      <c r="CM164" s="5">
        <v>0</v>
      </c>
      <c r="CN164" s="5">
        <v>2</v>
      </c>
      <c r="CO164" s="5" t="s">
        <v>220</v>
      </c>
      <c r="CP164" s="5" t="s">
        <v>220</v>
      </c>
      <c r="CQ164" s="5" t="s">
        <v>220</v>
      </c>
      <c r="CR164" s="5" t="s">
        <v>220</v>
      </c>
      <c r="CS164" s="5" t="s">
        <v>220</v>
      </c>
      <c r="CT164" s="5" t="s">
        <v>220</v>
      </c>
      <c r="CU164" s="5" t="s">
        <v>220</v>
      </c>
      <c r="CV164" s="5" t="s">
        <v>220</v>
      </c>
      <c r="CW164" s="5" t="s">
        <v>220</v>
      </c>
      <c r="CX164" s="5" t="s">
        <v>220</v>
      </c>
      <c r="CY164" s="5" t="s">
        <v>220</v>
      </c>
      <c r="CZ164" s="5" t="s">
        <v>220</v>
      </c>
      <c r="DA164" s="5" t="s">
        <v>220</v>
      </c>
      <c r="DB164" s="5" t="s">
        <v>220</v>
      </c>
      <c r="DC164" s="5" t="s">
        <v>220</v>
      </c>
      <c r="DD164" s="5" t="s">
        <v>220</v>
      </c>
      <c r="DE164" s="5" t="s">
        <v>220</v>
      </c>
      <c r="DF164" s="5" t="s">
        <v>220</v>
      </c>
      <c r="DG164" s="5">
        <v>1778</v>
      </c>
      <c r="DH164" s="5">
        <v>4013</v>
      </c>
      <c r="DI164" s="5">
        <v>1460</v>
      </c>
      <c r="DJ164" s="5">
        <v>1074</v>
      </c>
      <c r="DK164" s="5">
        <v>2029</v>
      </c>
      <c r="DL164" s="5">
        <v>621</v>
      </c>
      <c r="DM164" s="5">
        <v>1091</v>
      </c>
      <c r="DN164" s="5">
        <v>852</v>
      </c>
      <c r="DO164" s="5">
        <v>580</v>
      </c>
      <c r="DP164" s="5">
        <v>499</v>
      </c>
      <c r="DQ164" s="5">
        <v>410</v>
      </c>
      <c r="DR164" s="5">
        <v>823</v>
      </c>
      <c r="DS164" s="5">
        <v>470</v>
      </c>
      <c r="DT164" s="5">
        <v>547</v>
      </c>
      <c r="DU164" s="5" t="s">
        <v>220</v>
      </c>
      <c r="DV164" s="5" t="s">
        <v>220</v>
      </c>
      <c r="DW164" s="5" t="s">
        <v>220</v>
      </c>
      <c r="DX164" s="5" t="s">
        <v>220</v>
      </c>
      <c r="DY164" s="5" t="s">
        <v>220</v>
      </c>
      <c r="DZ164" s="5" t="s">
        <v>220</v>
      </c>
      <c r="EA164" s="5" t="s">
        <v>220</v>
      </c>
      <c r="EB164" s="5" t="s">
        <v>220</v>
      </c>
      <c r="EC164" s="5" t="s">
        <v>220</v>
      </c>
      <c r="ED164" s="5" t="s">
        <v>220</v>
      </c>
      <c r="EE164" s="5" t="s">
        <v>220</v>
      </c>
      <c r="EF164" s="5" t="s">
        <v>220</v>
      </c>
      <c r="EG164" s="5" t="s">
        <v>220</v>
      </c>
      <c r="EH164" s="5" t="s">
        <v>220</v>
      </c>
      <c r="EI164" s="5" t="s">
        <v>220</v>
      </c>
      <c r="EJ164" s="5" t="s">
        <v>220</v>
      </c>
      <c r="EK164" s="5" t="s">
        <v>220</v>
      </c>
      <c r="EL164" s="5" t="s">
        <v>220</v>
      </c>
      <c r="EM164" s="5">
        <v>0</v>
      </c>
      <c r="EN164" s="5">
        <v>0</v>
      </c>
      <c r="EO164" s="5">
        <v>0</v>
      </c>
      <c r="EP164" s="5">
        <v>0</v>
      </c>
      <c r="EQ164" s="5">
        <v>0</v>
      </c>
      <c r="ER164" s="5">
        <v>0</v>
      </c>
      <c r="ES164" s="5">
        <v>0</v>
      </c>
      <c r="ET164" s="5">
        <v>0</v>
      </c>
      <c r="EU164" s="5">
        <v>0</v>
      </c>
      <c r="EV164" s="5">
        <v>0</v>
      </c>
      <c r="EW164" s="5">
        <v>0</v>
      </c>
      <c r="EX164" s="5">
        <v>0</v>
      </c>
      <c r="EY164" s="5">
        <v>0</v>
      </c>
      <c r="EZ164" s="5">
        <v>0</v>
      </c>
      <c r="FA164" s="5" t="s">
        <v>220</v>
      </c>
      <c r="FB164" s="5" t="s">
        <v>220</v>
      </c>
      <c r="FC164" s="5" t="s">
        <v>220</v>
      </c>
      <c r="FD164" s="5" t="s">
        <v>220</v>
      </c>
      <c r="FE164" s="5" t="s">
        <v>220</v>
      </c>
      <c r="FF164" s="5" t="s">
        <v>220</v>
      </c>
      <c r="FG164" s="5" t="s">
        <v>220</v>
      </c>
      <c r="FH164" s="5" t="s">
        <v>220</v>
      </c>
      <c r="FI164" s="5" t="s">
        <v>220</v>
      </c>
      <c r="FJ164" s="5" t="s">
        <v>220</v>
      </c>
      <c r="FK164" s="5" t="s">
        <v>220</v>
      </c>
      <c r="FL164" s="5" t="s">
        <v>220</v>
      </c>
      <c r="FM164" s="5" t="s">
        <v>220</v>
      </c>
      <c r="FN164" s="5" t="s">
        <v>220</v>
      </c>
      <c r="FO164" s="5" t="s">
        <v>220</v>
      </c>
      <c r="FP164" s="5" t="s">
        <v>220</v>
      </c>
      <c r="FQ164" s="5" t="s">
        <v>220</v>
      </c>
      <c r="FR164" s="5" t="s">
        <v>220</v>
      </c>
      <c r="FS164" s="5">
        <v>0</v>
      </c>
      <c r="FT164" s="5">
        <v>0</v>
      </c>
      <c r="FU164" s="5" t="s">
        <v>220</v>
      </c>
      <c r="FV164" s="5" t="s">
        <v>220</v>
      </c>
      <c r="FW164" s="5" t="s">
        <v>220</v>
      </c>
      <c r="FX164" s="5" t="s">
        <v>220</v>
      </c>
      <c r="FY164" s="5" t="s">
        <v>220</v>
      </c>
      <c r="FZ164" s="5" t="s">
        <v>220</v>
      </c>
      <c r="GA164" s="5" t="s">
        <v>220</v>
      </c>
      <c r="GB164" s="5" t="s">
        <v>220</v>
      </c>
      <c r="GC164" s="5" t="s">
        <v>220</v>
      </c>
      <c r="GD164" s="5" t="s">
        <v>220</v>
      </c>
      <c r="GE164" s="5" t="s">
        <v>220</v>
      </c>
      <c r="GF164" s="5" t="s">
        <v>220</v>
      </c>
      <c r="GG164" s="5" t="s">
        <v>220</v>
      </c>
      <c r="GH164" s="5" t="s">
        <v>220</v>
      </c>
      <c r="GI164" s="5" t="s">
        <v>220</v>
      </c>
      <c r="GJ164" s="5" t="s">
        <v>220</v>
      </c>
      <c r="GK164" s="5" t="s">
        <v>220</v>
      </c>
      <c r="GL164" s="5" t="s">
        <v>220</v>
      </c>
      <c r="GM164" s="5" t="s">
        <v>220</v>
      </c>
      <c r="GN164" s="5" t="s">
        <v>220</v>
      </c>
      <c r="GO164" s="5" t="s">
        <v>220</v>
      </c>
      <c r="GP164" s="5" t="s">
        <v>220</v>
      </c>
      <c r="GQ164" s="5" t="s">
        <v>220</v>
      </c>
      <c r="GR164" s="5" t="s">
        <v>220</v>
      </c>
      <c r="GS164" s="5" t="s">
        <v>220</v>
      </c>
      <c r="GT164" s="5" t="s">
        <v>220</v>
      </c>
      <c r="GU164" s="5" t="s">
        <v>220</v>
      </c>
      <c r="GV164" s="5" t="s">
        <v>220</v>
      </c>
      <c r="GW164" s="5" t="s">
        <v>220</v>
      </c>
      <c r="GX164" s="5" t="s">
        <v>220</v>
      </c>
      <c r="GY164" s="5">
        <v>1778</v>
      </c>
      <c r="GZ164" s="5">
        <v>4013</v>
      </c>
      <c r="HA164" s="5">
        <v>1460</v>
      </c>
      <c r="HB164" s="5">
        <v>1074</v>
      </c>
      <c r="HC164" s="5">
        <v>2029</v>
      </c>
      <c r="HD164" s="5">
        <v>621</v>
      </c>
      <c r="HE164" s="5">
        <v>1081</v>
      </c>
      <c r="HF164" s="5">
        <v>1476</v>
      </c>
      <c r="HG164" s="5">
        <v>594</v>
      </c>
      <c r="HH164" s="5">
        <v>503</v>
      </c>
      <c r="HI164" s="5">
        <v>409</v>
      </c>
      <c r="HJ164" s="5">
        <v>824</v>
      </c>
      <c r="HK164" s="5">
        <v>468</v>
      </c>
      <c r="HL164" s="5">
        <v>685</v>
      </c>
      <c r="HM164" s="5" t="s">
        <v>220</v>
      </c>
      <c r="HN164" s="5" t="s">
        <v>220</v>
      </c>
      <c r="HO164" s="5" t="s">
        <v>220</v>
      </c>
      <c r="HP164" s="5" t="s">
        <v>220</v>
      </c>
      <c r="HQ164" s="5" t="s">
        <v>220</v>
      </c>
      <c r="HR164" s="5" t="s">
        <v>220</v>
      </c>
      <c r="HS164" s="5" t="s">
        <v>220</v>
      </c>
      <c r="HT164" s="5" t="s">
        <v>220</v>
      </c>
      <c r="HU164" s="5" t="s">
        <v>220</v>
      </c>
      <c r="HV164" s="5" t="s">
        <v>220</v>
      </c>
      <c r="HW164" s="5" t="s">
        <v>220</v>
      </c>
      <c r="HX164" s="5" t="s">
        <v>220</v>
      </c>
      <c r="HY164" s="5" t="s">
        <v>220</v>
      </c>
      <c r="HZ164" s="5" t="s">
        <v>220</v>
      </c>
      <c r="IA164" s="5" t="s">
        <v>220</v>
      </c>
      <c r="IB164" s="5" t="s">
        <v>220</v>
      </c>
      <c r="IC164" s="5" t="s">
        <v>220</v>
      </c>
      <c r="ID164" s="5" t="s">
        <v>220</v>
      </c>
      <c r="IE164" s="5">
        <v>1104</v>
      </c>
      <c r="IF164" s="5">
        <v>12369</v>
      </c>
      <c r="IG164" s="5">
        <v>10986</v>
      </c>
      <c r="IH164" s="5">
        <v>8981</v>
      </c>
      <c r="II164" s="5">
        <v>8799</v>
      </c>
      <c r="IJ164" s="5">
        <v>7337</v>
      </c>
      <c r="IK164" s="5">
        <v>7320</v>
      </c>
      <c r="IL164" s="5">
        <v>6330</v>
      </c>
      <c r="IM164" s="5">
        <v>5744</v>
      </c>
      <c r="IN164" s="5">
        <v>5651</v>
      </c>
      <c r="IO164" s="5">
        <v>4568</v>
      </c>
      <c r="IP164" s="5">
        <v>4166</v>
      </c>
      <c r="IQ164" s="5">
        <v>4633</v>
      </c>
      <c r="IR164" s="5">
        <v>4778</v>
      </c>
      <c r="IS164" s="5" t="s">
        <v>220</v>
      </c>
      <c r="IT164" s="5" t="s">
        <v>220</v>
      </c>
      <c r="IU164" s="5" t="s">
        <v>220</v>
      </c>
      <c r="IV164" s="5" t="s">
        <v>220</v>
      </c>
      <c r="IW164" s="5" t="s">
        <v>220</v>
      </c>
      <c r="IX164" s="5" t="s">
        <v>220</v>
      </c>
      <c r="IY164" s="5" t="s">
        <v>220</v>
      </c>
      <c r="IZ164" s="5" t="s">
        <v>220</v>
      </c>
      <c r="JA164" s="5" t="s">
        <v>220</v>
      </c>
      <c r="JB164" s="5" t="s">
        <v>220</v>
      </c>
      <c r="JC164" s="5" t="s">
        <v>220</v>
      </c>
      <c r="JD164" s="5" t="s">
        <v>220</v>
      </c>
      <c r="JE164" s="5" t="s">
        <v>220</v>
      </c>
      <c r="JF164" s="5" t="s">
        <v>220</v>
      </c>
      <c r="JG164" s="5" t="s">
        <v>220</v>
      </c>
      <c r="JH164" s="5" t="s">
        <v>220</v>
      </c>
      <c r="JI164" s="5" t="s">
        <v>220</v>
      </c>
      <c r="JJ164" s="5" t="s">
        <v>220</v>
      </c>
      <c r="JK164" s="5">
        <v>0</v>
      </c>
      <c r="JL164" s="5">
        <v>0</v>
      </c>
      <c r="JM164" s="5">
        <v>0</v>
      </c>
      <c r="JN164" s="5">
        <v>0</v>
      </c>
      <c r="JO164" s="5">
        <v>-4</v>
      </c>
      <c r="JP164" s="5">
        <v>0</v>
      </c>
      <c r="JQ164" s="5">
        <v>0</v>
      </c>
      <c r="JR164" s="5">
        <v>0</v>
      </c>
      <c r="JS164" s="5">
        <v>0</v>
      </c>
      <c r="JT164" s="5">
        <v>2</v>
      </c>
      <c r="JU164" s="5">
        <v>27</v>
      </c>
      <c r="JV164" s="5">
        <v>13</v>
      </c>
      <c r="JW164" s="5">
        <v>55</v>
      </c>
      <c r="JX164" s="5">
        <v>36</v>
      </c>
      <c r="JY164" s="5" t="s">
        <v>220</v>
      </c>
      <c r="JZ164" s="5" t="s">
        <v>220</v>
      </c>
      <c r="KA164" s="5" t="s">
        <v>220</v>
      </c>
      <c r="KB164" s="5" t="s">
        <v>220</v>
      </c>
      <c r="KC164" s="5" t="s">
        <v>220</v>
      </c>
      <c r="KD164" s="5" t="s">
        <v>220</v>
      </c>
      <c r="KE164" s="5" t="s">
        <v>220</v>
      </c>
      <c r="KF164" s="5" t="s">
        <v>220</v>
      </c>
      <c r="KG164" s="5" t="s">
        <v>220</v>
      </c>
      <c r="KH164" s="5" t="s">
        <v>220</v>
      </c>
      <c r="KI164" s="5" t="s">
        <v>220</v>
      </c>
      <c r="KJ164" s="5" t="s">
        <v>220</v>
      </c>
      <c r="KK164" s="5" t="s">
        <v>220</v>
      </c>
      <c r="KL164" s="5" t="s">
        <v>220</v>
      </c>
      <c r="KM164" s="5" t="s">
        <v>220</v>
      </c>
      <c r="KN164" s="5" t="s">
        <v>220</v>
      </c>
      <c r="KO164" s="5" t="s">
        <v>220</v>
      </c>
      <c r="KP164" s="5" t="s">
        <v>220</v>
      </c>
      <c r="KQ164" s="5">
        <v>0</v>
      </c>
      <c r="KR164" s="5">
        <v>0</v>
      </c>
      <c r="KS164" s="5">
        <v>0</v>
      </c>
      <c r="KT164" s="5">
        <v>0</v>
      </c>
      <c r="KU164" s="5">
        <v>0</v>
      </c>
      <c r="KV164" s="5">
        <v>0</v>
      </c>
      <c r="KW164" s="5">
        <v>0</v>
      </c>
      <c r="KX164" s="5">
        <v>368</v>
      </c>
      <c r="KY164" s="5">
        <v>393</v>
      </c>
      <c r="KZ164" s="5">
        <v>401</v>
      </c>
      <c r="LA164" s="5">
        <v>306</v>
      </c>
      <c r="LB164" s="5">
        <v>239</v>
      </c>
      <c r="LC164" s="5">
        <v>231</v>
      </c>
      <c r="LD164" s="5">
        <v>214</v>
      </c>
      <c r="LE164" s="5" t="s">
        <v>220</v>
      </c>
      <c r="LF164" s="5" t="s">
        <v>220</v>
      </c>
      <c r="LG164" s="5" t="s">
        <v>220</v>
      </c>
      <c r="LH164" s="5" t="s">
        <v>220</v>
      </c>
      <c r="LI164" s="5" t="s">
        <v>220</v>
      </c>
      <c r="LJ164" s="5" t="s">
        <v>220</v>
      </c>
      <c r="LK164" s="5" t="s">
        <v>220</v>
      </c>
      <c r="LL164" s="5" t="s">
        <v>220</v>
      </c>
      <c r="LM164" s="5" t="s">
        <v>220</v>
      </c>
      <c r="LN164" s="5" t="s">
        <v>220</v>
      </c>
      <c r="LO164" s="5" t="s">
        <v>220</v>
      </c>
      <c r="LP164" s="5" t="s">
        <v>220</v>
      </c>
      <c r="LQ164" s="5" t="s">
        <v>220</v>
      </c>
      <c r="LR164" s="5" t="s">
        <v>220</v>
      </c>
      <c r="LS164" s="5" t="s">
        <v>220</v>
      </c>
      <c r="LT164" s="5" t="s">
        <v>220</v>
      </c>
      <c r="LU164" s="5" t="s">
        <v>220</v>
      </c>
      <c r="LV164" s="5" t="s">
        <v>220</v>
      </c>
      <c r="LW164" s="5">
        <v>0</v>
      </c>
      <c r="LX164" s="5">
        <v>0</v>
      </c>
      <c r="LY164" s="5">
        <v>0</v>
      </c>
      <c r="LZ164" s="5">
        <v>0</v>
      </c>
      <c r="MA164" s="5">
        <v>0</v>
      </c>
      <c r="MB164" s="5">
        <v>7</v>
      </c>
      <c r="MC164" s="5">
        <v>0</v>
      </c>
      <c r="MD164" s="5">
        <v>0</v>
      </c>
      <c r="ME164" s="5">
        <v>0</v>
      </c>
      <c r="MF164" s="5">
        <v>0</v>
      </c>
      <c r="MG164" s="5">
        <v>0</v>
      </c>
      <c r="MH164" s="5">
        <v>0</v>
      </c>
      <c r="MI164" s="5">
        <v>0</v>
      </c>
      <c r="MJ164" s="5">
        <v>0</v>
      </c>
      <c r="MK164" s="5" t="s">
        <v>220</v>
      </c>
      <c r="ML164" s="5" t="s">
        <v>220</v>
      </c>
      <c r="MM164" s="5" t="s">
        <v>220</v>
      </c>
      <c r="MN164" s="5" t="s">
        <v>220</v>
      </c>
      <c r="MO164" s="5" t="s">
        <v>220</v>
      </c>
      <c r="MP164" s="5" t="s">
        <v>220</v>
      </c>
      <c r="MQ164" s="5" t="s">
        <v>220</v>
      </c>
      <c r="MR164" s="5" t="s">
        <v>220</v>
      </c>
      <c r="MS164" s="5" t="s">
        <v>220</v>
      </c>
      <c r="MT164" s="5" t="s">
        <v>220</v>
      </c>
      <c r="MU164" s="5" t="s">
        <v>220</v>
      </c>
      <c r="MV164" s="5" t="s">
        <v>220</v>
      </c>
      <c r="MW164" s="5" t="s">
        <v>220</v>
      </c>
      <c r="MX164" s="5" t="s">
        <v>220</v>
      </c>
      <c r="MY164" s="5" t="s">
        <v>220</v>
      </c>
      <c r="MZ164" s="5" t="s">
        <v>220</v>
      </c>
      <c r="NA164" s="5" t="s">
        <v>220</v>
      </c>
      <c r="NB164" s="5" t="s">
        <v>220</v>
      </c>
      <c r="NC164" s="5">
        <v>0</v>
      </c>
      <c r="ND164" s="5">
        <v>0</v>
      </c>
      <c r="NE164" s="5" t="s">
        <v>220</v>
      </c>
      <c r="NF164" s="5" t="s">
        <v>220</v>
      </c>
      <c r="NG164" s="5" t="s">
        <v>220</v>
      </c>
      <c r="NH164" s="5" t="s">
        <v>220</v>
      </c>
      <c r="NI164" s="5" t="s">
        <v>220</v>
      </c>
      <c r="NJ164" s="5" t="s">
        <v>220</v>
      </c>
      <c r="NK164" s="5" t="s">
        <v>220</v>
      </c>
      <c r="NL164" s="5" t="s">
        <v>220</v>
      </c>
      <c r="NM164" s="5" t="s">
        <v>220</v>
      </c>
      <c r="NN164" s="5" t="s">
        <v>220</v>
      </c>
      <c r="NO164" s="5" t="s">
        <v>220</v>
      </c>
      <c r="NP164" s="5" t="s">
        <v>220</v>
      </c>
      <c r="NQ164" s="5" t="s">
        <v>220</v>
      </c>
      <c r="NR164" s="5" t="s">
        <v>220</v>
      </c>
      <c r="NS164" s="5" t="s">
        <v>220</v>
      </c>
      <c r="NT164" s="5" t="s">
        <v>220</v>
      </c>
      <c r="NU164" s="5" t="s">
        <v>220</v>
      </c>
      <c r="NV164" s="5" t="s">
        <v>220</v>
      </c>
      <c r="NW164" s="5" t="s">
        <v>220</v>
      </c>
      <c r="NX164" s="5" t="s">
        <v>220</v>
      </c>
      <c r="NY164" s="5" t="s">
        <v>220</v>
      </c>
      <c r="NZ164" s="5" t="s">
        <v>220</v>
      </c>
      <c r="OA164" s="5" t="s">
        <v>220</v>
      </c>
      <c r="OB164" s="5" t="s">
        <v>220</v>
      </c>
      <c r="OC164" s="5" t="s">
        <v>220</v>
      </c>
      <c r="OD164" s="5" t="s">
        <v>220</v>
      </c>
      <c r="OE164" s="5" t="s">
        <v>220</v>
      </c>
      <c r="OF164" s="5" t="s">
        <v>220</v>
      </c>
      <c r="OG164" s="5" t="s">
        <v>220</v>
      </c>
      <c r="OH164" s="5" t="s">
        <v>220</v>
      </c>
      <c r="OI164" s="5">
        <v>0</v>
      </c>
      <c r="OJ164" s="5">
        <v>0</v>
      </c>
      <c r="OK164" s="5" t="s">
        <v>220</v>
      </c>
      <c r="OL164" s="5" t="s">
        <v>220</v>
      </c>
      <c r="OM164" s="5" t="s">
        <v>220</v>
      </c>
      <c r="ON164" s="5" t="s">
        <v>220</v>
      </c>
      <c r="OO164" s="5" t="s">
        <v>220</v>
      </c>
      <c r="OP164" s="5" t="s">
        <v>220</v>
      </c>
      <c r="OQ164" s="5" t="s">
        <v>220</v>
      </c>
      <c r="OR164" s="5" t="s">
        <v>220</v>
      </c>
      <c r="OS164" s="5" t="s">
        <v>220</v>
      </c>
      <c r="OT164" s="5" t="s">
        <v>220</v>
      </c>
      <c r="OU164" s="5" t="s">
        <v>220</v>
      </c>
      <c r="OV164" s="5" t="s">
        <v>220</v>
      </c>
      <c r="OW164" s="5" t="s">
        <v>220</v>
      </c>
      <c r="OX164" s="5" t="s">
        <v>220</v>
      </c>
      <c r="OY164" s="5" t="s">
        <v>220</v>
      </c>
      <c r="OZ164" s="5" t="s">
        <v>220</v>
      </c>
      <c r="PA164" s="5" t="s">
        <v>220</v>
      </c>
      <c r="PB164" s="5" t="s">
        <v>220</v>
      </c>
      <c r="PC164" s="5" t="s">
        <v>220</v>
      </c>
      <c r="PD164" s="5" t="s">
        <v>220</v>
      </c>
      <c r="PE164" s="5" t="s">
        <v>220</v>
      </c>
      <c r="PF164" s="5" t="s">
        <v>220</v>
      </c>
      <c r="PG164" s="5" t="s">
        <v>220</v>
      </c>
      <c r="PH164" s="5" t="s">
        <v>220</v>
      </c>
      <c r="PI164" s="5" t="s">
        <v>220</v>
      </c>
      <c r="PJ164" s="5" t="s">
        <v>220</v>
      </c>
      <c r="PK164" s="5" t="s">
        <v>220</v>
      </c>
      <c r="PL164" s="5" t="s">
        <v>220</v>
      </c>
      <c r="PM164" s="5" t="s">
        <v>220</v>
      </c>
      <c r="PN164" s="5" t="s">
        <v>220</v>
      </c>
      <c r="PO164" s="5">
        <v>37</v>
      </c>
      <c r="PP164" s="5">
        <v>203</v>
      </c>
      <c r="PQ164" s="5">
        <v>154</v>
      </c>
      <c r="PR164" s="5">
        <v>158</v>
      </c>
      <c r="PS164" s="5">
        <v>238</v>
      </c>
      <c r="PT164" s="5">
        <v>220</v>
      </c>
      <c r="PU164" s="5">
        <v>263</v>
      </c>
      <c r="PV164" s="5">
        <v>266</v>
      </c>
      <c r="PW164" s="5">
        <v>243</v>
      </c>
      <c r="PX164" s="5">
        <v>104</v>
      </c>
      <c r="PY164" s="5">
        <v>404</v>
      </c>
      <c r="PZ164" s="5">
        <v>218</v>
      </c>
      <c r="QA164" s="5">
        <v>214</v>
      </c>
      <c r="QB164" s="5">
        <v>184</v>
      </c>
      <c r="QC164" s="5" t="s">
        <v>220</v>
      </c>
      <c r="QD164" s="5" t="s">
        <v>220</v>
      </c>
      <c r="QE164" s="5" t="s">
        <v>220</v>
      </c>
      <c r="QF164" s="5" t="s">
        <v>220</v>
      </c>
      <c r="QG164" s="5" t="s">
        <v>220</v>
      </c>
      <c r="QH164" s="5" t="s">
        <v>220</v>
      </c>
      <c r="QI164" s="5" t="s">
        <v>220</v>
      </c>
      <c r="QJ164" s="5" t="s">
        <v>220</v>
      </c>
      <c r="QK164" s="5" t="s">
        <v>220</v>
      </c>
      <c r="QL164" s="5" t="s">
        <v>220</v>
      </c>
      <c r="QM164" s="5" t="s">
        <v>220</v>
      </c>
      <c r="QN164" s="5" t="s">
        <v>220</v>
      </c>
      <c r="QO164" s="5" t="s">
        <v>220</v>
      </c>
      <c r="QP164" s="5" t="s">
        <v>220</v>
      </c>
      <c r="QQ164" s="5" t="s">
        <v>220</v>
      </c>
      <c r="QR164" s="5" t="s">
        <v>220</v>
      </c>
      <c r="QS164" s="5" t="s">
        <v>220</v>
      </c>
      <c r="QT164" s="5" t="s">
        <v>220</v>
      </c>
      <c r="QU164" s="5">
        <v>33</v>
      </c>
      <c r="QV164" s="5">
        <v>377</v>
      </c>
      <c r="QW164" s="5">
        <v>262</v>
      </c>
      <c r="QX164" s="5">
        <v>519</v>
      </c>
      <c r="QY164" s="5">
        <v>353</v>
      </c>
      <c r="QZ164" s="5">
        <v>219</v>
      </c>
      <c r="RA164" s="5">
        <v>329</v>
      </c>
      <c r="RB164" s="5">
        <v>137</v>
      </c>
      <c r="RC164" s="5">
        <v>146</v>
      </c>
      <c r="RD164" s="5">
        <v>134</v>
      </c>
      <c r="RE164" s="5">
        <v>213</v>
      </c>
      <c r="RF164" s="5">
        <v>131</v>
      </c>
      <c r="RG164" s="5">
        <v>138</v>
      </c>
      <c r="RH164" s="5">
        <v>106</v>
      </c>
      <c r="RI164" s="5" t="s">
        <v>220</v>
      </c>
      <c r="RJ164" s="5" t="s">
        <v>220</v>
      </c>
      <c r="RK164" s="5" t="s">
        <v>220</v>
      </c>
      <c r="RL164" s="5" t="s">
        <v>220</v>
      </c>
      <c r="RM164" s="5" t="s">
        <v>220</v>
      </c>
      <c r="RN164" s="5" t="s">
        <v>220</v>
      </c>
      <c r="RO164" s="5" t="s">
        <v>220</v>
      </c>
      <c r="RP164" s="5" t="s">
        <v>220</v>
      </c>
      <c r="RQ164" s="5" t="s">
        <v>220</v>
      </c>
      <c r="RR164" s="5" t="s">
        <v>220</v>
      </c>
      <c r="RS164" s="5" t="s">
        <v>220</v>
      </c>
      <c r="RT164" s="5" t="s">
        <v>220</v>
      </c>
      <c r="RU164" s="5" t="s">
        <v>220</v>
      </c>
      <c r="RV164" s="5" t="s">
        <v>220</v>
      </c>
      <c r="RW164" s="5" t="s">
        <v>220</v>
      </c>
      <c r="RX164" s="5" t="s">
        <v>220</v>
      </c>
      <c r="RY164" s="5" t="s">
        <v>220</v>
      </c>
      <c r="RZ164" s="5" t="s">
        <v>220</v>
      </c>
      <c r="SA164" s="5">
        <v>197</v>
      </c>
      <c r="SB164" s="5">
        <v>295</v>
      </c>
      <c r="SC164" s="5">
        <v>230</v>
      </c>
      <c r="SD164" s="5">
        <v>302</v>
      </c>
      <c r="SE164" s="5">
        <v>293</v>
      </c>
      <c r="SF164" s="5">
        <v>295</v>
      </c>
      <c r="SG164" s="5">
        <v>521</v>
      </c>
      <c r="SH164" s="5">
        <v>367</v>
      </c>
      <c r="SI164" s="5">
        <v>387</v>
      </c>
      <c r="SJ164" s="5">
        <v>301</v>
      </c>
      <c r="SK164" s="5">
        <v>316</v>
      </c>
      <c r="SL164" s="5">
        <v>273</v>
      </c>
      <c r="SM164" s="5">
        <v>236</v>
      </c>
      <c r="SN164" s="5">
        <v>2</v>
      </c>
      <c r="SO164" s="5" t="s">
        <v>220</v>
      </c>
      <c r="SP164" s="5" t="s">
        <v>220</v>
      </c>
      <c r="SQ164" s="5" t="s">
        <v>220</v>
      </c>
      <c r="SR164" s="5" t="s">
        <v>220</v>
      </c>
      <c r="SS164" s="5" t="s">
        <v>220</v>
      </c>
      <c r="ST164" s="5" t="s">
        <v>220</v>
      </c>
      <c r="SU164" s="5" t="s">
        <v>220</v>
      </c>
      <c r="SV164" s="5" t="s">
        <v>220</v>
      </c>
      <c r="SW164" s="5" t="s">
        <v>220</v>
      </c>
      <c r="SX164" s="5" t="s">
        <v>220</v>
      </c>
      <c r="SY164" s="5" t="s">
        <v>220</v>
      </c>
      <c r="SZ164" s="5" t="s">
        <v>220</v>
      </c>
      <c r="TA164" s="5" t="s">
        <v>220</v>
      </c>
      <c r="TB164" s="5" t="s">
        <v>220</v>
      </c>
      <c r="TC164" s="5" t="s">
        <v>220</v>
      </c>
      <c r="TD164" s="5" t="s">
        <v>220</v>
      </c>
      <c r="TE164" s="5" t="s">
        <v>220</v>
      </c>
      <c r="TF164" s="5" t="s">
        <v>220</v>
      </c>
      <c r="TG164" s="5">
        <v>65</v>
      </c>
      <c r="TH164" s="5">
        <v>633</v>
      </c>
      <c r="TI164" s="5">
        <v>556</v>
      </c>
      <c r="TJ164" s="5">
        <v>796</v>
      </c>
      <c r="TK164" s="5">
        <v>664</v>
      </c>
      <c r="TL164" s="5">
        <v>1118</v>
      </c>
      <c r="TM164" s="5">
        <v>286</v>
      </c>
      <c r="TN164" s="5">
        <v>272</v>
      </c>
      <c r="TO164" s="5">
        <v>233</v>
      </c>
      <c r="TP164" s="5">
        <v>135</v>
      </c>
      <c r="TQ164" s="5">
        <v>251</v>
      </c>
      <c r="TR164" s="5">
        <v>369</v>
      </c>
      <c r="TS164" s="5">
        <v>332</v>
      </c>
      <c r="TT164" s="5">
        <v>406</v>
      </c>
      <c r="TU164" s="5" t="s">
        <v>220</v>
      </c>
      <c r="TV164" s="5" t="s">
        <v>220</v>
      </c>
      <c r="TW164" s="5" t="s">
        <v>220</v>
      </c>
      <c r="TX164" s="5" t="s">
        <v>220</v>
      </c>
      <c r="TY164" s="5" t="s">
        <v>220</v>
      </c>
      <c r="TZ164" s="5" t="s">
        <v>220</v>
      </c>
      <c r="UA164" s="5" t="s">
        <v>220</v>
      </c>
      <c r="UB164" s="5" t="s">
        <v>220</v>
      </c>
      <c r="UC164" s="5" t="s">
        <v>220</v>
      </c>
      <c r="UD164" s="5" t="s">
        <v>220</v>
      </c>
      <c r="UE164" s="5" t="s">
        <v>220</v>
      </c>
      <c r="UF164" s="5" t="s">
        <v>220</v>
      </c>
      <c r="UG164" s="5" t="s">
        <v>220</v>
      </c>
      <c r="UH164" s="5" t="s">
        <v>220</v>
      </c>
      <c r="UI164" s="5" t="s">
        <v>220</v>
      </c>
      <c r="UJ164" s="5" t="s">
        <v>220</v>
      </c>
      <c r="UK164" s="5" t="s">
        <v>220</v>
      </c>
      <c r="UL164" s="5" t="s">
        <v>220</v>
      </c>
      <c r="UM164" s="5">
        <v>0</v>
      </c>
      <c r="UN164" s="5">
        <v>0</v>
      </c>
      <c r="UO164" s="5">
        <v>0</v>
      </c>
      <c r="UP164" s="5">
        <v>0</v>
      </c>
      <c r="UQ164" s="5">
        <v>0</v>
      </c>
      <c r="UR164" s="5">
        <v>0</v>
      </c>
      <c r="US164" s="5">
        <v>0</v>
      </c>
      <c r="UT164" s="5">
        <v>0</v>
      </c>
      <c r="UU164" s="5">
        <v>0</v>
      </c>
      <c r="UV164" s="5">
        <v>0</v>
      </c>
      <c r="UW164" s="5">
        <v>0</v>
      </c>
      <c r="UX164" s="5">
        <v>0</v>
      </c>
      <c r="UY164" s="5">
        <v>0</v>
      </c>
      <c r="UZ164" s="5">
        <v>0</v>
      </c>
      <c r="VA164" s="5" t="s">
        <v>220</v>
      </c>
      <c r="VB164" s="5" t="s">
        <v>220</v>
      </c>
      <c r="VC164" s="5" t="s">
        <v>220</v>
      </c>
      <c r="VD164" s="5" t="s">
        <v>220</v>
      </c>
      <c r="VE164" s="5" t="s">
        <v>220</v>
      </c>
      <c r="VF164" s="5" t="s">
        <v>220</v>
      </c>
      <c r="VG164" s="5" t="s">
        <v>220</v>
      </c>
      <c r="VH164" s="5" t="s">
        <v>220</v>
      </c>
      <c r="VI164" s="5" t="s">
        <v>220</v>
      </c>
      <c r="VJ164" s="5" t="s">
        <v>220</v>
      </c>
      <c r="VK164" s="5" t="s">
        <v>220</v>
      </c>
      <c r="VL164" s="5" t="s">
        <v>220</v>
      </c>
      <c r="VM164" s="5" t="s">
        <v>220</v>
      </c>
      <c r="VN164" s="5" t="s">
        <v>220</v>
      </c>
      <c r="VO164" s="5" t="s">
        <v>220</v>
      </c>
      <c r="VP164" s="5" t="s">
        <v>220</v>
      </c>
      <c r="VQ164" s="5" t="s">
        <v>220</v>
      </c>
      <c r="VR164" s="5" t="s">
        <v>220</v>
      </c>
      <c r="VS164" s="5">
        <v>383</v>
      </c>
      <c r="VT164" s="5">
        <v>1901</v>
      </c>
      <c r="VU164" s="5">
        <v>1795</v>
      </c>
      <c r="VV164" s="5">
        <v>1734</v>
      </c>
      <c r="VW164" s="5">
        <v>1569</v>
      </c>
      <c r="VX164" s="5">
        <v>890</v>
      </c>
      <c r="VY164" s="5">
        <v>638</v>
      </c>
      <c r="VZ164" s="5">
        <v>759</v>
      </c>
      <c r="WA164" s="5">
        <v>888</v>
      </c>
      <c r="WB164" s="5">
        <v>1111</v>
      </c>
      <c r="WC164" s="5">
        <v>803</v>
      </c>
      <c r="WD164" s="5">
        <v>810</v>
      </c>
      <c r="WE164" s="5">
        <v>1074</v>
      </c>
      <c r="WF164" s="5">
        <v>993</v>
      </c>
      <c r="WG164" s="5" t="s">
        <v>220</v>
      </c>
      <c r="WH164" s="5" t="s">
        <v>220</v>
      </c>
      <c r="WI164" s="5" t="s">
        <v>220</v>
      </c>
      <c r="WJ164" s="5" t="s">
        <v>220</v>
      </c>
      <c r="WK164" s="5" t="s">
        <v>220</v>
      </c>
      <c r="WL164" s="5" t="s">
        <v>220</v>
      </c>
      <c r="WM164" s="5" t="s">
        <v>220</v>
      </c>
      <c r="WN164" s="5" t="s">
        <v>220</v>
      </c>
      <c r="WO164" s="5" t="s">
        <v>220</v>
      </c>
      <c r="WP164" s="5" t="s">
        <v>220</v>
      </c>
      <c r="WQ164" s="5" t="s">
        <v>220</v>
      </c>
      <c r="WR164" s="5" t="s">
        <v>220</v>
      </c>
      <c r="WS164" s="5" t="s">
        <v>220</v>
      </c>
      <c r="WT164" s="5" t="s">
        <v>220</v>
      </c>
      <c r="WU164" s="5" t="s">
        <v>220</v>
      </c>
      <c r="WV164" s="5" t="s">
        <v>220</v>
      </c>
      <c r="WW164" s="5" t="s">
        <v>220</v>
      </c>
      <c r="WX164" s="5" t="s">
        <v>220</v>
      </c>
      <c r="WY164" s="5">
        <v>0</v>
      </c>
      <c r="WZ164" s="5">
        <v>0</v>
      </c>
      <c r="XA164" s="5">
        <v>0</v>
      </c>
      <c r="XB164" s="5">
        <v>0</v>
      </c>
      <c r="XC164" s="5">
        <v>0</v>
      </c>
      <c r="XD164" s="5">
        <v>1</v>
      </c>
      <c r="XE164" s="5">
        <v>1</v>
      </c>
      <c r="XF164" s="5">
        <v>1</v>
      </c>
      <c r="XG164" s="5">
        <v>7</v>
      </c>
      <c r="XH164" s="5">
        <v>1</v>
      </c>
      <c r="XI164" s="5">
        <v>0</v>
      </c>
      <c r="XJ164" s="5">
        <v>0</v>
      </c>
      <c r="XK164" s="5">
        <v>0</v>
      </c>
      <c r="XL164" s="5">
        <v>0</v>
      </c>
      <c r="XM164" s="5" t="s">
        <v>220</v>
      </c>
      <c r="XN164" s="5" t="s">
        <v>220</v>
      </c>
      <c r="XO164" s="5" t="s">
        <v>220</v>
      </c>
      <c r="XP164" s="5" t="s">
        <v>220</v>
      </c>
      <c r="XQ164" s="5" t="s">
        <v>220</v>
      </c>
      <c r="XR164" s="5" t="s">
        <v>220</v>
      </c>
      <c r="XS164" s="2">
        <v>17535</v>
      </c>
      <c r="XT164" s="3" t="s">
        <v>220</v>
      </c>
      <c r="XU164" s="3" t="s">
        <v>220</v>
      </c>
      <c r="XV164" s="3" t="s">
        <v>220</v>
      </c>
      <c r="XW164" s="3" t="s">
        <v>220</v>
      </c>
      <c r="XX164" s="3" t="s">
        <v>220</v>
      </c>
      <c r="XY164" s="3" t="s">
        <v>220</v>
      </c>
      <c r="XZ164" s="3"/>
    </row>
    <row r="165" spans="1:650" x14ac:dyDescent="0.3">
      <c r="A165" s="1" t="s">
        <v>159</v>
      </c>
      <c r="B165" s="2">
        <v>4009083</v>
      </c>
      <c r="C165" s="5">
        <v>266608</v>
      </c>
      <c r="D165" s="5">
        <v>182339</v>
      </c>
      <c r="E165" s="5">
        <v>177794</v>
      </c>
      <c r="F165" s="5">
        <v>347948</v>
      </c>
      <c r="G165" s="5">
        <v>100539</v>
      </c>
      <c r="H165" s="5">
        <v>181778</v>
      </c>
      <c r="I165" s="5">
        <v>162721</v>
      </c>
      <c r="J165" s="5">
        <v>222020</v>
      </c>
      <c r="K165" s="5">
        <v>299630</v>
      </c>
      <c r="L165" s="5">
        <v>339771</v>
      </c>
      <c r="M165" s="5">
        <v>326227</v>
      </c>
      <c r="N165" s="5">
        <v>290675</v>
      </c>
      <c r="O165" s="5">
        <v>37495</v>
      </c>
      <c r="P165" s="5">
        <v>13450</v>
      </c>
      <c r="Q165" s="5">
        <v>48351</v>
      </c>
      <c r="R165" s="5">
        <v>24616</v>
      </c>
      <c r="S165" s="5">
        <v>38337</v>
      </c>
      <c r="T165" s="5">
        <v>37712</v>
      </c>
      <c r="U165" s="5">
        <v>75018</v>
      </c>
      <c r="V165" s="5">
        <v>111943</v>
      </c>
      <c r="W165" s="5">
        <v>81591</v>
      </c>
      <c r="X165" s="5">
        <v>54403</v>
      </c>
      <c r="Y165" s="5">
        <v>67886</v>
      </c>
      <c r="Z165" s="5">
        <v>33037</v>
      </c>
      <c r="AA165" s="5">
        <v>46176</v>
      </c>
      <c r="AB165" s="5">
        <v>32278</v>
      </c>
      <c r="AC165" s="5">
        <v>14230</v>
      </c>
      <c r="AD165" s="5">
        <v>36925</v>
      </c>
      <c r="AE165" s="5">
        <v>0</v>
      </c>
      <c r="AF165" s="5">
        <v>0</v>
      </c>
      <c r="AG165" s="5">
        <v>0</v>
      </c>
      <c r="AH165" s="5">
        <v>0</v>
      </c>
      <c r="AI165" s="5">
        <v>91347</v>
      </c>
      <c r="AJ165" s="5">
        <v>117791</v>
      </c>
      <c r="AK165" s="5">
        <v>111996</v>
      </c>
      <c r="AL165" s="5">
        <v>163682</v>
      </c>
      <c r="AM165" s="5">
        <v>147534</v>
      </c>
      <c r="AN165" s="5">
        <v>130044</v>
      </c>
      <c r="AO165" s="5">
        <v>398011</v>
      </c>
      <c r="AP165" s="5">
        <v>380496</v>
      </c>
      <c r="AQ165" s="5">
        <v>690727</v>
      </c>
      <c r="AR165" s="5">
        <v>623613</v>
      </c>
      <c r="AS165" s="5">
        <v>754835</v>
      </c>
      <c r="AT165" s="5">
        <v>145283</v>
      </c>
      <c r="AU165" s="5">
        <v>402522</v>
      </c>
      <c r="AV165" s="5">
        <v>106658</v>
      </c>
      <c r="AW165" s="5">
        <v>91945</v>
      </c>
      <c r="AX165" s="5">
        <v>155723</v>
      </c>
      <c r="AY165" s="5">
        <v>86433</v>
      </c>
      <c r="AZ165" s="5">
        <v>247516</v>
      </c>
      <c r="BA165" s="5">
        <v>70346</v>
      </c>
      <c r="BB165" s="5">
        <v>47464</v>
      </c>
      <c r="BC165" s="5">
        <v>102145</v>
      </c>
      <c r="BD165" s="5">
        <v>35563</v>
      </c>
      <c r="BE165" s="5">
        <v>75966</v>
      </c>
      <c r="BF165" s="5">
        <v>129582</v>
      </c>
      <c r="BG165" s="5">
        <v>266239</v>
      </c>
      <c r="BH165" s="5">
        <v>273806</v>
      </c>
      <c r="BI165" s="5">
        <v>223439</v>
      </c>
      <c r="BJ165" s="5">
        <v>175896</v>
      </c>
      <c r="BK165" s="5">
        <v>247341</v>
      </c>
      <c r="BL165" s="5">
        <v>132432</v>
      </c>
      <c r="BM165" s="5">
        <v>132631</v>
      </c>
      <c r="BN165" s="5">
        <v>633081</v>
      </c>
      <c r="BO165" s="5">
        <v>1015402</v>
      </c>
      <c r="BP165" s="5">
        <v>737487</v>
      </c>
      <c r="BQ165" s="5">
        <v>646614</v>
      </c>
      <c r="BR165" s="5">
        <v>1033844</v>
      </c>
      <c r="BS165" s="5">
        <v>1242955</v>
      </c>
      <c r="BT165" s="5">
        <v>1314334</v>
      </c>
      <c r="BU165" s="5">
        <v>2118269</v>
      </c>
      <c r="BV165" s="5">
        <v>1023433</v>
      </c>
      <c r="BW165" s="5">
        <v>369333</v>
      </c>
      <c r="BX165" s="5">
        <v>402079</v>
      </c>
      <c r="BY165" s="5">
        <v>835156</v>
      </c>
      <c r="BZ165" s="5">
        <v>125696</v>
      </c>
      <c r="CA165" s="5">
        <v>307343</v>
      </c>
      <c r="CB165" s="5">
        <v>355829</v>
      </c>
      <c r="CC165" s="5">
        <v>305954</v>
      </c>
      <c r="CD165" s="5">
        <v>255046</v>
      </c>
      <c r="CE165" s="5">
        <v>168003</v>
      </c>
      <c r="CF165" s="5">
        <v>145105</v>
      </c>
      <c r="CG165" s="5">
        <v>108154</v>
      </c>
      <c r="CH165" s="5">
        <v>167482</v>
      </c>
      <c r="CI165" s="5">
        <v>148670</v>
      </c>
      <c r="CJ165" s="5">
        <v>103780</v>
      </c>
      <c r="CK165" s="5">
        <v>60053</v>
      </c>
      <c r="CL165" s="5">
        <v>100382</v>
      </c>
      <c r="CM165" s="5">
        <v>138113</v>
      </c>
      <c r="CN165" s="5">
        <v>74248</v>
      </c>
      <c r="CO165" s="5">
        <v>86973</v>
      </c>
      <c r="CP165" s="5">
        <v>106779</v>
      </c>
      <c r="CQ165" s="5">
        <v>74072</v>
      </c>
      <c r="CR165" s="5">
        <v>106411</v>
      </c>
      <c r="CS165" s="5">
        <v>186988</v>
      </c>
      <c r="CT165" s="5">
        <v>171443</v>
      </c>
      <c r="CU165" s="5">
        <v>2265493</v>
      </c>
      <c r="CV165" s="5">
        <v>1742270</v>
      </c>
      <c r="CW165" s="5">
        <v>1608680</v>
      </c>
      <c r="CX165" s="5">
        <v>1615936</v>
      </c>
      <c r="CY165" s="5">
        <v>1822203</v>
      </c>
      <c r="CZ165" s="5">
        <v>1534333</v>
      </c>
      <c r="DA165" s="5">
        <v>1137078</v>
      </c>
      <c r="DB165" s="5">
        <v>1204491</v>
      </c>
      <c r="DC165" s="5">
        <v>1322852</v>
      </c>
      <c r="DD165" s="5">
        <v>1388423</v>
      </c>
      <c r="DE165" s="5">
        <v>1089267</v>
      </c>
      <c r="DF165" s="5">
        <v>694822</v>
      </c>
      <c r="DG165" s="5">
        <v>925981</v>
      </c>
      <c r="DH165" s="5">
        <v>880775</v>
      </c>
      <c r="DI165" s="5">
        <v>794557</v>
      </c>
      <c r="DJ165" s="5">
        <v>630619</v>
      </c>
      <c r="DK165" s="5">
        <v>604075</v>
      </c>
      <c r="DL165" s="5">
        <v>577387</v>
      </c>
      <c r="DM165" s="5">
        <v>353029</v>
      </c>
      <c r="DN165" s="5">
        <v>460648</v>
      </c>
      <c r="DO165" s="5">
        <v>452322</v>
      </c>
      <c r="DP165" s="5">
        <v>354492</v>
      </c>
      <c r="DQ165" s="5">
        <v>318696</v>
      </c>
      <c r="DR165" s="5">
        <v>310421</v>
      </c>
      <c r="DS165" s="5">
        <v>349818</v>
      </c>
      <c r="DT165" s="5">
        <v>311141</v>
      </c>
      <c r="DU165" s="5">
        <v>342021</v>
      </c>
      <c r="DV165" s="5">
        <v>376132</v>
      </c>
      <c r="DW165" s="5">
        <v>393032</v>
      </c>
      <c r="DX165" s="5">
        <v>362296</v>
      </c>
      <c r="DY165" s="5">
        <v>444250</v>
      </c>
      <c r="DZ165" s="5">
        <v>406082</v>
      </c>
      <c r="EA165" s="5">
        <v>374084</v>
      </c>
      <c r="EB165" s="5">
        <v>267763</v>
      </c>
      <c r="EC165" s="5">
        <v>368389</v>
      </c>
      <c r="ED165" s="5">
        <v>301114</v>
      </c>
      <c r="EE165" s="5">
        <v>234543</v>
      </c>
      <c r="EF165" s="5">
        <v>297890</v>
      </c>
      <c r="EG165" s="5">
        <v>315871</v>
      </c>
      <c r="EH165" s="5">
        <v>468835</v>
      </c>
      <c r="EI165" s="5">
        <v>430105</v>
      </c>
      <c r="EJ165" s="5">
        <v>294926</v>
      </c>
      <c r="EK165" s="5">
        <v>205714</v>
      </c>
      <c r="EL165" s="5">
        <v>140570</v>
      </c>
      <c r="EM165" s="5">
        <v>234486</v>
      </c>
      <c r="EN165" s="5">
        <v>106206</v>
      </c>
      <c r="EO165" s="5">
        <v>127792</v>
      </c>
      <c r="EP165" s="5">
        <v>88659</v>
      </c>
      <c r="EQ165" s="5">
        <v>131212</v>
      </c>
      <c r="ER165" s="5">
        <v>104949</v>
      </c>
      <c r="ES165" s="5">
        <v>51732</v>
      </c>
      <c r="ET165" s="5">
        <v>135313</v>
      </c>
      <c r="EU165" s="5">
        <v>156572</v>
      </c>
      <c r="EV165" s="5">
        <v>152376</v>
      </c>
      <c r="EW165" s="5">
        <v>77367</v>
      </c>
      <c r="EX165" s="5">
        <v>159582</v>
      </c>
      <c r="EY165" s="5">
        <v>144779</v>
      </c>
      <c r="EZ165" s="5">
        <v>161892</v>
      </c>
      <c r="FA165" s="5">
        <v>107755</v>
      </c>
      <c r="FB165" s="5">
        <v>88761</v>
      </c>
      <c r="FC165" s="5">
        <v>97158</v>
      </c>
      <c r="FD165" s="5">
        <v>93351</v>
      </c>
      <c r="FE165" s="5">
        <v>77858</v>
      </c>
      <c r="FF165" s="5">
        <v>119666</v>
      </c>
      <c r="FG165" s="5">
        <v>0</v>
      </c>
      <c r="FH165" s="5">
        <v>0</v>
      </c>
      <c r="FI165" s="5">
        <v>0</v>
      </c>
      <c r="FJ165" s="5">
        <v>0</v>
      </c>
      <c r="FK165" s="5">
        <v>0</v>
      </c>
      <c r="FL165" s="5">
        <v>0</v>
      </c>
      <c r="FM165" s="5">
        <v>0</v>
      </c>
      <c r="FN165" s="5">
        <v>0</v>
      </c>
      <c r="FO165" s="5">
        <v>0</v>
      </c>
      <c r="FP165" s="5">
        <v>0</v>
      </c>
      <c r="FQ165" s="5">
        <v>0</v>
      </c>
      <c r="FR165" s="5">
        <v>0</v>
      </c>
      <c r="FS165" s="5">
        <v>0</v>
      </c>
      <c r="FT165" s="5">
        <v>0</v>
      </c>
      <c r="FU165" s="5" t="s">
        <v>220</v>
      </c>
      <c r="FV165" s="5" t="s">
        <v>220</v>
      </c>
      <c r="FW165" s="5" t="s">
        <v>220</v>
      </c>
      <c r="FX165" s="5" t="s">
        <v>220</v>
      </c>
      <c r="FY165" s="5" t="s">
        <v>220</v>
      </c>
      <c r="FZ165" s="5" t="s">
        <v>220</v>
      </c>
      <c r="GA165" s="5" t="s">
        <v>220</v>
      </c>
      <c r="GB165" s="5" t="s">
        <v>220</v>
      </c>
      <c r="GC165" s="5" t="s">
        <v>220</v>
      </c>
      <c r="GD165" s="5" t="s">
        <v>220</v>
      </c>
      <c r="GE165" s="5" t="s">
        <v>220</v>
      </c>
      <c r="GF165" s="5" t="s">
        <v>220</v>
      </c>
      <c r="GG165" s="5" t="s">
        <v>220</v>
      </c>
      <c r="GH165" s="5" t="s">
        <v>220</v>
      </c>
      <c r="GI165" s="5" t="s">
        <v>220</v>
      </c>
      <c r="GJ165" s="5" t="s">
        <v>220</v>
      </c>
      <c r="GK165" s="5" t="s">
        <v>220</v>
      </c>
      <c r="GL165" s="5" t="s">
        <v>220</v>
      </c>
      <c r="GM165" s="5">
        <v>4012934</v>
      </c>
      <c r="GN165" s="5">
        <v>3047651</v>
      </c>
      <c r="GO165" s="5">
        <v>2913473</v>
      </c>
      <c r="GP165" s="5">
        <v>3462525</v>
      </c>
      <c r="GQ165" s="5">
        <v>3547774</v>
      </c>
      <c r="GR165" s="5">
        <v>3458380</v>
      </c>
      <c r="GS165" s="5">
        <v>4131951</v>
      </c>
      <c r="GT165" s="5">
        <v>3299276</v>
      </c>
      <c r="GU165" s="5">
        <v>3112648</v>
      </c>
      <c r="GV165" s="5">
        <v>3048812</v>
      </c>
      <c r="GW165" s="5">
        <v>3211198</v>
      </c>
      <c r="GX165" s="5">
        <v>1397045</v>
      </c>
      <c r="GY165" s="5">
        <v>1907827</v>
      </c>
      <c r="GZ165" s="5">
        <v>1462918</v>
      </c>
      <c r="HA165" s="5">
        <v>1368600</v>
      </c>
      <c r="HB165" s="5">
        <v>1154662</v>
      </c>
      <c r="HC165" s="5">
        <v>1028060</v>
      </c>
      <c r="HD165" s="5">
        <v>1112669</v>
      </c>
      <c r="HE165" s="5">
        <v>658278</v>
      </c>
      <c r="HF165" s="5">
        <v>922850</v>
      </c>
      <c r="HG165" s="5">
        <v>941300</v>
      </c>
      <c r="HH165" s="5">
        <v>700613</v>
      </c>
      <c r="HI165" s="5">
        <v>599968</v>
      </c>
      <c r="HJ165" s="5">
        <v>733005</v>
      </c>
      <c r="HK165" s="5">
        <v>945126</v>
      </c>
      <c r="HL165" s="5">
        <v>855302</v>
      </c>
      <c r="HM165" s="5">
        <v>779237</v>
      </c>
      <c r="HN165" s="5">
        <v>784755</v>
      </c>
      <c r="HO165" s="5">
        <v>839434</v>
      </c>
      <c r="HP165" s="5">
        <v>697014</v>
      </c>
      <c r="HQ165" s="5">
        <v>860118</v>
      </c>
      <c r="HR165" s="5">
        <v>1347398</v>
      </c>
      <c r="HS165" s="5">
        <v>4925176</v>
      </c>
      <c r="HT165" s="5">
        <v>5387913</v>
      </c>
      <c r="HU165" s="5">
        <v>5024296</v>
      </c>
      <c r="HV165" s="5">
        <v>4754906</v>
      </c>
      <c r="HW165" s="5">
        <v>4716415</v>
      </c>
      <c r="HX165" s="5">
        <v>7292618</v>
      </c>
      <c r="HY165" s="5">
        <v>5372348</v>
      </c>
      <c r="HZ165" s="5">
        <v>4451743</v>
      </c>
      <c r="IA165" s="5">
        <v>4601591</v>
      </c>
      <c r="IB165" s="5">
        <v>3628514</v>
      </c>
      <c r="IC165" s="5">
        <v>3411706</v>
      </c>
      <c r="ID165" s="5">
        <v>6285208</v>
      </c>
      <c r="IE165" s="5">
        <v>4760180</v>
      </c>
      <c r="IF165" s="5">
        <v>4961390</v>
      </c>
      <c r="IG165" s="5">
        <v>4113698</v>
      </c>
      <c r="IH165" s="5">
        <v>3572601</v>
      </c>
      <c r="II165" s="5">
        <v>3343762</v>
      </c>
      <c r="IJ165" s="5">
        <v>2577676</v>
      </c>
      <c r="IK165" s="5">
        <v>4259040</v>
      </c>
      <c r="IL165" s="5">
        <v>5193662</v>
      </c>
      <c r="IM165" s="5">
        <v>3695211</v>
      </c>
      <c r="IN165" s="5">
        <v>3887705</v>
      </c>
      <c r="IO165" s="5">
        <v>3996473</v>
      </c>
      <c r="IP165" s="5">
        <v>3555731</v>
      </c>
      <c r="IQ165" s="5">
        <v>3415469</v>
      </c>
      <c r="IR165" s="5">
        <v>3661686</v>
      </c>
      <c r="IS165" s="5">
        <v>3215999</v>
      </c>
      <c r="IT165" s="5">
        <v>3715181</v>
      </c>
      <c r="IU165" s="5">
        <v>3544819</v>
      </c>
      <c r="IV165" s="5">
        <v>3315869</v>
      </c>
      <c r="IW165" s="5">
        <v>3019961</v>
      </c>
      <c r="IX165" s="5">
        <v>2627457</v>
      </c>
      <c r="IY165" s="5">
        <v>54447</v>
      </c>
      <c r="IZ165" s="5">
        <v>63093</v>
      </c>
      <c r="JA165" s="5">
        <v>64518</v>
      </c>
      <c r="JB165" s="5">
        <v>58570</v>
      </c>
      <c r="JC165" s="5">
        <v>52644</v>
      </c>
      <c r="JD165" s="5">
        <v>77133</v>
      </c>
      <c r="JE165" s="5">
        <v>158380</v>
      </c>
      <c r="JF165" s="5">
        <v>215782</v>
      </c>
      <c r="JG165" s="5">
        <v>188017</v>
      </c>
      <c r="JH165" s="5">
        <v>258082</v>
      </c>
      <c r="JI165" s="5">
        <v>237940</v>
      </c>
      <c r="JJ165" s="5">
        <v>205572</v>
      </c>
      <c r="JK165" s="5">
        <v>161317</v>
      </c>
      <c r="JL165" s="5">
        <v>190826</v>
      </c>
      <c r="JM165" s="5">
        <v>136734</v>
      </c>
      <c r="JN165" s="5">
        <v>218804</v>
      </c>
      <c r="JO165" s="5">
        <v>159943</v>
      </c>
      <c r="JP165" s="5">
        <v>178585</v>
      </c>
      <c r="JQ165" s="5">
        <v>148890</v>
      </c>
      <c r="JR165" s="5">
        <v>152968</v>
      </c>
      <c r="JS165" s="5">
        <v>135910</v>
      </c>
      <c r="JT165" s="5">
        <v>154240</v>
      </c>
      <c r="JU165" s="5">
        <v>207727</v>
      </c>
      <c r="JV165" s="5">
        <v>205300</v>
      </c>
      <c r="JW165" s="5">
        <v>224249</v>
      </c>
      <c r="JX165" s="5">
        <v>210270</v>
      </c>
      <c r="JY165" s="5">
        <v>227976</v>
      </c>
      <c r="JZ165" s="5">
        <v>230144</v>
      </c>
      <c r="KA165" s="5">
        <v>255056</v>
      </c>
      <c r="KB165" s="5">
        <v>254534</v>
      </c>
      <c r="KC165" s="5">
        <v>255904</v>
      </c>
      <c r="KD165" s="5">
        <v>244174</v>
      </c>
      <c r="KE165" s="5">
        <v>317865</v>
      </c>
      <c r="KF165" s="5">
        <v>180922</v>
      </c>
      <c r="KG165" s="5">
        <v>127072</v>
      </c>
      <c r="KH165" s="5">
        <v>144088</v>
      </c>
      <c r="KI165" s="5">
        <v>237831</v>
      </c>
      <c r="KJ165" s="5">
        <v>163845</v>
      </c>
      <c r="KK165" s="5">
        <v>248634</v>
      </c>
      <c r="KL165" s="5">
        <v>200579</v>
      </c>
      <c r="KM165" s="5">
        <v>173557</v>
      </c>
      <c r="KN165" s="5">
        <v>178561</v>
      </c>
      <c r="KO165" s="5">
        <v>175779</v>
      </c>
      <c r="KP165" s="5">
        <v>244538</v>
      </c>
      <c r="KQ165" s="5">
        <v>245017</v>
      </c>
      <c r="KR165" s="5">
        <v>251714</v>
      </c>
      <c r="KS165" s="5">
        <v>286082</v>
      </c>
      <c r="KT165" s="5">
        <v>203025</v>
      </c>
      <c r="KU165" s="5">
        <v>115444</v>
      </c>
      <c r="KV165" s="5">
        <v>101660</v>
      </c>
      <c r="KW165" s="5">
        <v>129807</v>
      </c>
      <c r="KX165" s="5">
        <v>71962</v>
      </c>
      <c r="KY165" s="5">
        <v>177825</v>
      </c>
      <c r="KZ165" s="5">
        <v>159367</v>
      </c>
      <c r="LA165" s="5">
        <v>42820</v>
      </c>
      <c r="LB165" s="5">
        <v>39738</v>
      </c>
      <c r="LC165" s="5">
        <v>48680</v>
      </c>
      <c r="LD165" s="5">
        <v>48222</v>
      </c>
      <c r="LE165" s="5">
        <v>45969</v>
      </c>
      <c r="LF165" s="5">
        <v>36305</v>
      </c>
      <c r="LG165" s="5">
        <v>37175</v>
      </c>
      <c r="LH165" s="5">
        <v>46167</v>
      </c>
      <c r="LI165" s="5">
        <v>47097</v>
      </c>
      <c r="LJ165" s="5">
        <v>46164</v>
      </c>
      <c r="LK165" s="5">
        <v>140572</v>
      </c>
      <c r="LL165" s="5">
        <v>79056</v>
      </c>
      <c r="LM165" s="5">
        <v>94021</v>
      </c>
      <c r="LN165" s="5">
        <v>83653</v>
      </c>
      <c r="LO165" s="5">
        <v>74663</v>
      </c>
      <c r="LP165" s="5">
        <v>79845</v>
      </c>
      <c r="LQ165" s="5">
        <v>67379</v>
      </c>
      <c r="LR165" s="5">
        <v>64552</v>
      </c>
      <c r="LS165" s="5">
        <v>61497</v>
      </c>
      <c r="LT165" s="5">
        <v>73562</v>
      </c>
      <c r="LU165" s="5">
        <v>62752</v>
      </c>
      <c r="LV165" s="5">
        <v>41040</v>
      </c>
      <c r="LW165" s="5">
        <v>38830</v>
      </c>
      <c r="LX165" s="5">
        <v>47319</v>
      </c>
      <c r="LY165" s="5">
        <v>34268</v>
      </c>
      <c r="LZ165" s="5">
        <v>25957</v>
      </c>
      <c r="MA165" s="5">
        <v>25301</v>
      </c>
      <c r="MB165" s="5">
        <v>25567</v>
      </c>
      <c r="MC165" s="5">
        <v>21425</v>
      </c>
      <c r="MD165" s="5">
        <v>26189</v>
      </c>
      <c r="ME165" s="5">
        <v>26884</v>
      </c>
      <c r="MF165" s="5">
        <v>32997</v>
      </c>
      <c r="MG165" s="5">
        <v>29132</v>
      </c>
      <c r="MH165" s="5">
        <v>28294</v>
      </c>
      <c r="MI165" s="5">
        <v>32355</v>
      </c>
      <c r="MJ165" s="5">
        <v>31727</v>
      </c>
      <c r="MK165" s="5">
        <v>32839</v>
      </c>
      <c r="ML165" s="5">
        <v>33795</v>
      </c>
      <c r="MM165" s="5">
        <v>32727</v>
      </c>
      <c r="MN165" s="5">
        <v>33040</v>
      </c>
      <c r="MO165" s="5">
        <v>31473</v>
      </c>
      <c r="MP165" s="5">
        <v>31193</v>
      </c>
      <c r="MQ165" s="5">
        <v>13256</v>
      </c>
      <c r="MR165" s="5">
        <v>15546</v>
      </c>
      <c r="MS165" s="5">
        <v>15396</v>
      </c>
      <c r="MT165" s="5">
        <v>14658</v>
      </c>
      <c r="MU165" s="5">
        <v>15399</v>
      </c>
      <c r="MV165" s="5">
        <v>16117</v>
      </c>
      <c r="MW165" s="5">
        <v>16088</v>
      </c>
      <c r="MX165" s="5">
        <v>15648</v>
      </c>
      <c r="MY165" s="5">
        <v>12230</v>
      </c>
      <c r="MZ165" s="5">
        <v>8317</v>
      </c>
      <c r="NA165" s="5">
        <v>16231</v>
      </c>
      <c r="NB165" s="5">
        <v>14748</v>
      </c>
      <c r="NC165" s="5">
        <v>8723</v>
      </c>
      <c r="ND165" s="5">
        <v>6132</v>
      </c>
      <c r="NE165" s="5" t="s">
        <v>220</v>
      </c>
      <c r="NF165" s="5" t="s">
        <v>220</v>
      </c>
      <c r="NG165" s="5" t="s">
        <v>220</v>
      </c>
      <c r="NH165" s="5" t="s">
        <v>220</v>
      </c>
      <c r="NI165" s="5" t="s">
        <v>220</v>
      </c>
      <c r="NJ165" s="5" t="s">
        <v>220</v>
      </c>
      <c r="NK165" s="5" t="s">
        <v>220</v>
      </c>
      <c r="NL165" s="5" t="s">
        <v>220</v>
      </c>
      <c r="NM165" s="5" t="s">
        <v>220</v>
      </c>
      <c r="NN165" s="5" t="s">
        <v>220</v>
      </c>
      <c r="NO165" s="5" t="s">
        <v>220</v>
      </c>
      <c r="NP165" s="5" t="s">
        <v>220</v>
      </c>
      <c r="NQ165" s="5" t="s">
        <v>220</v>
      </c>
      <c r="NR165" s="5" t="s">
        <v>220</v>
      </c>
      <c r="NS165" s="5" t="s">
        <v>220</v>
      </c>
      <c r="NT165" s="5" t="s">
        <v>220</v>
      </c>
      <c r="NU165" s="5" t="s">
        <v>220</v>
      </c>
      <c r="NV165" s="5" t="s">
        <v>220</v>
      </c>
      <c r="NW165" s="5">
        <v>0</v>
      </c>
      <c r="NX165" s="5">
        <v>0</v>
      </c>
      <c r="NY165" s="5">
        <v>0</v>
      </c>
      <c r="NZ165" s="5">
        <v>0</v>
      </c>
      <c r="OA165" s="5">
        <v>0</v>
      </c>
      <c r="OB165" s="5">
        <v>0</v>
      </c>
      <c r="OC165" s="5">
        <v>0</v>
      </c>
      <c r="OD165" s="5">
        <v>0</v>
      </c>
      <c r="OE165" s="5">
        <v>0</v>
      </c>
      <c r="OF165" s="5">
        <v>0</v>
      </c>
      <c r="OG165" s="5">
        <v>0</v>
      </c>
      <c r="OH165" s="5">
        <v>0</v>
      </c>
      <c r="OI165" s="5">
        <v>0</v>
      </c>
      <c r="OJ165" s="5">
        <v>0</v>
      </c>
      <c r="OK165" s="5" t="s">
        <v>220</v>
      </c>
      <c r="OL165" s="5" t="s">
        <v>220</v>
      </c>
      <c r="OM165" s="5" t="s">
        <v>220</v>
      </c>
      <c r="ON165" s="5" t="s">
        <v>220</v>
      </c>
      <c r="OO165" s="5" t="s">
        <v>220</v>
      </c>
      <c r="OP165" s="5" t="s">
        <v>220</v>
      </c>
      <c r="OQ165" s="5" t="s">
        <v>220</v>
      </c>
      <c r="OR165" s="5" t="s">
        <v>220</v>
      </c>
      <c r="OS165" s="5" t="s">
        <v>220</v>
      </c>
      <c r="OT165" s="5" t="s">
        <v>220</v>
      </c>
      <c r="OU165" s="5" t="s">
        <v>220</v>
      </c>
      <c r="OV165" s="5" t="s">
        <v>220</v>
      </c>
      <c r="OW165" s="5" t="s">
        <v>220</v>
      </c>
      <c r="OX165" s="5" t="s">
        <v>220</v>
      </c>
      <c r="OY165" s="5" t="s">
        <v>220</v>
      </c>
      <c r="OZ165" s="5" t="s">
        <v>220</v>
      </c>
      <c r="PA165" s="5" t="s">
        <v>220</v>
      </c>
      <c r="PB165" s="5" t="s">
        <v>220</v>
      </c>
      <c r="PC165" s="5">
        <v>367542</v>
      </c>
      <c r="PD165" s="5">
        <v>248707</v>
      </c>
      <c r="PE165" s="5">
        <v>219551</v>
      </c>
      <c r="PF165" s="5">
        <v>242673</v>
      </c>
      <c r="PG165" s="5">
        <v>254238</v>
      </c>
      <c r="PH165" s="5">
        <v>259164</v>
      </c>
      <c r="PI165" s="5">
        <v>244925</v>
      </c>
      <c r="PJ165" s="5">
        <v>267321</v>
      </c>
      <c r="PK165" s="5">
        <v>270812</v>
      </c>
      <c r="PL165" s="5">
        <v>268908</v>
      </c>
      <c r="PM165" s="5">
        <v>240261</v>
      </c>
      <c r="PN165" s="5">
        <v>172427</v>
      </c>
      <c r="PO165" s="5">
        <v>210128</v>
      </c>
      <c r="PP165" s="5">
        <v>192080</v>
      </c>
      <c r="PQ165" s="5">
        <v>165378</v>
      </c>
      <c r="PR165" s="5">
        <v>156417</v>
      </c>
      <c r="PS165" s="5">
        <v>125513</v>
      </c>
      <c r="PT165" s="5">
        <v>120912</v>
      </c>
      <c r="PU165" s="5">
        <v>98544</v>
      </c>
      <c r="PV165" s="5">
        <v>103190</v>
      </c>
      <c r="PW165" s="5">
        <v>83425</v>
      </c>
      <c r="PX165" s="5">
        <v>76005</v>
      </c>
      <c r="PY165" s="5">
        <v>74684</v>
      </c>
      <c r="PZ165" s="5">
        <v>79553</v>
      </c>
      <c r="QA165" s="5">
        <v>90464</v>
      </c>
      <c r="QB165" s="5">
        <v>89932</v>
      </c>
      <c r="QC165" s="5">
        <v>85280</v>
      </c>
      <c r="QD165" s="5">
        <v>90552</v>
      </c>
      <c r="QE165" s="5">
        <v>96414</v>
      </c>
      <c r="QF165" s="5">
        <v>94027</v>
      </c>
      <c r="QG165" s="5">
        <v>88638</v>
      </c>
      <c r="QH165" s="5">
        <v>80309</v>
      </c>
      <c r="QI165" s="5">
        <v>603534</v>
      </c>
      <c r="QJ165" s="5">
        <v>284220</v>
      </c>
      <c r="QK165" s="5">
        <v>303854</v>
      </c>
      <c r="QL165" s="5">
        <v>280754</v>
      </c>
      <c r="QM165" s="5">
        <v>243328</v>
      </c>
      <c r="QN165" s="5">
        <v>235716</v>
      </c>
      <c r="QO165" s="5">
        <v>216991</v>
      </c>
      <c r="QP165" s="5">
        <v>200324</v>
      </c>
      <c r="QQ165" s="5">
        <v>215064</v>
      </c>
      <c r="QR165" s="5">
        <v>187024</v>
      </c>
      <c r="QS165" s="5">
        <v>176733</v>
      </c>
      <c r="QT165" s="5">
        <v>162457</v>
      </c>
      <c r="QU165" s="5">
        <v>169964</v>
      </c>
      <c r="QV165" s="5">
        <v>178248</v>
      </c>
      <c r="QW165" s="5">
        <v>163092</v>
      </c>
      <c r="QX165" s="5">
        <v>257343</v>
      </c>
      <c r="QY165" s="5">
        <v>147249</v>
      </c>
      <c r="QZ165" s="5">
        <v>130297</v>
      </c>
      <c r="RA165" s="5">
        <v>101909</v>
      </c>
      <c r="RB165" s="5">
        <v>98499</v>
      </c>
      <c r="RC165" s="5">
        <v>96186</v>
      </c>
      <c r="RD165" s="5">
        <v>127748</v>
      </c>
      <c r="RE165" s="5">
        <v>103240</v>
      </c>
      <c r="RF165" s="5">
        <v>82136</v>
      </c>
      <c r="RG165" s="5">
        <v>86712</v>
      </c>
      <c r="RH165" s="5">
        <v>110424</v>
      </c>
      <c r="RI165" s="5">
        <v>93598</v>
      </c>
      <c r="RJ165" s="5">
        <v>84046</v>
      </c>
      <c r="RK165" s="5">
        <v>123298</v>
      </c>
      <c r="RL165" s="5">
        <v>77138</v>
      </c>
      <c r="RM165" s="5">
        <v>75948</v>
      </c>
      <c r="RN165" s="5">
        <v>86370</v>
      </c>
      <c r="RO165" s="5">
        <v>147581</v>
      </c>
      <c r="RP165" s="5">
        <v>141394</v>
      </c>
      <c r="RQ165" s="5">
        <v>151786</v>
      </c>
      <c r="RR165" s="5">
        <v>165721</v>
      </c>
      <c r="RS165" s="5">
        <v>179164</v>
      </c>
      <c r="RT165" s="5">
        <v>177028</v>
      </c>
      <c r="RU165" s="5">
        <v>191060</v>
      </c>
      <c r="RV165" s="5">
        <v>207315</v>
      </c>
      <c r="RW165" s="5">
        <v>223330</v>
      </c>
      <c r="RX165" s="5">
        <v>212979</v>
      </c>
      <c r="RY165" s="5">
        <v>207919</v>
      </c>
      <c r="RZ165" s="5">
        <v>207394</v>
      </c>
      <c r="SA165" s="5">
        <v>200686</v>
      </c>
      <c r="SB165" s="5">
        <v>186495</v>
      </c>
      <c r="SC165" s="5">
        <v>187951</v>
      </c>
      <c r="SD165" s="5">
        <v>197611</v>
      </c>
      <c r="SE165" s="5">
        <v>222508</v>
      </c>
      <c r="SF165" s="5">
        <v>186363</v>
      </c>
      <c r="SG165" s="5">
        <v>192153</v>
      </c>
      <c r="SH165" s="5">
        <v>194909</v>
      </c>
      <c r="SI165" s="5">
        <v>212439</v>
      </c>
      <c r="SJ165" s="5">
        <v>241385</v>
      </c>
      <c r="SK165" s="5">
        <v>183902</v>
      </c>
      <c r="SL165" s="5">
        <v>156297</v>
      </c>
      <c r="SM165" s="5">
        <v>158287</v>
      </c>
      <c r="SN165" s="5">
        <v>162810</v>
      </c>
      <c r="SO165" s="5">
        <v>176615</v>
      </c>
      <c r="SP165" s="5">
        <v>149558</v>
      </c>
      <c r="SQ165" s="5">
        <v>142243</v>
      </c>
      <c r="SR165" s="5">
        <v>128635</v>
      </c>
      <c r="SS165" s="5">
        <v>122868</v>
      </c>
      <c r="ST165" s="5">
        <v>109669</v>
      </c>
      <c r="SU165" s="5">
        <v>461693</v>
      </c>
      <c r="SV165" s="5">
        <v>469266</v>
      </c>
      <c r="SW165" s="5">
        <v>516663</v>
      </c>
      <c r="SX165" s="5">
        <v>506648</v>
      </c>
      <c r="SY165" s="5">
        <v>569076</v>
      </c>
      <c r="SZ165" s="5">
        <v>629097</v>
      </c>
      <c r="TA165" s="5">
        <v>598329</v>
      </c>
      <c r="TB165" s="5">
        <v>713835</v>
      </c>
      <c r="TC165" s="5">
        <v>676619</v>
      </c>
      <c r="TD165" s="5">
        <v>596000</v>
      </c>
      <c r="TE165" s="5">
        <v>489391</v>
      </c>
      <c r="TF165" s="5">
        <v>531068</v>
      </c>
      <c r="TG165" s="5">
        <v>468922</v>
      </c>
      <c r="TH165" s="5">
        <v>324456</v>
      </c>
      <c r="TI165" s="5">
        <v>303742</v>
      </c>
      <c r="TJ165" s="5">
        <v>205343</v>
      </c>
      <c r="TK165" s="5">
        <v>181446</v>
      </c>
      <c r="TL165" s="5">
        <v>124089</v>
      </c>
      <c r="TM165" s="5">
        <v>128875</v>
      </c>
      <c r="TN165" s="5">
        <v>104412</v>
      </c>
      <c r="TO165" s="5">
        <v>101463</v>
      </c>
      <c r="TP165" s="5">
        <v>97933</v>
      </c>
      <c r="TQ165" s="5">
        <v>98062</v>
      </c>
      <c r="TR165" s="5">
        <v>97969</v>
      </c>
      <c r="TS165" s="5">
        <v>75715</v>
      </c>
      <c r="TT165" s="5">
        <v>175631</v>
      </c>
      <c r="TU165" s="5">
        <v>148632</v>
      </c>
      <c r="TV165" s="5">
        <v>125921</v>
      </c>
      <c r="TW165" s="5">
        <v>103848</v>
      </c>
      <c r="TX165" s="5">
        <v>74630</v>
      </c>
      <c r="TY165" s="5">
        <v>49522</v>
      </c>
      <c r="TZ165" s="5">
        <v>40669</v>
      </c>
      <c r="UA165" s="5">
        <v>4812</v>
      </c>
      <c r="UB165" s="5">
        <v>4071</v>
      </c>
      <c r="UC165" s="5">
        <v>8507</v>
      </c>
      <c r="UD165" s="5">
        <v>8294</v>
      </c>
      <c r="UE165" s="5">
        <v>6873</v>
      </c>
      <c r="UF165" s="5">
        <v>11300</v>
      </c>
      <c r="UG165" s="5">
        <v>14170</v>
      </c>
      <c r="UH165" s="5">
        <v>19859</v>
      </c>
      <c r="UI165" s="5">
        <v>9628</v>
      </c>
      <c r="UJ165" s="5">
        <v>13804</v>
      </c>
      <c r="UK165" s="5">
        <v>14702</v>
      </c>
      <c r="UL165" s="5">
        <v>16965</v>
      </c>
      <c r="UM165" s="5">
        <v>18086</v>
      </c>
      <c r="UN165" s="5">
        <v>7839</v>
      </c>
      <c r="UO165" s="5">
        <v>9348</v>
      </c>
      <c r="UP165" s="5">
        <v>8713</v>
      </c>
      <c r="UQ165" s="5">
        <v>4280</v>
      </c>
      <c r="UR165" s="5">
        <v>5680</v>
      </c>
      <c r="US165" s="5">
        <v>5751</v>
      </c>
      <c r="UT165" s="5">
        <v>4279</v>
      </c>
      <c r="UU165" s="5">
        <v>7940</v>
      </c>
      <c r="UV165" s="5">
        <v>7977</v>
      </c>
      <c r="UW165" s="5">
        <v>15266</v>
      </c>
      <c r="UX165" s="5">
        <v>493</v>
      </c>
      <c r="UY165" s="5">
        <v>0</v>
      </c>
      <c r="UZ165" s="5">
        <v>0</v>
      </c>
      <c r="VA165" s="5">
        <v>0</v>
      </c>
      <c r="VB165" s="5">
        <v>0</v>
      </c>
      <c r="VC165" s="5">
        <v>0</v>
      </c>
      <c r="VD165" s="5">
        <v>0</v>
      </c>
      <c r="VE165" s="5">
        <v>0</v>
      </c>
      <c r="VF165" s="5">
        <v>0</v>
      </c>
      <c r="VG165" s="5">
        <v>1649189</v>
      </c>
      <c r="VH165" s="5">
        <v>3816115</v>
      </c>
      <c r="VI165" s="5">
        <v>961186</v>
      </c>
      <c r="VJ165" s="5">
        <v>986351</v>
      </c>
      <c r="VK165" s="5">
        <v>1039796</v>
      </c>
      <c r="VL165" s="5">
        <v>1148232</v>
      </c>
      <c r="VM165" s="5">
        <v>1172179</v>
      </c>
      <c r="VN165" s="5">
        <v>1133646</v>
      </c>
      <c r="VO165" s="5">
        <v>1114502</v>
      </c>
      <c r="VP165" s="5">
        <v>1094090</v>
      </c>
      <c r="VQ165" s="5">
        <v>1045694</v>
      </c>
      <c r="VR165" s="5">
        <v>929406</v>
      </c>
      <c r="VS165" s="5">
        <v>878553</v>
      </c>
      <c r="VT165" s="5">
        <v>846218</v>
      </c>
      <c r="VU165" s="5">
        <v>810063</v>
      </c>
      <c r="VV165" s="5">
        <v>740093</v>
      </c>
      <c r="VW165" s="5">
        <v>712991</v>
      </c>
      <c r="VX165" s="5">
        <v>638740</v>
      </c>
      <c r="VY165" s="5">
        <v>557630</v>
      </c>
      <c r="VZ165" s="5">
        <v>490837</v>
      </c>
      <c r="WA165" s="5">
        <v>534851</v>
      </c>
      <c r="WB165" s="5">
        <v>536120</v>
      </c>
      <c r="WC165" s="5">
        <v>559473</v>
      </c>
      <c r="WD165" s="5">
        <v>576189</v>
      </c>
      <c r="WE165" s="5">
        <v>631955</v>
      </c>
      <c r="WF165" s="5">
        <v>647263</v>
      </c>
      <c r="WG165" s="5">
        <v>525554</v>
      </c>
      <c r="WH165" s="5">
        <v>506426</v>
      </c>
      <c r="WI165" s="5">
        <v>576944</v>
      </c>
      <c r="WJ165" s="5">
        <v>445657</v>
      </c>
      <c r="WK165" s="5">
        <v>421272</v>
      </c>
      <c r="WL165" s="5">
        <v>409049</v>
      </c>
      <c r="WM165" s="5">
        <v>26158</v>
      </c>
      <c r="WN165" s="5">
        <v>18831</v>
      </c>
      <c r="WO165" s="5">
        <v>13296</v>
      </c>
      <c r="WP165" s="5">
        <v>13400</v>
      </c>
      <c r="WQ165" s="5">
        <v>19035</v>
      </c>
      <c r="WR165" s="5">
        <v>16370</v>
      </c>
      <c r="WS165" s="5">
        <v>18382</v>
      </c>
      <c r="WT165" s="5">
        <v>11686</v>
      </c>
      <c r="WU165" s="5">
        <v>16709</v>
      </c>
      <c r="WV165" s="5">
        <v>13732</v>
      </c>
      <c r="WW165" s="5">
        <v>11284</v>
      </c>
      <c r="WX165" s="5">
        <v>12308</v>
      </c>
      <c r="WY165" s="5">
        <v>11248</v>
      </c>
      <c r="WZ165" s="5">
        <v>10450</v>
      </c>
      <c r="XA165" s="5">
        <v>9413</v>
      </c>
      <c r="XB165" s="5">
        <v>10016</v>
      </c>
      <c r="XC165" s="5">
        <v>9738</v>
      </c>
      <c r="XD165" s="5">
        <v>9214</v>
      </c>
      <c r="XE165" s="5">
        <v>7617</v>
      </c>
      <c r="XF165" s="5">
        <v>9149</v>
      </c>
      <c r="XG165" s="5">
        <v>7548</v>
      </c>
      <c r="XH165" s="5">
        <v>8801</v>
      </c>
      <c r="XI165" s="5">
        <v>11426</v>
      </c>
      <c r="XJ165" s="5">
        <v>13641</v>
      </c>
      <c r="XK165" s="5">
        <v>13377</v>
      </c>
      <c r="XL165" s="5">
        <v>13739</v>
      </c>
      <c r="XM165" s="5">
        <v>15010</v>
      </c>
      <c r="XN165" s="5">
        <v>15808</v>
      </c>
      <c r="XO165" s="5">
        <v>10418</v>
      </c>
      <c r="XP165" s="5">
        <v>10359</v>
      </c>
      <c r="XQ165" s="5">
        <v>14270</v>
      </c>
      <c r="XR165" s="5">
        <v>13345</v>
      </c>
      <c r="XS165" s="2">
        <v>17609</v>
      </c>
      <c r="XT165" s="3" t="s">
        <v>222</v>
      </c>
      <c r="XU165" s="3" t="s">
        <v>222</v>
      </c>
      <c r="XV165" s="3" t="s">
        <v>222</v>
      </c>
      <c r="XW165" s="3" t="s">
        <v>221</v>
      </c>
      <c r="XX165" s="3" t="s">
        <v>222</v>
      </c>
      <c r="XY165" s="3" t="s">
        <v>222</v>
      </c>
      <c r="XZ165" s="3" t="s">
        <v>300</v>
      </c>
    </row>
    <row r="166" spans="1:650" x14ac:dyDescent="0.3">
      <c r="A166" s="1" t="s">
        <v>160</v>
      </c>
      <c r="B166" s="2">
        <v>4057100</v>
      </c>
      <c r="C166" s="5">
        <v>2987</v>
      </c>
      <c r="D166" s="5">
        <v>1233</v>
      </c>
      <c r="E166" s="5">
        <v>1546</v>
      </c>
      <c r="F166" s="5">
        <v>2019</v>
      </c>
      <c r="G166" s="5">
        <v>5609</v>
      </c>
      <c r="H166" s="5">
        <v>608</v>
      </c>
      <c r="I166" s="5">
        <v>1448</v>
      </c>
      <c r="J166" s="5">
        <v>45</v>
      </c>
      <c r="K166" s="5">
        <v>1216</v>
      </c>
      <c r="L166" s="5">
        <v>0</v>
      </c>
      <c r="M166" s="5">
        <v>306</v>
      </c>
      <c r="N166" s="5">
        <v>74</v>
      </c>
      <c r="O166" s="5">
        <v>658</v>
      </c>
      <c r="P166" s="5">
        <v>209</v>
      </c>
      <c r="Q166" s="5">
        <v>364</v>
      </c>
      <c r="R166" s="5">
        <v>0</v>
      </c>
      <c r="S166" s="5">
        <v>0</v>
      </c>
      <c r="T166" s="5">
        <v>0</v>
      </c>
      <c r="U166" s="5">
        <v>0</v>
      </c>
      <c r="V166" s="5">
        <v>0</v>
      </c>
      <c r="W166" s="5">
        <v>0</v>
      </c>
      <c r="X166" s="5">
        <v>0</v>
      </c>
      <c r="Y166" s="5">
        <v>0</v>
      </c>
      <c r="Z166" s="5">
        <v>0</v>
      </c>
      <c r="AA166" s="5">
        <v>0</v>
      </c>
      <c r="AB166" s="5">
        <v>0</v>
      </c>
      <c r="AC166" s="5">
        <v>0</v>
      </c>
      <c r="AD166" s="5">
        <v>0</v>
      </c>
      <c r="AE166" s="5">
        <v>0</v>
      </c>
      <c r="AF166" s="5">
        <v>0</v>
      </c>
      <c r="AG166" s="5">
        <v>0</v>
      </c>
      <c r="AH166" s="5">
        <v>0</v>
      </c>
      <c r="AI166" s="5">
        <v>62246</v>
      </c>
      <c r="AJ166" s="5">
        <v>30796</v>
      </c>
      <c r="AK166" s="5">
        <v>25330</v>
      </c>
      <c r="AL166" s="5">
        <v>65449</v>
      </c>
      <c r="AM166" s="5">
        <v>71670</v>
      </c>
      <c r="AN166" s="5">
        <v>46073</v>
      </c>
      <c r="AO166" s="5">
        <v>42220</v>
      </c>
      <c r="AP166" s="5">
        <v>65725</v>
      </c>
      <c r="AQ166" s="5">
        <v>40793</v>
      </c>
      <c r="AR166" s="5">
        <v>56895</v>
      </c>
      <c r="AS166" s="5">
        <v>150280</v>
      </c>
      <c r="AT166" s="5">
        <v>29605</v>
      </c>
      <c r="AU166" s="5">
        <v>76993</v>
      </c>
      <c r="AV166" s="5">
        <v>26368</v>
      </c>
      <c r="AW166" s="5">
        <v>130498</v>
      </c>
      <c r="AX166" s="5">
        <v>112527</v>
      </c>
      <c r="AY166" s="5">
        <v>95512</v>
      </c>
      <c r="AZ166" s="5">
        <v>38885</v>
      </c>
      <c r="BA166" s="5">
        <v>1936</v>
      </c>
      <c r="BB166" s="5">
        <v>12905</v>
      </c>
      <c r="BC166" s="5">
        <v>9739</v>
      </c>
      <c r="BD166" s="5">
        <v>24429</v>
      </c>
      <c r="BE166" s="5">
        <v>19941</v>
      </c>
      <c r="BF166" s="5">
        <v>5346</v>
      </c>
      <c r="BG166" s="5">
        <v>111519</v>
      </c>
      <c r="BH166" s="5">
        <v>16300</v>
      </c>
      <c r="BI166" s="5">
        <v>5403</v>
      </c>
      <c r="BJ166" s="5">
        <v>3835</v>
      </c>
      <c r="BK166" s="5">
        <v>33757</v>
      </c>
      <c r="BL166" s="5">
        <v>23269</v>
      </c>
      <c r="BM166" s="5">
        <v>4824</v>
      </c>
      <c r="BN166" s="5">
        <v>3357</v>
      </c>
      <c r="BO166" s="5">
        <v>24433</v>
      </c>
      <c r="BP166" s="5">
        <v>20428</v>
      </c>
      <c r="BQ166" s="5">
        <v>12054</v>
      </c>
      <c r="BR166" s="5">
        <v>17190</v>
      </c>
      <c r="BS166" s="5">
        <v>8640</v>
      </c>
      <c r="BT166" s="5">
        <v>23338</v>
      </c>
      <c r="BU166" s="5">
        <v>12117</v>
      </c>
      <c r="BV166" s="5">
        <v>66424</v>
      </c>
      <c r="BW166" s="5">
        <v>6483</v>
      </c>
      <c r="BX166" s="5">
        <v>75357</v>
      </c>
      <c r="BY166" s="5">
        <v>34728</v>
      </c>
      <c r="BZ166" s="5">
        <v>14562</v>
      </c>
      <c r="CA166" s="5">
        <v>42739</v>
      </c>
      <c r="CB166" s="5">
        <v>46051</v>
      </c>
      <c r="CC166" s="5">
        <v>15901</v>
      </c>
      <c r="CD166" s="5">
        <v>16266</v>
      </c>
      <c r="CE166" s="5">
        <v>1084</v>
      </c>
      <c r="CF166" s="5">
        <v>4085</v>
      </c>
      <c r="CG166" s="5">
        <v>1716</v>
      </c>
      <c r="CH166" s="5">
        <v>6422</v>
      </c>
      <c r="CI166" s="5">
        <v>1256</v>
      </c>
      <c r="CJ166" s="5">
        <v>7444</v>
      </c>
      <c r="CK166" s="5">
        <v>9866</v>
      </c>
      <c r="CL166" s="5">
        <v>2065</v>
      </c>
      <c r="CM166" s="5">
        <v>1591</v>
      </c>
      <c r="CN166" s="5">
        <v>3268</v>
      </c>
      <c r="CO166" s="5">
        <v>2555</v>
      </c>
      <c r="CP166" s="5">
        <v>6850</v>
      </c>
      <c r="CQ166" s="5">
        <v>1698</v>
      </c>
      <c r="CR166" s="5">
        <v>1956</v>
      </c>
      <c r="CS166" s="5">
        <v>2221</v>
      </c>
      <c r="CT166" s="5">
        <v>1855</v>
      </c>
      <c r="CU166" s="5">
        <v>89112</v>
      </c>
      <c r="CV166" s="5">
        <v>67001</v>
      </c>
      <c r="CW166" s="5">
        <v>46975</v>
      </c>
      <c r="CX166" s="5">
        <v>31886</v>
      </c>
      <c r="CY166" s="5">
        <v>31883</v>
      </c>
      <c r="CZ166" s="5">
        <v>27090</v>
      </c>
      <c r="DA166" s="5">
        <v>22238</v>
      </c>
      <c r="DB166" s="5">
        <v>30248</v>
      </c>
      <c r="DC166" s="5">
        <v>25049</v>
      </c>
      <c r="DD166" s="5">
        <v>19768</v>
      </c>
      <c r="DE166" s="5">
        <v>56632</v>
      </c>
      <c r="DF166" s="5">
        <v>34374</v>
      </c>
      <c r="DG166" s="5">
        <v>24935</v>
      </c>
      <c r="DH166" s="5">
        <v>35839</v>
      </c>
      <c r="DI166" s="5">
        <v>20878</v>
      </c>
      <c r="DJ166" s="5">
        <v>16528</v>
      </c>
      <c r="DK166" s="5">
        <v>15136</v>
      </c>
      <c r="DL166" s="5">
        <v>21943</v>
      </c>
      <c r="DM166" s="5">
        <v>10291</v>
      </c>
      <c r="DN166" s="5">
        <v>13138</v>
      </c>
      <c r="DO166" s="5">
        <v>13941</v>
      </c>
      <c r="DP166" s="5">
        <v>12303</v>
      </c>
      <c r="DQ166" s="5">
        <v>16078</v>
      </c>
      <c r="DR166" s="5">
        <v>10020</v>
      </c>
      <c r="DS166" s="5">
        <v>13861</v>
      </c>
      <c r="DT166" s="5">
        <v>11211</v>
      </c>
      <c r="DU166" s="5">
        <v>8178</v>
      </c>
      <c r="DV166" s="5">
        <v>8006</v>
      </c>
      <c r="DW166" s="5">
        <v>6977</v>
      </c>
      <c r="DX166" s="5">
        <v>7240</v>
      </c>
      <c r="DY166" s="5">
        <v>9214</v>
      </c>
      <c r="DZ166" s="5">
        <v>7877</v>
      </c>
      <c r="EA166" s="5">
        <v>8050</v>
      </c>
      <c r="EB166" s="5">
        <v>14361</v>
      </c>
      <c r="EC166" s="5">
        <v>4538</v>
      </c>
      <c r="ED166" s="5">
        <v>4229</v>
      </c>
      <c r="EE166" s="5">
        <v>3255</v>
      </c>
      <c r="EF166" s="5">
        <v>1602</v>
      </c>
      <c r="EG166" s="5">
        <v>1537</v>
      </c>
      <c r="EH166" s="5">
        <v>2104</v>
      </c>
      <c r="EI166" s="5">
        <v>1426</v>
      </c>
      <c r="EJ166" s="5">
        <v>1961</v>
      </c>
      <c r="EK166" s="5">
        <v>1929</v>
      </c>
      <c r="EL166" s="5">
        <v>563</v>
      </c>
      <c r="EM166" s="5">
        <v>1036</v>
      </c>
      <c r="EN166" s="5">
        <v>2355</v>
      </c>
      <c r="EO166" s="5">
        <v>1080</v>
      </c>
      <c r="EP166" s="5">
        <v>806</v>
      </c>
      <c r="EQ166" s="5">
        <v>943</v>
      </c>
      <c r="ER166" s="5">
        <v>1139</v>
      </c>
      <c r="ES166" s="5">
        <v>876</v>
      </c>
      <c r="ET166" s="5">
        <v>480</v>
      </c>
      <c r="EU166" s="5">
        <v>1203</v>
      </c>
      <c r="EV166" s="5">
        <v>1572</v>
      </c>
      <c r="EW166" s="5">
        <v>1540</v>
      </c>
      <c r="EX166" s="5">
        <v>1299</v>
      </c>
      <c r="EY166" s="5">
        <v>455</v>
      </c>
      <c r="EZ166" s="5">
        <v>788</v>
      </c>
      <c r="FA166" s="5">
        <v>667</v>
      </c>
      <c r="FB166" s="5">
        <v>848</v>
      </c>
      <c r="FC166" s="5">
        <v>794</v>
      </c>
      <c r="FD166" s="5">
        <v>344</v>
      </c>
      <c r="FE166" s="5">
        <v>544</v>
      </c>
      <c r="FF166" s="5">
        <v>511</v>
      </c>
      <c r="FG166" s="5">
        <v>0</v>
      </c>
      <c r="FH166" s="5">
        <v>0</v>
      </c>
      <c r="FI166" s="5">
        <v>0</v>
      </c>
      <c r="FJ166" s="5">
        <v>0</v>
      </c>
      <c r="FK166" s="5">
        <v>0</v>
      </c>
      <c r="FL166" s="5">
        <v>0</v>
      </c>
      <c r="FM166" s="5">
        <v>0</v>
      </c>
      <c r="FN166" s="5">
        <v>0</v>
      </c>
      <c r="FO166" s="5">
        <v>0</v>
      </c>
      <c r="FP166" s="5">
        <v>0</v>
      </c>
      <c r="FQ166" s="5">
        <v>0</v>
      </c>
      <c r="FR166" s="5">
        <v>0</v>
      </c>
      <c r="FS166" s="5">
        <v>0</v>
      </c>
      <c r="FT166" s="5">
        <v>0</v>
      </c>
      <c r="FU166" s="5" t="s">
        <v>220</v>
      </c>
      <c r="FV166" s="5" t="s">
        <v>220</v>
      </c>
      <c r="FW166" s="5" t="s">
        <v>220</v>
      </c>
      <c r="FX166" s="5" t="s">
        <v>220</v>
      </c>
      <c r="FY166" s="5" t="s">
        <v>220</v>
      </c>
      <c r="FZ166" s="5" t="s">
        <v>220</v>
      </c>
      <c r="GA166" s="5" t="s">
        <v>220</v>
      </c>
      <c r="GB166" s="5" t="s">
        <v>220</v>
      </c>
      <c r="GC166" s="5" t="s">
        <v>220</v>
      </c>
      <c r="GD166" s="5" t="s">
        <v>220</v>
      </c>
      <c r="GE166" s="5" t="s">
        <v>220</v>
      </c>
      <c r="GF166" s="5" t="s">
        <v>220</v>
      </c>
      <c r="GG166" s="5" t="s">
        <v>220</v>
      </c>
      <c r="GH166" s="5" t="s">
        <v>220</v>
      </c>
      <c r="GI166" s="5" t="s">
        <v>220</v>
      </c>
      <c r="GJ166" s="5" t="s">
        <v>220</v>
      </c>
      <c r="GK166" s="5" t="s">
        <v>220</v>
      </c>
      <c r="GL166" s="5" t="s">
        <v>220</v>
      </c>
      <c r="GM166" s="5">
        <v>186828</v>
      </c>
      <c r="GN166" s="5">
        <v>133819</v>
      </c>
      <c r="GO166" s="5">
        <v>90443</v>
      </c>
      <c r="GP166" s="5">
        <v>120773</v>
      </c>
      <c r="GQ166" s="5">
        <v>121057</v>
      </c>
      <c r="GR166" s="5">
        <v>98711</v>
      </c>
      <c r="GS166" s="5">
        <v>79560</v>
      </c>
      <c r="GT166" s="5">
        <v>164546</v>
      </c>
      <c r="GU166" s="5">
        <v>74969</v>
      </c>
      <c r="GV166" s="5">
        <v>153980</v>
      </c>
      <c r="GW166" s="5">
        <v>243875</v>
      </c>
      <c r="GX166" s="5">
        <v>79179</v>
      </c>
      <c r="GY166" s="5">
        <v>146361</v>
      </c>
      <c r="GZ166" s="5">
        <v>110822</v>
      </c>
      <c r="HA166" s="5">
        <v>168721</v>
      </c>
      <c r="HB166" s="5">
        <v>146128</v>
      </c>
      <c r="HC166" s="5">
        <v>112675</v>
      </c>
      <c r="HD166" s="5">
        <v>66053</v>
      </c>
      <c r="HE166" s="5">
        <v>14819</v>
      </c>
      <c r="HF166" s="5">
        <v>32946</v>
      </c>
      <c r="HG166" s="5">
        <v>26138</v>
      </c>
      <c r="HH166" s="5">
        <v>45748</v>
      </c>
      <c r="HI166" s="5">
        <v>47425</v>
      </c>
      <c r="HJ166" s="5">
        <v>18729</v>
      </c>
      <c r="HK166" s="5">
        <v>127425</v>
      </c>
      <c r="HL166" s="5">
        <v>31567</v>
      </c>
      <c r="HM166" s="5">
        <v>16802</v>
      </c>
      <c r="HN166" s="5">
        <v>19539</v>
      </c>
      <c r="HO166" s="5">
        <v>43226</v>
      </c>
      <c r="HP166" s="5">
        <v>32809</v>
      </c>
      <c r="HQ166" s="5">
        <v>16803</v>
      </c>
      <c r="HR166" s="5">
        <v>13600</v>
      </c>
      <c r="HS166" s="5">
        <v>210429</v>
      </c>
      <c r="HT166" s="5">
        <v>228956</v>
      </c>
      <c r="HU166" s="5">
        <v>209492</v>
      </c>
      <c r="HV166" s="5">
        <v>220860</v>
      </c>
      <c r="HW166" s="5">
        <v>226095</v>
      </c>
      <c r="HX166" s="5">
        <v>241368</v>
      </c>
      <c r="HY166" s="5">
        <v>243323</v>
      </c>
      <c r="HZ166" s="5">
        <v>229766</v>
      </c>
      <c r="IA166" s="5">
        <v>278132</v>
      </c>
      <c r="IB166" s="5">
        <v>269518</v>
      </c>
      <c r="IC166" s="5">
        <v>226635</v>
      </c>
      <c r="ID166" s="5">
        <v>218950</v>
      </c>
      <c r="IE166" s="5">
        <v>207882</v>
      </c>
      <c r="IF166" s="5">
        <v>182797</v>
      </c>
      <c r="IG166" s="5">
        <v>173679</v>
      </c>
      <c r="IH166" s="5">
        <v>145431</v>
      </c>
      <c r="II166" s="5">
        <v>126274</v>
      </c>
      <c r="IJ166" s="5">
        <v>399628</v>
      </c>
      <c r="IK166" s="5">
        <v>186062</v>
      </c>
      <c r="IL166" s="5">
        <v>132270</v>
      </c>
      <c r="IM166" s="5">
        <v>113478</v>
      </c>
      <c r="IN166" s="5">
        <v>107611</v>
      </c>
      <c r="IO166" s="5">
        <v>93830</v>
      </c>
      <c r="IP166" s="5">
        <v>99696</v>
      </c>
      <c r="IQ166" s="5">
        <v>104976</v>
      </c>
      <c r="IR166" s="5">
        <v>101857</v>
      </c>
      <c r="IS166" s="5">
        <v>101792</v>
      </c>
      <c r="IT166" s="5">
        <v>96043</v>
      </c>
      <c r="IU166" s="5">
        <v>107712</v>
      </c>
      <c r="IV166" s="5">
        <v>109958</v>
      </c>
      <c r="IW166" s="5">
        <v>100263</v>
      </c>
      <c r="IX166" s="5">
        <v>102502</v>
      </c>
      <c r="IY166" s="5">
        <v>38416</v>
      </c>
      <c r="IZ166" s="5">
        <v>32697</v>
      </c>
      <c r="JA166" s="5">
        <v>27468</v>
      </c>
      <c r="JB166" s="5">
        <v>32175</v>
      </c>
      <c r="JC166" s="5">
        <v>31938</v>
      </c>
      <c r="JD166" s="5">
        <v>38403</v>
      </c>
      <c r="JE166" s="5">
        <v>34284</v>
      </c>
      <c r="JF166" s="5">
        <v>38704</v>
      </c>
      <c r="JG166" s="5">
        <v>35277</v>
      </c>
      <c r="JH166" s="5">
        <v>26991</v>
      </c>
      <c r="JI166" s="5">
        <v>28580</v>
      </c>
      <c r="JJ166" s="5">
        <v>39802</v>
      </c>
      <c r="JK166" s="5">
        <v>30155</v>
      </c>
      <c r="JL166" s="5">
        <v>28633</v>
      </c>
      <c r="JM166" s="5">
        <v>25311</v>
      </c>
      <c r="JN166" s="5">
        <v>23723</v>
      </c>
      <c r="JO166" s="5">
        <v>20761</v>
      </c>
      <c r="JP166" s="5">
        <v>18685</v>
      </c>
      <c r="JQ166" s="5">
        <v>24006</v>
      </c>
      <c r="JR166" s="5">
        <v>24114</v>
      </c>
      <c r="JS166" s="5">
        <v>22547</v>
      </c>
      <c r="JT166" s="5">
        <v>26695</v>
      </c>
      <c r="JU166" s="5">
        <v>19296</v>
      </c>
      <c r="JV166" s="5">
        <v>18301</v>
      </c>
      <c r="JW166" s="5">
        <v>20851</v>
      </c>
      <c r="JX166" s="5">
        <v>19625</v>
      </c>
      <c r="JY166" s="5">
        <v>16127</v>
      </c>
      <c r="JZ166" s="5">
        <v>13052</v>
      </c>
      <c r="KA166" s="5">
        <v>17179</v>
      </c>
      <c r="KB166" s="5">
        <v>20079</v>
      </c>
      <c r="KC166" s="5">
        <v>17727</v>
      </c>
      <c r="KD166" s="5">
        <v>15505</v>
      </c>
      <c r="KE166" s="5">
        <v>17770</v>
      </c>
      <c r="KF166" s="5">
        <v>18298</v>
      </c>
      <c r="KG166" s="5">
        <v>15109</v>
      </c>
      <c r="KH166" s="5">
        <v>18004</v>
      </c>
      <c r="KI166" s="5">
        <v>15453</v>
      </c>
      <c r="KJ166" s="5">
        <v>13570</v>
      </c>
      <c r="KK166" s="5">
        <v>11952</v>
      </c>
      <c r="KL166" s="5">
        <v>10312</v>
      </c>
      <c r="KM166" s="5">
        <v>12260</v>
      </c>
      <c r="KN166" s="5">
        <v>12013</v>
      </c>
      <c r="KO166" s="5">
        <v>9372</v>
      </c>
      <c r="KP166" s="5">
        <v>7768</v>
      </c>
      <c r="KQ166" s="5">
        <v>2901</v>
      </c>
      <c r="KR166" s="5">
        <v>1943</v>
      </c>
      <c r="KS166" s="5">
        <v>1685</v>
      </c>
      <c r="KT166" s="5">
        <v>1221</v>
      </c>
      <c r="KU166" s="5">
        <v>1269</v>
      </c>
      <c r="KV166" s="5">
        <v>1117</v>
      </c>
      <c r="KW166" s="5">
        <v>1230</v>
      </c>
      <c r="KX166" s="5">
        <v>1362</v>
      </c>
      <c r="KY166" s="5">
        <v>1064</v>
      </c>
      <c r="KZ166" s="5">
        <v>626</v>
      </c>
      <c r="LA166" s="5">
        <v>555</v>
      </c>
      <c r="LB166" s="5">
        <v>388</v>
      </c>
      <c r="LC166" s="5">
        <v>474</v>
      </c>
      <c r="LD166" s="5">
        <v>355</v>
      </c>
      <c r="LE166" s="5">
        <v>344</v>
      </c>
      <c r="LF166" s="5">
        <v>261</v>
      </c>
      <c r="LG166" s="5">
        <v>460</v>
      </c>
      <c r="LH166" s="5">
        <v>350</v>
      </c>
      <c r="LI166" s="5">
        <v>336</v>
      </c>
      <c r="LJ166" s="5">
        <v>321</v>
      </c>
      <c r="LK166" s="5">
        <v>2991</v>
      </c>
      <c r="LL166" s="5">
        <v>3337</v>
      </c>
      <c r="LM166" s="5">
        <v>2693</v>
      </c>
      <c r="LN166" s="5">
        <v>3202</v>
      </c>
      <c r="LO166" s="5">
        <v>2432</v>
      </c>
      <c r="LP166" s="5">
        <v>1996</v>
      </c>
      <c r="LQ166" s="5">
        <v>1724</v>
      </c>
      <c r="LR166" s="5">
        <v>2002</v>
      </c>
      <c r="LS166" s="5">
        <v>1619</v>
      </c>
      <c r="LT166" s="5">
        <v>1584</v>
      </c>
      <c r="LU166" s="5">
        <v>1017</v>
      </c>
      <c r="LV166" s="5">
        <v>1296</v>
      </c>
      <c r="LW166" s="5">
        <v>851</v>
      </c>
      <c r="LX166" s="5">
        <v>768</v>
      </c>
      <c r="LY166" s="5">
        <v>864</v>
      </c>
      <c r="LZ166" s="5">
        <v>148</v>
      </c>
      <c r="MA166" s="5">
        <v>276</v>
      </c>
      <c r="MB166" s="5">
        <v>237</v>
      </c>
      <c r="MC166" s="5">
        <v>429</v>
      </c>
      <c r="MD166" s="5">
        <v>620</v>
      </c>
      <c r="ME166" s="5">
        <v>535</v>
      </c>
      <c r="MF166" s="5">
        <v>509</v>
      </c>
      <c r="MG166" s="5">
        <v>796</v>
      </c>
      <c r="MH166" s="5">
        <v>931</v>
      </c>
      <c r="MI166" s="5">
        <v>744</v>
      </c>
      <c r="MJ166" s="5">
        <v>1076</v>
      </c>
      <c r="MK166" s="5">
        <v>1447</v>
      </c>
      <c r="ML166" s="5">
        <v>1097</v>
      </c>
      <c r="MM166" s="5">
        <v>1132</v>
      </c>
      <c r="MN166" s="5">
        <v>1887</v>
      </c>
      <c r="MO166" s="5">
        <v>1124</v>
      </c>
      <c r="MP166" s="5">
        <v>733</v>
      </c>
      <c r="MQ166" s="5">
        <v>0</v>
      </c>
      <c r="MR166" s="5">
        <v>0</v>
      </c>
      <c r="MS166" s="5">
        <v>0</v>
      </c>
      <c r="MT166" s="5">
        <v>0</v>
      </c>
      <c r="MU166" s="5">
        <v>0</v>
      </c>
      <c r="MV166" s="5">
        <v>0</v>
      </c>
      <c r="MW166" s="5">
        <v>0</v>
      </c>
      <c r="MX166" s="5">
        <v>0</v>
      </c>
      <c r="MY166" s="5">
        <v>0</v>
      </c>
      <c r="MZ166" s="5">
        <v>0</v>
      </c>
      <c r="NA166" s="5">
        <v>0</v>
      </c>
      <c r="NB166" s="5">
        <v>0</v>
      </c>
      <c r="NC166" s="5">
        <v>0</v>
      </c>
      <c r="ND166" s="5">
        <v>0</v>
      </c>
      <c r="NE166" s="5" t="s">
        <v>220</v>
      </c>
      <c r="NF166" s="5" t="s">
        <v>220</v>
      </c>
      <c r="NG166" s="5" t="s">
        <v>220</v>
      </c>
      <c r="NH166" s="5" t="s">
        <v>220</v>
      </c>
      <c r="NI166" s="5" t="s">
        <v>220</v>
      </c>
      <c r="NJ166" s="5" t="s">
        <v>220</v>
      </c>
      <c r="NK166" s="5" t="s">
        <v>220</v>
      </c>
      <c r="NL166" s="5" t="s">
        <v>220</v>
      </c>
      <c r="NM166" s="5" t="s">
        <v>220</v>
      </c>
      <c r="NN166" s="5" t="s">
        <v>220</v>
      </c>
      <c r="NO166" s="5" t="s">
        <v>220</v>
      </c>
      <c r="NP166" s="5" t="s">
        <v>220</v>
      </c>
      <c r="NQ166" s="5" t="s">
        <v>220</v>
      </c>
      <c r="NR166" s="5" t="s">
        <v>220</v>
      </c>
      <c r="NS166" s="5" t="s">
        <v>220</v>
      </c>
      <c r="NT166" s="5" t="s">
        <v>220</v>
      </c>
      <c r="NU166" s="5" t="s">
        <v>220</v>
      </c>
      <c r="NV166" s="5" t="s">
        <v>220</v>
      </c>
      <c r="NW166" s="5">
        <v>0</v>
      </c>
      <c r="NX166" s="5">
        <v>0</v>
      </c>
      <c r="NY166" s="5">
        <v>0</v>
      </c>
      <c r="NZ166" s="5">
        <v>0</v>
      </c>
      <c r="OA166" s="5">
        <v>0</v>
      </c>
      <c r="OB166" s="5">
        <v>0</v>
      </c>
      <c r="OC166" s="5">
        <v>0</v>
      </c>
      <c r="OD166" s="5">
        <v>0</v>
      </c>
      <c r="OE166" s="5">
        <v>0</v>
      </c>
      <c r="OF166" s="5">
        <v>0</v>
      </c>
      <c r="OG166" s="5">
        <v>0</v>
      </c>
      <c r="OH166" s="5">
        <v>0</v>
      </c>
      <c r="OI166" s="5">
        <v>0</v>
      </c>
      <c r="OJ166" s="5">
        <v>0</v>
      </c>
      <c r="OK166" s="5" t="s">
        <v>220</v>
      </c>
      <c r="OL166" s="5" t="s">
        <v>220</v>
      </c>
      <c r="OM166" s="5" t="s">
        <v>220</v>
      </c>
      <c r="ON166" s="5" t="s">
        <v>220</v>
      </c>
      <c r="OO166" s="5" t="s">
        <v>220</v>
      </c>
      <c r="OP166" s="5" t="s">
        <v>220</v>
      </c>
      <c r="OQ166" s="5" t="s">
        <v>220</v>
      </c>
      <c r="OR166" s="5" t="s">
        <v>220</v>
      </c>
      <c r="OS166" s="5" t="s">
        <v>220</v>
      </c>
      <c r="OT166" s="5" t="s">
        <v>220</v>
      </c>
      <c r="OU166" s="5" t="s">
        <v>220</v>
      </c>
      <c r="OV166" s="5" t="s">
        <v>220</v>
      </c>
      <c r="OW166" s="5" t="s">
        <v>220</v>
      </c>
      <c r="OX166" s="5" t="s">
        <v>220</v>
      </c>
      <c r="OY166" s="5" t="s">
        <v>220</v>
      </c>
      <c r="OZ166" s="5" t="s">
        <v>220</v>
      </c>
      <c r="PA166" s="5" t="s">
        <v>220</v>
      </c>
      <c r="PB166" s="5" t="s">
        <v>220</v>
      </c>
      <c r="PC166" s="5">
        <v>9298</v>
      </c>
      <c r="PD166" s="5">
        <v>8666</v>
      </c>
      <c r="PE166" s="5">
        <v>7515</v>
      </c>
      <c r="PF166" s="5">
        <v>6678</v>
      </c>
      <c r="PG166" s="5">
        <v>6974</v>
      </c>
      <c r="PH166" s="5">
        <v>6536</v>
      </c>
      <c r="PI166" s="5">
        <v>5606</v>
      </c>
      <c r="PJ166" s="5">
        <v>5957</v>
      </c>
      <c r="PK166" s="5">
        <v>7214</v>
      </c>
      <c r="PL166" s="5">
        <v>7339</v>
      </c>
      <c r="PM166" s="5">
        <v>7823</v>
      </c>
      <c r="PN166" s="5">
        <v>6520</v>
      </c>
      <c r="PO166" s="5">
        <v>5343</v>
      </c>
      <c r="PP166" s="5">
        <v>5508</v>
      </c>
      <c r="PQ166" s="5">
        <v>4298</v>
      </c>
      <c r="PR166" s="5">
        <v>4291</v>
      </c>
      <c r="PS166" s="5">
        <v>5050</v>
      </c>
      <c r="PT166" s="5">
        <v>3402</v>
      </c>
      <c r="PU166" s="5">
        <v>2336</v>
      </c>
      <c r="PV166" s="5">
        <v>2545</v>
      </c>
      <c r="PW166" s="5">
        <v>2506</v>
      </c>
      <c r="PX166" s="5">
        <v>2287</v>
      </c>
      <c r="PY166" s="5">
        <v>1917</v>
      </c>
      <c r="PZ166" s="5">
        <v>1929</v>
      </c>
      <c r="QA166" s="5">
        <v>1865</v>
      </c>
      <c r="QB166" s="5">
        <v>1651</v>
      </c>
      <c r="QC166" s="5">
        <v>1722</v>
      </c>
      <c r="QD166" s="5">
        <v>1620</v>
      </c>
      <c r="QE166" s="5">
        <v>1427</v>
      </c>
      <c r="QF166" s="5">
        <v>1579</v>
      </c>
      <c r="QG166" s="5">
        <v>1548</v>
      </c>
      <c r="QH166" s="5">
        <v>1543</v>
      </c>
      <c r="QI166" s="5">
        <v>8254</v>
      </c>
      <c r="QJ166" s="5">
        <v>8425</v>
      </c>
      <c r="QK166" s="5">
        <v>8539</v>
      </c>
      <c r="QL166" s="5">
        <v>8672</v>
      </c>
      <c r="QM166" s="5">
        <v>8487</v>
      </c>
      <c r="QN166" s="5">
        <v>9345</v>
      </c>
      <c r="QO166" s="5">
        <v>9590</v>
      </c>
      <c r="QP166" s="5">
        <v>9903</v>
      </c>
      <c r="QQ166" s="5">
        <v>8995</v>
      </c>
      <c r="QR166" s="5">
        <v>8361</v>
      </c>
      <c r="QS166" s="5">
        <v>8536</v>
      </c>
      <c r="QT166" s="5">
        <v>9315</v>
      </c>
      <c r="QU166" s="5">
        <v>4241</v>
      </c>
      <c r="QV166" s="5">
        <v>4217</v>
      </c>
      <c r="QW166" s="5">
        <v>4378</v>
      </c>
      <c r="QX166" s="5">
        <v>4605</v>
      </c>
      <c r="QY166" s="5">
        <v>4083</v>
      </c>
      <c r="QZ166" s="5">
        <v>4356</v>
      </c>
      <c r="RA166" s="5">
        <v>5522</v>
      </c>
      <c r="RB166" s="5">
        <v>4632</v>
      </c>
      <c r="RC166" s="5">
        <v>4684</v>
      </c>
      <c r="RD166" s="5">
        <v>5652</v>
      </c>
      <c r="RE166" s="5">
        <v>5243</v>
      </c>
      <c r="RF166" s="5">
        <v>6041</v>
      </c>
      <c r="RG166" s="5">
        <v>6785</v>
      </c>
      <c r="RH166" s="5">
        <v>6016</v>
      </c>
      <c r="RI166" s="5">
        <v>5654</v>
      </c>
      <c r="RJ166" s="5">
        <v>5161</v>
      </c>
      <c r="RK166" s="5">
        <v>5496</v>
      </c>
      <c r="RL166" s="5">
        <v>4511</v>
      </c>
      <c r="RM166" s="5">
        <v>4399</v>
      </c>
      <c r="RN166" s="5">
        <v>3604</v>
      </c>
      <c r="RO166" s="5">
        <v>4767</v>
      </c>
      <c r="RP166" s="5">
        <v>5972</v>
      </c>
      <c r="RQ166" s="5">
        <v>6402</v>
      </c>
      <c r="RR166" s="5">
        <v>5908</v>
      </c>
      <c r="RS166" s="5">
        <v>6189</v>
      </c>
      <c r="RT166" s="5">
        <v>5880</v>
      </c>
      <c r="RU166" s="5">
        <v>6427</v>
      </c>
      <c r="RV166" s="5">
        <v>6580</v>
      </c>
      <c r="RW166" s="5">
        <v>7246</v>
      </c>
      <c r="RX166" s="5">
        <v>7382</v>
      </c>
      <c r="RY166" s="5">
        <v>7248</v>
      </c>
      <c r="RZ166" s="5">
        <v>6591</v>
      </c>
      <c r="SA166" s="5">
        <v>6358</v>
      </c>
      <c r="SB166" s="5">
        <v>6017</v>
      </c>
      <c r="SC166" s="5">
        <v>5877</v>
      </c>
      <c r="SD166" s="5">
        <v>4819</v>
      </c>
      <c r="SE166" s="5">
        <v>3938</v>
      </c>
      <c r="SF166" s="5">
        <v>3903</v>
      </c>
      <c r="SG166" s="5">
        <v>4084</v>
      </c>
      <c r="SH166" s="5">
        <v>2395</v>
      </c>
      <c r="SI166" s="5">
        <v>2549</v>
      </c>
      <c r="SJ166" s="5">
        <v>4826</v>
      </c>
      <c r="SK166" s="5">
        <v>3654</v>
      </c>
      <c r="SL166" s="5">
        <v>2867</v>
      </c>
      <c r="SM166" s="5">
        <v>2677</v>
      </c>
      <c r="SN166" s="5">
        <v>2679</v>
      </c>
      <c r="SO166" s="5">
        <v>2449</v>
      </c>
      <c r="SP166" s="5">
        <v>2163</v>
      </c>
      <c r="SQ166" s="5">
        <v>2479</v>
      </c>
      <c r="SR166" s="5">
        <v>2515</v>
      </c>
      <c r="SS166" s="5">
        <v>2116</v>
      </c>
      <c r="ST166" s="5">
        <v>2133</v>
      </c>
      <c r="SU166" s="5">
        <v>603</v>
      </c>
      <c r="SV166" s="5">
        <v>537</v>
      </c>
      <c r="SW166" s="5">
        <v>552</v>
      </c>
      <c r="SX166" s="5">
        <v>617</v>
      </c>
      <c r="SY166" s="5">
        <v>323</v>
      </c>
      <c r="SZ166" s="5">
        <v>592</v>
      </c>
      <c r="TA166" s="5">
        <v>619</v>
      </c>
      <c r="TB166" s="5">
        <v>608</v>
      </c>
      <c r="TC166" s="5">
        <v>641</v>
      </c>
      <c r="TD166" s="5">
        <v>614</v>
      </c>
      <c r="TE166" s="5">
        <v>875</v>
      </c>
      <c r="TF166" s="5">
        <v>648</v>
      </c>
      <c r="TG166" s="5">
        <v>621</v>
      </c>
      <c r="TH166" s="5">
        <v>705</v>
      </c>
      <c r="TI166" s="5">
        <v>827</v>
      </c>
      <c r="TJ166" s="5">
        <v>892</v>
      </c>
      <c r="TK166" s="5">
        <v>351</v>
      </c>
      <c r="TL166" s="5">
        <v>419</v>
      </c>
      <c r="TM166" s="5">
        <v>1004</v>
      </c>
      <c r="TN166" s="5">
        <v>333</v>
      </c>
      <c r="TO166" s="5">
        <v>590</v>
      </c>
      <c r="TP166" s="5">
        <v>285</v>
      </c>
      <c r="TQ166" s="5">
        <v>359</v>
      </c>
      <c r="TR166" s="5">
        <v>210</v>
      </c>
      <c r="TS166" s="5">
        <v>245</v>
      </c>
      <c r="TT166" s="5">
        <v>245</v>
      </c>
      <c r="TU166" s="5">
        <v>241</v>
      </c>
      <c r="TV166" s="5">
        <v>215</v>
      </c>
      <c r="TW166" s="5">
        <v>197</v>
      </c>
      <c r="TX166" s="5">
        <v>438</v>
      </c>
      <c r="TY166" s="5">
        <v>217</v>
      </c>
      <c r="TZ166" s="5">
        <v>192</v>
      </c>
      <c r="UA166" s="5">
        <v>11170</v>
      </c>
      <c r="UB166" s="5">
        <v>10831</v>
      </c>
      <c r="UC166" s="5">
        <v>9117</v>
      </c>
      <c r="UD166" s="5">
        <v>10444</v>
      </c>
      <c r="UE166" s="5">
        <v>8294</v>
      </c>
      <c r="UF166" s="5">
        <v>12227</v>
      </c>
      <c r="UG166" s="5">
        <v>13259</v>
      </c>
      <c r="UH166" s="5">
        <v>9238</v>
      </c>
      <c r="UI166" s="5">
        <v>3885</v>
      </c>
      <c r="UJ166" s="5">
        <v>2286</v>
      </c>
      <c r="UK166" s="5">
        <v>1364</v>
      </c>
      <c r="UL166" s="5">
        <v>1305</v>
      </c>
      <c r="UM166" s="5">
        <v>588</v>
      </c>
      <c r="UN166" s="5">
        <v>249</v>
      </c>
      <c r="UO166" s="5">
        <v>203</v>
      </c>
      <c r="UP166" s="5">
        <v>174</v>
      </c>
      <c r="UQ166" s="5">
        <v>312</v>
      </c>
      <c r="UR166" s="5">
        <v>233</v>
      </c>
      <c r="US166" s="5">
        <v>918</v>
      </c>
      <c r="UT166" s="5">
        <v>930</v>
      </c>
      <c r="UU166" s="5">
        <v>1951</v>
      </c>
      <c r="UV166" s="5">
        <v>1763</v>
      </c>
      <c r="UW166" s="5">
        <v>2142</v>
      </c>
      <c r="UX166" s="5">
        <v>1816</v>
      </c>
      <c r="UY166" s="5">
        <v>2632</v>
      </c>
      <c r="UZ166" s="5">
        <v>2816</v>
      </c>
      <c r="VA166" s="5">
        <v>695</v>
      </c>
      <c r="VB166" s="5">
        <v>771</v>
      </c>
      <c r="VC166" s="5">
        <v>474</v>
      </c>
      <c r="VD166" s="5">
        <v>588</v>
      </c>
      <c r="VE166" s="5">
        <v>364</v>
      </c>
      <c r="VF166" s="5">
        <v>304</v>
      </c>
      <c r="VG166" s="5">
        <v>63971</v>
      </c>
      <c r="VH166" s="5">
        <v>39622</v>
      </c>
      <c r="VI166" s="5">
        <v>42576</v>
      </c>
      <c r="VJ166" s="5">
        <v>38549</v>
      </c>
      <c r="VK166" s="5">
        <v>36505</v>
      </c>
      <c r="VL166" s="5">
        <v>39670</v>
      </c>
      <c r="VM166" s="5">
        <v>39097</v>
      </c>
      <c r="VN166" s="5">
        <v>37170</v>
      </c>
      <c r="VO166" s="5">
        <v>37454</v>
      </c>
      <c r="VP166" s="5">
        <v>38133</v>
      </c>
      <c r="VQ166" s="5">
        <v>37605</v>
      </c>
      <c r="VR166" s="5">
        <v>32183</v>
      </c>
      <c r="VS166" s="5">
        <v>32796</v>
      </c>
      <c r="VT166" s="5">
        <v>27894</v>
      </c>
      <c r="VU166" s="5">
        <v>29307</v>
      </c>
      <c r="VV166" s="5">
        <v>25168</v>
      </c>
      <c r="VW166" s="5">
        <v>26962</v>
      </c>
      <c r="VX166" s="5">
        <v>25043</v>
      </c>
      <c r="VY166" s="5">
        <v>30519</v>
      </c>
      <c r="VZ166" s="5">
        <v>41207</v>
      </c>
      <c r="WA166" s="5">
        <v>21859</v>
      </c>
      <c r="WB166" s="5">
        <v>18971</v>
      </c>
      <c r="WC166" s="5">
        <v>19226</v>
      </c>
      <c r="WD166" s="5">
        <v>21367</v>
      </c>
      <c r="WE166" s="5">
        <v>17305</v>
      </c>
      <c r="WF166" s="5">
        <v>16587</v>
      </c>
      <c r="WG166" s="5">
        <v>13412</v>
      </c>
      <c r="WH166" s="5">
        <v>11025</v>
      </c>
      <c r="WI166" s="5">
        <v>12074</v>
      </c>
      <c r="WJ166" s="5">
        <v>11200</v>
      </c>
      <c r="WK166" s="5">
        <v>9959</v>
      </c>
      <c r="WL166" s="5">
        <v>9821</v>
      </c>
      <c r="WM166" s="5">
        <v>292</v>
      </c>
      <c r="WN166" s="5">
        <v>291</v>
      </c>
      <c r="WO166" s="5">
        <v>372</v>
      </c>
      <c r="WP166" s="5">
        <v>289</v>
      </c>
      <c r="WQ166" s="5">
        <v>231</v>
      </c>
      <c r="WR166" s="5">
        <v>206</v>
      </c>
      <c r="WS166" s="5">
        <v>638</v>
      </c>
      <c r="WT166" s="5">
        <v>446</v>
      </c>
      <c r="WU166" s="5">
        <v>414</v>
      </c>
      <c r="WV166" s="5">
        <v>423</v>
      </c>
      <c r="WW166" s="5">
        <v>462</v>
      </c>
      <c r="WX166" s="5">
        <v>435</v>
      </c>
      <c r="WY166" s="5">
        <v>367</v>
      </c>
      <c r="WZ166" s="5">
        <v>305</v>
      </c>
      <c r="XA166" s="5">
        <v>378</v>
      </c>
      <c r="XB166" s="5">
        <v>188</v>
      </c>
      <c r="XC166" s="5">
        <v>191</v>
      </c>
      <c r="XD166" s="5">
        <v>306</v>
      </c>
      <c r="XE166" s="5">
        <v>550</v>
      </c>
      <c r="XF166" s="5">
        <v>1431</v>
      </c>
      <c r="XG166" s="5">
        <v>2673</v>
      </c>
      <c r="XH166" s="5">
        <v>1332</v>
      </c>
      <c r="XI166" s="5">
        <v>1043</v>
      </c>
      <c r="XJ166" s="5">
        <v>842</v>
      </c>
      <c r="XK166" s="5">
        <v>858</v>
      </c>
      <c r="XL166" s="5">
        <v>907</v>
      </c>
      <c r="XM166" s="5">
        <v>793</v>
      </c>
      <c r="XN166" s="5">
        <v>751</v>
      </c>
      <c r="XO166" s="5">
        <v>802</v>
      </c>
      <c r="XP166" s="5">
        <v>670</v>
      </c>
      <c r="XQ166" s="5">
        <v>1117</v>
      </c>
      <c r="XR166" s="5">
        <v>752</v>
      </c>
      <c r="XS166" s="2">
        <v>17633</v>
      </c>
      <c r="XT166" s="3" t="s">
        <v>222</v>
      </c>
      <c r="XU166" s="3" t="s">
        <v>222</v>
      </c>
      <c r="XV166" s="3" t="s">
        <v>222</v>
      </c>
      <c r="XW166" s="3" t="s">
        <v>221</v>
      </c>
      <c r="XX166" s="3" t="s">
        <v>222</v>
      </c>
      <c r="XY166" s="3" t="s">
        <v>222</v>
      </c>
      <c r="XZ166" s="3" t="s">
        <v>242</v>
      </c>
    </row>
    <row r="167" spans="1:650" x14ac:dyDescent="0.3">
      <c r="A167" s="1" t="s">
        <v>161</v>
      </c>
      <c r="B167" s="2">
        <v>4057026</v>
      </c>
      <c r="C167" s="5">
        <v>35575</v>
      </c>
      <c r="D167" s="5">
        <v>27948</v>
      </c>
      <c r="E167" s="5">
        <v>30296</v>
      </c>
      <c r="F167" s="5">
        <v>19535</v>
      </c>
      <c r="G167" s="5">
        <v>13528</v>
      </c>
      <c r="H167" s="5">
        <v>11897</v>
      </c>
      <c r="I167" s="5">
        <v>10463</v>
      </c>
      <c r="J167" s="5">
        <v>10131</v>
      </c>
      <c r="K167" s="5">
        <v>6766</v>
      </c>
      <c r="L167" s="5">
        <v>10106</v>
      </c>
      <c r="M167" s="5">
        <v>3773</v>
      </c>
      <c r="N167" s="5">
        <v>9612</v>
      </c>
      <c r="O167" s="5">
        <v>7711</v>
      </c>
      <c r="P167" s="5">
        <v>14456</v>
      </c>
      <c r="Q167" s="5">
        <v>8039</v>
      </c>
      <c r="R167" s="5">
        <v>5714</v>
      </c>
      <c r="S167" s="5">
        <v>12506</v>
      </c>
      <c r="T167" s="5">
        <v>11202</v>
      </c>
      <c r="U167" s="5">
        <v>399</v>
      </c>
      <c r="V167" s="5">
        <v>421</v>
      </c>
      <c r="W167" s="5">
        <v>1119</v>
      </c>
      <c r="X167" s="5">
        <v>6058</v>
      </c>
      <c r="Y167" s="5">
        <v>14520</v>
      </c>
      <c r="Z167" s="5">
        <v>2721</v>
      </c>
      <c r="AA167" s="5">
        <v>7135</v>
      </c>
      <c r="AB167" s="5">
        <v>0</v>
      </c>
      <c r="AC167" s="5">
        <v>1077</v>
      </c>
      <c r="AD167" s="5">
        <v>0</v>
      </c>
      <c r="AE167" s="5">
        <v>24</v>
      </c>
      <c r="AF167" s="5">
        <v>3055</v>
      </c>
      <c r="AG167" s="5">
        <v>396</v>
      </c>
      <c r="AH167" s="5">
        <v>0</v>
      </c>
      <c r="AI167" s="5">
        <v>63870</v>
      </c>
      <c r="AJ167" s="5">
        <v>120195</v>
      </c>
      <c r="AK167" s="5">
        <v>52784</v>
      </c>
      <c r="AL167" s="5">
        <v>687627</v>
      </c>
      <c r="AM167" s="5">
        <v>97975</v>
      </c>
      <c r="AN167" s="5">
        <v>130912</v>
      </c>
      <c r="AO167" s="5">
        <v>59974</v>
      </c>
      <c r="AP167" s="5">
        <v>1637561</v>
      </c>
      <c r="AQ167" s="5">
        <v>44540</v>
      </c>
      <c r="AR167" s="5">
        <v>456334</v>
      </c>
      <c r="AS167" s="5">
        <v>41484</v>
      </c>
      <c r="AT167" s="5">
        <v>82951</v>
      </c>
      <c r="AU167" s="5">
        <v>175313</v>
      </c>
      <c r="AV167" s="5">
        <v>78453</v>
      </c>
      <c r="AW167" s="5">
        <v>30817</v>
      </c>
      <c r="AX167" s="5">
        <v>24761</v>
      </c>
      <c r="AY167" s="5">
        <v>25816</v>
      </c>
      <c r="AZ167" s="5">
        <v>29321</v>
      </c>
      <c r="BA167" s="5">
        <v>17542</v>
      </c>
      <c r="BB167" s="5">
        <v>17689</v>
      </c>
      <c r="BC167" s="5">
        <v>24743</v>
      </c>
      <c r="BD167" s="5">
        <v>10377</v>
      </c>
      <c r="BE167" s="5">
        <v>28137</v>
      </c>
      <c r="BF167" s="5">
        <v>15283</v>
      </c>
      <c r="BG167" s="5">
        <v>9865</v>
      </c>
      <c r="BH167" s="5">
        <v>9294</v>
      </c>
      <c r="BI167" s="5">
        <v>6671</v>
      </c>
      <c r="BJ167" s="5">
        <v>7656</v>
      </c>
      <c r="BK167" s="5">
        <v>4975</v>
      </c>
      <c r="BL167" s="5">
        <v>2250</v>
      </c>
      <c r="BM167" s="5">
        <v>2717</v>
      </c>
      <c r="BN167" s="5">
        <v>3195</v>
      </c>
      <c r="BO167" s="5">
        <v>190591</v>
      </c>
      <c r="BP167" s="5">
        <v>203251</v>
      </c>
      <c r="BQ167" s="5">
        <v>113430</v>
      </c>
      <c r="BR167" s="5">
        <v>203397</v>
      </c>
      <c r="BS167" s="5">
        <v>89956</v>
      </c>
      <c r="BT167" s="5">
        <v>130887</v>
      </c>
      <c r="BU167" s="5">
        <v>54115</v>
      </c>
      <c r="BV167" s="5">
        <v>130842</v>
      </c>
      <c r="BW167" s="5">
        <v>51300</v>
      </c>
      <c r="BX167" s="5">
        <v>76484</v>
      </c>
      <c r="BY167" s="5">
        <v>69051</v>
      </c>
      <c r="BZ167" s="5">
        <v>53690</v>
      </c>
      <c r="CA167" s="5">
        <v>71949</v>
      </c>
      <c r="CB167" s="5">
        <v>24397</v>
      </c>
      <c r="CC167" s="5">
        <v>13420</v>
      </c>
      <c r="CD167" s="5">
        <v>20759</v>
      </c>
      <c r="CE167" s="5">
        <v>40973</v>
      </c>
      <c r="CF167" s="5">
        <v>38304</v>
      </c>
      <c r="CG167" s="5">
        <v>20548</v>
      </c>
      <c r="CH167" s="5">
        <v>37219</v>
      </c>
      <c r="CI167" s="5">
        <v>11811</v>
      </c>
      <c r="CJ167" s="5">
        <v>18552</v>
      </c>
      <c r="CK167" s="5">
        <v>6037</v>
      </c>
      <c r="CL167" s="5">
        <v>29096</v>
      </c>
      <c r="CM167" s="5">
        <v>50218</v>
      </c>
      <c r="CN167" s="5">
        <v>36661</v>
      </c>
      <c r="CO167" s="5">
        <v>6323</v>
      </c>
      <c r="CP167" s="5">
        <v>12755</v>
      </c>
      <c r="CQ167" s="5">
        <v>9670</v>
      </c>
      <c r="CR167" s="5">
        <v>7593</v>
      </c>
      <c r="CS167" s="5">
        <v>8098</v>
      </c>
      <c r="CT167" s="5">
        <v>9023</v>
      </c>
      <c r="CU167" s="5">
        <v>119769</v>
      </c>
      <c r="CV167" s="5">
        <v>111659</v>
      </c>
      <c r="CW167" s="5">
        <v>103996</v>
      </c>
      <c r="CX167" s="5">
        <v>99450</v>
      </c>
      <c r="CY167" s="5">
        <v>95004</v>
      </c>
      <c r="CZ167" s="5">
        <v>77000</v>
      </c>
      <c r="DA167" s="5">
        <v>115513</v>
      </c>
      <c r="DB167" s="5">
        <v>101278</v>
      </c>
      <c r="DC167" s="5">
        <v>78798</v>
      </c>
      <c r="DD167" s="5">
        <v>179520</v>
      </c>
      <c r="DE167" s="5">
        <v>81084</v>
      </c>
      <c r="DF167" s="5">
        <v>108860</v>
      </c>
      <c r="DG167" s="5">
        <v>103306</v>
      </c>
      <c r="DH167" s="5">
        <v>86153</v>
      </c>
      <c r="DI167" s="5">
        <v>53509</v>
      </c>
      <c r="DJ167" s="5">
        <v>52910</v>
      </c>
      <c r="DK167" s="5">
        <v>65311</v>
      </c>
      <c r="DL167" s="5">
        <v>19137</v>
      </c>
      <c r="DM167" s="5">
        <v>49636</v>
      </c>
      <c r="DN167" s="5">
        <v>52416</v>
      </c>
      <c r="DO167" s="5">
        <v>58270</v>
      </c>
      <c r="DP167" s="5">
        <v>43614</v>
      </c>
      <c r="DQ167" s="5">
        <v>47522</v>
      </c>
      <c r="DR167" s="5">
        <v>62893</v>
      </c>
      <c r="DS167" s="5">
        <v>57338</v>
      </c>
      <c r="DT167" s="5">
        <v>57965</v>
      </c>
      <c r="DU167" s="5">
        <v>73625</v>
      </c>
      <c r="DV167" s="5">
        <v>29147</v>
      </c>
      <c r="DW167" s="5">
        <v>34804</v>
      </c>
      <c r="DX167" s="5">
        <v>30178</v>
      </c>
      <c r="DY167" s="5">
        <v>30498</v>
      </c>
      <c r="DZ167" s="5">
        <v>27266</v>
      </c>
      <c r="EA167" s="5">
        <v>13136</v>
      </c>
      <c r="EB167" s="5">
        <v>16673</v>
      </c>
      <c r="EC167" s="5">
        <v>6223</v>
      </c>
      <c r="ED167" s="5">
        <v>12372</v>
      </c>
      <c r="EE167" s="5">
        <v>6852</v>
      </c>
      <c r="EF167" s="5">
        <v>3454</v>
      </c>
      <c r="EG167" s="5">
        <v>4499</v>
      </c>
      <c r="EH167" s="5">
        <v>10359</v>
      </c>
      <c r="EI167" s="5">
        <v>6769</v>
      </c>
      <c r="EJ167" s="5">
        <v>11542</v>
      </c>
      <c r="EK167" s="5">
        <v>6435</v>
      </c>
      <c r="EL167" s="5">
        <v>13299</v>
      </c>
      <c r="EM167" s="5">
        <v>11316</v>
      </c>
      <c r="EN167" s="5">
        <v>4163</v>
      </c>
      <c r="EO167" s="5">
        <v>3234</v>
      </c>
      <c r="EP167" s="5">
        <v>3409</v>
      </c>
      <c r="EQ167" s="5">
        <v>7444</v>
      </c>
      <c r="ER167" s="5">
        <v>4084</v>
      </c>
      <c r="ES167" s="5">
        <v>7234</v>
      </c>
      <c r="ET167" s="5">
        <v>7706</v>
      </c>
      <c r="EU167" s="5">
        <v>16573</v>
      </c>
      <c r="EV167" s="5">
        <v>12402</v>
      </c>
      <c r="EW167" s="5">
        <v>14747</v>
      </c>
      <c r="EX167" s="5">
        <v>70612</v>
      </c>
      <c r="EY167" s="5">
        <v>10271</v>
      </c>
      <c r="EZ167" s="5">
        <v>25639</v>
      </c>
      <c r="FA167" s="5">
        <v>23489</v>
      </c>
      <c r="FB167" s="5">
        <v>15748</v>
      </c>
      <c r="FC167" s="5">
        <v>11430</v>
      </c>
      <c r="FD167" s="5">
        <v>10995</v>
      </c>
      <c r="FE167" s="5">
        <v>5768</v>
      </c>
      <c r="FF167" s="5">
        <v>3888</v>
      </c>
      <c r="FG167" s="5">
        <v>0</v>
      </c>
      <c r="FH167" s="5">
        <v>0</v>
      </c>
      <c r="FI167" s="5">
        <v>0</v>
      </c>
      <c r="FJ167" s="5">
        <v>0</v>
      </c>
      <c r="FK167" s="5">
        <v>0</v>
      </c>
      <c r="FL167" s="5">
        <v>0</v>
      </c>
      <c r="FM167" s="5">
        <v>0</v>
      </c>
      <c r="FN167" s="5">
        <v>0</v>
      </c>
      <c r="FO167" s="5">
        <v>0</v>
      </c>
      <c r="FP167" s="5">
        <v>0</v>
      </c>
      <c r="FQ167" s="5">
        <v>0</v>
      </c>
      <c r="FR167" s="5">
        <v>0</v>
      </c>
      <c r="FS167" s="5">
        <v>0</v>
      </c>
      <c r="FT167" s="5">
        <v>0</v>
      </c>
      <c r="FU167" s="5" t="s">
        <v>220</v>
      </c>
      <c r="FV167" s="5" t="s">
        <v>220</v>
      </c>
      <c r="FW167" s="5" t="s">
        <v>220</v>
      </c>
      <c r="FX167" s="5" t="s">
        <v>220</v>
      </c>
      <c r="FY167" s="5" t="s">
        <v>220</v>
      </c>
      <c r="FZ167" s="5" t="s">
        <v>220</v>
      </c>
      <c r="GA167" s="5" t="s">
        <v>220</v>
      </c>
      <c r="GB167" s="5" t="s">
        <v>220</v>
      </c>
      <c r="GC167" s="5" t="s">
        <v>220</v>
      </c>
      <c r="GD167" s="5" t="s">
        <v>220</v>
      </c>
      <c r="GE167" s="5" t="s">
        <v>220</v>
      </c>
      <c r="GF167" s="5" t="s">
        <v>220</v>
      </c>
      <c r="GG167" s="5" t="s">
        <v>220</v>
      </c>
      <c r="GH167" s="5" t="s">
        <v>220</v>
      </c>
      <c r="GI167" s="5" t="s">
        <v>220</v>
      </c>
      <c r="GJ167" s="5" t="s">
        <v>220</v>
      </c>
      <c r="GK167" s="5" t="s">
        <v>220</v>
      </c>
      <c r="GL167" s="5" t="s">
        <v>220</v>
      </c>
      <c r="GM167" s="5">
        <v>422942</v>
      </c>
      <c r="GN167" s="5">
        <v>479789</v>
      </c>
      <c r="GO167" s="5">
        <v>306728</v>
      </c>
      <c r="GP167" s="5">
        <v>1022382</v>
      </c>
      <c r="GQ167" s="5">
        <v>303316</v>
      </c>
      <c r="GR167" s="5">
        <v>354149</v>
      </c>
      <c r="GS167" s="5">
        <v>244564</v>
      </c>
      <c r="GT167" s="5">
        <v>1890172</v>
      </c>
      <c r="GU167" s="5">
        <v>188173</v>
      </c>
      <c r="GV167" s="5">
        <v>733985</v>
      </c>
      <c r="GW167" s="5">
        <v>201827</v>
      </c>
      <c r="GX167" s="5">
        <v>268412</v>
      </c>
      <c r="GY167" s="5">
        <v>369594</v>
      </c>
      <c r="GZ167" s="5">
        <v>207622</v>
      </c>
      <c r="HA167" s="5">
        <v>109019</v>
      </c>
      <c r="HB167" s="5">
        <v>107553</v>
      </c>
      <c r="HC167" s="5">
        <v>152049</v>
      </c>
      <c r="HD167" s="5">
        <v>105035</v>
      </c>
      <c r="HE167" s="5">
        <v>95359</v>
      </c>
      <c r="HF167" s="5">
        <v>115451</v>
      </c>
      <c r="HG167" s="5">
        <v>112515</v>
      </c>
      <c r="HH167" s="5">
        <v>91003</v>
      </c>
      <c r="HI167" s="5">
        <v>110963</v>
      </c>
      <c r="HJ167" s="5">
        <v>180606</v>
      </c>
      <c r="HK167" s="5">
        <v>134826</v>
      </c>
      <c r="HL167" s="5">
        <v>129559</v>
      </c>
      <c r="HM167" s="5">
        <v>111184</v>
      </c>
      <c r="HN167" s="5">
        <v>65306</v>
      </c>
      <c r="HO167" s="5">
        <v>60902</v>
      </c>
      <c r="HP167" s="5">
        <v>54071</v>
      </c>
      <c r="HQ167" s="5">
        <v>47476</v>
      </c>
      <c r="HR167" s="5">
        <v>43372</v>
      </c>
      <c r="HS167" s="5">
        <v>740795</v>
      </c>
      <c r="HT167" s="5">
        <v>795585</v>
      </c>
      <c r="HU167" s="5">
        <v>767607</v>
      </c>
      <c r="HV167" s="5">
        <v>758515</v>
      </c>
      <c r="HW167" s="5">
        <v>778032</v>
      </c>
      <c r="HX167" s="5">
        <v>957191</v>
      </c>
      <c r="HY167" s="5">
        <v>922700</v>
      </c>
      <c r="HZ167" s="5">
        <v>792485</v>
      </c>
      <c r="IA167" s="5">
        <v>868541</v>
      </c>
      <c r="IB167" s="5">
        <v>810591</v>
      </c>
      <c r="IC167" s="5">
        <v>698377</v>
      </c>
      <c r="ID167" s="5">
        <v>961209</v>
      </c>
      <c r="IE167" s="5">
        <v>863608</v>
      </c>
      <c r="IF167" s="5">
        <v>782375</v>
      </c>
      <c r="IG167" s="5">
        <v>794298</v>
      </c>
      <c r="IH167" s="5">
        <v>500729</v>
      </c>
      <c r="II167" s="5">
        <v>564568</v>
      </c>
      <c r="IJ167" s="5">
        <v>517285</v>
      </c>
      <c r="IK167" s="5">
        <v>1996310</v>
      </c>
      <c r="IL167" s="5">
        <v>606996</v>
      </c>
      <c r="IM167" s="5">
        <v>445661</v>
      </c>
      <c r="IN167" s="5">
        <v>433263</v>
      </c>
      <c r="IO167" s="5">
        <v>431369</v>
      </c>
      <c r="IP167" s="5">
        <v>437145</v>
      </c>
      <c r="IQ167" s="5">
        <v>357477</v>
      </c>
      <c r="IR167" s="5">
        <v>374572</v>
      </c>
      <c r="IS167" s="5">
        <v>393656</v>
      </c>
      <c r="IT167" s="5">
        <v>358541</v>
      </c>
      <c r="IU167" s="5">
        <v>338828</v>
      </c>
      <c r="IV167" s="5">
        <v>323894</v>
      </c>
      <c r="IW167" s="5">
        <v>333013</v>
      </c>
      <c r="IX167" s="5">
        <v>342700</v>
      </c>
      <c r="IY167" s="5">
        <v>64433</v>
      </c>
      <c r="IZ167" s="5">
        <v>72151</v>
      </c>
      <c r="JA167" s="5">
        <v>72800</v>
      </c>
      <c r="JB167" s="5">
        <v>86704</v>
      </c>
      <c r="JC167" s="5">
        <v>84790</v>
      </c>
      <c r="JD167" s="5">
        <v>85505</v>
      </c>
      <c r="JE167" s="5">
        <v>72518</v>
      </c>
      <c r="JF167" s="5">
        <v>68219</v>
      </c>
      <c r="JG167" s="5">
        <v>80764</v>
      </c>
      <c r="JH167" s="5">
        <v>62877</v>
      </c>
      <c r="JI167" s="5">
        <v>68541</v>
      </c>
      <c r="JJ167" s="5">
        <v>63939</v>
      </c>
      <c r="JK167" s="5">
        <v>72689</v>
      </c>
      <c r="JL167" s="5">
        <v>59198</v>
      </c>
      <c r="JM167" s="5">
        <v>54364</v>
      </c>
      <c r="JN167" s="5">
        <v>40284</v>
      </c>
      <c r="JO167" s="5">
        <v>36587</v>
      </c>
      <c r="JP167" s="5">
        <v>34072</v>
      </c>
      <c r="JQ167" s="5">
        <v>36347</v>
      </c>
      <c r="JR167" s="5">
        <v>34367</v>
      </c>
      <c r="JS167" s="5">
        <v>35065</v>
      </c>
      <c r="JT167" s="5">
        <v>30183</v>
      </c>
      <c r="JU167" s="5">
        <v>24557</v>
      </c>
      <c r="JV167" s="5">
        <v>27185</v>
      </c>
      <c r="JW167" s="5">
        <v>23824</v>
      </c>
      <c r="JX167" s="5">
        <v>19666</v>
      </c>
      <c r="JY167" s="5">
        <v>20156</v>
      </c>
      <c r="JZ167" s="5">
        <v>18441</v>
      </c>
      <c r="KA167" s="5">
        <v>21748</v>
      </c>
      <c r="KB167" s="5">
        <v>17981</v>
      </c>
      <c r="KC167" s="5">
        <v>17146</v>
      </c>
      <c r="KD167" s="5">
        <v>14963</v>
      </c>
      <c r="KE167" s="5">
        <v>102038</v>
      </c>
      <c r="KF167" s="5">
        <v>124214</v>
      </c>
      <c r="KG167" s="5">
        <v>108417</v>
      </c>
      <c r="KH167" s="5">
        <v>110389</v>
      </c>
      <c r="KI167" s="5">
        <v>86492</v>
      </c>
      <c r="KJ167" s="5">
        <v>70632</v>
      </c>
      <c r="KK167" s="5">
        <v>57150</v>
      </c>
      <c r="KL167" s="5">
        <v>37739</v>
      </c>
      <c r="KM167" s="5">
        <v>26320</v>
      </c>
      <c r="KN167" s="5">
        <v>28098</v>
      </c>
      <c r="KO167" s="5">
        <v>24023</v>
      </c>
      <c r="KP167" s="5">
        <v>24003</v>
      </c>
      <c r="KQ167" s="5">
        <v>24554</v>
      </c>
      <c r="KR167" s="5">
        <v>14674</v>
      </c>
      <c r="KS167" s="5">
        <v>21282</v>
      </c>
      <c r="KT167" s="5">
        <v>24879</v>
      </c>
      <c r="KU167" s="5">
        <v>11763</v>
      </c>
      <c r="KV167" s="5">
        <v>12542</v>
      </c>
      <c r="KW167" s="5">
        <v>14629</v>
      </c>
      <c r="KX167" s="5">
        <v>13032</v>
      </c>
      <c r="KY167" s="5">
        <v>16954</v>
      </c>
      <c r="KZ167" s="5">
        <v>9121</v>
      </c>
      <c r="LA167" s="5">
        <v>22103</v>
      </c>
      <c r="LB167" s="5">
        <v>10372</v>
      </c>
      <c r="LC167" s="5">
        <v>11252</v>
      </c>
      <c r="LD167" s="5">
        <v>7014</v>
      </c>
      <c r="LE167" s="5">
        <v>7036</v>
      </c>
      <c r="LF167" s="5">
        <v>6601</v>
      </c>
      <c r="LG167" s="5">
        <v>6230</v>
      </c>
      <c r="LH167" s="5">
        <v>4365</v>
      </c>
      <c r="LI167" s="5">
        <v>7969</v>
      </c>
      <c r="LJ167" s="5">
        <v>2142</v>
      </c>
      <c r="LK167" s="5">
        <v>16338</v>
      </c>
      <c r="LL167" s="5">
        <v>12842</v>
      </c>
      <c r="LM167" s="5">
        <v>11356</v>
      </c>
      <c r="LN167" s="5">
        <v>9912</v>
      </c>
      <c r="LO167" s="5">
        <v>10289</v>
      </c>
      <c r="LP167" s="5">
        <v>9841</v>
      </c>
      <c r="LQ167" s="5">
        <v>8767</v>
      </c>
      <c r="LR167" s="5">
        <v>7232</v>
      </c>
      <c r="LS167" s="5">
        <v>7527</v>
      </c>
      <c r="LT167" s="5">
        <v>5900</v>
      </c>
      <c r="LU167" s="5">
        <v>5604</v>
      </c>
      <c r="LV167" s="5">
        <v>7134</v>
      </c>
      <c r="LW167" s="5">
        <v>6746</v>
      </c>
      <c r="LX167" s="5">
        <v>6984</v>
      </c>
      <c r="LY167" s="5">
        <v>7090</v>
      </c>
      <c r="LZ167" s="5">
        <v>5905</v>
      </c>
      <c r="MA167" s="5">
        <v>5205</v>
      </c>
      <c r="MB167" s="5">
        <v>6605</v>
      </c>
      <c r="MC167" s="5">
        <v>5346</v>
      </c>
      <c r="MD167" s="5">
        <v>4388</v>
      </c>
      <c r="ME167" s="5">
        <v>5016</v>
      </c>
      <c r="MF167" s="5">
        <v>3310</v>
      </c>
      <c r="MG167" s="5">
        <v>3181</v>
      </c>
      <c r="MH167" s="5">
        <v>2764</v>
      </c>
      <c r="MI167" s="5">
        <v>2482</v>
      </c>
      <c r="MJ167" s="5">
        <v>2958</v>
      </c>
      <c r="MK167" s="5">
        <v>3553</v>
      </c>
      <c r="ML167" s="5">
        <v>4060</v>
      </c>
      <c r="MM167" s="5">
        <v>4291</v>
      </c>
      <c r="MN167" s="5">
        <v>3483</v>
      </c>
      <c r="MO167" s="5">
        <v>2834</v>
      </c>
      <c r="MP167" s="5">
        <v>2788</v>
      </c>
      <c r="MQ167" s="5">
        <v>2068</v>
      </c>
      <c r="MR167" s="5">
        <v>1632</v>
      </c>
      <c r="MS167" s="5">
        <v>1118</v>
      </c>
      <c r="MT167" s="5">
        <v>1141</v>
      </c>
      <c r="MU167" s="5">
        <v>1412</v>
      </c>
      <c r="MV167" s="5">
        <v>1533</v>
      </c>
      <c r="MW167" s="5">
        <v>1235</v>
      </c>
      <c r="MX167" s="5">
        <v>1406</v>
      </c>
      <c r="MY167" s="5">
        <v>1511</v>
      </c>
      <c r="MZ167" s="5">
        <v>1707</v>
      </c>
      <c r="NA167" s="5">
        <v>420</v>
      </c>
      <c r="NB167" s="5">
        <v>897</v>
      </c>
      <c r="NC167" s="5">
        <v>928</v>
      </c>
      <c r="ND167" s="5">
        <v>998</v>
      </c>
      <c r="NE167" s="5" t="s">
        <v>220</v>
      </c>
      <c r="NF167" s="5" t="s">
        <v>220</v>
      </c>
      <c r="NG167" s="5" t="s">
        <v>220</v>
      </c>
      <c r="NH167" s="5" t="s">
        <v>220</v>
      </c>
      <c r="NI167" s="5" t="s">
        <v>220</v>
      </c>
      <c r="NJ167" s="5" t="s">
        <v>220</v>
      </c>
      <c r="NK167" s="5" t="s">
        <v>220</v>
      </c>
      <c r="NL167" s="5" t="s">
        <v>220</v>
      </c>
      <c r="NM167" s="5" t="s">
        <v>220</v>
      </c>
      <c r="NN167" s="5" t="s">
        <v>220</v>
      </c>
      <c r="NO167" s="5" t="s">
        <v>220</v>
      </c>
      <c r="NP167" s="5" t="s">
        <v>220</v>
      </c>
      <c r="NQ167" s="5" t="s">
        <v>220</v>
      </c>
      <c r="NR167" s="5" t="s">
        <v>220</v>
      </c>
      <c r="NS167" s="5" t="s">
        <v>220</v>
      </c>
      <c r="NT167" s="5" t="s">
        <v>220</v>
      </c>
      <c r="NU167" s="5" t="s">
        <v>220</v>
      </c>
      <c r="NV167" s="5" t="s">
        <v>220</v>
      </c>
      <c r="NW167" s="5">
        <v>0</v>
      </c>
      <c r="NX167" s="5">
        <v>0</v>
      </c>
      <c r="NY167" s="5">
        <v>0</v>
      </c>
      <c r="NZ167" s="5">
        <v>0</v>
      </c>
      <c r="OA167" s="5">
        <v>0</v>
      </c>
      <c r="OB167" s="5">
        <v>0</v>
      </c>
      <c r="OC167" s="5">
        <v>0</v>
      </c>
      <c r="OD167" s="5">
        <v>0</v>
      </c>
      <c r="OE167" s="5">
        <v>0</v>
      </c>
      <c r="OF167" s="5">
        <v>0</v>
      </c>
      <c r="OG167" s="5">
        <v>0</v>
      </c>
      <c r="OH167" s="5">
        <v>0</v>
      </c>
      <c r="OI167" s="5">
        <v>0</v>
      </c>
      <c r="OJ167" s="5">
        <v>0</v>
      </c>
      <c r="OK167" s="5" t="s">
        <v>220</v>
      </c>
      <c r="OL167" s="5" t="s">
        <v>220</v>
      </c>
      <c r="OM167" s="5" t="s">
        <v>220</v>
      </c>
      <c r="ON167" s="5" t="s">
        <v>220</v>
      </c>
      <c r="OO167" s="5" t="s">
        <v>220</v>
      </c>
      <c r="OP167" s="5" t="s">
        <v>220</v>
      </c>
      <c r="OQ167" s="5" t="s">
        <v>220</v>
      </c>
      <c r="OR167" s="5" t="s">
        <v>220</v>
      </c>
      <c r="OS167" s="5" t="s">
        <v>220</v>
      </c>
      <c r="OT167" s="5" t="s">
        <v>220</v>
      </c>
      <c r="OU167" s="5" t="s">
        <v>220</v>
      </c>
      <c r="OV167" s="5" t="s">
        <v>220</v>
      </c>
      <c r="OW167" s="5" t="s">
        <v>220</v>
      </c>
      <c r="OX167" s="5" t="s">
        <v>220</v>
      </c>
      <c r="OY167" s="5" t="s">
        <v>220</v>
      </c>
      <c r="OZ167" s="5" t="s">
        <v>220</v>
      </c>
      <c r="PA167" s="5" t="s">
        <v>220</v>
      </c>
      <c r="PB167" s="5" t="s">
        <v>220</v>
      </c>
      <c r="PC167" s="5">
        <v>32212</v>
      </c>
      <c r="PD167" s="5">
        <v>34351</v>
      </c>
      <c r="PE167" s="5">
        <v>33730</v>
      </c>
      <c r="PF167" s="5">
        <v>32624</v>
      </c>
      <c r="PG167" s="5">
        <v>30747</v>
      </c>
      <c r="PH167" s="5">
        <v>25638</v>
      </c>
      <c r="PI167" s="5">
        <v>25643</v>
      </c>
      <c r="PJ167" s="5">
        <v>27961</v>
      </c>
      <c r="PK167" s="5">
        <v>26422</v>
      </c>
      <c r="PL167" s="5">
        <v>37613</v>
      </c>
      <c r="PM167" s="5">
        <v>22491</v>
      </c>
      <c r="PN167" s="5">
        <v>27937</v>
      </c>
      <c r="PO167" s="5">
        <v>26959</v>
      </c>
      <c r="PP167" s="5">
        <v>24674</v>
      </c>
      <c r="PQ167" s="5">
        <v>23326</v>
      </c>
      <c r="PR167" s="5">
        <v>20419</v>
      </c>
      <c r="PS167" s="5">
        <v>22190</v>
      </c>
      <c r="PT167" s="5">
        <v>18476</v>
      </c>
      <c r="PU167" s="5">
        <v>16093</v>
      </c>
      <c r="PV167" s="5">
        <v>13370</v>
      </c>
      <c r="PW167" s="5">
        <v>11145</v>
      </c>
      <c r="PX167" s="5">
        <v>10521</v>
      </c>
      <c r="PY167" s="5">
        <v>12018</v>
      </c>
      <c r="PZ167" s="5">
        <v>9593</v>
      </c>
      <c r="QA167" s="5">
        <v>7878</v>
      </c>
      <c r="QB167" s="5">
        <v>11402</v>
      </c>
      <c r="QC167" s="5">
        <v>10712</v>
      </c>
      <c r="QD167" s="5">
        <v>10122</v>
      </c>
      <c r="QE167" s="5">
        <v>9743</v>
      </c>
      <c r="QF167" s="5">
        <v>8989</v>
      </c>
      <c r="QG167" s="5">
        <v>8541</v>
      </c>
      <c r="QH167" s="5">
        <v>8237</v>
      </c>
      <c r="QI167" s="5">
        <v>58105</v>
      </c>
      <c r="QJ167" s="5">
        <v>49448</v>
      </c>
      <c r="QK167" s="5">
        <v>52183</v>
      </c>
      <c r="QL167" s="5">
        <v>44574</v>
      </c>
      <c r="QM167" s="5">
        <v>53379</v>
      </c>
      <c r="QN167" s="5">
        <v>47654</v>
      </c>
      <c r="QO167" s="5">
        <v>43185</v>
      </c>
      <c r="QP167" s="5">
        <v>37224</v>
      </c>
      <c r="QQ167" s="5">
        <v>47852</v>
      </c>
      <c r="QR167" s="5">
        <v>29758</v>
      </c>
      <c r="QS167" s="5">
        <v>26461</v>
      </c>
      <c r="QT167" s="5">
        <v>34501</v>
      </c>
      <c r="QU167" s="5">
        <v>25268</v>
      </c>
      <c r="QV167" s="5">
        <v>28950</v>
      </c>
      <c r="QW167" s="5">
        <v>35212</v>
      </c>
      <c r="QX167" s="5">
        <v>24079</v>
      </c>
      <c r="QY167" s="5">
        <v>23750</v>
      </c>
      <c r="QZ167" s="5">
        <v>22087</v>
      </c>
      <c r="RA167" s="5">
        <v>31009</v>
      </c>
      <c r="RB167" s="5">
        <v>33105</v>
      </c>
      <c r="RC167" s="5">
        <v>20325</v>
      </c>
      <c r="RD167" s="5">
        <v>13518</v>
      </c>
      <c r="RE167" s="5">
        <v>12665</v>
      </c>
      <c r="RF167" s="5">
        <v>10723</v>
      </c>
      <c r="RG167" s="5">
        <v>13840</v>
      </c>
      <c r="RH167" s="5">
        <v>17495</v>
      </c>
      <c r="RI167" s="5">
        <v>20640</v>
      </c>
      <c r="RJ167" s="5">
        <v>16788</v>
      </c>
      <c r="RK167" s="5">
        <v>17229</v>
      </c>
      <c r="RL167" s="5">
        <v>14231</v>
      </c>
      <c r="RM167" s="5">
        <v>12775</v>
      </c>
      <c r="RN167" s="5">
        <v>12133</v>
      </c>
      <c r="RO167" s="5">
        <v>22711</v>
      </c>
      <c r="RP167" s="5">
        <v>20466</v>
      </c>
      <c r="RQ167" s="5">
        <v>19948</v>
      </c>
      <c r="RR167" s="5">
        <v>20475</v>
      </c>
      <c r="RS167" s="5">
        <v>21413</v>
      </c>
      <c r="RT167" s="5">
        <v>22604</v>
      </c>
      <c r="RU167" s="5">
        <v>21582</v>
      </c>
      <c r="RV167" s="5">
        <v>22994</v>
      </c>
      <c r="RW167" s="5">
        <v>24366</v>
      </c>
      <c r="RX167" s="5">
        <v>22070</v>
      </c>
      <c r="RY167" s="5">
        <v>22948</v>
      </c>
      <c r="RZ167" s="5">
        <v>23977</v>
      </c>
      <c r="SA167" s="5">
        <v>25619</v>
      </c>
      <c r="SB167" s="5">
        <v>24223</v>
      </c>
      <c r="SC167" s="5">
        <v>26936</v>
      </c>
      <c r="SD167" s="5">
        <v>20808</v>
      </c>
      <c r="SE167" s="5">
        <v>21276</v>
      </c>
      <c r="SF167" s="5">
        <v>22244</v>
      </c>
      <c r="SG167" s="5">
        <v>18342</v>
      </c>
      <c r="SH167" s="5">
        <v>16271</v>
      </c>
      <c r="SI167" s="5">
        <v>14796</v>
      </c>
      <c r="SJ167" s="5">
        <v>10145</v>
      </c>
      <c r="SK167" s="5">
        <v>7887</v>
      </c>
      <c r="SL167" s="5">
        <v>8806</v>
      </c>
      <c r="SM167" s="5">
        <v>9748</v>
      </c>
      <c r="SN167" s="5">
        <v>15295</v>
      </c>
      <c r="SO167" s="5">
        <v>18544</v>
      </c>
      <c r="SP167" s="5">
        <v>15405</v>
      </c>
      <c r="SQ167" s="5">
        <v>13906</v>
      </c>
      <c r="SR167" s="5">
        <v>13416</v>
      </c>
      <c r="SS167" s="5">
        <v>21160</v>
      </c>
      <c r="ST167" s="5">
        <v>19761</v>
      </c>
      <c r="SU167" s="5">
        <v>22469</v>
      </c>
      <c r="SV167" s="5">
        <v>22846</v>
      </c>
      <c r="SW167" s="5">
        <v>15362</v>
      </c>
      <c r="SX167" s="5">
        <v>17268</v>
      </c>
      <c r="SY167" s="5">
        <v>19057</v>
      </c>
      <c r="SZ167" s="5">
        <v>15240</v>
      </c>
      <c r="TA167" s="5">
        <v>15772</v>
      </c>
      <c r="TB167" s="5">
        <v>12379</v>
      </c>
      <c r="TC167" s="5">
        <v>10338</v>
      </c>
      <c r="TD167" s="5">
        <v>8713</v>
      </c>
      <c r="TE167" s="5">
        <v>6923</v>
      </c>
      <c r="TF167" s="5">
        <v>6770</v>
      </c>
      <c r="TG167" s="5">
        <v>4580</v>
      </c>
      <c r="TH167" s="5">
        <v>4174</v>
      </c>
      <c r="TI167" s="5">
        <v>4229</v>
      </c>
      <c r="TJ167" s="5">
        <v>3949</v>
      </c>
      <c r="TK167" s="5">
        <v>3473</v>
      </c>
      <c r="TL167" s="5">
        <v>5555</v>
      </c>
      <c r="TM167" s="5">
        <v>5419</v>
      </c>
      <c r="TN167" s="5">
        <v>8632</v>
      </c>
      <c r="TO167" s="5">
        <v>7832</v>
      </c>
      <c r="TP167" s="5">
        <v>7567</v>
      </c>
      <c r="TQ167" s="5">
        <v>16049</v>
      </c>
      <c r="TR167" s="5">
        <v>8133</v>
      </c>
      <c r="TS167" s="5">
        <v>4229</v>
      </c>
      <c r="TT167" s="5">
        <v>2876</v>
      </c>
      <c r="TU167" s="5">
        <v>1702</v>
      </c>
      <c r="TV167" s="5">
        <v>1705</v>
      </c>
      <c r="TW167" s="5">
        <v>1542</v>
      </c>
      <c r="TX167" s="5">
        <v>1263</v>
      </c>
      <c r="TY167" s="5">
        <v>1284</v>
      </c>
      <c r="TZ167" s="5">
        <v>1306</v>
      </c>
      <c r="UA167" s="5">
        <v>253</v>
      </c>
      <c r="UB167" s="5">
        <v>181</v>
      </c>
      <c r="UC167" s="5">
        <v>153</v>
      </c>
      <c r="UD167" s="5">
        <v>118</v>
      </c>
      <c r="UE167" s="5">
        <v>140</v>
      </c>
      <c r="UF167" s="5">
        <v>163</v>
      </c>
      <c r="UG167" s="5">
        <v>85</v>
      </c>
      <c r="UH167" s="5">
        <v>0</v>
      </c>
      <c r="UI167" s="5">
        <v>0</v>
      </c>
      <c r="UJ167" s="5">
        <v>0</v>
      </c>
      <c r="UK167" s="5">
        <v>0</v>
      </c>
      <c r="UL167" s="5">
        <v>0</v>
      </c>
      <c r="UM167" s="5">
        <v>0</v>
      </c>
      <c r="UN167" s="5">
        <v>0</v>
      </c>
      <c r="UO167" s="5">
        <v>2</v>
      </c>
      <c r="UP167" s="5">
        <v>2</v>
      </c>
      <c r="UQ167" s="5">
        <v>5</v>
      </c>
      <c r="UR167" s="5">
        <v>13</v>
      </c>
      <c r="US167" s="5">
        <v>13</v>
      </c>
      <c r="UT167" s="5">
        <v>7</v>
      </c>
      <c r="UU167" s="5">
        <v>0</v>
      </c>
      <c r="UV167" s="5">
        <v>0</v>
      </c>
      <c r="UW167" s="5">
        <v>13</v>
      </c>
      <c r="UX167" s="5">
        <v>31</v>
      </c>
      <c r="UY167" s="5">
        <v>3808</v>
      </c>
      <c r="UZ167" s="5">
        <v>3694</v>
      </c>
      <c r="VA167" s="5">
        <v>3046</v>
      </c>
      <c r="VB167" s="5">
        <v>3014</v>
      </c>
      <c r="VC167" s="5">
        <v>2941</v>
      </c>
      <c r="VD167" s="5">
        <v>2295</v>
      </c>
      <c r="VE167" s="5">
        <v>1928</v>
      </c>
      <c r="VF167" s="5">
        <v>1664</v>
      </c>
      <c r="VG167" s="5">
        <v>58939</v>
      </c>
      <c r="VH167" s="5">
        <v>61617</v>
      </c>
      <c r="VI167" s="5">
        <v>61327</v>
      </c>
      <c r="VJ167" s="5">
        <v>67115</v>
      </c>
      <c r="VK167" s="5">
        <v>62912</v>
      </c>
      <c r="VL167" s="5">
        <v>66123</v>
      </c>
      <c r="VM167" s="5">
        <v>59276</v>
      </c>
      <c r="VN167" s="5">
        <v>65316</v>
      </c>
      <c r="VO167" s="5">
        <v>70769</v>
      </c>
      <c r="VP167" s="5">
        <v>75074</v>
      </c>
      <c r="VQ167" s="5">
        <v>69645</v>
      </c>
      <c r="VR167" s="5">
        <v>59900</v>
      </c>
      <c r="VS167" s="5">
        <v>57053</v>
      </c>
      <c r="VT167" s="5">
        <v>62498</v>
      </c>
      <c r="VU167" s="5">
        <v>45546</v>
      </c>
      <c r="VV167" s="5">
        <v>54328</v>
      </c>
      <c r="VW167" s="5">
        <v>53808</v>
      </c>
      <c r="VX167" s="5">
        <v>61734</v>
      </c>
      <c r="VY167" s="5">
        <v>64047</v>
      </c>
      <c r="VZ167" s="5">
        <v>68786</v>
      </c>
      <c r="WA167" s="5">
        <v>53201</v>
      </c>
      <c r="WB167" s="5">
        <v>67857</v>
      </c>
      <c r="WC167" s="5">
        <v>66520</v>
      </c>
      <c r="WD167" s="5">
        <v>74755</v>
      </c>
      <c r="WE167" s="5">
        <v>59240</v>
      </c>
      <c r="WF167" s="5">
        <v>50061</v>
      </c>
      <c r="WG167" s="5">
        <v>88992</v>
      </c>
      <c r="WH167" s="5">
        <v>44392</v>
      </c>
      <c r="WI167" s="5">
        <v>42059</v>
      </c>
      <c r="WJ167" s="5">
        <v>37225</v>
      </c>
      <c r="WK167" s="5">
        <v>29266</v>
      </c>
      <c r="WL167" s="5">
        <v>29048</v>
      </c>
      <c r="WM167" s="5">
        <v>6699</v>
      </c>
      <c r="WN167" s="5">
        <v>7033</v>
      </c>
      <c r="WO167" s="5">
        <v>7157</v>
      </c>
      <c r="WP167" s="5">
        <v>8502</v>
      </c>
      <c r="WQ167" s="5">
        <v>7473</v>
      </c>
      <c r="WR167" s="5">
        <v>6243</v>
      </c>
      <c r="WS167" s="5">
        <v>5273</v>
      </c>
      <c r="WT167" s="5">
        <v>4740</v>
      </c>
      <c r="WU167" s="5">
        <v>4839</v>
      </c>
      <c r="WV167" s="5">
        <v>4818</v>
      </c>
      <c r="WW167" s="5">
        <v>4996</v>
      </c>
      <c r="WX167" s="5">
        <v>5698</v>
      </c>
      <c r="WY167" s="5">
        <v>5739</v>
      </c>
      <c r="WZ167" s="5">
        <v>5831</v>
      </c>
      <c r="XA167" s="5">
        <v>4380</v>
      </c>
      <c r="XB167" s="5">
        <v>3823</v>
      </c>
      <c r="XC167" s="5">
        <v>4901</v>
      </c>
      <c r="XD167" s="5">
        <v>4091</v>
      </c>
      <c r="XE167" s="5">
        <v>1974</v>
      </c>
      <c r="XF167" s="5">
        <v>3263</v>
      </c>
      <c r="XG167" s="5">
        <v>3835</v>
      </c>
      <c r="XH167" s="5">
        <v>4208</v>
      </c>
      <c r="XI167" s="5">
        <v>3635</v>
      </c>
      <c r="XJ167" s="5">
        <v>3070</v>
      </c>
      <c r="XK167" s="5">
        <v>3174</v>
      </c>
      <c r="XL167" s="5">
        <v>2663</v>
      </c>
      <c r="XM167" s="5">
        <v>5815</v>
      </c>
      <c r="XN167" s="5">
        <v>2903</v>
      </c>
      <c r="XO167" s="5">
        <v>2253</v>
      </c>
      <c r="XP167" s="5">
        <v>1701</v>
      </c>
      <c r="XQ167" s="5">
        <v>1816</v>
      </c>
      <c r="XR167" s="5">
        <v>1718</v>
      </c>
      <c r="XS167" s="2">
        <v>17698</v>
      </c>
      <c r="XT167" s="3" t="s">
        <v>222</v>
      </c>
      <c r="XU167" s="3" t="s">
        <v>222</v>
      </c>
      <c r="XV167" s="3" t="s">
        <v>222</v>
      </c>
      <c r="XW167" s="3" t="s">
        <v>221</v>
      </c>
      <c r="XX167" s="3" t="s">
        <v>222</v>
      </c>
      <c r="XY167" s="3" t="s">
        <v>222</v>
      </c>
      <c r="XZ167" s="3" t="s">
        <v>301</v>
      </c>
    </row>
    <row r="168" spans="1:650" x14ac:dyDescent="0.3">
      <c r="A168" s="1" t="s">
        <v>162</v>
      </c>
      <c r="B168" s="2">
        <v>4057027</v>
      </c>
      <c r="C168" s="5">
        <v>18512</v>
      </c>
      <c r="D168" s="5">
        <v>15999</v>
      </c>
      <c r="E168" s="5">
        <v>61769</v>
      </c>
      <c r="F168" s="5">
        <v>29945</v>
      </c>
      <c r="G168" s="5">
        <v>39789</v>
      </c>
      <c r="H168" s="5">
        <v>29300</v>
      </c>
      <c r="I168" s="5">
        <v>5108</v>
      </c>
      <c r="J168" s="5">
        <v>7460</v>
      </c>
      <c r="K168" s="5">
        <v>9213</v>
      </c>
      <c r="L168" s="5">
        <v>4498</v>
      </c>
      <c r="M168" s="5">
        <v>6726</v>
      </c>
      <c r="N168" s="5">
        <v>3945</v>
      </c>
      <c r="O168" s="5">
        <v>7077</v>
      </c>
      <c r="P168" s="5">
        <v>1696</v>
      </c>
      <c r="Q168" s="5">
        <v>7653</v>
      </c>
      <c r="R168" s="5">
        <v>21749</v>
      </c>
      <c r="S168" s="5">
        <v>10967</v>
      </c>
      <c r="T168" s="5">
        <v>1595</v>
      </c>
      <c r="U168" s="5">
        <v>582</v>
      </c>
      <c r="V168" s="5">
        <v>73</v>
      </c>
      <c r="W168" s="5">
        <v>6400</v>
      </c>
      <c r="X168" s="5">
        <v>0</v>
      </c>
      <c r="Y168" s="5">
        <v>-1057</v>
      </c>
      <c r="Z168" s="5">
        <v>92</v>
      </c>
      <c r="AA168" s="5">
        <v>1370</v>
      </c>
      <c r="AB168" s="5">
        <v>557</v>
      </c>
      <c r="AC168" s="5">
        <v>257</v>
      </c>
      <c r="AD168" s="5">
        <v>299</v>
      </c>
      <c r="AE168" s="5">
        <v>1384</v>
      </c>
      <c r="AF168" s="5">
        <v>239</v>
      </c>
      <c r="AG168" s="5">
        <v>21</v>
      </c>
      <c r="AH168" s="5">
        <v>371</v>
      </c>
      <c r="AI168" s="5">
        <v>778121</v>
      </c>
      <c r="AJ168" s="5">
        <v>42616</v>
      </c>
      <c r="AK168" s="5">
        <v>62743</v>
      </c>
      <c r="AL168" s="5">
        <v>47542</v>
      </c>
      <c r="AM168" s="5">
        <v>64212</v>
      </c>
      <c r="AN168" s="5">
        <v>62701</v>
      </c>
      <c r="AO168" s="5">
        <v>146770</v>
      </c>
      <c r="AP168" s="5">
        <v>43037</v>
      </c>
      <c r="AQ168" s="5">
        <v>127556</v>
      </c>
      <c r="AR168" s="5">
        <v>43752</v>
      </c>
      <c r="AS168" s="5">
        <v>35614</v>
      </c>
      <c r="AT168" s="5">
        <v>48969</v>
      </c>
      <c r="AU168" s="5">
        <v>36221</v>
      </c>
      <c r="AV168" s="5">
        <v>63172</v>
      </c>
      <c r="AW168" s="5">
        <v>36218</v>
      </c>
      <c r="AX168" s="5">
        <v>31007</v>
      </c>
      <c r="AY168" s="5">
        <v>26923</v>
      </c>
      <c r="AZ168" s="5">
        <v>12549</v>
      </c>
      <c r="BA168" s="5">
        <v>45408</v>
      </c>
      <c r="BB168" s="5">
        <v>14268</v>
      </c>
      <c r="BC168" s="5">
        <v>37150</v>
      </c>
      <c r="BD168" s="5">
        <v>74065</v>
      </c>
      <c r="BE168" s="5">
        <v>3677</v>
      </c>
      <c r="BF168" s="5">
        <v>32516</v>
      </c>
      <c r="BG168" s="5">
        <v>32982</v>
      </c>
      <c r="BH168" s="5">
        <v>17098</v>
      </c>
      <c r="BI168" s="5">
        <v>28511</v>
      </c>
      <c r="BJ168" s="5">
        <v>24260</v>
      </c>
      <c r="BK168" s="5">
        <v>13746</v>
      </c>
      <c r="BL168" s="5">
        <v>13403</v>
      </c>
      <c r="BM168" s="5">
        <v>10381</v>
      </c>
      <c r="BN168" s="5">
        <v>5356</v>
      </c>
      <c r="BO168" s="5">
        <v>299192</v>
      </c>
      <c r="BP168" s="5">
        <v>334024</v>
      </c>
      <c r="BQ168" s="5">
        <v>195947</v>
      </c>
      <c r="BR168" s="5">
        <v>258530</v>
      </c>
      <c r="BS168" s="5">
        <v>333420</v>
      </c>
      <c r="BT168" s="5">
        <v>497237</v>
      </c>
      <c r="BU168" s="5">
        <v>170080</v>
      </c>
      <c r="BV168" s="5">
        <v>153346</v>
      </c>
      <c r="BW168" s="5">
        <v>141762</v>
      </c>
      <c r="BX168" s="5">
        <v>48834</v>
      </c>
      <c r="BY168" s="5">
        <v>105980</v>
      </c>
      <c r="BZ168" s="5">
        <v>60814</v>
      </c>
      <c r="CA168" s="5">
        <v>17909</v>
      </c>
      <c r="CB168" s="5">
        <v>22262</v>
      </c>
      <c r="CC168" s="5">
        <v>18689</v>
      </c>
      <c r="CD168" s="5">
        <v>42526</v>
      </c>
      <c r="CE168" s="5">
        <v>13719</v>
      </c>
      <c r="CF168" s="5">
        <v>16378</v>
      </c>
      <c r="CG168" s="5">
        <v>90720</v>
      </c>
      <c r="CH168" s="5">
        <v>22919</v>
      </c>
      <c r="CI168" s="5">
        <v>24250</v>
      </c>
      <c r="CJ168" s="5">
        <v>2674</v>
      </c>
      <c r="CK168" s="5">
        <v>26065</v>
      </c>
      <c r="CL168" s="5">
        <v>37349</v>
      </c>
      <c r="CM168" s="5">
        <v>26332</v>
      </c>
      <c r="CN168" s="5">
        <v>38012</v>
      </c>
      <c r="CO168" s="5">
        <v>24787</v>
      </c>
      <c r="CP168" s="5">
        <v>29355</v>
      </c>
      <c r="CQ168" s="5">
        <v>27047</v>
      </c>
      <c r="CR168" s="5">
        <v>8026</v>
      </c>
      <c r="CS168" s="5">
        <v>9139</v>
      </c>
      <c r="CT168" s="5">
        <v>19287</v>
      </c>
      <c r="CU168" s="5">
        <v>117643</v>
      </c>
      <c r="CV168" s="5">
        <v>103139</v>
      </c>
      <c r="CW168" s="5">
        <v>96062</v>
      </c>
      <c r="CX168" s="5">
        <v>81287</v>
      </c>
      <c r="CY168" s="5">
        <v>107628</v>
      </c>
      <c r="CZ168" s="5">
        <v>74526</v>
      </c>
      <c r="DA168" s="5">
        <v>58439</v>
      </c>
      <c r="DB168" s="5">
        <v>52110</v>
      </c>
      <c r="DC168" s="5">
        <v>63866</v>
      </c>
      <c r="DD168" s="5">
        <v>49764</v>
      </c>
      <c r="DE168" s="5">
        <v>41925</v>
      </c>
      <c r="DF168" s="5">
        <v>44860</v>
      </c>
      <c r="DG168" s="5">
        <v>34743</v>
      </c>
      <c r="DH168" s="5">
        <v>38210</v>
      </c>
      <c r="DI168" s="5">
        <v>35653</v>
      </c>
      <c r="DJ168" s="5">
        <v>36696</v>
      </c>
      <c r="DK168" s="5">
        <v>27259</v>
      </c>
      <c r="DL168" s="5">
        <v>26514</v>
      </c>
      <c r="DM168" s="5">
        <v>28834</v>
      </c>
      <c r="DN168" s="5">
        <v>34332</v>
      </c>
      <c r="DO168" s="5">
        <v>52364</v>
      </c>
      <c r="DP168" s="5">
        <v>28873</v>
      </c>
      <c r="DQ168" s="5">
        <v>16468</v>
      </c>
      <c r="DR168" s="5">
        <v>32560</v>
      </c>
      <c r="DS168" s="5">
        <v>52463</v>
      </c>
      <c r="DT168" s="5">
        <v>29455</v>
      </c>
      <c r="DU168" s="5">
        <v>21721</v>
      </c>
      <c r="DV168" s="5">
        <v>21603</v>
      </c>
      <c r="DW168" s="5">
        <v>19808</v>
      </c>
      <c r="DX168" s="5">
        <v>16997</v>
      </c>
      <c r="DY168" s="5">
        <v>16648</v>
      </c>
      <c r="DZ168" s="5">
        <v>15324</v>
      </c>
      <c r="EA168" s="5">
        <v>51965</v>
      </c>
      <c r="EB168" s="5">
        <v>40431</v>
      </c>
      <c r="EC168" s="5">
        <v>59294</v>
      </c>
      <c r="ED168" s="5">
        <v>38462</v>
      </c>
      <c r="EE168" s="5">
        <v>47620</v>
      </c>
      <c r="EF168" s="5">
        <v>34315</v>
      </c>
      <c r="EG168" s="5">
        <v>17338</v>
      </c>
      <c r="EH168" s="5">
        <v>24096</v>
      </c>
      <c r="EI168" s="5">
        <v>25363</v>
      </c>
      <c r="EJ168" s="5">
        <v>21189</v>
      </c>
      <c r="EK168" s="5">
        <v>23907</v>
      </c>
      <c r="EL168" s="5">
        <v>3795</v>
      </c>
      <c r="EM168" s="5">
        <v>20443</v>
      </c>
      <c r="EN168" s="5">
        <v>4843</v>
      </c>
      <c r="EO168" s="5">
        <v>13347</v>
      </c>
      <c r="EP168" s="5">
        <v>15423</v>
      </c>
      <c r="EQ168" s="5">
        <v>2982</v>
      </c>
      <c r="ER168" s="5">
        <v>-9329</v>
      </c>
      <c r="ES168" s="5">
        <v>11660</v>
      </c>
      <c r="ET168" s="5">
        <v>12584</v>
      </c>
      <c r="EU168" s="5">
        <v>24607</v>
      </c>
      <c r="EV168" s="5">
        <v>9670</v>
      </c>
      <c r="EW168" s="5">
        <v>6711</v>
      </c>
      <c r="EX168" s="5">
        <v>9423</v>
      </c>
      <c r="EY168" s="5">
        <v>12169</v>
      </c>
      <c r="EZ168" s="5">
        <v>8442</v>
      </c>
      <c r="FA168" s="5">
        <v>13582</v>
      </c>
      <c r="FB168" s="5">
        <v>8815</v>
      </c>
      <c r="FC168" s="5">
        <v>5585</v>
      </c>
      <c r="FD168" s="5">
        <v>9209</v>
      </c>
      <c r="FE168" s="5">
        <v>7011</v>
      </c>
      <c r="FF168" s="5">
        <v>12401</v>
      </c>
      <c r="FG168" s="5">
        <v>0</v>
      </c>
      <c r="FH168" s="5">
        <v>0</v>
      </c>
      <c r="FI168" s="5">
        <v>0</v>
      </c>
      <c r="FJ168" s="5">
        <v>0</v>
      </c>
      <c r="FK168" s="5">
        <v>0</v>
      </c>
      <c r="FL168" s="5">
        <v>0</v>
      </c>
      <c r="FM168" s="5">
        <v>0</v>
      </c>
      <c r="FN168" s="5">
        <v>0</v>
      </c>
      <c r="FO168" s="5">
        <v>0</v>
      </c>
      <c r="FP168" s="5">
        <v>0</v>
      </c>
      <c r="FQ168" s="5">
        <v>0</v>
      </c>
      <c r="FR168" s="5">
        <v>0</v>
      </c>
      <c r="FS168" s="5">
        <v>0</v>
      </c>
      <c r="FT168" s="5">
        <v>0</v>
      </c>
      <c r="FU168" s="5" t="s">
        <v>220</v>
      </c>
      <c r="FV168" s="5" t="s">
        <v>220</v>
      </c>
      <c r="FW168" s="5" t="s">
        <v>220</v>
      </c>
      <c r="FX168" s="5" t="s">
        <v>220</v>
      </c>
      <c r="FY168" s="5" t="s">
        <v>220</v>
      </c>
      <c r="FZ168" s="5" t="s">
        <v>220</v>
      </c>
      <c r="GA168" s="5" t="s">
        <v>220</v>
      </c>
      <c r="GB168" s="5" t="s">
        <v>220</v>
      </c>
      <c r="GC168" s="5" t="s">
        <v>220</v>
      </c>
      <c r="GD168" s="5" t="s">
        <v>220</v>
      </c>
      <c r="GE168" s="5" t="s">
        <v>220</v>
      </c>
      <c r="GF168" s="5" t="s">
        <v>220</v>
      </c>
      <c r="GG168" s="5" t="s">
        <v>220</v>
      </c>
      <c r="GH168" s="5" t="s">
        <v>220</v>
      </c>
      <c r="GI168" s="5" t="s">
        <v>220</v>
      </c>
      <c r="GJ168" s="5" t="s">
        <v>220</v>
      </c>
      <c r="GK168" s="5" t="s">
        <v>220</v>
      </c>
      <c r="GL168" s="5" t="s">
        <v>220</v>
      </c>
      <c r="GM168" s="5">
        <v>1265433</v>
      </c>
      <c r="GN168" s="5">
        <v>536208</v>
      </c>
      <c r="GO168" s="5">
        <v>475816</v>
      </c>
      <c r="GP168" s="5">
        <v>455767</v>
      </c>
      <c r="GQ168" s="5">
        <v>592669</v>
      </c>
      <c r="GR168" s="5">
        <v>698078</v>
      </c>
      <c r="GS168" s="5">
        <v>397735</v>
      </c>
      <c r="GT168" s="5">
        <v>280049</v>
      </c>
      <c r="GU168" s="5">
        <v>367761</v>
      </c>
      <c r="GV168" s="5">
        <v>168037</v>
      </c>
      <c r="GW168" s="5">
        <v>214152</v>
      </c>
      <c r="GX168" s="5">
        <v>162383</v>
      </c>
      <c r="GY168" s="5">
        <v>116393</v>
      </c>
      <c r="GZ168" s="5">
        <v>130183</v>
      </c>
      <c r="HA168" s="5">
        <v>111560</v>
      </c>
      <c r="HB168" s="5">
        <v>147400</v>
      </c>
      <c r="HC168" s="5">
        <v>81851</v>
      </c>
      <c r="HD168" s="5">
        <v>47708</v>
      </c>
      <c r="HE168" s="5">
        <v>177205</v>
      </c>
      <c r="HF168" s="5">
        <v>84176</v>
      </c>
      <c r="HG168" s="5">
        <v>144770</v>
      </c>
      <c r="HH168" s="5">
        <v>115282</v>
      </c>
      <c r="HI168" s="5">
        <v>51863</v>
      </c>
      <c r="HJ168" s="5">
        <v>111940</v>
      </c>
      <c r="HK168" s="5">
        <v>140480</v>
      </c>
      <c r="HL168" s="5">
        <v>93563</v>
      </c>
      <c r="HM168" s="5">
        <v>88858</v>
      </c>
      <c r="HN168" s="5">
        <v>84332</v>
      </c>
      <c r="HO168" s="5">
        <v>67570</v>
      </c>
      <c r="HP168" s="5">
        <v>47874</v>
      </c>
      <c r="HQ168" s="5">
        <v>43200</v>
      </c>
      <c r="HR168" s="5">
        <v>52740</v>
      </c>
      <c r="HS168" s="5">
        <v>682249</v>
      </c>
      <c r="HT168" s="5">
        <v>880924</v>
      </c>
      <c r="HU168" s="5">
        <v>885344</v>
      </c>
      <c r="HV168" s="5">
        <v>868917</v>
      </c>
      <c r="HW168" s="5">
        <v>887343</v>
      </c>
      <c r="HX168" s="5">
        <v>1118547</v>
      </c>
      <c r="HY168" s="5">
        <v>1009591</v>
      </c>
      <c r="HZ168" s="5">
        <v>860448</v>
      </c>
      <c r="IA168" s="5">
        <v>1081116</v>
      </c>
      <c r="IB168" s="5">
        <v>1027125</v>
      </c>
      <c r="IC168" s="5">
        <v>927292</v>
      </c>
      <c r="ID168" s="5">
        <v>1552667</v>
      </c>
      <c r="IE168" s="5">
        <v>1233358</v>
      </c>
      <c r="IF168" s="5">
        <v>1222213</v>
      </c>
      <c r="IG168" s="5">
        <v>1152761</v>
      </c>
      <c r="IH168" s="5">
        <v>885610</v>
      </c>
      <c r="II168" s="5">
        <v>705408</v>
      </c>
      <c r="IJ168" s="5">
        <v>548171</v>
      </c>
      <c r="IK168" s="5">
        <v>864312</v>
      </c>
      <c r="IL168" s="5">
        <v>604286</v>
      </c>
      <c r="IM168" s="5">
        <v>471195</v>
      </c>
      <c r="IN168" s="5">
        <v>478983</v>
      </c>
      <c r="IO168" s="5">
        <v>508819</v>
      </c>
      <c r="IP168" s="5">
        <v>483146</v>
      </c>
      <c r="IQ168" s="5">
        <v>404621</v>
      </c>
      <c r="IR168" s="5">
        <v>412104</v>
      </c>
      <c r="IS168" s="5">
        <v>415222</v>
      </c>
      <c r="IT168" s="5">
        <v>364665</v>
      </c>
      <c r="IU168" s="5">
        <v>339942</v>
      </c>
      <c r="IV168" s="5">
        <v>358766</v>
      </c>
      <c r="IW168" s="5">
        <v>444249</v>
      </c>
      <c r="IX168" s="5">
        <v>407686</v>
      </c>
      <c r="IY168" s="5">
        <v>46138</v>
      </c>
      <c r="IZ168" s="5">
        <v>46982</v>
      </c>
      <c r="JA168" s="5">
        <v>47842</v>
      </c>
      <c r="JB168" s="5">
        <v>52570</v>
      </c>
      <c r="JC168" s="5">
        <v>62268</v>
      </c>
      <c r="JD168" s="5">
        <v>56578</v>
      </c>
      <c r="JE168" s="5">
        <v>52217</v>
      </c>
      <c r="JF168" s="5">
        <v>49690</v>
      </c>
      <c r="JG168" s="5">
        <v>47378</v>
      </c>
      <c r="JH168" s="5">
        <v>49660</v>
      </c>
      <c r="JI168" s="5">
        <v>42081</v>
      </c>
      <c r="JJ168" s="5">
        <v>39016</v>
      </c>
      <c r="JK168" s="5">
        <v>41904</v>
      </c>
      <c r="JL168" s="5">
        <v>38139</v>
      </c>
      <c r="JM168" s="5">
        <v>32946</v>
      </c>
      <c r="JN168" s="5">
        <v>34239</v>
      </c>
      <c r="JO168" s="5">
        <v>29146</v>
      </c>
      <c r="JP168" s="5">
        <v>31422</v>
      </c>
      <c r="JQ168" s="5">
        <v>22899</v>
      </c>
      <c r="JR168" s="5">
        <v>16054</v>
      </c>
      <c r="JS168" s="5">
        <v>15987</v>
      </c>
      <c r="JT168" s="5">
        <v>14222</v>
      </c>
      <c r="JU168" s="5">
        <v>17185</v>
      </c>
      <c r="JV168" s="5">
        <v>22806</v>
      </c>
      <c r="JW168" s="5">
        <v>16723</v>
      </c>
      <c r="JX168" s="5">
        <v>19486</v>
      </c>
      <c r="JY168" s="5">
        <v>16118</v>
      </c>
      <c r="JZ168" s="5">
        <v>16569</v>
      </c>
      <c r="KA168" s="5">
        <v>15526</v>
      </c>
      <c r="KB168" s="5">
        <v>14899</v>
      </c>
      <c r="KC168" s="5">
        <v>12647</v>
      </c>
      <c r="KD168" s="5">
        <v>13644</v>
      </c>
      <c r="KE168" s="5">
        <v>197772</v>
      </c>
      <c r="KF168" s="5">
        <v>192717</v>
      </c>
      <c r="KG168" s="5">
        <v>187239</v>
      </c>
      <c r="KH168" s="5">
        <v>166874</v>
      </c>
      <c r="KI168" s="5">
        <v>141481</v>
      </c>
      <c r="KJ168" s="5">
        <v>121937</v>
      </c>
      <c r="KK168" s="5">
        <v>111386</v>
      </c>
      <c r="KL168" s="5">
        <v>98243</v>
      </c>
      <c r="KM168" s="5">
        <v>77524</v>
      </c>
      <c r="KN168" s="5">
        <v>61515</v>
      </c>
      <c r="KO168" s="5">
        <v>51518</v>
      </c>
      <c r="KP168" s="5">
        <v>43662</v>
      </c>
      <c r="KQ168" s="5">
        <v>42971</v>
      </c>
      <c r="KR168" s="5">
        <v>41594</v>
      </c>
      <c r="KS168" s="5">
        <v>39853</v>
      </c>
      <c r="KT168" s="5">
        <v>34970</v>
      </c>
      <c r="KU168" s="5">
        <v>36212</v>
      </c>
      <c r="KV168" s="5">
        <v>34716</v>
      </c>
      <c r="KW168" s="5">
        <v>27462</v>
      </c>
      <c r="KX168" s="5">
        <v>13458</v>
      </c>
      <c r="KY168" s="5">
        <v>11247</v>
      </c>
      <c r="KZ168" s="5">
        <v>4544</v>
      </c>
      <c r="LA168" s="5">
        <v>3772</v>
      </c>
      <c r="LB168" s="5">
        <v>4546</v>
      </c>
      <c r="LC168" s="5">
        <v>3661</v>
      </c>
      <c r="LD168" s="5">
        <v>3477</v>
      </c>
      <c r="LE168" s="5">
        <v>3337</v>
      </c>
      <c r="LF168" s="5">
        <v>3177</v>
      </c>
      <c r="LG168" s="5">
        <v>3101</v>
      </c>
      <c r="LH168" s="5">
        <v>3269</v>
      </c>
      <c r="LI168" s="5">
        <v>3176</v>
      </c>
      <c r="LJ168" s="5">
        <v>2958</v>
      </c>
      <c r="LK168" s="5">
        <v>2611</v>
      </c>
      <c r="LL168" s="5">
        <v>2927</v>
      </c>
      <c r="LM168" s="5">
        <v>4282</v>
      </c>
      <c r="LN168" s="5">
        <v>6433</v>
      </c>
      <c r="LO168" s="5">
        <v>4113</v>
      </c>
      <c r="LP168" s="5">
        <v>4553</v>
      </c>
      <c r="LQ168" s="5">
        <v>4342</v>
      </c>
      <c r="LR168" s="5">
        <v>4209</v>
      </c>
      <c r="LS168" s="5">
        <v>4386</v>
      </c>
      <c r="LT168" s="5">
        <v>3832</v>
      </c>
      <c r="LU168" s="5">
        <v>2737</v>
      </c>
      <c r="LV168" s="5">
        <v>3301</v>
      </c>
      <c r="LW168" s="5">
        <v>2972</v>
      </c>
      <c r="LX168" s="5">
        <v>2616</v>
      </c>
      <c r="LY168" s="5">
        <v>1872</v>
      </c>
      <c r="LZ168" s="5">
        <v>2458</v>
      </c>
      <c r="MA168" s="5">
        <v>2586</v>
      </c>
      <c r="MB168" s="5">
        <v>2588</v>
      </c>
      <c r="MC168" s="5">
        <v>1950</v>
      </c>
      <c r="MD168" s="5">
        <v>2763</v>
      </c>
      <c r="ME168" s="5">
        <v>2931</v>
      </c>
      <c r="MF168" s="5">
        <v>2123</v>
      </c>
      <c r="MG168" s="5">
        <v>2457</v>
      </c>
      <c r="MH168" s="5">
        <v>3230</v>
      </c>
      <c r="MI168" s="5">
        <v>2626</v>
      </c>
      <c r="MJ168" s="5">
        <v>2734</v>
      </c>
      <c r="MK168" s="5">
        <v>2984</v>
      </c>
      <c r="ML168" s="5">
        <v>2165</v>
      </c>
      <c r="MM168" s="5">
        <v>1821</v>
      </c>
      <c r="MN168" s="5">
        <v>2029</v>
      </c>
      <c r="MO168" s="5">
        <v>1979</v>
      </c>
      <c r="MP168" s="5">
        <v>1719</v>
      </c>
      <c r="MQ168" s="5">
        <v>8493</v>
      </c>
      <c r="MR168" s="5">
        <v>8873</v>
      </c>
      <c r="MS168" s="5">
        <v>8338</v>
      </c>
      <c r="MT168" s="5">
        <v>6653</v>
      </c>
      <c r="MU168" s="5">
        <v>7878</v>
      </c>
      <c r="MV168" s="5">
        <v>7443</v>
      </c>
      <c r="MW168" s="5">
        <v>6173</v>
      </c>
      <c r="MX168" s="5">
        <v>4390</v>
      </c>
      <c r="MY168" s="5">
        <v>3773</v>
      </c>
      <c r="MZ168" s="5">
        <v>4024</v>
      </c>
      <c r="NA168" s="5">
        <v>3639</v>
      </c>
      <c r="NB168" s="5">
        <v>3095</v>
      </c>
      <c r="NC168" s="5">
        <v>2788</v>
      </c>
      <c r="ND168" s="5">
        <v>1809</v>
      </c>
      <c r="NE168" s="5" t="s">
        <v>220</v>
      </c>
      <c r="NF168" s="5" t="s">
        <v>220</v>
      </c>
      <c r="NG168" s="5" t="s">
        <v>220</v>
      </c>
      <c r="NH168" s="5" t="s">
        <v>220</v>
      </c>
      <c r="NI168" s="5" t="s">
        <v>220</v>
      </c>
      <c r="NJ168" s="5" t="s">
        <v>220</v>
      </c>
      <c r="NK168" s="5" t="s">
        <v>220</v>
      </c>
      <c r="NL168" s="5" t="s">
        <v>220</v>
      </c>
      <c r="NM168" s="5" t="s">
        <v>220</v>
      </c>
      <c r="NN168" s="5" t="s">
        <v>220</v>
      </c>
      <c r="NO168" s="5" t="s">
        <v>220</v>
      </c>
      <c r="NP168" s="5" t="s">
        <v>220</v>
      </c>
      <c r="NQ168" s="5" t="s">
        <v>220</v>
      </c>
      <c r="NR168" s="5" t="s">
        <v>220</v>
      </c>
      <c r="NS168" s="5" t="s">
        <v>220</v>
      </c>
      <c r="NT168" s="5" t="s">
        <v>220</v>
      </c>
      <c r="NU168" s="5" t="s">
        <v>220</v>
      </c>
      <c r="NV168" s="5" t="s">
        <v>220</v>
      </c>
      <c r="NW168" s="5">
        <v>0</v>
      </c>
      <c r="NX168" s="5">
        <v>0</v>
      </c>
      <c r="NY168" s="5">
        <v>0</v>
      </c>
      <c r="NZ168" s="5">
        <v>0</v>
      </c>
      <c r="OA168" s="5">
        <v>0</v>
      </c>
      <c r="OB168" s="5">
        <v>0</v>
      </c>
      <c r="OC168" s="5">
        <v>0</v>
      </c>
      <c r="OD168" s="5">
        <v>0</v>
      </c>
      <c r="OE168" s="5">
        <v>0</v>
      </c>
      <c r="OF168" s="5">
        <v>0</v>
      </c>
      <c r="OG168" s="5">
        <v>0</v>
      </c>
      <c r="OH168" s="5">
        <v>0</v>
      </c>
      <c r="OI168" s="5">
        <v>0</v>
      </c>
      <c r="OJ168" s="5">
        <v>0</v>
      </c>
      <c r="OK168" s="5" t="s">
        <v>220</v>
      </c>
      <c r="OL168" s="5" t="s">
        <v>220</v>
      </c>
      <c r="OM168" s="5" t="s">
        <v>220</v>
      </c>
      <c r="ON168" s="5" t="s">
        <v>220</v>
      </c>
      <c r="OO168" s="5" t="s">
        <v>220</v>
      </c>
      <c r="OP168" s="5" t="s">
        <v>220</v>
      </c>
      <c r="OQ168" s="5" t="s">
        <v>220</v>
      </c>
      <c r="OR168" s="5" t="s">
        <v>220</v>
      </c>
      <c r="OS168" s="5" t="s">
        <v>220</v>
      </c>
      <c r="OT168" s="5" t="s">
        <v>220</v>
      </c>
      <c r="OU168" s="5" t="s">
        <v>220</v>
      </c>
      <c r="OV168" s="5" t="s">
        <v>220</v>
      </c>
      <c r="OW168" s="5" t="s">
        <v>220</v>
      </c>
      <c r="OX168" s="5" t="s">
        <v>220</v>
      </c>
      <c r="OY168" s="5" t="s">
        <v>220</v>
      </c>
      <c r="OZ168" s="5" t="s">
        <v>220</v>
      </c>
      <c r="PA168" s="5" t="s">
        <v>220</v>
      </c>
      <c r="PB168" s="5" t="s">
        <v>220</v>
      </c>
      <c r="PC168" s="5">
        <v>24660</v>
      </c>
      <c r="PD168" s="5">
        <v>29102</v>
      </c>
      <c r="PE168" s="5">
        <v>23657</v>
      </c>
      <c r="PF168" s="5">
        <v>18809</v>
      </c>
      <c r="PG168" s="5">
        <v>23588</v>
      </c>
      <c r="PH168" s="5">
        <v>23641</v>
      </c>
      <c r="PI168" s="5">
        <v>24021</v>
      </c>
      <c r="PJ168" s="5">
        <v>23747</v>
      </c>
      <c r="PK168" s="5">
        <v>25109</v>
      </c>
      <c r="PL168" s="5">
        <v>17632</v>
      </c>
      <c r="PM168" s="5">
        <v>18356</v>
      </c>
      <c r="PN168" s="5">
        <v>16878</v>
      </c>
      <c r="PO168" s="5">
        <v>16484</v>
      </c>
      <c r="PP168" s="5">
        <v>15542</v>
      </c>
      <c r="PQ168" s="5">
        <v>14273</v>
      </c>
      <c r="PR168" s="5">
        <v>15875</v>
      </c>
      <c r="PS168" s="5">
        <v>12965</v>
      </c>
      <c r="PT168" s="5">
        <v>13108</v>
      </c>
      <c r="PU168" s="5">
        <v>10942</v>
      </c>
      <c r="PV168" s="5">
        <v>12591</v>
      </c>
      <c r="PW168" s="5">
        <v>13271</v>
      </c>
      <c r="PX168" s="5">
        <v>10917</v>
      </c>
      <c r="PY168" s="5">
        <v>9751</v>
      </c>
      <c r="PZ168" s="5">
        <v>9962</v>
      </c>
      <c r="QA168" s="5">
        <v>9682</v>
      </c>
      <c r="QB168" s="5">
        <v>9558</v>
      </c>
      <c r="QC168" s="5">
        <v>9291</v>
      </c>
      <c r="QD168" s="5">
        <v>9396</v>
      </c>
      <c r="QE168" s="5">
        <v>9427</v>
      </c>
      <c r="QF168" s="5">
        <v>9273</v>
      </c>
      <c r="QG168" s="5">
        <v>8873</v>
      </c>
      <c r="QH168" s="5">
        <v>8738</v>
      </c>
      <c r="QI168" s="5">
        <v>11009</v>
      </c>
      <c r="QJ168" s="5">
        <v>9638</v>
      </c>
      <c r="QK168" s="5">
        <v>12463</v>
      </c>
      <c r="QL168" s="5">
        <v>12185</v>
      </c>
      <c r="QM168" s="5">
        <v>14667</v>
      </c>
      <c r="QN168" s="5">
        <v>12520</v>
      </c>
      <c r="QO168" s="5">
        <v>11159</v>
      </c>
      <c r="QP168" s="5">
        <v>10808</v>
      </c>
      <c r="QQ168" s="5">
        <v>12750</v>
      </c>
      <c r="QR168" s="5">
        <v>13664</v>
      </c>
      <c r="QS168" s="5">
        <v>11960</v>
      </c>
      <c r="QT168" s="5">
        <v>11346</v>
      </c>
      <c r="QU168" s="5">
        <v>10224</v>
      </c>
      <c r="QV168" s="5">
        <v>9958</v>
      </c>
      <c r="QW168" s="5">
        <v>7918</v>
      </c>
      <c r="QX168" s="5">
        <v>8941</v>
      </c>
      <c r="QY168" s="5">
        <v>9103</v>
      </c>
      <c r="QZ168" s="5">
        <v>9583</v>
      </c>
      <c r="RA168" s="5">
        <v>8983</v>
      </c>
      <c r="RB168" s="5">
        <v>9192</v>
      </c>
      <c r="RC168" s="5">
        <v>9672</v>
      </c>
      <c r="RD168" s="5">
        <v>7428</v>
      </c>
      <c r="RE168" s="5">
        <v>7459</v>
      </c>
      <c r="RF168" s="5">
        <v>7237</v>
      </c>
      <c r="RG168" s="5">
        <v>7066</v>
      </c>
      <c r="RH168" s="5">
        <v>6912</v>
      </c>
      <c r="RI168" s="5">
        <v>6877</v>
      </c>
      <c r="RJ168" s="5">
        <v>6756</v>
      </c>
      <c r="RK168" s="5">
        <v>6569</v>
      </c>
      <c r="RL168" s="5">
        <v>6177</v>
      </c>
      <c r="RM168" s="5">
        <v>6514</v>
      </c>
      <c r="RN168" s="5">
        <v>6082</v>
      </c>
      <c r="RO168" s="5">
        <v>19253</v>
      </c>
      <c r="RP168" s="5">
        <v>16384</v>
      </c>
      <c r="RQ168" s="5">
        <v>18382</v>
      </c>
      <c r="RR168" s="5">
        <v>20045</v>
      </c>
      <c r="RS168" s="5">
        <v>15664</v>
      </c>
      <c r="RT168" s="5">
        <v>15673</v>
      </c>
      <c r="RU168" s="5">
        <v>15423</v>
      </c>
      <c r="RV168" s="5">
        <v>15023</v>
      </c>
      <c r="RW168" s="5">
        <v>15724</v>
      </c>
      <c r="RX168" s="5">
        <v>18013</v>
      </c>
      <c r="RY168" s="5">
        <v>16417</v>
      </c>
      <c r="RZ168" s="5">
        <v>18506</v>
      </c>
      <c r="SA168" s="5">
        <v>17323</v>
      </c>
      <c r="SB168" s="5">
        <v>17928</v>
      </c>
      <c r="SC168" s="5">
        <v>18564</v>
      </c>
      <c r="SD168" s="5">
        <v>16539</v>
      </c>
      <c r="SE168" s="5">
        <v>17758</v>
      </c>
      <c r="SF168" s="5">
        <v>16417</v>
      </c>
      <c r="SG168" s="5">
        <v>17661</v>
      </c>
      <c r="SH168" s="5">
        <v>19695</v>
      </c>
      <c r="SI168" s="5">
        <v>14355</v>
      </c>
      <c r="SJ168" s="5">
        <v>11474</v>
      </c>
      <c r="SK168" s="5">
        <v>10568</v>
      </c>
      <c r="SL168" s="5">
        <v>13103</v>
      </c>
      <c r="SM168" s="5">
        <v>12593</v>
      </c>
      <c r="SN168" s="5">
        <v>12457</v>
      </c>
      <c r="SO168" s="5">
        <v>11463</v>
      </c>
      <c r="SP168" s="5">
        <v>12390</v>
      </c>
      <c r="SQ168" s="5">
        <v>12148</v>
      </c>
      <c r="SR168" s="5">
        <v>12194</v>
      </c>
      <c r="SS168" s="5">
        <v>11895</v>
      </c>
      <c r="ST168" s="5">
        <v>11251</v>
      </c>
      <c r="SU168" s="5">
        <v>19134</v>
      </c>
      <c r="SV168" s="5">
        <v>20398</v>
      </c>
      <c r="SW168" s="5">
        <v>18484</v>
      </c>
      <c r="SX168" s="5">
        <v>19019</v>
      </c>
      <c r="SY168" s="5">
        <v>16439</v>
      </c>
      <c r="SZ168" s="5">
        <v>15174</v>
      </c>
      <c r="TA168" s="5">
        <v>15588</v>
      </c>
      <c r="TB168" s="5">
        <v>16225</v>
      </c>
      <c r="TC168" s="5">
        <v>18878</v>
      </c>
      <c r="TD168" s="5">
        <v>15259</v>
      </c>
      <c r="TE168" s="5">
        <v>12108</v>
      </c>
      <c r="TF168" s="5">
        <v>12067</v>
      </c>
      <c r="TG168" s="5">
        <v>6309</v>
      </c>
      <c r="TH168" s="5">
        <v>5597</v>
      </c>
      <c r="TI168" s="5">
        <v>4609</v>
      </c>
      <c r="TJ168" s="5">
        <v>3812</v>
      </c>
      <c r="TK168" s="5">
        <v>3324</v>
      </c>
      <c r="TL168" s="5">
        <v>625</v>
      </c>
      <c r="TM168" s="5">
        <v>3834</v>
      </c>
      <c r="TN168" s="5">
        <v>5284</v>
      </c>
      <c r="TO168" s="5">
        <v>4795</v>
      </c>
      <c r="TP168" s="5">
        <v>8057</v>
      </c>
      <c r="TQ168" s="5">
        <v>9338</v>
      </c>
      <c r="TR168" s="5">
        <v>8283</v>
      </c>
      <c r="TS168" s="5">
        <v>8541</v>
      </c>
      <c r="TT168" s="5">
        <v>9385</v>
      </c>
      <c r="TU168" s="5">
        <v>8532</v>
      </c>
      <c r="TV168" s="5">
        <v>5639</v>
      </c>
      <c r="TW168" s="5">
        <v>4263</v>
      </c>
      <c r="TX168" s="5">
        <v>4189</v>
      </c>
      <c r="TY168" s="5">
        <v>4121</v>
      </c>
      <c r="TZ168" s="5">
        <v>3595</v>
      </c>
      <c r="UA168" s="5">
        <v>273</v>
      </c>
      <c r="UB168" s="5">
        <v>233</v>
      </c>
      <c r="UC168" s="5">
        <v>128</v>
      </c>
      <c r="UD168" s="5">
        <v>136</v>
      </c>
      <c r="UE168" s="5">
        <v>149</v>
      </c>
      <c r="UF168" s="5">
        <v>188</v>
      </c>
      <c r="UG168" s="5">
        <v>189</v>
      </c>
      <c r="UH168" s="5">
        <v>730</v>
      </c>
      <c r="UI168" s="5">
        <v>655</v>
      </c>
      <c r="UJ168" s="5">
        <v>578</v>
      </c>
      <c r="UK168" s="5">
        <v>663</v>
      </c>
      <c r="UL168" s="5">
        <v>630</v>
      </c>
      <c r="UM168" s="5">
        <v>471</v>
      </c>
      <c r="UN168" s="5">
        <v>1234</v>
      </c>
      <c r="UO168" s="5">
        <v>795</v>
      </c>
      <c r="UP168" s="5">
        <v>1474</v>
      </c>
      <c r="UQ168" s="5">
        <v>3301</v>
      </c>
      <c r="UR168" s="5">
        <v>2700</v>
      </c>
      <c r="US168" s="5">
        <v>3093</v>
      </c>
      <c r="UT168" s="5">
        <v>3308</v>
      </c>
      <c r="UU168" s="5">
        <v>2655</v>
      </c>
      <c r="UV168" s="5">
        <v>2612</v>
      </c>
      <c r="UW168" s="5">
        <v>1176</v>
      </c>
      <c r="UX168" s="5">
        <v>830</v>
      </c>
      <c r="UY168" s="5">
        <v>899</v>
      </c>
      <c r="UZ168" s="5">
        <v>753</v>
      </c>
      <c r="VA168" s="5">
        <v>943</v>
      </c>
      <c r="VB168" s="5">
        <v>2996</v>
      </c>
      <c r="VC168" s="5">
        <v>3356</v>
      </c>
      <c r="VD168" s="5">
        <v>3064</v>
      </c>
      <c r="VE168" s="5">
        <v>2547</v>
      </c>
      <c r="VF168" s="5">
        <v>1762</v>
      </c>
      <c r="VG168" s="5">
        <v>112560</v>
      </c>
      <c r="VH168" s="5">
        <v>109404</v>
      </c>
      <c r="VI168" s="5">
        <v>105455</v>
      </c>
      <c r="VJ168" s="5">
        <v>100932</v>
      </c>
      <c r="VK168" s="5">
        <v>107242</v>
      </c>
      <c r="VL168" s="5">
        <v>99771</v>
      </c>
      <c r="VM168" s="5">
        <v>96603</v>
      </c>
      <c r="VN168" s="5">
        <v>83927</v>
      </c>
      <c r="VO168" s="5">
        <v>84072</v>
      </c>
      <c r="VP168" s="5">
        <v>85999</v>
      </c>
      <c r="VQ168" s="5">
        <v>75155</v>
      </c>
      <c r="VR168" s="5">
        <v>66369</v>
      </c>
      <c r="VS168" s="5">
        <v>64731</v>
      </c>
      <c r="VT168" s="5">
        <v>67939</v>
      </c>
      <c r="VU168" s="5">
        <v>64912</v>
      </c>
      <c r="VV168" s="5">
        <v>57926</v>
      </c>
      <c r="VW168" s="5">
        <v>64044</v>
      </c>
      <c r="VX168" s="5">
        <v>50081</v>
      </c>
      <c r="VY168" s="5">
        <v>59000</v>
      </c>
      <c r="VZ168" s="5">
        <v>48247</v>
      </c>
      <c r="WA168" s="5">
        <v>44198</v>
      </c>
      <c r="WB168" s="5">
        <v>52588</v>
      </c>
      <c r="WC168" s="5">
        <v>69111</v>
      </c>
      <c r="WD168" s="5">
        <v>51073</v>
      </c>
      <c r="WE168" s="5">
        <v>54245</v>
      </c>
      <c r="WF168" s="5">
        <v>50593</v>
      </c>
      <c r="WG168" s="5">
        <v>51182</v>
      </c>
      <c r="WH168" s="5">
        <v>43960</v>
      </c>
      <c r="WI168" s="5">
        <v>40345</v>
      </c>
      <c r="WJ168" s="5">
        <v>37182</v>
      </c>
      <c r="WK168" s="5">
        <v>34977</v>
      </c>
      <c r="WL168" s="5">
        <v>34462</v>
      </c>
      <c r="WM168" s="5">
        <v>112</v>
      </c>
      <c r="WN168" s="5">
        <v>195</v>
      </c>
      <c r="WO168" s="5">
        <v>291</v>
      </c>
      <c r="WP168" s="5">
        <v>829</v>
      </c>
      <c r="WQ168" s="5">
        <v>650</v>
      </c>
      <c r="WR168" s="5">
        <v>442</v>
      </c>
      <c r="WS168" s="5">
        <v>225</v>
      </c>
      <c r="WT168" s="5">
        <v>99</v>
      </c>
      <c r="WU168" s="5">
        <v>233</v>
      </c>
      <c r="WV168" s="5">
        <v>166</v>
      </c>
      <c r="WW168" s="5">
        <v>163</v>
      </c>
      <c r="WX168" s="5">
        <v>222</v>
      </c>
      <c r="WY168" s="5">
        <v>34</v>
      </c>
      <c r="WZ168" s="5">
        <v>33</v>
      </c>
      <c r="XA168" s="5">
        <v>59</v>
      </c>
      <c r="XB168" s="5">
        <v>16</v>
      </c>
      <c r="XC168" s="5">
        <v>105</v>
      </c>
      <c r="XD168" s="5">
        <v>0</v>
      </c>
      <c r="XE168" s="5">
        <v>0</v>
      </c>
      <c r="XF168" s="5">
        <v>796</v>
      </c>
      <c r="XG168" s="5">
        <v>1064</v>
      </c>
      <c r="XH168" s="5">
        <v>1012</v>
      </c>
      <c r="XI168" s="5">
        <v>1107</v>
      </c>
      <c r="XJ168" s="5">
        <v>1102</v>
      </c>
      <c r="XK168" s="5">
        <v>1179</v>
      </c>
      <c r="XL168" s="5">
        <v>1114</v>
      </c>
      <c r="XM168" s="5">
        <v>1208</v>
      </c>
      <c r="XN168" s="5">
        <v>1064</v>
      </c>
      <c r="XO168" s="5">
        <v>1011</v>
      </c>
      <c r="XP168" s="5">
        <v>987</v>
      </c>
      <c r="XQ168" s="5">
        <v>984</v>
      </c>
      <c r="XR168" s="5">
        <v>901</v>
      </c>
      <c r="XS168" s="2">
        <v>17718</v>
      </c>
      <c r="XT168" s="3" t="s">
        <v>222</v>
      </c>
      <c r="XU168" s="3" t="s">
        <v>222</v>
      </c>
      <c r="XV168" s="3" t="s">
        <v>222</v>
      </c>
      <c r="XW168" s="3" t="s">
        <v>221</v>
      </c>
      <c r="XX168" s="3" t="s">
        <v>222</v>
      </c>
      <c r="XY168" s="3" t="s">
        <v>222</v>
      </c>
      <c r="XZ168" s="3" t="s">
        <v>302</v>
      </c>
    </row>
    <row r="169" spans="1:650" x14ac:dyDescent="0.3">
      <c r="A169" s="1" t="s">
        <v>163</v>
      </c>
      <c r="B169" s="2">
        <v>4063281</v>
      </c>
      <c r="C169" s="5">
        <v>0</v>
      </c>
      <c r="D169" s="5">
        <v>0</v>
      </c>
      <c r="E169" s="5">
        <v>0</v>
      </c>
      <c r="F169" s="5">
        <v>0</v>
      </c>
      <c r="G169" s="5">
        <v>0</v>
      </c>
      <c r="H169" s="5">
        <v>0</v>
      </c>
      <c r="I169" s="5">
        <v>0</v>
      </c>
      <c r="J169" s="5">
        <v>0</v>
      </c>
      <c r="K169" s="5">
        <v>0</v>
      </c>
      <c r="L169" s="5">
        <v>0</v>
      </c>
      <c r="M169" s="5">
        <v>0</v>
      </c>
      <c r="N169" s="5">
        <v>0</v>
      </c>
      <c r="O169" s="5">
        <v>0</v>
      </c>
      <c r="P169" s="5">
        <v>0</v>
      </c>
      <c r="Q169" s="5">
        <v>9</v>
      </c>
      <c r="R169" s="5">
        <v>0</v>
      </c>
      <c r="S169" s="5">
        <v>0</v>
      </c>
      <c r="T169" s="5">
        <v>0</v>
      </c>
      <c r="U169" s="5">
        <v>0</v>
      </c>
      <c r="V169" s="5">
        <v>0</v>
      </c>
      <c r="W169" s="5">
        <v>0</v>
      </c>
      <c r="X169" s="5">
        <v>0</v>
      </c>
      <c r="Y169" s="5">
        <v>0</v>
      </c>
      <c r="Z169" s="5">
        <v>0</v>
      </c>
      <c r="AA169" s="5">
        <v>0</v>
      </c>
      <c r="AB169" s="5">
        <v>0</v>
      </c>
      <c r="AC169" s="5" t="s">
        <v>220</v>
      </c>
      <c r="AD169" s="5" t="s">
        <v>220</v>
      </c>
      <c r="AE169" s="5" t="s">
        <v>220</v>
      </c>
      <c r="AF169" s="5" t="s">
        <v>220</v>
      </c>
      <c r="AG169" s="5" t="s">
        <v>220</v>
      </c>
      <c r="AH169" s="5" t="s">
        <v>220</v>
      </c>
      <c r="AI169" s="5">
        <v>0</v>
      </c>
      <c r="AJ169" s="5">
        <v>0</v>
      </c>
      <c r="AK169" s="5">
        <v>0</v>
      </c>
      <c r="AL169" s="5">
        <v>0</v>
      </c>
      <c r="AM169" s="5">
        <v>0</v>
      </c>
      <c r="AN169" s="5">
        <v>0</v>
      </c>
      <c r="AO169" s="5">
        <v>0</v>
      </c>
      <c r="AP169" s="5">
        <v>0</v>
      </c>
      <c r="AQ169" s="5">
        <v>0</v>
      </c>
      <c r="AR169" s="5">
        <v>0</v>
      </c>
      <c r="AS169" s="5">
        <v>0</v>
      </c>
      <c r="AT169" s="5">
        <v>0</v>
      </c>
      <c r="AU169" s="5">
        <v>0</v>
      </c>
      <c r="AV169" s="5">
        <v>0</v>
      </c>
      <c r="AW169" s="5">
        <v>0</v>
      </c>
      <c r="AX169" s="5">
        <v>0</v>
      </c>
      <c r="AY169" s="5">
        <v>0</v>
      </c>
      <c r="AZ169" s="5">
        <v>0</v>
      </c>
      <c r="BA169" s="5">
        <v>0</v>
      </c>
      <c r="BB169" s="5">
        <v>0</v>
      </c>
      <c r="BC169" s="5">
        <v>0</v>
      </c>
      <c r="BD169" s="5">
        <v>0</v>
      </c>
      <c r="BE169" s="5">
        <v>0</v>
      </c>
      <c r="BF169" s="5">
        <v>0</v>
      </c>
      <c r="BG169" s="5">
        <v>0</v>
      </c>
      <c r="BH169" s="5">
        <v>0</v>
      </c>
      <c r="BI169" s="5" t="s">
        <v>220</v>
      </c>
      <c r="BJ169" s="5" t="s">
        <v>220</v>
      </c>
      <c r="BK169" s="5" t="s">
        <v>220</v>
      </c>
      <c r="BL169" s="5" t="s">
        <v>220</v>
      </c>
      <c r="BM169" s="5" t="s">
        <v>220</v>
      </c>
      <c r="BN169" s="5" t="s">
        <v>220</v>
      </c>
      <c r="BO169" s="5">
        <v>1199</v>
      </c>
      <c r="BP169" s="5">
        <v>1972</v>
      </c>
      <c r="BQ169" s="5">
        <v>676</v>
      </c>
      <c r="BR169" s="5">
        <v>2370</v>
      </c>
      <c r="BS169" s="5">
        <v>5641</v>
      </c>
      <c r="BT169" s="5">
        <v>34</v>
      </c>
      <c r="BU169" s="5">
        <v>311</v>
      </c>
      <c r="BV169" s="5">
        <v>191</v>
      </c>
      <c r="BW169" s="5">
        <v>0</v>
      </c>
      <c r="BX169" s="5">
        <v>1</v>
      </c>
      <c r="BY169" s="5">
        <v>16</v>
      </c>
      <c r="BZ169" s="5">
        <v>860</v>
      </c>
      <c r="CA169" s="5">
        <v>-14</v>
      </c>
      <c r="CB169" s="5">
        <v>395</v>
      </c>
      <c r="CC169" s="5">
        <v>771</v>
      </c>
      <c r="CD169" s="5">
        <v>29</v>
      </c>
      <c r="CE169" s="5">
        <v>55</v>
      </c>
      <c r="CF169" s="5">
        <v>203</v>
      </c>
      <c r="CG169" s="5">
        <v>36</v>
      </c>
      <c r="CH169" s="5">
        <v>18</v>
      </c>
      <c r="CI169" s="5">
        <v>0</v>
      </c>
      <c r="CJ169" s="5">
        <v>198</v>
      </c>
      <c r="CK169" s="5">
        <v>-1</v>
      </c>
      <c r="CL169" s="5">
        <v>86</v>
      </c>
      <c r="CM169" s="5">
        <v>110</v>
      </c>
      <c r="CN169" s="5">
        <v>0</v>
      </c>
      <c r="CO169" s="5" t="s">
        <v>220</v>
      </c>
      <c r="CP169" s="5" t="s">
        <v>220</v>
      </c>
      <c r="CQ169" s="5" t="s">
        <v>220</v>
      </c>
      <c r="CR169" s="5" t="s">
        <v>220</v>
      </c>
      <c r="CS169" s="5" t="s">
        <v>220</v>
      </c>
      <c r="CT169" s="5" t="s">
        <v>220</v>
      </c>
      <c r="CU169" s="5">
        <v>4801</v>
      </c>
      <c r="CV169" s="5">
        <v>804</v>
      </c>
      <c r="CW169" s="5">
        <v>3001</v>
      </c>
      <c r="CX169" s="5">
        <v>2053</v>
      </c>
      <c r="CY169" s="5">
        <v>465</v>
      </c>
      <c r="CZ169" s="5">
        <v>1229</v>
      </c>
      <c r="DA169" s="5">
        <v>2612</v>
      </c>
      <c r="DB169" s="5">
        <v>780</v>
      </c>
      <c r="DC169" s="5">
        <v>1122</v>
      </c>
      <c r="DD169" s="5">
        <v>841</v>
      </c>
      <c r="DE169" s="5">
        <v>758</v>
      </c>
      <c r="DF169" s="5">
        <v>5690</v>
      </c>
      <c r="DG169" s="5">
        <v>2092</v>
      </c>
      <c r="DH169" s="5">
        <v>665</v>
      </c>
      <c r="DI169" s="5">
        <v>1133</v>
      </c>
      <c r="DJ169" s="5">
        <v>733</v>
      </c>
      <c r="DK169" s="5">
        <v>944</v>
      </c>
      <c r="DL169" s="5">
        <v>943</v>
      </c>
      <c r="DM169" s="5">
        <v>865</v>
      </c>
      <c r="DN169" s="5">
        <v>446</v>
      </c>
      <c r="DO169" s="5">
        <v>575</v>
      </c>
      <c r="DP169" s="5">
        <v>854</v>
      </c>
      <c r="DQ169" s="5">
        <v>672</v>
      </c>
      <c r="DR169" s="5">
        <v>715</v>
      </c>
      <c r="DS169" s="5">
        <v>855</v>
      </c>
      <c r="DT169" s="5">
        <v>941</v>
      </c>
      <c r="DU169" s="5" t="s">
        <v>220</v>
      </c>
      <c r="DV169" s="5" t="s">
        <v>220</v>
      </c>
      <c r="DW169" s="5" t="s">
        <v>220</v>
      </c>
      <c r="DX169" s="5" t="s">
        <v>220</v>
      </c>
      <c r="DY169" s="5" t="s">
        <v>220</v>
      </c>
      <c r="DZ169" s="5" t="s">
        <v>220</v>
      </c>
      <c r="EA169" s="5">
        <v>158</v>
      </c>
      <c r="EB169" s="5">
        <v>585</v>
      </c>
      <c r="EC169" s="5">
        <v>139</v>
      </c>
      <c r="ED169" s="5">
        <v>-1</v>
      </c>
      <c r="EE169" s="5">
        <v>403</v>
      </c>
      <c r="EF169" s="5">
        <v>59</v>
      </c>
      <c r="EG169" s="5">
        <v>178</v>
      </c>
      <c r="EH169" s="5">
        <v>264</v>
      </c>
      <c r="EI169" s="5">
        <v>370</v>
      </c>
      <c r="EJ169" s="5">
        <v>201</v>
      </c>
      <c r="EK169" s="5">
        <v>74</v>
      </c>
      <c r="EL169" s="5">
        <v>0</v>
      </c>
      <c r="EM169" s="5">
        <v>27</v>
      </c>
      <c r="EN169" s="5">
        <v>3</v>
      </c>
      <c r="EO169" s="5">
        <v>2</v>
      </c>
      <c r="EP169" s="5">
        <v>38</v>
      </c>
      <c r="EQ169" s="5">
        <v>1</v>
      </c>
      <c r="ER169" s="5">
        <v>46</v>
      </c>
      <c r="ES169" s="5">
        <v>0</v>
      </c>
      <c r="ET169" s="5">
        <v>33</v>
      </c>
      <c r="EU169" s="5">
        <v>13</v>
      </c>
      <c r="EV169" s="5">
        <v>11</v>
      </c>
      <c r="EW169" s="5">
        <v>19</v>
      </c>
      <c r="EX169" s="5">
        <v>66</v>
      </c>
      <c r="EY169" s="5">
        <v>14</v>
      </c>
      <c r="EZ169" s="5">
        <v>21</v>
      </c>
      <c r="FA169" s="5" t="s">
        <v>220</v>
      </c>
      <c r="FB169" s="5" t="s">
        <v>220</v>
      </c>
      <c r="FC169" s="5" t="s">
        <v>220</v>
      </c>
      <c r="FD169" s="5" t="s">
        <v>220</v>
      </c>
      <c r="FE169" s="5" t="s">
        <v>220</v>
      </c>
      <c r="FF169" s="5" t="s">
        <v>220</v>
      </c>
      <c r="FG169" s="5">
        <v>0</v>
      </c>
      <c r="FH169" s="5">
        <v>0</v>
      </c>
      <c r="FI169" s="5">
        <v>0</v>
      </c>
      <c r="FJ169" s="5">
        <v>0</v>
      </c>
      <c r="FK169" s="5">
        <v>0</v>
      </c>
      <c r="FL169" s="5">
        <v>0</v>
      </c>
      <c r="FM169" s="5">
        <v>0</v>
      </c>
      <c r="FN169" s="5">
        <v>0</v>
      </c>
      <c r="FO169" s="5">
        <v>0</v>
      </c>
      <c r="FP169" s="5">
        <v>0</v>
      </c>
      <c r="FQ169" s="5">
        <v>0</v>
      </c>
      <c r="FR169" s="5">
        <v>0</v>
      </c>
      <c r="FS169" s="5">
        <v>0</v>
      </c>
      <c r="FT169" s="5">
        <v>0</v>
      </c>
      <c r="FU169" s="5" t="s">
        <v>220</v>
      </c>
      <c r="FV169" s="5" t="s">
        <v>220</v>
      </c>
      <c r="FW169" s="5" t="s">
        <v>220</v>
      </c>
      <c r="FX169" s="5" t="s">
        <v>220</v>
      </c>
      <c r="FY169" s="5" t="s">
        <v>220</v>
      </c>
      <c r="FZ169" s="5" t="s">
        <v>220</v>
      </c>
      <c r="GA169" s="5" t="s">
        <v>220</v>
      </c>
      <c r="GB169" s="5" t="s">
        <v>220</v>
      </c>
      <c r="GC169" s="5" t="s">
        <v>220</v>
      </c>
      <c r="GD169" s="5" t="s">
        <v>220</v>
      </c>
      <c r="GE169" s="5" t="s">
        <v>220</v>
      </c>
      <c r="GF169" s="5" t="s">
        <v>220</v>
      </c>
      <c r="GG169" s="5" t="s">
        <v>220</v>
      </c>
      <c r="GH169" s="5" t="s">
        <v>220</v>
      </c>
      <c r="GI169" s="5" t="s">
        <v>220</v>
      </c>
      <c r="GJ169" s="5" t="s">
        <v>220</v>
      </c>
      <c r="GK169" s="5" t="s">
        <v>220</v>
      </c>
      <c r="GL169" s="5" t="s">
        <v>220</v>
      </c>
      <c r="GM169" s="5">
        <v>6158</v>
      </c>
      <c r="GN169" s="5">
        <v>3361</v>
      </c>
      <c r="GO169" s="5">
        <v>3816</v>
      </c>
      <c r="GP169" s="5">
        <v>4422</v>
      </c>
      <c r="GQ169" s="5">
        <v>6510</v>
      </c>
      <c r="GR169" s="5">
        <v>1322</v>
      </c>
      <c r="GS169" s="5">
        <v>3100</v>
      </c>
      <c r="GT169" s="5">
        <v>1236</v>
      </c>
      <c r="GU169" s="5">
        <v>1492</v>
      </c>
      <c r="GV169" s="5">
        <v>1044</v>
      </c>
      <c r="GW169" s="5">
        <v>848</v>
      </c>
      <c r="GX169" s="5">
        <v>6549</v>
      </c>
      <c r="GY169" s="5">
        <v>2105</v>
      </c>
      <c r="GZ169" s="5">
        <v>1063</v>
      </c>
      <c r="HA169" s="5">
        <v>1915</v>
      </c>
      <c r="HB169" s="5">
        <v>800</v>
      </c>
      <c r="HC169" s="5">
        <v>1001</v>
      </c>
      <c r="HD169" s="5">
        <v>1192</v>
      </c>
      <c r="HE169" s="5">
        <v>902</v>
      </c>
      <c r="HF169" s="5">
        <v>498</v>
      </c>
      <c r="HG169" s="5">
        <v>588</v>
      </c>
      <c r="HH169" s="5">
        <v>1063</v>
      </c>
      <c r="HI169" s="5">
        <v>691</v>
      </c>
      <c r="HJ169" s="5">
        <v>866</v>
      </c>
      <c r="HK169" s="5">
        <v>979</v>
      </c>
      <c r="HL169" s="5">
        <v>962</v>
      </c>
      <c r="HM169" s="5" t="s">
        <v>220</v>
      </c>
      <c r="HN169" s="5" t="s">
        <v>220</v>
      </c>
      <c r="HO169" s="5" t="s">
        <v>220</v>
      </c>
      <c r="HP169" s="5" t="s">
        <v>220</v>
      </c>
      <c r="HQ169" s="5" t="s">
        <v>220</v>
      </c>
      <c r="HR169" s="5" t="s">
        <v>220</v>
      </c>
      <c r="HS169" s="5">
        <v>44869</v>
      </c>
      <c r="HT169" s="5">
        <v>48908</v>
      </c>
      <c r="HU169" s="5">
        <v>55750</v>
      </c>
      <c r="HV169" s="5">
        <v>50584</v>
      </c>
      <c r="HW169" s="5">
        <v>47336</v>
      </c>
      <c r="HX169" s="5">
        <v>44361</v>
      </c>
      <c r="HY169" s="5">
        <v>37458</v>
      </c>
      <c r="HZ169" s="5">
        <v>35819</v>
      </c>
      <c r="IA169" s="5">
        <v>34722</v>
      </c>
      <c r="IB169" s="5">
        <v>41124</v>
      </c>
      <c r="IC169" s="5">
        <v>28139</v>
      </c>
      <c r="ID169" s="5">
        <v>29650</v>
      </c>
      <c r="IE169" s="5">
        <v>28957</v>
      </c>
      <c r="IF169" s="5">
        <v>23820</v>
      </c>
      <c r="IG169" s="5">
        <v>20920</v>
      </c>
      <c r="IH169" s="5">
        <v>21259</v>
      </c>
      <c r="II169" s="5">
        <v>18929</v>
      </c>
      <c r="IJ169" s="5">
        <v>17868</v>
      </c>
      <c r="IK169" s="5">
        <v>18656</v>
      </c>
      <c r="IL169" s="5">
        <v>17693</v>
      </c>
      <c r="IM169" s="5">
        <v>16417</v>
      </c>
      <c r="IN169" s="5">
        <v>17289</v>
      </c>
      <c r="IO169" s="5">
        <v>16571</v>
      </c>
      <c r="IP169" s="5">
        <v>16529</v>
      </c>
      <c r="IQ169" s="5">
        <v>17572</v>
      </c>
      <c r="IR169" s="5">
        <v>17331</v>
      </c>
      <c r="IS169" s="5" t="s">
        <v>220</v>
      </c>
      <c r="IT169" s="5" t="s">
        <v>220</v>
      </c>
      <c r="IU169" s="5" t="s">
        <v>220</v>
      </c>
      <c r="IV169" s="5" t="s">
        <v>220</v>
      </c>
      <c r="IW169" s="5" t="s">
        <v>220</v>
      </c>
      <c r="IX169" s="5" t="s">
        <v>220</v>
      </c>
      <c r="IY169" s="5">
        <v>0</v>
      </c>
      <c r="IZ169" s="5">
        <v>0</v>
      </c>
      <c r="JA169" s="5">
        <v>0</v>
      </c>
      <c r="JB169" s="5">
        <v>0</v>
      </c>
      <c r="JC169" s="5">
        <v>0</v>
      </c>
      <c r="JD169" s="5">
        <v>0</v>
      </c>
      <c r="JE169" s="5">
        <v>0</v>
      </c>
      <c r="JF169" s="5">
        <v>0</v>
      </c>
      <c r="JG169" s="5">
        <v>0</v>
      </c>
      <c r="JH169" s="5">
        <v>0</v>
      </c>
      <c r="JI169" s="5">
        <v>0</v>
      </c>
      <c r="JJ169" s="5">
        <v>0</v>
      </c>
      <c r="JK169" s="5">
        <v>0</v>
      </c>
      <c r="JL169" s="5">
        <v>0</v>
      </c>
      <c r="JM169" s="5">
        <v>0</v>
      </c>
      <c r="JN169" s="5">
        <v>0</v>
      </c>
      <c r="JO169" s="5">
        <v>0</v>
      </c>
      <c r="JP169" s="5">
        <v>0</v>
      </c>
      <c r="JQ169" s="5">
        <v>0</v>
      </c>
      <c r="JR169" s="5">
        <v>0</v>
      </c>
      <c r="JS169" s="5">
        <v>0</v>
      </c>
      <c r="JT169" s="5">
        <v>0</v>
      </c>
      <c r="JU169" s="5">
        <v>0</v>
      </c>
      <c r="JV169" s="5">
        <v>3</v>
      </c>
      <c r="JW169" s="5">
        <v>5</v>
      </c>
      <c r="JX169" s="5">
        <v>8</v>
      </c>
      <c r="JY169" s="5" t="s">
        <v>220</v>
      </c>
      <c r="JZ169" s="5" t="s">
        <v>220</v>
      </c>
      <c r="KA169" s="5" t="s">
        <v>220</v>
      </c>
      <c r="KB169" s="5" t="s">
        <v>220</v>
      </c>
      <c r="KC169" s="5" t="s">
        <v>220</v>
      </c>
      <c r="KD169" s="5" t="s">
        <v>220</v>
      </c>
      <c r="KE169" s="5">
        <v>-11</v>
      </c>
      <c r="KF169" s="5">
        <v>49</v>
      </c>
      <c r="KG169" s="5">
        <v>72</v>
      </c>
      <c r="KH169" s="5">
        <v>62</v>
      </c>
      <c r="KI169" s="5">
        <v>83</v>
      </c>
      <c r="KJ169" s="5">
        <v>81</v>
      </c>
      <c r="KK169" s="5">
        <v>56</v>
      </c>
      <c r="KL169" s="5">
        <v>55</v>
      </c>
      <c r="KM169" s="5">
        <v>58</v>
      </c>
      <c r="KN169" s="5">
        <v>56</v>
      </c>
      <c r="KO169" s="5">
        <v>55</v>
      </c>
      <c r="KP169" s="5">
        <v>55</v>
      </c>
      <c r="KQ169" s="5">
        <v>5</v>
      </c>
      <c r="KR169" s="5">
        <v>1</v>
      </c>
      <c r="KS169" s="5">
        <v>0</v>
      </c>
      <c r="KT169" s="5">
        <v>1</v>
      </c>
      <c r="KU169" s="5">
        <v>1</v>
      </c>
      <c r="KV169" s="5">
        <v>0</v>
      </c>
      <c r="KW169" s="5">
        <v>1</v>
      </c>
      <c r="KX169" s="5">
        <v>1</v>
      </c>
      <c r="KY169" s="5">
        <v>25</v>
      </c>
      <c r="KZ169" s="5">
        <v>27</v>
      </c>
      <c r="LA169" s="5">
        <v>9</v>
      </c>
      <c r="LB169" s="5">
        <v>22</v>
      </c>
      <c r="LC169" s="5">
        <v>16</v>
      </c>
      <c r="LD169" s="5">
        <v>40</v>
      </c>
      <c r="LE169" s="5" t="s">
        <v>220</v>
      </c>
      <c r="LF169" s="5" t="s">
        <v>220</v>
      </c>
      <c r="LG169" s="5" t="s">
        <v>220</v>
      </c>
      <c r="LH169" s="5" t="s">
        <v>220</v>
      </c>
      <c r="LI169" s="5" t="s">
        <v>220</v>
      </c>
      <c r="LJ169" s="5" t="s">
        <v>220</v>
      </c>
      <c r="LK169" s="5">
        <v>419</v>
      </c>
      <c r="LL169" s="5">
        <v>459</v>
      </c>
      <c r="LM169" s="5">
        <v>54</v>
      </c>
      <c r="LN169" s="5">
        <v>14</v>
      </c>
      <c r="LO169" s="5">
        <v>7</v>
      </c>
      <c r="LP169" s="5">
        <v>13</v>
      </c>
      <c r="LQ169" s="5">
        <v>211</v>
      </c>
      <c r="LR169" s="5">
        <v>96</v>
      </c>
      <c r="LS169" s="5">
        <v>59</v>
      </c>
      <c r="LT169" s="5">
        <v>11</v>
      </c>
      <c r="LU169" s="5">
        <v>7</v>
      </c>
      <c r="LV169" s="5">
        <v>9</v>
      </c>
      <c r="LW169" s="5">
        <v>72</v>
      </c>
      <c r="LX169" s="5">
        <v>30</v>
      </c>
      <c r="LY169" s="5">
        <v>15</v>
      </c>
      <c r="LZ169" s="5">
        <v>30</v>
      </c>
      <c r="MA169" s="5">
        <v>119</v>
      </c>
      <c r="MB169" s="5">
        <v>84</v>
      </c>
      <c r="MC169" s="5">
        <v>19</v>
      </c>
      <c r="MD169" s="5">
        <v>11</v>
      </c>
      <c r="ME169" s="5">
        <v>17</v>
      </c>
      <c r="MF169" s="5">
        <v>28</v>
      </c>
      <c r="MG169" s="5">
        <v>2</v>
      </c>
      <c r="MH169" s="5">
        <v>21</v>
      </c>
      <c r="MI169" s="5">
        <v>12</v>
      </c>
      <c r="MJ169" s="5">
        <v>28</v>
      </c>
      <c r="MK169" s="5" t="s">
        <v>220</v>
      </c>
      <c r="ML169" s="5" t="s">
        <v>220</v>
      </c>
      <c r="MM169" s="5" t="s">
        <v>220</v>
      </c>
      <c r="MN169" s="5" t="s">
        <v>220</v>
      </c>
      <c r="MO169" s="5" t="s">
        <v>220</v>
      </c>
      <c r="MP169" s="5" t="s">
        <v>220</v>
      </c>
      <c r="MQ169" s="5">
        <v>0</v>
      </c>
      <c r="MR169" s="5">
        <v>0</v>
      </c>
      <c r="MS169" s="5">
        <v>0</v>
      </c>
      <c r="MT169" s="5">
        <v>0</v>
      </c>
      <c r="MU169" s="5">
        <v>0</v>
      </c>
      <c r="MV169" s="5">
        <v>0</v>
      </c>
      <c r="MW169" s="5">
        <v>0</v>
      </c>
      <c r="MX169" s="5">
        <v>0</v>
      </c>
      <c r="MY169" s="5">
        <v>0</v>
      </c>
      <c r="MZ169" s="5">
        <v>0</v>
      </c>
      <c r="NA169" s="5">
        <v>0</v>
      </c>
      <c r="NB169" s="5">
        <v>0</v>
      </c>
      <c r="NC169" s="5">
        <v>0</v>
      </c>
      <c r="ND169" s="5">
        <v>0</v>
      </c>
      <c r="NE169" s="5" t="s">
        <v>220</v>
      </c>
      <c r="NF169" s="5" t="s">
        <v>220</v>
      </c>
      <c r="NG169" s="5" t="s">
        <v>220</v>
      </c>
      <c r="NH169" s="5" t="s">
        <v>220</v>
      </c>
      <c r="NI169" s="5" t="s">
        <v>220</v>
      </c>
      <c r="NJ169" s="5" t="s">
        <v>220</v>
      </c>
      <c r="NK169" s="5" t="s">
        <v>220</v>
      </c>
      <c r="NL169" s="5" t="s">
        <v>220</v>
      </c>
      <c r="NM169" s="5" t="s">
        <v>220</v>
      </c>
      <c r="NN169" s="5" t="s">
        <v>220</v>
      </c>
      <c r="NO169" s="5" t="s">
        <v>220</v>
      </c>
      <c r="NP169" s="5" t="s">
        <v>220</v>
      </c>
      <c r="NQ169" s="5" t="s">
        <v>220</v>
      </c>
      <c r="NR169" s="5" t="s">
        <v>220</v>
      </c>
      <c r="NS169" s="5" t="s">
        <v>220</v>
      </c>
      <c r="NT169" s="5" t="s">
        <v>220</v>
      </c>
      <c r="NU169" s="5" t="s">
        <v>220</v>
      </c>
      <c r="NV169" s="5" t="s">
        <v>220</v>
      </c>
      <c r="NW169" s="5">
        <v>0</v>
      </c>
      <c r="NX169" s="5">
        <v>0</v>
      </c>
      <c r="NY169" s="5">
        <v>0</v>
      </c>
      <c r="NZ169" s="5">
        <v>0</v>
      </c>
      <c r="OA169" s="5">
        <v>0</v>
      </c>
      <c r="OB169" s="5">
        <v>0</v>
      </c>
      <c r="OC169" s="5">
        <v>0</v>
      </c>
      <c r="OD169" s="5">
        <v>0</v>
      </c>
      <c r="OE169" s="5">
        <v>0</v>
      </c>
      <c r="OF169" s="5">
        <v>0</v>
      </c>
      <c r="OG169" s="5">
        <v>0</v>
      </c>
      <c r="OH169" s="5">
        <v>0</v>
      </c>
      <c r="OI169" s="5">
        <v>0</v>
      </c>
      <c r="OJ169" s="5">
        <v>0</v>
      </c>
      <c r="OK169" s="5" t="s">
        <v>220</v>
      </c>
      <c r="OL169" s="5" t="s">
        <v>220</v>
      </c>
      <c r="OM169" s="5" t="s">
        <v>220</v>
      </c>
      <c r="ON169" s="5" t="s">
        <v>220</v>
      </c>
      <c r="OO169" s="5" t="s">
        <v>220</v>
      </c>
      <c r="OP169" s="5" t="s">
        <v>220</v>
      </c>
      <c r="OQ169" s="5" t="s">
        <v>220</v>
      </c>
      <c r="OR169" s="5" t="s">
        <v>220</v>
      </c>
      <c r="OS169" s="5" t="s">
        <v>220</v>
      </c>
      <c r="OT169" s="5" t="s">
        <v>220</v>
      </c>
      <c r="OU169" s="5" t="s">
        <v>220</v>
      </c>
      <c r="OV169" s="5" t="s">
        <v>220</v>
      </c>
      <c r="OW169" s="5" t="s">
        <v>220</v>
      </c>
      <c r="OX169" s="5" t="s">
        <v>220</v>
      </c>
      <c r="OY169" s="5" t="s">
        <v>220</v>
      </c>
      <c r="OZ169" s="5" t="s">
        <v>220</v>
      </c>
      <c r="PA169" s="5" t="s">
        <v>220</v>
      </c>
      <c r="PB169" s="5" t="s">
        <v>220</v>
      </c>
      <c r="PC169" s="5">
        <v>794</v>
      </c>
      <c r="PD169" s="5">
        <v>848</v>
      </c>
      <c r="PE169" s="5">
        <v>612</v>
      </c>
      <c r="PF169" s="5">
        <v>988</v>
      </c>
      <c r="PG169" s="5">
        <v>928</v>
      </c>
      <c r="PH169" s="5">
        <v>804</v>
      </c>
      <c r="PI169" s="5">
        <v>1021</v>
      </c>
      <c r="PJ169" s="5">
        <v>646</v>
      </c>
      <c r="PK169" s="5">
        <v>490</v>
      </c>
      <c r="PL169" s="5">
        <v>398</v>
      </c>
      <c r="PM169" s="5">
        <v>426</v>
      </c>
      <c r="PN169" s="5">
        <v>581</v>
      </c>
      <c r="PO169" s="5">
        <v>526</v>
      </c>
      <c r="PP169" s="5">
        <v>444</v>
      </c>
      <c r="PQ169" s="5">
        <v>428</v>
      </c>
      <c r="PR169" s="5">
        <v>389</v>
      </c>
      <c r="PS169" s="5">
        <v>405</v>
      </c>
      <c r="PT169" s="5">
        <v>422</v>
      </c>
      <c r="PU169" s="5">
        <v>647</v>
      </c>
      <c r="PV169" s="5">
        <v>553</v>
      </c>
      <c r="PW169" s="5">
        <v>619</v>
      </c>
      <c r="PX169" s="5">
        <v>601</v>
      </c>
      <c r="PY169" s="5">
        <v>529</v>
      </c>
      <c r="PZ169" s="5">
        <v>471</v>
      </c>
      <c r="QA169" s="5">
        <v>415</v>
      </c>
      <c r="QB169" s="5">
        <v>484</v>
      </c>
      <c r="QC169" s="5" t="s">
        <v>220</v>
      </c>
      <c r="QD169" s="5" t="s">
        <v>220</v>
      </c>
      <c r="QE169" s="5" t="s">
        <v>220</v>
      </c>
      <c r="QF169" s="5" t="s">
        <v>220</v>
      </c>
      <c r="QG169" s="5" t="s">
        <v>220</v>
      </c>
      <c r="QH169" s="5" t="s">
        <v>220</v>
      </c>
      <c r="QI169" s="5">
        <v>538</v>
      </c>
      <c r="QJ169" s="5">
        <v>665</v>
      </c>
      <c r="QK169" s="5">
        <v>570</v>
      </c>
      <c r="QL169" s="5">
        <v>676</v>
      </c>
      <c r="QM169" s="5">
        <v>686</v>
      </c>
      <c r="QN169" s="5">
        <v>532</v>
      </c>
      <c r="QO169" s="5">
        <v>630</v>
      </c>
      <c r="QP169" s="5">
        <v>749</v>
      </c>
      <c r="QQ169" s="5">
        <v>782</v>
      </c>
      <c r="QR169" s="5">
        <v>821</v>
      </c>
      <c r="QS169" s="5">
        <v>839</v>
      </c>
      <c r="QT169" s="5">
        <v>705</v>
      </c>
      <c r="QU169" s="5">
        <v>738</v>
      </c>
      <c r="QV169" s="5">
        <v>567</v>
      </c>
      <c r="QW169" s="5">
        <v>532</v>
      </c>
      <c r="QX169" s="5">
        <v>375</v>
      </c>
      <c r="QY169" s="5">
        <v>287</v>
      </c>
      <c r="QZ169" s="5">
        <v>276</v>
      </c>
      <c r="RA169" s="5">
        <v>250</v>
      </c>
      <c r="RB169" s="5">
        <v>260</v>
      </c>
      <c r="RC169" s="5">
        <v>253</v>
      </c>
      <c r="RD169" s="5">
        <v>201</v>
      </c>
      <c r="RE169" s="5">
        <v>141</v>
      </c>
      <c r="RF169" s="5">
        <v>164</v>
      </c>
      <c r="RG169" s="5">
        <v>152</v>
      </c>
      <c r="RH169" s="5">
        <v>189</v>
      </c>
      <c r="RI169" s="5" t="s">
        <v>220</v>
      </c>
      <c r="RJ169" s="5" t="s">
        <v>220</v>
      </c>
      <c r="RK169" s="5" t="s">
        <v>220</v>
      </c>
      <c r="RL169" s="5" t="s">
        <v>220</v>
      </c>
      <c r="RM169" s="5" t="s">
        <v>220</v>
      </c>
      <c r="RN169" s="5" t="s">
        <v>220</v>
      </c>
      <c r="RO169" s="5">
        <v>661</v>
      </c>
      <c r="RP169" s="5">
        <v>737</v>
      </c>
      <c r="RQ169" s="5">
        <v>842</v>
      </c>
      <c r="RR169" s="5">
        <v>829</v>
      </c>
      <c r="RS169" s="5">
        <v>815</v>
      </c>
      <c r="RT169" s="5">
        <v>845</v>
      </c>
      <c r="RU169" s="5">
        <v>698</v>
      </c>
      <c r="RV169" s="5">
        <v>528</v>
      </c>
      <c r="RW169" s="5">
        <v>602</v>
      </c>
      <c r="RX169" s="5">
        <v>596</v>
      </c>
      <c r="RY169" s="5">
        <v>582</v>
      </c>
      <c r="RZ169" s="5">
        <v>531</v>
      </c>
      <c r="SA169" s="5">
        <v>498</v>
      </c>
      <c r="SB169" s="5">
        <v>569</v>
      </c>
      <c r="SC169" s="5">
        <v>597</v>
      </c>
      <c r="SD169" s="5">
        <v>448</v>
      </c>
      <c r="SE169" s="5">
        <v>419</v>
      </c>
      <c r="SF169" s="5">
        <v>460</v>
      </c>
      <c r="SG169" s="5">
        <v>450</v>
      </c>
      <c r="SH169" s="5">
        <v>427</v>
      </c>
      <c r="SI169" s="5">
        <v>439</v>
      </c>
      <c r="SJ169" s="5">
        <v>396</v>
      </c>
      <c r="SK169" s="5">
        <v>499</v>
      </c>
      <c r="SL169" s="5">
        <v>476</v>
      </c>
      <c r="SM169" s="5">
        <v>463</v>
      </c>
      <c r="SN169" s="5">
        <v>473</v>
      </c>
      <c r="SO169" s="5" t="s">
        <v>220</v>
      </c>
      <c r="SP169" s="5" t="s">
        <v>220</v>
      </c>
      <c r="SQ169" s="5" t="s">
        <v>220</v>
      </c>
      <c r="SR169" s="5" t="s">
        <v>220</v>
      </c>
      <c r="SS169" s="5" t="s">
        <v>220</v>
      </c>
      <c r="ST169" s="5" t="s">
        <v>220</v>
      </c>
      <c r="SU169" s="5">
        <v>1100</v>
      </c>
      <c r="SV169" s="5">
        <v>930</v>
      </c>
      <c r="SW169" s="5">
        <v>919</v>
      </c>
      <c r="SX169" s="5">
        <v>1016</v>
      </c>
      <c r="SY169" s="5">
        <v>1042</v>
      </c>
      <c r="SZ169" s="5">
        <v>1052</v>
      </c>
      <c r="TA169" s="5">
        <v>1049</v>
      </c>
      <c r="TB169" s="5">
        <v>822</v>
      </c>
      <c r="TC169" s="5">
        <v>869</v>
      </c>
      <c r="TD169" s="5">
        <v>830</v>
      </c>
      <c r="TE169" s="5">
        <v>842</v>
      </c>
      <c r="TF169" s="5">
        <v>528</v>
      </c>
      <c r="TG169" s="5">
        <v>532</v>
      </c>
      <c r="TH169" s="5">
        <v>506</v>
      </c>
      <c r="TI169" s="5">
        <v>465</v>
      </c>
      <c r="TJ169" s="5">
        <v>394</v>
      </c>
      <c r="TK169" s="5">
        <v>563</v>
      </c>
      <c r="TL169" s="5">
        <v>420</v>
      </c>
      <c r="TM169" s="5">
        <v>449</v>
      </c>
      <c r="TN169" s="5">
        <v>513</v>
      </c>
      <c r="TO169" s="5">
        <v>453</v>
      </c>
      <c r="TP169" s="5">
        <v>387</v>
      </c>
      <c r="TQ169" s="5">
        <v>421</v>
      </c>
      <c r="TR169" s="5">
        <v>478</v>
      </c>
      <c r="TS169" s="5">
        <v>489</v>
      </c>
      <c r="TT169" s="5">
        <v>443</v>
      </c>
      <c r="TU169" s="5" t="s">
        <v>220</v>
      </c>
      <c r="TV169" s="5" t="s">
        <v>220</v>
      </c>
      <c r="TW169" s="5" t="s">
        <v>220</v>
      </c>
      <c r="TX169" s="5" t="s">
        <v>220</v>
      </c>
      <c r="TY169" s="5" t="s">
        <v>220</v>
      </c>
      <c r="TZ169" s="5" t="s">
        <v>220</v>
      </c>
      <c r="UA169" s="5">
        <v>0</v>
      </c>
      <c r="UB169" s="5">
        <v>0</v>
      </c>
      <c r="UC169" s="5">
        <v>0</v>
      </c>
      <c r="UD169" s="5">
        <v>0</v>
      </c>
      <c r="UE169" s="5">
        <v>0</v>
      </c>
      <c r="UF169" s="5">
        <v>0</v>
      </c>
      <c r="UG169" s="5">
        <v>0</v>
      </c>
      <c r="UH169" s="5">
        <v>0</v>
      </c>
      <c r="UI169" s="5">
        <v>0</v>
      </c>
      <c r="UJ169" s="5">
        <v>0</v>
      </c>
      <c r="UK169" s="5">
        <v>0</v>
      </c>
      <c r="UL169" s="5">
        <v>0</v>
      </c>
      <c r="UM169" s="5">
        <v>0</v>
      </c>
      <c r="UN169" s="5">
        <v>0</v>
      </c>
      <c r="UO169" s="5">
        <v>0</v>
      </c>
      <c r="UP169" s="5">
        <v>0</v>
      </c>
      <c r="UQ169" s="5">
        <v>10</v>
      </c>
      <c r="UR169" s="5">
        <v>16</v>
      </c>
      <c r="US169" s="5">
        <v>0</v>
      </c>
      <c r="UT169" s="5">
        <v>10</v>
      </c>
      <c r="UU169" s="5">
        <v>10</v>
      </c>
      <c r="UV169" s="5">
        <v>0</v>
      </c>
      <c r="UW169" s="5">
        <v>3</v>
      </c>
      <c r="UX169" s="5">
        <v>0</v>
      </c>
      <c r="UY169" s="5">
        <v>1</v>
      </c>
      <c r="UZ169" s="5">
        <v>5</v>
      </c>
      <c r="VA169" s="5" t="s">
        <v>220</v>
      </c>
      <c r="VB169" s="5" t="s">
        <v>220</v>
      </c>
      <c r="VC169" s="5" t="s">
        <v>220</v>
      </c>
      <c r="VD169" s="5" t="s">
        <v>220</v>
      </c>
      <c r="VE169" s="5" t="s">
        <v>220</v>
      </c>
      <c r="VF169" s="5" t="s">
        <v>220</v>
      </c>
      <c r="VG169" s="5">
        <v>3071</v>
      </c>
      <c r="VH169" s="5">
        <v>3411</v>
      </c>
      <c r="VI169" s="5">
        <v>3084</v>
      </c>
      <c r="VJ169" s="5">
        <v>2864</v>
      </c>
      <c r="VK169" s="5">
        <v>3096</v>
      </c>
      <c r="VL169" s="5">
        <v>2585</v>
      </c>
      <c r="VM169" s="5">
        <v>2787</v>
      </c>
      <c r="VN169" s="5">
        <v>2659</v>
      </c>
      <c r="VO169" s="5">
        <v>2866</v>
      </c>
      <c r="VP169" s="5">
        <v>2523</v>
      </c>
      <c r="VQ169" s="5">
        <v>2230</v>
      </c>
      <c r="VR169" s="5">
        <v>2370</v>
      </c>
      <c r="VS169" s="5">
        <v>2207</v>
      </c>
      <c r="VT169" s="5">
        <v>2239</v>
      </c>
      <c r="VU169" s="5">
        <v>2049</v>
      </c>
      <c r="VV169" s="5">
        <v>1863</v>
      </c>
      <c r="VW169" s="5">
        <v>1722</v>
      </c>
      <c r="VX169" s="5">
        <v>1158</v>
      </c>
      <c r="VY169" s="5">
        <v>1275</v>
      </c>
      <c r="VZ169" s="5">
        <v>1341</v>
      </c>
      <c r="WA169" s="5">
        <v>1218</v>
      </c>
      <c r="WB169" s="5">
        <v>1530</v>
      </c>
      <c r="WC169" s="5">
        <v>1853</v>
      </c>
      <c r="WD169" s="5">
        <v>1901</v>
      </c>
      <c r="WE169" s="5">
        <v>2067</v>
      </c>
      <c r="WF169" s="5">
        <v>1958</v>
      </c>
      <c r="WG169" s="5" t="s">
        <v>220</v>
      </c>
      <c r="WH169" s="5" t="s">
        <v>220</v>
      </c>
      <c r="WI169" s="5" t="s">
        <v>220</v>
      </c>
      <c r="WJ169" s="5" t="s">
        <v>220</v>
      </c>
      <c r="WK169" s="5" t="s">
        <v>220</v>
      </c>
      <c r="WL169" s="5" t="s">
        <v>220</v>
      </c>
      <c r="WM169" s="5">
        <v>8</v>
      </c>
      <c r="WN169" s="5">
        <v>9</v>
      </c>
      <c r="WO169" s="5">
        <v>8</v>
      </c>
      <c r="WP169" s="5">
        <v>7</v>
      </c>
      <c r="WQ169" s="5">
        <v>6</v>
      </c>
      <c r="WR169" s="5">
        <v>5</v>
      </c>
      <c r="WS169" s="5">
        <v>5</v>
      </c>
      <c r="WT169" s="5">
        <v>4</v>
      </c>
      <c r="WU169" s="5">
        <v>0</v>
      </c>
      <c r="WV169" s="5">
        <v>0</v>
      </c>
      <c r="WW169" s="5">
        <v>0</v>
      </c>
      <c r="WX169" s="5">
        <v>0</v>
      </c>
      <c r="WY169" s="5">
        <v>0</v>
      </c>
      <c r="WZ169" s="5">
        <v>0</v>
      </c>
      <c r="XA169" s="5">
        <v>0</v>
      </c>
      <c r="XB169" s="5">
        <v>0</v>
      </c>
      <c r="XC169" s="5">
        <v>0</v>
      </c>
      <c r="XD169" s="5">
        <v>0</v>
      </c>
      <c r="XE169" s="5">
        <v>0</v>
      </c>
      <c r="XF169" s="5">
        <v>0</v>
      </c>
      <c r="XG169" s="5">
        <v>0</v>
      </c>
      <c r="XH169" s="5">
        <v>4</v>
      </c>
      <c r="XI169" s="5">
        <v>2</v>
      </c>
      <c r="XJ169" s="5">
        <v>1</v>
      </c>
      <c r="XK169" s="5">
        <v>2</v>
      </c>
      <c r="XL169" s="5">
        <v>5</v>
      </c>
      <c r="XM169" s="5" t="s">
        <v>220</v>
      </c>
      <c r="XN169" s="5" t="s">
        <v>220</v>
      </c>
      <c r="XO169" s="5" t="s">
        <v>220</v>
      </c>
      <c r="XP169" s="5" t="s">
        <v>220</v>
      </c>
      <c r="XQ169" s="5" t="s">
        <v>220</v>
      </c>
      <c r="XR169" s="5" t="s">
        <v>220</v>
      </c>
      <c r="XS169" s="2">
        <v>18336</v>
      </c>
      <c r="XT169" s="3" t="s">
        <v>222</v>
      </c>
      <c r="XU169" s="3" t="s">
        <v>221</v>
      </c>
      <c r="XV169" s="3" t="s">
        <v>221</v>
      </c>
      <c r="XW169" s="3" t="s">
        <v>221</v>
      </c>
      <c r="XX169" s="3" t="s">
        <v>222</v>
      </c>
      <c r="XY169" s="3" t="s">
        <v>222</v>
      </c>
      <c r="XZ169" s="3" t="s">
        <v>244</v>
      </c>
    </row>
    <row r="170" spans="1:650" x14ac:dyDescent="0.3">
      <c r="A170" s="1" t="s">
        <v>164</v>
      </c>
      <c r="B170" s="2">
        <v>3010781</v>
      </c>
      <c r="C170" s="5">
        <v>17980</v>
      </c>
      <c r="D170" s="5">
        <v>15873</v>
      </c>
      <c r="E170" s="5">
        <v>102643</v>
      </c>
      <c r="F170" s="5">
        <v>10394</v>
      </c>
      <c r="G170" s="5">
        <v>22619</v>
      </c>
      <c r="H170" s="5">
        <v>3021</v>
      </c>
      <c r="I170" s="5">
        <v>-103</v>
      </c>
      <c r="J170" s="5">
        <v>17989</v>
      </c>
      <c r="K170" s="5">
        <v>14009</v>
      </c>
      <c r="L170" s="5">
        <v>2951</v>
      </c>
      <c r="M170" s="5">
        <v>17956</v>
      </c>
      <c r="N170" s="5">
        <v>3980</v>
      </c>
      <c r="O170" s="5">
        <v>1017</v>
      </c>
      <c r="P170" s="5">
        <v>4510</v>
      </c>
      <c r="Q170" s="5">
        <v>6475</v>
      </c>
      <c r="R170" s="5">
        <v>5682</v>
      </c>
      <c r="S170" s="5">
        <v>3268</v>
      </c>
      <c r="T170" s="5">
        <v>12192</v>
      </c>
      <c r="U170" s="5">
        <v>6822</v>
      </c>
      <c r="V170" s="5">
        <v>15302</v>
      </c>
      <c r="W170" s="5">
        <v>3120</v>
      </c>
      <c r="X170" s="5">
        <v>5636</v>
      </c>
      <c r="Y170" s="5">
        <v>2147</v>
      </c>
      <c r="Z170" s="5">
        <v>347</v>
      </c>
      <c r="AA170" s="5">
        <v>804</v>
      </c>
      <c r="AB170" s="5">
        <v>385</v>
      </c>
      <c r="AC170" s="5">
        <v>1095</v>
      </c>
      <c r="AD170" s="5">
        <v>1198</v>
      </c>
      <c r="AE170" s="5">
        <v>1345</v>
      </c>
      <c r="AF170" s="5">
        <v>1726</v>
      </c>
      <c r="AG170" s="5">
        <v>1434</v>
      </c>
      <c r="AH170" s="5">
        <v>1717</v>
      </c>
      <c r="AI170" s="5">
        <v>429664</v>
      </c>
      <c r="AJ170" s="5">
        <v>321306</v>
      </c>
      <c r="AK170" s="5">
        <v>722385</v>
      </c>
      <c r="AL170" s="5">
        <v>117245</v>
      </c>
      <c r="AM170" s="5">
        <v>208422</v>
      </c>
      <c r="AN170" s="5">
        <v>183030</v>
      </c>
      <c r="AO170" s="5">
        <v>182673</v>
      </c>
      <c r="AP170" s="5">
        <v>99213</v>
      </c>
      <c r="AQ170" s="5">
        <v>113807</v>
      </c>
      <c r="AR170" s="5">
        <v>237955</v>
      </c>
      <c r="AS170" s="5">
        <v>450594</v>
      </c>
      <c r="AT170" s="5">
        <v>219943</v>
      </c>
      <c r="AU170" s="5">
        <v>220484</v>
      </c>
      <c r="AV170" s="5">
        <v>76700</v>
      </c>
      <c r="AW170" s="5">
        <v>56912</v>
      </c>
      <c r="AX170" s="5">
        <v>389358</v>
      </c>
      <c r="AY170" s="5">
        <v>369042</v>
      </c>
      <c r="AZ170" s="5">
        <v>134534</v>
      </c>
      <c r="BA170" s="5">
        <v>39418</v>
      </c>
      <c r="BB170" s="5">
        <v>97556</v>
      </c>
      <c r="BC170" s="5">
        <v>121913</v>
      </c>
      <c r="BD170" s="5">
        <v>38190</v>
      </c>
      <c r="BE170" s="5">
        <v>27661</v>
      </c>
      <c r="BF170" s="5">
        <v>513915</v>
      </c>
      <c r="BG170" s="5">
        <v>21470</v>
      </c>
      <c r="BH170" s="5">
        <v>44424</v>
      </c>
      <c r="BI170" s="5">
        <v>40654</v>
      </c>
      <c r="BJ170" s="5">
        <v>183468</v>
      </c>
      <c r="BK170" s="5">
        <v>40922</v>
      </c>
      <c r="BL170" s="5">
        <v>31974</v>
      </c>
      <c r="BM170" s="5">
        <v>14747</v>
      </c>
      <c r="BN170" s="5">
        <v>10910</v>
      </c>
      <c r="BO170" s="5">
        <v>66699</v>
      </c>
      <c r="BP170" s="5">
        <v>28320</v>
      </c>
      <c r="BQ170" s="5">
        <v>42354</v>
      </c>
      <c r="BR170" s="5">
        <v>143882</v>
      </c>
      <c r="BS170" s="5">
        <v>48401</v>
      </c>
      <c r="BT170" s="5">
        <v>24585</v>
      </c>
      <c r="BU170" s="5">
        <v>27782</v>
      </c>
      <c r="BV170" s="5">
        <v>33540</v>
      </c>
      <c r="BW170" s="5">
        <v>45038</v>
      </c>
      <c r="BX170" s="5">
        <v>36879</v>
      </c>
      <c r="BY170" s="5">
        <v>66900</v>
      </c>
      <c r="BZ170" s="5">
        <v>31906</v>
      </c>
      <c r="CA170" s="5">
        <v>15392</v>
      </c>
      <c r="CB170" s="5">
        <v>17950</v>
      </c>
      <c r="CC170" s="5">
        <v>5665</v>
      </c>
      <c r="CD170" s="5">
        <v>28778</v>
      </c>
      <c r="CE170" s="5">
        <v>52285</v>
      </c>
      <c r="CF170" s="5">
        <v>13322</v>
      </c>
      <c r="CG170" s="5">
        <v>10739</v>
      </c>
      <c r="CH170" s="5">
        <v>8984</v>
      </c>
      <c r="CI170" s="5">
        <v>9587</v>
      </c>
      <c r="CJ170" s="5">
        <v>5881</v>
      </c>
      <c r="CK170" s="5">
        <v>6512</v>
      </c>
      <c r="CL170" s="5">
        <v>29418</v>
      </c>
      <c r="CM170" s="5">
        <v>14057</v>
      </c>
      <c r="CN170" s="5">
        <v>16964</v>
      </c>
      <c r="CO170" s="5">
        <v>15086</v>
      </c>
      <c r="CP170" s="5">
        <v>15382</v>
      </c>
      <c r="CQ170" s="5">
        <v>17157</v>
      </c>
      <c r="CR170" s="5">
        <v>6615</v>
      </c>
      <c r="CS170" s="5">
        <v>10196</v>
      </c>
      <c r="CT170" s="5">
        <v>8994</v>
      </c>
      <c r="CU170" s="5">
        <v>197348</v>
      </c>
      <c r="CV170" s="5">
        <v>166748</v>
      </c>
      <c r="CW170" s="5">
        <v>139654</v>
      </c>
      <c r="CX170" s="5">
        <v>143592</v>
      </c>
      <c r="CY170" s="5">
        <v>115088</v>
      </c>
      <c r="CZ170" s="5">
        <v>115200</v>
      </c>
      <c r="DA170" s="5">
        <v>118551</v>
      </c>
      <c r="DB170" s="5">
        <v>90314</v>
      </c>
      <c r="DC170" s="5">
        <v>90426</v>
      </c>
      <c r="DD170" s="5">
        <v>91969</v>
      </c>
      <c r="DE170" s="5">
        <v>86511</v>
      </c>
      <c r="DF170" s="5">
        <v>106514</v>
      </c>
      <c r="DG170" s="5">
        <v>104841</v>
      </c>
      <c r="DH170" s="5">
        <v>94254</v>
      </c>
      <c r="DI170" s="5">
        <v>86318</v>
      </c>
      <c r="DJ170" s="5">
        <v>67182</v>
      </c>
      <c r="DK170" s="5">
        <v>67167</v>
      </c>
      <c r="DL170" s="5">
        <v>71946</v>
      </c>
      <c r="DM170" s="5">
        <v>73587</v>
      </c>
      <c r="DN170" s="5">
        <v>75653</v>
      </c>
      <c r="DO170" s="5">
        <v>64884</v>
      </c>
      <c r="DP170" s="5">
        <v>63258</v>
      </c>
      <c r="DQ170" s="5">
        <v>56985</v>
      </c>
      <c r="DR170" s="5">
        <v>52285</v>
      </c>
      <c r="DS170" s="5">
        <v>48581</v>
      </c>
      <c r="DT170" s="5">
        <v>51890</v>
      </c>
      <c r="DU170" s="5">
        <v>49501</v>
      </c>
      <c r="DV170" s="5">
        <v>52595</v>
      </c>
      <c r="DW170" s="5">
        <v>44688</v>
      </c>
      <c r="DX170" s="5">
        <v>47015</v>
      </c>
      <c r="DY170" s="5">
        <v>53166</v>
      </c>
      <c r="DZ170" s="5">
        <v>52893</v>
      </c>
      <c r="EA170" s="5">
        <v>42825</v>
      </c>
      <c r="EB170" s="5">
        <v>21289</v>
      </c>
      <c r="EC170" s="5">
        <v>44666</v>
      </c>
      <c r="ED170" s="5">
        <v>61092</v>
      </c>
      <c r="EE170" s="5">
        <v>26151</v>
      </c>
      <c r="EF170" s="5">
        <v>20399</v>
      </c>
      <c r="EG170" s="5">
        <v>17383</v>
      </c>
      <c r="EH170" s="5">
        <v>11128</v>
      </c>
      <c r="EI170" s="5">
        <v>7626</v>
      </c>
      <c r="EJ170" s="5">
        <v>8122</v>
      </c>
      <c r="EK170" s="5">
        <v>16487</v>
      </c>
      <c r="EL170" s="5">
        <v>15960</v>
      </c>
      <c r="EM170" s="5">
        <v>11123</v>
      </c>
      <c r="EN170" s="5">
        <v>13766</v>
      </c>
      <c r="EO170" s="5">
        <v>12399</v>
      </c>
      <c r="EP170" s="5">
        <v>9501</v>
      </c>
      <c r="EQ170" s="5">
        <v>7828</v>
      </c>
      <c r="ER170" s="5">
        <v>17960</v>
      </c>
      <c r="ES170" s="5">
        <v>22429</v>
      </c>
      <c r="ET170" s="5">
        <v>21481</v>
      </c>
      <c r="EU170" s="5">
        <v>14251</v>
      </c>
      <c r="EV170" s="5">
        <v>26158</v>
      </c>
      <c r="EW170" s="5">
        <v>27652</v>
      </c>
      <c r="EX170" s="5">
        <v>16429</v>
      </c>
      <c r="EY170" s="5">
        <v>13123</v>
      </c>
      <c r="EZ170" s="5">
        <v>19691</v>
      </c>
      <c r="FA170" s="5">
        <v>20686</v>
      </c>
      <c r="FB170" s="5">
        <v>18772</v>
      </c>
      <c r="FC170" s="5">
        <v>21526</v>
      </c>
      <c r="FD170" s="5">
        <v>16494</v>
      </c>
      <c r="FE170" s="5">
        <v>49537</v>
      </c>
      <c r="FF170" s="5">
        <v>33596</v>
      </c>
      <c r="FG170" s="5">
        <v>0</v>
      </c>
      <c r="FH170" s="5">
        <v>0</v>
      </c>
      <c r="FI170" s="5">
        <v>0</v>
      </c>
      <c r="FJ170" s="5">
        <v>0</v>
      </c>
      <c r="FK170" s="5">
        <v>0</v>
      </c>
      <c r="FL170" s="5">
        <v>0</v>
      </c>
      <c r="FM170" s="5">
        <v>0</v>
      </c>
      <c r="FN170" s="5">
        <v>0</v>
      </c>
      <c r="FO170" s="5">
        <v>0</v>
      </c>
      <c r="FP170" s="5">
        <v>0</v>
      </c>
      <c r="FQ170" s="5">
        <v>0</v>
      </c>
      <c r="FR170" s="5">
        <v>0</v>
      </c>
      <c r="FS170" s="5">
        <v>0</v>
      </c>
      <c r="FT170" s="5">
        <v>0</v>
      </c>
      <c r="FU170" s="5" t="s">
        <v>220</v>
      </c>
      <c r="FV170" s="5" t="s">
        <v>220</v>
      </c>
      <c r="FW170" s="5" t="s">
        <v>220</v>
      </c>
      <c r="FX170" s="5" t="s">
        <v>220</v>
      </c>
      <c r="FY170" s="5" t="s">
        <v>220</v>
      </c>
      <c r="FZ170" s="5" t="s">
        <v>220</v>
      </c>
      <c r="GA170" s="5" t="s">
        <v>220</v>
      </c>
      <c r="GB170" s="5" t="s">
        <v>220</v>
      </c>
      <c r="GC170" s="5" t="s">
        <v>220</v>
      </c>
      <c r="GD170" s="5" t="s">
        <v>220</v>
      </c>
      <c r="GE170" s="5" t="s">
        <v>220</v>
      </c>
      <c r="GF170" s="5" t="s">
        <v>220</v>
      </c>
      <c r="GG170" s="5" t="s">
        <v>220</v>
      </c>
      <c r="GH170" s="5" t="s">
        <v>220</v>
      </c>
      <c r="GI170" s="5" t="s">
        <v>220</v>
      </c>
      <c r="GJ170" s="5" t="s">
        <v>220</v>
      </c>
      <c r="GK170" s="5" t="s">
        <v>220</v>
      </c>
      <c r="GL170" s="5" t="s">
        <v>220</v>
      </c>
      <c r="GM170" s="5">
        <v>754516</v>
      </c>
      <c r="GN170" s="5">
        <v>553536</v>
      </c>
      <c r="GO170" s="5">
        <v>1051702</v>
      </c>
      <c r="GP170" s="5">
        <v>476206</v>
      </c>
      <c r="GQ170" s="5">
        <v>420681</v>
      </c>
      <c r="GR170" s="5">
        <v>346236</v>
      </c>
      <c r="GS170" s="5">
        <v>346229</v>
      </c>
      <c r="GT170" s="5">
        <v>252184</v>
      </c>
      <c r="GU170" s="5">
        <v>270905</v>
      </c>
      <c r="GV170" s="5">
        <v>377876</v>
      </c>
      <c r="GW170" s="5">
        <v>638448</v>
      </c>
      <c r="GX170" s="5">
        <v>378303</v>
      </c>
      <c r="GY170" s="5">
        <v>352858</v>
      </c>
      <c r="GZ170" s="5">
        <v>207180</v>
      </c>
      <c r="HA170" s="5">
        <v>167770</v>
      </c>
      <c r="HB170" s="5">
        <v>500501</v>
      </c>
      <c r="HC170" s="5">
        <v>499589</v>
      </c>
      <c r="HD170" s="5">
        <v>251955</v>
      </c>
      <c r="HE170" s="5">
        <v>152995</v>
      </c>
      <c r="HF170" s="5">
        <v>218976</v>
      </c>
      <c r="HG170" s="5">
        <v>213756</v>
      </c>
      <c r="HH170" s="5">
        <v>139125</v>
      </c>
      <c r="HI170" s="5">
        <v>120958</v>
      </c>
      <c r="HJ170" s="5">
        <v>612395</v>
      </c>
      <c r="HK170" s="5">
        <v>105495</v>
      </c>
      <c r="HL170" s="5">
        <v>133354</v>
      </c>
      <c r="HM170" s="5">
        <v>127023</v>
      </c>
      <c r="HN170" s="5">
        <v>271415</v>
      </c>
      <c r="HO170" s="5">
        <v>163815</v>
      </c>
      <c r="HP170" s="5">
        <v>103825</v>
      </c>
      <c r="HQ170" s="5">
        <v>129080</v>
      </c>
      <c r="HR170" s="5">
        <v>108110</v>
      </c>
      <c r="HS170" s="5">
        <v>633759</v>
      </c>
      <c r="HT170" s="5">
        <v>754609</v>
      </c>
      <c r="HU170" s="5">
        <v>727313</v>
      </c>
      <c r="HV170" s="5">
        <v>754947</v>
      </c>
      <c r="HW170" s="5">
        <v>803278</v>
      </c>
      <c r="HX170" s="5">
        <v>869493</v>
      </c>
      <c r="HY170" s="5">
        <v>817969</v>
      </c>
      <c r="HZ170" s="5">
        <v>890529</v>
      </c>
      <c r="IA170" s="5">
        <v>927688</v>
      </c>
      <c r="IB170" s="5">
        <v>1005110</v>
      </c>
      <c r="IC170" s="5">
        <v>1079222</v>
      </c>
      <c r="ID170" s="5">
        <v>1285246</v>
      </c>
      <c r="IE170" s="5">
        <v>1182480</v>
      </c>
      <c r="IF170" s="5">
        <v>1089924</v>
      </c>
      <c r="IG170" s="5">
        <v>1092791</v>
      </c>
      <c r="IH170" s="5">
        <v>818507</v>
      </c>
      <c r="II170" s="5">
        <v>757141</v>
      </c>
      <c r="IJ170" s="5">
        <v>667142</v>
      </c>
      <c r="IK170" s="5">
        <v>637242</v>
      </c>
      <c r="IL170" s="5">
        <v>611817</v>
      </c>
      <c r="IM170" s="5">
        <v>505920</v>
      </c>
      <c r="IN170" s="5">
        <v>491840</v>
      </c>
      <c r="IO170" s="5">
        <v>476976</v>
      </c>
      <c r="IP170" s="5">
        <v>464665</v>
      </c>
      <c r="IQ170" s="5">
        <v>455034</v>
      </c>
      <c r="IR170" s="5">
        <v>453676</v>
      </c>
      <c r="IS170" s="5">
        <v>432022</v>
      </c>
      <c r="IT170" s="5">
        <v>427489</v>
      </c>
      <c r="IU170" s="5">
        <v>432550</v>
      </c>
      <c r="IV170" s="5">
        <v>402983</v>
      </c>
      <c r="IW170" s="5">
        <v>399587</v>
      </c>
      <c r="IX170" s="5">
        <v>411344</v>
      </c>
      <c r="IY170" s="5">
        <v>52303</v>
      </c>
      <c r="IZ170" s="5">
        <v>61473</v>
      </c>
      <c r="JA170" s="5">
        <v>70725</v>
      </c>
      <c r="JB170" s="5">
        <v>84998</v>
      </c>
      <c r="JC170" s="5">
        <v>77367</v>
      </c>
      <c r="JD170" s="5">
        <v>67360</v>
      </c>
      <c r="JE170" s="5">
        <v>63501</v>
      </c>
      <c r="JF170" s="5">
        <v>63679</v>
      </c>
      <c r="JG170" s="5">
        <v>67536</v>
      </c>
      <c r="JH170" s="5">
        <v>74879</v>
      </c>
      <c r="JI170" s="5">
        <v>82340</v>
      </c>
      <c r="JJ170" s="5">
        <v>77792</v>
      </c>
      <c r="JK170" s="5">
        <v>72357</v>
      </c>
      <c r="JL170" s="5">
        <v>73949</v>
      </c>
      <c r="JM170" s="5">
        <v>64002</v>
      </c>
      <c r="JN170" s="5">
        <v>66327</v>
      </c>
      <c r="JO170" s="5">
        <v>71250</v>
      </c>
      <c r="JP170" s="5">
        <v>87125</v>
      </c>
      <c r="JQ170" s="5">
        <v>72715</v>
      </c>
      <c r="JR170" s="5">
        <v>69903</v>
      </c>
      <c r="JS170" s="5">
        <v>62652</v>
      </c>
      <c r="JT170" s="5">
        <v>67349</v>
      </c>
      <c r="JU170" s="5">
        <v>56369</v>
      </c>
      <c r="JV170" s="5">
        <v>44885</v>
      </c>
      <c r="JW170" s="5">
        <v>46136</v>
      </c>
      <c r="JX170" s="5">
        <v>50181</v>
      </c>
      <c r="JY170" s="5">
        <v>47970</v>
      </c>
      <c r="JZ170" s="5">
        <v>46660</v>
      </c>
      <c r="KA170" s="5">
        <v>44769</v>
      </c>
      <c r="KB170" s="5">
        <v>38378</v>
      </c>
      <c r="KC170" s="5">
        <v>42700</v>
      </c>
      <c r="KD170" s="5">
        <v>44778</v>
      </c>
      <c r="KE170" s="5">
        <v>9087</v>
      </c>
      <c r="KF170" s="5">
        <v>8087</v>
      </c>
      <c r="KG170" s="5">
        <v>8086</v>
      </c>
      <c r="KH170" s="5">
        <v>8373</v>
      </c>
      <c r="KI170" s="5">
        <v>7420</v>
      </c>
      <c r="KJ170" s="5">
        <v>7927</v>
      </c>
      <c r="KK170" s="5">
        <v>6237</v>
      </c>
      <c r="KL170" s="5">
        <v>5989</v>
      </c>
      <c r="KM170" s="5">
        <v>5203</v>
      </c>
      <c r="KN170" s="5">
        <v>5762</v>
      </c>
      <c r="KO170" s="5">
        <v>7150</v>
      </c>
      <c r="KP170" s="5">
        <v>5823</v>
      </c>
      <c r="KQ170" s="5">
        <v>5158</v>
      </c>
      <c r="KR170" s="5">
        <v>4497</v>
      </c>
      <c r="KS170" s="5">
        <v>4240</v>
      </c>
      <c r="KT170" s="5">
        <v>3778</v>
      </c>
      <c r="KU170" s="5">
        <v>5157</v>
      </c>
      <c r="KV170" s="5">
        <v>4739</v>
      </c>
      <c r="KW170" s="5">
        <v>4889</v>
      </c>
      <c r="KX170" s="5">
        <v>5071</v>
      </c>
      <c r="KY170" s="5">
        <v>4356</v>
      </c>
      <c r="KZ170" s="5">
        <v>4137</v>
      </c>
      <c r="LA170" s="5">
        <v>3753</v>
      </c>
      <c r="LB170" s="5">
        <v>4123</v>
      </c>
      <c r="LC170" s="5">
        <v>4416</v>
      </c>
      <c r="LD170" s="5">
        <v>4120</v>
      </c>
      <c r="LE170" s="5">
        <v>3920</v>
      </c>
      <c r="LF170" s="5">
        <v>3766</v>
      </c>
      <c r="LG170" s="5">
        <v>3600</v>
      </c>
      <c r="LH170" s="5">
        <v>3328</v>
      </c>
      <c r="LI170" s="5">
        <v>3239</v>
      </c>
      <c r="LJ170" s="5">
        <v>3397</v>
      </c>
      <c r="LK170" s="5">
        <v>6280</v>
      </c>
      <c r="LL170" s="5">
        <v>5970</v>
      </c>
      <c r="LM170" s="5">
        <v>6324</v>
      </c>
      <c r="LN170" s="5">
        <v>7752</v>
      </c>
      <c r="LO170" s="5">
        <v>6804</v>
      </c>
      <c r="LP170" s="5">
        <v>5913</v>
      </c>
      <c r="LQ170" s="5">
        <v>6468</v>
      </c>
      <c r="LR170" s="5">
        <v>8514</v>
      </c>
      <c r="LS170" s="5">
        <v>7938</v>
      </c>
      <c r="LT170" s="5">
        <v>7284</v>
      </c>
      <c r="LU170" s="5">
        <v>7191</v>
      </c>
      <c r="LV170" s="5">
        <v>6935</v>
      </c>
      <c r="LW170" s="5">
        <v>6612</v>
      </c>
      <c r="LX170" s="5">
        <v>6530</v>
      </c>
      <c r="LY170" s="5">
        <v>2748</v>
      </c>
      <c r="LZ170" s="5">
        <v>2770</v>
      </c>
      <c r="MA170" s="5">
        <v>2333</v>
      </c>
      <c r="MB170" s="5">
        <v>2827</v>
      </c>
      <c r="MC170" s="5">
        <v>3370</v>
      </c>
      <c r="MD170" s="5">
        <v>3174</v>
      </c>
      <c r="ME170" s="5">
        <v>3202</v>
      </c>
      <c r="MF170" s="5">
        <v>4062</v>
      </c>
      <c r="MG170" s="5">
        <v>3058</v>
      </c>
      <c r="MH170" s="5">
        <v>3120</v>
      </c>
      <c r="MI170" s="5">
        <v>4466</v>
      </c>
      <c r="MJ170" s="5">
        <v>3270</v>
      </c>
      <c r="MK170" s="5">
        <v>3640</v>
      </c>
      <c r="ML170" s="5">
        <v>3675</v>
      </c>
      <c r="MM170" s="5">
        <v>3084</v>
      </c>
      <c r="MN170" s="5">
        <v>3036</v>
      </c>
      <c r="MO170" s="5">
        <v>2874</v>
      </c>
      <c r="MP170" s="5">
        <v>3198</v>
      </c>
      <c r="MQ170" s="5">
        <v>0</v>
      </c>
      <c r="MR170" s="5">
        <v>0</v>
      </c>
      <c r="MS170" s="5">
        <v>0</v>
      </c>
      <c r="MT170" s="5">
        <v>0</v>
      </c>
      <c r="MU170" s="5">
        <v>0</v>
      </c>
      <c r="MV170" s="5">
        <v>0</v>
      </c>
      <c r="MW170" s="5">
        <v>0</v>
      </c>
      <c r="MX170" s="5">
        <v>0</v>
      </c>
      <c r="MY170" s="5">
        <v>0</v>
      </c>
      <c r="MZ170" s="5">
        <v>0</v>
      </c>
      <c r="NA170" s="5">
        <v>0</v>
      </c>
      <c r="NB170" s="5">
        <v>0</v>
      </c>
      <c r="NC170" s="5">
        <v>0</v>
      </c>
      <c r="ND170" s="5">
        <v>0</v>
      </c>
      <c r="NE170" s="5" t="s">
        <v>220</v>
      </c>
      <c r="NF170" s="5" t="s">
        <v>220</v>
      </c>
      <c r="NG170" s="5" t="s">
        <v>220</v>
      </c>
      <c r="NH170" s="5" t="s">
        <v>220</v>
      </c>
      <c r="NI170" s="5" t="s">
        <v>220</v>
      </c>
      <c r="NJ170" s="5" t="s">
        <v>220</v>
      </c>
      <c r="NK170" s="5" t="s">
        <v>220</v>
      </c>
      <c r="NL170" s="5" t="s">
        <v>220</v>
      </c>
      <c r="NM170" s="5" t="s">
        <v>220</v>
      </c>
      <c r="NN170" s="5" t="s">
        <v>220</v>
      </c>
      <c r="NO170" s="5" t="s">
        <v>220</v>
      </c>
      <c r="NP170" s="5" t="s">
        <v>220</v>
      </c>
      <c r="NQ170" s="5" t="s">
        <v>220</v>
      </c>
      <c r="NR170" s="5" t="s">
        <v>220</v>
      </c>
      <c r="NS170" s="5" t="s">
        <v>220</v>
      </c>
      <c r="NT170" s="5" t="s">
        <v>220</v>
      </c>
      <c r="NU170" s="5" t="s">
        <v>220</v>
      </c>
      <c r="NV170" s="5" t="s">
        <v>220</v>
      </c>
      <c r="NW170" s="5">
        <v>0</v>
      </c>
      <c r="NX170" s="5">
        <v>0</v>
      </c>
      <c r="NY170" s="5">
        <v>0</v>
      </c>
      <c r="NZ170" s="5">
        <v>0</v>
      </c>
      <c r="OA170" s="5">
        <v>0</v>
      </c>
      <c r="OB170" s="5">
        <v>0</v>
      </c>
      <c r="OC170" s="5">
        <v>0</v>
      </c>
      <c r="OD170" s="5">
        <v>0</v>
      </c>
      <c r="OE170" s="5">
        <v>0</v>
      </c>
      <c r="OF170" s="5">
        <v>0</v>
      </c>
      <c r="OG170" s="5">
        <v>0</v>
      </c>
      <c r="OH170" s="5">
        <v>0</v>
      </c>
      <c r="OI170" s="5">
        <v>0</v>
      </c>
      <c r="OJ170" s="5">
        <v>0</v>
      </c>
      <c r="OK170" s="5" t="s">
        <v>220</v>
      </c>
      <c r="OL170" s="5" t="s">
        <v>220</v>
      </c>
      <c r="OM170" s="5" t="s">
        <v>220</v>
      </c>
      <c r="ON170" s="5" t="s">
        <v>220</v>
      </c>
      <c r="OO170" s="5" t="s">
        <v>220</v>
      </c>
      <c r="OP170" s="5" t="s">
        <v>220</v>
      </c>
      <c r="OQ170" s="5" t="s">
        <v>220</v>
      </c>
      <c r="OR170" s="5" t="s">
        <v>220</v>
      </c>
      <c r="OS170" s="5" t="s">
        <v>220</v>
      </c>
      <c r="OT170" s="5" t="s">
        <v>220</v>
      </c>
      <c r="OU170" s="5" t="s">
        <v>220</v>
      </c>
      <c r="OV170" s="5" t="s">
        <v>220</v>
      </c>
      <c r="OW170" s="5" t="s">
        <v>220</v>
      </c>
      <c r="OX170" s="5" t="s">
        <v>220</v>
      </c>
      <c r="OY170" s="5" t="s">
        <v>220</v>
      </c>
      <c r="OZ170" s="5" t="s">
        <v>220</v>
      </c>
      <c r="PA170" s="5" t="s">
        <v>220</v>
      </c>
      <c r="PB170" s="5" t="s">
        <v>220</v>
      </c>
      <c r="PC170" s="5">
        <v>24643</v>
      </c>
      <c r="PD170" s="5">
        <v>21426</v>
      </c>
      <c r="PE170" s="5">
        <v>19561</v>
      </c>
      <c r="PF170" s="5">
        <v>18032</v>
      </c>
      <c r="PG170" s="5">
        <v>22250</v>
      </c>
      <c r="PH170" s="5">
        <v>25008</v>
      </c>
      <c r="PI170" s="5">
        <v>23337</v>
      </c>
      <c r="PJ170" s="5">
        <v>18776</v>
      </c>
      <c r="PK170" s="5">
        <v>15745</v>
      </c>
      <c r="PL170" s="5">
        <v>14070</v>
      </c>
      <c r="PM170" s="5">
        <v>17309</v>
      </c>
      <c r="PN170" s="5">
        <v>20522</v>
      </c>
      <c r="PO170" s="5">
        <v>20434</v>
      </c>
      <c r="PP170" s="5">
        <v>21338</v>
      </c>
      <c r="PQ170" s="5">
        <v>20496</v>
      </c>
      <c r="PR170" s="5">
        <v>21248</v>
      </c>
      <c r="PS170" s="5">
        <v>22866</v>
      </c>
      <c r="PT170" s="5">
        <v>21481</v>
      </c>
      <c r="PU170" s="5">
        <v>15251</v>
      </c>
      <c r="PV170" s="5">
        <v>13377</v>
      </c>
      <c r="PW170" s="5">
        <v>9945</v>
      </c>
      <c r="PX170" s="5">
        <v>11445</v>
      </c>
      <c r="PY170" s="5">
        <v>10136</v>
      </c>
      <c r="PZ170" s="5">
        <v>10243</v>
      </c>
      <c r="QA170" s="5">
        <v>10056</v>
      </c>
      <c r="QB170" s="5">
        <v>11910</v>
      </c>
      <c r="QC170" s="5">
        <v>11405</v>
      </c>
      <c r="QD170" s="5">
        <v>11632</v>
      </c>
      <c r="QE170" s="5">
        <v>11006</v>
      </c>
      <c r="QF170" s="5">
        <v>10734</v>
      </c>
      <c r="QG170" s="5">
        <v>11784</v>
      </c>
      <c r="QH170" s="5">
        <v>12328</v>
      </c>
      <c r="QI170" s="5">
        <v>33797</v>
      </c>
      <c r="QJ170" s="5">
        <v>27567</v>
      </c>
      <c r="QK170" s="5">
        <v>28501</v>
      </c>
      <c r="QL170" s="5">
        <v>34293</v>
      </c>
      <c r="QM170" s="5">
        <v>30670</v>
      </c>
      <c r="QN170" s="5">
        <v>24296</v>
      </c>
      <c r="QO170" s="5">
        <v>25089</v>
      </c>
      <c r="QP170" s="5">
        <v>25127</v>
      </c>
      <c r="QQ170" s="5">
        <v>28369</v>
      </c>
      <c r="QR170" s="5">
        <v>30503</v>
      </c>
      <c r="QS170" s="5">
        <v>30080</v>
      </c>
      <c r="QT170" s="5">
        <v>27684</v>
      </c>
      <c r="QU170" s="5">
        <v>26846</v>
      </c>
      <c r="QV170" s="5">
        <v>23867</v>
      </c>
      <c r="QW170" s="5">
        <v>17693</v>
      </c>
      <c r="QX170" s="5">
        <v>14491</v>
      </c>
      <c r="QY170" s="5">
        <v>15024</v>
      </c>
      <c r="QZ170" s="5">
        <v>15786</v>
      </c>
      <c r="RA170" s="5">
        <v>17203</v>
      </c>
      <c r="RB170" s="5">
        <v>16460</v>
      </c>
      <c r="RC170" s="5">
        <v>14954</v>
      </c>
      <c r="RD170" s="5">
        <v>16065</v>
      </c>
      <c r="RE170" s="5">
        <v>14432</v>
      </c>
      <c r="RF170" s="5">
        <v>13215</v>
      </c>
      <c r="RG170" s="5">
        <v>14993</v>
      </c>
      <c r="RH170" s="5">
        <v>15426</v>
      </c>
      <c r="RI170" s="5">
        <v>15675</v>
      </c>
      <c r="RJ170" s="5">
        <v>14181</v>
      </c>
      <c r="RK170" s="5">
        <v>13850</v>
      </c>
      <c r="RL170" s="5">
        <v>13134</v>
      </c>
      <c r="RM170" s="5">
        <v>11950</v>
      </c>
      <c r="RN170" s="5">
        <v>12419</v>
      </c>
      <c r="RO170" s="5">
        <v>39959</v>
      </c>
      <c r="RP170" s="5">
        <v>39947</v>
      </c>
      <c r="RQ170" s="5">
        <v>39073</v>
      </c>
      <c r="RR170" s="5">
        <v>34013</v>
      </c>
      <c r="RS170" s="5">
        <v>26215</v>
      </c>
      <c r="RT170" s="5">
        <v>29204</v>
      </c>
      <c r="RU170" s="5">
        <v>23344</v>
      </c>
      <c r="RV170" s="5">
        <v>23507</v>
      </c>
      <c r="RW170" s="5">
        <v>24837</v>
      </c>
      <c r="RX170" s="5">
        <v>31227</v>
      </c>
      <c r="RY170" s="5">
        <v>29876</v>
      </c>
      <c r="RZ170" s="5">
        <v>30388</v>
      </c>
      <c r="SA170" s="5">
        <v>29005</v>
      </c>
      <c r="SB170" s="5">
        <v>27594</v>
      </c>
      <c r="SC170" s="5">
        <v>25454</v>
      </c>
      <c r="SD170" s="5">
        <v>22538</v>
      </c>
      <c r="SE170" s="5">
        <v>27251</v>
      </c>
      <c r="SF170" s="5">
        <v>29028</v>
      </c>
      <c r="SG170" s="5">
        <v>22532</v>
      </c>
      <c r="SH170" s="5">
        <v>21797</v>
      </c>
      <c r="SI170" s="5">
        <v>21507</v>
      </c>
      <c r="SJ170" s="5">
        <v>20855</v>
      </c>
      <c r="SK170" s="5">
        <v>17785</v>
      </c>
      <c r="SL170" s="5">
        <v>17239</v>
      </c>
      <c r="SM170" s="5">
        <v>17125</v>
      </c>
      <c r="SN170" s="5">
        <v>16584</v>
      </c>
      <c r="SO170" s="5">
        <v>16456</v>
      </c>
      <c r="SP170" s="5">
        <v>17837</v>
      </c>
      <c r="SQ170" s="5">
        <v>17120</v>
      </c>
      <c r="SR170" s="5">
        <v>17107</v>
      </c>
      <c r="SS170" s="5">
        <v>16428</v>
      </c>
      <c r="ST170" s="5">
        <v>17086</v>
      </c>
      <c r="SU170" s="5">
        <v>45087</v>
      </c>
      <c r="SV170" s="5">
        <v>44957</v>
      </c>
      <c r="SW170" s="5">
        <v>38208</v>
      </c>
      <c r="SX170" s="5">
        <v>37694</v>
      </c>
      <c r="SY170" s="5">
        <v>46989</v>
      </c>
      <c r="SZ170" s="5">
        <v>46848</v>
      </c>
      <c r="TA170" s="5">
        <v>47774</v>
      </c>
      <c r="TB170" s="5">
        <v>46829</v>
      </c>
      <c r="TC170" s="5">
        <v>43479</v>
      </c>
      <c r="TD170" s="5">
        <v>43799</v>
      </c>
      <c r="TE170" s="5">
        <v>33018</v>
      </c>
      <c r="TF170" s="5">
        <v>17884</v>
      </c>
      <c r="TG170" s="5">
        <v>14448</v>
      </c>
      <c r="TH170" s="5">
        <v>15741</v>
      </c>
      <c r="TI170" s="5">
        <v>17528</v>
      </c>
      <c r="TJ170" s="5">
        <v>17871</v>
      </c>
      <c r="TK170" s="5">
        <v>19279</v>
      </c>
      <c r="TL170" s="5">
        <v>19661</v>
      </c>
      <c r="TM170" s="5">
        <v>20955</v>
      </c>
      <c r="TN170" s="5">
        <v>19876</v>
      </c>
      <c r="TO170" s="5">
        <v>21083</v>
      </c>
      <c r="TP170" s="5">
        <v>23134</v>
      </c>
      <c r="TQ170" s="5">
        <v>21130</v>
      </c>
      <c r="TR170" s="5">
        <v>21936</v>
      </c>
      <c r="TS170" s="5">
        <v>20100</v>
      </c>
      <c r="TT170" s="5">
        <v>21489</v>
      </c>
      <c r="TU170" s="5">
        <v>18877</v>
      </c>
      <c r="TV170" s="5">
        <v>17501</v>
      </c>
      <c r="TW170" s="5">
        <v>16966</v>
      </c>
      <c r="TX170" s="5">
        <v>15139</v>
      </c>
      <c r="TY170" s="5">
        <v>15109</v>
      </c>
      <c r="TZ170" s="5">
        <v>19418</v>
      </c>
      <c r="UA170" s="5">
        <v>213</v>
      </c>
      <c r="UB170" s="5">
        <v>261</v>
      </c>
      <c r="UC170" s="5">
        <v>551</v>
      </c>
      <c r="UD170" s="5">
        <v>689</v>
      </c>
      <c r="UE170" s="5">
        <v>803</v>
      </c>
      <c r="UF170" s="5">
        <v>560</v>
      </c>
      <c r="UG170" s="5">
        <v>1431</v>
      </c>
      <c r="UH170" s="5">
        <v>1299</v>
      </c>
      <c r="UI170" s="5">
        <v>1256</v>
      </c>
      <c r="UJ170" s="5">
        <v>1110</v>
      </c>
      <c r="UK170" s="5">
        <v>1123</v>
      </c>
      <c r="UL170" s="5">
        <v>2016</v>
      </c>
      <c r="UM170" s="5">
        <v>1823</v>
      </c>
      <c r="UN170" s="5">
        <v>1222</v>
      </c>
      <c r="UO170" s="5">
        <v>1305</v>
      </c>
      <c r="UP170" s="5">
        <v>1533</v>
      </c>
      <c r="UQ170" s="5">
        <v>1709</v>
      </c>
      <c r="UR170" s="5">
        <v>3312</v>
      </c>
      <c r="US170" s="5">
        <v>2910</v>
      </c>
      <c r="UT170" s="5">
        <v>2812</v>
      </c>
      <c r="UU170" s="5">
        <v>2833</v>
      </c>
      <c r="UV170" s="5">
        <v>2686</v>
      </c>
      <c r="UW170" s="5">
        <v>2287</v>
      </c>
      <c r="UX170" s="5">
        <v>1759</v>
      </c>
      <c r="UY170" s="5">
        <v>1133</v>
      </c>
      <c r="UZ170" s="5">
        <v>457</v>
      </c>
      <c r="VA170" s="5">
        <v>253</v>
      </c>
      <c r="VB170" s="5">
        <v>241</v>
      </c>
      <c r="VC170" s="5">
        <v>273</v>
      </c>
      <c r="VD170" s="5">
        <v>349</v>
      </c>
      <c r="VE170" s="5">
        <v>395</v>
      </c>
      <c r="VF170" s="5">
        <v>478</v>
      </c>
      <c r="VG170" s="5">
        <v>119993</v>
      </c>
      <c r="VH170" s="5">
        <v>223331</v>
      </c>
      <c r="VI170" s="5">
        <v>114995</v>
      </c>
      <c r="VJ170" s="5">
        <v>119267</v>
      </c>
      <c r="VK170" s="5">
        <v>120649</v>
      </c>
      <c r="VL170" s="5">
        <v>129901</v>
      </c>
      <c r="VM170" s="5">
        <v>142828</v>
      </c>
      <c r="VN170" s="5">
        <v>116173</v>
      </c>
      <c r="VO170" s="5">
        <v>101892</v>
      </c>
      <c r="VP170" s="5">
        <v>126821</v>
      </c>
      <c r="VQ170" s="5">
        <v>122367</v>
      </c>
      <c r="VR170" s="5">
        <v>94223</v>
      </c>
      <c r="VS170" s="5">
        <v>103921</v>
      </c>
      <c r="VT170" s="5">
        <v>104158</v>
      </c>
      <c r="VU170" s="5">
        <v>88075</v>
      </c>
      <c r="VV170" s="5">
        <v>83295</v>
      </c>
      <c r="VW170" s="5">
        <v>80888</v>
      </c>
      <c r="VX170" s="5">
        <v>86540</v>
      </c>
      <c r="VY170" s="5">
        <v>78278</v>
      </c>
      <c r="VZ170" s="5">
        <v>81136</v>
      </c>
      <c r="WA170" s="5">
        <v>74088</v>
      </c>
      <c r="WB170" s="5">
        <v>75535</v>
      </c>
      <c r="WC170" s="5">
        <v>82347</v>
      </c>
      <c r="WD170" s="5">
        <v>82257</v>
      </c>
      <c r="WE170" s="5">
        <v>82266</v>
      </c>
      <c r="WF170" s="5">
        <v>107471</v>
      </c>
      <c r="WG170" s="5">
        <v>77014</v>
      </c>
      <c r="WH170" s="5">
        <v>63094</v>
      </c>
      <c r="WI170" s="5">
        <v>58922</v>
      </c>
      <c r="WJ170" s="5">
        <v>60297</v>
      </c>
      <c r="WK170" s="5">
        <v>58680</v>
      </c>
      <c r="WL170" s="5">
        <v>56933</v>
      </c>
      <c r="WM170" s="5">
        <v>4374</v>
      </c>
      <c r="WN170" s="5">
        <v>4573</v>
      </c>
      <c r="WO170" s="5">
        <v>4309</v>
      </c>
      <c r="WP170" s="5">
        <v>4135</v>
      </c>
      <c r="WQ170" s="5">
        <v>2952</v>
      </c>
      <c r="WR170" s="5">
        <v>2150</v>
      </c>
      <c r="WS170" s="5">
        <v>2298</v>
      </c>
      <c r="WT170" s="5">
        <v>2617</v>
      </c>
      <c r="WU170" s="5">
        <v>2946</v>
      </c>
      <c r="WV170" s="5">
        <v>3419</v>
      </c>
      <c r="WW170" s="5">
        <v>3746</v>
      </c>
      <c r="WX170" s="5">
        <v>3761</v>
      </c>
      <c r="WY170" s="5">
        <v>3514</v>
      </c>
      <c r="WZ170" s="5">
        <v>3342</v>
      </c>
      <c r="XA170" s="5">
        <v>3642</v>
      </c>
      <c r="XB170" s="5">
        <v>3594</v>
      </c>
      <c r="XC170" s="5">
        <v>2236</v>
      </c>
      <c r="XD170" s="5">
        <v>2941</v>
      </c>
      <c r="XE170" s="5">
        <v>6191</v>
      </c>
      <c r="XF170" s="5">
        <v>6542</v>
      </c>
      <c r="XG170" s="5">
        <v>6295</v>
      </c>
      <c r="XH170" s="5">
        <v>7146</v>
      </c>
      <c r="XI170" s="5">
        <v>4389</v>
      </c>
      <c r="XJ170" s="5">
        <v>4300</v>
      </c>
      <c r="XK170" s="5">
        <v>4039</v>
      </c>
      <c r="XL170" s="5">
        <v>3955</v>
      </c>
      <c r="XM170" s="5">
        <v>4113</v>
      </c>
      <c r="XN170" s="5">
        <v>3984</v>
      </c>
      <c r="XO170" s="5">
        <v>3831</v>
      </c>
      <c r="XP170" s="5">
        <v>3267</v>
      </c>
      <c r="XQ170" s="5">
        <v>2984</v>
      </c>
      <c r="XR170" s="5">
        <v>2761</v>
      </c>
      <c r="XS170" s="2">
        <v>18454</v>
      </c>
      <c r="XT170" s="3" t="s">
        <v>222</v>
      </c>
      <c r="XU170" s="3" t="s">
        <v>222</v>
      </c>
      <c r="XV170" s="3" t="s">
        <v>222</v>
      </c>
      <c r="XW170" s="3" t="s">
        <v>221</v>
      </c>
      <c r="XX170" s="3" t="s">
        <v>222</v>
      </c>
      <c r="XY170" s="3" t="s">
        <v>222</v>
      </c>
      <c r="XZ170" s="3" t="s">
        <v>237</v>
      </c>
    </row>
    <row r="171" spans="1:650" x14ac:dyDescent="0.3">
      <c r="A171" s="1" t="s">
        <v>165</v>
      </c>
      <c r="B171" s="2">
        <v>4057028</v>
      </c>
      <c r="C171" s="5">
        <v>1534</v>
      </c>
      <c r="D171" s="5">
        <v>129</v>
      </c>
      <c r="E171" s="5">
        <v>863</v>
      </c>
      <c r="F171" s="5">
        <v>672</v>
      </c>
      <c r="G171" s="5">
        <v>1285</v>
      </c>
      <c r="H171" s="5">
        <v>6053</v>
      </c>
      <c r="I171" s="5">
        <v>1380</v>
      </c>
      <c r="J171" s="5">
        <v>29</v>
      </c>
      <c r="K171" s="5">
        <v>5321</v>
      </c>
      <c r="L171" s="5">
        <v>314</v>
      </c>
      <c r="M171" s="5">
        <v>0</v>
      </c>
      <c r="N171" s="5">
        <v>0</v>
      </c>
      <c r="O171" s="5">
        <v>0</v>
      </c>
      <c r="P171" s="5">
        <v>0</v>
      </c>
      <c r="Q171" s="5">
        <v>0</v>
      </c>
      <c r="R171" s="5">
        <v>0</v>
      </c>
      <c r="S171" s="5">
        <v>0</v>
      </c>
      <c r="T171" s="5">
        <v>0</v>
      </c>
      <c r="U171" s="5">
        <v>0</v>
      </c>
      <c r="V171" s="5">
        <v>0</v>
      </c>
      <c r="W171" s="5">
        <v>0</v>
      </c>
      <c r="X171" s="5">
        <v>0</v>
      </c>
      <c r="Y171" s="5">
        <v>0</v>
      </c>
      <c r="Z171" s="5">
        <v>0</v>
      </c>
      <c r="AA171" s="5">
        <v>0</v>
      </c>
      <c r="AB171" s="5">
        <v>0</v>
      </c>
      <c r="AC171" s="5">
        <v>0</v>
      </c>
      <c r="AD171" s="5">
        <v>0</v>
      </c>
      <c r="AE171" s="5">
        <v>0</v>
      </c>
      <c r="AF171" s="5">
        <v>0</v>
      </c>
      <c r="AG171" s="5">
        <v>0</v>
      </c>
      <c r="AH171" s="5">
        <v>0</v>
      </c>
      <c r="AI171" s="5">
        <v>0</v>
      </c>
      <c r="AJ171" s="5">
        <v>0</v>
      </c>
      <c r="AK171" s="5">
        <v>0</v>
      </c>
      <c r="AL171" s="5">
        <v>0</v>
      </c>
      <c r="AM171" s="5">
        <v>0</v>
      </c>
      <c r="AN171" s="5">
        <v>0</v>
      </c>
      <c r="AO171" s="5">
        <v>0</v>
      </c>
      <c r="AP171" s="5">
        <v>0</v>
      </c>
      <c r="AQ171" s="5">
        <v>0</v>
      </c>
      <c r="AR171" s="5">
        <v>0</v>
      </c>
      <c r="AS171" s="5">
        <v>0</v>
      </c>
      <c r="AT171" s="5">
        <v>0</v>
      </c>
      <c r="AU171" s="5">
        <v>0</v>
      </c>
      <c r="AV171" s="5">
        <v>0</v>
      </c>
      <c r="AW171" s="5">
        <v>0</v>
      </c>
      <c r="AX171" s="5">
        <v>0</v>
      </c>
      <c r="AY171" s="5">
        <v>0</v>
      </c>
      <c r="AZ171" s="5">
        <v>256</v>
      </c>
      <c r="BA171" s="5">
        <v>1276</v>
      </c>
      <c r="BB171" s="5">
        <v>2142</v>
      </c>
      <c r="BC171" s="5">
        <v>1387</v>
      </c>
      <c r="BD171" s="5">
        <v>745</v>
      </c>
      <c r="BE171" s="5">
        <v>1591</v>
      </c>
      <c r="BF171" s="5">
        <v>2059</v>
      </c>
      <c r="BG171" s="5">
        <v>755</v>
      </c>
      <c r="BH171" s="5">
        <v>624</v>
      </c>
      <c r="BI171" s="5">
        <v>253</v>
      </c>
      <c r="BJ171" s="5">
        <v>-1793</v>
      </c>
      <c r="BK171" s="5">
        <v>280783</v>
      </c>
      <c r="BL171" s="5">
        <v>341085</v>
      </c>
      <c r="BM171" s="5">
        <v>0</v>
      </c>
      <c r="BN171" s="5">
        <v>0</v>
      </c>
      <c r="BO171" s="5">
        <v>77427</v>
      </c>
      <c r="BP171" s="5">
        <v>92741</v>
      </c>
      <c r="BQ171" s="5">
        <v>54798</v>
      </c>
      <c r="BR171" s="5">
        <v>45596</v>
      </c>
      <c r="BS171" s="5">
        <v>30947</v>
      </c>
      <c r="BT171" s="5">
        <v>47309</v>
      </c>
      <c r="BU171" s="5">
        <v>32660</v>
      </c>
      <c r="BV171" s="5">
        <v>28239</v>
      </c>
      <c r="BW171" s="5">
        <v>15351</v>
      </c>
      <c r="BX171" s="5">
        <v>779</v>
      </c>
      <c r="BY171" s="5">
        <v>27189</v>
      </c>
      <c r="BZ171" s="5">
        <v>11750</v>
      </c>
      <c r="CA171" s="5">
        <v>4314</v>
      </c>
      <c r="CB171" s="5">
        <v>6614</v>
      </c>
      <c r="CC171" s="5">
        <v>8363</v>
      </c>
      <c r="CD171" s="5">
        <v>17555</v>
      </c>
      <c r="CE171" s="5">
        <v>7048</v>
      </c>
      <c r="CF171" s="5">
        <v>1808</v>
      </c>
      <c r="CG171" s="5">
        <v>4588</v>
      </c>
      <c r="CH171" s="5">
        <v>4194</v>
      </c>
      <c r="CI171" s="5">
        <v>3302</v>
      </c>
      <c r="CJ171" s="5">
        <v>1510</v>
      </c>
      <c r="CK171" s="5">
        <v>1212</v>
      </c>
      <c r="CL171" s="5">
        <v>463</v>
      </c>
      <c r="CM171" s="5">
        <v>3719</v>
      </c>
      <c r="CN171" s="5">
        <v>3355</v>
      </c>
      <c r="CO171" s="5">
        <v>3811</v>
      </c>
      <c r="CP171" s="5">
        <v>2465</v>
      </c>
      <c r="CQ171" s="5">
        <v>9313</v>
      </c>
      <c r="CR171" s="5">
        <v>15846</v>
      </c>
      <c r="CS171" s="5">
        <v>13146</v>
      </c>
      <c r="CT171" s="5">
        <v>4240</v>
      </c>
      <c r="CU171" s="5">
        <v>161848</v>
      </c>
      <c r="CV171" s="5">
        <v>101470</v>
      </c>
      <c r="CW171" s="5">
        <v>77974</v>
      </c>
      <c r="CX171" s="5">
        <v>64390</v>
      </c>
      <c r="CY171" s="5">
        <v>76409</v>
      </c>
      <c r="CZ171" s="5">
        <v>64977</v>
      </c>
      <c r="DA171" s="5">
        <v>50278</v>
      </c>
      <c r="DB171" s="5">
        <v>48021</v>
      </c>
      <c r="DC171" s="5">
        <v>37355</v>
      </c>
      <c r="DD171" s="5">
        <v>31743</v>
      </c>
      <c r="DE171" s="5">
        <v>40395</v>
      </c>
      <c r="DF171" s="5">
        <v>26160</v>
      </c>
      <c r="DG171" s="5">
        <v>19910</v>
      </c>
      <c r="DH171" s="5">
        <v>30207</v>
      </c>
      <c r="DI171" s="5">
        <v>29467</v>
      </c>
      <c r="DJ171" s="5">
        <v>31488</v>
      </c>
      <c r="DK171" s="5">
        <v>29865</v>
      </c>
      <c r="DL171" s="5">
        <v>25578</v>
      </c>
      <c r="DM171" s="5">
        <v>28255</v>
      </c>
      <c r="DN171" s="5">
        <v>33985</v>
      </c>
      <c r="DO171" s="5">
        <v>30707</v>
      </c>
      <c r="DP171" s="5">
        <v>28117</v>
      </c>
      <c r="DQ171" s="5">
        <v>22519</v>
      </c>
      <c r="DR171" s="5">
        <v>25654</v>
      </c>
      <c r="DS171" s="5">
        <v>20261</v>
      </c>
      <c r="DT171" s="5">
        <v>23660</v>
      </c>
      <c r="DU171" s="5">
        <v>19808</v>
      </c>
      <c r="DV171" s="5">
        <v>28333</v>
      </c>
      <c r="DW171" s="5">
        <v>23899</v>
      </c>
      <c r="DX171" s="5">
        <v>21392</v>
      </c>
      <c r="DY171" s="5">
        <v>18353</v>
      </c>
      <c r="DZ171" s="5">
        <v>23998</v>
      </c>
      <c r="EA171" s="5">
        <v>11528</v>
      </c>
      <c r="EB171" s="5">
        <v>3922</v>
      </c>
      <c r="EC171" s="5">
        <v>3323</v>
      </c>
      <c r="ED171" s="5">
        <v>7697</v>
      </c>
      <c r="EE171" s="5">
        <v>7514</v>
      </c>
      <c r="EF171" s="5">
        <v>4074</v>
      </c>
      <c r="EG171" s="5">
        <v>3057</v>
      </c>
      <c r="EH171" s="5">
        <v>2247</v>
      </c>
      <c r="EI171" s="5">
        <v>10501</v>
      </c>
      <c r="EJ171" s="5">
        <v>1814</v>
      </c>
      <c r="EK171" s="5">
        <v>1930</v>
      </c>
      <c r="EL171" s="5">
        <v>1238</v>
      </c>
      <c r="EM171" s="5">
        <v>1793</v>
      </c>
      <c r="EN171" s="5">
        <v>1161</v>
      </c>
      <c r="EO171" s="5">
        <v>1597</v>
      </c>
      <c r="EP171" s="5">
        <v>2238</v>
      </c>
      <c r="EQ171" s="5">
        <v>2972</v>
      </c>
      <c r="ER171" s="5">
        <v>1954</v>
      </c>
      <c r="ES171" s="5">
        <v>2878</v>
      </c>
      <c r="ET171" s="5">
        <v>4951</v>
      </c>
      <c r="EU171" s="5">
        <v>10338</v>
      </c>
      <c r="EV171" s="5">
        <v>3333</v>
      </c>
      <c r="EW171" s="5">
        <v>3139</v>
      </c>
      <c r="EX171" s="5">
        <v>3340</v>
      </c>
      <c r="EY171" s="5">
        <v>4094</v>
      </c>
      <c r="EZ171" s="5">
        <v>2872</v>
      </c>
      <c r="FA171" s="5">
        <v>564</v>
      </c>
      <c r="FB171" s="5">
        <v>3745</v>
      </c>
      <c r="FC171" s="5">
        <v>2005</v>
      </c>
      <c r="FD171" s="5">
        <v>4945</v>
      </c>
      <c r="FE171" s="5">
        <v>3554</v>
      </c>
      <c r="FF171" s="5">
        <v>4766</v>
      </c>
      <c r="FG171" s="5">
        <v>0</v>
      </c>
      <c r="FH171" s="5">
        <v>0</v>
      </c>
      <c r="FI171" s="5">
        <v>0</v>
      </c>
      <c r="FJ171" s="5">
        <v>0</v>
      </c>
      <c r="FK171" s="5">
        <v>0</v>
      </c>
      <c r="FL171" s="5">
        <v>0</v>
      </c>
      <c r="FM171" s="5">
        <v>0</v>
      </c>
      <c r="FN171" s="5">
        <v>0</v>
      </c>
      <c r="FO171" s="5">
        <v>0</v>
      </c>
      <c r="FP171" s="5">
        <v>0</v>
      </c>
      <c r="FQ171" s="5">
        <v>0</v>
      </c>
      <c r="FR171" s="5">
        <v>0</v>
      </c>
      <c r="FS171" s="5">
        <v>0</v>
      </c>
      <c r="FT171" s="5">
        <v>0</v>
      </c>
      <c r="FU171" s="5" t="s">
        <v>220</v>
      </c>
      <c r="FV171" s="5" t="s">
        <v>220</v>
      </c>
      <c r="FW171" s="5" t="s">
        <v>220</v>
      </c>
      <c r="FX171" s="5" t="s">
        <v>220</v>
      </c>
      <c r="FY171" s="5" t="s">
        <v>220</v>
      </c>
      <c r="FZ171" s="5" t="s">
        <v>220</v>
      </c>
      <c r="GA171" s="5" t="s">
        <v>220</v>
      </c>
      <c r="GB171" s="5" t="s">
        <v>220</v>
      </c>
      <c r="GC171" s="5" t="s">
        <v>220</v>
      </c>
      <c r="GD171" s="5" t="s">
        <v>220</v>
      </c>
      <c r="GE171" s="5" t="s">
        <v>220</v>
      </c>
      <c r="GF171" s="5" t="s">
        <v>220</v>
      </c>
      <c r="GG171" s="5" t="s">
        <v>220</v>
      </c>
      <c r="GH171" s="5" t="s">
        <v>220</v>
      </c>
      <c r="GI171" s="5" t="s">
        <v>220</v>
      </c>
      <c r="GJ171" s="5" t="s">
        <v>220</v>
      </c>
      <c r="GK171" s="5" t="s">
        <v>220</v>
      </c>
      <c r="GL171" s="5" t="s">
        <v>220</v>
      </c>
      <c r="GM171" s="5">
        <v>252337</v>
      </c>
      <c r="GN171" s="5">
        <v>198262</v>
      </c>
      <c r="GO171" s="5">
        <v>136958</v>
      </c>
      <c r="GP171" s="5">
        <v>118355</v>
      </c>
      <c r="GQ171" s="5">
        <v>116155</v>
      </c>
      <c r="GR171" s="5">
        <v>122412</v>
      </c>
      <c r="GS171" s="5">
        <v>87375</v>
      </c>
      <c r="GT171" s="5">
        <v>78536</v>
      </c>
      <c r="GU171" s="5">
        <v>68529</v>
      </c>
      <c r="GV171" s="5">
        <v>34648</v>
      </c>
      <c r="GW171" s="5">
        <v>69514</v>
      </c>
      <c r="GX171" s="5">
        <v>39149</v>
      </c>
      <c r="GY171" s="5">
        <v>26016</v>
      </c>
      <c r="GZ171" s="5">
        <v>37982</v>
      </c>
      <c r="HA171" s="5">
        <v>39427</v>
      </c>
      <c r="HB171" s="5">
        <v>51281</v>
      </c>
      <c r="HC171" s="5">
        <v>39885</v>
      </c>
      <c r="HD171" s="5">
        <v>29597</v>
      </c>
      <c r="HE171" s="5">
        <v>36998</v>
      </c>
      <c r="HF171" s="5">
        <v>45272</v>
      </c>
      <c r="HG171" s="5">
        <v>45734</v>
      </c>
      <c r="HH171" s="5">
        <v>33705</v>
      </c>
      <c r="HI171" s="5">
        <v>28461</v>
      </c>
      <c r="HJ171" s="5">
        <v>31516</v>
      </c>
      <c r="HK171" s="5">
        <v>28829</v>
      </c>
      <c r="HL171" s="5">
        <v>30511</v>
      </c>
      <c r="HM171" s="5">
        <v>24437</v>
      </c>
      <c r="HN171" s="5">
        <v>32751</v>
      </c>
      <c r="HO171" s="5">
        <v>316001</v>
      </c>
      <c r="HP171" s="5">
        <v>383269</v>
      </c>
      <c r="HQ171" s="5">
        <v>35053</v>
      </c>
      <c r="HR171" s="5">
        <v>33004</v>
      </c>
      <c r="HS171" s="5">
        <v>0</v>
      </c>
      <c r="HT171" s="5">
        <v>0</v>
      </c>
      <c r="HU171" s="5">
        <v>0</v>
      </c>
      <c r="HV171" s="5">
        <v>0</v>
      </c>
      <c r="HW171" s="5">
        <v>0</v>
      </c>
      <c r="HX171" s="5">
        <v>0</v>
      </c>
      <c r="HY171" s="5">
        <v>0</v>
      </c>
      <c r="HZ171" s="5">
        <v>0</v>
      </c>
      <c r="IA171" s="5">
        <v>0</v>
      </c>
      <c r="IB171" s="5">
        <v>0</v>
      </c>
      <c r="IC171" s="5">
        <v>0</v>
      </c>
      <c r="ID171" s="5">
        <v>0</v>
      </c>
      <c r="IE171" s="5">
        <v>0</v>
      </c>
      <c r="IF171" s="5">
        <v>73821</v>
      </c>
      <c r="IG171" s="5">
        <v>76453</v>
      </c>
      <c r="IH171" s="5">
        <v>76023</v>
      </c>
      <c r="II171" s="5">
        <v>67835</v>
      </c>
      <c r="IJ171" s="5">
        <v>103335</v>
      </c>
      <c r="IK171" s="5">
        <v>372571</v>
      </c>
      <c r="IL171" s="5">
        <v>351868</v>
      </c>
      <c r="IM171" s="5">
        <v>282465</v>
      </c>
      <c r="IN171" s="5">
        <v>320519</v>
      </c>
      <c r="IO171" s="5">
        <v>306103</v>
      </c>
      <c r="IP171" s="5">
        <v>253512</v>
      </c>
      <c r="IQ171" s="5">
        <v>239886</v>
      </c>
      <c r="IR171" s="5">
        <v>255150</v>
      </c>
      <c r="IS171" s="5">
        <v>258711</v>
      </c>
      <c r="IT171" s="5">
        <v>231978</v>
      </c>
      <c r="IU171" s="5">
        <v>254606</v>
      </c>
      <c r="IV171" s="5">
        <v>262019</v>
      </c>
      <c r="IW171" s="5">
        <v>259795</v>
      </c>
      <c r="IX171" s="5">
        <v>252690</v>
      </c>
      <c r="IY171" s="5">
        <v>0</v>
      </c>
      <c r="IZ171" s="5">
        <v>0</v>
      </c>
      <c r="JA171" s="5">
        <v>0</v>
      </c>
      <c r="JB171" s="5">
        <v>0</v>
      </c>
      <c r="JC171" s="5">
        <v>0</v>
      </c>
      <c r="JD171" s="5">
        <v>0</v>
      </c>
      <c r="JE171" s="5">
        <v>0</v>
      </c>
      <c r="JF171" s="5">
        <v>0</v>
      </c>
      <c r="JG171" s="5">
        <v>0</v>
      </c>
      <c r="JH171" s="5">
        <v>0</v>
      </c>
      <c r="JI171" s="5">
        <v>0</v>
      </c>
      <c r="JJ171" s="5">
        <v>0</v>
      </c>
      <c r="JK171" s="5">
        <v>0</v>
      </c>
      <c r="JL171" s="5">
        <v>0</v>
      </c>
      <c r="JM171" s="5">
        <v>0</v>
      </c>
      <c r="JN171" s="5">
        <v>0</v>
      </c>
      <c r="JO171" s="5">
        <v>125</v>
      </c>
      <c r="JP171" s="5">
        <v>4263</v>
      </c>
      <c r="JQ171" s="5">
        <v>6030</v>
      </c>
      <c r="JR171" s="5">
        <v>3349</v>
      </c>
      <c r="JS171" s="5">
        <v>4069</v>
      </c>
      <c r="JT171" s="5">
        <v>5103</v>
      </c>
      <c r="JU171" s="5">
        <v>4153</v>
      </c>
      <c r="JV171" s="5">
        <v>2839</v>
      </c>
      <c r="JW171" s="5">
        <v>3637</v>
      </c>
      <c r="JX171" s="5">
        <v>4116</v>
      </c>
      <c r="JY171" s="5">
        <v>4079</v>
      </c>
      <c r="JZ171" s="5">
        <v>3817</v>
      </c>
      <c r="KA171" s="5">
        <v>3116</v>
      </c>
      <c r="KB171" s="5">
        <v>740</v>
      </c>
      <c r="KC171" s="5">
        <v>56</v>
      </c>
      <c r="KD171" s="5">
        <v>46</v>
      </c>
      <c r="KE171" s="5">
        <v>97274</v>
      </c>
      <c r="KF171" s="5">
        <v>87900</v>
      </c>
      <c r="KG171" s="5">
        <v>88077</v>
      </c>
      <c r="KH171" s="5">
        <v>82914</v>
      </c>
      <c r="KI171" s="5">
        <v>75440</v>
      </c>
      <c r="KJ171" s="5">
        <v>69581</v>
      </c>
      <c r="KK171" s="5">
        <v>59555</v>
      </c>
      <c r="KL171" s="5">
        <v>47852</v>
      </c>
      <c r="KM171" s="5">
        <v>42713</v>
      </c>
      <c r="KN171" s="5">
        <v>38534</v>
      </c>
      <c r="KO171" s="5">
        <v>36202</v>
      </c>
      <c r="KP171" s="5">
        <v>34256</v>
      </c>
      <c r="KQ171" s="5">
        <v>30845</v>
      </c>
      <c r="KR171" s="5">
        <v>30437</v>
      </c>
      <c r="KS171" s="5">
        <v>27040</v>
      </c>
      <c r="KT171" s="5">
        <v>27061</v>
      </c>
      <c r="KU171" s="5">
        <v>23795</v>
      </c>
      <c r="KV171" s="5">
        <v>21233</v>
      </c>
      <c r="KW171" s="5">
        <v>16405</v>
      </c>
      <c r="KX171" s="5">
        <v>15159</v>
      </c>
      <c r="KY171" s="5">
        <v>21376</v>
      </c>
      <c r="KZ171" s="5">
        <v>13989</v>
      </c>
      <c r="LA171" s="5">
        <v>11347</v>
      </c>
      <c r="LB171" s="5">
        <v>8614</v>
      </c>
      <c r="LC171" s="5">
        <v>9939</v>
      </c>
      <c r="LD171" s="5">
        <v>9598</v>
      </c>
      <c r="LE171" s="5">
        <v>9320</v>
      </c>
      <c r="LF171" s="5">
        <v>9359</v>
      </c>
      <c r="LG171" s="5">
        <v>6137</v>
      </c>
      <c r="LH171" s="5">
        <v>2511</v>
      </c>
      <c r="LI171" s="5">
        <v>1150</v>
      </c>
      <c r="LJ171" s="5">
        <v>1054</v>
      </c>
      <c r="LK171" s="5">
        <v>486</v>
      </c>
      <c r="LL171" s="5">
        <v>859</v>
      </c>
      <c r="LM171" s="5">
        <v>1063</v>
      </c>
      <c r="LN171" s="5">
        <v>1037</v>
      </c>
      <c r="LO171" s="5">
        <v>627</v>
      </c>
      <c r="LP171" s="5">
        <v>626</v>
      </c>
      <c r="LQ171" s="5">
        <v>847</v>
      </c>
      <c r="LR171" s="5">
        <v>1225</v>
      </c>
      <c r="LS171" s="5">
        <v>2522</v>
      </c>
      <c r="LT171" s="5">
        <v>799</v>
      </c>
      <c r="LU171" s="5">
        <v>876</v>
      </c>
      <c r="LV171" s="5">
        <v>701</v>
      </c>
      <c r="LW171" s="5">
        <v>412</v>
      </c>
      <c r="LX171" s="5">
        <v>1106</v>
      </c>
      <c r="LY171" s="5">
        <v>894</v>
      </c>
      <c r="LZ171" s="5">
        <v>731</v>
      </c>
      <c r="MA171" s="5">
        <v>851</v>
      </c>
      <c r="MB171" s="5">
        <v>719</v>
      </c>
      <c r="MC171" s="5">
        <v>588</v>
      </c>
      <c r="MD171" s="5">
        <v>1138</v>
      </c>
      <c r="ME171" s="5">
        <v>260</v>
      </c>
      <c r="MF171" s="5">
        <v>603</v>
      </c>
      <c r="MG171" s="5">
        <v>464</v>
      </c>
      <c r="MH171" s="5">
        <v>376</v>
      </c>
      <c r="MI171" s="5">
        <v>439</v>
      </c>
      <c r="MJ171" s="5">
        <v>426</v>
      </c>
      <c r="MK171" s="5">
        <v>375</v>
      </c>
      <c r="ML171" s="5">
        <v>444</v>
      </c>
      <c r="MM171" s="5">
        <v>561</v>
      </c>
      <c r="MN171" s="5">
        <v>437</v>
      </c>
      <c r="MO171" s="5">
        <v>468</v>
      </c>
      <c r="MP171" s="5">
        <v>375</v>
      </c>
      <c r="MQ171" s="5">
        <v>0</v>
      </c>
      <c r="MR171" s="5">
        <v>0</v>
      </c>
      <c r="MS171" s="5">
        <v>0</v>
      </c>
      <c r="MT171" s="5">
        <v>0</v>
      </c>
      <c r="MU171" s="5">
        <v>0</v>
      </c>
      <c r="MV171" s="5">
        <v>0</v>
      </c>
      <c r="MW171" s="5">
        <v>0</v>
      </c>
      <c r="MX171" s="5">
        <v>0</v>
      </c>
      <c r="MY171" s="5">
        <v>0</v>
      </c>
      <c r="MZ171" s="5">
        <v>0</v>
      </c>
      <c r="NA171" s="5">
        <v>0</v>
      </c>
      <c r="NB171" s="5">
        <v>0</v>
      </c>
      <c r="NC171" s="5">
        <v>0</v>
      </c>
      <c r="ND171" s="5">
        <v>0</v>
      </c>
      <c r="NE171" s="5" t="s">
        <v>220</v>
      </c>
      <c r="NF171" s="5" t="s">
        <v>220</v>
      </c>
      <c r="NG171" s="5" t="s">
        <v>220</v>
      </c>
      <c r="NH171" s="5" t="s">
        <v>220</v>
      </c>
      <c r="NI171" s="5" t="s">
        <v>220</v>
      </c>
      <c r="NJ171" s="5" t="s">
        <v>220</v>
      </c>
      <c r="NK171" s="5" t="s">
        <v>220</v>
      </c>
      <c r="NL171" s="5" t="s">
        <v>220</v>
      </c>
      <c r="NM171" s="5" t="s">
        <v>220</v>
      </c>
      <c r="NN171" s="5" t="s">
        <v>220</v>
      </c>
      <c r="NO171" s="5" t="s">
        <v>220</v>
      </c>
      <c r="NP171" s="5" t="s">
        <v>220</v>
      </c>
      <c r="NQ171" s="5" t="s">
        <v>220</v>
      </c>
      <c r="NR171" s="5" t="s">
        <v>220</v>
      </c>
      <c r="NS171" s="5" t="s">
        <v>220</v>
      </c>
      <c r="NT171" s="5" t="s">
        <v>220</v>
      </c>
      <c r="NU171" s="5" t="s">
        <v>220</v>
      </c>
      <c r="NV171" s="5" t="s">
        <v>220</v>
      </c>
      <c r="NW171" s="5">
        <v>0</v>
      </c>
      <c r="NX171" s="5">
        <v>0</v>
      </c>
      <c r="NY171" s="5">
        <v>0</v>
      </c>
      <c r="NZ171" s="5">
        <v>0</v>
      </c>
      <c r="OA171" s="5">
        <v>0</v>
      </c>
      <c r="OB171" s="5">
        <v>0</v>
      </c>
      <c r="OC171" s="5">
        <v>0</v>
      </c>
      <c r="OD171" s="5">
        <v>0</v>
      </c>
      <c r="OE171" s="5">
        <v>0</v>
      </c>
      <c r="OF171" s="5">
        <v>0</v>
      </c>
      <c r="OG171" s="5">
        <v>0</v>
      </c>
      <c r="OH171" s="5">
        <v>0</v>
      </c>
      <c r="OI171" s="5">
        <v>0</v>
      </c>
      <c r="OJ171" s="5">
        <v>0</v>
      </c>
      <c r="OK171" s="5" t="s">
        <v>220</v>
      </c>
      <c r="OL171" s="5" t="s">
        <v>220</v>
      </c>
      <c r="OM171" s="5" t="s">
        <v>220</v>
      </c>
      <c r="ON171" s="5" t="s">
        <v>220</v>
      </c>
      <c r="OO171" s="5" t="s">
        <v>220</v>
      </c>
      <c r="OP171" s="5" t="s">
        <v>220</v>
      </c>
      <c r="OQ171" s="5" t="s">
        <v>220</v>
      </c>
      <c r="OR171" s="5" t="s">
        <v>220</v>
      </c>
      <c r="OS171" s="5" t="s">
        <v>220</v>
      </c>
      <c r="OT171" s="5" t="s">
        <v>220</v>
      </c>
      <c r="OU171" s="5" t="s">
        <v>220</v>
      </c>
      <c r="OV171" s="5" t="s">
        <v>220</v>
      </c>
      <c r="OW171" s="5" t="s">
        <v>220</v>
      </c>
      <c r="OX171" s="5" t="s">
        <v>220</v>
      </c>
      <c r="OY171" s="5" t="s">
        <v>220</v>
      </c>
      <c r="OZ171" s="5" t="s">
        <v>220</v>
      </c>
      <c r="PA171" s="5" t="s">
        <v>220</v>
      </c>
      <c r="PB171" s="5" t="s">
        <v>220</v>
      </c>
      <c r="PC171" s="5">
        <v>10721</v>
      </c>
      <c r="PD171" s="5">
        <v>13262</v>
      </c>
      <c r="PE171" s="5">
        <v>12904</v>
      </c>
      <c r="PF171" s="5">
        <v>11979</v>
      </c>
      <c r="PG171" s="5">
        <v>11404</v>
      </c>
      <c r="PH171" s="5">
        <v>10542</v>
      </c>
      <c r="PI171" s="5">
        <v>10057</v>
      </c>
      <c r="PJ171" s="5">
        <v>10277</v>
      </c>
      <c r="PK171" s="5">
        <v>10089</v>
      </c>
      <c r="PL171" s="5">
        <v>9581</v>
      </c>
      <c r="PM171" s="5">
        <v>10103</v>
      </c>
      <c r="PN171" s="5">
        <v>10133</v>
      </c>
      <c r="PO171" s="5">
        <v>9855</v>
      </c>
      <c r="PP171" s="5">
        <v>10535</v>
      </c>
      <c r="PQ171" s="5">
        <v>10996</v>
      </c>
      <c r="PR171" s="5">
        <v>10592</v>
      </c>
      <c r="PS171" s="5">
        <v>10975</v>
      </c>
      <c r="PT171" s="5">
        <v>10432</v>
      </c>
      <c r="PU171" s="5">
        <v>11236</v>
      </c>
      <c r="PV171" s="5">
        <v>12889</v>
      </c>
      <c r="PW171" s="5">
        <v>11210</v>
      </c>
      <c r="PX171" s="5">
        <v>10164</v>
      </c>
      <c r="PY171" s="5">
        <v>9586</v>
      </c>
      <c r="PZ171" s="5">
        <v>9472</v>
      </c>
      <c r="QA171" s="5">
        <v>9441</v>
      </c>
      <c r="QB171" s="5">
        <v>8689</v>
      </c>
      <c r="QC171" s="5">
        <v>7866</v>
      </c>
      <c r="QD171" s="5">
        <v>8407</v>
      </c>
      <c r="QE171" s="5">
        <v>8246</v>
      </c>
      <c r="QF171" s="5">
        <v>8638</v>
      </c>
      <c r="QG171" s="5">
        <v>8301</v>
      </c>
      <c r="QH171" s="5">
        <v>7728</v>
      </c>
      <c r="QI171" s="5">
        <v>13630</v>
      </c>
      <c r="QJ171" s="5">
        <v>13249</v>
      </c>
      <c r="QK171" s="5">
        <v>12963</v>
      </c>
      <c r="QL171" s="5">
        <v>11521</v>
      </c>
      <c r="QM171" s="5">
        <v>11563</v>
      </c>
      <c r="QN171" s="5">
        <v>10624</v>
      </c>
      <c r="QO171" s="5">
        <v>11335</v>
      </c>
      <c r="QP171" s="5">
        <v>11932</v>
      </c>
      <c r="QQ171" s="5">
        <v>9758</v>
      </c>
      <c r="QR171" s="5">
        <v>8508</v>
      </c>
      <c r="QS171" s="5">
        <v>9834</v>
      </c>
      <c r="QT171" s="5">
        <v>8650</v>
      </c>
      <c r="QU171" s="5">
        <v>7033</v>
      </c>
      <c r="QV171" s="5">
        <v>7992</v>
      </c>
      <c r="QW171" s="5">
        <v>7861</v>
      </c>
      <c r="QX171" s="5">
        <v>6268</v>
      </c>
      <c r="QY171" s="5">
        <v>6526</v>
      </c>
      <c r="QZ171" s="5">
        <v>7196</v>
      </c>
      <c r="RA171" s="5">
        <v>8363</v>
      </c>
      <c r="RB171" s="5">
        <v>7651</v>
      </c>
      <c r="RC171" s="5">
        <v>7950</v>
      </c>
      <c r="RD171" s="5">
        <v>7668</v>
      </c>
      <c r="RE171" s="5">
        <v>8147</v>
      </c>
      <c r="RF171" s="5">
        <v>7361</v>
      </c>
      <c r="RG171" s="5">
        <v>7290</v>
      </c>
      <c r="RH171" s="5">
        <v>7168</v>
      </c>
      <c r="RI171" s="5">
        <v>6806</v>
      </c>
      <c r="RJ171" s="5">
        <v>6846</v>
      </c>
      <c r="RK171" s="5">
        <v>7145</v>
      </c>
      <c r="RL171" s="5">
        <v>7300</v>
      </c>
      <c r="RM171" s="5">
        <v>7145</v>
      </c>
      <c r="RN171" s="5">
        <v>6190</v>
      </c>
      <c r="RO171" s="5">
        <v>3762</v>
      </c>
      <c r="RP171" s="5">
        <v>3656</v>
      </c>
      <c r="RQ171" s="5">
        <v>3630</v>
      </c>
      <c r="RR171" s="5">
        <v>4076</v>
      </c>
      <c r="RS171" s="5">
        <v>4541</v>
      </c>
      <c r="RT171" s="5">
        <v>4515</v>
      </c>
      <c r="RU171" s="5">
        <v>4870</v>
      </c>
      <c r="RV171" s="5">
        <v>4786</v>
      </c>
      <c r="RW171" s="5">
        <v>4423</v>
      </c>
      <c r="RX171" s="5">
        <v>4338</v>
      </c>
      <c r="RY171" s="5">
        <v>4102</v>
      </c>
      <c r="RZ171" s="5">
        <v>3568</v>
      </c>
      <c r="SA171" s="5">
        <v>3653</v>
      </c>
      <c r="SB171" s="5">
        <v>4810</v>
      </c>
      <c r="SC171" s="5">
        <v>4769</v>
      </c>
      <c r="SD171" s="5">
        <v>4600</v>
      </c>
      <c r="SE171" s="5">
        <v>4845</v>
      </c>
      <c r="SF171" s="5">
        <v>4505</v>
      </c>
      <c r="SG171" s="5">
        <v>11120</v>
      </c>
      <c r="SH171" s="5">
        <v>9592</v>
      </c>
      <c r="SI171" s="5">
        <v>9296</v>
      </c>
      <c r="SJ171" s="5">
        <v>8460</v>
      </c>
      <c r="SK171" s="5">
        <v>9846</v>
      </c>
      <c r="SL171" s="5">
        <v>11722</v>
      </c>
      <c r="SM171" s="5">
        <v>10613</v>
      </c>
      <c r="SN171" s="5">
        <v>9794</v>
      </c>
      <c r="SO171" s="5">
        <v>9521</v>
      </c>
      <c r="SP171" s="5">
        <v>9519</v>
      </c>
      <c r="SQ171" s="5">
        <v>11684</v>
      </c>
      <c r="SR171" s="5">
        <v>11883</v>
      </c>
      <c r="SS171" s="5">
        <v>11565</v>
      </c>
      <c r="ST171" s="5">
        <v>12111</v>
      </c>
      <c r="SU171" s="5">
        <v>319</v>
      </c>
      <c r="SV171" s="5">
        <v>304</v>
      </c>
      <c r="SW171" s="5">
        <v>326</v>
      </c>
      <c r="SX171" s="5">
        <v>276</v>
      </c>
      <c r="SY171" s="5">
        <v>233</v>
      </c>
      <c r="SZ171" s="5">
        <v>301</v>
      </c>
      <c r="TA171" s="5">
        <v>365</v>
      </c>
      <c r="TB171" s="5">
        <v>557</v>
      </c>
      <c r="TC171" s="5">
        <v>503</v>
      </c>
      <c r="TD171" s="5">
        <v>209</v>
      </c>
      <c r="TE171" s="5">
        <v>195</v>
      </c>
      <c r="TF171" s="5">
        <v>203</v>
      </c>
      <c r="TG171" s="5">
        <v>310</v>
      </c>
      <c r="TH171" s="5">
        <v>468</v>
      </c>
      <c r="TI171" s="5">
        <v>437</v>
      </c>
      <c r="TJ171" s="5">
        <v>337</v>
      </c>
      <c r="TK171" s="5">
        <v>340</v>
      </c>
      <c r="TL171" s="5">
        <v>337</v>
      </c>
      <c r="TM171" s="5">
        <v>500</v>
      </c>
      <c r="TN171" s="5">
        <v>625</v>
      </c>
      <c r="TO171" s="5">
        <v>675</v>
      </c>
      <c r="TP171" s="5">
        <v>845</v>
      </c>
      <c r="TQ171" s="5">
        <v>605</v>
      </c>
      <c r="TR171" s="5">
        <v>543</v>
      </c>
      <c r="TS171" s="5">
        <v>1546</v>
      </c>
      <c r="TT171" s="5">
        <v>1661</v>
      </c>
      <c r="TU171" s="5">
        <v>1630</v>
      </c>
      <c r="TV171" s="5">
        <v>1421</v>
      </c>
      <c r="TW171" s="5">
        <v>1367</v>
      </c>
      <c r="TX171" s="5">
        <v>1505</v>
      </c>
      <c r="TY171" s="5">
        <v>1399</v>
      </c>
      <c r="TZ171" s="5">
        <v>1568</v>
      </c>
      <c r="UA171" s="5">
        <v>7</v>
      </c>
      <c r="UB171" s="5">
        <v>5</v>
      </c>
      <c r="UC171" s="5">
        <v>9</v>
      </c>
      <c r="UD171" s="5">
        <v>8</v>
      </c>
      <c r="UE171" s="5">
        <v>4</v>
      </c>
      <c r="UF171" s="5">
        <v>6</v>
      </c>
      <c r="UG171" s="5">
        <v>9</v>
      </c>
      <c r="UH171" s="5">
        <v>9</v>
      </c>
      <c r="UI171" s="5">
        <v>10</v>
      </c>
      <c r="UJ171" s="5">
        <v>9</v>
      </c>
      <c r="UK171" s="5">
        <v>21</v>
      </c>
      <c r="UL171" s="5">
        <v>5</v>
      </c>
      <c r="UM171" s="5">
        <v>9</v>
      </c>
      <c r="UN171" s="5">
        <v>3</v>
      </c>
      <c r="UO171" s="5">
        <v>6</v>
      </c>
      <c r="UP171" s="5">
        <v>11</v>
      </c>
      <c r="UQ171" s="5">
        <v>11</v>
      </c>
      <c r="UR171" s="5">
        <v>37</v>
      </c>
      <c r="US171" s="5">
        <v>150</v>
      </c>
      <c r="UT171" s="5">
        <v>165</v>
      </c>
      <c r="UU171" s="5">
        <v>156</v>
      </c>
      <c r="UV171" s="5">
        <v>157</v>
      </c>
      <c r="UW171" s="5">
        <v>204</v>
      </c>
      <c r="UX171" s="5">
        <v>112</v>
      </c>
      <c r="UY171" s="5">
        <v>16</v>
      </c>
      <c r="UZ171" s="5">
        <v>8</v>
      </c>
      <c r="VA171" s="5">
        <v>8</v>
      </c>
      <c r="VB171" s="5">
        <v>38</v>
      </c>
      <c r="VC171" s="5">
        <v>55</v>
      </c>
      <c r="VD171" s="5">
        <v>63</v>
      </c>
      <c r="VE171" s="5">
        <v>47</v>
      </c>
      <c r="VF171" s="5">
        <v>47</v>
      </c>
      <c r="VG171" s="5">
        <v>36227</v>
      </c>
      <c r="VH171" s="5">
        <v>34161</v>
      </c>
      <c r="VI171" s="5">
        <v>35863</v>
      </c>
      <c r="VJ171" s="5">
        <v>35064</v>
      </c>
      <c r="VK171" s="5">
        <v>31977</v>
      </c>
      <c r="VL171" s="5">
        <v>32160</v>
      </c>
      <c r="VM171" s="5">
        <v>39391</v>
      </c>
      <c r="VN171" s="5">
        <v>35422</v>
      </c>
      <c r="VO171" s="5">
        <v>34549</v>
      </c>
      <c r="VP171" s="5">
        <v>32514</v>
      </c>
      <c r="VQ171" s="5">
        <v>29143</v>
      </c>
      <c r="VR171" s="5">
        <v>23575</v>
      </c>
      <c r="VS171" s="5">
        <v>25139</v>
      </c>
      <c r="VT171" s="5">
        <v>28754</v>
      </c>
      <c r="VU171" s="5">
        <v>20170</v>
      </c>
      <c r="VV171" s="5">
        <v>23000</v>
      </c>
      <c r="VW171" s="5">
        <v>18506</v>
      </c>
      <c r="VX171" s="5">
        <v>24500</v>
      </c>
      <c r="VY171" s="5">
        <v>40800</v>
      </c>
      <c r="VZ171" s="5">
        <v>38267</v>
      </c>
      <c r="WA171" s="5">
        <v>36052</v>
      </c>
      <c r="WB171" s="5">
        <v>35735</v>
      </c>
      <c r="WC171" s="5">
        <v>33038</v>
      </c>
      <c r="WD171" s="5">
        <v>31473</v>
      </c>
      <c r="WE171" s="5">
        <v>25409</v>
      </c>
      <c r="WF171" s="5">
        <v>36314</v>
      </c>
      <c r="WG171" s="5">
        <v>25691</v>
      </c>
      <c r="WH171" s="5">
        <v>27096</v>
      </c>
      <c r="WI171" s="5">
        <v>25784</v>
      </c>
      <c r="WJ171" s="5">
        <v>23735</v>
      </c>
      <c r="WK171" s="5">
        <v>20992</v>
      </c>
      <c r="WL171" s="5">
        <v>19752</v>
      </c>
      <c r="WM171" s="5">
        <v>112</v>
      </c>
      <c r="WN171" s="5">
        <v>166</v>
      </c>
      <c r="WO171" s="5">
        <v>0</v>
      </c>
      <c r="WP171" s="5">
        <v>0</v>
      </c>
      <c r="WQ171" s="5">
        <v>0</v>
      </c>
      <c r="WR171" s="5">
        <v>0</v>
      </c>
      <c r="WS171" s="5">
        <v>0</v>
      </c>
      <c r="WT171" s="5">
        <v>1</v>
      </c>
      <c r="WU171" s="5">
        <v>0</v>
      </c>
      <c r="WV171" s="5">
        <v>0</v>
      </c>
      <c r="WW171" s="5">
        <v>1</v>
      </c>
      <c r="WX171" s="5">
        <v>3</v>
      </c>
      <c r="WY171" s="5">
        <v>1</v>
      </c>
      <c r="WZ171" s="5">
        <v>0</v>
      </c>
      <c r="XA171" s="5">
        <v>0</v>
      </c>
      <c r="XB171" s="5">
        <v>0</v>
      </c>
      <c r="XC171" s="5">
        <v>0</v>
      </c>
      <c r="XD171" s="5">
        <v>0</v>
      </c>
      <c r="XE171" s="5">
        <v>0</v>
      </c>
      <c r="XF171" s="5">
        <v>4</v>
      </c>
      <c r="XG171" s="5">
        <v>0</v>
      </c>
      <c r="XH171" s="5">
        <v>250</v>
      </c>
      <c r="XI171" s="5">
        <v>159</v>
      </c>
      <c r="XJ171" s="5">
        <v>96</v>
      </c>
      <c r="XK171" s="5">
        <v>156</v>
      </c>
      <c r="XL171" s="5">
        <v>256</v>
      </c>
      <c r="XM171" s="5">
        <v>199</v>
      </c>
      <c r="XN171" s="5">
        <v>235</v>
      </c>
      <c r="XO171" s="5">
        <v>403</v>
      </c>
      <c r="XP171" s="5">
        <v>311</v>
      </c>
      <c r="XQ171" s="5">
        <v>300</v>
      </c>
      <c r="XR171" s="5">
        <v>256</v>
      </c>
      <c r="XS171" s="2">
        <v>40051</v>
      </c>
      <c r="XT171" s="3" t="s">
        <v>222</v>
      </c>
      <c r="XU171" s="3" t="s">
        <v>221</v>
      </c>
      <c r="XV171" s="3" t="s">
        <v>221</v>
      </c>
      <c r="XW171" s="3" t="s">
        <v>221</v>
      </c>
      <c r="XX171" s="3" t="s">
        <v>222</v>
      </c>
      <c r="XY171" s="3" t="s">
        <v>221</v>
      </c>
      <c r="XZ171" s="3"/>
    </row>
    <row r="172" spans="1:650" x14ac:dyDescent="0.3">
      <c r="A172" s="1" t="s">
        <v>166</v>
      </c>
      <c r="B172" s="2">
        <v>4057029</v>
      </c>
      <c r="C172" s="5">
        <v>2917</v>
      </c>
      <c r="D172" s="5">
        <v>2275</v>
      </c>
      <c r="E172" s="5">
        <v>1898</v>
      </c>
      <c r="F172" s="5">
        <v>1397</v>
      </c>
      <c r="G172" s="5">
        <v>2927</v>
      </c>
      <c r="H172" s="5">
        <v>447</v>
      </c>
      <c r="I172" s="5">
        <v>-1428</v>
      </c>
      <c r="J172" s="5">
        <v>51</v>
      </c>
      <c r="K172" s="5">
        <v>3675</v>
      </c>
      <c r="L172" s="5">
        <v>2049</v>
      </c>
      <c r="M172" s="5">
        <v>1478</v>
      </c>
      <c r="N172" s="5">
        <v>3448</v>
      </c>
      <c r="O172" s="5">
        <v>4142</v>
      </c>
      <c r="P172" s="5">
        <v>832</v>
      </c>
      <c r="Q172" s="5">
        <v>-2158</v>
      </c>
      <c r="R172" s="5">
        <v>8110</v>
      </c>
      <c r="S172" s="5">
        <v>0</v>
      </c>
      <c r="T172" s="5">
        <v>0</v>
      </c>
      <c r="U172" s="5">
        <v>-19</v>
      </c>
      <c r="V172" s="5">
        <v>23</v>
      </c>
      <c r="W172" s="5">
        <v>2613</v>
      </c>
      <c r="X172" s="5">
        <v>3843</v>
      </c>
      <c r="Y172" s="5">
        <v>2540</v>
      </c>
      <c r="Z172" s="5">
        <v>1508</v>
      </c>
      <c r="AA172" s="5">
        <v>3976</v>
      </c>
      <c r="AB172" s="5">
        <v>-5971</v>
      </c>
      <c r="AC172" s="5">
        <v>-51</v>
      </c>
      <c r="AD172" s="5">
        <v>81</v>
      </c>
      <c r="AE172" s="5">
        <v>8776</v>
      </c>
      <c r="AF172" s="5">
        <v>3536</v>
      </c>
      <c r="AG172" s="5">
        <v>0</v>
      </c>
      <c r="AH172" s="5">
        <v>0</v>
      </c>
      <c r="AI172" s="5">
        <v>0</v>
      </c>
      <c r="AJ172" s="5">
        <v>0</v>
      </c>
      <c r="AK172" s="5">
        <v>0</v>
      </c>
      <c r="AL172" s="5">
        <v>0</v>
      </c>
      <c r="AM172" s="5">
        <v>2</v>
      </c>
      <c r="AN172" s="5">
        <v>0</v>
      </c>
      <c r="AO172" s="5">
        <v>0</v>
      </c>
      <c r="AP172" s="5">
        <v>0</v>
      </c>
      <c r="AQ172" s="5">
        <v>0</v>
      </c>
      <c r="AR172" s="5">
        <v>0</v>
      </c>
      <c r="AS172" s="5">
        <v>0</v>
      </c>
      <c r="AT172" s="5">
        <v>7922</v>
      </c>
      <c r="AU172" s="5">
        <v>5021</v>
      </c>
      <c r="AV172" s="5">
        <v>29536</v>
      </c>
      <c r="AW172" s="5">
        <v>10057</v>
      </c>
      <c r="AX172" s="5">
        <v>85685</v>
      </c>
      <c r="AY172" s="5">
        <v>66957</v>
      </c>
      <c r="AZ172" s="5">
        <v>8455</v>
      </c>
      <c r="BA172" s="5">
        <v>21352</v>
      </c>
      <c r="BB172" s="5">
        <v>99513</v>
      </c>
      <c r="BC172" s="5">
        <v>11392</v>
      </c>
      <c r="BD172" s="5">
        <v>10578</v>
      </c>
      <c r="BE172" s="5">
        <v>12825</v>
      </c>
      <c r="BF172" s="5">
        <v>16521</v>
      </c>
      <c r="BG172" s="5">
        <v>10004</v>
      </c>
      <c r="BH172" s="5">
        <v>38170</v>
      </c>
      <c r="BI172" s="5">
        <v>21053</v>
      </c>
      <c r="BJ172" s="5">
        <v>33636</v>
      </c>
      <c r="BK172" s="5">
        <v>66186</v>
      </c>
      <c r="BL172" s="5">
        <v>57988</v>
      </c>
      <c r="BM172" s="5">
        <v>95081</v>
      </c>
      <c r="BN172" s="5">
        <v>61990</v>
      </c>
      <c r="BO172" s="5">
        <v>2029</v>
      </c>
      <c r="BP172" s="5">
        <v>1092</v>
      </c>
      <c r="BQ172" s="5">
        <v>439</v>
      </c>
      <c r="BR172" s="5">
        <v>340</v>
      </c>
      <c r="BS172" s="5">
        <v>1392</v>
      </c>
      <c r="BT172" s="5">
        <v>845</v>
      </c>
      <c r="BU172" s="5">
        <v>1052</v>
      </c>
      <c r="BV172" s="5">
        <v>769</v>
      </c>
      <c r="BW172" s="5">
        <v>26</v>
      </c>
      <c r="BX172" s="5">
        <v>1892</v>
      </c>
      <c r="BY172" s="5">
        <v>323</v>
      </c>
      <c r="BZ172" s="5">
        <v>206</v>
      </c>
      <c r="CA172" s="5">
        <v>-93</v>
      </c>
      <c r="CB172" s="5">
        <v>1844</v>
      </c>
      <c r="CC172" s="5">
        <v>803</v>
      </c>
      <c r="CD172" s="5">
        <v>877</v>
      </c>
      <c r="CE172" s="5">
        <v>261</v>
      </c>
      <c r="CF172" s="5">
        <v>2265</v>
      </c>
      <c r="CG172" s="5">
        <v>533</v>
      </c>
      <c r="CH172" s="5">
        <v>-7852</v>
      </c>
      <c r="CI172" s="5">
        <v>-360</v>
      </c>
      <c r="CJ172" s="5">
        <v>7771</v>
      </c>
      <c r="CK172" s="5">
        <v>4467</v>
      </c>
      <c r="CL172" s="5">
        <v>7416</v>
      </c>
      <c r="CM172" s="5">
        <v>9107</v>
      </c>
      <c r="CN172" s="5">
        <v>2708</v>
      </c>
      <c r="CO172" s="5">
        <v>4017</v>
      </c>
      <c r="CP172" s="5">
        <v>1870</v>
      </c>
      <c r="CQ172" s="5">
        <v>2149</v>
      </c>
      <c r="CR172" s="5">
        <v>1647</v>
      </c>
      <c r="CS172" s="5">
        <v>-5445</v>
      </c>
      <c r="CT172" s="5">
        <v>1534</v>
      </c>
      <c r="CU172" s="5">
        <v>42361</v>
      </c>
      <c r="CV172" s="5">
        <v>31596</v>
      </c>
      <c r="CW172" s="5">
        <v>27191</v>
      </c>
      <c r="CX172" s="5">
        <v>36645</v>
      </c>
      <c r="CY172" s="5">
        <v>33332</v>
      </c>
      <c r="CZ172" s="5">
        <v>38991</v>
      </c>
      <c r="DA172" s="5">
        <v>26853</v>
      </c>
      <c r="DB172" s="5">
        <v>57423</v>
      </c>
      <c r="DC172" s="5">
        <v>35304</v>
      </c>
      <c r="DD172" s="5">
        <v>34519</v>
      </c>
      <c r="DE172" s="5">
        <v>42024</v>
      </c>
      <c r="DF172" s="5">
        <v>44940</v>
      </c>
      <c r="DG172" s="5">
        <v>31398</v>
      </c>
      <c r="DH172" s="5">
        <v>28277</v>
      </c>
      <c r="DI172" s="5">
        <v>31330</v>
      </c>
      <c r="DJ172" s="5">
        <v>23707</v>
      </c>
      <c r="DK172" s="5">
        <v>29138</v>
      </c>
      <c r="DL172" s="5">
        <v>13934</v>
      </c>
      <c r="DM172" s="5">
        <v>15483</v>
      </c>
      <c r="DN172" s="5">
        <v>20917</v>
      </c>
      <c r="DO172" s="5">
        <v>23646</v>
      </c>
      <c r="DP172" s="5">
        <v>14970</v>
      </c>
      <c r="DQ172" s="5">
        <v>26327</v>
      </c>
      <c r="DR172" s="5">
        <v>21861</v>
      </c>
      <c r="DS172" s="5">
        <v>17453</v>
      </c>
      <c r="DT172" s="5">
        <v>19640</v>
      </c>
      <c r="DU172" s="5">
        <v>20820</v>
      </c>
      <c r="DV172" s="5">
        <v>32756</v>
      </c>
      <c r="DW172" s="5">
        <v>9848</v>
      </c>
      <c r="DX172" s="5">
        <v>16146</v>
      </c>
      <c r="DY172" s="5">
        <v>11625</v>
      </c>
      <c r="DZ172" s="5">
        <v>19398</v>
      </c>
      <c r="EA172" s="5">
        <v>1932</v>
      </c>
      <c r="EB172" s="5">
        <v>4102</v>
      </c>
      <c r="EC172" s="5">
        <v>7651</v>
      </c>
      <c r="ED172" s="5">
        <v>4481</v>
      </c>
      <c r="EE172" s="5">
        <v>4110</v>
      </c>
      <c r="EF172" s="5">
        <v>949</v>
      </c>
      <c r="EG172" s="5">
        <v>18412</v>
      </c>
      <c r="EH172" s="5">
        <v>17298</v>
      </c>
      <c r="EI172" s="5">
        <v>5995</v>
      </c>
      <c r="EJ172" s="5">
        <v>713</v>
      </c>
      <c r="EK172" s="5">
        <v>-965</v>
      </c>
      <c r="EL172" s="5">
        <v>8000</v>
      </c>
      <c r="EM172" s="5">
        <v>9342</v>
      </c>
      <c r="EN172" s="5">
        <v>17441</v>
      </c>
      <c r="EO172" s="5">
        <v>650</v>
      </c>
      <c r="EP172" s="5">
        <v>4186</v>
      </c>
      <c r="EQ172" s="5">
        <v>27</v>
      </c>
      <c r="ER172" s="5">
        <v>607</v>
      </c>
      <c r="ES172" s="5">
        <v>462</v>
      </c>
      <c r="ET172" s="5">
        <v>713</v>
      </c>
      <c r="EU172" s="5">
        <v>245</v>
      </c>
      <c r="EV172" s="5">
        <v>2639</v>
      </c>
      <c r="EW172" s="5">
        <v>-650</v>
      </c>
      <c r="EX172" s="5">
        <v>1626</v>
      </c>
      <c r="EY172" s="5">
        <v>2720</v>
      </c>
      <c r="EZ172" s="5">
        <v>1679</v>
      </c>
      <c r="FA172" s="5">
        <v>-921</v>
      </c>
      <c r="FB172" s="5">
        <v>4297</v>
      </c>
      <c r="FC172" s="5">
        <v>6990</v>
      </c>
      <c r="FD172" s="5">
        <v>64</v>
      </c>
      <c r="FE172" s="5">
        <v>4860</v>
      </c>
      <c r="FF172" s="5">
        <v>3824</v>
      </c>
      <c r="FG172" s="5">
        <v>0</v>
      </c>
      <c r="FH172" s="5">
        <v>0</v>
      </c>
      <c r="FI172" s="5">
        <v>0</v>
      </c>
      <c r="FJ172" s="5">
        <v>0</v>
      </c>
      <c r="FK172" s="5">
        <v>0</v>
      </c>
      <c r="FL172" s="5">
        <v>0</v>
      </c>
      <c r="FM172" s="5">
        <v>0</v>
      </c>
      <c r="FN172" s="5">
        <v>0</v>
      </c>
      <c r="FO172" s="5">
        <v>0</v>
      </c>
      <c r="FP172" s="5">
        <v>0</v>
      </c>
      <c r="FQ172" s="5">
        <v>0</v>
      </c>
      <c r="FR172" s="5">
        <v>0</v>
      </c>
      <c r="FS172" s="5">
        <v>0</v>
      </c>
      <c r="FT172" s="5">
        <v>0</v>
      </c>
      <c r="FU172" s="5" t="s">
        <v>220</v>
      </c>
      <c r="FV172" s="5" t="s">
        <v>220</v>
      </c>
      <c r="FW172" s="5" t="s">
        <v>220</v>
      </c>
      <c r="FX172" s="5" t="s">
        <v>220</v>
      </c>
      <c r="FY172" s="5" t="s">
        <v>220</v>
      </c>
      <c r="FZ172" s="5" t="s">
        <v>220</v>
      </c>
      <c r="GA172" s="5" t="s">
        <v>220</v>
      </c>
      <c r="GB172" s="5" t="s">
        <v>220</v>
      </c>
      <c r="GC172" s="5" t="s">
        <v>220</v>
      </c>
      <c r="GD172" s="5" t="s">
        <v>220</v>
      </c>
      <c r="GE172" s="5" t="s">
        <v>220</v>
      </c>
      <c r="GF172" s="5" t="s">
        <v>220</v>
      </c>
      <c r="GG172" s="5" t="s">
        <v>220</v>
      </c>
      <c r="GH172" s="5" t="s">
        <v>220</v>
      </c>
      <c r="GI172" s="5" t="s">
        <v>220</v>
      </c>
      <c r="GJ172" s="5" t="s">
        <v>220</v>
      </c>
      <c r="GK172" s="5" t="s">
        <v>220</v>
      </c>
      <c r="GL172" s="5" t="s">
        <v>220</v>
      </c>
      <c r="GM172" s="5">
        <v>49238</v>
      </c>
      <c r="GN172" s="5">
        <v>39066</v>
      </c>
      <c r="GO172" s="5">
        <v>37179</v>
      </c>
      <c r="GP172" s="5">
        <v>42863</v>
      </c>
      <c r="GQ172" s="5">
        <v>41763</v>
      </c>
      <c r="GR172" s="5">
        <v>41231</v>
      </c>
      <c r="GS172" s="5">
        <v>44889</v>
      </c>
      <c r="GT172" s="5">
        <v>75541</v>
      </c>
      <c r="GU172" s="5">
        <v>45000</v>
      </c>
      <c r="GV172" s="5">
        <v>39172</v>
      </c>
      <c r="GW172" s="5">
        <v>42860</v>
      </c>
      <c r="GX172" s="5">
        <v>64516</v>
      </c>
      <c r="GY172" s="5">
        <v>49810</v>
      </c>
      <c r="GZ172" s="5">
        <v>77929</v>
      </c>
      <c r="HA172" s="5">
        <v>40683</v>
      </c>
      <c r="HB172" s="5">
        <v>122565</v>
      </c>
      <c r="HC172" s="5">
        <v>96382</v>
      </c>
      <c r="HD172" s="5">
        <v>25260</v>
      </c>
      <c r="HE172" s="5">
        <v>37811</v>
      </c>
      <c r="HF172" s="5">
        <v>113314</v>
      </c>
      <c r="HG172" s="5">
        <v>37537</v>
      </c>
      <c r="HH172" s="5">
        <v>39802</v>
      </c>
      <c r="HI172" s="5">
        <v>45509</v>
      </c>
      <c r="HJ172" s="5">
        <v>48930</v>
      </c>
      <c r="HK172" s="5">
        <v>43259</v>
      </c>
      <c r="HL172" s="5">
        <v>56226</v>
      </c>
      <c r="HM172" s="5">
        <v>44919</v>
      </c>
      <c r="HN172" s="5">
        <v>72640</v>
      </c>
      <c r="HO172" s="5">
        <v>93948</v>
      </c>
      <c r="HP172" s="5">
        <v>79381</v>
      </c>
      <c r="HQ172" s="5">
        <v>106120</v>
      </c>
      <c r="HR172" s="5">
        <v>86745</v>
      </c>
      <c r="HS172" s="5">
        <v>57262</v>
      </c>
      <c r="HT172" s="5">
        <v>57277</v>
      </c>
      <c r="HU172" s="5">
        <v>85017</v>
      </c>
      <c r="HV172" s="5">
        <v>154050</v>
      </c>
      <c r="HW172" s="5">
        <v>217905</v>
      </c>
      <c r="HX172" s="5">
        <v>199009</v>
      </c>
      <c r="HY172" s="5">
        <v>186228</v>
      </c>
      <c r="HZ172" s="5">
        <v>195496</v>
      </c>
      <c r="IA172" s="5">
        <v>212825</v>
      </c>
      <c r="IB172" s="5">
        <v>288249</v>
      </c>
      <c r="IC172" s="5">
        <v>568742</v>
      </c>
      <c r="ID172" s="5">
        <v>459056</v>
      </c>
      <c r="IE172" s="5">
        <v>504965</v>
      </c>
      <c r="IF172" s="5">
        <v>484476</v>
      </c>
      <c r="IG172" s="5">
        <v>500945</v>
      </c>
      <c r="IH172" s="5">
        <v>511657</v>
      </c>
      <c r="II172" s="5">
        <v>521149</v>
      </c>
      <c r="IJ172" s="5">
        <v>537679</v>
      </c>
      <c r="IK172" s="5">
        <v>597515</v>
      </c>
      <c r="IL172" s="5">
        <v>331929</v>
      </c>
      <c r="IM172" s="5">
        <v>353199</v>
      </c>
      <c r="IN172" s="5">
        <v>390062</v>
      </c>
      <c r="IO172" s="5">
        <v>374428</v>
      </c>
      <c r="IP172" s="5">
        <v>381613</v>
      </c>
      <c r="IQ172" s="5">
        <v>345865</v>
      </c>
      <c r="IR172" s="5">
        <v>363186</v>
      </c>
      <c r="IS172" s="5">
        <v>386591</v>
      </c>
      <c r="IT172" s="5">
        <v>372228</v>
      </c>
      <c r="IU172" s="5">
        <v>388558</v>
      </c>
      <c r="IV172" s="5">
        <v>352942</v>
      </c>
      <c r="IW172" s="5">
        <v>365831</v>
      </c>
      <c r="IX172" s="5">
        <v>341853</v>
      </c>
      <c r="IY172" s="5">
        <v>0</v>
      </c>
      <c r="IZ172" s="5">
        <v>2</v>
      </c>
      <c r="JA172" s="5">
        <v>8375</v>
      </c>
      <c r="JB172" s="5">
        <v>6888</v>
      </c>
      <c r="JC172" s="5">
        <v>13154</v>
      </c>
      <c r="JD172" s="5">
        <v>11546</v>
      </c>
      <c r="JE172" s="5">
        <v>5820</v>
      </c>
      <c r="JF172" s="5">
        <v>11791</v>
      </c>
      <c r="JG172" s="5">
        <v>10590</v>
      </c>
      <c r="JH172" s="5">
        <v>3558</v>
      </c>
      <c r="JI172" s="5">
        <v>9556</v>
      </c>
      <c r="JJ172" s="5">
        <v>9290</v>
      </c>
      <c r="JK172" s="5">
        <v>9339</v>
      </c>
      <c r="JL172" s="5">
        <v>18744</v>
      </c>
      <c r="JM172" s="5">
        <v>50497</v>
      </c>
      <c r="JN172" s="5">
        <v>27278</v>
      </c>
      <c r="JO172" s="5">
        <v>76826</v>
      </c>
      <c r="JP172" s="5">
        <v>75439</v>
      </c>
      <c r="JQ172" s="5">
        <v>29519</v>
      </c>
      <c r="JR172" s="5">
        <v>55212</v>
      </c>
      <c r="JS172" s="5">
        <v>43749</v>
      </c>
      <c r="JT172" s="5">
        <v>44190</v>
      </c>
      <c r="JU172" s="5">
        <v>37246</v>
      </c>
      <c r="JV172" s="5">
        <v>32555</v>
      </c>
      <c r="JW172" s="5">
        <v>41609</v>
      </c>
      <c r="JX172" s="5">
        <v>44924</v>
      </c>
      <c r="JY172" s="5">
        <v>42855</v>
      </c>
      <c r="JZ172" s="5">
        <v>43754</v>
      </c>
      <c r="KA172" s="5">
        <v>42676</v>
      </c>
      <c r="KB172" s="5">
        <v>48800</v>
      </c>
      <c r="KC172" s="5">
        <v>47678</v>
      </c>
      <c r="KD172" s="5">
        <v>53554</v>
      </c>
      <c r="KE172" s="5">
        <v>116111</v>
      </c>
      <c r="KF172" s="5">
        <v>93352</v>
      </c>
      <c r="KG172" s="5">
        <v>104188</v>
      </c>
      <c r="KH172" s="5">
        <v>99041</v>
      </c>
      <c r="KI172" s="5">
        <v>86608</v>
      </c>
      <c r="KJ172" s="5">
        <v>57419</v>
      </c>
      <c r="KK172" s="5">
        <v>58804</v>
      </c>
      <c r="KL172" s="5">
        <v>44260</v>
      </c>
      <c r="KM172" s="5">
        <v>19903</v>
      </c>
      <c r="KN172" s="5">
        <v>1546</v>
      </c>
      <c r="KO172" s="5">
        <v>17779</v>
      </c>
      <c r="KP172" s="5">
        <v>73750</v>
      </c>
      <c r="KQ172" s="5">
        <v>66583</v>
      </c>
      <c r="KR172" s="5">
        <v>51595</v>
      </c>
      <c r="KS172" s="5">
        <v>54842</v>
      </c>
      <c r="KT172" s="5">
        <v>32673</v>
      </c>
      <c r="KU172" s="5">
        <v>26554</v>
      </c>
      <c r="KV172" s="5">
        <v>22939</v>
      </c>
      <c r="KW172" s="5">
        <v>23361</v>
      </c>
      <c r="KX172" s="5">
        <v>12564</v>
      </c>
      <c r="KY172" s="5">
        <v>4745</v>
      </c>
      <c r="KZ172" s="5">
        <v>5569</v>
      </c>
      <c r="LA172" s="5">
        <v>5520</v>
      </c>
      <c r="LB172" s="5">
        <v>5472</v>
      </c>
      <c r="LC172" s="5">
        <v>5144</v>
      </c>
      <c r="LD172" s="5">
        <v>6409</v>
      </c>
      <c r="LE172" s="5">
        <v>5442</v>
      </c>
      <c r="LF172" s="5">
        <v>6209</v>
      </c>
      <c r="LG172" s="5">
        <v>8036</v>
      </c>
      <c r="LH172" s="5">
        <v>8011</v>
      </c>
      <c r="LI172" s="5">
        <v>6912</v>
      </c>
      <c r="LJ172" s="5">
        <v>6920</v>
      </c>
      <c r="LK172" s="5">
        <v>170</v>
      </c>
      <c r="LL172" s="5">
        <v>353</v>
      </c>
      <c r="LM172" s="5">
        <v>280</v>
      </c>
      <c r="LN172" s="5">
        <v>260</v>
      </c>
      <c r="LO172" s="5">
        <v>328</v>
      </c>
      <c r="LP172" s="5">
        <v>107</v>
      </c>
      <c r="LQ172" s="5">
        <v>246</v>
      </c>
      <c r="LR172" s="5">
        <v>254</v>
      </c>
      <c r="LS172" s="5">
        <v>238</v>
      </c>
      <c r="LT172" s="5">
        <v>319</v>
      </c>
      <c r="LU172" s="5">
        <v>445</v>
      </c>
      <c r="LV172" s="5">
        <v>738</v>
      </c>
      <c r="LW172" s="5">
        <v>826</v>
      </c>
      <c r="LX172" s="5">
        <v>458</v>
      </c>
      <c r="LY172" s="5">
        <v>463</v>
      </c>
      <c r="LZ172" s="5">
        <v>566</v>
      </c>
      <c r="MA172" s="5">
        <v>769</v>
      </c>
      <c r="MB172" s="5">
        <v>2076</v>
      </c>
      <c r="MC172" s="5">
        <v>2974</v>
      </c>
      <c r="MD172" s="5">
        <v>2196</v>
      </c>
      <c r="ME172" s="5">
        <v>2381</v>
      </c>
      <c r="MF172" s="5">
        <v>1340</v>
      </c>
      <c r="MG172" s="5">
        <v>3371</v>
      </c>
      <c r="MH172" s="5">
        <v>2923</v>
      </c>
      <c r="MI172" s="5">
        <v>3207</v>
      </c>
      <c r="MJ172" s="5">
        <v>2149</v>
      </c>
      <c r="MK172" s="5">
        <v>2424</v>
      </c>
      <c r="ML172" s="5">
        <v>1842</v>
      </c>
      <c r="MM172" s="5">
        <v>3169</v>
      </c>
      <c r="MN172" s="5">
        <v>3627</v>
      </c>
      <c r="MO172" s="5">
        <v>2937</v>
      </c>
      <c r="MP172" s="5">
        <v>2594</v>
      </c>
      <c r="MQ172" s="5">
        <v>0</v>
      </c>
      <c r="MR172" s="5">
        <v>0</v>
      </c>
      <c r="MS172" s="5">
        <v>0</v>
      </c>
      <c r="MT172" s="5">
        <v>0</v>
      </c>
      <c r="MU172" s="5">
        <v>0</v>
      </c>
      <c r="MV172" s="5">
        <v>0</v>
      </c>
      <c r="MW172" s="5">
        <v>0</v>
      </c>
      <c r="MX172" s="5">
        <v>0</v>
      </c>
      <c r="MY172" s="5">
        <v>0</v>
      </c>
      <c r="MZ172" s="5">
        <v>2</v>
      </c>
      <c r="NA172" s="5">
        <v>93</v>
      </c>
      <c r="NB172" s="5">
        <v>169</v>
      </c>
      <c r="NC172" s="5">
        <v>182</v>
      </c>
      <c r="ND172" s="5">
        <v>1324</v>
      </c>
      <c r="NE172" s="5" t="s">
        <v>220</v>
      </c>
      <c r="NF172" s="5" t="s">
        <v>220</v>
      </c>
      <c r="NG172" s="5" t="s">
        <v>220</v>
      </c>
      <c r="NH172" s="5" t="s">
        <v>220</v>
      </c>
      <c r="NI172" s="5" t="s">
        <v>220</v>
      </c>
      <c r="NJ172" s="5" t="s">
        <v>220</v>
      </c>
      <c r="NK172" s="5" t="s">
        <v>220</v>
      </c>
      <c r="NL172" s="5" t="s">
        <v>220</v>
      </c>
      <c r="NM172" s="5" t="s">
        <v>220</v>
      </c>
      <c r="NN172" s="5" t="s">
        <v>220</v>
      </c>
      <c r="NO172" s="5" t="s">
        <v>220</v>
      </c>
      <c r="NP172" s="5" t="s">
        <v>220</v>
      </c>
      <c r="NQ172" s="5" t="s">
        <v>220</v>
      </c>
      <c r="NR172" s="5" t="s">
        <v>220</v>
      </c>
      <c r="NS172" s="5" t="s">
        <v>220</v>
      </c>
      <c r="NT172" s="5" t="s">
        <v>220</v>
      </c>
      <c r="NU172" s="5" t="s">
        <v>220</v>
      </c>
      <c r="NV172" s="5" t="s">
        <v>220</v>
      </c>
      <c r="NW172" s="5">
        <v>0</v>
      </c>
      <c r="NX172" s="5">
        <v>0</v>
      </c>
      <c r="NY172" s="5">
        <v>0</v>
      </c>
      <c r="NZ172" s="5">
        <v>0</v>
      </c>
      <c r="OA172" s="5">
        <v>0</v>
      </c>
      <c r="OB172" s="5">
        <v>0</v>
      </c>
      <c r="OC172" s="5">
        <v>0</v>
      </c>
      <c r="OD172" s="5">
        <v>0</v>
      </c>
      <c r="OE172" s="5">
        <v>0</v>
      </c>
      <c r="OF172" s="5">
        <v>0</v>
      </c>
      <c r="OG172" s="5">
        <v>0</v>
      </c>
      <c r="OH172" s="5">
        <v>0</v>
      </c>
      <c r="OI172" s="5">
        <v>0</v>
      </c>
      <c r="OJ172" s="5">
        <v>0</v>
      </c>
      <c r="OK172" s="5" t="s">
        <v>220</v>
      </c>
      <c r="OL172" s="5" t="s">
        <v>220</v>
      </c>
      <c r="OM172" s="5" t="s">
        <v>220</v>
      </c>
      <c r="ON172" s="5" t="s">
        <v>220</v>
      </c>
      <c r="OO172" s="5" t="s">
        <v>220</v>
      </c>
      <c r="OP172" s="5" t="s">
        <v>220</v>
      </c>
      <c r="OQ172" s="5" t="s">
        <v>220</v>
      </c>
      <c r="OR172" s="5" t="s">
        <v>220</v>
      </c>
      <c r="OS172" s="5" t="s">
        <v>220</v>
      </c>
      <c r="OT172" s="5" t="s">
        <v>220</v>
      </c>
      <c r="OU172" s="5" t="s">
        <v>220</v>
      </c>
      <c r="OV172" s="5" t="s">
        <v>220</v>
      </c>
      <c r="OW172" s="5" t="s">
        <v>220</v>
      </c>
      <c r="OX172" s="5" t="s">
        <v>220</v>
      </c>
      <c r="OY172" s="5" t="s">
        <v>220</v>
      </c>
      <c r="OZ172" s="5" t="s">
        <v>220</v>
      </c>
      <c r="PA172" s="5" t="s">
        <v>220</v>
      </c>
      <c r="PB172" s="5" t="s">
        <v>220</v>
      </c>
      <c r="PC172" s="5">
        <v>4615</v>
      </c>
      <c r="PD172" s="5">
        <v>4083</v>
      </c>
      <c r="PE172" s="5">
        <v>4372</v>
      </c>
      <c r="PF172" s="5">
        <v>4005</v>
      </c>
      <c r="PG172" s="5">
        <v>4112</v>
      </c>
      <c r="PH172" s="5">
        <v>3936</v>
      </c>
      <c r="PI172" s="5">
        <v>3562</v>
      </c>
      <c r="PJ172" s="5">
        <v>4458</v>
      </c>
      <c r="PK172" s="5">
        <v>4050</v>
      </c>
      <c r="PL172" s="5">
        <v>5355</v>
      </c>
      <c r="PM172" s="5">
        <v>5275</v>
      </c>
      <c r="PN172" s="5">
        <v>7373</v>
      </c>
      <c r="PO172" s="5">
        <v>6167</v>
      </c>
      <c r="PP172" s="5">
        <v>9179</v>
      </c>
      <c r="PQ172" s="5">
        <v>5897</v>
      </c>
      <c r="PR172" s="5">
        <v>6282</v>
      </c>
      <c r="PS172" s="5">
        <v>6517</v>
      </c>
      <c r="PT172" s="5">
        <v>8224</v>
      </c>
      <c r="PU172" s="5">
        <v>9200</v>
      </c>
      <c r="PV172" s="5">
        <v>11074</v>
      </c>
      <c r="PW172" s="5">
        <v>11836</v>
      </c>
      <c r="PX172" s="5">
        <v>9620</v>
      </c>
      <c r="PY172" s="5">
        <v>6206</v>
      </c>
      <c r="PZ172" s="5">
        <v>7909</v>
      </c>
      <c r="QA172" s="5">
        <v>9230</v>
      </c>
      <c r="QB172" s="5">
        <v>7434</v>
      </c>
      <c r="QC172" s="5">
        <v>10832</v>
      </c>
      <c r="QD172" s="5">
        <v>7141</v>
      </c>
      <c r="QE172" s="5">
        <v>9607</v>
      </c>
      <c r="QF172" s="5">
        <v>7712</v>
      </c>
      <c r="QG172" s="5">
        <v>8135</v>
      </c>
      <c r="QH172" s="5">
        <v>8112</v>
      </c>
      <c r="QI172" s="5">
        <v>19099</v>
      </c>
      <c r="QJ172" s="5">
        <v>16026</v>
      </c>
      <c r="QK172" s="5">
        <v>15564</v>
      </c>
      <c r="QL172" s="5">
        <v>13326</v>
      </c>
      <c r="QM172" s="5">
        <v>15624</v>
      </c>
      <c r="QN172" s="5">
        <v>12436</v>
      </c>
      <c r="QO172" s="5">
        <v>13702</v>
      </c>
      <c r="QP172" s="5">
        <v>12343</v>
      </c>
      <c r="QQ172" s="5">
        <v>17791</v>
      </c>
      <c r="QR172" s="5">
        <v>11900</v>
      </c>
      <c r="QS172" s="5">
        <v>14931</v>
      </c>
      <c r="QT172" s="5">
        <v>17944</v>
      </c>
      <c r="QU172" s="5">
        <v>19393</v>
      </c>
      <c r="QV172" s="5">
        <v>14222</v>
      </c>
      <c r="QW172" s="5">
        <v>11824</v>
      </c>
      <c r="QX172" s="5">
        <v>14784</v>
      </c>
      <c r="QY172" s="5">
        <v>17020</v>
      </c>
      <c r="QZ172" s="5">
        <v>14367</v>
      </c>
      <c r="RA172" s="5">
        <v>16163</v>
      </c>
      <c r="RB172" s="5">
        <v>18018</v>
      </c>
      <c r="RC172" s="5">
        <v>14116</v>
      </c>
      <c r="RD172" s="5">
        <v>9844</v>
      </c>
      <c r="RE172" s="5">
        <v>9729</v>
      </c>
      <c r="RF172" s="5">
        <v>11488</v>
      </c>
      <c r="RG172" s="5">
        <v>12593</v>
      </c>
      <c r="RH172" s="5">
        <v>11438</v>
      </c>
      <c r="RI172" s="5">
        <v>13404</v>
      </c>
      <c r="RJ172" s="5">
        <v>15042</v>
      </c>
      <c r="RK172" s="5">
        <v>11743</v>
      </c>
      <c r="RL172" s="5">
        <v>11495</v>
      </c>
      <c r="RM172" s="5">
        <v>9977</v>
      </c>
      <c r="RN172" s="5">
        <v>10078</v>
      </c>
      <c r="RO172" s="5">
        <v>12241</v>
      </c>
      <c r="RP172" s="5">
        <v>12957</v>
      </c>
      <c r="RQ172" s="5">
        <v>12753</v>
      </c>
      <c r="RR172" s="5">
        <v>12991</v>
      </c>
      <c r="RS172" s="5">
        <v>13327</v>
      </c>
      <c r="RT172" s="5">
        <v>10133</v>
      </c>
      <c r="RU172" s="5">
        <v>10589</v>
      </c>
      <c r="RV172" s="5">
        <v>10804</v>
      </c>
      <c r="RW172" s="5">
        <v>9843</v>
      </c>
      <c r="RX172" s="5">
        <v>9914</v>
      </c>
      <c r="RY172" s="5">
        <v>15532</v>
      </c>
      <c r="RZ172" s="5">
        <v>13727</v>
      </c>
      <c r="SA172" s="5">
        <v>15713</v>
      </c>
      <c r="SB172" s="5">
        <v>15018</v>
      </c>
      <c r="SC172" s="5">
        <v>12143</v>
      </c>
      <c r="SD172" s="5">
        <v>12509</v>
      </c>
      <c r="SE172" s="5">
        <v>11657</v>
      </c>
      <c r="SF172" s="5">
        <v>9980</v>
      </c>
      <c r="SG172" s="5">
        <v>8526</v>
      </c>
      <c r="SH172" s="5">
        <v>19435</v>
      </c>
      <c r="SI172" s="5">
        <v>19140</v>
      </c>
      <c r="SJ172" s="5">
        <v>12610</v>
      </c>
      <c r="SK172" s="5">
        <v>15199</v>
      </c>
      <c r="SL172" s="5">
        <v>10703</v>
      </c>
      <c r="SM172" s="5">
        <v>11107</v>
      </c>
      <c r="SN172" s="5">
        <v>10058</v>
      </c>
      <c r="SO172" s="5">
        <v>10832</v>
      </c>
      <c r="SP172" s="5">
        <v>8896</v>
      </c>
      <c r="SQ172" s="5">
        <v>11025</v>
      </c>
      <c r="SR172" s="5">
        <v>9558</v>
      </c>
      <c r="SS172" s="5">
        <v>9145</v>
      </c>
      <c r="ST172" s="5">
        <v>10574</v>
      </c>
      <c r="SU172" s="5">
        <v>8365</v>
      </c>
      <c r="SV172" s="5">
        <v>9802</v>
      </c>
      <c r="SW172" s="5">
        <v>7782</v>
      </c>
      <c r="SX172" s="5">
        <v>3225</v>
      </c>
      <c r="SY172" s="5">
        <v>8317</v>
      </c>
      <c r="SZ172" s="5">
        <v>8320</v>
      </c>
      <c r="TA172" s="5">
        <v>8034</v>
      </c>
      <c r="TB172" s="5">
        <v>8277</v>
      </c>
      <c r="TC172" s="5">
        <v>2873</v>
      </c>
      <c r="TD172" s="5">
        <v>1524</v>
      </c>
      <c r="TE172" s="5">
        <v>1339</v>
      </c>
      <c r="TF172" s="5">
        <v>3132</v>
      </c>
      <c r="TG172" s="5">
        <v>2962</v>
      </c>
      <c r="TH172" s="5">
        <v>3352</v>
      </c>
      <c r="TI172" s="5">
        <v>3449</v>
      </c>
      <c r="TJ172" s="5">
        <v>3085</v>
      </c>
      <c r="TK172" s="5">
        <v>1304</v>
      </c>
      <c r="TL172" s="5">
        <v>716</v>
      </c>
      <c r="TM172" s="5">
        <v>101</v>
      </c>
      <c r="TN172" s="5">
        <v>467</v>
      </c>
      <c r="TO172" s="5">
        <v>6675</v>
      </c>
      <c r="TP172" s="5">
        <v>6338</v>
      </c>
      <c r="TQ172" s="5">
        <v>6747</v>
      </c>
      <c r="TR172" s="5">
        <v>7082</v>
      </c>
      <c r="TS172" s="5">
        <v>5987</v>
      </c>
      <c r="TT172" s="5">
        <v>5693</v>
      </c>
      <c r="TU172" s="5">
        <v>5007</v>
      </c>
      <c r="TV172" s="5">
        <v>4388</v>
      </c>
      <c r="TW172" s="5">
        <v>5237</v>
      </c>
      <c r="TX172" s="5">
        <v>4630</v>
      </c>
      <c r="TY172" s="5">
        <v>4339</v>
      </c>
      <c r="TZ172" s="5">
        <v>4023</v>
      </c>
      <c r="UA172" s="5">
        <v>10</v>
      </c>
      <c r="UB172" s="5">
        <v>70</v>
      </c>
      <c r="UC172" s="5">
        <v>132</v>
      </c>
      <c r="UD172" s="5">
        <v>48</v>
      </c>
      <c r="UE172" s="5">
        <v>23</v>
      </c>
      <c r="UF172" s="5">
        <v>11</v>
      </c>
      <c r="UG172" s="5">
        <v>4</v>
      </c>
      <c r="UH172" s="5">
        <v>247</v>
      </c>
      <c r="UI172" s="5">
        <v>254</v>
      </c>
      <c r="UJ172" s="5">
        <v>232</v>
      </c>
      <c r="UK172" s="5">
        <v>169</v>
      </c>
      <c r="UL172" s="5">
        <v>216</v>
      </c>
      <c r="UM172" s="5">
        <v>316</v>
      </c>
      <c r="UN172" s="5">
        <v>388</v>
      </c>
      <c r="UO172" s="5">
        <v>186</v>
      </c>
      <c r="UP172" s="5">
        <v>87</v>
      </c>
      <c r="UQ172" s="5">
        <v>62</v>
      </c>
      <c r="UR172" s="5">
        <v>4</v>
      </c>
      <c r="US172" s="5">
        <v>504</v>
      </c>
      <c r="UT172" s="5">
        <v>7998</v>
      </c>
      <c r="UU172" s="5">
        <v>7326</v>
      </c>
      <c r="UV172" s="5">
        <v>4012</v>
      </c>
      <c r="UW172" s="5">
        <v>1239</v>
      </c>
      <c r="UX172" s="5">
        <v>1435</v>
      </c>
      <c r="UY172" s="5">
        <v>1351</v>
      </c>
      <c r="UZ172" s="5">
        <v>736</v>
      </c>
      <c r="VA172" s="5">
        <v>709</v>
      </c>
      <c r="VB172" s="5">
        <v>909</v>
      </c>
      <c r="VC172" s="5">
        <v>776</v>
      </c>
      <c r="VD172" s="5">
        <v>271</v>
      </c>
      <c r="VE172" s="5">
        <v>335</v>
      </c>
      <c r="VF172" s="5">
        <v>244</v>
      </c>
      <c r="VG172" s="5">
        <v>35840</v>
      </c>
      <c r="VH172" s="5">
        <v>14988</v>
      </c>
      <c r="VI172" s="5">
        <v>23975</v>
      </c>
      <c r="VJ172" s="5">
        <v>33153</v>
      </c>
      <c r="VK172" s="5">
        <v>18619</v>
      </c>
      <c r="VL172" s="5">
        <v>45459</v>
      </c>
      <c r="VM172" s="5">
        <v>2356</v>
      </c>
      <c r="VN172" s="5">
        <v>37176</v>
      </c>
      <c r="VO172" s="5">
        <v>31024</v>
      </c>
      <c r="VP172" s="5">
        <v>25750</v>
      </c>
      <c r="VQ172" s="5">
        <v>35688</v>
      </c>
      <c r="VR172" s="5">
        <v>20956</v>
      </c>
      <c r="VS172" s="5">
        <v>34960</v>
      </c>
      <c r="VT172" s="5">
        <v>36571</v>
      </c>
      <c r="VU172" s="5">
        <v>63671</v>
      </c>
      <c r="VV172" s="5">
        <v>74520</v>
      </c>
      <c r="VW172" s="5">
        <v>52492</v>
      </c>
      <c r="VX172" s="5">
        <v>89196</v>
      </c>
      <c r="VY172" s="5">
        <v>58230</v>
      </c>
      <c r="VZ172" s="5">
        <v>47601</v>
      </c>
      <c r="WA172" s="5">
        <v>50582</v>
      </c>
      <c r="WB172" s="5">
        <v>44943</v>
      </c>
      <c r="WC172" s="5">
        <v>53467</v>
      </c>
      <c r="WD172" s="5">
        <v>41960</v>
      </c>
      <c r="WE172" s="5">
        <v>48527</v>
      </c>
      <c r="WF172" s="5">
        <v>47651</v>
      </c>
      <c r="WG172" s="5">
        <v>151238</v>
      </c>
      <c r="WH172" s="5">
        <v>49680</v>
      </c>
      <c r="WI172" s="5">
        <v>51825</v>
      </c>
      <c r="WJ172" s="5">
        <v>64308</v>
      </c>
      <c r="WK172" s="5">
        <v>50454</v>
      </c>
      <c r="WL172" s="5">
        <v>36783</v>
      </c>
      <c r="WM172" s="5">
        <v>303</v>
      </c>
      <c r="WN172" s="5">
        <v>331</v>
      </c>
      <c r="WO172" s="5">
        <v>287</v>
      </c>
      <c r="WP172" s="5">
        <v>1263</v>
      </c>
      <c r="WQ172" s="5">
        <v>1255</v>
      </c>
      <c r="WR172" s="5">
        <v>1065</v>
      </c>
      <c r="WS172" s="5">
        <v>1269</v>
      </c>
      <c r="WT172" s="5">
        <v>786</v>
      </c>
      <c r="WU172" s="5">
        <v>1941</v>
      </c>
      <c r="WV172" s="5">
        <v>1361</v>
      </c>
      <c r="WW172" s="5">
        <v>1682</v>
      </c>
      <c r="WX172" s="5">
        <v>1726</v>
      </c>
      <c r="WY172" s="5">
        <v>1785</v>
      </c>
      <c r="WZ172" s="5">
        <v>1653</v>
      </c>
      <c r="XA172" s="5">
        <v>1577</v>
      </c>
      <c r="XB172" s="5">
        <v>1599</v>
      </c>
      <c r="XC172" s="5">
        <v>2193</v>
      </c>
      <c r="XD172" s="5">
        <v>1017</v>
      </c>
      <c r="XE172" s="5">
        <v>1226</v>
      </c>
      <c r="XF172" s="5">
        <v>1525</v>
      </c>
      <c r="XG172" s="5">
        <v>1916</v>
      </c>
      <c r="XH172" s="5">
        <v>712</v>
      </c>
      <c r="XI172" s="5">
        <v>1514</v>
      </c>
      <c r="XJ172" s="5">
        <v>616</v>
      </c>
      <c r="XK172" s="5">
        <v>927</v>
      </c>
      <c r="XL172" s="5">
        <v>623</v>
      </c>
      <c r="XM172" s="5">
        <v>733</v>
      </c>
      <c r="XN172" s="5">
        <v>755</v>
      </c>
      <c r="XO172" s="5">
        <v>716</v>
      </c>
      <c r="XP172" s="5">
        <v>241</v>
      </c>
      <c r="XQ172" s="5">
        <v>188</v>
      </c>
      <c r="XR172" s="5">
        <v>249</v>
      </c>
      <c r="XS172" s="2">
        <v>18997</v>
      </c>
      <c r="XT172" s="3" t="s">
        <v>222</v>
      </c>
      <c r="XU172" s="3" t="s">
        <v>221</v>
      </c>
      <c r="XV172" s="3" t="s">
        <v>221</v>
      </c>
      <c r="XW172" s="3" t="s">
        <v>221</v>
      </c>
      <c r="XX172" s="3" t="s">
        <v>222</v>
      </c>
      <c r="XY172" s="3" t="s">
        <v>222</v>
      </c>
      <c r="XZ172" s="3" t="s">
        <v>241</v>
      </c>
    </row>
    <row r="173" spans="1:650" x14ac:dyDescent="0.3">
      <c r="A173" s="1" t="s">
        <v>167</v>
      </c>
      <c r="B173" s="2">
        <v>4010702</v>
      </c>
      <c r="C173" s="5" t="s">
        <v>220</v>
      </c>
      <c r="D173" s="5" t="s">
        <v>220</v>
      </c>
      <c r="E173" s="5" t="s">
        <v>220</v>
      </c>
      <c r="F173" s="5" t="s">
        <v>220</v>
      </c>
      <c r="G173" s="5" t="s">
        <v>220</v>
      </c>
      <c r="H173" s="5" t="s">
        <v>220</v>
      </c>
      <c r="I173" s="5" t="s">
        <v>220</v>
      </c>
      <c r="J173" s="5" t="s">
        <v>220</v>
      </c>
      <c r="K173" s="5" t="s">
        <v>220</v>
      </c>
      <c r="L173" s="5" t="s">
        <v>220</v>
      </c>
      <c r="M173" s="5" t="s">
        <v>220</v>
      </c>
      <c r="N173" s="5" t="s">
        <v>220</v>
      </c>
      <c r="O173" s="5" t="s">
        <v>220</v>
      </c>
      <c r="P173" s="5" t="s">
        <v>220</v>
      </c>
      <c r="Q173" s="5" t="s">
        <v>220</v>
      </c>
      <c r="R173" s="5" t="s">
        <v>220</v>
      </c>
      <c r="S173" s="5" t="s">
        <v>220</v>
      </c>
      <c r="T173" s="5" t="s">
        <v>220</v>
      </c>
      <c r="U173" s="5">
        <v>-3</v>
      </c>
      <c r="V173" s="5">
        <v>17</v>
      </c>
      <c r="W173" s="5">
        <v>55</v>
      </c>
      <c r="X173" s="5">
        <v>-1840</v>
      </c>
      <c r="Y173" s="5">
        <v>61863</v>
      </c>
      <c r="Z173" s="5">
        <v>544</v>
      </c>
      <c r="AA173" s="5">
        <v>577</v>
      </c>
      <c r="AB173" s="5">
        <v>1756</v>
      </c>
      <c r="AC173" s="5">
        <v>208</v>
      </c>
      <c r="AD173" s="5">
        <v>1844</v>
      </c>
      <c r="AE173" s="5">
        <v>36</v>
      </c>
      <c r="AF173" s="5">
        <v>3</v>
      </c>
      <c r="AG173" s="5">
        <v>8</v>
      </c>
      <c r="AH173" s="5">
        <v>0</v>
      </c>
      <c r="AI173" s="5" t="s">
        <v>220</v>
      </c>
      <c r="AJ173" s="5" t="s">
        <v>220</v>
      </c>
      <c r="AK173" s="5" t="s">
        <v>220</v>
      </c>
      <c r="AL173" s="5" t="s">
        <v>220</v>
      </c>
      <c r="AM173" s="5" t="s">
        <v>220</v>
      </c>
      <c r="AN173" s="5" t="s">
        <v>220</v>
      </c>
      <c r="AO173" s="5" t="s">
        <v>220</v>
      </c>
      <c r="AP173" s="5" t="s">
        <v>220</v>
      </c>
      <c r="AQ173" s="5" t="s">
        <v>220</v>
      </c>
      <c r="AR173" s="5" t="s">
        <v>220</v>
      </c>
      <c r="AS173" s="5" t="s">
        <v>220</v>
      </c>
      <c r="AT173" s="5" t="s">
        <v>220</v>
      </c>
      <c r="AU173" s="5" t="s">
        <v>220</v>
      </c>
      <c r="AV173" s="5" t="s">
        <v>220</v>
      </c>
      <c r="AW173" s="5" t="s">
        <v>220</v>
      </c>
      <c r="AX173" s="5" t="s">
        <v>220</v>
      </c>
      <c r="AY173" s="5" t="s">
        <v>220</v>
      </c>
      <c r="AZ173" s="5" t="s">
        <v>220</v>
      </c>
      <c r="BA173" s="5">
        <v>-512</v>
      </c>
      <c r="BB173" s="5">
        <v>81</v>
      </c>
      <c r="BC173" s="5">
        <v>1576</v>
      </c>
      <c r="BD173" s="5">
        <v>8870</v>
      </c>
      <c r="BE173" s="5">
        <v>15395</v>
      </c>
      <c r="BF173" s="5">
        <v>15932</v>
      </c>
      <c r="BG173" s="5">
        <v>64926</v>
      </c>
      <c r="BH173" s="5">
        <v>10867</v>
      </c>
      <c r="BI173" s="5">
        <v>8753</v>
      </c>
      <c r="BJ173" s="5">
        <v>16925</v>
      </c>
      <c r="BK173" s="5">
        <v>9866</v>
      </c>
      <c r="BL173" s="5">
        <v>11225</v>
      </c>
      <c r="BM173" s="5">
        <v>18202</v>
      </c>
      <c r="BN173" s="5">
        <v>13093</v>
      </c>
      <c r="BO173" s="5" t="s">
        <v>220</v>
      </c>
      <c r="BP173" s="5" t="s">
        <v>220</v>
      </c>
      <c r="BQ173" s="5" t="s">
        <v>220</v>
      </c>
      <c r="BR173" s="5" t="s">
        <v>220</v>
      </c>
      <c r="BS173" s="5" t="s">
        <v>220</v>
      </c>
      <c r="BT173" s="5" t="s">
        <v>220</v>
      </c>
      <c r="BU173" s="5" t="s">
        <v>220</v>
      </c>
      <c r="BV173" s="5" t="s">
        <v>220</v>
      </c>
      <c r="BW173" s="5" t="s">
        <v>220</v>
      </c>
      <c r="BX173" s="5" t="s">
        <v>220</v>
      </c>
      <c r="BY173" s="5" t="s">
        <v>220</v>
      </c>
      <c r="BZ173" s="5" t="s">
        <v>220</v>
      </c>
      <c r="CA173" s="5" t="s">
        <v>220</v>
      </c>
      <c r="CB173" s="5" t="s">
        <v>220</v>
      </c>
      <c r="CC173" s="5" t="s">
        <v>220</v>
      </c>
      <c r="CD173" s="5" t="s">
        <v>220</v>
      </c>
      <c r="CE173" s="5" t="s">
        <v>220</v>
      </c>
      <c r="CF173" s="5" t="s">
        <v>220</v>
      </c>
      <c r="CG173" s="5">
        <v>3811</v>
      </c>
      <c r="CH173" s="5">
        <v>8886</v>
      </c>
      <c r="CI173" s="5">
        <v>13748</v>
      </c>
      <c r="CJ173" s="5">
        <v>9179</v>
      </c>
      <c r="CK173" s="5">
        <v>12063</v>
      </c>
      <c r="CL173" s="5">
        <v>18413</v>
      </c>
      <c r="CM173" s="5">
        <v>26811</v>
      </c>
      <c r="CN173" s="5">
        <v>11696</v>
      </c>
      <c r="CO173" s="5">
        <v>10101</v>
      </c>
      <c r="CP173" s="5">
        <v>22194</v>
      </c>
      <c r="CQ173" s="5">
        <v>7805</v>
      </c>
      <c r="CR173" s="5">
        <v>15780</v>
      </c>
      <c r="CS173" s="5">
        <v>14475</v>
      </c>
      <c r="CT173" s="5">
        <v>5414</v>
      </c>
      <c r="CU173" s="5" t="s">
        <v>220</v>
      </c>
      <c r="CV173" s="5" t="s">
        <v>220</v>
      </c>
      <c r="CW173" s="5" t="s">
        <v>220</v>
      </c>
      <c r="CX173" s="5" t="s">
        <v>220</v>
      </c>
      <c r="CY173" s="5" t="s">
        <v>220</v>
      </c>
      <c r="CZ173" s="5" t="s">
        <v>220</v>
      </c>
      <c r="DA173" s="5" t="s">
        <v>220</v>
      </c>
      <c r="DB173" s="5" t="s">
        <v>220</v>
      </c>
      <c r="DC173" s="5" t="s">
        <v>220</v>
      </c>
      <c r="DD173" s="5" t="s">
        <v>220</v>
      </c>
      <c r="DE173" s="5" t="s">
        <v>220</v>
      </c>
      <c r="DF173" s="5" t="s">
        <v>220</v>
      </c>
      <c r="DG173" s="5" t="s">
        <v>220</v>
      </c>
      <c r="DH173" s="5" t="s">
        <v>220</v>
      </c>
      <c r="DI173" s="5" t="s">
        <v>220</v>
      </c>
      <c r="DJ173" s="5" t="s">
        <v>220</v>
      </c>
      <c r="DK173" s="5" t="s">
        <v>220</v>
      </c>
      <c r="DL173" s="5" t="s">
        <v>220</v>
      </c>
      <c r="DM173" s="5">
        <v>27646</v>
      </c>
      <c r="DN173" s="5">
        <v>30893</v>
      </c>
      <c r="DO173" s="5">
        <v>25021</v>
      </c>
      <c r="DP173" s="5">
        <v>32481</v>
      </c>
      <c r="DQ173" s="5">
        <v>33780</v>
      </c>
      <c r="DR173" s="5">
        <v>35626</v>
      </c>
      <c r="DS173" s="5">
        <v>33876</v>
      </c>
      <c r="DT173" s="5">
        <v>32317</v>
      </c>
      <c r="DU173" s="5">
        <v>33281</v>
      </c>
      <c r="DV173" s="5">
        <v>27635</v>
      </c>
      <c r="DW173" s="5">
        <v>26145</v>
      </c>
      <c r="DX173" s="5">
        <v>23511</v>
      </c>
      <c r="DY173" s="5">
        <v>26149</v>
      </c>
      <c r="DZ173" s="5">
        <v>15282</v>
      </c>
      <c r="EA173" s="5" t="s">
        <v>220</v>
      </c>
      <c r="EB173" s="5" t="s">
        <v>220</v>
      </c>
      <c r="EC173" s="5" t="s">
        <v>220</v>
      </c>
      <c r="ED173" s="5" t="s">
        <v>220</v>
      </c>
      <c r="EE173" s="5" t="s">
        <v>220</v>
      </c>
      <c r="EF173" s="5" t="s">
        <v>220</v>
      </c>
      <c r="EG173" s="5" t="s">
        <v>220</v>
      </c>
      <c r="EH173" s="5" t="s">
        <v>220</v>
      </c>
      <c r="EI173" s="5" t="s">
        <v>220</v>
      </c>
      <c r="EJ173" s="5" t="s">
        <v>220</v>
      </c>
      <c r="EK173" s="5" t="s">
        <v>220</v>
      </c>
      <c r="EL173" s="5" t="s">
        <v>220</v>
      </c>
      <c r="EM173" s="5" t="s">
        <v>220</v>
      </c>
      <c r="EN173" s="5" t="s">
        <v>220</v>
      </c>
      <c r="EO173" s="5" t="s">
        <v>220</v>
      </c>
      <c r="EP173" s="5" t="s">
        <v>220</v>
      </c>
      <c r="EQ173" s="5" t="s">
        <v>220</v>
      </c>
      <c r="ER173" s="5" t="s">
        <v>220</v>
      </c>
      <c r="ES173" s="5">
        <v>3181</v>
      </c>
      <c r="ET173" s="5">
        <v>3785</v>
      </c>
      <c r="EU173" s="5">
        <v>4378</v>
      </c>
      <c r="EV173" s="5">
        <v>3740</v>
      </c>
      <c r="EW173" s="5">
        <v>4275</v>
      </c>
      <c r="EX173" s="5">
        <v>4472</v>
      </c>
      <c r="EY173" s="5">
        <v>3289</v>
      </c>
      <c r="EZ173" s="5">
        <v>3508</v>
      </c>
      <c r="FA173" s="5">
        <v>3525</v>
      </c>
      <c r="FB173" s="5">
        <v>5966</v>
      </c>
      <c r="FC173" s="5">
        <v>4047</v>
      </c>
      <c r="FD173" s="5">
        <v>2650</v>
      </c>
      <c r="FE173" s="5">
        <v>2936</v>
      </c>
      <c r="FF173" s="5">
        <v>2343</v>
      </c>
      <c r="FG173" s="5" t="s">
        <v>220</v>
      </c>
      <c r="FH173" s="5" t="s">
        <v>220</v>
      </c>
      <c r="FI173" s="5" t="s">
        <v>220</v>
      </c>
      <c r="FJ173" s="5" t="s">
        <v>220</v>
      </c>
      <c r="FK173" s="5" t="s">
        <v>220</v>
      </c>
      <c r="FL173" s="5" t="s">
        <v>220</v>
      </c>
      <c r="FM173" s="5" t="s">
        <v>220</v>
      </c>
      <c r="FN173" s="5" t="s">
        <v>220</v>
      </c>
      <c r="FO173" s="5" t="s">
        <v>220</v>
      </c>
      <c r="FP173" s="5" t="s">
        <v>220</v>
      </c>
      <c r="FQ173" s="5" t="s">
        <v>220</v>
      </c>
      <c r="FR173" s="5" t="s">
        <v>220</v>
      </c>
      <c r="FS173" s="5" t="s">
        <v>220</v>
      </c>
      <c r="FT173" s="5" t="s">
        <v>220</v>
      </c>
      <c r="FU173" s="5" t="s">
        <v>220</v>
      </c>
      <c r="FV173" s="5" t="s">
        <v>220</v>
      </c>
      <c r="FW173" s="5" t="s">
        <v>220</v>
      </c>
      <c r="FX173" s="5" t="s">
        <v>220</v>
      </c>
      <c r="FY173" s="5" t="s">
        <v>220</v>
      </c>
      <c r="FZ173" s="5" t="s">
        <v>220</v>
      </c>
      <c r="GA173" s="5" t="s">
        <v>220</v>
      </c>
      <c r="GB173" s="5" t="s">
        <v>220</v>
      </c>
      <c r="GC173" s="5" t="s">
        <v>220</v>
      </c>
      <c r="GD173" s="5" t="s">
        <v>220</v>
      </c>
      <c r="GE173" s="5" t="s">
        <v>220</v>
      </c>
      <c r="GF173" s="5" t="s">
        <v>220</v>
      </c>
      <c r="GG173" s="5" t="s">
        <v>220</v>
      </c>
      <c r="GH173" s="5" t="s">
        <v>220</v>
      </c>
      <c r="GI173" s="5" t="s">
        <v>220</v>
      </c>
      <c r="GJ173" s="5" t="s">
        <v>220</v>
      </c>
      <c r="GK173" s="5" t="s">
        <v>220</v>
      </c>
      <c r="GL173" s="5" t="s">
        <v>220</v>
      </c>
      <c r="GM173" s="5" t="s">
        <v>220</v>
      </c>
      <c r="GN173" s="5" t="s">
        <v>220</v>
      </c>
      <c r="GO173" s="5" t="s">
        <v>220</v>
      </c>
      <c r="GP173" s="5" t="s">
        <v>220</v>
      </c>
      <c r="GQ173" s="5" t="s">
        <v>220</v>
      </c>
      <c r="GR173" s="5" t="s">
        <v>220</v>
      </c>
      <c r="GS173" s="5" t="s">
        <v>220</v>
      </c>
      <c r="GT173" s="5" t="s">
        <v>220</v>
      </c>
      <c r="GU173" s="5" t="s">
        <v>220</v>
      </c>
      <c r="GV173" s="5" t="s">
        <v>220</v>
      </c>
      <c r="GW173" s="5" t="s">
        <v>220</v>
      </c>
      <c r="GX173" s="5" t="s">
        <v>220</v>
      </c>
      <c r="GY173" s="5" t="s">
        <v>220</v>
      </c>
      <c r="GZ173" s="5" t="s">
        <v>220</v>
      </c>
      <c r="HA173" s="5" t="s">
        <v>220</v>
      </c>
      <c r="HB173" s="5" t="s">
        <v>220</v>
      </c>
      <c r="HC173" s="5" t="s">
        <v>220</v>
      </c>
      <c r="HD173" s="5" t="s">
        <v>220</v>
      </c>
      <c r="HE173" s="5">
        <v>34123</v>
      </c>
      <c r="HF173" s="5">
        <v>43662</v>
      </c>
      <c r="HG173" s="5">
        <v>44778</v>
      </c>
      <c r="HH173" s="5">
        <v>52431</v>
      </c>
      <c r="HI173" s="5">
        <v>127375</v>
      </c>
      <c r="HJ173" s="5">
        <v>74988</v>
      </c>
      <c r="HK173" s="5">
        <v>129478</v>
      </c>
      <c r="HL173" s="5">
        <v>60143</v>
      </c>
      <c r="HM173" s="5">
        <v>55866</v>
      </c>
      <c r="HN173" s="5">
        <v>74564</v>
      </c>
      <c r="HO173" s="5">
        <v>47899</v>
      </c>
      <c r="HP173" s="5">
        <v>53169</v>
      </c>
      <c r="HQ173" s="5">
        <v>61770</v>
      </c>
      <c r="HR173" s="5">
        <v>36131</v>
      </c>
      <c r="HS173" s="5" t="s">
        <v>220</v>
      </c>
      <c r="HT173" s="5" t="s">
        <v>220</v>
      </c>
      <c r="HU173" s="5" t="s">
        <v>220</v>
      </c>
      <c r="HV173" s="5" t="s">
        <v>220</v>
      </c>
      <c r="HW173" s="5" t="s">
        <v>220</v>
      </c>
      <c r="HX173" s="5" t="s">
        <v>220</v>
      </c>
      <c r="HY173" s="5" t="s">
        <v>220</v>
      </c>
      <c r="HZ173" s="5" t="s">
        <v>220</v>
      </c>
      <c r="IA173" s="5" t="s">
        <v>220</v>
      </c>
      <c r="IB173" s="5" t="s">
        <v>220</v>
      </c>
      <c r="IC173" s="5" t="s">
        <v>220</v>
      </c>
      <c r="ID173" s="5" t="s">
        <v>220</v>
      </c>
      <c r="IE173" s="5" t="s">
        <v>220</v>
      </c>
      <c r="IF173" s="5" t="s">
        <v>220</v>
      </c>
      <c r="IG173" s="5" t="s">
        <v>220</v>
      </c>
      <c r="IH173" s="5" t="s">
        <v>220</v>
      </c>
      <c r="II173" s="5" t="s">
        <v>220</v>
      </c>
      <c r="IJ173" s="5" t="s">
        <v>220</v>
      </c>
      <c r="IK173" s="5">
        <v>374443</v>
      </c>
      <c r="IL173" s="5">
        <v>335976</v>
      </c>
      <c r="IM173" s="5">
        <v>207738</v>
      </c>
      <c r="IN173" s="5">
        <v>195454</v>
      </c>
      <c r="IO173" s="5">
        <v>172905</v>
      </c>
      <c r="IP173" s="5">
        <v>173492</v>
      </c>
      <c r="IQ173" s="5">
        <v>185238</v>
      </c>
      <c r="IR173" s="5">
        <v>214165</v>
      </c>
      <c r="IS173" s="5">
        <v>203053</v>
      </c>
      <c r="IT173" s="5">
        <v>202973</v>
      </c>
      <c r="IU173" s="5">
        <v>185523</v>
      </c>
      <c r="IV173" s="5">
        <v>156287</v>
      </c>
      <c r="IW173" s="5">
        <v>134665</v>
      </c>
      <c r="IX173" s="5">
        <v>122297</v>
      </c>
      <c r="IY173" s="5" t="s">
        <v>220</v>
      </c>
      <c r="IZ173" s="5" t="s">
        <v>220</v>
      </c>
      <c r="JA173" s="5" t="s">
        <v>220</v>
      </c>
      <c r="JB173" s="5" t="s">
        <v>220</v>
      </c>
      <c r="JC173" s="5" t="s">
        <v>220</v>
      </c>
      <c r="JD173" s="5" t="s">
        <v>220</v>
      </c>
      <c r="JE173" s="5" t="s">
        <v>220</v>
      </c>
      <c r="JF173" s="5" t="s">
        <v>220</v>
      </c>
      <c r="JG173" s="5" t="s">
        <v>220</v>
      </c>
      <c r="JH173" s="5" t="s">
        <v>220</v>
      </c>
      <c r="JI173" s="5" t="s">
        <v>220</v>
      </c>
      <c r="JJ173" s="5" t="s">
        <v>220</v>
      </c>
      <c r="JK173" s="5" t="s">
        <v>220</v>
      </c>
      <c r="JL173" s="5" t="s">
        <v>220</v>
      </c>
      <c r="JM173" s="5" t="s">
        <v>220</v>
      </c>
      <c r="JN173" s="5" t="s">
        <v>220</v>
      </c>
      <c r="JO173" s="5" t="s">
        <v>220</v>
      </c>
      <c r="JP173" s="5" t="s">
        <v>220</v>
      </c>
      <c r="JQ173" s="5">
        <v>4951</v>
      </c>
      <c r="JR173" s="5">
        <v>3975</v>
      </c>
      <c r="JS173" s="5">
        <v>17942</v>
      </c>
      <c r="JT173" s="5">
        <v>16518</v>
      </c>
      <c r="JU173" s="5">
        <v>21545</v>
      </c>
      <c r="JV173" s="5">
        <v>14583</v>
      </c>
      <c r="JW173" s="5">
        <v>18247</v>
      </c>
      <c r="JX173" s="5">
        <v>21674</v>
      </c>
      <c r="JY173" s="5">
        <v>21723</v>
      </c>
      <c r="JZ173" s="5">
        <v>19511</v>
      </c>
      <c r="KA173" s="5">
        <v>19924</v>
      </c>
      <c r="KB173" s="5">
        <v>19467</v>
      </c>
      <c r="KC173" s="5">
        <v>17468</v>
      </c>
      <c r="KD173" s="5">
        <v>16356</v>
      </c>
      <c r="KE173" s="5" t="s">
        <v>220</v>
      </c>
      <c r="KF173" s="5" t="s">
        <v>220</v>
      </c>
      <c r="KG173" s="5" t="s">
        <v>220</v>
      </c>
      <c r="KH173" s="5" t="s">
        <v>220</v>
      </c>
      <c r="KI173" s="5" t="s">
        <v>220</v>
      </c>
      <c r="KJ173" s="5" t="s">
        <v>220</v>
      </c>
      <c r="KK173" s="5" t="s">
        <v>220</v>
      </c>
      <c r="KL173" s="5" t="s">
        <v>220</v>
      </c>
      <c r="KM173" s="5" t="s">
        <v>220</v>
      </c>
      <c r="KN173" s="5" t="s">
        <v>220</v>
      </c>
      <c r="KO173" s="5" t="s">
        <v>220</v>
      </c>
      <c r="KP173" s="5" t="s">
        <v>220</v>
      </c>
      <c r="KQ173" s="5" t="s">
        <v>220</v>
      </c>
      <c r="KR173" s="5" t="s">
        <v>220</v>
      </c>
      <c r="KS173" s="5" t="s">
        <v>220</v>
      </c>
      <c r="KT173" s="5" t="s">
        <v>220</v>
      </c>
      <c r="KU173" s="5" t="s">
        <v>220</v>
      </c>
      <c r="KV173" s="5" t="s">
        <v>220</v>
      </c>
      <c r="KW173" s="5">
        <v>11242</v>
      </c>
      <c r="KX173" s="5">
        <v>11157</v>
      </c>
      <c r="KY173" s="5">
        <v>17059</v>
      </c>
      <c r="KZ173" s="5">
        <v>15946</v>
      </c>
      <c r="LA173" s="5">
        <v>13848</v>
      </c>
      <c r="LB173" s="5">
        <v>12476</v>
      </c>
      <c r="LC173" s="5">
        <v>13262</v>
      </c>
      <c r="LD173" s="5">
        <v>14856</v>
      </c>
      <c r="LE173" s="5">
        <v>15319</v>
      </c>
      <c r="LF173" s="5">
        <v>15917</v>
      </c>
      <c r="LG173" s="5">
        <v>15554</v>
      </c>
      <c r="LH173" s="5">
        <v>14829</v>
      </c>
      <c r="LI173" s="5">
        <v>12651</v>
      </c>
      <c r="LJ173" s="5">
        <v>8776</v>
      </c>
      <c r="LK173" s="5" t="s">
        <v>220</v>
      </c>
      <c r="LL173" s="5" t="s">
        <v>220</v>
      </c>
      <c r="LM173" s="5" t="s">
        <v>220</v>
      </c>
      <c r="LN173" s="5" t="s">
        <v>220</v>
      </c>
      <c r="LO173" s="5" t="s">
        <v>220</v>
      </c>
      <c r="LP173" s="5" t="s">
        <v>220</v>
      </c>
      <c r="LQ173" s="5" t="s">
        <v>220</v>
      </c>
      <c r="LR173" s="5" t="s">
        <v>220</v>
      </c>
      <c r="LS173" s="5" t="s">
        <v>220</v>
      </c>
      <c r="LT173" s="5" t="s">
        <v>220</v>
      </c>
      <c r="LU173" s="5" t="s">
        <v>220</v>
      </c>
      <c r="LV173" s="5" t="s">
        <v>220</v>
      </c>
      <c r="LW173" s="5" t="s">
        <v>220</v>
      </c>
      <c r="LX173" s="5" t="s">
        <v>220</v>
      </c>
      <c r="LY173" s="5" t="s">
        <v>220</v>
      </c>
      <c r="LZ173" s="5" t="s">
        <v>220</v>
      </c>
      <c r="MA173" s="5" t="s">
        <v>220</v>
      </c>
      <c r="MB173" s="5" t="s">
        <v>220</v>
      </c>
      <c r="MC173" s="5">
        <v>4785</v>
      </c>
      <c r="MD173" s="5">
        <v>5972</v>
      </c>
      <c r="ME173" s="5">
        <v>4097</v>
      </c>
      <c r="MF173" s="5">
        <v>3955</v>
      </c>
      <c r="MG173" s="5">
        <v>3775</v>
      </c>
      <c r="MH173" s="5">
        <v>3707</v>
      </c>
      <c r="MI173" s="5">
        <v>2899</v>
      </c>
      <c r="MJ173" s="5">
        <v>2948</v>
      </c>
      <c r="MK173" s="5">
        <v>3406</v>
      </c>
      <c r="ML173" s="5">
        <v>2851</v>
      </c>
      <c r="MM173" s="5">
        <v>3209</v>
      </c>
      <c r="MN173" s="5">
        <v>3847</v>
      </c>
      <c r="MO173" s="5">
        <v>2961</v>
      </c>
      <c r="MP173" s="5">
        <v>2596</v>
      </c>
      <c r="MQ173" s="5" t="s">
        <v>220</v>
      </c>
      <c r="MR173" s="5" t="s">
        <v>220</v>
      </c>
      <c r="MS173" s="5" t="s">
        <v>220</v>
      </c>
      <c r="MT173" s="5" t="s">
        <v>220</v>
      </c>
      <c r="MU173" s="5" t="s">
        <v>220</v>
      </c>
      <c r="MV173" s="5" t="s">
        <v>220</v>
      </c>
      <c r="MW173" s="5" t="s">
        <v>220</v>
      </c>
      <c r="MX173" s="5" t="s">
        <v>220</v>
      </c>
      <c r="MY173" s="5" t="s">
        <v>220</v>
      </c>
      <c r="MZ173" s="5" t="s">
        <v>220</v>
      </c>
      <c r="NA173" s="5" t="s">
        <v>220</v>
      </c>
      <c r="NB173" s="5" t="s">
        <v>220</v>
      </c>
      <c r="NC173" s="5" t="s">
        <v>220</v>
      </c>
      <c r="ND173" s="5" t="s">
        <v>220</v>
      </c>
      <c r="NE173" s="5" t="s">
        <v>220</v>
      </c>
      <c r="NF173" s="5" t="s">
        <v>220</v>
      </c>
      <c r="NG173" s="5" t="s">
        <v>220</v>
      </c>
      <c r="NH173" s="5" t="s">
        <v>220</v>
      </c>
      <c r="NI173" s="5" t="s">
        <v>220</v>
      </c>
      <c r="NJ173" s="5" t="s">
        <v>220</v>
      </c>
      <c r="NK173" s="5" t="s">
        <v>220</v>
      </c>
      <c r="NL173" s="5" t="s">
        <v>220</v>
      </c>
      <c r="NM173" s="5" t="s">
        <v>220</v>
      </c>
      <c r="NN173" s="5" t="s">
        <v>220</v>
      </c>
      <c r="NO173" s="5" t="s">
        <v>220</v>
      </c>
      <c r="NP173" s="5" t="s">
        <v>220</v>
      </c>
      <c r="NQ173" s="5" t="s">
        <v>220</v>
      </c>
      <c r="NR173" s="5" t="s">
        <v>220</v>
      </c>
      <c r="NS173" s="5" t="s">
        <v>220</v>
      </c>
      <c r="NT173" s="5" t="s">
        <v>220</v>
      </c>
      <c r="NU173" s="5" t="s">
        <v>220</v>
      </c>
      <c r="NV173" s="5" t="s">
        <v>220</v>
      </c>
      <c r="NW173" s="5" t="s">
        <v>220</v>
      </c>
      <c r="NX173" s="5" t="s">
        <v>220</v>
      </c>
      <c r="NY173" s="5" t="s">
        <v>220</v>
      </c>
      <c r="NZ173" s="5" t="s">
        <v>220</v>
      </c>
      <c r="OA173" s="5" t="s">
        <v>220</v>
      </c>
      <c r="OB173" s="5" t="s">
        <v>220</v>
      </c>
      <c r="OC173" s="5" t="s">
        <v>220</v>
      </c>
      <c r="OD173" s="5" t="s">
        <v>220</v>
      </c>
      <c r="OE173" s="5" t="s">
        <v>220</v>
      </c>
      <c r="OF173" s="5" t="s">
        <v>220</v>
      </c>
      <c r="OG173" s="5" t="s">
        <v>220</v>
      </c>
      <c r="OH173" s="5" t="s">
        <v>220</v>
      </c>
      <c r="OI173" s="5" t="s">
        <v>220</v>
      </c>
      <c r="OJ173" s="5" t="s">
        <v>220</v>
      </c>
      <c r="OK173" s="5" t="s">
        <v>220</v>
      </c>
      <c r="OL173" s="5" t="s">
        <v>220</v>
      </c>
      <c r="OM173" s="5" t="s">
        <v>220</v>
      </c>
      <c r="ON173" s="5" t="s">
        <v>220</v>
      </c>
      <c r="OO173" s="5" t="s">
        <v>220</v>
      </c>
      <c r="OP173" s="5" t="s">
        <v>220</v>
      </c>
      <c r="OQ173" s="5" t="s">
        <v>220</v>
      </c>
      <c r="OR173" s="5" t="s">
        <v>220</v>
      </c>
      <c r="OS173" s="5" t="s">
        <v>220</v>
      </c>
      <c r="OT173" s="5" t="s">
        <v>220</v>
      </c>
      <c r="OU173" s="5" t="s">
        <v>220</v>
      </c>
      <c r="OV173" s="5" t="s">
        <v>220</v>
      </c>
      <c r="OW173" s="5" t="s">
        <v>220</v>
      </c>
      <c r="OX173" s="5" t="s">
        <v>220</v>
      </c>
      <c r="OY173" s="5" t="s">
        <v>220</v>
      </c>
      <c r="OZ173" s="5" t="s">
        <v>220</v>
      </c>
      <c r="PA173" s="5" t="s">
        <v>220</v>
      </c>
      <c r="PB173" s="5" t="s">
        <v>220</v>
      </c>
      <c r="PC173" s="5" t="s">
        <v>220</v>
      </c>
      <c r="PD173" s="5" t="s">
        <v>220</v>
      </c>
      <c r="PE173" s="5" t="s">
        <v>220</v>
      </c>
      <c r="PF173" s="5" t="s">
        <v>220</v>
      </c>
      <c r="PG173" s="5" t="s">
        <v>220</v>
      </c>
      <c r="PH173" s="5" t="s">
        <v>220</v>
      </c>
      <c r="PI173" s="5" t="s">
        <v>220</v>
      </c>
      <c r="PJ173" s="5" t="s">
        <v>220</v>
      </c>
      <c r="PK173" s="5" t="s">
        <v>220</v>
      </c>
      <c r="PL173" s="5" t="s">
        <v>220</v>
      </c>
      <c r="PM173" s="5" t="s">
        <v>220</v>
      </c>
      <c r="PN173" s="5" t="s">
        <v>220</v>
      </c>
      <c r="PO173" s="5" t="s">
        <v>220</v>
      </c>
      <c r="PP173" s="5" t="s">
        <v>220</v>
      </c>
      <c r="PQ173" s="5" t="s">
        <v>220</v>
      </c>
      <c r="PR173" s="5" t="s">
        <v>220</v>
      </c>
      <c r="PS173" s="5" t="s">
        <v>220</v>
      </c>
      <c r="PT173" s="5" t="s">
        <v>220</v>
      </c>
      <c r="PU173" s="5">
        <v>12819</v>
      </c>
      <c r="PV173" s="5">
        <v>13186</v>
      </c>
      <c r="PW173" s="5">
        <v>12457</v>
      </c>
      <c r="PX173" s="5">
        <v>12756</v>
      </c>
      <c r="PY173" s="5">
        <v>11431</v>
      </c>
      <c r="PZ173" s="5">
        <v>10885</v>
      </c>
      <c r="QA173" s="5">
        <v>10087</v>
      </c>
      <c r="QB173" s="5">
        <v>9806</v>
      </c>
      <c r="QC173" s="5">
        <v>9589</v>
      </c>
      <c r="QD173" s="5">
        <v>8437</v>
      </c>
      <c r="QE173" s="5">
        <v>8437</v>
      </c>
      <c r="QF173" s="5">
        <v>8044</v>
      </c>
      <c r="QG173" s="5">
        <v>7884</v>
      </c>
      <c r="QH173" s="5">
        <v>7835</v>
      </c>
      <c r="QI173" s="5" t="s">
        <v>220</v>
      </c>
      <c r="QJ173" s="5" t="s">
        <v>220</v>
      </c>
      <c r="QK173" s="5" t="s">
        <v>220</v>
      </c>
      <c r="QL173" s="5" t="s">
        <v>220</v>
      </c>
      <c r="QM173" s="5" t="s">
        <v>220</v>
      </c>
      <c r="QN173" s="5" t="s">
        <v>220</v>
      </c>
      <c r="QO173" s="5" t="s">
        <v>220</v>
      </c>
      <c r="QP173" s="5" t="s">
        <v>220</v>
      </c>
      <c r="QQ173" s="5" t="s">
        <v>220</v>
      </c>
      <c r="QR173" s="5" t="s">
        <v>220</v>
      </c>
      <c r="QS173" s="5" t="s">
        <v>220</v>
      </c>
      <c r="QT173" s="5" t="s">
        <v>220</v>
      </c>
      <c r="QU173" s="5" t="s">
        <v>220</v>
      </c>
      <c r="QV173" s="5" t="s">
        <v>220</v>
      </c>
      <c r="QW173" s="5" t="s">
        <v>220</v>
      </c>
      <c r="QX173" s="5" t="s">
        <v>220</v>
      </c>
      <c r="QY173" s="5" t="s">
        <v>220</v>
      </c>
      <c r="QZ173" s="5" t="s">
        <v>220</v>
      </c>
      <c r="RA173" s="5">
        <v>9466</v>
      </c>
      <c r="RB173" s="5">
        <v>10157</v>
      </c>
      <c r="RC173" s="5">
        <v>11816</v>
      </c>
      <c r="RD173" s="5">
        <v>12076</v>
      </c>
      <c r="RE173" s="5">
        <v>10059</v>
      </c>
      <c r="RF173" s="5">
        <v>9722</v>
      </c>
      <c r="RG173" s="5">
        <v>9178</v>
      </c>
      <c r="RH173" s="5">
        <v>9609</v>
      </c>
      <c r="RI173" s="5">
        <v>9166</v>
      </c>
      <c r="RJ173" s="5">
        <v>8553</v>
      </c>
      <c r="RK173" s="5">
        <v>8583</v>
      </c>
      <c r="RL173" s="5">
        <v>7737</v>
      </c>
      <c r="RM173" s="5">
        <v>7476</v>
      </c>
      <c r="RN173" s="5">
        <v>7065</v>
      </c>
      <c r="RO173" s="5" t="s">
        <v>220</v>
      </c>
      <c r="RP173" s="5" t="s">
        <v>220</v>
      </c>
      <c r="RQ173" s="5" t="s">
        <v>220</v>
      </c>
      <c r="RR173" s="5" t="s">
        <v>220</v>
      </c>
      <c r="RS173" s="5" t="s">
        <v>220</v>
      </c>
      <c r="RT173" s="5" t="s">
        <v>220</v>
      </c>
      <c r="RU173" s="5" t="s">
        <v>220</v>
      </c>
      <c r="RV173" s="5" t="s">
        <v>220</v>
      </c>
      <c r="RW173" s="5" t="s">
        <v>220</v>
      </c>
      <c r="RX173" s="5" t="s">
        <v>220</v>
      </c>
      <c r="RY173" s="5" t="s">
        <v>220</v>
      </c>
      <c r="RZ173" s="5" t="s">
        <v>220</v>
      </c>
      <c r="SA173" s="5" t="s">
        <v>220</v>
      </c>
      <c r="SB173" s="5" t="s">
        <v>220</v>
      </c>
      <c r="SC173" s="5" t="s">
        <v>220</v>
      </c>
      <c r="SD173" s="5" t="s">
        <v>220</v>
      </c>
      <c r="SE173" s="5" t="s">
        <v>220</v>
      </c>
      <c r="SF173" s="5" t="s">
        <v>220</v>
      </c>
      <c r="SG173" s="5">
        <v>7164</v>
      </c>
      <c r="SH173" s="5">
        <v>6324</v>
      </c>
      <c r="SI173" s="5">
        <v>9780</v>
      </c>
      <c r="SJ173" s="5">
        <v>7161</v>
      </c>
      <c r="SK173" s="5">
        <v>7174</v>
      </c>
      <c r="SL173" s="5">
        <v>8323</v>
      </c>
      <c r="SM173" s="5">
        <v>8244</v>
      </c>
      <c r="SN173" s="5">
        <v>7888</v>
      </c>
      <c r="SO173" s="5">
        <v>7729</v>
      </c>
      <c r="SP173" s="5">
        <v>7806</v>
      </c>
      <c r="SQ173" s="5">
        <v>8565</v>
      </c>
      <c r="SR173" s="5">
        <v>7412</v>
      </c>
      <c r="SS173" s="5">
        <v>7803</v>
      </c>
      <c r="ST173" s="5">
        <v>7118</v>
      </c>
      <c r="SU173" s="5" t="s">
        <v>220</v>
      </c>
      <c r="SV173" s="5" t="s">
        <v>220</v>
      </c>
      <c r="SW173" s="5" t="s">
        <v>220</v>
      </c>
      <c r="SX173" s="5" t="s">
        <v>220</v>
      </c>
      <c r="SY173" s="5" t="s">
        <v>220</v>
      </c>
      <c r="SZ173" s="5" t="s">
        <v>220</v>
      </c>
      <c r="TA173" s="5" t="s">
        <v>220</v>
      </c>
      <c r="TB173" s="5" t="s">
        <v>220</v>
      </c>
      <c r="TC173" s="5" t="s">
        <v>220</v>
      </c>
      <c r="TD173" s="5" t="s">
        <v>220</v>
      </c>
      <c r="TE173" s="5" t="s">
        <v>220</v>
      </c>
      <c r="TF173" s="5" t="s">
        <v>220</v>
      </c>
      <c r="TG173" s="5" t="s">
        <v>220</v>
      </c>
      <c r="TH173" s="5" t="s">
        <v>220</v>
      </c>
      <c r="TI173" s="5" t="s">
        <v>220</v>
      </c>
      <c r="TJ173" s="5" t="s">
        <v>220</v>
      </c>
      <c r="TK173" s="5" t="s">
        <v>220</v>
      </c>
      <c r="TL173" s="5" t="s">
        <v>220</v>
      </c>
      <c r="TM173" s="5">
        <v>2299</v>
      </c>
      <c r="TN173" s="5">
        <v>2084</v>
      </c>
      <c r="TO173" s="5">
        <v>2591</v>
      </c>
      <c r="TP173" s="5">
        <v>2743</v>
      </c>
      <c r="TQ173" s="5">
        <v>3015</v>
      </c>
      <c r="TR173" s="5">
        <v>1925</v>
      </c>
      <c r="TS173" s="5">
        <v>1894</v>
      </c>
      <c r="TT173" s="5">
        <v>2021</v>
      </c>
      <c r="TU173" s="5">
        <v>1939</v>
      </c>
      <c r="TV173" s="5">
        <v>1898</v>
      </c>
      <c r="TW173" s="5">
        <v>1390</v>
      </c>
      <c r="TX173" s="5">
        <v>1405</v>
      </c>
      <c r="TY173" s="5">
        <v>483</v>
      </c>
      <c r="TZ173" s="5">
        <v>1537</v>
      </c>
      <c r="UA173" s="5" t="s">
        <v>220</v>
      </c>
      <c r="UB173" s="5" t="s">
        <v>220</v>
      </c>
      <c r="UC173" s="5" t="s">
        <v>220</v>
      </c>
      <c r="UD173" s="5" t="s">
        <v>220</v>
      </c>
      <c r="UE173" s="5" t="s">
        <v>220</v>
      </c>
      <c r="UF173" s="5" t="s">
        <v>220</v>
      </c>
      <c r="UG173" s="5" t="s">
        <v>220</v>
      </c>
      <c r="UH173" s="5" t="s">
        <v>220</v>
      </c>
      <c r="UI173" s="5" t="s">
        <v>220</v>
      </c>
      <c r="UJ173" s="5" t="s">
        <v>220</v>
      </c>
      <c r="UK173" s="5" t="s">
        <v>220</v>
      </c>
      <c r="UL173" s="5" t="s">
        <v>220</v>
      </c>
      <c r="UM173" s="5" t="s">
        <v>220</v>
      </c>
      <c r="UN173" s="5" t="s">
        <v>220</v>
      </c>
      <c r="UO173" s="5" t="s">
        <v>220</v>
      </c>
      <c r="UP173" s="5" t="s">
        <v>220</v>
      </c>
      <c r="UQ173" s="5" t="s">
        <v>220</v>
      </c>
      <c r="UR173" s="5" t="s">
        <v>220</v>
      </c>
      <c r="US173" s="5">
        <v>1315</v>
      </c>
      <c r="UT173" s="5">
        <v>1567</v>
      </c>
      <c r="UU173" s="5">
        <v>809</v>
      </c>
      <c r="UV173" s="5">
        <v>1483</v>
      </c>
      <c r="UW173" s="5">
        <v>1508</v>
      </c>
      <c r="UX173" s="5">
        <v>1098</v>
      </c>
      <c r="UY173" s="5">
        <v>1096</v>
      </c>
      <c r="UZ173" s="5">
        <v>1040</v>
      </c>
      <c r="VA173" s="5">
        <v>988</v>
      </c>
      <c r="VB173" s="5">
        <v>1077</v>
      </c>
      <c r="VC173" s="5">
        <v>1253</v>
      </c>
      <c r="VD173" s="5">
        <v>1189</v>
      </c>
      <c r="VE173" s="5">
        <v>993</v>
      </c>
      <c r="VF173" s="5">
        <v>926</v>
      </c>
      <c r="VG173" s="5" t="s">
        <v>220</v>
      </c>
      <c r="VH173" s="5" t="s">
        <v>220</v>
      </c>
      <c r="VI173" s="5" t="s">
        <v>220</v>
      </c>
      <c r="VJ173" s="5" t="s">
        <v>220</v>
      </c>
      <c r="VK173" s="5" t="s">
        <v>220</v>
      </c>
      <c r="VL173" s="5" t="s">
        <v>220</v>
      </c>
      <c r="VM173" s="5" t="s">
        <v>220</v>
      </c>
      <c r="VN173" s="5" t="s">
        <v>220</v>
      </c>
      <c r="VO173" s="5" t="s">
        <v>220</v>
      </c>
      <c r="VP173" s="5" t="s">
        <v>220</v>
      </c>
      <c r="VQ173" s="5" t="s">
        <v>220</v>
      </c>
      <c r="VR173" s="5" t="s">
        <v>220</v>
      </c>
      <c r="VS173" s="5" t="s">
        <v>220</v>
      </c>
      <c r="VT173" s="5" t="s">
        <v>220</v>
      </c>
      <c r="VU173" s="5" t="s">
        <v>220</v>
      </c>
      <c r="VV173" s="5" t="s">
        <v>220</v>
      </c>
      <c r="VW173" s="5" t="s">
        <v>220</v>
      </c>
      <c r="VX173" s="5" t="s">
        <v>220</v>
      </c>
      <c r="VY173" s="5">
        <v>46633</v>
      </c>
      <c r="VZ173" s="5">
        <v>45319</v>
      </c>
      <c r="WA173" s="5">
        <v>47303</v>
      </c>
      <c r="WB173" s="5">
        <v>35654</v>
      </c>
      <c r="WC173" s="5">
        <v>44669</v>
      </c>
      <c r="WD173" s="5">
        <v>45327</v>
      </c>
      <c r="WE173" s="5">
        <v>32117</v>
      </c>
      <c r="WF173" s="5">
        <v>36821</v>
      </c>
      <c r="WG173" s="5">
        <v>34429</v>
      </c>
      <c r="WH173" s="5">
        <v>29814</v>
      </c>
      <c r="WI173" s="5">
        <v>30213</v>
      </c>
      <c r="WJ173" s="5">
        <v>39623</v>
      </c>
      <c r="WK173" s="5">
        <v>21300</v>
      </c>
      <c r="WL173" s="5">
        <v>35637</v>
      </c>
      <c r="WM173" s="5" t="s">
        <v>220</v>
      </c>
      <c r="WN173" s="5" t="s">
        <v>220</v>
      </c>
      <c r="WO173" s="5" t="s">
        <v>220</v>
      </c>
      <c r="WP173" s="5" t="s">
        <v>220</v>
      </c>
      <c r="WQ173" s="5" t="s">
        <v>220</v>
      </c>
      <c r="WR173" s="5" t="s">
        <v>220</v>
      </c>
      <c r="WS173" s="5" t="s">
        <v>220</v>
      </c>
      <c r="WT173" s="5" t="s">
        <v>220</v>
      </c>
      <c r="WU173" s="5" t="s">
        <v>220</v>
      </c>
      <c r="WV173" s="5" t="s">
        <v>220</v>
      </c>
      <c r="WW173" s="5" t="s">
        <v>220</v>
      </c>
      <c r="WX173" s="5" t="s">
        <v>220</v>
      </c>
      <c r="WY173" s="5" t="s">
        <v>220</v>
      </c>
      <c r="WZ173" s="5" t="s">
        <v>220</v>
      </c>
      <c r="XA173" s="5" t="s">
        <v>220</v>
      </c>
      <c r="XB173" s="5" t="s">
        <v>220</v>
      </c>
      <c r="XC173" s="5" t="s">
        <v>220</v>
      </c>
      <c r="XD173" s="5" t="s">
        <v>220</v>
      </c>
      <c r="XE173" s="5">
        <v>3209</v>
      </c>
      <c r="XF173" s="5">
        <v>1653</v>
      </c>
      <c r="XG173" s="5">
        <v>2830</v>
      </c>
      <c r="XH173" s="5">
        <v>2765</v>
      </c>
      <c r="XI173" s="5">
        <v>2389</v>
      </c>
      <c r="XJ173" s="5">
        <v>2191</v>
      </c>
      <c r="XK173" s="5">
        <v>2459</v>
      </c>
      <c r="XL173" s="5">
        <v>2147</v>
      </c>
      <c r="XM173" s="5">
        <v>2078</v>
      </c>
      <c r="XN173" s="5">
        <v>1924</v>
      </c>
      <c r="XO173" s="5">
        <v>1684</v>
      </c>
      <c r="XP173" s="5">
        <v>1943</v>
      </c>
      <c r="XQ173" s="5">
        <v>1616</v>
      </c>
      <c r="XR173" s="5">
        <v>1767</v>
      </c>
      <c r="XS173" s="2" t="s">
        <v>220</v>
      </c>
      <c r="XT173" s="3" t="s">
        <v>220</v>
      </c>
      <c r="XU173" s="3" t="s">
        <v>220</v>
      </c>
      <c r="XV173" s="3" t="s">
        <v>220</v>
      </c>
      <c r="XW173" s="3" t="s">
        <v>220</v>
      </c>
      <c r="XX173" s="3" t="s">
        <v>220</v>
      </c>
      <c r="XY173" s="3" t="s">
        <v>220</v>
      </c>
      <c r="XZ173" s="3"/>
    </row>
    <row r="174" spans="1:650" x14ac:dyDescent="0.3">
      <c r="A174" s="1" t="s">
        <v>168</v>
      </c>
      <c r="B174" s="2">
        <v>10704277</v>
      </c>
      <c r="C174" s="5">
        <v>35</v>
      </c>
      <c r="D174" s="5">
        <v>33</v>
      </c>
      <c r="E174" s="5" t="s">
        <v>220</v>
      </c>
      <c r="F174" s="5" t="s">
        <v>220</v>
      </c>
      <c r="G174" s="5" t="s">
        <v>220</v>
      </c>
      <c r="H174" s="5" t="s">
        <v>220</v>
      </c>
      <c r="I174" s="5" t="s">
        <v>220</v>
      </c>
      <c r="J174" s="5" t="s">
        <v>220</v>
      </c>
      <c r="K174" s="5" t="s">
        <v>220</v>
      </c>
      <c r="L174" s="5" t="s">
        <v>220</v>
      </c>
      <c r="M174" s="5" t="s">
        <v>220</v>
      </c>
      <c r="N174" s="5" t="s">
        <v>220</v>
      </c>
      <c r="O174" s="5" t="s">
        <v>220</v>
      </c>
      <c r="P174" s="5" t="s">
        <v>220</v>
      </c>
      <c r="Q174" s="5" t="s">
        <v>220</v>
      </c>
      <c r="R174" s="5" t="s">
        <v>220</v>
      </c>
      <c r="S174" s="5" t="s">
        <v>220</v>
      </c>
      <c r="T174" s="5" t="s">
        <v>220</v>
      </c>
      <c r="U174" s="5" t="s">
        <v>220</v>
      </c>
      <c r="V174" s="5" t="s">
        <v>220</v>
      </c>
      <c r="W174" s="5" t="s">
        <v>220</v>
      </c>
      <c r="X174" s="5" t="s">
        <v>220</v>
      </c>
      <c r="Y174" s="5" t="s">
        <v>220</v>
      </c>
      <c r="Z174" s="5" t="s">
        <v>220</v>
      </c>
      <c r="AA174" s="5" t="s">
        <v>220</v>
      </c>
      <c r="AB174" s="5" t="s">
        <v>220</v>
      </c>
      <c r="AC174" s="5" t="s">
        <v>220</v>
      </c>
      <c r="AD174" s="5" t="s">
        <v>220</v>
      </c>
      <c r="AE174" s="5" t="s">
        <v>220</v>
      </c>
      <c r="AF174" s="5" t="s">
        <v>220</v>
      </c>
      <c r="AG174" s="5" t="s">
        <v>220</v>
      </c>
      <c r="AH174" s="5" t="s">
        <v>220</v>
      </c>
      <c r="AI174" s="5">
        <v>0</v>
      </c>
      <c r="AJ174" s="5">
        <v>0</v>
      </c>
      <c r="AK174" s="5" t="s">
        <v>220</v>
      </c>
      <c r="AL174" s="5" t="s">
        <v>220</v>
      </c>
      <c r="AM174" s="5" t="s">
        <v>220</v>
      </c>
      <c r="AN174" s="5" t="s">
        <v>220</v>
      </c>
      <c r="AO174" s="5" t="s">
        <v>220</v>
      </c>
      <c r="AP174" s="5" t="s">
        <v>220</v>
      </c>
      <c r="AQ174" s="5" t="s">
        <v>220</v>
      </c>
      <c r="AR174" s="5" t="s">
        <v>220</v>
      </c>
      <c r="AS174" s="5" t="s">
        <v>220</v>
      </c>
      <c r="AT174" s="5" t="s">
        <v>220</v>
      </c>
      <c r="AU174" s="5" t="s">
        <v>220</v>
      </c>
      <c r="AV174" s="5" t="s">
        <v>220</v>
      </c>
      <c r="AW174" s="5" t="s">
        <v>220</v>
      </c>
      <c r="AX174" s="5" t="s">
        <v>220</v>
      </c>
      <c r="AY174" s="5" t="s">
        <v>220</v>
      </c>
      <c r="AZ174" s="5" t="s">
        <v>220</v>
      </c>
      <c r="BA174" s="5" t="s">
        <v>220</v>
      </c>
      <c r="BB174" s="5" t="s">
        <v>220</v>
      </c>
      <c r="BC174" s="5" t="s">
        <v>220</v>
      </c>
      <c r="BD174" s="5" t="s">
        <v>220</v>
      </c>
      <c r="BE174" s="5" t="s">
        <v>220</v>
      </c>
      <c r="BF174" s="5" t="s">
        <v>220</v>
      </c>
      <c r="BG174" s="5" t="s">
        <v>220</v>
      </c>
      <c r="BH174" s="5" t="s">
        <v>220</v>
      </c>
      <c r="BI174" s="5" t="s">
        <v>220</v>
      </c>
      <c r="BJ174" s="5" t="s">
        <v>220</v>
      </c>
      <c r="BK174" s="5" t="s">
        <v>220</v>
      </c>
      <c r="BL174" s="5" t="s">
        <v>220</v>
      </c>
      <c r="BM174" s="5" t="s">
        <v>220</v>
      </c>
      <c r="BN174" s="5" t="s">
        <v>220</v>
      </c>
      <c r="BO174" s="5">
        <v>0</v>
      </c>
      <c r="BP174" s="5">
        <v>0</v>
      </c>
      <c r="BQ174" s="5" t="s">
        <v>220</v>
      </c>
      <c r="BR174" s="5" t="s">
        <v>220</v>
      </c>
      <c r="BS174" s="5" t="s">
        <v>220</v>
      </c>
      <c r="BT174" s="5" t="s">
        <v>220</v>
      </c>
      <c r="BU174" s="5" t="s">
        <v>220</v>
      </c>
      <c r="BV174" s="5" t="s">
        <v>220</v>
      </c>
      <c r="BW174" s="5" t="s">
        <v>220</v>
      </c>
      <c r="BX174" s="5" t="s">
        <v>220</v>
      </c>
      <c r="BY174" s="5" t="s">
        <v>220</v>
      </c>
      <c r="BZ174" s="5" t="s">
        <v>220</v>
      </c>
      <c r="CA174" s="5" t="s">
        <v>220</v>
      </c>
      <c r="CB174" s="5" t="s">
        <v>220</v>
      </c>
      <c r="CC174" s="5" t="s">
        <v>220</v>
      </c>
      <c r="CD174" s="5" t="s">
        <v>220</v>
      </c>
      <c r="CE174" s="5" t="s">
        <v>220</v>
      </c>
      <c r="CF174" s="5" t="s">
        <v>220</v>
      </c>
      <c r="CG174" s="5" t="s">
        <v>220</v>
      </c>
      <c r="CH174" s="5" t="s">
        <v>220</v>
      </c>
      <c r="CI174" s="5" t="s">
        <v>220</v>
      </c>
      <c r="CJ174" s="5" t="s">
        <v>220</v>
      </c>
      <c r="CK174" s="5" t="s">
        <v>220</v>
      </c>
      <c r="CL174" s="5" t="s">
        <v>220</v>
      </c>
      <c r="CM174" s="5" t="s">
        <v>220</v>
      </c>
      <c r="CN174" s="5" t="s">
        <v>220</v>
      </c>
      <c r="CO174" s="5" t="s">
        <v>220</v>
      </c>
      <c r="CP174" s="5" t="s">
        <v>220</v>
      </c>
      <c r="CQ174" s="5" t="s">
        <v>220</v>
      </c>
      <c r="CR174" s="5" t="s">
        <v>220</v>
      </c>
      <c r="CS174" s="5" t="s">
        <v>220</v>
      </c>
      <c r="CT174" s="5" t="s">
        <v>220</v>
      </c>
      <c r="CU174" s="5">
        <v>0</v>
      </c>
      <c r="CV174" s="5">
        <v>0</v>
      </c>
      <c r="CW174" s="5" t="s">
        <v>220</v>
      </c>
      <c r="CX174" s="5" t="s">
        <v>220</v>
      </c>
      <c r="CY174" s="5" t="s">
        <v>220</v>
      </c>
      <c r="CZ174" s="5" t="s">
        <v>220</v>
      </c>
      <c r="DA174" s="5" t="s">
        <v>220</v>
      </c>
      <c r="DB174" s="5" t="s">
        <v>220</v>
      </c>
      <c r="DC174" s="5" t="s">
        <v>220</v>
      </c>
      <c r="DD174" s="5" t="s">
        <v>220</v>
      </c>
      <c r="DE174" s="5" t="s">
        <v>220</v>
      </c>
      <c r="DF174" s="5" t="s">
        <v>220</v>
      </c>
      <c r="DG174" s="5" t="s">
        <v>220</v>
      </c>
      <c r="DH174" s="5" t="s">
        <v>220</v>
      </c>
      <c r="DI174" s="5" t="s">
        <v>220</v>
      </c>
      <c r="DJ174" s="5" t="s">
        <v>220</v>
      </c>
      <c r="DK174" s="5" t="s">
        <v>220</v>
      </c>
      <c r="DL174" s="5" t="s">
        <v>220</v>
      </c>
      <c r="DM174" s="5" t="s">
        <v>220</v>
      </c>
      <c r="DN174" s="5" t="s">
        <v>220</v>
      </c>
      <c r="DO174" s="5" t="s">
        <v>220</v>
      </c>
      <c r="DP174" s="5" t="s">
        <v>220</v>
      </c>
      <c r="DQ174" s="5" t="s">
        <v>220</v>
      </c>
      <c r="DR174" s="5" t="s">
        <v>220</v>
      </c>
      <c r="DS174" s="5" t="s">
        <v>220</v>
      </c>
      <c r="DT174" s="5" t="s">
        <v>220</v>
      </c>
      <c r="DU174" s="5" t="s">
        <v>220</v>
      </c>
      <c r="DV174" s="5" t="s">
        <v>220</v>
      </c>
      <c r="DW174" s="5" t="s">
        <v>220</v>
      </c>
      <c r="DX174" s="5" t="s">
        <v>220</v>
      </c>
      <c r="DY174" s="5" t="s">
        <v>220</v>
      </c>
      <c r="DZ174" s="5" t="s">
        <v>220</v>
      </c>
      <c r="EA174" s="5">
        <v>0</v>
      </c>
      <c r="EB174" s="5">
        <v>0</v>
      </c>
      <c r="EC174" s="5" t="s">
        <v>220</v>
      </c>
      <c r="ED174" s="5" t="s">
        <v>220</v>
      </c>
      <c r="EE174" s="5" t="s">
        <v>220</v>
      </c>
      <c r="EF174" s="5" t="s">
        <v>220</v>
      </c>
      <c r="EG174" s="5" t="s">
        <v>220</v>
      </c>
      <c r="EH174" s="5" t="s">
        <v>220</v>
      </c>
      <c r="EI174" s="5" t="s">
        <v>220</v>
      </c>
      <c r="EJ174" s="5" t="s">
        <v>220</v>
      </c>
      <c r="EK174" s="5" t="s">
        <v>220</v>
      </c>
      <c r="EL174" s="5" t="s">
        <v>220</v>
      </c>
      <c r="EM174" s="5" t="s">
        <v>220</v>
      </c>
      <c r="EN174" s="5" t="s">
        <v>220</v>
      </c>
      <c r="EO174" s="5" t="s">
        <v>220</v>
      </c>
      <c r="EP174" s="5" t="s">
        <v>220</v>
      </c>
      <c r="EQ174" s="5" t="s">
        <v>220</v>
      </c>
      <c r="ER174" s="5" t="s">
        <v>220</v>
      </c>
      <c r="ES174" s="5" t="s">
        <v>220</v>
      </c>
      <c r="ET174" s="5" t="s">
        <v>220</v>
      </c>
      <c r="EU174" s="5" t="s">
        <v>220</v>
      </c>
      <c r="EV174" s="5" t="s">
        <v>220</v>
      </c>
      <c r="EW174" s="5" t="s">
        <v>220</v>
      </c>
      <c r="EX174" s="5" t="s">
        <v>220</v>
      </c>
      <c r="EY174" s="5" t="s">
        <v>220</v>
      </c>
      <c r="EZ174" s="5" t="s">
        <v>220</v>
      </c>
      <c r="FA174" s="5" t="s">
        <v>220</v>
      </c>
      <c r="FB174" s="5" t="s">
        <v>220</v>
      </c>
      <c r="FC174" s="5" t="s">
        <v>220</v>
      </c>
      <c r="FD174" s="5" t="s">
        <v>220</v>
      </c>
      <c r="FE174" s="5" t="s">
        <v>220</v>
      </c>
      <c r="FF174" s="5" t="s">
        <v>220</v>
      </c>
      <c r="FG174" s="5">
        <v>0</v>
      </c>
      <c r="FH174" s="5">
        <v>0</v>
      </c>
      <c r="FI174" s="5" t="s">
        <v>220</v>
      </c>
      <c r="FJ174" s="5" t="s">
        <v>220</v>
      </c>
      <c r="FK174" s="5" t="s">
        <v>220</v>
      </c>
      <c r="FL174" s="5" t="s">
        <v>220</v>
      </c>
      <c r="FM174" s="5" t="s">
        <v>220</v>
      </c>
      <c r="FN174" s="5" t="s">
        <v>220</v>
      </c>
      <c r="FO174" s="5" t="s">
        <v>220</v>
      </c>
      <c r="FP174" s="5" t="s">
        <v>220</v>
      </c>
      <c r="FQ174" s="5" t="s">
        <v>220</v>
      </c>
      <c r="FR174" s="5" t="s">
        <v>220</v>
      </c>
      <c r="FS174" s="5" t="s">
        <v>220</v>
      </c>
      <c r="FT174" s="5" t="s">
        <v>220</v>
      </c>
      <c r="FU174" s="5" t="s">
        <v>220</v>
      </c>
      <c r="FV174" s="5" t="s">
        <v>220</v>
      </c>
      <c r="FW174" s="5" t="s">
        <v>220</v>
      </c>
      <c r="FX174" s="5" t="s">
        <v>220</v>
      </c>
      <c r="FY174" s="5" t="s">
        <v>220</v>
      </c>
      <c r="FZ174" s="5" t="s">
        <v>220</v>
      </c>
      <c r="GA174" s="5" t="s">
        <v>220</v>
      </c>
      <c r="GB174" s="5" t="s">
        <v>220</v>
      </c>
      <c r="GC174" s="5" t="s">
        <v>220</v>
      </c>
      <c r="GD174" s="5" t="s">
        <v>220</v>
      </c>
      <c r="GE174" s="5" t="s">
        <v>220</v>
      </c>
      <c r="GF174" s="5" t="s">
        <v>220</v>
      </c>
      <c r="GG174" s="5" t="s">
        <v>220</v>
      </c>
      <c r="GH174" s="5" t="s">
        <v>220</v>
      </c>
      <c r="GI174" s="5" t="s">
        <v>220</v>
      </c>
      <c r="GJ174" s="5" t="s">
        <v>220</v>
      </c>
      <c r="GK174" s="5" t="s">
        <v>220</v>
      </c>
      <c r="GL174" s="5" t="s">
        <v>220</v>
      </c>
      <c r="GM174" s="5">
        <v>35</v>
      </c>
      <c r="GN174" s="5">
        <v>33</v>
      </c>
      <c r="GO174" s="5" t="s">
        <v>220</v>
      </c>
      <c r="GP174" s="5" t="s">
        <v>220</v>
      </c>
      <c r="GQ174" s="5" t="s">
        <v>220</v>
      </c>
      <c r="GR174" s="5" t="s">
        <v>220</v>
      </c>
      <c r="GS174" s="5" t="s">
        <v>220</v>
      </c>
      <c r="GT174" s="5" t="s">
        <v>220</v>
      </c>
      <c r="GU174" s="5" t="s">
        <v>220</v>
      </c>
      <c r="GV174" s="5" t="s">
        <v>220</v>
      </c>
      <c r="GW174" s="5" t="s">
        <v>220</v>
      </c>
      <c r="GX174" s="5" t="s">
        <v>220</v>
      </c>
      <c r="GY174" s="5" t="s">
        <v>220</v>
      </c>
      <c r="GZ174" s="5" t="s">
        <v>220</v>
      </c>
      <c r="HA174" s="5" t="s">
        <v>220</v>
      </c>
      <c r="HB174" s="5" t="s">
        <v>220</v>
      </c>
      <c r="HC174" s="5" t="s">
        <v>220</v>
      </c>
      <c r="HD174" s="5" t="s">
        <v>220</v>
      </c>
      <c r="HE174" s="5" t="s">
        <v>220</v>
      </c>
      <c r="HF174" s="5" t="s">
        <v>220</v>
      </c>
      <c r="HG174" s="5" t="s">
        <v>220</v>
      </c>
      <c r="HH174" s="5" t="s">
        <v>220</v>
      </c>
      <c r="HI174" s="5" t="s">
        <v>220</v>
      </c>
      <c r="HJ174" s="5" t="s">
        <v>220</v>
      </c>
      <c r="HK174" s="5" t="s">
        <v>220</v>
      </c>
      <c r="HL174" s="5" t="s">
        <v>220</v>
      </c>
      <c r="HM174" s="5" t="s">
        <v>220</v>
      </c>
      <c r="HN174" s="5" t="s">
        <v>220</v>
      </c>
      <c r="HO174" s="5" t="s">
        <v>220</v>
      </c>
      <c r="HP174" s="5" t="s">
        <v>220</v>
      </c>
      <c r="HQ174" s="5" t="s">
        <v>220</v>
      </c>
      <c r="HR174" s="5" t="s">
        <v>220</v>
      </c>
      <c r="HS174" s="5">
        <v>0</v>
      </c>
      <c r="HT174" s="5">
        <v>0</v>
      </c>
      <c r="HU174" s="5" t="s">
        <v>220</v>
      </c>
      <c r="HV174" s="5" t="s">
        <v>220</v>
      </c>
      <c r="HW174" s="5" t="s">
        <v>220</v>
      </c>
      <c r="HX174" s="5" t="s">
        <v>220</v>
      </c>
      <c r="HY174" s="5" t="s">
        <v>220</v>
      </c>
      <c r="HZ174" s="5" t="s">
        <v>220</v>
      </c>
      <c r="IA174" s="5" t="s">
        <v>220</v>
      </c>
      <c r="IB174" s="5" t="s">
        <v>220</v>
      </c>
      <c r="IC174" s="5" t="s">
        <v>220</v>
      </c>
      <c r="ID174" s="5" t="s">
        <v>220</v>
      </c>
      <c r="IE174" s="5" t="s">
        <v>220</v>
      </c>
      <c r="IF174" s="5" t="s">
        <v>220</v>
      </c>
      <c r="IG174" s="5" t="s">
        <v>220</v>
      </c>
      <c r="IH174" s="5" t="s">
        <v>220</v>
      </c>
      <c r="II174" s="5" t="s">
        <v>220</v>
      </c>
      <c r="IJ174" s="5" t="s">
        <v>220</v>
      </c>
      <c r="IK174" s="5" t="s">
        <v>220</v>
      </c>
      <c r="IL174" s="5" t="s">
        <v>220</v>
      </c>
      <c r="IM174" s="5" t="s">
        <v>220</v>
      </c>
      <c r="IN174" s="5" t="s">
        <v>220</v>
      </c>
      <c r="IO174" s="5" t="s">
        <v>220</v>
      </c>
      <c r="IP174" s="5" t="s">
        <v>220</v>
      </c>
      <c r="IQ174" s="5" t="s">
        <v>220</v>
      </c>
      <c r="IR174" s="5" t="s">
        <v>220</v>
      </c>
      <c r="IS174" s="5" t="s">
        <v>220</v>
      </c>
      <c r="IT174" s="5" t="s">
        <v>220</v>
      </c>
      <c r="IU174" s="5" t="s">
        <v>220</v>
      </c>
      <c r="IV174" s="5" t="s">
        <v>220</v>
      </c>
      <c r="IW174" s="5" t="s">
        <v>220</v>
      </c>
      <c r="IX174" s="5" t="s">
        <v>220</v>
      </c>
      <c r="IY174" s="5">
        <v>0</v>
      </c>
      <c r="IZ174" s="5">
        <v>0</v>
      </c>
      <c r="JA174" s="5" t="s">
        <v>220</v>
      </c>
      <c r="JB174" s="5" t="s">
        <v>220</v>
      </c>
      <c r="JC174" s="5" t="s">
        <v>220</v>
      </c>
      <c r="JD174" s="5" t="s">
        <v>220</v>
      </c>
      <c r="JE174" s="5" t="s">
        <v>220</v>
      </c>
      <c r="JF174" s="5" t="s">
        <v>220</v>
      </c>
      <c r="JG174" s="5" t="s">
        <v>220</v>
      </c>
      <c r="JH174" s="5" t="s">
        <v>220</v>
      </c>
      <c r="JI174" s="5" t="s">
        <v>220</v>
      </c>
      <c r="JJ174" s="5" t="s">
        <v>220</v>
      </c>
      <c r="JK174" s="5" t="s">
        <v>220</v>
      </c>
      <c r="JL174" s="5" t="s">
        <v>220</v>
      </c>
      <c r="JM174" s="5" t="s">
        <v>220</v>
      </c>
      <c r="JN174" s="5" t="s">
        <v>220</v>
      </c>
      <c r="JO174" s="5" t="s">
        <v>220</v>
      </c>
      <c r="JP174" s="5" t="s">
        <v>220</v>
      </c>
      <c r="JQ174" s="5" t="s">
        <v>220</v>
      </c>
      <c r="JR174" s="5" t="s">
        <v>220</v>
      </c>
      <c r="JS174" s="5" t="s">
        <v>220</v>
      </c>
      <c r="JT174" s="5" t="s">
        <v>220</v>
      </c>
      <c r="JU174" s="5" t="s">
        <v>220</v>
      </c>
      <c r="JV174" s="5" t="s">
        <v>220</v>
      </c>
      <c r="JW174" s="5" t="s">
        <v>220</v>
      </c>
      <c r="JX174" s="5" t="s">
        <v>220</v>
      </c>
      <c r="JY174" s="5" t="s">
        <v>220</v>
      </c>
      <c r="JZ174" s="5" t="s">
        <v>220</v>
      </c>
      <c r="KA174" s="5" t="s">
        <v>220</v>
      </c>
      <c r="KB174" s="5" t="s">
        <v>220</v>
      </c>
      <c r="KC174" s="5" t="s">
        <v>220</v>
      </c>
      <c r="KD174" s="5" t="s">
        <v>220</v>
      </c>
      <c r="KE174" s="5">
        <v>325</v>
      </c>
      <c r="KF174" s="5">
        <v>309</v>
      </c>
      <c r="KG174" s="5" t="s">
        <v>220</v>
      </c>
      <c r="KH174" s="5" t="s">
        <v>220</v>
      </c>
      <c r="KI174" s="5" t="s">
        <v>220</v>
      </c>
      <c r="KJ174" s="5" t="s">
        <v>220</v>
      </c>
      <c r="KK174" s="5" t="s">
        <v>220</v>
      </c>
      <c r="KL174" s="5" t="s">
        <v>220</v>
      </c>
      <c r="KM174" s="5" t="s">
        <v>220</v>
      </c>
      <c r="KN174" s="5" t="s">
        <v>220</v>
      </c>
      <c r="KO174" s="5" t="s">
        <v>220</v>
      </c>
      <c r="KP174" s="5" t="s">
        <v>220</v>
      </c>
      <c r="KQ174" s="5" t="s">
        <v>220</v>
      </c>
      <c r="KR174" s="5" t="s">
        <v>220</v>
      </c>
      <c r="KS174" s="5" t="s">
        <v>220</v>
      </c>
      <c r="KT174" s="5" t="s">
        <v>220</v>
      </c>
      <c r="KU174" s="5" t="s">
        <v>220</v>
      </c>
      <c r="KV174" s="5" t="s">
        <v>220</v>
      </c>
      <c r="KW174" s="5" t="s">
        <v>220</v>
      </c>
      <c r="KX174" s="5" t="s">
        <v>220</v>
      </c>
      <c r="KY174" s="5" t="s">
        <v>220</v>
      </c>
      <c r="KZ174" s="5" t="s">
        <v>220</v>
      </c>
      <c r="LA174" s="5" t="s">
        <v>220</v>
      </c>
      <c r="LB174" s="5" t="s">
        <v>220</v>
      </c>
      <c r="LC174" s="5" t="s">
        <v>220</v>
      </c>
      <c r="LD174" s="5" t="s">
        <v>220</v>
      </c>
      <c r="LE174" s="5" t="s">
        <v>220</v>
      </c>
      <c r="LF174" s="5" t="s">
        <v>220</v>
      </c>
      <c r="LG174" s="5" t="s">
        <v>220</v>
      </c>
      <c r="LH174" s="5" t="s">
        <v>220</v>
      </c>
      <c r="LI174" s="5" t="s">
        <v>220</v>
      </c>
      <c r="LJ174" s="5" t="s">
        <v>220</v>
      </c>
      <c r="LK174" s="5">
        <v>2</v>
      </c>
      <c r="LL174" s="5">
        <v>1</v>
      </c>
      <c r="LM174" s="5" t="s">
        <v>220</v>
      </c>
      <c r="LN174" s="5" t="s">
        <v>220</v>
      </c>
      <c r="LO174" s="5" t="s">
        <v>220</v>
      </c>
      <c r="LP174" s="5" t="s">
        <v>220</v>
      </c>
      <c r="LQ174" s="5" t="s">
        <v>220</v>
      </c>
      <c r="LR174" s="5" t="s">
        <v>220</v>
      </c>
      <c r="LS174" s="5" t="s">
        <v>220</v>
      </c>
      <c r="LT174" s="5" t="s">
        <v>220</v>
      </c>
      <c r="LU174" s="5" t="s">
        <v>220</v>
      </c>
      <c r="LV174" s="5" t="s">
        <v>220</v>
      </c>
      <c r="LW174" s="5" t="s">
        <v>220</v>
      </c>
      <c r="LX174" s="5" t="s">
        <v>220</v>
      </c>
      <c r="LY174" s="5" t="s">
        <v>220</v>
      </c>
      <c r="LZ174" s="5" t="s">
        <v>220</v>
      </c>
      <c r="MA174" s="5" t="s">
        <v>220</v>
      </c>
      <c r="MB174" s="5" t="s">
        <v>220</v>
      </c>
      <c r="MC174" s="5" t="s">
        <v>220</v>
      </c>
      <c r="MD174" s="5" t="s">
        <v>220</v>
      </c>
      <c r="ME174" s="5" t="s">
        <v>220</v>
      </c>
      <c r="MF174" s="5" t="s">
        <v>220</v>
      </c>
      <c r="MG174" s="5" t="s">
        <v>220</v>
      </c>
      <c r="MH174" s="5" t="s">
        <v>220</v>
      </c>
      <c r="MI174" s="5" t="s">
        <v>220</v>
      </c>
      <c r="MJ174" s="5" t="s">
        <v>220</v>
      </c>
      <c r="MK174" s="5" t="s">
        <v>220</v>
      </c>
      <c r="ML174" s="5" t="s">
        <v>220</v>
      </c>
      <c r="MM174" s="5" t="s">
        <v>220</v>
      </c>
      <c r="MN174" s="5" t="s">
        <v>220</v>
      </c>
      <c r="MO174" s="5" t="s">
        <v>220</v>
      </c>
      <c r="MP174" s="5" t="s">
        <v>220</v>
      </c>
      <c r="MQ174" s="5">
        <v>0</v>
      </c>
      <c r="MR174" s="5">
        <v>0</v>
      </c>
      <c r="MS174" s="5" t="s">
        <v>220</v>
      </c>
      <c r="MT174" s="5" t="s">
        <v>220</v>
      </c>
      <c r="MU174" s="5" t="s">
        <v>220</v>
      </c>
      <c r="MV174" s="5" t="s">
        <v>220</v>
      </c>
      <c r="MW174" s="5" t="s">
        <v>220</v>
      </c>
      <c r="MX174" s="5" t="s">
        <v>220</v>
      </c>
      <c r="MY174" s="5" t="s">
        <v>220</v>
      </c>
      <c r="MZ174" s="5" t="s">
        <v>220</v>
      </c>
      <c r="NA174" s="5" t="s">
        <v>220</v>
      </c>
      <c r="NB174" s="5" t="s">
        <v>220</v>
      </c>
      <c r="NC174" s="5" t="s">
        <v>220</v>
      </c>
      <c r="ND174" s="5" t="s">
        <v>220</v>
      </c>
      <c r="NE174" s="5" t="s">
        <v>220</v>
      </c>
      <c r="NF174" s="5" t="s">
        <v>220</v>
      </c>
      <c r="NG174" s="5" t="s">
        <v>220</v>
      </c>
      <c r="NH174" s="5" t="s">
        <v>220</v>
      </c>
      <c r="NI174" s="5" t="s">
        <v>220</v>
      </c>
      <c r="NJ174" s="5" t="s">
        <v>220</v>
      </c>
      <c r="NK174" s="5" t="s">
        <v>220</v>
      </c>
      <c r="NL174" s="5" t="s">
        <v>220</v>
      </c>
      <c r="NM174" s="5" t="s">
        <v>220</v>
      </c>
      <c r="NN174" s="5" t="s">
        <v>220</v>
      </c>
      <c r="NO174" s="5" t="s">
        <v>220</v>
      </c>
      <c r="NP174" s="5" t="s">
        <v>220</v>
      </c>
      <c r="NQ174" s="5" t="s">
        <v>220</v>
      </c>
      <c r="NR174" s="5" t="s">
        <v>220</v>
      </c>
      <c r="NS174" s="5" t="s">
        <v>220</v>
      </c>
      <c r="NT174" s="5" t="s">
        <v>220</v>
      </c>
      <c r="NU174" s="5" t="s">
        <v>220</v>
      </c>
      <c r="NV174" s="5" t="s">
        <v>220</v>
      </c>
      <c r="NW174" s="5">
        <v>0</v>
      </c>
      <c r="NX174" s="5">
        <v>0</v>
      </c>
      <c r="NY174" s="5" t="s">
        <v>220</v>
      </c>
      <c r="NZ174" s="5" t="s">
        <v>220</v>
      </c>
      <c r="OA174" s="5" t="s">
        <v>220</v>
      </c>
      <c r="OB174" s="5" t="s">
        <v>220</v>
      </c>
      <c r="OC174" s="5" t="s">
        <v>220</v>
      </c>
      <c r="OD174" s="5" t="s">
        <v>220</v>
      </c>
      <c r="OE174" s="5" t="s">
        <v>220</v>
      </c>
      <c r="OF174" s="5" t="s">
        <v>220</v>
      </c>
      <c r="OG174" s="5" t="s">
        <v>220</v>
      </c>
      <c r="OH174" s="5" t="s">
        <v>220</v>
      </c>
      <c r="OI174" s="5" t="s">
        <v>220</v>
      </c>
      <c r="OJ174" s="5" t="s">
        <v>220</v>
      </c>
      <c r="OK174" s="5" t="s">
        <v>220</v>
      </c>
      <c r="OL174" s="5" t="s">
        <v>220</v>
      </c>
      <c r="OM174" s="5" t="s">
        <v>220</v>
      </c>
      <c r="ON174" s="5" t="s">
        <v>220</v>
      </c>
      <c r="OO174" s="5" t="s">
        <v>220</v>
      </c>
      <c r="OP174" s="5" t="s">
        <v>220</v>
      </c>
      <c r="OQ174" s="5" t="s">
        <v>220</v>
      </c>
      <c r="OR174" s="5" t="s">
        <v>220</v>
      </c>
      <c r="OS174" s="5" t="s">
        <v>220</v>
      </c>
      <c r="OT174" s="5" t="s">
        <v>220</v>
      </c>
      <c r="OU174" s="5" t="s">
        <v>220</v>
      </c>
      <c r="OV174" s="5" t="s">
        <v>220</v>
      </c>
      <c r="OW174" s="5" t="s">
        <v>220</v>
      </c>
      <c r="OX174" s="5" t="s">
        <v>220</v>
      </c>
      <c r="OY174" s="5" t="s">
        <v>220</v>
      </c>
      <c r="OZ174" s="5" t="s">
        <v>220</v>
      </c>
      <c r="PA174" s="5" t="s">
        <v>220</v>
      </c>
      <c r="PB174" s="5" t="s">
        <v>220</v>
      </c>
      <c r="PC174" s="5">
        <v>0</v>
      </c>
      <c r="PD174" s="5">
        <v>0</v>
      </c>
      <c r="PE174" s="5" t="s">
        <v>220</v>
      </c>
      <c r="PF174" s="5" t="s">
        <v>220</v>
      </c>
      <c r="PG174" s="5" t="s">
        <v>220</v>
      </c>
      <c r="PH174" s="5" t="s">
        <v>220</v>
      </c>
      <c r="PI174" s="5" t="s">
        <v>220</v>
      </c>
      <c r="PJ174" s="5" t="s">
        <v>220</v>
      </c>
      <c r="PK174" s="5" t="s">
        <v>220</v>
      </c>
      <c r="PL174" s="5" t="s">
        <v>220</v>
      </c>
      <c r="PM174" s="5" t="s">
        <v>220</v>
      </c>
      <c r="PN174" s="5" t="s">
        <v>220</v>
      </c>
      <c r="PO174" s="5" t="s">
        <v>220</v>
      </c>
      <c r="PP174" s="5" t="s">
        <v>220</v>
      </c>
      <c r="PQ174" s="5" t="s">
        <v>220</v>
      </c>
      <c r="PR174" s="5" t="s">
        <v>220</v>
      </c>
      <c r="PS174" s="5" t="s">
        <v>220</v>
      </c>
      <c r="PT174" s="5" t="s">
        <v>220</v>
      </c>
      <c r="PU174" s="5" t="s">
        <v>220</v>
      </c>
      <c r="PV174" s="5" t="s">
        <v>220</v>
      </c>
      <c r="PW174" s="5" t="s">
        <v>220</v>
      </c>
      <c r="PX174" s="5" t="s">
        <v>220</v>
      </c>
      <c r="PY174" s="5" t="s">
        <v>220</v>
      </c>
      <c r="PZ174" s="5" t="s">
        <v>220</v>
      </c>
      <c r="QA174" s="5" t="s">
        <v>220</v>
      </c>
      <c r="QB174" s="5" t="s">
        <v>220</v>
      </c>
      <c r="QC174" s="5" t="s">
        <v>220</v>
      </c>
      <c r="QD174" s="5" t="s">
        <v>220</v>
      </c>
      <c r="QE174" s="5" t="s">
        <v>220</v>
      </c>
      <c r="QF174" s="5" t="s">
        <v>220</v>
      </c>
      <c r="QG174" s="5" t="s">
        <v>220</v>
      </c>
      <c r="QH174" s="5" t="s">
        <v>220</v>
      </c>
      <c r="QI174" s="5">
        <v>0</v>
      </c>
      <c r="QJ174" s="5">
        <v>0</v>
      </c>
      <c r="QK174" s="5" t="s">
        <v>220</v>
      </c>
      <c r="QL174" s="5" t="s">
        <v>220</v>
      </c>
      <c r="QM174" s="5" t="s">
        <v>220</v>
      </c>
      <c r="QN174" s="5" t="s">
        <v>220</v>
      </c>
      <c r="QO174" s="5" t="s">
        <v>220</v>
      </c>
      <c r="QP174" s="5" t="s">
        <v>220</v>
      </c>
      <c r="QQ174" s="5" t="s">
        <v>220</v>
      </c>
      <c r="QR174" s="5" t="s">
        <v>220</v>
      </c>
      <c r="QS174" s="5" t="s">
        <v>220</v>
      </c>
      <c r="QT174" s="5" t="s">
        <v>220</v>
      </c>
      <c r="QU174" s="5" t="s">
        <v>220</v>
      </c>
      <c r="QV174" s="5" t="s">
        <v>220</v>
      </c>
      <c r="QW174" s="5" t="s">
        <v>220</v>
      </c>
      <c r="QX174" s="5" t="s">
        <v>220</v>
      </c>
      <c r="QY174" s="5" t="s">
        <v>220</v>
      </c>
      <c r="QZ174" s="5" t="s">
        <v>220</v>
      </c>
      <c r="RA174" s="5" t="s">
        <v>220</v>
      </c>
      <c r="RB174" s="5" t="s">
        <v>220</v>
      </c>
      <c r="RC174" s="5" t="s">
        <v>220</v>
      </c>
      <c r="RD174" s="5" t="s">
        <v>220</v>
      </c>
      <c r="RE174" s="5" t="s">
        <v>220</v>
      </c>
      <c r="RF174" s="5" t="s">
        <v>220</v>
      </c>
      <c r="RG174" s="5" t="s">
        <v>220</v>
      </c>
      <c r="RH174" s="5" t="s">
        <v>220</v>
      </c>
      <c r="RI174" s="5" t="s">
        <v>220</v>
      </c>
      <c r="RJ174" s="5" t="s">
        <v>220</v>
      </c>
      <c r="RK174" s="5" t="s">
        <v>220</v>
      </c>
      <c r="RL174" s="5" t="s">
        <v>220</v>
      </c>
      <c r="RM174" s="5" t="s">
        <v>220</v>
      </c>
      <c r="RN174" s="5" t="s">
        <v>220</v>
      </c>
      <c r="RO174" s="5">
        <v>0</v>
      </c>
      <c r="RP174" s="5">
        <v>0</v>
      </c>
      <c r="RQ174" s="5" t="s">
        <v>220</v>
      </c>
      <c r="RR174" s="5" t="s">
        <v>220</v>
      </c>
      <c r="RS174" s="5" t="s">
        <v>220</v>
      </c>
      <c r="RT174" s="5" t="s">
        <v>220</v>
      </c>
      <c r="RU174" s="5" t="s">
        <v>220</v>
      </c>
      <c r="RV174" s="5" t="s">
        <v>220</v>
      </c>
      <c r="RW174" s="5" t="s">
        <v>220</v>
      </c>
      <c r="RX174" s="5" t="s">
        <v>220</v>
      </c>
      <c r="RY174" s="5" t="s">
        <v>220</v>
      </c>
      <c r="RZ174" s="5" t="s">
        <v>220</v>
      </c>
      <c r="SA174" s="5" t="s">
        <v>220</v>
      </c>
      <c r="SB174" s="5" t="s">
        <v>220</v>
      </c>
      <c r="SC174" s="5" t="s">
        <v>220</v>
      </c>
      <c r="SD174" s="5" t="s">
        <v>220</v>
      </c>
      <c r="SE174" s="5" t="s">
        <v>220</v>
      </c>
      <c r="SF174" s="5" t="s">
        <v>220</v>
      </c>
      <c r="SG174" s="5" t="s">
        <v>220</v>
      </c>
      <c r="SH174" s="5" t="s">
        <v>220</v>
      </c>
      <c r="SI174" s="5" t="s">
        <v>220</v>
      </c>
      <c r="SJ174" s="5" t="s">
        <v>220</v>
      </c>
      <c r="SK174" s="5" t="s">
        <v>220</v>
      </c>
      <c r="SL174" s="5" t="s">
        <v>220</v>
      </c>
      <c r="SM174" s="5" t="s">
        <v>220</v>
      </c>
      <c r="SN174" s="5" t="s">
        <v>220</v>
      </c>
      <c r="SO174" s="5" t="s">
        <v>220</v>
      </c>
      <c r="SP174" s="5" t="s">
        <v>220</v>
      </c>
      <c r="SQ174" s="5" t="s">
        <v>220</v>
      </c>
      <c r="SR174" s="5" t="s">
        <v>220</v>
      </c>
      <c r="SS174" s="5" t="s">
        <v>220</v>
      </c>
      <c r="ST174" s="5" t="s">
        <v>220</v>
      </c>
      <c r="SU174" s="5">
        <v>0</v>
      </c>
      <c r="SV174" s="5">
        <v>0</v>
      </c>
      <c r="SW174" s="5" t="s">
        <v>220</v>
      </c>
      <c r="SX174" s="5" t="s">
        <v>220</v>
      </c>
      <c r="SY174" s="5" t="s">
        <v>220</v>
      </c>
      <c r="SZ174" s="5" t="s">
        <v>220</v>
      </c>
      <c r="TA174" s="5" t="s">
        <v>220</v>
      </c>
      <c r="TB174" s="5" t="s">
        <v>220</v>
      </c>
      <c r="TC174" s="5" t="s">
        <v>220</v>
      </c>
      <c r="TD174" s="5" t="s">
        <v>220</v>
      </c>
      <c r="TE174" s="5" t="s">
        <v>220</v>
      </c>
      <c r="TF174" s="5" t="s">
        <v>220</v>
      </c>
      <c r="TG174" s="5" t="s">
        <v>220</v>
      </c>
      <c r="TH174" s="5" t="s">
        <v>220</v>
      </c>
      <c r="TI174" s="5" t="s">
        <v>220</v>
      </c>
      <c r="TJ174" s="5" t="s">
        <v>220</v>
      </c>
      <c r="TK174" s="5" t="s">
        <v>220</v>
      </c>
      <c r="TL174" s="5" t="s">
        <v>220</v>
      </c>
      <c r="TM174" s="5" t="s">
        <v>220</v>
      </c>
      <c r="TN174" s="5" t="s">
        <v>220</v>
      </c>
      <c r="TO174" s="5" t="s">
        <v>220</v>
      </c>
      <c r="TP174" s="5" t="s">
        <v>220</v>
      </c>
      <c r="TQ174" s="5" t="s">
        <v>220</v>
      </c>
      <c r="TR174" s="5" t="s">
        <v>220</v>
      </c>
      <c r="TS174" s="5" t="s">
        <v>220</v>
      </c>
      <c r="TT174" s="5" t="s">
        <v>220</v>
      </c>
      <c r="TU174" s="5" t="s">
        <v>220</v>
      </c>
      <c r="TV174" s="5" t="s">
        <v>220</v>
      </c>
      <c r="TW174" s="5" t="s">
        <v>220</v>
      </c>
      <c r="TX174" s="5" t="s">
        <v>220</v>
      </c>
      <c r="TY174" s="5" t="s">
        <v>220</v>
      </c>
      <c r="TZ174" s="5" t="s">
        <v>220</v>
      </c>
      <c r="UA174" s="5">
        <v>0</v>
      </c>
      <c r="UB174" s="5">
        <v>0</v>
      </c>
      <c r="UC174" s="5" t="s">
        <v>220</v>
      </c>
      <c r="UD174" s="5" t="s">
        <v>220</v>
      </c>
      <c r="UE174" s="5" t="s">
        <v>220</v>
      </c>
      <c r="UF174" s="5" t="s">
        <v>220</v>
      </c>
      <c r="UG174" s="5" t="s">
        <v>220</v>
      </c>
      <c r="UH174" s="5" t="s">
        <v>220</v>
      </c>
      <c r="UI174" s="5" t="s">
        <v>220</v>
      </c>
      <c r="UJ174" s="5" t="s">
        <v>220</v>
      </c>
      <c r="UK174" s="5" t="s">
        <v>220</v>
      </c>
      <c r="UL174" s="5" t="s">
        <v>220</v>
      </c>
      <c r="UM174" s="5" t="s">
        <v>220</v>
      </c>
      <c r="UN174" s="5" t="s">
        <v>220</v>
      </c>
      <c r="UO174" s="5" t="s">
        <v>220</v>
      </c>
      <c r="UP174" s="5" t="s">
        <v>220</v>
      </c>
      <c r="UQ174" s="5" t="s">
        <v>220</v>
      </c>
      <c r="UR174" s="5" t="s">
        <v>220</v>
      </c>
      <c r="US174" s="5" t="s">
        <v>220</v>
      </c>
      <c r="UT174" s="5" t="s">
        <v>220</v>
      </c>
      <c r="UU174" s="5" t="s">
        <v>220</v>
      </c>
      <c r="UV174" s="5" t="s">
        <v>220</v>
      </c>
      <c r="UW174" s="5" t="s">
        <v>220</v>
      </c>
      <c r="UX174" s="5" t="s">
        <v>220</v>
      </c>
      <c r="UY174" s="5" t="s">
        <v>220</v>
      </c>
      <c r="UZ174" s="5" t="s">
        <v>220</v>
      </c>
      <c r="VA174" s="5" t="s">
        <v>220</v>
      </c>
      <c r="VB174" s="5" t="s">
        <v>220</v>
      </c>
      <c r="VC174" s="5" t="s">
        <v>220</v>
      </c>
      <c r="VD174" s="5" t="s">
        <v>220</v>
      </c>
      <c r="VE174" s="5" t="s">
        <v>220</v>
      </c>
      <c r="VF174" s="5" t="s">
        <v>220</v>
      </c>
      <c r="VG174" s="5">
        <v>61</v>
      </c>
      <c r="VH174" s="5">
        <v>183</v>
      </c>
      <c r="VI174" s="5" t="s">
        <v>220</v>
      </c>
      <c r="VJ174" s="5" t="s">
        <v>220</v>
      </c>
      <c r="VK174" s="5" t="s">
        <v>220</v>
      </c>
      <c r="VL174" s="5" t="s">
        <v>220</v>
      </c>
      <c r="VM174" s="5" t="s">
        <v>220</v>
      </c>
      <c r="VN174" s="5" t="s">
        <v>220</v>
      </c>
      <c r="VO174" s="5" t="s">
        <v>220</v>
      </c>
      <c r="VP174" s="5" t="s">
        <v>220</v>
      </c>
      <c r="VQ174" s="5" t="s">
        <v>220</v>
      </c>
      <c r="VR174" s="5" t="s">
        <v>220</v>
      </c>
      <c r="VS174" s="5" t="s">
        <v>220</v>
      </c>
      <c r="VT174" s="5" t="s">
        <v>220</v>
      </c>
      <c r="VU174" s="5" t="s">
        <v>220</v>
      </c>
      <c r="VV174" s="5" t="s">
        <v>220</v>
      </c>
      <c r="VW174" s="5" t="s">
        <v>220</v>
      </c>
      <c r="VX174" s="5" t="s">
        <v>220</v>
      </c>
      <c r="VY174" s="5" t="s">
        <v>220</v>
      </c>
      <c r="VZ174" s="5" t="s">
        <v>220</v>
      </c>
      <c r="WA174" s="5" t="s">
        <v>220</v>
      </c>
      <c r="WB174" s="5" t="s">
        <v>220</v>
      </c>
      <c r="WC174" s="5" t="s">
        <v>220</v>
      </c>
      <c r="WD174" s="5" t="s">
        <v>220</v>
      </c>
      <c r="WE174" s="5" t="s">
        <v>220</v>
      </c>
      <c r="WF174" s="5" t="s">
        <v>220</v>
      </c>
      <c r="WG174" s="5" t="s">
        <v>220</v>
      </c>
      <c r="WH174" s="5" t="s">
        <v>220</v>
      </c>
      <c r="WI174" s="5" t="s">
        <v>220</v>
      </c>
      <c r="WJ174" s="5" t="s">
        <v>220</v>
      </c>
      <c r="WK174" s="5" t="s">
        <v>220</v>
      </c>
      <c r="WL174" s="5" t="s">
        <v>220</v>
      </c>
      <c r="WM174" s="5">
        <v>0</v>
      </c>
      <c r="WN174" s="5">
        <v>0</v>
      </c>
      <c r="WO174" s="5" t="s">
        <v>220</v>
      </c>
      <c r="WP174" s="5" t="s">
        <v>220</v>
      </c>
      <c r="WQ174" s="5" t="s">
        <v>220</v>
      </c>
      <c r="WR174" s="5" t="s">
        <v>220</v>
      </c>
      <c r="WS174" s="5" t="s">
        <v>220</v>
      </c>
      <c r="WT174" s="5" t="s">
        <v>220</v>
      </c>
      <c r="WU174" s="5" t="s">
        <v>220</v>
      </c>
      <c r="WV174" s="5" t="s">
        <v>220</v>
      </c>
      <c r="WW174" s="5" t="s">
        <v>220</v>
      </c>
      <c r="WX174" s="5" t="s">
        <v>220</v>
      </c>
      <c r="WY174" s="5" t="s">
        <v>220</v>
      </c>
      <c r="WZ174" s="5" t="s">
        <v>220</v>
      </c>
      <c r="XA174" s="5" t="s">
        <v>220</v>
      </c>
      <c r="XB174" s="5" t="s">
        <v>220</v>
      </c>
      <c r="XC174" s="5" t="s">
        <v>220</v>
      </c>
      <c r="XD174" s="5" t="s">
        <v>220</v>
      </c>
      <c r="XE174" s="5" t="s">
        <v>220</v>
      </c>
      <c r="XF174" s="5" t="s">
        <v>220</v>
      </c>
      <c r="XG174" s="5" t="s">
        <v>220</v>
      </c>
      <c r="XH174" s="5" t="s">
        <v>220</v>
      </c>
      <c r="XI174" s="5" t="s">
        <v>220</v>
      </c>
      <c r="XJ174" s="5" t="s">
        <v>220</v>
      </c>
      <c r="XK174" s="5" t="s">
        <v>220</v>
      </c>
      <c r="XL174" s="5" t="s">
        <v>220</v>
      </c>
      <c r="XM174" s="5" t="s">
        <v>220</v>
      </c>
      <c r="XN174" s="5" t="s">
        <v>220</v>
      </c>
      <c r="XO174" s="5" t="s">
        <v>220</v>
      </c>
      <c r="XP174" s="5" t="s">
        <v>220</v>
      </c>
      <c r="XQ174" s="5" t="s">
        <v>220</v>
      </c>
      <c r="XR174" s="5" t="s">
        <v>220</v>
      </c>
      <c r="XS174" s="2" t="s">
        <v>220</v>
      </c>
      <c r="XT174" s="3" t="s">
        <v>220</v>
      </c>
      <c r="XU174" s="3" t="s">
        <v>220</v>
      </c>
      <c r="XV174" s="3" t="s">
        <v>220</v>
      </c>
      <c r="XW174" s="3" t="s">
        <v>220</v>
      </c>
      <c r="XX174" s="3" t="s">
        <v>220</v>
      </c>
      <c r="XY174" s="3" t="s">
        <v>220</v>
      </c>
      <c r="XZ174" s="3"/>
    </row>
    <row r="175" spans="1:650" x14ac:dyDescent="0.3">
      <c r="A175" s="1" t="s">
        <v>169</v>
      </c>
      <c r="B175" s="2">
        <v>10704134</v>
      </c>
      <c r="C175" s="5">
        <v>74</v>
      </c>
      <c r="D175" s="5">
        <v>79</v>
      </c>
      <c r="E175" s="5" t="s">
        <v>220</v>
      </c>
      <c r="F175" s="5" t="s">
        <v>220</v>
      </c>
      <c r="G175" s="5" t="s">
        <v>220</v>
      </c>
      <c r="H175" s="5" t="s">
        <v>220</v>
      </c>
      <c r="I175" s="5" t="s">
        <v>220</v>
      </c>
      <c r="J175" s="5" t="s">
        <v>220</v>
      </c>
      <c r="K175" s="5" t="s">
        <v>220</v>
      </c>
      <c r="L175" s="5" t="s">
        <v>220</v>
      </c>
      <c r="M175" s="5" t="s">
        <v>220</v>
      </c>
      <c r="N175" s="5" t="s">
        <v>220</v>
      </c>
      <c r="O175" s="5" t="s">
        <v>220</v>
      </c>
      <c r="P175" s="5" t="s">
        <v>220</v>
      </c>
      <c r="Q175" s="5" t="s">
        <v>220</v>
      </c>
      <c r="R175" s="5" t="s">
        <v>220</v>
      </c>
      <c r="S175" s="5" t="s">
        <v>220</v>
      </c>
      <c r="T175" s="5" t="s">
        <v>220</v>
      </c>
      <c r="U175" s="5" t="s">
        <v>220</v>
      </c>
      <c r="V175" s="5" t="s">
        <v>220</v>
      </c>
      <c r="W175" s="5" t="s">
        <v>220</v>
      </c>
      <c r="X175" s="5" t="s">
        <v>220</v>
      </c>
      <c r="Y175" s="5" t="s">
        <v>220</v>
      </c>
      <c r="Z175" s="5" t="s">
        <v>220</v>
      </c>
      <c r="AA175" s="5" t="s">
        <v>220</v>
      </c>
      <c r="AB175" s="5" t="s">
        <v>220</v>
      </c>
      <c r="AC175" s="5" t="s">
        <v>220</v>
      </c>
      <c r="AD175" s="5" t="s">
        <v>220</v>
      </c>
      <c r="AE175" s="5" t="s">
        <v>220</v>
      </c>
      <c r="AF175" s="5" t="s">
        <v>220</v>
      </c>
      <c r="AG175" s="5" t="s">
        <v>220</v>
      </c>
      <c r="AH175" s="5" t="s">
        <v>220</v>
      </c>
      <c r="AI175" s="5">
        <v>0</v>
      </c>
      <c r="AJ175" s="5">
        <v>0</v>
      </c>
      <c r="AK175" s="5" t="s">
        <v>220</v>
      </c>
      <c r="AL175" s="5" t="s">
        <v>220</v>
      </c>
      <c r="AM175" s="5" t="s">
        <v>220</v>
      </c>
      <c r="AN175" s="5" t="s">
        <v>220</v>
      </c>
      <c r="AO175" s="5" t="s">
        <v>220</v>
      </c>
      <c r="AP175" s="5" t="s">
        <v>220</v>
      </c>
      <c r="AQ175" s="5" t="s">
        <v>220</v>
      </c>
      <c r="AR175" s="5" t="s">
        <v>220</v>
      </c>
      <c r="AS175" s="5" t="s">
        <v>220</v>
      </c>
      <c r="AT175" s="5" t="s">
        <v>220</v>
      </c>
      <c r="AU175" s="5" t="s">
        <v>220</v>
      </c>
      <c r="AV175" s="5" t="s">
        <v>220</v>
      </c>
      <c r="AW175" s="5" t="s">
        <v>220</v>
      </c>
      <c r="AX175" s="5" t="s">
        <v>220</v>
      </c>
      <c r="AY175" s="5" t="s">
        <v>220</v>
      </c>
      <c r="AZ175" s="5" t="s">
        <v>220</v>
      </c>
      <c r="BA175" s="5" t="s">
        <v>220</v>
      </c>
      <c r="BB175" s="5" t="s">
        <v>220</v>
      </c>
      <c r="BC175" s="5" t="s">
        <v>220</v>
      </c>
      <c r="BD175" s="5" t="s">
        <v>220</v>
      </c>
      <c r="BE175" s="5" t="s">
        <v>220</v>
      </c>
      <c r="BF175" s="5" t="s">
        <v>220</v>
      </c>
      <c r="BG175" s="5" t="s">
        <v>220</v>
      </c>
      <c r="BH175" s="5" t="s">
        <v>220</v>
      </c>
      <c r="BI175" s="5" t="s">
        <v>220</v>
      </c>
      <c r="BJ175" s="5" t="s">
        <v>220</v>
      </c>
      <c r="BK175" s="5" t="s">
        <v>220</v>
      </c>
      <c r="BL175" s="5" t="s">
        <v>220</v>
      </c>
      <c r="BM175" s="5" t="s">
        <v>220</v>
      </c>
      <c r="BN175" s="5" t="s">
        <v>220</v>
      </c>
      <c r="BO175" s="5">
        <v>0</v>
      </c>
      <c r="BP175" s="5">
        <v>0</v>
      </c>
      <c r="BQ175" s="5" t="s">
        <v>220</v>
      </c>
      <c r="BR175" s="5" t="s">
        <v>220</v>
      </c>
      <c r="BS175" s="5" t="s">
        <v>220</v>
      </c>
      <c r="BT175" s="5" t="s">
        <v>220</v>
      </c>
      <c r="BU175" s="5" t="s">
        <v>220</v>
      </c>
      <c r="BV175" s="5" t="s">
        <v>220</v>
      </c>
      <c r="BW175" s="5" t="s">
        <v>220</v>
      </c>
      <c r="BX175" s="5" t="s">
        <v>220</v>
      </c>
      <c r="BY175" s="5" t="s">
        <v>220</v>
      </c>
      <c r="BZ175" s="5" t="s">
        <v>220</v>
      </c>
      <c r="CA175" s="5" t="s">
        <v>220</v>
      </c>
      <c r="CB175" s="5" t="s">
        <v>220</v>
      </c>
      <c r="CC175" s="5" t="s">
        <v>220</v>
      </c>
      <c r="CD175" s="5" t="s">
        <v>220</v>
      </c>
      <c r="CE175" s="5" t="s">
        <v>220</v>
      </c>
      <c r="CF175" s="5" t="s">
        <v>220</v>
      </c>
      <c r="CG175" s="5" t="s">
        <v>220</v>
      </c>
      <c r="CH175" s="5" t="s">
        <v>220</v>
      </c>
      <c r="CI175" s="5" t="s">
        <v>220</v>
      </c>
      <c r="CJ175" s="5" t="s">
        <v>220</v>
      </c>
      <c r="CK175" s="5" t="s">
        <v>220</v>
      </c>
      <c r="CL175" s="5" t="s">
        <v>220</v>
      </c>
      <c r="CM175" s="5" t="s">
        <v>220</v>
      </c>
      <c r="CN175" s="5" t="s">
        <v>220</v>
      </c>
      <c r="CO175" s="5" t="s">
        <v>220</v>
      </c>
      <c r="CP175" s="5" t="s">
        <v>220</v>
      </c>
      <c r="CQ175" s="5" t="s">
        <v>220</v>
      </c>
      <c r="CR175" s="5" t="s">
        <v>220</v>
      </c>
      <c r="CS175" s="5" t="s">
        <v>220</v>
      </c>
      <c r="CT175" s="5" t="s">
        <v>220</v>
      </c>
      <c r="CU175" s="5">
        <v>0</v>
      </c>
      <c r="CV175" s="5">
        <v>0</v>
      </c>
      <c r="CW175" s="5" t="s">
        <v>220</v>
      </c>
      <c r="CX175" s="5" t="s">
        <v>220</v>
      </c>
      <c r="CY175" s="5" t="s">
        <v>220</v>
      </c>
      <c r="CZ175" s="5" t="s">
        <v>220</v>
      </c>
      <c r="DA175" s="5" t="s">
        <v>220</v>
      </c>
      <c r="DB175" s="5" t="s">
        <v>220</v>
      </c>
      <c r="DC175" s="5" t="s">
        <v>220</v>
      </c>
      <c r="DD175" s="5" t="s">
        <v>220</v>
      </c>
      <c r="DE175" s="5" t="s">
        <v>220</v>
      </c>
      <c r="DF175" s="5" t="s">
        <v>220</v>
      </c>
      <c r="DG175" s="5" t="s">
        <v>220</v>
      </c>
      <c r="DH175" s="5" t="s">
        <v>220</v>
      </c>
      <c r="DI175" s="5" t="s">
        <v>220</v>
      </c>
      <c r="DJ175" s="5" t="s">
        <v>220</v>
      </c>
      <c r="DK175" s="5" t="s">
        <v>220</v>
      </c>
      <c r="DL175" s="5" t="s">
        <v>220</v>
      </c>
      <c r="DM175" s="5" t="s">
        <v>220</v>
      </c>
      <c r="DN175" s="5" t="s">
        <v>220</v>
      </c>
      <c r="DO175" s="5" t="s">
        <v>220</v>
      </c>
      <c r="DP175" s="5" t="s">
        <v>220</v>
      </c>
      <c r="DQ175" s="5" t="s">
        <v>220</v>
      </c>
      <c r="DR175" s="5" t="s">
        <v>220</v>
      </c>
      <c r="DS175" s="5" t="s">
        <v>220</v>
      </c>
      <c r="DT175" s="5" t="s">
        <v>220</v>
      </c>
      <c r="DU175" s="5" t="s">
        <v>220</v>
      </c>
      <c r="DV175" s="5" t="s">
        <v>220</v>
      </c>
      <c r="DW175" s="5" t="s">
        <v>220</v>
      </c>
      <c r="DX175" s="5" t="s">
        <v>220</v>
      </c>
      <c r="DY175" s="5" t="s">
        <v>220</v>
      </c>
      <c r="DZ175" s="5" t="s">
        <v>220</v>
      </c>
      <c r="EA175" s="5">
        <v>0</v>
      </c>
      <c r="EB175" s="5">
        <v>0</v>
      </c>
      <c r="EC175" s="5" t="s">
        <v>220</v>
      </c>
      <c r="ED175" s="5" t="s">
        <v>220</v>
      </c>
      <c r="EE175" s="5" t="s">
        <v>220</v>
      </c>
      <c r="EF175" s="5" t="s">
        <v>220</v>
      </c>
      <c r="EG175" s="5" t="s">
        <v>220</v>
      </c>
      <c r="EH175" s="5" t="s">
        <v>220</v>
      </c>
      <c r="EI175" s="5" t="s">
        <v>220</v>
      </c>
      <c r="EJ175" s="5" t="s">
        <v>220</v>
      </c>
      <c r="EK175" s="5" t="s">
        <v>220</v>
      </c>
      <c r="EL175" s="5" t="s">
        <v>220</v>
      </c>
      <c r="EM175" s="5" t="s">
        <v>220</v>
      </c>
      <c r="EN175" s="5" t="s">
        <v>220</v>
      </c>
      <c r="EO175" s="5" t="s">
        <v>220</v>
      </c>
      <c r="EP175" s="5" t="s">
        <v>220</v>
      </c>
      <c r="EQ175" s="5" t="s">
        <v>220</v>
      </c>
      <c r="ER175" s="5" t="s">
        <v>220</v>
      </c>
      <c r="ES175" s="5" t="s">
        <v>220</v>
      </c>
      <c r="ET175" s="5" t="s">
        <v>220</v>
      </c>
      <c r="EU175" s="5" t="s">
        <v>220</v>
      </c>
      <c r="EV175" s="5" t="s">
        <v>220</v>
      </c>
      <c r="EW175" s="5" t="s">
        <v>220</v>
      </c>
      <c r="EX175" s="5" t="s">
        <v>220</v>
      </c>
      <c r="EY175" s="5" t="s">
        <v>220</v>
      </c>
      <c r="EZ175" s="5" t="s">
        <v>220</v>
      </c>
      <c r="FA175" s="5" t="s">
        <v>220</v>
      </c>
      <c r="FB175" s="5" t="s">
        <v>220</v>
      </c>
      <c r="FC175" s="5" t="s">
        <v>220</v>
      </c>
      <c r="FD175" s="5" t="s">
        <v>220</v>
      </c>
      <c r="FE175" s="5" t="s">
        <v>220</v>
      </c>
      <c r="FF175" s="5" t="s">
        <v>220</v>
      </c>
      <c r="FG175" s="5">
        <v>0</v>
      </c>
      <c r="FH175" s="5">
        <v>0</v>
      </c>
      <c r="FI175" s="5" t="s">
        <v>220</v>
      </c>
      <c r="FJ175" s="5" t="s">
        <v>220</v>
      </c>
      <c r="FK175" s="5" t="s">
        <v>220</v>
      </c>
      <c r="FL175" s="5" t="s">
        <v>220</v>
      </c>
      <c r="FM175" s="5" t="s">
        <v>220</v>
      </c>
      <c r="FN175" s="5" t="s">
        <v>220</v>
      </c>
      <c r="FO175" s="5" t="s">
        <v>220</v>
      </c>
      <c r="FP175" s="5" t="s">
        <v>220</v>
      </c>
      <c r="FQ175" s="5" t="s">
        <v>220</v>
      </c>
      <c r="FR175" s="5" t="s">
        <v>220</v>
      </c>
      <c r="FS175" s="5" t="s">
        <v>220</v>
      </c>
      <c r="FT175" s="5" t="s">
        <v>220</v>
      </c>
      <c r="FU175" s="5" t="s">
        <v>220</v>
      </c>
      <c r="FV175" s="5" t="s">
        <v>220</v>
      </c>
      <c r="FW175" s="5" t="s">
        <v>220</v>
      </c>
      <c r="FX175" s="5" t="s">
        <v>220</v>
      </c>
      <c r="FY175" s="5" t="s">
        <v>220</v>
      </c>
      <c r="FZ175" s="5" t="s">
        <v>220</v>
      </c>
      <c r="GA175" s="5" t="s">
        <v>220</v>
      </c>
      <c r="GB175" s="5" t="s">
        <v>220</v>
      </c>
      <c r="GC175" s="5" t="s">
        <v>220</v>
      </c>
      <c r="GD175" s="5" t="s">
        <v>220</v>
      </c>
      <c r="GE175" s="5" t="s">
        <v>220</v>
      </c>
      <c r="GF175" s="5" t="s">
        <v>220</v>
      </c>
      <c r="GG175" s="5" t="s">
        <v>220</v>
      </c>
      <c r="GH175" s="5" t="s">
        <v>220</v>
      </c>
      <c r="GI175" s="5" t="s">
        <v>220</v>
      </c>
      <c r="GJ175" s="5" t="s">
        <v>220</v>
      </c>
      <c r="GK175" s="5" t="s">
        <v>220</v>
      </c>
      <c r="GL175" s="5" t="s">
        <v>220</v>
      </c>
      <c r="GM175" s="5">
        <v>74</v>
      </c>
      <c r="GN175" s="5">
        <v>79</v>
      </c>
      <c r="GO175" s="5" t="s">
        <v>220</v>
      </c>
      <c r="GP175" s="5" t="s">
        <v>220</v>
      </c>
      <c r="GQ175" s="5" t="s">
        <v>220</v>
      </c>
      <c r="GR175" s="5" t="s">
        <v>220</v>
      </c>
      <c r="GS175" s="5" t="s">
        <v>220</v>
      </c>
      <c r="GT175" s="5" t="s">
        <v>220</v>
      </c>
      <c r="GU175" s="5" t="s">
        <v>220</v>
      </c>
      <c r="GV175" s="5" t="s">
        <v>220</v>
      </c>
      <c r="GW175" s="5" t="s">
        <v>220</v>
      </c>
      <c r="GX175" s="5" t="s">
        <v>220</v>
      </c>
      <c r="GY175" s="5" t="s">
        <v>220</v>
      </c>
      <c r="GZ175" s="5" t="s">
        <v>220</v>
      </c>
      <c r="HA175" s="5" t="s">
        <v>220</v>
      </c>
      <c r="HB175" s="5" t="s">
        <v>220</v>
      </c>
      <c r="HC175" s="5" t="s">
        <v>220</v>
      </c>
      <c r="HD175" s="5" t="s">
        <v>220</v>
      </c>
      <c r="HE175" s="5" t="s">
        <v>220</v>
      </c>
      <c r="HF175" s="5" t="s">
        <v>220</v>
      </c>
      <c r="HG175" s="5" t="s">
        <v>220</v>
      </c>
      <c r="HH175" s="5" t="s">
        <v>220</v>
      </c>
      <c r="HI175" s="5" t="s">
        <v>220</v>
      </c>
      <c r="HJ175" s="5" t="s">
        <v>220</v>
      </c>
      <c r="HK175" s="5" t="s">
        <v>220</v>
      </c>
      <c r="HL175" s="5" t="s">
        <v>220</v>
      </c>
      <c r="HM175" s="5" t="s">
        <v>220</v>
      </c>
      <c r="HN175" s="5" t="s">
        <v>220</v>
      </c>
      <c r="HO175" s="5" t="s">
        <v>220</v>
      </c>
      <c r="HP175" s="5" t="s">
        <v>220</v>
      </c>
      <c r="HQ175" s="5" t="s">
        <v>220</v>
      </c>
      <c r="HR175" s="5" t="s">
        <v>220</v>
      </c>
      <c r="HS175" s="5">
        <v>0</v>
      </c>
      <c r="HT175" s="5">
        <v>0</v>
      </c>
      <c r="HU175" s="5" t="s">
        <v>220</v>
      </c>
      <c r="HV175" s="5" t="s">
        <v>220</v>
      </c>
      <c r="HW175" s="5" t="s">
        <v>220</v>
      </c>
      <c r="HX175" s="5" t="s">
        <v>220</v>
      </c>
      <c r="HY175" s="5" t="s">
        <v>220</v>
      </c>
      <c r="HZ175" s="5" t="s">
        <v>220</v>
      </c>
      <c r="IA175" s="5" t="s">
        <v>220</v>
      </c>
      <c r="IB175" s="5" t="s">
        <v>220</v>
      </c>
      <c r="IC175" s="5" t="s">
        <v>220</v>
      </c>
      <c r="ID175" s="5" t="s">
        <v>220</v>
      </c>
      <c r="IE175" s="5" t="s">
        <v>220</v>
      </c>
      <c r="IF175" s="5" t="s">
        <v>220</v>
      </c>
      <c r="IG175" s="5" t="s">
        <v>220</v>
      </c>
      <c r="IH175" s="5" t="s">
        <v>220</v>
      </c>
      <c r="II175" s="5" t="s">
        <v>220</v>
      </c>
      <c r="IJ175" s="5" t="s">
        <v>220</v>
      </c>
      <c r="IK175" s="5" t="s">
        <v>220</v>
      </c>
      <c r="IL175" s="5" t="s">
        <v>220</v>
      </c>
      <c r="IM175" s="5" t="s">
        <v>220</v>
      </c>
      <c r="IN175" s="5" t="s">
        <v>220</v>
      </c>
      <c r="IO175" s="5" t="s">
        <v>220</v>
      </c>
      <c r="IP175" s="5" t="s">
        <v>220</v>
      </c>
      <c r="IQ175" s="5" t="s">
        <v>220</v>
      </c>
      <c r="IR175" s="5" t="s">
        <v>220</v>
      </c>
      <c r="IS175" s="5" t="s">
        <v>220</v>
      </c>
      <c r="IT175" s="5" t="s">
        <v>220</v>
      </c>
      <c r="IU175" s="5" t="s">
        <v>220</v>
      </c>
      <c r="IV175" s="5" t="s">
        <v>220</v>
      </c>
      <c r="IW175" s="5" t="s">
        <v>220</v>
      </c>
      <c r="IX175" s="5" t="s">
        <v>220</v>
      </c>
      <c r="IY175" s="5">
        <v>0</v>
      </c>
      <c r="IZ175" s="5">
        <v>0</v>
      </c>
      <c r="JA175" s="5" t="s">
        <v>220</v>
      </c>
      <c r="JB175" s="5" t="s">
        <v>220</v>
      </c>
      <c r="JC175" s="5" t="s">
        <v>220</v>
      </c>
      <c r="JD175" s="5" t="s">
        <v>220</v>
      </c>
      <c r="JE175" s="5" t="s">
        <v>220</v>
      </c>
      <c r="JF175" s="5" t="s">
        <v>220</v>
      </c>
      <c r="JG175" s="5" t="s">
        <v>220</v>
      </c>
      <c r="JH175" s="5" t="s">
        <v>220</v>
      </c>
      <c r="JI175" s="5" t="s">
        <v>220</v>
      </c>
      <c r="JJ175" s="5" t="s">
        <v>220</v>
      </c>
      <c r="JK175" s="5" t="s">
        <v>220</v>
      </c>
      <c r="JL175" s="5" t="s">
        <v>220</v>
      </c>
      <c r="JM175" s="5" t="s">
        <v>220</v>
      </c>
      <c r="JN175" s="5" t="s">
        <v>220</v>
      </c>
      <c r="JO175" s="5" t="s">
        <v>220</v>
      </c>
      <c r="JP175" s="5" t="s">
        <v>220</v>
      </c>
      <c r="JQ175" s="5" t="s">
        <v>220</v>
      </c>
      <c r="JR175" s="5" t="s">
        <v>220</v>
      </c>
      <c r="JS175" s="5" t="s">
        <v>220</v>
      </c>
      <c r="JT175" s="5" t="s">
        <v>220</v>
      </c>
      <c r="JU175" s="5" t="s">
        <v>220</v>
      </c>
      <c r="JV175" s="5" t="s">
        <v>220</v>
      </c>
      <c r="JW175" s="5" t="s">
        <v>220</v>
      </c>
      <c r="JX175" s="5" t="s">
        <v>220</v>
      </c>
      <c r="JY175" s="5" t="s">
        <v>220</v>
      </c>
      <c r="JZ175" s="5" t="s">
        <v>220</v>
      </c>
      <c r="KA175" s="5" t="s">
        <v>220</v>
      </c>
      <c r="KB175" s="5" t="s">
        <v>220</v>
      </c>
      <c r="KC175" s="5" t="s">
        <v>220</v>
      </c>
      <c r="KD175" s="5" t="s">
        <v>220</v>
      </c>
      <c r="KE175" s="5">
        <v>301</v>
      </c>
      <c r="KF175" s="5">
        <v>325</v>
      </c>
      <c r="KG175" s="5" t="s">
        <v>220</v>
      </c>
      <c r="KH175" s="5" t="s">
        <v>220</v>
      </c>
      <c r="KI175" s="5" t="s">
        <v>220</v>
      </c>
      <c r="KJ175" s="5" t="s">
        <v>220</v>
      </c>
      <c r="KK175" s="5" t="s">
        <v>220</v>
      </c>
      <c r="KL175" s="5" t="s">
        <v>220</v>
      </c>
      <c r="KM175" s="5" t="s">
        <v>220</v>
      </c>
      <c r="KN175" s="5" t="s">
        <v>220</v>
      </c>
      <c r="KO175" s="5" t="s">
        <v>220</v>
      </c>
      <c r="KP175" s="5" t="s">
        <v>220</v>
      </c>
      <c r="KQ175" s="5" t="s">
        <v>220</v>
      </c>
      <c r="KR175" s="5" t="s">
        <v>220</v>
      </c>
      <c r="KS175" s="5" t="s">
        <v>220</v>
      </c>
      <c r="KT175" s="5" t="s">
        <v>220</v>
      </c>
      <c r="KU175" s="5" t="s">
        <v>220</v>
      </c>
      <c r="KV175" s="5" t="s">
        <v>220</v>
      </c>
      <c r="KW175" s="5" t="s">
        <v>220</v>
      </c>
      <c r="KX175" s="5" t="s">
        <v>220</v>
      </c>
      <c r="KY175" s="5" t="s">
        <v>220</v>
      </c>
      <c r="KZ175" s="5" t="s">
        <v>220</v>
      </c>
      <c r="LA175" s="5" t="s">
        <v>220</v>
      </c>
      <c r="LB175" s="5" t="s">
        <v>220</v>
      </c>
      <c r="LC175" s="5" t="s">
        <v>220</v>
      </c>
      <c r="LD175" s="5" t="s">
        <v>220</v>
      </c>
      <c r="LE175" s="5" t="s">
        <v>220</v>
      </c>
      <c r="LF175" s="5" t="s">
        <v>220</v>
      </c>
      <c r="LG175" s="5" t="s">
        <v>220</v>
      </c>
      <c r="LH175" s="5" t="s">
        <v>220</v>
      </c>
      <c r="LI175" s="5" t="s">
        <v>220</v>
      </c>
      <c r="LJ175" s="5" t="s">
        <v>220</v>
      </c>
      <c r="LK175" s="5">
        <v>4</v>
      </c>
      <c r="LL175" s="5">
        <v>2</v>
      </c>
      <c r="LM175" s="5" t="s">
        <v>220</v>
      </c>
      <c r="LN175" s="5" t="s">
        <v>220</v>
      </c>
      <c r="LO175" s="5" t="s">
        <v>220</v>
      </c>
      <c r="LP175" s="5" t="s">
        <v>220</v>
      </c>
      <c r="LQ175" s="5" t="s">
        <v>220</v>
      </c>
      <c r="LR175" s="5" t="s">
        <v>220</v>
      </c>
      <c r="LS175" s="5" t="s">
        <v>220</v>
      </c>
      <c r="LT175" s="5" t="s">
        <v>220</v>
      </c>
      <c r="LU175" s="5" t="s">
        <v>220</v>
      </c>
      <c r="LV175" s="5" t="s">
        <v>220</v>
      </c>
      <c r="LW175" s="5" t="s">
        <v>220</v>
      </c>
      <c r="LX175" s="5" t="s">
        <v>220</v>
      </c>
      <c r="LY175" s="5" t="s">
        <v>220</v>
      </c>
      <c r="LZ175" s="5" t="s">
        <v>220</v>
      </c>
      <c r="MA175" s="5" t="s">
        <v>220</v>
      </c>
      <c r="MB175" s="5" t="s">
        <v>220</v>
      </c>
      <c r="MC175" s="5" t="s">
        <v>220</v>
      </c>
      <c r="MD175" s="5" t="s">
        <v>220</v>
      </c>
      <c r="ME175" s="5" t="s">
        <v>220</v>
      </c>
      <c r="MF175" s="5" t="s">
        <v>220</v>
      </c>
      <c r="MG175" s="5" t="s">
        <v>220</v>
      </c>
      <c r="MH175" s="5" t="s">
        <v>220</v>
      </c>
      <c r="MI175" s="5" t="s">
        <v>220</v>
      </c>
      <c r="MJ175" s="5" t="s">
        <v>220</v>
      </c>
      <c r="MK175" s="5" t="s">
        <v>220</v>
      </c>
      <c r="ML175" s="5" t="s">
        <v>220</v>
      </c>
      <c r="MM175" s="5" t="s">
        <v>220</v>
      </c>
      <c r="MN175" s="5" t="s">
        <v>220</v>
      </c>
      <c r="MO175" s="5" t="s">
        <v>220</v>
      </c>
      <c r="MP175" s="5" t="s">
        <v>220</v>
      </c>
      <c r="MQ175" s="5">
        <v>0</v>
      </c>
      <c r="MR175" s="5">
        <v>0</v>
      </c>
      <c r="MS175" s="5" t="s">
        <v>220</v>
      </c>
      <c r="MT175" s="5" t="s">
        <v>220</v>
      </c>
      <c r="MU175" s="5" t="s">
        <v>220</v>
      </c>
      <c r="MV175" s="5" t="s">
        <v>220</v>
      </c>
      <c r="MW175" s="5" t="s">
        <v>220</v>
      </c>
      <c r="MX175" s="5" t="s">
        <v>220</v>
      </c>
      <c r="MY175" s="5" t="s">
        <v>220</v>
      </c>
      <c r="MZ175" s="5" t="s">
        <v>220</v>
      </c>
      <c r="NA175" s="5" t="s">
        <v>220</v>
      </c>
      <c r="NB175" s="5" t="s">
        <v>220</v>
      </c>
      <c r="NC175" s="5" t="s">
        <v>220</v>
      </c>
      <c r="ND175" s="5" t="s">
        <v>220</v>
      </c>
      <c r="NE175" s="5" t="s">
        <v>220</v>
      </c>
      <c r="NF175" s="5" t="s">
        <v>220</v>
      </c>
      <c r="NG175" s="5" t="s">
        <v>220</v>
      </c>
      <c r="NH175" s="5" t="s">
        <v>220</v>
      </c>
      <c r="NI175" s="5" t="s">
        <v>220</v>
      </c>
      <c r="NJ175" s="5" t="s">
        <v>220</v>
      </c>
      <c r="NK175" s="5" t="s">
        <v>220</v>
      </c>
      <c r="NL175" s="5" t="s">
        <v>220</v>
      </c>
      <c r="NM175" s="5" t="s">
        <v>220</v>
      </c>
      <c r="NN175" s="5" t="s">
        <v>220</v>
      </c>
      <c r="NO175" s="5" t="s">
        <v>220</v>
      </c>
      <c r="NP175" s="5" t="s">
        <v>220</v>
      </c>
      <c r="NQ175" s="5" t="s">
        <v>220</v>
      </c>
      <c r="NR175" s="5" t="s">
        <v>220</v>
      </c>
      <c r="NS175" s="5" t="s">
        <v>220</v>
      </c>
      <c r="NT175" s="5" t="s">
        <v>220</v>
      </c>
      <c r="NU175" s="5" t="s">
        <v>220</v>
      </c>
      <c r="NV175" s="5" t="s">
        <v>220</v>
      </c>
      <c r="NW175" s="5">
        <v>0</v>
      </c>
      <c r="NX175" s="5">
        <v>0</v>
      </c>
      <c r="NY175" s="5" t="s">
        <v>220</v>
      </c>
      <c r="NZ175" s="5" t="s">
        <v>220</v>
      </c>
      <c r="OA175" s="5" t="s">
        <v>220</v>
      </c>
      <c r="OB175" s="5" t="s">
        <v>220</v>
      </c>
      <c r="OC175" s="5" t="s">
        <v>220</v>
      </c>
      <c r="OD175" s="5" t="s">
        <v>220</v>
      </c>
      <c r="OE175" s="5" t="s">
        <v>220</v>
      </c>
      <c r="OF175" s="5" t="s">
        <v>220</v>
      </c>
      <c r="OG175" s="5" t="s">
        <v>220</v>
      </c>
      <c r="OH175" s="5" t="s">
        <v>220</v>
      </c>
      <c r="OI175" s="5" t="s">
        <v>220</v>
      </c>
      <c r="OJ175" s="5" t="s">
        <v>220</v>
      </c>
      <c r="OK175" s="5" t="s">
        <v>220</v>
      </c>
      <c r="OL175" s="5" t="s">
        <v>220</v>
      </c>
      <c r="OM175" s="5" t="s">
        <v>220</v>
      </c>
      <c r="ON175" s="5" t="s">
        <v>220</v>
      </c>
      <c r="OO175" s="5" t="s">
        <v>220</v>
      </c>
      <c r="OP175" s="5" t="s">
        <v>220</v>
      </c>
      <c r="OQ175" s="5" t="s">
        <v>220</v>
      </c>
      <c r="OR175" s="5" t="s">
        <v>220</v>
      </c>
      <c r="OS175" s="5" t="s">
        <v>220</v>
      </c>
      <c r="OT175" s="5" t="s">
        <v>220</v>
      </c>
      <c r="OU175" s="5" t="s">
        <v>220</v>
      </c>
      <c r="OV175" s="5" t="s">
        <v>220</v>
      </c>
      <c r="OW175" s="5" t="s">
        <v>220</v>
      </c>
      <c r="OX175" s="5" t="s">
        <v>220</v>
      </c>
      <c r="OY175" s="5" t="s">
        <v>220</v>
      </c>
      <c r="OZ175" s="5" t="s">
        <v>220</v>
      </c>
      <c r="PA175" s="5" t="s">
        <v>220</v>
      </c>
      <c r="PB175" s="5" t="s">
        <v>220</v>
      </c>
      <c r="PC175" s="5">
        <v>0</v>
      </c>
      <c r="PD175" s="5">
        <v>0</v>
      </c>
      <c r="PE175" s="5" t="s">
        <v>220</v>
      </c>
      <c r="PF175" s="5" t="s">
        <v>220</v>
      </c>
      <c r="PG175" s="5" t="s">
        <v>220</v>
      </c>
      <c r="PH175" s="5" t="s">
        <v>220</v>
      </c>
      <c r="PI175" s="5" t="s">
        <v>220</v>
      </c>
      <c r="PJ175" s="5" t="s">
        <v>220</v>
      </c>
      <c r="PK175" s="5" t="s">
        <v>220</v>
      </c>
      <c r="PL175" s="5" t="s">
        <v>220</v>
      </c>
      <c r="PM175" s="5" t="s">
        <v>220</v>
      </c>
      <c r="PN175" s="5" t="s">
        <v>220</v>
      </c>
      <c r="PO175" s="5" t="s">
        <v>220</v>
      </c>
      <c r="PP175" s="5" t="s">
        <v>220</v>
      </c>
      <c r="PQ175" s="5" t="s">
        <v>220</v>
      </c>
      <c r="PR175" s="5" t="s">
        <v>220</v>
      </c>
      <c r="PS175" s="5" t="s">
        <v>220</v>
      </c>
      <c r="PT175" s="5" t="s">
        <v>220</v>
      </c>
      <c r="PU175" s="5" t="s">
        <v>220</v>
      </c>
      <c r="PV175" s="5" t="s">
        <v>220</v>
      </c>
      <c r="PW175" s="5" t="s">
        <v>220</v>
      </c>
      <c r="PX175" s="5" t="s">
        <v>220</v>
      </c>
      <c r="PY175" s="5" t="s">
        <v>220</v>
      </c>
      <c r="PZ175" s="5" t="s">
        <v>220</v>
      </c>
      <c r="QA175" s="5" t="s">
        <v>220</v>
      </c>
      <c r="QB175" s="5" t="s">
        <v>220</v>
      </c>
      <c r="QC175" s="5" t="s">
        <v>220</v>
      </c>
      <c r="QD175" s="5" t="s">
        <v>220</v>
      </c>
      <c r="QE175" s="5" t="s">
        <v>220</v>
      </c>
      <c r="QF175" s="5" t="s">
        <v>220</v>
      </c>
      <c r="QG175" s="5" t="s">
        <v>220</v>
      </c>
      <c r="QH175" s="5" t="s">
        <v>220</v>
      </c>
      <c r="QI175" s="5">
        <v>0</v>
      </c>
      <c r="QJ175" s="5">
        <v>0</v>
      </c>
      <c r="QK175" s="5" t="s">
        <v>220</v>
      </c>
      <c r="QL175" s="5" t="s">
        <v>220</v>
      </c>
      <c r="QM175" s="5" t="s">
        <v>220</v>
      </c>
      <c r="QN175" s="5" t="s">
        <v>220</v>
      </c>
      <c r="QO175" s="5" t="s">
        <v>220</v>
      </c>
      <c r="QP175" s="5" t="s">
        <v>220</v>
      </c>
      <c r="QQ175" s="5" t="s">
        <v>220</v>
      </c>
      <c r="QR175" s="5" t="s">
        <v>220</v>
      </c>
      <c r="QS175" s="5" t="s">
        <v>220</v>
      </c>
      <c r="QT175" s="5" t="s">
        <v>220</v>
      </c>
      <c r="QU175" s="5" t="s">
        <v>220</v>
      </c>
      <c r="QV175" s="5" t="s">
        <v>220</v>
      </c>
      <c r="QW175" s="5" t="s">
        <v>220</v>
      </c>
      <c r="QX175" s="5" t="s">
        <v>220</v>
      </c>
      <c r="QY175" s="5" t="s">
        <v>220</v>
      </c>
      <c r="QZ175" s="5" t="s">
        <v>220</v>
      </c>
      <c r="RA175" s="5" t="s">
        <v>220</v>
      </c>
      <c r="RB175" s="5" t="s">
        <v>220</v>
      </c>
      <c r="RC175" s="5" t="s">
        <v>220</v>
      </c>
      <c r="RD175" s="5" t="s">
        <v>220</v>
      </c>
      <c r="RE175" s="5" t="s">
        <v>220</v>
      </c>
      <c r="RF175" s="5" t="s">
        <v>220</v>
      </c>
      <c r="RG175" s="5" t="s">
        <v>220</v>
      </c>
      <c r="RH175" s="5" t="s">
        <v>220</v>
      </c>
      <c r="RI175" s="5" t="s">
        <v>220</v>
      </c>
      <c r="RJ175" s="5" t="s">
        <v>220</v>
      </c>
      <c r="RK175" s="5" t="s">
        <v>220</v>
      </c>
      <c r="RL175" s="5" t="s">
        <v>220</v>
      </c>
      <c r="RM175" s="5" t="s">
        <v>220</v>
      </c>
      <c r="RN175" s="5" t="s">
        <v>220</v>
      </c>
      <c r="RO175" s="5">
        <v>0</v>
      </c>
      <c r="RP175" s="5">
        <v>0</v>
      </c>
      <c r="RQ175" s="5" t="s">
        <v>220</v>
      </c>
      <c r="RR175" s="5" t="s">
        <v>220</v>
      </c>
      <c r="RS175" s="5" t="s">
        <v>220</v>
      </c>
      <c r="RT175" s="5" t="s">
        <v>220</v>
      </c>
      <c r="RU175" s="5" t="s">
        <v>220</v>
      </c>
      <c r="RV175" s="5" t="s">
        <v>220</v>
      </c>
      <c r="RW175" s="5" t="s">
        <v>220</v>
      </c>
      <c r="RX175" s="5" t="s">
        <v>220</v>
      </c>
      <c r="RY175" s="5" t="s">
        <v>220</v>
      </c>
      <c r="RZ175" s="5" t="s">
        <v>220</v>
      </c>
      <c r="SA175" s="5" t="s">
        <v>220</v>
      </c>
      <c r="SB175" s="5" t="s">
        <v>220</v>
      </c>
      <c r="SC175" s="5" t="s">
        <v>220</v>
      </c>
      <c r="SD175" s="5" t="s">
        <v>220</v>
      </c>
      <c r="SE175" s="5" t="s">
        <v>220</v>
      </c>
      <c r="SF175" s="5" t="s">
        <v>220</v>
      </c>
      <c r="SG175" s="5" t="s">
        <v>220</v>
      </c>
      <c r="SH175" s="5" t="s">
        <v>220</v>
      </c>
      <c r="SI175" s="5" t="s">
        <v>220</v>
      </c>
      <c r="SJ175" s="5" t="s">
        <v>220</v>
      </c>
      <c r="SK175" s="5" t="s">
        <v>220</v>
      </c>
      <c r="SL175" s="5" t="s">
        <v>220</v>
      </c>
      <c r="SM175" s="5" t="s">
        <v>220</v>
      </c>
      <c r="SN175" s="5" t="s">
        <v>220</v>
      </c>
      <c r="SO175" s="5" t="s">
        <v>220</v>
      </c>
      <c r="SP175" s="5" t="s">
        <v>220</v>
      </c>
      <c r="SQ175" s="5" t="s">
        <v>220</v>
      </c>
      <c r="SR175" s="5" t="s">
        <v>220</v>
      </c>
      <c r="SS175" s="5" t="s">
        <v>220</v>
      </c>
      <c r="ST175" s="5" t="s">
        <v>220</v>
      </c>
      <c r="SU175" s="5">
        <v>0</v>
      </c>
      <c r="SV175" s="5">
        <v>0</v>
      </c>
      <c r="SW175" s="5" t="s">
        <v>220</v>
      </c>
      <c r="SX175" s="5" t="s">
        <v>220</v>
      </c>
      <c r="SY175" s="5" t="s">
        <v>220</v>
      </c>
      <c r="SZ175" s="5" t="s">
        <v>220</v>
      </c>
      <c r="TA175" s="5" t="s">
        <v>220</v>
      </c>
      <c r="TB175" s="5" t="s">
        <v>220</v>
      </c>
      <c r="TC175" s="5" t="s">
        <v>220</v>
      </c>
      <c r="TD175" s="5" t="s">
        <v>220</v>
      </c>
      <c r="TE175" s="5" t="s">
        <v>220</v>
      </c>
      <c r="TF175" s="5" t="s">
        <v>220</v>
      </c>
      <c r="TG175" s="5" t="s">
        <v>220</v>
      </c>
      <c r="TH175" s="5" t="s">
        <v>220</v>
      </c>
      <c r="TI175" s="5" t="s">
        <v>220</v>
      </c>
      <c r="TJ175" s="5" t="s">
        <v>220</v>
      </c>
      <c r="TK175" s="5" t="s">
        <v>220</v>
      </c>
      <c r="TL175" s="5" t="s">
        <v>220</v>
      </c>
      <c r="TM175" s="5" t="s">
        <v>220</v>
      </c>
      <c r="TN175" s="5" t="s">
        <v>220</v>
      </c>
      <c r="TO175" s="5" t="s">
        <v>220</v>
      </c>
      <c r="TP175" s="5" t="s">
        <v>220</v>
      </c>
      <c r="TQ175" s="5" t="s">
        <v>220</v>
      </c>
      <c r="TR175" s="5" t="s">
        <v>220</v>
      </c>
      <c r="TS175" s="5" t="s">
        <v>220</v>
      </c>
      <c r="TT175" s="5" t="s">
        <v>220</v>
      </c>
      <c r="TU175" s="5" t="s">
        <v>220</v>
      </c>
      <c r="TV175" s="5" t="s">
        <v>220</v>
      </c>
      <c r="TW175" s="5" t="s">
        <v>220</v>
      </c>
      <c r="TX175" s="5" t="s">
        <v>220</v>
      </c>
      <c r="TY175" s="5" t="s">
        <v>220</v>
      </c>
      <c r="TZ175" s="5" t="s">
        <v>220</v>
      </c>
      <c r="UA175" s="5">
        <v>0</v>
      </c>
      <c r="UB175" s="5">
        <v>0</v>
      </c>
      <c r="UC175" s="5" t="s">
        <v>220</v>
      </c>
      <c r="UD175" s="5" t="s">
        <v>220</v>
      </c>
      <c r="UE175" s="5" t="s">
        <v>220</v>
      </c>
      <c r="UF175" s="5" t="s">
        <v>220</v>
      </c>
      <c r="UG175" s="5" t="s">
        <v>220</v>
      </c>
      <c r="UH175" s="5" t="s">
        <v>220</v>
      </c>
      <c r="UI175" s="5" t="s">
        <v>220</v>
      </c>
      <c r="UJ175" s="5" t="s">
        <v>220</v>
      </c>
      <c r="UK175" s="5" t="s">
        <v>220</v>
      </c>
      <c r="UL175" s="5" t="s">
        <v>220</v>
      </c>
      <c r="UM175" s="5" t="s">
        <v>220</v>
      </c>
      <c r="UN175" s="5" t="s">
        <v>220</v>
      </c>
      <c r="UO175" s="5" t="s">
        <v>220</v>
      </c>
      <c r="UP175" s="5" t="s">
        <v>220</v>
      </c>
      <c r="UQ175" s="5" t="s">
        <v>220</v>
      </c>
      <c r="UR175" s="5" t="s">
        <v>220</v>
      </c>
      <c r="US175" s="5" t="s">
        <v>220</v>
      </c>
      <c r="UT175" s="5" t="s">
        <v>220</v>
      </c>
      <c r="UU175" s="5" t="s">
        <v>220</v>
      </c>
      <c r="UV175" s="5" t="s">
        <v>220</v>
      </c>
      <c r="UW175" s="5" t="s">
        <v>220</v>
      </c>
      <c r="UX175" s="5" t="s">
        <v>220</v>
      </c>
      <c r="UY175" s="5" t="s">
        <v>220</v>
      </c>
      <c r="UZ175" s="5" t="s">
        <v>220</v>
      </c>
      <c r="VA175" s="5" t="s">
        <v>220</v>
      </c>
      <c r="VB175" s="5" t="s">
        <v>220</v>
      </c>
      <c r="VC175" s="5" t="s">
        <v>220</v>
      </c>
      <c r="VD175" s="5" t="s">
        <v>220</v>
      </c>
      <c r="VE175" s="5" t="s">
        <v>220</v>
      </c>
      <c r="VF175" s="5" t="s">
        <v>220</v>
      </c>
      <c r="VG175" s="5">
        <v>57</v>
      </c>
      <c r="VH175" s="5">
        <v>235</v>
      </c>
      <c r="VI175" s="5" t="s">
        <v>220</v>
      </c>
      <c r="VJ175" s="5" t="s">
        <v>220</v>
      </c>
      <c r="VK175" s="5" t="s">
        <v>220</v>
      </c>
      <c r="VL175" s="5" t="s">
        <v>220</v>
      </c>
      <c r="VM175" s="5" t="s">
        <v>220</v>
      </c>
      <c r="VN175" s="5" t="s">
        <v>220</v>
      </c>
      <c r="VO175" s="5" t="s">
        <v>220</v>
      </c>
      <c r="VP175" s="5" t="s">
        <v>220</v>
      </c>
      <c r="VQ175" s="5" t="s">
        <v>220</v>
      </c>
      <c r="VR175" s="5" t="s">
        <v>220</v>
      </c>
      <c r="VS175" s="5" t="s">
        <v>220</v>
      </c>
      <c r="VT175" s="5" t="s">
        <v>220</v>
      </c>
      <c r="VU175" s="5" t="s">
        <v>220</v>
      </c>
      <c r="VV175" s="5" t="s">
        <v>220</v>
      </c>
      <c r="VW175" s="5" t="s">
        <v>220</v>
      </c>
      <c r="VX175" s="5" t="s">
        <v>220</v>
      </c>
      <c r="VY175" s="5" t="s">
        <v>220</v>
      </c>
      <c r="VZ175" s="5" t="s">
        <v>220</v>
      </c>
      <c r="WA175" s="5" t="s">
        <v>220</v>
      </c>
      <c r="WB175" s="5" t="s">
        <v>220</v>
      </c>
      <c r="WC175" s="5" t="s">
        <v>220</v>
      </c>
      <c r="WD175" s="5" t="s">
        <v>220</v>
      </c>
      <c r="WE175" s="5" t="s">
        <v>220</v>
      </c>
      <c r="WF175" s="5" t="s">
        <v>220</v>
      </c>
      <c r="WG175" s="5" t="s">
        <v>220</v>
      </c>
      <c r="WH175" s="5" t="s">
        <v>220</v>
      </c>
      <c r="WI175" s="5" t="s">
        <v>220</v>
      </c>
      <c r="WJ175" s="5" t="s">
        <v>220</v>
      </c>
      <c r="WK175" s="5" t="s">
        <v>220</v>
      </c>
      <c r="WL175" s="5" t="s">
        <v>220</v>
      </c>
      <c r="WM175" s="5">
        <v>0</v>
      </c>
      <c r="WN175" s="5">
        <v>0</v>
      </c>
      <c r="WO175" s="5" t="s">
        <v>220</v>
      </c>
      <c r="WP175" s="5" t="s">
        <v>220</v>
      </c>
      <c r="WQ175" s="5" t="s">
        <v>220</v>
      </c>
      <c r="WR175" s="5" t="s">
        <v>220</v>
      </c>
      <c r="WS175" s="5" t="s">
        <v>220</v>
      </c>
      <c r="WT175" s="5" t="s">
        <v>220</v>
      </c>
      <c r="WU175" s="5" t="s">
        <v>220</v>
      </c>
      <c r="WV175" s="5" t="s">
        <v>220</v>
      </c>
      <c r="WW175" s="5" t="s">
        <v>220</v>
      </c>
      <c r="WX175" s="5" t="s">
        <v>220</v>
      </c>
      <c r="WY175" s="5" t="s">
        <v>220</v>
      </c>
      <c r="WZ175" s="5" t="s">
        <v>220</v>
      </c>
      <c r="XA175" s="5" t="s">
        <v>220</v>
      </c>
      <c r="XB175" s="5" t="s">
        <v>220</v>
      </c>
      <c r="XC175" s="5" t="s">
        <v>220</v>
      </c>
      <c r="XD175" s="5" t="s">
        <v>220</v>
      </c>
      <c r="XE175" s="5" t="s">
        <v>220</v>
      </c>
      <c r="XF175" s="5" t="s">
        <v>220</v>
      </c>
      <c r="XG175" s="5" t="s">
        <v>220</v>
      </c>
      <c r="XH175" s="5" t="s">
        <v>220</v>
      </c>
      <c r="XI175" s="5" t="s">
        <v>220</v>
      </c>
      <c r="XJ175" s="5" t="s">
        <v>220</v>
      </c>
      <c r="XK175" s="5" t="s">
        <v>220</v>
      </c>
      <c r="XL175" s="5" t="s">
        <v>220</v>
      </c>
      <c r="XM175" s="5" t="s">
        <v>220</v>
      </c>
      <c r="XN175" s="5" t="s">
        <v>220</v>
      </c>
      <c r="XO175" s="5" t="s">
        <v>220</v>
      </c>
      <c r="XP175" s="5" t="s">
        <v>220</v>
      </c>
      <c r="XQ175" s="5" t="s">
        <v>220</v>
      </c>
      <c r="XR175" s="5" t="s">
        <v>220</v>
      </c>
      <c r="XS175" s="2" t="s">
        <v>220</v>
      </c>
      <c r="XT175" s="3" t="s">
        <v>220</v>
      </c>
      <c r="XU175" s="3" t="s">
        <v>220</v>
      </c>
      <c r="XV175" s="3" t="s">
        <v>220</v>
      </c>
      <c r="XW175" s="3" t="s">
        <v>220</v>
      </c>
      <c r="XX175" s="3" t="s">
        <v>220</v>
      </c>
      <c r="XY175" s="3" t="s">
        <v>220</v>
      </c>
      <c r="XZ175" s="3"/>
    </row>
    <row r="176" spans="1:650" x14ac:dyDescent="0.3">
      <c r="A176" s="1" t="s">
        <v>170</v>
      </c>
      <c r="B176" s="2">
        <v>4057030</v>
      </c>
      <c r="C176" s="5">
        <v>41605</v>
      </c>
      <c r="D176" s="5">
        <v>38863</v>
      </c>
      <c r="E176" s="5">
        <v>26543</v>
      </c>
      <c r="F176" s="5">
        <v>26404</v>
      </c>
      <c r="G176" s="5">
        <v>36681</v>
      </c>
      <c r="H176" s="5">
        <v>9096</v>
      </c>
      <c r="I176" s="5">
        <v>18029</v>
      </c>
      <c r="J176" s="5">
        <v>6104</v>
      </c>
      <c r="K176" s="5">
        <v>30640</v>
      </c>
      <c r="L176" s="5">
        <v>10439</v>
      </c>
      <c r="M176" s="5">
        <v>11178</v>
      </c>
      <c r="N176" s="5">
        <v>2525</v>
      </c>
      <c r="O176" s="5">
        <v>10294</v>
      </c>
      <c r="P176" s="5">
        <v>20180</v>
      </c>
      <c r="Q176" s="5">
        <v>1876</v>
      </c>
      <c r="R176" s="5">
        <v>7749</v>
      </c>
      <c r="S176" s="5">
        <v>2800</v>
      </c>
      <c r="T176" s="5">
        <v>3862</v>
      </c>
      <c r="U176" s="5">
        <v>1460</v>
      </c>
      <c r="V176" s="5">
        <v>17011</v>
      </c>
      <c r="W176" s="5">
        <v>12553</v>
      </c>
      <c r="X176" s="5">
        <v>11124</v>
      </c>
      <c r="Y176" s="5">
        <v>3699</v>
      </c>
      <c r="Z176" s="5">
        <v>167</v>
      </c>
      <c r="AA176" s="5">
        <v>1232</v>
      </c>
      <c r="AB176" s="5">
        <v>1553</v>
      </c>
      <c r="AC176" s="5">
        <v>2573</v>
      </c>
      <c r="AD176" s="5">
        <v>4526</v>
      </c>
      <c r="AE176" s="5">
        <v>750</v>
      </c>
      <c r="AF176" s="5">
        <v>0</v>
      </c>
      <c r="AG176" s="5">
        <v>0</v>
      </c>
      <c r="AH176" s="5">
        <v>0</v>
      </c>
      <c r="AI176" s="5">
        <v>505778</v>
      </c>
      <c r="AJ176" s="5">
        <v>142416</v>
      </c>
      <c r="AK176" s="5">
        <v>165994</v>
      </c>
      <c r="AL176" s="5">
        <v>359897</v>
      </c>
      <c r="AM176" s="5">
        <v>293346</v>
      </c>
      <c r="AN176" s="5">
        <v>598869</v>
      </c>
      <c r="AO176" s="5">
        <v>49707</v>
      </c>
      <c r="AP176" s="5">
        <v>69339</v>
      </c>
      <c r="AQ176" s="5">
        <v>115428</v>
      </c>
      <c r="AR176" s="5">
        <v>216447</v>
      </c>
      <c r="AS176" s="5">
        <v>157783</v>
      </c>
      <c r="AT176" s="5">
        <v>68614</v>
      </c>
      <c r="AU176" s="5">
        <v>54158</v>
      </c>
      <c r="AV176" s="5">
        <v>75006</v>
      </c>
      <c r="AW176" s="5">
        <v>42627</v>
      </c>
      <c r="AX176" s="5">
        <v>20843</v>
      </c>
      <c r="AY176" s="5">
        <v>24238</v>
      </c>
      <c r="AZ176" s="5">
        <v>43631</v>
      </c>
      <c r="BA176" s="5">
        <v>53642</v>
      </c>
      <c r="BB176" s="5">
        <v>14947</v>
      </c>
      <c r="BC176" s="5">
        <v>23432</v>
      </c>
      <c r="BD176" s="5">
        <v>28527</v>
      </c>
      <c r="BE176" s="5">
        <v>29085</v>
      </c>
      <c r="BF176" s="5">
        <v>7116</v>
      </c>
      <c r="BG176" s="5">
        <v>13966</v>
      </c>
      <c r="BH176" s="5">
        <v>15081</v>
      </c>
      <c r="BI176" s="5">
        <v>6769</v>
      </c>
      <c r="BJ176" s="5">
        <v>28384</v>
      </c>
      <c r="BK176" s="5">
        <v>14967</v>
      </c>
      <c r="BL176" s="5">
        <v>800362</v>
      </c>
      <c r="BM176" s="5">
        <v>10488</v>
      </c>
      <c r="BN176" s="5">
        <v>12544</v>
      </c>
      <c r="BO176" s="5">
        <v>59484</v>
      </c>
      <c r="BP176" s="5">
        <v>14455</v>
      </c>
      <c r="BQ176" s="5">
        <v>42329</v>
      </c>
      <c r="BR176" s="5">
        <v>28483</v>
      </c>
      <c r="BS176" s="5">
        <v>120689</v>
      </c>
      <c r="BT176" s="5">
        <v>78651</v>
      </c>
      <c r="BU176" s="5">
        <v>35201</v>
      </c>
      <c r="BV176" s="5">
        <v>33010</v>
      </c>
      <c r="BW176" s="5">
        <v>79202</v>
      </c>
      <c r="BX176" s="5">
        <v>24421</v>
      </c>
      <c r="BY176" s="5">
        <v>23273</v>
      </c>
      <c r="BZ176" s="5">
        <v>81724</v>
      </c>
      <c r="CA176" s="5">
        <v>14521</v>
      </c>
      <c r="CB176" s="5">
        <v>22814</v>
      </c>
      <c r="CC176" s="5">
        <v>2282</v>
      </c>
      <c r="CD176" s="5">
        <v>10839</v>
      </c>
      <c r="CE176" s="5">
        <v>15994</v>
      </c>
      <c r="CF176" s="5">
        <v>8277</v>
      </c>
      <c r="CG176" s="5">
        <v>4733</v>
      </c>
      <c r="CH176" s="5">
        <v>11958</v>
      </c>
      <c r="CI176" s="5">
        <v>13519</v>
      </c>
      <c r="CJ176" s="5">
        <v>6124</v>
      </c>
      <c r="CK176" s="5">
        <v>7510</v>
      </c>
      <c r="CL176" s="5">
        <v>8278</v>
      </c>
      <c r="CM176" s="5">
        <v>2786</v>
      </c>
      <c r="CN176" s="5">
        <v>6058</v>
      </c>
      <c r="CO176" s="5">
        <v>3205</v>
      </c>
      <c r="CP176" s="5">
        <v>2061</v>
      </c>
      <c r="CQ176" s="5">
        <v>2462</v>
      </c>
      <c r="CR176" s="5">
        <v>66157</v>
      </c>
      <c r="CS176" s="5">
        <v>2834</v>
      </c>
      <c r="CT176" s="5">
        <v>12135</v>
      </c>
      <c r="CU176" s="5">
        <v>114076</v>
      </c>
      <c r="CV176" s="5">
        <v>77325</v>
      </c>
      <c r="CW176" s="5">
        <v>66461</v>
      </c>
      <c r="CX176" s="5">
        <v>65102</v>
      </c>
      <c r="CY176" s="5">
        <v>76080</v>
      </c>
      <c r="CZ176" s="5">
        <v>71192</v>
      </c>
      <c r="DA176" s="5">
        <v>57690</v>
      </c>
      <c r="DB176" s="5">
        <v>69866</v>
      </c>
      <c r="DC176" s="5">
        <v>79448</v>
      </c>
      <c r="DD176" s="5">
        <v>64874</v>
      </c>
      <c r="DE176" s="5">
        <v>64996</v>
      </c>
      <c r="DF176" s="5">
        <v>61859</v>
      </c>
      <c r="DG176" s="5">
        <v>57498</v>
      </c>
      <c r="DH176" s="5">
        <v>51811</v>
      </c>
      <c r="DI176" s="5">
        <v>59740</v>
      </c>
      <c r="DJ176" s="5">
        <v>56612</v>
      </c>
      <c r="DK176" s="5">
        <v>40372</v>
      </c>
      <c r="DL176" s="5">
        <v>51216</v>
      </c>
      <c r="DM176" s="5">
        <v>49136</v>
      </c>
      <c r="DN176" s="5">
        <v>47637</v>
      </c>
      <c r="DO176" s="5">
        <v>12543</v>
      </c>
      <c r="DP176" s="5">
        <v>25207</v>
      </c>
      <c r="DQ176" s="5">
        <v>26449</v>
      </c>
      <c r="DR176" s="5">
        <v>22484</v>
      </c>
      <c r="DS176" s="5">
        <v>25634</v>
      </c>
      <c r="DT176" s="5">
        <v>25149</v>
      </c>
      <c r="DU176" s="5">
        <v>21393</v>
      </c>
      <c r="DV176" s="5">
        <v>21273</v>
      </c>
      <c r="DW176" s="5">
        <v>20009</v>
      </c>
      <c r="DX176" s="5">
        <v>19639</v>
      </c>
      <c r="DY176" s="5">
        <v>22526</v>
      </c>
      <c r="DZ176" s="5">
        <v>21729</v>
      </c>
      <c r="EA176" s="5">
        <v>81507</v>
      </c>
      <c r="EB176" s="5">
        <v>31944</v>
      </c>
      <c r="EC176" s="5">
        <v>20985</v>
      </c>
      <c r="ED176" s="5">
        <v>36197</v>
      </c>
      <c r="EE176" s="5">
        <v>32219</v>
      </c>
      <c r="EF176" s="5">
        <v>35623</v>
      </c>
      <c r="EG176" s="5">
        <v>26318</v>
      </c>
      <c r="EH176" s="5">
        <v>21017</v>
      </c>
      <c r="EI176" s="5">
        <v>118873</v>
      </c>
      <c r="EJ176" s="5">
        <v>16641</v>
      </c>
      <c r="EK176" s="5">
        <v>14132</v>
      </c>
      <c r="EL176" s="5">
        <v>26359</v>
      </c>
      <c r="EM176" s="5">
        <v>16647</v>
      </c>
      <c r="EN176" s="5">
        <v>20452</v>
      </c>
      <c r="EO176" s="5">
        <v>14709</v>
      </c>
      <c r="EP176" s="5">
        <v>14520</v>
      </c>
      <c r="EQ176" s="5">
        <v>10008</v>
      </c>
      <c r="ER176" s="5">
        <v>16921</v>
      </c>
      <c r="ES176" s="5">
        <v>14426</v>
      </c>
      <c r="ET176" s="5">
        <v>9361</v>
      </c>
      <c r="EU176" s="5">
        <v>7916</v>
      </c>
      <c r="EV176" s="5">
        <v>9873</v>
      </c>
      <c r="EW176" s="5">
        <v>12687</v>
      </c>
      <c r="EX176" s="5">
        <v>11754</v>
      </c>
      <c r="EY176" s="5">
        <v>8577</v>
      </c>
      <c r="EZ176" s="5">
        <v>10071</v>
      </c>
      <c r="FA176" s="5">
        <v>3997</v>
      </c>
      <c r="FB176" s="5">
        <v>10503</v>
      </c>
      <c r="FC176" s="5">
        <v>3912</v>
      </c>
      <c r="FD176" s="5">
        <v>3050</v>
      </c>
      <c r="FE176" s="5">
        <v>3018</v>
      </c>
      <c r="FF176" s="5">
        <v>3110</v>
      </c>
      <c r="FG176" s="5">
        <v>0</v>
      </c>
      <c r="FH176" s="5">
        <v>0</v>
      </c>
      <c r="FI176" s="5">
        <v>0</v>
      </c>
      <c r="FJ176" s="5">
        <v>0</v>
      </c>
      <c r="FK176" s="5">
        <v>0</v>
      </c>
      <c r="FL176" s="5">
        <v>0</v>
      </c>
      <c r="FM176" s="5">
        <v>0</v>
      </c>
      <c r="FN176" s="5">
        <v>0</v>
      </c>
      <c r="FO176" s="5">
        <v>0</v>
      </c>
      <c r="FP176" s="5">
        <v>0</v>
      </c>
      <c r="FQ176" s="5">
        <v>0</v>
      </c>
      <c r="FR176" s="5">
        <v>0</v>
      </c>
      <c r="FS176" s="5">
        <v>0</v>
      </c>
      <c r="FT176" s="5">
        <v>0</v>
      </c>
      <c r="FU176" s="5" t="s">
        <v>220</v>
      </c>
      <c r="FV176" s="5" t="s">
        <v>220</v>
      </c>
      <c r="FW176" s="5" t="s">
        <v>220</v>
      </c>
      <c r="FX176" s="5" t="s">
        <v>220</v>
      </c>
      <c r="FY176" s="5" t="s">
        <v>220</v>
      </c>
      <c r="FZ176" s="5" t="s">
        <v>220</v>
      </c>
      <c r="GA176" s="5" t="s">
        <v>220</v>
      </c>
      <c r="GB176" s="5" t="s">
        <v>220</v>
      </c>
      <c r="GC176" s="5" t="s">
        <v>220</v>
      </c>
      <c r="GD176" s="5" t="s">
        <v>220</v>
      </c>
      <c r="GE176" s="5" t="s">
        <v>220</v>
      </c>
      <c r="GF176" s="5" t="s">
        <v>220</v>
      </c>
      <c r="GG176" s="5" t="s">
        <v>220</v>
      </c>
      <c r="GH176" s="5" t="s">
        <v>220</v>
      </c>
      <c r="GI176" s="5" t="s">
        <v>220</v>
      </c>
      <c r="GJ176" s="5" t="s">
        <v>220</v>
      </c>
      <c r="GK176" s="5" t="s">
        <v>220</v>
      </c>
      <c r="GL176" s="5" t="s">
        <v>220</v>
      </c>
      <c r="GM176" s="5">
        <v>802451</v>
      </c>
      <c r="GN176" s="5">
        <v>305003</v>
      </c>
      <c r="GO176" s="5">
        <v>322313</v>
      </c>
      <c r="GP176" s="5">
        <v>516091</v>
      </c>
      <c r="GQ176" s="5">
        <v>559069</v>
      </c>
      <c r="GR176" s="5">
        <v>793847</v>
      </c>
      <c r="GS176" s="5">
        <v>188097</v>
      </c>
      <c r="GT176" s="5">
        <v>199700</v>
      </c>
      <c r="GU176" s="5">
        <v>424525</v>
      </c>
      <c r="GV176" s="5">
        <v>402837</v>
      </c>
      <c r="GW176" s="5">
        <v>271363</v>
      </c>
      <c r="GX176" s="5">
        <v>241081</v>
      </c>
      <c r="GY176" s="5">
        <v>153117</v>
      </c>
      <c r="GZ176" s="5">
        <v>190264</v>
      </c>
      <c r="HA176" s="5">
        <v>121234</v>
      </c>
      <c r="HB176" s="5">
        <v>110563</v>
      </c>
      <c r="HC176" s="5">
        <v>93413</v>
      </c>
      <c r="HD176" s="5">
        <v>123906</v>
      </c>
      <c r="HE176" s="5">
        <v>123397</v>
      </c>
      <c r="HF176" s="5">
        <v>100915</v>
      </c>
      <c r="HG176" s="5">
        <v>69963</v>
      </c>
      <c r="HH176" s="5">
        <v>80854</v>
      </c>
      <c r="HI176" s="5">
        <v>79429</v>
      </c>
      <c r="HJ176" s="5">
        <v>49798</v>
      </c>
      <c r="HK176" s="5">
        <v>52196</v>
      </c>
      <c r="HL176" s="5">
        <v>57912</v>
      </c>
      <c r="HM176" s="5">
        <v>37937</v>
      </c>
      <c r="HN176" s="5">
        <v>66746</v>
      </c>
      <c r="HO176" s="5">
        <v>42100</v>
      </c>
      <c r="HP176" s="5">
        <v>889207</v>
      </c>
      <c r="HQ176" s="5">
        <v>38865</v>
      </c>
      <c r="HR176" s="5">
        <v>49518</v>
      </c>
      <c r="HS176" s="5">
        <v>608225</v>
      </c>
      <c r="HT176" s="5">
        <v>630276</v>
      </c>
      <c r="HU176" s="5">
        <v>497404</v>
      </c>
      <c r="HV176" s="5">
        <v>524312</v>
      </c>
      <c r="HW176" s="5">
        <v>592814</v>
      </c>
      <c r="HX176" s="5">
        <v>572980</v>
      </c>
      <c r="HY176" s="5">
        <v>565226</v>
      </c>
      <c r="HZ176" s="5">
        <v>582638</v>
      </c>
      <c r="IA176" s="5">
        <v>588098</v>
      </c>
      <c r="IB176" s="5">
        <v>568763</v>
      </c>
      <c r="IC176" s="5">
        <v>565062</v>
      </c>
      <c r="ID176" s="5">
        <v>708614</v>
      </c>
      <c r="IE176" s="5">
        <v>649040</v>
      </c>
      <c r="IF176" s="5">
        <v>617183</v>
      </c>
      <c r="IG176" s="5">
        <v>544868</v>
      </c>
      <c r="IH176" s="5">
        <v>458573</v>
      </c>
      <c r="II176" s="5">
        <v>435034</v>
      </c>
      <c r="IJ176" s="5">
        <v>425089</v>
      </c>
      <c r="IK176" s="5">
        <v>959512</v>
      </c>
      <c r="IL176" s="5">
        <v>614659</v>
      </c>
      <c r="IM176" s="5">
        <v>389068</v>
      </c>
      <c r="IN176" s="5">
        <v>352640</v>
      </c>
      <c r="IO176" s="5">
        <v>315242</v>
      </c>
      <c r="IP176" s="5">
        <v>312490</v>
      </c>
      <c r="IQ176" s="5">
        <v>280985</v>
      </c>
      <c r="IR176" s="5">
        <v>326754</v>
      </c>
      <c r="IS176" s="5">
        <v>304055</v>
      </c>
      <c r="IT176" s="5">
        <v>317769</v>
      </c>
      <c r="IU176" s="5">
        <v>332550</v>
      </c>
      <c r="IV176" s="5">
        <v>287167</v>
      </c>
      <c r="IW176" s="5">
        <v>301584</v>
      </c>
      <c r="IX176" s="5">
        <v>287351</v>
      </c>
      <c r="IY176" s="5">
        <v>104224</v>
      </c>
      <c r="IZ176" s="5">
        <v>92366</v>
      </c>
      <c r="JA176" s="5">
        <v>100110</v>
      </c>
      <c r="JB176" s="5">
        <v>89360</v>
      </c>
      <c r="JC176" s="5">
        <v>90726</v>
      </c>
      <c r="JD176" s="5">
        <v>111531</v>
      </c>
      <c r="JE176" s="5">
        <v>94167</v>
      </c>
      <c r="JF176" s="5">
        <v>89264</v>
      </c>
      <c r="JG176" s="5">
        <v>88345</v>
      </c>
      <c r="JH176" s="5">
        <v>89925</v>
      </c>
      <c r="JI176" s="5">
        <v>80001</v>
      </c>
      <c r="JJ176" s="5">
        <v>75911</v>
      </c>
      <c r="JK176" s="5">
        <v>49791</v>
      </c>
      <c r="JL176" s="5">
        <v>45802</v>
      </c>
      <c r="JM176" s="5">
        <v>40448</v>
      </c>
      <c r="JN176" s="5">
        <v>41499</v>
      </c>
      <c r="JO176" s="5">
        <v>37331</v>
      </c>
      <c r="JP176" s="5">
        <v>36043</v>
      </c>
      <c r="JQ176" s="5">
        <v>35226</v>
      </c>
      <c r="JR176" s="5">
        <v>33352</v>
      </c>
      <c r="JS176" s="5">
        <v>29523</v>
      </c>
      <c r="JT176" s="5">
        <v>26676</v>
      </c>
      <c r="JU176" s="5">
        <v>27966</v>
      </c>
      <c r="JV176" s="5">
        <v>26603</v>
      </c>
      <c r="JW176" s="5">
        <v>30031</v>
      </c>
      <c r="JX176" s="5">
        <v>32243</v>
      </c>
      <c r="JY176" s="5">
        <v>32750</v>
      </c>
      <c r="JZ176" s="5">
        <v>25278</v>
      </c>
      <c r="KA176" s="5">
        <v>14675</v>
      </c>
      <c r="KB176" s="5">
        <v>17147</v>
      </c>
      <c r="KC176" s="5">
        <v>10383</v>
      </c>
      <c r="KD176" s="5">
        <v>11228</v>
      </c>
      <c r="KE176" s="5">
        <v>28430</v>
      </c>
      <c r="KF176" s="5">
        <v>26350</v>
      </c>
      <c r="KG176" s="5">
        <v>24450</v>
      </c>
      <c r="KH176" s="5">
        <v>18537</v>
      </c>
      <c r="KI176" s="5">
        <v>18534</v>
      </c>
      <c r="KJ176" s="5">
        <v>10779</v>
      </c>
      <c r="KK176" s="5">
        <v>9702</v>
      </c>
      <c r="KL176" s="5">
        <v>10340</v>
      </c>
      <c r="KM176" s="5">
        <v>6173</v>
      </c>
      <c r="KN176" s="5">
        <v>11612</v>
      </c>
      <c r="KO176" s="5">
        <v>9492</v>
      </c>
      <c r="KP176" s="5">
        <v>14027</v>
      </c>
      <c r="KQ176" s="5">
        <v>11989</v>
      </c>
      <c r="KR176" s="5">
        <v>7729</v>
      </c>
      <c r="KS176" s="5">
        <v>5658</v>
      </c>
      <c r="KT176" s="5">
        <v>4943</v>
      </c>
      <c r="KU176" s="5">
        <v>4697</v>
      </c>
      <c r="KV176" s="5">
        <v>4604</v>
      </c>
      <c r="KW176" s="5">
        <v>4716</v>
      </c>
      <c r="KX176" s="5">
        <v>4453</v>
      </c>
      <c r="KY176" s="5">
        <v>4055</v>
      </c>
      <c r="KZ176" s="5">
        <v>4643</v>
      </c>
      <c r="LA176" s="5">
        <v>4807</v>
      </c>
      <c r="LB176" s="5">
        <v>4730</v>
      </c>
      <c r="LC176" s="5">
        <v>4438</v>
      </c>
      <c r="LD176" s="5">
        <v>4874</v>
      </c>
      <c r="LE176" s="5">
        <v>4206</v>
      </c>
      <c r="LF176" s="5">
        <v>3818</v>
      </c>
      <c r="LG176" s="5">
        <v>4121</v>
      </c>
      <c r="LH176" s="5">
        <v>3512</v>
      </c>
      <c r="LI176" s="5">
        <v>3929</v>
      </c>
      <c r="LJ176" s="5">
        <v>3863</v>
      </c>
      <c r="LK176" s="5">
        <v>5839</v>
      </c>
      <c r="LL176" s="5">
        <v>6146</v>
      </c>
      <c r="LM176" s="5">
        <v>6502</v>
      </c>
      <c r="LN176" s="5">
        <v>5844</v>
      </c>
      <c r="LO176" s="5">
        <v>5783</v>
      </c>
      <c r="LP176" s="5">
        <v>5782</v>
      </c>
      <c r="LQ176" s="5">
        <v>5648</v>
      </c>
      <c r="LR176" s="5">
        <v>5567</v>
      </c>
      <c r="LS176" s="5">
        <v>6630</v>
      </c>
      <c r="LT176" s="5">
        <v>5701</v>
      </c>
      <c r="LU176" s="5">
        <v>6425</v>
      </c>
      <c r="LV176" s="5">
        <v>5257</v>
      </c>
      <c r="LW176" s="5">
        <v>5514</v>
      </c>
      <c r="LX176" s="5">
        <v>4434</v>
      </c>
      <c r="LY176" s="5">
        <v>3208</v>
      </c>
      <c r="LZ176" s="5">
        <v>2719</v>
      </c>
      <c r="MA176" s="5">
        <v>2330</v>
      </c>
      <c r="MB176" s="5">
        <v>2091</v>
      </c>
      <c r="MC176" s="5">
        <v>2353</v>
      </c>
      <c r="MD176" s="5">
        <v>2072</v>
      </c>
      <c r="ME176" s="5">
        <v>2586</v>
      </c>
      <c r="MF176" s="5">
        <v>2768</v>
      </c>
      <c r="MG176" s="5">
        <v>2224</v>
      </c>
      <c r="MH176" s="5">
        <v>2164</v>
      </c>
      <c r="MI176" s="5">
        <v>2503</v>
      </c>
      <c r="MJ176" s="5">
        <v>2456</v>
      </c>
      <c r="MK176" s="5">
        <v>2497</v>
      </c>
      <c r="ML176" s="5">
        <v>2691</v>
      </c>
      <c r="MM176" s="5">
        <v>2314</v>
      </c>
      <c r="MN176" s="5">
        <v>1837</v>
      </c>
      <c r="MO176" s="5">
        <v>1474</v>
      </c>
      <c r="MP176" s="5">
        <v>1457</v>
      </c>
      <c r="MQ176" s="5">
        <v>0</v>
      </c>
      <c r="MR176" s="5">
        <v>0</v>
      </c>
      <c r="MS176" s="5">
        <v>0</v>
      </c>
      <c r="MT176" s="5">
        <v>0</v>
      </c>
      <c r="MU176" s="5">
        <v>0</v>
      </c>
      <c r="MV176" s="5">
        <v>0</v>
      </c>
      <c r="MW176" s="5">
        <v>0</v>
      </c>
      <c r="MX176" s="5">
        <v>0</v>
      </c>
      <c r="MY176" s="5">
        <v>0</v>
      </c>
      <c r="MZ176" s="5">
        <v>0</v>
      </c>
      <c r="NA176" s="5">
        <v>0</v>
      </c>
      <c r="NB176" s="5">
        <v>0</v>
      </c>
      <c r="NC176" s="5">
        <v>0</v>
      </c>
      <c r="ND176" s="5">
        <v>0</v>
      </c>
      <c r="NE176" s="5" t="s">
        <v>220</v>
      </c>
      <c r="NF176" s="5" t="s">
        <v>220</v>
      </c>
      <c r="NG176" s="5" t="s">
        <v>220</v>
      </c>
      <c r="NH176" s="5" t="s">
        <v>220</v>
      </c>
      <c r="NI176" s="5" t="s">
        <v>220</v>
      </c>
      <c r="NJ176" s="5" t="s">
        <v>220</v>
      </c>
      <c r="NK176" s="5" t="s">
        <v>220</v>
      </c>
      <c r="NL176" s="5" t="s">
        <v>220</v>
      </c>
      <c r="NM176" s="5" t="s">
        <v>220</v>
      </c>
      <c r="NN176" s="5" t="s">
        <v>220</v>
      </c>
      <c r="NO176" s="5" t="s">
        <v>220</v>
      </c>
      <c r="NP176" s="5" t="s">
        <v>220</v>
      </c>
      <c r="NQ176" s="5" t="s">
        <v>220</v>
      </c>
      <c r="NR176" s="5" t="s">
        <v>220</v>
      </c>
      <c r="NS176" s="5" t="s">
        <v>220</v>
      </c>
      <c r="NT176" s="5" t="s">
        <v>220</v>
      </c>
      <c r="NU176" s="5" t="s">
        <v>220</v>
      </c>
      <c r="NV176" s="5" t="s">
        <v>220</v>
      </c>
      <c r="NW176" s="5">
        <v>0</v>
      </c>
      <c r="NX176" s="5">
        <v>0</v>
      </c>
      <c r="NY176" s="5">
        <v>0</v>
      </c>
      <c r="NZ176" s="5">
        <v>0</v>
      </c>
      <c r="OA176" s="5">
        <v>0</v>
      </c>
      <c r="OB176" s="5">
        <v>0</v>
      </c>
      <c r="OC176" s="5">
        <v>0</v>
      </c>
      <c r="OD176" s="5">
        <v>0</v>
      </c>
      <c r="OE176" s="5">
        <v>0</v>
      </c>
      <c r="OF176" s="5">
        <v>0</v>
      </c>
      <c r="OG176" s="5">
        <v>0</v>
      </c>
      <c r="OH176" s="5">
        <v>0</v>
      </c>
      <c r="OI176" s="5">
        <v>0</v>
      </c>
      <c r="OJ176" s="5">
        <v>0</v>
      </c>
      <c r="OK176" s="5" t="s">
        <v>220</v>
      </c>
      <c r="OL176" s="5" t="s">
        <v>220</v>
      </c>
      <c r="OM176" s="5" t="s">
        <v>220</v>
      </c>
      <c r="ON176" s="5" t="s">
        <v>220</v>
      </c>
      <c r="OO176" s="5" t="s">
        <v>220</v>
      </c>
      <c r="OP176" s="5" t="s">
        <v>220</v>
      </c>
      <c r="OQ176" s="5" t="s">
        <v>220</v>
      </c>
      <c r="OR176" s="5" t="s">
        <v>220</v>
      </c>
      <c r="OS176" s="5" t="s">
        <v>220</v>
      </c>
      <c r="OT176" s="5" t="s">
        <v>220</v>
      </c>
      <c r="OU176" s="5" t="s">
        <v>220</v>
      </c>
      <c r="OV176" s="5" t="s">
        <v>220</v>
      </c>
      <c r="OW176" s="5" t="s">
        <v>220</v>
      </c>
      <c r="OX176" s="5" t="s">
        <v>220</v>
      </c>
      <c r="OY176" s="5" t="s">
        <v>220</v>
      </c>
      <c r="OZ176" s="5" t="s">
        <v>220</v>
      </c>
      <c r="PA176" s="5" t="s">
        <v>220</v>
      </c>
      <c r="PB176" s="5" t="s">
        <v>220</v>
      </c>
      <c r="PC176" s="5">
        <v>18508</v>
      </c>
      <c r="PD176" s="5">
        <v>19495</v>
      </c>
      <c r="PE176" s="5">
        <v>17833</v>
      </c>
      <c r="PF176" s="5">
        <v>17803</v>
      </c>
      <c r="PG176" s="5">
        <v>16913</v>
      </c>
      <c r="PH176" s="5">
        <v>18429</v>
      </c>
      <c r="PI176" s="5">
        <v>16262</v>
      </c>
      <c r="PJ176" s="5">
        <v>15966</v>
      </c>
      <c r="PK176" s="5">
        <v>15532</v>
      </c>
      <c r="PL176" s="5">
        <v>15053</v>
      </c>
      <c r="PM176" s="5">
        <v>14425</v>
      </c>
      <c r="PN176" s="5">
        <v>14312</v>
      </c>
      <c r="PO176" s="5">
        <v>14099</v>
      </c>
      <c r="PP176" s="5">
        <v>13789</v>
      </c>
      <c r="PQ176" s="5">
        <v>15100</v>
      </c>
      <c r="PR176" s="5">
        <v>15730</v>
      </c>
      <c r="PS176" s="5">
        <v>13373</v>
      </c>
      <c r="PT176" s="5">
        <v>11203</v>
      </c>
      <c r="PU176" s="5">
        <v>11383</v>
      </c>
      <c r="PV176" s="5">
        <v>10258</v>
      </c>
      <c r="PW176" s="5">
        <v>8206</v>
      </c>
      <c r="PX176" s="5">
        <v>6354</v>
      </c>
      <c r="PY176" s="5">
        <v>6547</v>
      </c>
      <c r="PZ176" s="5">
        <v>6543</v>
      </c>
      <c r="QA176" s="5">
        <v>7907</v>
      </c>
      <c r="QB176" s="5">
        <v>7427</v>
      </c>
      <c r="QC176" s="5">
        <v>6447</v>
      </c>
      <c r="QD176" s="5">
        <v>5691</v>
      </c>
      <c r="QE176" s="5">
        <v>4249</v>
      </c>
      <c r="QF176" s="5">
        <v>3675</v>
      </c>
      <c r="QG176" s="5">
        <v>4044</v>
      </c>
      <c r="QH176" s="5">
        <v>3783</v>
      </c>
      <c r="QI176" s="5">
        <v>7089</v>
      </c>
      <c r="QJ176" s="5">
        <v>6898</v>
      </c>
      <c r="QK176" s="5">
        <v>5657</v>
      </c>
      <c r="QL176" s="5">
        <v>5629</v>
      </c>
      <c r="QM176" s="5">
        <v>5494</v>
      </c>
      <c r="QN176" s="5">
        <v>5688</v>
      </c>
      <c r="QO176" s="5">
        <v>5469</v>
      </c>
      <c r="QP176" s="5">
        <v>3868</v>
      </c>
      <c r="QQ176" s="5">
        <v>3707</v>
      </c>
      <c r="QR176" s="5">
        <v>3833</v>
      </c>
      <c r="QS176" s="5">
        <v>3518</v>
      </c>
      <c r="QT176" s="5">
        <v>3400</v>
      </c>
      <c r="QU176" s="5">
        <v>3767</v>
      </c>
      <c r="QV176" s="5">
        <v>5199</v>
      </c>
      <c r="QW176" s="5">
        <v>4980</v>
      </c>
      <c r="QX176" s="5">
        <v>4431</v>
      </c>
      <c r="QY176" s="5">
        <v>4516</v>
      </c>
      <c r="QZ176" s="5">
        <v>4250</v>
      </c>
      <c r="RA176" s="5">
        <v>4339</v>
      </c>
      <c r="RB176" s="5">
        <v>4140</v>
      </c>
      <c r="RC176" s="5">
        <v>4267</v>
      </c>
      <c r="RD176" s="5">
        <v>5721</v>
      </c>
      <c r="RE176" s="5">
        <v>5726</v>
      </c>
      <c r="RF176" s="5">
        <v>5741</v>
      </c>
      <c r="RG176" s="5">
        <v>5541</v>
      </c>
      <c r="RH176" s="5">
        <v>6437</v>
      </c>
      <c r="RI176" s="5">
        <v>6092</v>
      </c>
      <c r="RJ176" s="5">
        <v>5791</v>
      </c>
      <c r="RK176" s="5">
        <v>5002</v>
      </c>
      <c r="RL176" s="5">
        <v>5032</v>
      </c>
      <c r="RM176" s="5">
        <v>5043</v>
      </c>
      <c r="RN176" s="5">
        <v>5150</v>
      </c>
      <c r="RO176" s="5">
        <v>22737</v>
      </c>
      <c r="RP176" s="5">
        <v>21421</v>
      </c>
      <c r="RQ176" s="5">
        <v>20583</v>
      </c>
      <c r="RR176" s="5">
        <v>19668</v>
      </c>
      <c r="RS176" s="5">
        <v>17871</v>
      </c>
      <c r="RT176" s="5">
        <v>17568</v>
      </c>
      <c r="RU176" s="5">
        <v>18213</v>
      </c>
      <c r="RV176" s="5">
        <v>17962</v>
      </c>
      <c r="RW176" s="5">
        <v>17127</v>
      </c>
      <c r="RX176" s="5">
        <v>19034</v>
      </c>
      <c r="RY176" s="5">
        <v>19030</v>
      </c>
      <c r="RZ176" s="5">
        <v>19228</v>
      </c>
      <c r="SA176" s="5">
        <v>17505</v>
      </c>
      <c r="SB176" s="5">
        <v>16741</v>
      </c>
      <c r="SC176" s="5">
        <v>15645</v>
      </c>
      <c r="SD176" s="5">
        <v>15560</v>
      </c>
      <c r="SE176" s="5">
        <v>16291</v>
      </c>
      <c r="SF176" s="5">
        <v>14409</v>
      </c>
      <c r="SG176" s="5">
        <v>12211</v>
      </c>
      <c r="SH176" s="5">
        <v>20980</v>
      </c>
      <c r="SI176" s="5">
        <v>11181</v>
      </c>
      <c r="SJ176" s="5">
        <v>11669</v>
      </c>
      <c r="SK176" s="5">
        <v>11397</v>
      </c>
      <c r="SL176" s="5">
        <v>10457</v>
      </c>
      <c r="SM176" s="5">
        <v>11171</v>
      </c>
      <c r="SN176" s="5">
        <v>11431</v>
      </c>
      <c r="SO176" s="5">
        <v>9349</v>
      </c>
      <c r="SP176" s="5">
        <v>8629</v>
      </c>
      <c r="SQ176" s="5">
        <v>8104</v>
      </c>
      <c r="SR176" s="5">
        <v>8119</v>
      </c>
      <c r="SS176" s="5">
        <v>7096</v>
      </c>
      <c r="ST176" s="5">
        <v>6489</v>
      </c>
      <c r="SU176" s="5">
        <v>15155</v>
      </c>
      <c r="SV176" s="5">
        <v>13042</v>
      </c>
      <c r="SW176" s="5">
        <v>16212</v>
      </c>
      <c r="SX176" s="5">
        <v>20645</v>
      </c>
      <c r="SY176" s="5">
        <v>15282</v>
      </c>
      <c r="SZ176" s="5">
        <v>13048</v>
      </c>
      <c r="TA176" s="5">
        <v>15663</v>
      </c>
      <c r="TB176" s="5">
        <v>12590</v>
      </c>
      <c r="TC176" s="5">
        <v>13181</v>
      </c>
      <c r="TD176" s="5">
        <v>10779</v>
      </c>
      <c r="TE176" s="5">
        <v>8564</v>
      </c>
      <c r="TF176" s="5">
        <v>3614</v>
      </c>
      <c r="TG176" s="5">
        <v>2316</v>
      </c>
      <c r="TH176" s="5">
        <v>4130</v>
      </c>
      <c r="TI176" s="5">
        <v>3781</v>
      </c>
      <c r="TJ176" s="5">
        <v>3041</v>
      </c>
      <c r="TK176" s="5">
        <v>2609</v>
      </c>
      <c r="TL176" s="5">
        <v>2402</v>
      </c>
      <c r="TM176" s="5">
        <v>3436</v>
      </c>
      <c r="TN176" s="5">
        <v>3453</v>
      </c>
      <c r="TO176" s="5">
        <v>1507</v>
      </c>
      <c r="TP176" s="5">
        <v>2337</v>
      </c>
      <c r="TQ176" s="5">
        <v>3423</v>
      </c>
      <c r="TR176" s="5">
        <v>3689</v>
      </c>
      <c r="TS176" s="5">
        <v>4504</v>
      </c>
      <c r="TT176" s="5">
        <v>4699</v>
      </c>
      <c r="TU176" s="5">
        <v>3966</v>
      </c>
      <c r="TV176" s="5">
        <v>3956</v>
      </c>
      <c r="TW176" s="5">
        <v>729</v>
      </c>
      <c r="TX176" s="5">
        <v>341</v>
      </c>
      <c r="TY176" s="5">
        <v>261</v>
      </c>
      <c r="TZ176" s="5">
        <v>245</v>
      </c>
      <c r="UA176" s="5">
        <v>0</v>
      </c>
      <c r="UB176" s="5">
        <v>0</v>
      </c>
      <c r="UC176" s="5">
        <v>0</v>
      </c>
      <c r="UD176" s="5">
        <v>0</v>
      </c>
      <c r="UE176" s="5">
        <v>0</v>
      </c>
      <c r="UF176" s="5">
        <v>0</v>
      </c>
      <c r="UG176" s="5">
        <v>0</v>
      </c>
      <c r="UH176" s="5">
        <v>0</v>
      </c>
      <c r="UI176" s="5">
        <v>0</v>
      </c>
      <c r="UJ176" s="5">
        <v>0</v>
      </c>
      <c r="UK176" s="5">
        <v>0</v>
      </c>
      <c r="UL176" s="5">
        <v>0</v>
      </c>
      <c r="UM176" s="5">
        <v>0</v>
      </c>
      <c r="UN176" s="5">
        <v>0</v>
      </c>
      <c r="UO176" s="5">
        <v>0</v>
      </c>
      <c r="UP176" s="5">
        <v>0</v>
      </c>
      <c r="UQ176" s="5">
        <v>3</v>
      </c>
      <c r="UR176" s="5">
        <v>12</v>
      </c>
      <c r="US176" s="5">
        <v>1</v>
      </c>
      <c r="UT176" s="5">
        <v>175</v>
      </c>
      <c r="UU176" s="5">
        <v>1726</v>
      </c>
      <c r="UV176" s="5">
        <v>1590</v>
      </c>
      <c r="UW176" s="5">
        <v>1413</v>
      </c>
      <c r="UX176" s="5">
        <v>355</v>
      </c>
      <c r="UY176" s="5">
        <v>520</v>
      </c>
      <c r="UZ176" s="5">
        <v>475</v>
      </c>
      <c r="VA176" s="5">
        <v>168</v>
      </c>
      <c r="VB176" s="5">
        <v>64</v>
      </c>
      <c r="VC176" s="5">
        <v>447</v>
      </c>
      <c r="VD176" s="5">
        <v>360</v>
      </c>
      <c r="VE176" s="5">
        <v>342</v>
      </c>
      <c r="VF176" s="5">
        <v>601</v>
      </c>
      <c r="VG176" s="5">
        <v>118078</v>
      </c>
      <c r="VH176" s="5">
        <v>113767</v>
      </c>
      <c r="VI176" s="5">
        <v>115084</v>
      </c>
      <c r="VJ176" s="5">
        <v>111167</v>
      </c>
      <c r="VK176" s="5">
        <v>106387</v>
      </c>
      <c r="VL176" s="5">
        <v>102539</v>
      </c>
      <c r="VM176" s="5">
        <v>93317</v>
      </c>
      <c r="VN176" s="5">
        <v>84411</v>
      </c>
      <c r="VO176" s="5">
        <v>76527</v>
      </c>
      <c r="VP176" s="5">
        <v>78299</v>
      </c>
      <c r="VQ176" s="5">
        <v>85155</v>
      </c>
      <c r="VR176" s="5">
        <v>71424</v>
      </c>
      <c r="VS176" s="5">
        <v>69569</v>
      </c>
      <c r="VT176" s="5">
        <v>64051</v>
      </c>
      <c r="VU176" s="5">
        <v>61458</v>
      </c>
      <c r="VV176" s="5">
        <v>73057</v>
      </c>
      <c r="VW176" s="5">
        <v>59237</v>
      </c>
      <c r="VX176" s="5">
        <v>58201</v>
      </c>
      <c r="VY176" s="5">
        <v>55645</v>
      </c>
      <c r="VZ176" s="5">
        <v>58091</v>
      </c>
      <c r="WA176" s="5">
        <v>55521</v>
      </c>
      <c r="WB176" s="5">
        <v>58987</v>
      </c>
      <c r="WC176" s="5">
        <v>59343</v>
      </c>
      <c r="WD176" s="5">
        <v>59226</v>
      </c>
      <c r="WE176" s="5">
        <v>48395</v>
      </c>
      <c r="WF176" s="5">
        <v>48343</v>
      </c>
      <c r="WG176" s="5">
        <v>45655</v>
      </c>
      <c r="WH176" s="5">
        <v>67500</v>
      </c>
      <c r="WI176" s="5">
        <v>56857</v>
      </c>
      <c r="WJ176" s="5">
        <v>40018</v>
      </c>
      <c r="WK176" s="5">
        <v>28192</v>
      </c>
      <c r="WL176" s="5">
        <v>25769</v>
      </c>
      <c r="WM176" s="5">
        <v>115</v>
      </c>
      <c r="WN176" s="5">
        <v>71</v>
      </c>
      <c r="WO176" s="5">
        <v>107</v>
      </c>
      <c r="WP176" s="5">
        <v>82</v>
      </c>
      <c r="WQ176" s="5">
        <v>41</v>
      </c>
      <c r="WR176" s="5">
        <v>52</v>
      </c>
      <c r="WS176" s="5">
        <v>-59</v>
      </c>
      <c r="WT176" s="5">
        <v>55</v>
      </c>
      <c r="WU176" s="5">
        <v>42</v>
      </c>
      <c r="WV176" s="5">
        <v>96</v>
      </c>
      <c r="WW176" s="5">
        <v>135</v>
      </c>
      <c r="WX176" s="5">
        <v>116</v>
      </c>
      <c r="WY176" s="5">
        <v>186</v>
      </c>
      <c r="WZ176" s="5">
        <v>106</v>
      </c>
      <c r="XA176" s="5">
        <v>82</v>
      </c>
      <c r="XB176" s="5">
        <v>57</v>
      </c>
      <c r="XC176" s="5">
        <v>88</v>
      </c>
      <c r="XD176" s="5">
        <v>103</v>
      </c>
      <c r="XE176" s="5">
        <v>80</v>
      </c>
      <c r="XF176" s="5">
        <v>150</v>
      </c>
      <c r="XG176" s="5">
        <v>573</v>
      </c>
      <c r="XH176" s="5">
        <v>979</v>
      </c>
      <c r="XI176" s="5">
        <v>741</v>
      </c>
      <c r="XJ176" s="5">
        <v>717</v>
      </c>
      <c r="XK176" s="5">
        <v>868</v>
      </c>
      <c r="XL176" s="5">
        <v>986</v>
      </c>
      <c r="XM176" s="5">
        <v>962</v>
      </c>
      <c r="XN176" s="5">
        <v>626</v>
      </c>
      <c r="XO176" s="5">
        <v>531</v>
      </c>
      <c r="XP176" s="5">
        <v>393</v>
      </c>
      <c r="XQ176" s="5">
        <v>411</v>
      </c>
      <c r="XR176" s="5">
        <v>370</v>
      </c>
      <c r="XS176" s="2">
        <v>24211</v>
      </c>
      <c r="XT176" s="3" t="s">
        <v>222</v>
      </c>
      <c r="XU176" s="3" t="s">
        <v>222</v>
      </c>
      <c r="XV176" s="3" t="s">
        <v>222</v>
      </c>
      <c r="XW176" s="3" t="s">
        <v>221</v>
      </c>
      <c r="XX176" s="3" t="s">
        <v>222</v>
      </c>
      <c r="XY176" s="3" t="s">
        <v>222</v>
      </c>
      <c r="XZ176" s="3" t="s">
        <v>228</v>
      </c>
    </row>
    <row r="177" spans="1:650" x14ac:dyDescent="0.3">
      <c r="A177" s="1" t="s">
        <v>171</v>
      </c>
      <c r="B177" s="2">
        <v>4063543</v>
      </c>
      <c r="C177" s="5" t="s">
        <v>220</v>
      </c>
      <c r="D177" s="5" t="s">
        <v>220</v>
      </c>
      <c r="E177" s="5" t="s">
        <v>220</v>
      </c>
      <c r="F177" s="5" t="s">
        <v>220</v>
      </c>
      <c r="G177" s="5" t="s">
        <v>220</v>
      </c>
      <c r="H177" s="5" t="s">
        <v>220</v>
      </c>
      <c r="I177" s="5" t="s">
        <v>220</v>
      </c>
      <c r="J177" s="5" t="s">
        <v>220</v>
      </c>
      <c r="K177" s="5" t="s">
        <v>220</v>
      </c>
      <c r="L177" s="5" t="s">
        <v>220</v>
      </c>
      <c r="M177" s="5" t="s">
        <v>220</v>
      </c>
      <c r="N177" s="5" t="s">
        <v>220</v>
      </c>
      <c r="O177" s="5" t="s">
        <v>220</v>
      </c>
      <c r="P177" s="5" t="s">
        <v>220</v>
      </c>
      <c r="Q177" s="5" t="s">
        <v>220</v>
      </c>
      <c r="R177" s="5" t="s">
        <v>220</v>
      </c>
      <c r="S177" s="5" t="s">
        <v>220</v>
      </c>
      <c r="T177" s="5" t="s">
        <v>220</v>
      </c>
      <c r="U177" s="5">
        <v>0</v>
      </c>
      <c r="V177" s="5">
        <v>0</v>
      </c>
      <c r="W177" s="5">
        <v>0</v>
      </c>
      <c r="X177" s="5">
        <v>0</v>
      </c>
      <c r="Y177" s="5">
        <v>0</v>
      </c>
      <c r="Z177" s="5">
        <v>0</v>
      </c>
      <c r="AA177" s="5">
        <v>0</v>
      </c>
      <c r="AB177" s="5">
        <v>0</v>
      </c>
      <c r="AC177" s="5">
        <v>0</v>
      </c>
      <c r="AD177" s="5">
        <v>0</v>
      </c>
      <c r="AE177" s="5">
        <v>0</v>
      </c>
      <c r="AF177" s="5">
        <v>0</v>
      </c>
      <c r="AG177" s="5">
        <v>0</v>
      </c>
      <c r="AH177" s="5">
        <v>0</v>
      </c>
      <c r="AI177" s="5" t="s">
        <v>220</v>
      </c>
      <c r="AJ177" s="5" t="s">
        <v>220</v>
      </c>
      <c r="AK177" s="5" t="s">
        <v>220</v>
      </c>
      <c r="AL177" s="5" t="s">
        <v>220</v>
      </c>
      <c r="AM177" s="5" t="s">
        <v>220</v>
      </c>
      <c r="AN177" s="5" t="s">
        <v>220</v>
      </c>
      <c r="AO177" s="5" t="s">
        <v>220</v>
      </c>
      <c r="AP177" s="5" t="s">
        <v>220</v>
      </c>
      <c r="AQ177" s="5" t="s">
        <v>220</v>
      </c>
      <c r="AR177" s="5" t="s">
        <v>220</v>
      </c>
      <c r="AS177" s="5" t="s">
        <v>220</v>
      </c>
      <c r="AT177" s="5" t="s">
        <v>220</v>
      </c>
      <c r="AU177" s="5" t="s">
        <v>220</v>
      </c>
      <c r="AV177" s="5" t="s">
        <v>220</v>
      </c>
      <c r="AW177" s="5" t="s">
        <v>220</v>
      </c>
      <c r="AX177" s="5" t="s">
        <v>220</v>
      </c>
      <c r="AY177" s="5" t="s">
        <v>220</v>
      </c>
      <c r="AZ177" s="5" t="s">
        <v>220</v>
      </c>
      <c r="BA177" s="5">
        <v>0</v>
      </c>
      <c r="BB177" s="5">
        <v>0</v>
      </c>
      <c r="BC177" s="5">
        <v>0</v>
      </c>
      <c r="BD177" s="5">
        <v>0</v>
      </c>
      <c r="BE177" s="5">
        <v>0</v>
      </c>
      <c r="BF177" s="5">
        <v>0</v>
      </c>
      <c r="BG177" s="5">
        <v>0</v>
      </c>
      <c r="BH177" s="5">
        <v>0</v>
      </c>
      <c r="BI177" s="5">
        <v>0</v>
      </c>
      <c r="BJ177" s="5">
        <v>0</v>
      </c>
      <c r="BK177" s="5">
        <v>0</v>
      </c>
      <c r="BL177" s="5">
        <v>0</v>
      </c>
      <c r="BM177" s="5">
        <v>0</v>
      </c>
      <c r="BN177" s="5">
        <v>0</v>
      </c>
      <c r="BO177" s="5" t="s">
        <v>220</v>
      </c>
      <c r="BP177" s="5" t="s">
        <v>220</v>
      </c>
      <c r="BQ177" s="5" t="s">
        <v>220</v>
      </c>
      <c r="BR177" s="5" t="s">
        <v>220</v>
      </c>
      <c r="BS177" s="5" t="s">
        <v>220</v>
      </c>
      <c r="BT177" s="5" t="s">
        <v>220</v>
      </c>
      <c r="BU177" s="5" t="s">
        <v>220</v>
      </c>
      <c r="BV177" s="5" t="s">
        <v>220</v>
      </c>
      <c r="BW177" s="5" t="s">
        <v>220</v>
      </c>
      <c r="BX177" s="5" t="s">
        <v>220</v>
      </c>
      <c r="BY177" s="5" t="s">
        <v>220</v>
      </c>
      <c r="BZ177" s="5" t="s">
        <v>220</v>
      </c>
      <c r="CA177" s="5" t="s">
        <v>220</v>
      </c>
      <c r="CB177" s="5" t="s">
        <v>220</v>
      </c>
      <c r="CC177" s="5" t="s">
        <v>220</v>
      </c>
      <c r="CD177" s="5" t="s">
        <v>220</v>
      </c>
      <c r="CE177" s="5" t="s">
        <v>220</v>
      </c>
      <c r="CF177" s="5" t="s">
        <v>220</v>
      </c>
      <c r="CG177" s="5">
        <v>-742</v>
      </c>
      <c r="CH177" s="5">
        <v>2445</v>
      </c>
      <c r="CI177" s="5">
        <v>-30</v>
      </c>
      <c r="CJ177" s="5">
        <v>40</v>
      </c>
      <c r="CK177" s="5">
        <v>129</v>
      </c>
      <c r="CL177" s="5">
        <v>235</v>
      </c>
      <c r="CM177" s="5">
        <v>54</v>
      </c>
      <c r="CN177" s="5">
        <v>1071</v>
      </c>
      <c r="CO177" s="5">
        <v>109</v>
      </c>
      <c r="CP177" s="5">
        <v>28</v>
      </c>
      <c r="CQ177" s="5">
        <v>0</v>
      </c>
      <c r="CR177" s="5">
        <v>41</v>
      </c>
      <c r="CS177" s="5">
        <v>132</v>
      </c>
      <c r="CT177" s="5">
        <v>273</v>
      </c>
      <c r="CU177" s="5" t="s">
        <v>220</v>
      </c>
      <c r="CV177" s="5" t="s">
        <v>220</v>
      </c>
      <c r="CW177" s="5" t="s">
        <v>220</v>
      </c>
      <c r="CX177" s="5" t="s">
        <v>220</v>
      </c>
      <c r="CY177" s="5" t="s">
        <v>220</v>
      </c>
      <c r="CZ177" s="5" t="s">
        <v>220</v>
      </c>
      <c r="DA177" s="5" t="s">
        <v>220</v>
      </c>
      <c r="DB177" s="5" t="s">
        <v>220</v>
      </c>
      <c r="DC177" s="5" t="s">
        <v>220</v>
      </c>
      <c r="DD177" s="5" t="s">
        <v>220</v>
      </c>
      <c r="DE177" s="5" t="s">
        <v>220</v>
      </c>
      <c r="DF177" s="5" t="s">
        <v>220</v>
      </c>
      <c r="DG177" s="5" t="s">
        <v>220</v>
      </c>
      <c r="DH177" s="5" t="s">
        <v>220</v>
      </c>
      <c r="DI177" s="5" t="s">
        <v>220</v>
      </c>
      <c r="DJ177" s="5" t="s">
        <v>220</v>
      </c>
      <c r="DK177" s="5" t="s">
        <v>220</v>
      </c>
      <c r="DL177" s="5" t="s">
        <v>220</v>
      </c>
      <c r="DM177" s="5">
        <v>749</v>
      </c>
      <c r="DN177" s="5">
        <v>7862</v>
      </c>
      <c r="DO177" s="5">
        <v>3217</v>
      </c>
      <c r="DP177" s="5">
        <v>5021</v>
      </c>
      <c r="DQ177" s="5">
        <v>4798</v>
      </c>
      <c r="DR177" s="5">
        <v>4301</v>
      </c>
      <c r="DS177" s="5">
        <v>4414</v>
      </c>
      <c r="DT177" s="5">
        <v>3833</v>
      </c>
      <c r="DU177" s="5">
        <v>4162</v>
      </c>
      <c r="DV177" s="5">
        <v>3681</v>
      </c>
      <c r="DW177" s="5">
        <v>4065</v>
      </c>
      <c r="DX177" s="5">
        <v>3574</v>
      </c>
      <c r="DY177" s="5">
        <v>3568</v>
      </c>
      <c r="DZ177" s="5">
        <v>3750</v>
      </c>
      <c r="EA177" s="5" t="s">
        <v>220</v>
      </c>
      <c r="EB177" s="5" t="s">
        <v>220</v>
      </c>
      <c r="EC177" s="5" t="s">
        <v>220</v>
      </c>
      <c r="ED177" s="5" t="s">
        <v>220</v>
      </c>
      <c r="EE177" s="5" t="s">
        <v>220</v>
      </c>
      <c r="EF177" s="5" t="s">
        <v>220</v>
      </c>
      <c r="EG177" s="5" t="s">
        <v>220</v>
      </c>
      <c r="EH177" s="5" t="s">
        <v>220</v>
      </c>
      <c r="EI177" s="5" t="s">
        <v>220</v>
      </c>
      <c r="EJ177" s="5" t="s">
        <v>220</v>
      </c>
      <c r="EK177" s="5" t="s">
        <v>220</v>
      </c>
      <c r="EL177" s="5" t="s">
        <v>220</v>
      </c>
      <c r="EM177" s="5" t="s">
        <v>220</v>
      </c>
      <c r="EN177" s="5" t="s">
        <v>220</v>
      </c>
      <c r="EO177" s="5" t="s">
        <v>220</v>
      </c>
      <c r="EP177" s="5" t="s">
        <v>220</v>
      </c>
      <c r="EQ177" s="5" t="s">
        <v>220</v>
      </c>
      <c r="ER177" s="5" t="s">
        <v>220</v>
      </c>
      <c r="ES177" s="5">
        <v>-25</v>
      </c>
      <c r="ET177" s="5">
        <v>15</v>
      </c>
      <c r="EU177" s="5">
        <v>-28</v>
      </c>
      <c r="EV177" s="5">
        <v>41</v>
      </c>
      <c r="EW177" s="5">
        <v>65</v>
      </c>
      <c r="EX177" s="5">
        <v>205</v>
      </c>
      <c r="EY177" s="5">
        <v>524</v>
      </c>
      <c r="EZ177" s="5">
        <v>214</v>
      </c>
      <c r="FA177" s="5">
        <v>457</v>
      </c>
      <c r="FB177" s="5">
        <v>301</v>
      </c>
      <c r="FC177" s="5">
        <v>382</v>
      </c>
      <c r="FD177" s="5">
        <v>361</v>
      </c>
      <c r="FE177" s="5">
        <v>197</v>
      </c>
      <c r="FF177" s="5">
        <v>217</v>
      </c>
      <c r="FG177" s="5" t="s">
        <v>220</v>
      </c>
      <c r="FH177" s="5" t="s">
        <v>220</v>
      </c>
      <c r="FI177" s="5" t="s">
        <v>220</v>
      </c>
      <c r="FJ177" s="5" t="s">
        <v>220</v>
      </c>
      <c r="FK177" s="5" t="s">
        <v>220</v>
      </c>
      <c r="FL177" s="5" t="s">
        <v>220</v>
      </c>
      <c r="FM177" s="5" t="s">
        <v>220</v>
      </c>
      <c r="FN177" s="5" t="s">
        <v>220</v>
      </c>
      <c r="FO177" s="5" t="s">
        <v>220</v>
      </c>
      <c r="FP177" s="5" t="s">
        <v>220</v>
      </c>
      <c r="FQ177" s="5" t="s">
        <v>220</v>
      </c>
      <c r="FR177" s="5" t="s">
        <v>220</v>
      </c>
      <c r="FS177" s="5" t="s">
        <v>220</v>
      </c>
      <c r="FT177" s="5" t="s">
        <v>220</v>
      </c>
      <c r="FU177" s="5" t="s">
        <v>220</v>
      </c>
      <c r="FV177" s="5" t="s">
        <v>220</v>
      </c>
      <c r="FW177" s="5" t="s">
        <v>220</v>
      </c>
      <c r="FX177" s="5" t="s">
        <v>220</v>
      </c>
      <c r="FY177" s="5" t="s">
        <v>220</v>
      </c>
      <c r="FZ177" s="5" t="s">
        <v>220</v>
      </c>
      <c r="GA177" s="5" t="s">
        <v>220</v>
      </c>
      <c r="GB177" s="5" t="s">
        <v>220</v>
      </c>
      <c r="GC177" s="5" t="s">
        <v>220</v>
      </c>
      <c r="GD177" s="5" t="s">
        <v>220</v>
      </c>
      <c r="GE177" s="5" t="s">
        <v>220</v>
      </c>
      <c r="GF177" s="5" t="s">
        <v>220</v>
      </c>
      <c r="GG177" s="5" t="s">
        <v>220</v>
      </c>
      <c r="GH177" s="5" t="s">
        <v>220</v>
      </c>
      <c r="GI177" s="5" t="s">
        <v>220</v>
      </c>
      <c r="GJ177" s="5" t="s">
        <v>220</v>
      </c>
      <c r="GK177" s="5" t="s">
        <v>220</v>
      </c>
      <c r="GL177" s="5" t="s">
        <v>220</v>
      </c>
      <c r="GM177" s="5" t="s">
        <v>220</v>
      </c>
      <c r="GN177" s="5" t="s">
        <v>220</v>
      </c>
      <c r="GO177" s="5" t="s">
        <v>220</v>
      </c>
      <c r="GP177" s="5" t="s">
        <v>220</v>
      </c>
      <c r="GQ177" s="5" t="s">
        <v>220</v>
      </c>
      <c r="GR177" s="5" t="s">
        <v>220</v>
      </c>
      <c r="GS177" s="5" t="s">
        <v>220</v>
      </c>
      <c r="GT177" s="5" t="s">
        <v>220</v>
      </c>
      <c r="GU177" s="5" t="s">
        <v>220</v>
      </c>
      <c r="GV177" s="5" t="s">
        <v>220</v>
      </c>
      <c r="GW177" s="5" t="s">
        <v>220</v>
      </c>
      <c r="GX177" s="5" t="s">
        <v>220</v>
      </c>
      <c r="GY177" s="5" t="s">
        <v>220</v>
      </c>
      <c r="GZ177" s="5" t="s">
        <v>220</v>
      </c>
      <c r="HA177" s="5" t="s">
        <v>220</v>
      </c>
      <c r="HB177" s="5" t="s">
        <v>220</v>
      </c>
      <c r="HC177" s="5" t="s">
        <v>220</v>
      </c>
      <c r="HD177" s="5" t="s">
        <v>220</v>
      </c>
      <c r="HE177" s="5">
        <v>-18</v>
      </c>
      <c r="HF177" s="5">
        <v>10323</v>
      </c>
      <c r="HG177" s="5">
        <v>3159</v>
      </c>
      <c r="HH177" s="5">
        <v>5101</v>
      </c>
      <c r="HI177" s="5">
        <v>4992</v>
      </c>
      <c r="HJ177" s="5">
        <v>4741</v>
      </c>
      <c r="HK177" s="5">
        <v>4992</v>
      </c>
      <c r="HL177" s="5">
        <v>5117</v>
      </c>
      <c r="HM177" s="5">
        <v>4728</v>
      </c>
      <c r="HN177" s="5">
        <v>4010</v>
      </c>
      <c r="HO177" s="5">
        <v>4446</v>
      </c>
      <c r="HP177" s="5">
        <v>3977</v>
      </c>
      <c r="HQ177" s="5">
        <v>3896</v>
      </c>
      <c r="HR177" s="5">
        <v>4240</v>
      </c>
      <c r="HS177" s="5" t="s">
        <v>220</v>
      </c>
      <c r="HT177" s="5" t="s">
        <v>220</v>
      </c>
      <c r="HU177" s="5" t="s">
        <v>220</v>
      </c>
      <c r="HV177" s="5" t="s">
        <v>220</v>
      </c>
      <c r="HW177" s="5" t="s">
        <v>220</v>
      </c>
      <c r="HX177" s="5" t="s">
        <v>220</v>
      </c>
      <c r="HY177" s="5" t="s">
        <v>220</v>
      </c>
      <c r="HZ177" s="5" t="s">
        <v>220</v>
      </c>
      <c r="IA177" s="5" t="s">
        <v>220</v>
      </c>
      <c r="IB177" s="5" t="s">
        <v>220</v>
      </c>
      <c r="IC177" s="5" t="s">
        <v>220</v>
      </c>
      <c r="ID177" s="5" t="s">
        <v>220</v>
      </c>
      <c r="IE177" s="5" t="s">
        <v>220</v>
      </c>
      <c r="IF177" s="5" t="s">
        <v>220</v>
      </c>
      <c r="IG177" s="5" t="s">
        <v>220</v>
      </c>
      <c r="IH177" s="5" t="s">
        <v>220</v>
      </c>
      <c r="II177" s="5" t="s">
        <v>220</v>
      </c>
      <c r="IJ177" s="5" t="s">
        <v>220</v>
      </c>
      <c r="IK177" s="5">
        <v>34356</v>
      </c>
      <c r="IL177" s="5">
        <v>35518</v>
      </c>
      <c r="IM177" s="5">
        <v>32266</v>
      </c>
      <c r="IN177" s="5">
        <v>42630</v>
      </c>
      <c r="IO177" s="5">
        <v>50602</v>
      </c>
      <c r="IP177" s="5">
        <v>49533</v>
      </c>
      <c r="IQ177" s="5">
        <v>43036</v>
      </c>
      <c r="IR177" s="5">
        <v>45977</v>
      </c>
      <c r="IS177" s="5">
        <v>48578</v>
      </c>
      <c r="IT177" s="5">
        <v>47292</v>
      </c>
      <c r="IU177" s="5">
        <v>46008</v>
      </c>
      <c r="IV177" s="5">
        <v>42327</v>
      </c>
      <c r="IW177" s="5">
        <v>40503</v>
      </c>
      <c r="IX177" s="5">
        <v>39580</v>
      </c>
      <c r="IY177" s="5" t="s">
        <v>220</v>
      </c>
      <c r="IZ177" s="5" t="s">
        <v>220</v>
      </c>
      <c r="JA177" s="5" t="s">
        <v>220</v>
      </c>
      <c r="JB177" s="5" t="s">
        <v>220</v>
      </c>
      <c r="JC177" s="5" t="s">
        <v>220</v>
      </c>
      <c r="JD177" s="5" t="s">
        <v>220</v>
      </c>
      <c r="JE177" s="5" t="s">
        <v>220</v>
      </c>
      <c r="JF177" s="5" t="s">
        <v>220</v>
      </c>
      <c r="JG177" s="5" t="s">
        <v>220</v>
      </c>
      <c r="JH177" s="5" t="s">
        <v>220</v>
      </c>
      <c r="JI177" s="5" t="s">
        <v>220</v>
      </c>
      <c r="JJ177" s="5" t="s">
        <v>220</v>
      </c>
      <c r="JK177" s="5" t="s">
        <v>220</v>
      </c>
      <c r="JL177" s="5" t="s">
        <v>220</v>
      </c>
      <c r="JM177" s="5" t="s">
        <v>220</v>
      </c>
      <c r="JN177" s="5" t="s">
        <v>220</v>
      </c>
      <c r="JO177" s="5" t="s">
        <v>220</v>
      </c>
      <c r="JP177" s="5" t="s">
        <v>220</v>
      </c>
      <c r="JQ177" s="5">
        <v>0</v>
      </c>
      <c r="JR177" s="5">
        <v>0</v>
      </c>
      <c r="JS177" s="5">
        <v>0</v>
      </c>
      <c r="JT177" s="5">
        <v>0</v>
      </c>
      <c r="JU177" s="5">
        <v>0</v>
      </c>
      <c r="JV177" s="5">
        <v>0</v>
      </c>
      <c r="JW177" s="5">
        <v>0</v>
      </c>
      <c r="JX177" s="5">
        <v>0</v>
      </c>
      <c r="JY177" s="5">
        <v>0</v>
      </c>
      <c r="JZ177" s="5">
        <v>0</v>
      </c>
      <c r="KA177" s="5">
        <v>0</v>
      </c>
      <c r="KB177" s="5">
        <v>0</v>
      </c>
      <c r="KC177" s="5">
        <v>0</v>
      </c>
      <c r="KD177" s="5">
        <v>0</v>
      </c>
      <c r="KE177" s="5" t="s">
        <v>220</v>
      </c>
      <c r="KF177" s="5" t="s">
        <v>220</v>
      </c>
      <c r="KG177" s="5" t="s">
        <v>220</v>
      </c>
      <c r="KH177" s="5" t="s">
        <v>220</v>
      </c>
      <c r="KI177" s="5" t="s">
        <v>220</v>
      </c>
      <c r="KJ177" s="5" t="s">
        <v>220</v>
      </c>
      <c r="KK177" s="5" t="s">
        <v>220</v>
      </c>
      <c r="KL177" s="5" t="s">
        <v>220</v>
      </c>
      <c r="KM177" s="5" t="s">
        <v>220</v>
      </c>
      <c r="KN177" s="5" t="s">
        <v>220</v>
      </c>
      <c r="KO177" s="5" t="s">
        <v>220</v>
      </c>
      <c r="KP177" s="5" t="s">
        <v>220</v>
      </c>
      <c r="KQ177" s="5" t="s">
        <v>220</v>
      </c>
      <c r="KR177" s="5" t="s">
        <v>220</v>
      </c>
      <c r="KS177" s="5" t="s">
        <v>220</v>
      </c>
      <c r="KT177" s="5" t="s">
        <v>220</v>
      </c>
      <c r="KU177" s="5" t="s">
        <v>220</v>
      </c>
      <c r="KV177" s="5" t="s">
        <v>220</v>
      </c>
      <c r="KW177" s="5">
        <v>328</v>
      </c>
      <c r="KX177" s="5">
        <v>288</v>
      </c>
      <c r="KY177" s="5">
        <v>314</v>
      </c>
      <c r="KZ177" s="5">
        <v>313</v>
      </c>
      <c r="LA177" s="5">
        <v>265</v>
      </c>
      <c r="LB177" s="5">
        <v>227</v>
      </c>
      <c r="LC177" s="5">
        <v>205</v>
      </c>
      <c r="LD177" s="5">
        <v>200</v>
      </c>
      <c r="LE177" s="5">
        <v>195</v>
      </c>
      <c r="LF177" s="5">
        <v>214</v>
      </c>
      <c r="LG177" s="5">
        <v>215</v>
      </c>
      <c r="LH177" s="5">
        <v>218</v>
      </c>
      <c r="LI177" s="5">
        <v>205</v>
      </c>
      <c r="LJ177" s="5">
        <v>195</v>
      </c>
      <c r="LK177" s="5" t="s">
        <v>220</v>
      </c>
      <c r="LL177" s="5" t="s">
        <v>220</v>
      </c>
      <c r="LM177" s="5" t="s">
        <v>220</v>
      </c>
      <c r="LN177" s="5" t="s">
        <v>220</v>
      </c>
      <c r="LO177" s="5" t="s">
        <v>220</v>
      </c>
      <c r="LP177" s="5" t="s">
        <v>220</v>
      </c>
      <c r="LQ177" s="5" t="s">
        <v>220</v>
      </c>
      <c r="LR177" s="5" t="s">
        <v>220</v>
      </c>
      <c r="LS177" s="5" t="s">
        <v>220</v>
      </c>
      <c r="LT177" s="5" t="s">
        <v>220</v>
      </c>
      <c r="LU177" s="5" t="s">
        <v>220</v>
      </c>
      <c r="LV177" s="5" t="s">
        <v>220</v>
      </c>
      <c r="LW177" s="5" t="s">
        <v>220</v>
      </c>
      <c r="LX177" s="5" t="s">
        <v>220</v>
      </c>
      <c r="LY177" s="5" t="s">
        <v>220</v>
      </c>
      <c r="LZ177" s="5" t="s">
        <v>220</v>
      </c>
      <c r="MA177" s="5" t="s">
        <v>220</v>
      </c>
      <c r="MB177" s="5" t="s">
        <v>220</v>
      </c>
      <c r="MC177" s="5">
        <v>362</v>
      </c>
      <c r="MD177" s="5">
        <v>287</v>
      </c>
      <c r="ME177" s="5">
        <v>331</v>
      </c>
      <c r="MF177" s="5">
        <v>458</v>
      </c>
      <c r="MG177" s="5">
        <v>433</v>
      </c>
      <c r="MH177" s="5">
        <v>348</v>
      </c>
      <c r="MI177" s="5">
        <v>309</v>
      </c>
      <c r="MJ177" s="5">
        <v>302</v>
      </c>
      <c r="MK177" s="5">
        <v>235</v>
      </c>
      <c r="ML177" s="5">
        <v>148</v>
      </c>
      <c r="MM177" s="5">
        <v>269</v>
      </c>
      <c r="MN177" s="5">
        <v>312</v>
      </c>
      <c r="MO177" s="5">
        <v>263</v>
      </c>
      <c r="MP177" s="5">
        <v>220</v>
      </c>
      <c r="MQ177" s="5" t="s">
        <v>220</v>
      </c>
      <c r="MR177" s="5" t="s">
        <v>220</v>
      </c>
      <c r="MS177" s="5" t="s">
        <v>220</v>
      </c>
      <c r="MT177" s="5" t="s">
        <v>220</v>
      </c>
      <c r="MU177" s="5" t="s">
        <v>220</v>
      </c>
      <c r="MV177" s="5" t="s">
        <v>220</v>
      </c>
      <c r="MW177" s="5" t="s">
        <v>220</v>
      </c>
      <c r="MX177" s="5" t="s">
        <v>220</v>
      </c>
      <c r="MY177" s="5" t="s">
        <v>220</v>
      </c>
      <c r="MZ177" s="5" t="s">
        <v>220</v>
      </c>
      <c r="NA177" s="5" t="s">
        <v>220</v>
      </c>
      <c r="NB177" s="5" t="s">
        <v>220</v>
      </c>
      <c r="NC177" s="5" t="s">
        <v>220</v>
      </c>
      <c r="ND177" s="5" t="s">
        <v>220</v>
      </c>
      <c r="NE177" s="5" t="s">
        <v>220</v>
      </c>
      <c r="NF177" s="5" t="s">
        <v>220</v>
      </c>
      <c r="NG177" s="5" t="s">
        <v>220</v>
      </c>
      <c r="NH177" s="5" t="s">
        <v>220</v>
      </c>
      <c r="NI177" s="5" t="s">
        <v>220</v>
      </c>
      <c r="NJ177" s="5" t="s">
        <v>220</v>
      </c>
      <c r="NK177" s="5" t="s">
        <v>220</v>
      </c>
      <c r="NL177" s="5" t="s">
        <v>220</v>
      </c>
      <c r="NM177" s="5" t="s">
        <v>220</v>
      </c>
      <c r="NN177" s="5" t="s">
        <v>220</v>
      </c>
      <c r="NO177" s="5" t="s">
        <v>220</v>
      </c>
      <c r="NP177" s="5" t="s">
        <v>220</v>
      </c>
      <c r="NQ177" s="5" t="s">
        <v>220</v>
      </c>
      <c r="NR177" s="5" t="s">
        <v>220</v>
      </c>
      <c r="NS177" s="5" t="s">
        <v>220</v>
      </c>
      <c r="NT177" s="5" t="s">
        <v>220</v>
      </c>
      <c r="NU177" s="5" t="s">
        <v>220</v>
      </c>
      <c r="NV177" s="5" t="s">
        <v>220</v>
      </c>
      <c r="NW177" s="5" t="s">
        <v>220</v>
      </c>
      <c r="NX177" s="5" t="s">
        <v>220</v>
      </c>
      <c r="NY177" s="5" t="s">
        <v>220</v>
      </c>
      <c r="NZ177" s="5" t="s">
        <v>220</v>
      </c>
      <c r="OA177" s="5" t="s">
        <v>220</v>
      </c>
      <c r="OB177" s="5" t="s">
        <v>220</v>
      </c>
      <c r="OC177" s="5" t="s">
        <v>220</v>
      </c>
      <c r="OD177" s="5" t="s">
        <v>220</v>
      </c>
      <c r="OE177" s="5" t="s">
        <v>220</v>
      </c>
      <c r="OF177" s="5" t="s">
        <v>220</v>
      </c>
      <c r="OG177" s="5" t="s">
        <v>220</v>
      </c>
      <c r="OH177" s="5" t="s">
        <v>220</v>
      </c>
      <c r="OI177" s="5" t="s">
        <v>220</v>
      </c>
      <c r="OJ177" s="5" t="s">
        <v>220</v>
      </c>
      <c r="OK177" s="5" t="s">
        <v>220</v>
      </c>
      <c r="OL177" s="5" t="s">
        <v>220</v>
      </c>
      <c r="OM177" s="5" t="s">
        <v>220</v>
      </c>
      <c r="ON177" s="5" t="s">
        <v>220</v>
      </c>
      <c r="OO177" s="5" t="s">
        <v>220</v>
      </c>
      <c r="OP177" s="5" t="s">
        <v>220</v>
      </c>
      <c r="OQ177" s="5" t="s">
        <v>220</v>
      </c>
      <c r="OR177" s="5" t="s">
        <v>220</v>
      </c>
      <c r="OS177" s="5" t="s">
        <v>220</v>
      </c>
      <c r="OT177" s="5" t="s">
        <v>220</v>
      </c>
      <c r="OU177" s="5" t="s">
        <v>220</v>
      </c>
      <c r="OV177" s="5" t="s">
        <v>220</v>
      </c>
      <c r="OW177" s="5" t="s">
        <v>220</v>
      </c>
      <c r="OX177" s="5" t="s">
        <v>220</v>
      </c>
      <c r="OY177" s="5" t="s">
        <v>220</v>
      </c>
      <c r="OZ177" s="5" t="s">
        <v>220</v>
      </c>
      <c r="PA177" s="5" t="s">
        <v>220</v>
      </c>
      <c r="PB177" s="5" t="s">
        <v>220</v>
      </c>
      <c r="PC177" s="5" t="s">
        <v>220</v>
      </c>
      <c r="PD177" s="5" t="s">
        <v>220</v>
      </c>
      <c r="PE177" s="5" t="s">
        <v>220</v>
      </c>
      <c r="PF177" s="5" t="s">
        <v>220</v>
      </c>
      <c r="PG177" s="5" t="s">
        <v>220</v>
      </c>
      <c r="PH177" s="5" t="s">
        <v>220</v>
      </c>
      <c r="PI177" s="5" t="s">
        <v>220</v>
      </c>
      <c r="PJ177" s="5" t="s">
        <v>220</v>
      </c>
      <c r="PK177" s="5" t="s">
        <v>220</v>
      </c>
      <c r="PL177" s="5" t="s">
        <v>220</v>
      </c>
      <c r="PM177" s="5" t="s">
        <v>220</v>
      </c>
      <c r="PN177" s="5" t="s">
        <v>220</v>
      </c>
      <c r="PO177" s="5" t="s">
        <v>220</v>
      </c>
      <c r="PP177" s="5" t="s">
        <v>220</v>
      </c>
      <c r="PQ177" s="5" t="s">
        <v>220</v>
      </c>
      <c r="PR177" s="5" t="s">
        <v>220</v>
      </c>
      <c r="PS177" s="5" t="s">
        <v>220</v>
      </c>
      <c r="PT177" s="5" t="s">
        <v>220</v>
      </c>
      <c r="PU177" s="5">
        <v>1781</v>
      </c>
      <c r="PV177" s="5">
        <v>1445</v>
      </c>
      <c r="PW177" s="5">
        <v>1656</v>
      </c>
      <c r="PX177" s="5">
        <v>1257</v>
      </c>
      <c r="PY177" s="5">
        <v>1383</v>
      </c>
      <c r="PZ177" s="5">
        <v>1268</v>
      </c>
      <c r="QA177" s="5">
        <v>1058</v>
      </c>
      <c r="QB177" s="5">
        <v>1070</v>
      </c>
      <c r="QC177" s="5">
        <v>1113</v>
      </c>
      <c r="QD177" s="5">
        <v>1133</v>
      </c>
      <c r="QE177" s="5">
        <v>1121</v>
      </c>
      <c r="QF177" s="5">
        <v>1054</v>
      </c>
      <c r="QG177" s="5">
        <v>1021</v>
      </c>
      <c r="QH177" s="5">
        <v>959</v>
      </c>
      <c r="QI177" s="5" t="s">
        <v>220</v>
      </c>
      <c r="QJ177" s="5" t="s">
        <v>220</v>
      </c>
      <c r="QK177" s="5" t="s">
        <v>220</v>
      </c>
      <c r="QL177" s="5" t="s">
        <v>220</v>
      </c>
      <c r="QM177" s="5" t="s">
        <v>220</v>
      </c>
      <c r="QN177" s="5" t="s">
        <v>220</v>
      </c>
      <c r="QO177" s="5" t="s">
        <v>220</v>
      </c>
      <c r="QP177" s="5" t="s">
        <v>220</v>
      </c>
      <c r="QQ177" s="5" t="s">
        <v>220</v>
      </c>
      <c r="QR177" s="5" t="s">
        <v>220</v>
      </c>
      <c r="QS177" s="5" t="s">
        <v>220</v>
      </c>
      <c r="QT177" s="5" t="s">
        <v>220</v>
      </c>
      <c r="QU177" s="5" t="s">
        <v>220</v>
      </c>
      <c r="QV177" s="5" t="s">
        <v>220</v>
      </c>
      <c r="QW177" s="5" t="s">
        <v>220</v>
      </c>
      <c r="QX177" s="5" t="s">
        <v>220</v>
      </c>
      <c r="QY177" s="5" t="s">
        <v>220</v>
      </c>
      <c r="QZ177" s="5" t="s">
        <v>220</v>
      </c>
      <c r="RA177" s="5">
        <v>3359</v>
      </c>
      <c r="RB177" s="5">
        <v>2095</v>
      </c>
      <c r="RC177" s="5">
        <v>2150</v>
      </c>
      <c r="RD177" s="5">
        <v>1831</v>
      </c>
      <c r="RE177" s="5">
        <v>1736</v>
      </c>
      <c r="RF177" s="5">
        <v>1959</v>
      </c>
      <c r="RG177" s="5">
        <v>1822</v>
      </c>
      <c r="RH177" s="5">
        <v>1621</v>
      </c>
      <c r="RI177" s="5">
        <v>1725</v>
      </c>
      <c r="RJ177" s="5">
        <v>1649</v>
      </c>
      <c r="RK177" s="5">
        <v>1726</v>
      </c>
      <c r="RL177" s="5">
        <v>1577</v>
      </c>
      <c r="RM177" s="5">
        <v>1367</v>
      </c>
      <c r="RN177" s="5">
        <v>1339</v>
      </c>
      <c r="RO177" s="5" t="s">
        <v>220</v>
      </c>
      <c r="RP177" s="5" t="s">
        <v>220</v>
      </c>
      <c r="RQ177" s="5" t="s">
        <v>220</v>
      </c>
      <c r="RR177" s="5" t="s">
        <v>220</v>
      </c>
      <c r="RS177" s="5" t="s">
        <v>220</v>
      </c>
      <c r="RT177" s="5" t="s">
        <v>220</v>
      </c>
      <c r="RU177" s="5" t="s">
        <v>220</v>
      </c>
      <c r="RV177" s="5" t="s">
        <v>220</v>
      </c>
      <c r="RW177" s="5" t="s">
        <v>220</v>
      </c>
      <c r="RX177" s="5" t="s">
        <v>220</v>
      </c>
      <c r="RY177" s="5" t="s">
        <v>220</v>
      </c>
      <c r="RZ177" s="5" t="s">
        <v>220</v>
      </c>
      <c r="SA177" s="5" t="s">
        <v>220</v>
      </c>
      <c r="SB177" s="5" t="s">
        <v>220</v>
      </c>
      <c r="SC177" s="5" t="s">
        <v>220</v>
      </c>
      <c r="SD177" s="5" t="s">
        <v>220</v>
      </c>
      <c r="SE177" s="5" t="s">
        <v>220</v>
      </c>
      <c r="SF177" s="5" t="s">
        <v>220</v>
      </c>
      <c r="SG177" s="5">
        <v>1434</v>
      </c>
      <c r="SH177" s="5">
        <v>1468</v>
      </c>
      <c r="SI177" s="5">
        <v>2364</v>
      </c>
      <c r="SJ177" s="5">
        <v>2681</v>
      </c>
      <c r="SK177" s="5">
        <v>2019</v>
      </c>
      <c r="SL177" s="5">
        <v>1839</v>
      </c>
      <c r="SM177" s="5">
        <v>1762</v>
      </c>
      <c r="SN177" s="5">
        <v>1678</v>
      </c>
      <c r="SO177" s="5">
        <v>1579</v>
      </c>
      <c r="SP177" s="5">
        <v>1622</v>
      </c>
      <c r="SQ177" s="5">
        <v>1538</v>
      </c>
      <c r="SR177" s="5">
        <v>1565</v>
      </c>
      <c r="SS177" s="5">
        <v>1563</v>
      </c>
      <c r="ST177" s="5">
        <v>1614</v>
      </c>
      <c r="SU177" s="5" t="s">
        <v>220</v>
      </c>
      <c r="SV177" s="5" t="s">
        <v>220</v>
      </c>
      <c r="SW177" s="5" t="s">
        <v>220</v>
      </c>
      <c r="SX177" s="5" t="s">
        <v>220</v>
      </c>
      <c r="SY177" s="5" t="s">
        <v>220</v>
      </c>
      <c r="SZ177" s="5" t="s">
        <v>220</v>
      </c>
      <c r="TA177" s="5" t="s">
        <v>220</v>
      </c>
      <c r="TB177" s="5" t="s">
        <v>220</v>
      </c>
      <c r="TC177" s="5" t="s">
        <v>220</v>
      </c>
      <c r="TD177" s="5" t="s">
        <v>220</v>
      </c>
      <c r="TE177" s="5" t="s">
        <v>220</v>
      </c>
      <c r="TF177" s="5" t="s">
        <v>220</v>
      </c>
      <c r="TG177" s="5" t="s">
        <v>220</v>
      </c>
      <c r="TH177" s="5" t="s">
        <v>220</v>
      </c>
      <c r="TI177" s="5" t="s">
        <v>220</v>
      </c>
      <c r="TJ177" s="5" t="s">
        <v>220</v>
      </c>
      <c r="TK177" s="5" t="s">
        <v>220</v>
      </c>
      <c r="TL177" s="5" t="s">
        <v>220</v>
      </c>
      <c r="TM177" s="5">
        <v>544</v>
      </c>
      <c r="TN177" s="5">
        <v>492</v>
      </c>
      <c r="TO177" s="5">
        <v>168</v>
      </c>
      <c r="TP177" s="5">
        <v>166</v>
      </c>
      <c r="TQ177" s="5">
        <v>83</v>
      </c>
      <c r="TR177" s="5">
        <v>122</v>
      </c>
      <c r="TS177" s="5">
        <v>111</v>
      </c>
      <c r="TT177" s="5">
        <v>110</v>
      </c>
      <c r="TU177" s="5">
        <v>113</v>
      </c>
      <c r="TV177" s="5">
        <v>123</v>
      </c>
      <c r="TW177" s="5">
        <v>140</v>
      </c>
      <c r="TX177" s="5">
        <v>137</v>
      </c>
      <c r="TY177" s="5">
        <v>115</v>
      </c>
      <c r="TZ177" s="5">
        <v>123</v>
      </c>
      <c r="UA177" s="5" t="s">
        <v>220</v>
      </c>
      <c r="UB177" s="5" t="s">
        <v>220</v>
      </c>
      <c r="UC177" s="5" t="s">
        <v>220</v>
      </c>
      <c r="UD177" s="5" t="s">
        <v>220</v>
      </c>
      <c r="UE177" s="5" t="s">
        <v>220</v>
      </c>
      <c r="UF177" s="5" t="s">
        <v>220</v>
      </c>
      <c r="UG177" s="5" t="s">
        <v>220</v>
      </c>
      <c r="UH177" s="5" t="s">
        <v>220</v>
      </c>
      <c r="UI177" s="5" t="s">
        <v>220</v>
      </c>
      <c r="UJ177" s="5" t="s">
        <v>220</v>
      </c>
      <c r="UK177" s="5" t="s">
        <v>220</v>
      </c>
      <c r="UL177" s="5" t="s">
        <v>220</v>
      </c>
      <c r="UM177" s="5" t="s">
        <v>220</v>
      </c>
      <c r="UN177" s="5" t="s">
        <v>220</v>
      </c>
      <c r="UO177" s="5" t="s">
        <v>220</v>
      </c>
      <c r="UP177" s="5" t="s">
        <v>220</v>
      </c>
      <c r="UQ177" s="5" t="s">
        <v>220</v>
      </c>
      <c r="UR177" s="5" t="s">
        <v>220</v>
      </c>
      <c r="US177" s="5">
        <v>1</v>
      </c>
      <c r="UT177" s="5">
        <v>10</v>
      </c>
      <c r="UU177" s="5">
        <v>11</v>
      </c>
      <c r="UV177" s="5">
        <v>9</v>
      </c>
      <c r="UW177" s="5">
        <v>0</v>
      </c>
      <c r="UX177" s="5">
        <v>0</v>
      </c>
      <c r="UY177" s="5">
        <v>0</v>
      </c>
      <c r="UZ177" s="5">
        <v>0</v>
      </c>
      <c r="VA177" s="5">
        <v>0</v>
      </c>
      <c r="VB177" s="5">
        <v>0</v>
      </c>
      <c r="VC177" s="5">
        <v>0</v>
      </c>
      <c r="VD177" s="5">
        <v>0</v>
      </c>
      <c r="VE177" s="5">
        <v>0</v>
      </c>
      <c r="VF177" s="5">
        <v>0</v>
      </c>
      <c r="VG177" s="5" t="s">
        <v>220</v>
      </c>
      <c r="VH177" s="5" t="s">
        <v>220</v>
      </c>
      <c r="VI177" s="5" t="s">
        <v>220</v>
      </c>
      <c r="VJ177" s="5" t="s">
        <v>220</v>
      </c>
      <c r="VK177" s="5" t="s">
        <v>220</v>
      </c>
      <c r="VL177" s="5" t="s">
        <v>220</v>
      </c>
      <c r="VM177" s="5" t="s">
        <v>220</v>
      </c>
      <c r="VN177" s="5" t="s">
        <v>220</v>
      </c>
      <c r="VO177" s="5" t="s">
        <v>220</v>
      </c>
      <c r="VP177" s="5" t="s">
        <v>220</v>
      </c>
      <c r="VQ177" s="5" t="s">
        <v>220</v>
      </c>
      <c r="VR177" s="5" t="s">
        <v>220</v>
      </c>
      <c r="VS177" s="5" t="s">
        <v>220</v>
      </c>
      <c r="VT177" s="5" t="s">
        <v>220</v>
      </c>
      <c r="VU177" s="5" t="s">
        <v>220</v>
      </c>
      <c r="VV177" s="5" t="s">
        <v>220</v>
      </c>
      <c r="VW177" s="5" t="s">
        <v>220</v>
      </c>
      <c r="VX177" s="5" t="s">
        <v>220</v>
      </c>
      <c r="VY177" s="5">
        <v>4035</v>
      </c>
      <c r="VZ177" s="5">
        <v>7396</v>
      </c>
      <c r="WA177" s="5">
        <v>2990</v>
      </c>
      <c r="WB177" s="5">
        <v>5021</v>
      </c>
      <c r="WC177" s="5">
        <v>4201</v>
      </c>
      <c r="WD177" s="5">
        <v>4271</v>
      </c>
      <c r="WE177" s="5">
        <v>4125</v>
      </c>
      <c r="WF177" s="5">
        <v>4197</v>
      </c>
      <c r="WG177" s="5">
        <v>3734</v>
      </c>
      <c r="WH177" s="5">
        <v>3260</v>
      </c>
      <c r="WI177" s="5">
        <v>3229</v>
      </c>
      <c r="WJ177" s="5">
        <v>3231</v>
      </c>
      <c r="WK177" s="5">
        <v>2752</v>
      </c>
      <c r="WL177" s="5">
        <v>2585</v>
      </c>
      <c r="WM177" s="5" t="s">
        <v>220</v>
      </c>
      <c r="WN177" s="5" t="s">
        <v>220</v>
      </c>
      <c r="WO177" s="5" t="s">
        <v>220</v>
      </c>
      <c r="WP177" s="5" t="s">
        <v>220</v>
      </c>
      <c r="WQ177" s="5" t="s">
        <v>220</v>
      </c>
      <c r="WR177" s="5" t="s">
        <v>220</v>
      </c>
      <c r="WS177" s="5" t="s">
        <v>220</v>
      </c>
      <c r="WT177" s="5" t="s">
        <v>220</v>
      </c>
      <c r="WU177" s="5" t="s">
        <v>220</v>
      </c>
      <c r="WV177" s="5" t="s">
        <v>220</v>
      </c>
      <c r="WW177" s="5" t="s">
        <v>220</v>
      </c>
      <c r="WX177" s="5" t="s">
        <v>220</v>
      </c>
      <c r="WY177" s="5" t="s">
        <v>220</v>
      </c>
      <c r="WZ177" s="5" t="s">
        <v>220</v>
      </c>
      <c r="XA177" s="5" t="s">
        <v>220</v>
      </c>
      <c r="XB177" s="5" t="s">
        <v>220</v>
      </c>
      <c r="XC177" s="5" t="s">
        <v>220</v>
      </c>
      <c r="XD177" s="5" t="s">
        <v>220</v>
      </c>
      <c r="XE177" s="5">
        <v>35</v>
      </c>
      <c r="XF177" s="5">
        <v>16</v>
      </c>
      <c r="XG177" s="5">
        <v>29</v>
      </c>
      <c r="XH177" s="5">
        <v>43</v>
      </c>
      <c r="XI177" s="5">
        <v>79</v>
      </c>
      <c r="XJ177" s="5">
        <v>110</v>
      </c>
      <c r="XK177" s="5">
        <v>102</v>
      </c>
      <c r="XL177" s="5">
        <v>87</v>
      </c>
      <c r="XM177" s="5">
        <v>113</v>
      </c>
      <c r="XN177" s="5">
        <v>73</v>
      </c>
      <c r="XO177" s="5">
        <v>90</v>
      </c>
      <c r="XP177" s="5">
        <v>173</v>
      </c>
      <c r="XQ177" s="5">
        <v>68</v>
      </c>
      <c r="XR177" s="5">
        <v>72</v>
      </c>
      <c r="XS177" s="2">
        <v>17699</v>
      </c>
      <c r="XT177" s="3" t="s">
        <v>220</v>
      </c>
      <c r="XU177" s="3" t="s">
        <v>220</v>
      </c>
      <c r="XV177" s="3" t="s">
        <v>220</v>
      </c>
      <c r="XW177" s="3" t="s">
        <v>220</v>
      </c>
      <c r="XX177" s="3" t="s">
        <v>220</v>
      </c>
      <c r="XY177" s="3" t="s">
        <v>220</v>
      </c>
      <c r="XZ177" s="3"/>
    </row>
    <row r="178" spans="1:650" x14ac:dyDescent="0.3">
      <c r="A178" s="1" t="s">
        <v>172</v>
      </c>
      <c r="B178" s="2">
        <v>4057538</v>
      </c>
      <c r="C178" s="5">
        <v>0</v>
      </c>
      <c r="D178" s="5">
        <v>0</v>
      </c>
      <c r="E178" s="5">
        <v>0</v>
      </c>
      <c r="F178" s="5">
        <v>0</v>
      </c>
      <c r="G178" s="5">
        <v>2</v>
      </c>
      <c r="H178" s="5">
        <v>0</v>
      </c>
      <c r="I178" s="5">
        <v>0</v>
      </c>
      <c r="J178" s="5">
        <v>0</v>
      </c>
      <c r="K178" s="5">
        <v>0</v>
      </c>
      <c r="L178" s="5">
        <v>0</v>
      </c>
      <c r="M178" s="5">
        <v>0</v>
      </c>
      <c r="N178" s="5">
        <v>0</v>
      </c>
      <c r="O178" s="5">
        <v>0</v>
      </c>
      <c r="P178" s="5">
        <v>0</v>
      </c>
      <c r="Q178" s="5">
        <v>0</v>
      </c>
      <c r="R178" s="5">
        <v>0</v>
      </c>
      <c r="S178" s="5" t="s">
        <v>220</v>
      </c>
      <c r="T178" s="5" t="s">
        <v>220</v>
      </c>
      <c r="U178" s="5" t="s">
        <v>220</v>
      </c>
      <c r="V178" s="5" t="s">
        <v>220</v>
      </c>
      <c r="W178" s="5" t="s">
        <v>220</v>
      </c>
      <c r="X178" s="5" t="s">
        <v>220</v>
      </c>
      <c r="Y178" s="5" t="s">
        <v>220</v>
      </c>
      <c r="Z178" s="5" t="s">
        <v>220</v>
      </c>
      <c r="AA178" s="5" t="s">
        <v>220</v>
      </c>
      <c r="AB178" s="5" t="s">
        <v>220</v>
      </c>
      <c r="AC178" s="5" t="s">
        <v>220</v>
      </c>
      <c r="AD178" s="5" t="s">
        <v>220</v>
      </c>
      <c r="AE178" s="5" t="s">
        <v>220</v>
      </c>
      <c r="AF178" s="5" t="s">
        <v>220</v>
      </c>
      <c r="AG178" s="5" t="s">
        <v>220</v>
      </c>
      <c r="AH178" s="5" t="s">
        <v>220</v>
      </c>
      <c r="AI178" s="5">
        <v>0</v>
      </c>
      <c r="AJ178" s="5">
        <v>0</v>
      </c>
      <c r="AK178" s="5">
        <v>0</v>
      </c>
      <c r="AL178" s="5">
        <v>0</v>
      </c>
      <c r="AM178" s="5">
        <v>0</v>
      </c>
      <c r="AN178" s="5">
        <v>0</v>
      </c>
      <c r="AO178" s="5">
        <v>0</v>
      </c>
      <c r="AP178" s="5">
        <v>0</v>
      </c>
      <c r="AQ178" s="5">
        <v>0</v>
      </c>
      <c r="AR178" s="5">
        <v>0</v>
      </c>
      <c r="AS178" s="5">
        <v>0</v>
      </c>
      <c r="AT178" s="5">
        <v>0</v>
      </c>
      <c r="AU178" s="5">
        <v>0</v>
      </c>
      <c r="AV178" s="5">
        <v>0</v>
      </c>
      <c r="AW178" s="5">
        <v>0</v>
      </c>
      <c r="AX178" s="5">
        <v>0</v>
      </c>
      <c r="AY178" s="5" t="s">
        <v>220</v>
      </c>
      <c r="AZ178" s="5" t="s">
        <v>220</v>
      </c>
      <c r="BA178" s="5" t="s">
        <v>220</v>
      </c>
      <c r="BB178" s="5" t="s">
        <v>220</v>
      </c>
      <c r="BC178" s="5" t="s">
        <v>220</v>
      </c>
      <c r="BD178" s="5" t="s">
        <v>220</v>
      </c>
      <c r="BE178" s="5" t="s">
        <v>220</v>
      </c>
      <c r="BF178" s="5" t="s">
        <v>220</v>
      </c>
      <c r="BG178" s="5" t="s">
        <v>220</v>
      </c>
      <c r="BH178" s="5" t="s">
        <v>220</v>
      </c>
      <c r="BI178" s="5" t="s">
        <v>220</v>
      </c>
      <c r="BJ178" s="5" t="s">
        <v>220</v>
      </c>
      <c r="BK178" s="5" t="s">
        <v>220</v>
      </c>
      <c r="BL178" s="5" t="s">
        <v>220</v>
      </c>
      <c r="BM178" s="5" t="s">
        <v>220</v>
      </c>
      <c r="BN178" s="5" t="s">
        <v>220</v>
      </c>
      <c r="BO178" s="5">
        <v>9837</v>
      </c>
      <c r="BP178" s="5">
        <v>1309</v>
      </c>
      <c r="BQ178" s="5">
        <v>3241</v>
      </c>
      <c r="BR178" s="5">
        <v>3298</v>
      </c>
      <c r="BS178" s="5">
        <v>1684</v>
      </c>
      <c r="BT178" s="5">
        <v>1886</v>
      </c>
      <c r="BU178" s="5">
        <v>1254</v>
      </c>
      <c r="BV178" s="5">
        <v>863</v>
      </c>
      <c r="BW178" s="5">
        <v>5332</v>
      </c>
      <c r="BX178" s="5">
        <v>636</v>
      </c>
      <c r="BY178" s="5">
        <v>1026</v>
      </c>
      <c r="BZ178" s="5">
        <v>844</v>
      </c>
      <c r="CA178" s="5">
        <v>680</v>
      </c>
      <c r="CB178" s="5">
        <v>5066</v>
      </c>
      <c r="CC178" s="5">
        <v>49</v>
      </c>
      <c r="CD178" s="5">
        <v>380</v>
      </c>
      <c r="CE178" s="5" t="s">
        <v>220</v>
      </c>
      <c r="CF178" s="5" t="s">
        <v>220</v>
      </c>
      <c r="CG178" s="5" t="s">
        <v>220</v>
      </c>
      <c r="CH178" s="5" t="s">
        <v>220</v>
      </c>
      <c r="CI178" s="5" t="s">
        <v>220</v>
      </c>
      <c r="CJ178" s="5" t="s">
        <v>220</v>
      </c>
      <c r="CK178" s="5" t="s">
        <v>220</v>
      </c>
      <c r="CL178" s="5" t="s">
        <v>220</v>
      </c>
      <c r="CM178" s="5" t="s">
        <v>220</v>
      </c>
      <c r="CN178" s="5" t="s">
        <v>220</v>
      </c>
      <c r="CO178" s="5" t="s">
        <v>220</v>
      </c>
      <c r="CP178" s="5" t="s">
        <v>220</v>
      </c>
      <c r="CQ178" s="5" t="s">
        <v>220</v>
      </c>
      <c r="CR178" s="5" t="s">
        <v>220</v>
      </c>
      <c r="CS178" s="5" t="s">
        <v>220</v>
      </c>
      <c r="CT178" s="5" t="s">
        <v>220</v>
      </c>
      <c r="CU178" s="5">
        <v>17715</v>
      </c>
      <c r="CV178" s="5">
        <v>9188</v>
      </c>
      <c r="CW178" s="5">
        <v>9969</v>
      </c>
      <c r="CX178" s="5">
        <v>4908</v>
      </c>
      <c r="CY178" s="5">
        <v>5480</v>
      </c>
      <c r="CZ178" s="5">
        <v>5183</v>
      </c>
      <c r="DA178" s="5">
        <v>5198</v>
      </c>
      <c r="DB178" s="5">
        <v>4159</v>
      </c>
      <c r="DC178" s="5">
        <v>5083</v>
      </c>
      <c r="DD178" s="5">
        <v>2547</v>
      </c>
      <c r="DE178" s="5">
        <v>4134</v>
      </c>
      <c r="DF178" s="5">
        <v>5410</v>
      </c>
      <c r="DG178" s="5">
        <v>7338</v>
      </c>
      <c r="DH178" s="5">
        <v>2657</v>
      </c>
      <c r="DI178" s="5">
        <v>4631</v>
      </c>
      <c r="DJ178" s="5">
        <v>3463</v>
      </c>
      <c r="DK178" s="5" t="s">
        <v>220</v>
      </c>
      <c r="DL178" s="5" t="s">
        <v>220</v>
      </c>
      <c r="DM178" s="5" t="s">
        <v>220</v>
      </c>
      <c r="DN178" s="5" t="s">
        <v>220</v>
      </c>
      <c r="DO178" s="5" t="s">
        <v>220</v>
      </c>
      <c r="DP178" s="5" t="s">
        <v>220</v>
      </c>
      <c r="DQ178" s="5" t="s">
        <v>220</v>
      </c>
      <c r="DR178" s="5" t="s">
        <v>220</v>
      </c>
      <c r="DS178" s="5" t="s">
        <v>220</v>
      </c>
      <c r="DT178" s="5" t="s">
        <v>220</v>
      </c>
      <c r="DU178" s="5" t="s">
        <v>220</v>
      </c>
      <c r="DV178" s="5" t="s">
        <v>220</v>
      </c>
      <c r="DW178" s="5" t="s">
        <v>220</v>
      </c>
      <c r="DX178" s="5" t="s">
        <v>220</v>
      </c>
      <c r="DY178" s="5" t="s">
        <v>220</v>
      </c>
      <c r="DZ178" s="5" t="s">
        <v>220</v>
      </c>
      <c r="EA178" s="5">
        <v>133</v>
      </c>
      <c r="EB178" s="5">
        <v>557</v>
      </c>
      <c r="EC178" s="5">
        <v>235</v>
      </c>
      <c r="ED178" s="5">
        <v>278</v>
      </c>
      <c r="EE178" s="5">
        <v>228</v>
      </c>
      <c r="EF178" s="5">
        <v>515</v>
      </c>
      <c r="EG178" s="5">
        <v>839</v>
      </c>
      <c r="EH178" s="5">
        <v>111</v>
      </c>
      <c r="EI178" s="5">
        <v>1823</v>
      </c>
      <c r="EJ178" s="5">
        <v>235</v>
      </c>
      <c r="EK178" s="5">
        <v>441</v>
      </c>
      <c r="EL178" s="5">
        <v>433</v>
      </c>
      <c r="EM178" s="5">
        <v>203</v>
      </c>
      <c r="EN178" s="5">
        <v>183</v>
      </c>
      <c r="EO178" s="5">
        <v>351</v>
      </c>
      <c r="EP178" s="5">
        <v>66</v>
      </c>
      <c r="EQ178" s="5" t="s">
        <v>220</v>
      </c>
      <c r="ER178" s="5" t="s">
        <v>220</v>
      </c>
      <c r="ES178" s="5" t="s">
        <v>220</v>
      </c>
      <c r="ET178" s="5" t="s">
        <v>220</v>
      </c>
      <c r="EU178" s="5" t="s">
        <v>220</v>
      </c>
      <c r="EV178" s="5" t="s">
        <v>220</v>
      </c>
      <c r="EW178" s="5" t="s">
        <v>220</v>
      </c>
      <c r="EX178" s="5" t="s">
        <v>220</v>
      </c>
      <c r="EY178" s="5" t="s">
        <v>220</v>
      </c>
      <c r="EZ178" s="5" t="s">
        <v>220</v>
      </c>
      <c r="FA178" s="5" t="s">
        <v>220</v>
      </c>
      <c r="FB178" s="5" t="s">
        <v>220</v>
      </c>
      <c r="FC178" s="5" t="s">
        <v>220</v>
      </c>
      <c r="FD178" s="5" t="s">
        <v>220</v>
      </c>
      <c r="FE178" s="5" t="s">
        <v>220</v>
      </c>
      <c r="FF178" s="5" t="s">
        <v>220</v>
      </c>
      <c r="FG178" s="5">
        <v>0</v>
      </c>
      <c r="FH178" s="5">
        <v>0</v>
      </c>
      <c r="FI178" s="5">
        <v>0</v>
      </c>
      <c r="FJ178" s="5">
        <v>0</v>
      </c>
      <c r="FK178" s="5">
        <v>0</v>
      </c>
      <c r="FL178" s="5">
        <v>0</v>
      </c>
      <c r="FM178" s="5">
        <v>0</v>
      </c>
      <c r="FN178" s="5">
        <v>0</v>
      </c>
      <c r="FO178" s="5">
        <v>0</v>
      </c>
      <c r="FP178" s="5">
        <v>0</v>
      </c>
      <c r="FQ178" s="5">
        <v>0</v>
      </c>
      <c r="FR178" s="5">
        <v>0</v>
      </c>
      <c r="FS178" s="5">
        <v>0</v>
      </c>
      <c r="FT178" s="5">
        <v>0</v>
      </c>
      <c r="FU178" s="5" t="s">
        <v>220</v>
      </c>
      <c r="FV178" s="5" t="s">
        <v>220</v>
      </c>
      <c r="FW178" s="5" t="s">
        <v>220</v>
      </c>
      <c r="FX178" s="5" t="s">
        <v>220</v>
      </c>
      <c r="FY178" s="5" t="s">
        <v>220</v>
      </c>
      <c r="FZ178" s="5" t="s">
        <v>220</v>
      </c>
      <c r="GA178" s="5" t="s">
        <v>220</v>
      </c>
      <c r="GB178" s="5" t="s">
        <v>220</v>
      </c>
      <c r="GC178" s="5" t="s">
        <v>220</v>
      </c>
      <c r="GD178" s="5" t="s">
        <v>220</v>
      </c>
      <c r="GE178" s="5" t="s">
        <v>220</v>
      </c>
      <c r="GF178" s="5" t="s">
        <v>220</v>
      </c>
      <c r="GG178" s="5" t="s">
        <v>220</v>
      </c>
      <c r="GH178" s="5" t="s">
        <v>220</v>
      </c>
      <c r="GI178" s="5" t="s">
        <v>220</v>
      </c>
      <c r="GJ178" s="5" t="s">
        <v>220</v>
      </c>
      <c r="GK178" s="5" t="s">
        <v>220</v>
      </c>
      <c r="GL178" s="5" t="s">
        <v>220</v>
      </c>
      <c r="GM178" s="5">
        <v>27685</v>
      </c>
      <c r="GN178" s="5">
        <v>11054</v>
      </c>
      <c r="GO178" s="5">
        <v>13444</v>
      </c>
      <c r="GP178" s="5">
        <v>8484</v>
      </c>
      <c r="GQ178" s="5">
        <v>7394</v>
      </c>
      <c r="GR178" s="5">
        <v>7584</v>
      </c>
      <c r="GS178" s="5">
        <v>7291</v>
      </c>
      <c r="GT178" s="5">
        <v>5133</v>
      </c>
      <c r="GU178" s="5">
        <v>12238</v>
      </c>
      <c r="GV178" s="5">
        <v>3418</v>
      </c>
      <c r="GW178" s="5">
        <v>5601</v>
      </c>
      <c r="GX178" s="5">
        <v>6687</v>
      </c>
      <c r="GY178" s="5">
        <v>8221</v>
      </c>
      <c r="GZ178" s="5">
        <v>7906</v>
      </c>
      <c r="HA178" s="5">
        <v>5032</v>
      </c>
      <c r="HB178" s="5">
        <v>3908</v>
      </c>
      <c r="HC178" s="5" t="s">
        <v>220</v>
      </c>
      <c r="HD178" s="5" t="s">
        <v>220</v>
      </c>
      <c r="HE178" s="5" t="s">
        <v>220</v>
      </c>
      <c r="HF178" s="5" t="s">
        <v>220</v>
      </c>
      <c r="HG178" s="5" t="s">
        <v>220</v>
      </c>
      <c r="HH178" s="5" t="s">
        <v>220</v>
      </c>
      <c r="HI178" s="5" t="s">
        <v>220</v>
      </c>
      <c r="HJ178" s="5" t="s">
        <v>220</v>
      </c>
      <c r="HK178" s="5" t="s">
        <v>220</v>
      </c>
      <c r="HL178" s="5" t="s">
        <v>220</v>
      </c>
      <c r="HM178" s="5" t="s">
        <v>220</v>
      </c>
      <c r="HN178" s="5" t="s">
        <v>220</v>
      </c>
      <c r="HO178" s="5" t="s">
        <v>220</v>
      </c>
      <c r="HP178" s="5" t="s">
        <v>220</v>
      </c>
      <c r="HQ178" s="5" t="s">
        <v>220</v>
      </c>
      <c r="HR178" s="5" t="s">
        <v>220</v>
      </c>
      <c r="HS178" s="5">
        <v>42235</v>
      </c>
      <c r="HT178" s="5">
        <v>51424</v>
      </c>
      <c r="HU178" s="5">
        <v>43280</v>
      </c>
      <c r="HV178" s="5">
        <v>48450</v>
      </c>
      <c r="HW178" s="5">
        <v>52448</v>
      </c>
      <c r="HX178" s="5">
        <v>60917</v>
      </c>
      <c r="HY178" s="5">
        <v>55488</v>
      </c>
      <c r="HZ178" s="5">
        <v>51592</v>
      </c>
      <c r="IA178" s="5">
        <v>59878</v>
      </c>
      <c r="IB178" s="5">
        <v>70453</v>
      </c>
      <c r="IC178" s="5">
        <v>85861</v>
      </c>
      <c r="ID178" s="5">
        <v>85546</v>
      </c>
      <c r="IE178" s="5">
        <v>68844</v>
      </c>
      <c r="IF178" s="5">
        <v>47469</v>
      </c>
      <c r="IG178" s="5">
        <v>44005</v>
      </c>
      <c r="IH178" s="5">
        <v>39703</v>
      </c>
      <c r="II178" s="5" t="s">
        <v>220</v>
      </c>
      <c r="IJ178" s="5" t="s">
        <v>220</v>
      </c>
      <c r="IK178" s="5" t="s">
        <v>220</v>
      </c>
      <c r="IL178" s="5" t="s">
        <v>220</v>
      </c>
      <c r="IM178" s="5" t="s">
        <v>220</v>
      </c>
      <c r="IN178" s="5" t="s">
        <v>220</v>
      </c>
      <c r="IO178" s="5" t="s">
        <v>220</v>
      </c>
      <c r="IP178" s="5" t="s">
        <v>220</v>
      </c>
      <c r="IQ178" s="5" t="s">
        <v>220</v>
      </c>
      <c r="IR178" s="5" t="s">
        <v>220</v>
      </c>
      <c r="IS178" s="5" t="s">
        <v>220</v>
      </c>
      <c r="IT178" s="5" t="s">
        <v>220</v>
      </c>
      <c r="IU178" s="5" t="s">
        <v>220</v>
      </c>
      <c r="IV178" s="5" t="s">
        <v>220</v>
      </c>
      <c r="IW178" s="5" t="s">
        <v>220</v>
      </c>
      <c r="IX178" s="5" t="s">
        <v>220</v>
      </c>
      <c r="IY178" s="5">
        <v>0</v>
      </c>
      <c r="IZ178" s="5">
        <v>0</v>
      </c>
      <c r="JA178" s="5">
        <v>0</v>
      </c>
      <c r="JB178" s="5">
        <v>0</v>
      </c>
      <c r="JC178" s="5">
        <v>0</v>
      </c>
      <c r="JD178" s="5">
        <v>0</v>
      </c>
      <c r="JE178" s="5">
        <v>0</v>
      </c>
      <c r="JF178" s="5">
        <v>0</v>
      </c>
      <c r="JG178" s="5">
        <v>0</v>
      </c>
      <c r="JH178" s="5">
        <v>0</v>
      </c>
      <c r="JI178" s="5">
        <v>0</v>
      </c>
      <c r="JJ178" s="5">
        <v>0</v>
      </c>
      <c r="JK178" s="5">
        <v>0</v>
      </c>
      <c r="JL178" s="5">
        <v>0</v>
      </c>
      <c r="JM178" s="5">
        <v>0</v>
      </c>
      <c r="JN178" s="5">
        <v>0</v>
      </c>
      <c r="JO178" s="5" t="s">
        <v>220</v>
      </c>
      <c r="JP178" s="5" t="s">
        <v>220</v>
      </c>
      <c r="JQ178" s="5" t="s">
        <v>220</v>
      </c>
      <c r="JR178" s="5" t="s">
        <v>220</v>
      </c>
      <c r="JS178" s="5" t="s">
        <v>220</v>
      </c>
      <c r="JT178" s="5" t="s">
        <v>220</v>
      </c>
      <c r="JU178" s="5" t="s">
        <v>220</v>
      </c>
      <c r="JV178" s="5" t="s">
        <v>220</v>
      </c>
      <c r="JW178" s="5" t="s">
        <v>220</v>
      </c>
      <c r="JX178" s="5" t="s">
        <v>220</v>
      </c>
      <c r="JY178" s="5" t="s">
        <v>220</v>
      </c>
      <c r="JZ178" s="5" t="s">
        <v>220</v>
      </c>
      <c r="KA178" s="5" t="s">
        <v>220</v>
      </c>
      <c r="KB178" s="5" t="s">
        <v>220</v>
      </c>
      <c r="KC178" s="5" t="s">
        <v>220</v>
      </c>
      <c r="KD178" s="5" t="s">
        <v>220</v>
      </c>
      <c r="KE178" s="5">
        <v>7383</v>
      </c>
      <c r="KF178" s="5">
        <v>6969</v>
      </c>
      <c r="KG178" s="5">
        <v>6247</v>
      </c>
      <c r="KH178" s="5">
        <v>6235</v>
      </c>
      <c r="KI178" s="5">
        <v>6492</v>
      </c>
      <c r="KJ178" s="5">
        <v>6332</v>
      </c>
      <c r="KK178" s="5">
        <v>6620</v>
      </c>
      <c r="KL178" s="5">
        <v>5924</v>
      </c>
      <c r="KM178" s="5">
        <v>6096</v>
      </c>
      <c r="KN178" s="5">
        <v>5086</v>
      </c>
      <c r="KO178" s="5">
        <v>5292</v>
      </c>
      <c r="KP178" s="5">
        <v>5623</v>
      </c>
      <c r="KQ178" s="5">
        <v>5815</v>
      </c>
      <c r="KR178" s="5">
        <v>5780</v>
      </c>
      <c r="KS178" s="5">
        <v>5333</v>
      </c>
      <c r="KT178" s="5">
        <v>5368</v>
      </c>
      <c r="KU178" s="5" t="s">
        <v>220</v>
      </c>
      <c r="KV178" s="5" t="s">
        <v>220</v>
      </c>
      <c r="KW178" s="5" t="s">
        <v>220</v>
      </c>
      <c r="KX178" s="5" t="s">
        <v>220</v>
      </c>
      <c r="KY178" s="5" t="s">
        <v>220</v>
      </c>
      <c r="KZ178" s="5" t="s">
        <v>220</v>
      </c>
      <c r="LA178" s="5" t="s">
        <v>220</v>
      </c>
      <c r="LB178" s="5" t="s">
        <v>220</v>
      </c>
      <c r="LC178" s="5" t="s">
        <v>220</v>
      </c>
      <c r="LD178" s="5" t="s">
        <v>220</v>
      </c>
      <c r="LE178" s="5" t="s">
        <v>220</v>
      </c>
      <c r="LF178" s="5" t="s">
        <v>220</v>
      </c>
      <c r="LG178" s="5" t="s">
        <v>220</v>
      </c>
      <c r="LH178" s="5" t="s">
        <v>220</v>
      </c>
      <c r="LI178" s="5" t="s">
        <v>220</v>
      </c>
      <c r="LJ178" s="5" t="s">
        <v>220</v>
      </c>
      <c r="LK178" s="5">
        <v>964</v>
      </c>
      <c r="LL178" s="5">
        <v>585</v>
      </c>
      <c r="LM178" s="5">
        <v>688</v>
      </c>
      <c r="LN178" s="5">
        <v>785</v>
      </c>
      <c r="LO178" s="5">
        <v>505</v>
      </c>
      <c r="LP178" s="5">
        <v>887</v>
      </c>
      <c r="LQ178" s="5">
        <v>1000</v>
      </c>
      <c r="LR178" s="5">
        <v>624</v>
      </c>
      <c r="LS178" s="5">
        <v>671</v>
      </c>
      <c r="LT178" s="5">
        <v>641</v>
      </c>
      <c r="LU178" s="5">
        <v>632</v>
      </c>
      <c r="LV178" s="5">
        <v>581</v>
      </c>
      <c r="LW178" s="5">
        <v>592</v>
      </c>
      <c r="LX178" s="5">
        <v>537</v>
      </c>
      <c r="LY178" s="5">
        <v>424</v>
      </c>
      <c r="LZ178" s="5">
        <v>591</v>
      </c>
      <c r="MA178" s="5" t="s">
        <v>220</v>
      </c>
      <c r="MB178" s="5" t="s">
        <v>220</v>
      </c>
      <c r="MC178" s="5" t="s">
        <v>220</v>
      </c>
      <c r="MD178" s="5" t="s">
        <v>220</v>
      </c>
      <c r="ME178" s="5" t="s">
        <v>220</v>
      </c>
      <c r="MF178" s="5" t="s">
        <v>220</v>
      </c>
      <c r="MG178" s="5" t="s">
        <v>220</v>
      </c>
      <c r="MH178" s="5" t="s">
        <v>220</v>
      </c>
      <c r="MI178" s="5" t="s">
        <v>220</v>
      </c>
      <c r="MJ178" s="5" t="s">
        <v>220</v>
      </c>
      <c r="MK178" s="5" t="s">
        <v>220</v>
      </c>
      <c r="ML178" s="5" t="s">
        <v>220</v>
      </c>
      <c r="MM178" s="5" t="s">
        <v>220</v>
      </c>
      <c r="MN178" s="5" t="s">
        <v>220</v>
      </c>
      <c r="MO178" s="5" t="s">
        <v>220</v>
      </c>
      <c r="MP178" s="5" t="s">
        <v>220</v>
      </c>
      <c r="MQ178" s="5">
        <v>0</v>
      </c>
      <c r="MR178" s="5">
        <v>0</v>
      </c>
      <c r="MS178" s="5">
        <v>0</v>
      </c>
      <c r="MT178" s="5">
        <v>0</v>
      </c>
      <c r="MU178" s="5">
        <v>0</v>
      </c>
      <c r="MV178" s="5">
        <v>0</v>
      </c>
      <c r="MW178" s="5">
        <v>0</v>
      </c>
      <c r="MX178" s="5">
        <v>0</v>
      </c>
      <c r="MY178" s="5">
        <v>0</v>
      </c>
      <c r="MZ178" s="5">
        <v>0</v>
      </c>
      <c r="NA178" s="5">
        <v>0</v>
      </c>
      <c r="NB178" s="5">
        <v>0</v>
      </c>
      <c r="NC178" s="5">
        <v>0</v>
      </c>
      <c r="ND178" s="5">
        <v>0</v>
      </c>
      <c r="NE178" s="5" t="s">
        <v>220</v>
      </c>
      <c r="NF178" s="5" t="s">
        <v>220</v>
      </c>
      <c r="NG178" s="5" t="s">
        <v>220</v>
      </c>
      <c r="NH178" s="5" t="s">
        <v>220</v>
      </c>
      <c r="NI178" s="5" t="s">
        <v>220</v>
      </c>
      <c r="NJ178" s="5" t="s">
        <v>220</v>
      </c>
      <c r="NK178" s="5" t="s">
        <v>220</v>
      </c>
      <c r="NL178" s="5" t="s">
        <v>220</v>
      </c>
      <c r="NM178" s="5" t="s">
        <v>220</v>
      </c>
      <c r="NN178" s="5" t="s">
        <v>220</v>
      </c>
      <c r="NO178" s="5" t="s">
        <v>220</v>
      </c>
      <c r="NP178" s="5" t="s">
        <v>220</v>
      </c>
      <c r="NQ178" s="5" t="s">
        <v>220</v>
      </c>
      <c r="NR178" s="5" t="s">
        <v>220</v>
      </c>
      <c r="NS178" s="5" t="s">
        <v>220</v>
      </c>
      <c r="NT178" s="5" t="s">
        <v>220</v>
      </c>
      <c r="NU178" s="5" t="s">
        <v>220</v>
      </c>
      <c r="NV178" s="5" t="s">
        <v>220</v>
      </c>
      <c r="NW178" s="5">
        <v>0</v>
      </c>
      <c r="NX178" s="5">
        <v>0</v>
      </c>
      <c r="NY178" s="5">
        <v>0</v>
      </c>
      <c r="NZ178" s="5">
        <v>0</v>
      </c>
      <c r="OA178" s="5">
        <v>0</v>
      </c>
      <c r="OB178" s="5">
        <v>0</v>
      </c>
      <c r="OC178" s="5">
        <v>0</v>
      </c>
      <c r="OD178" s="5">
        <v>0</v>
      </c>
      <c r="OE178" s="5">
        <v>0</v>
      </c>
      <c r="OF178" s="5">
        <v>0</v>
      </c>
      <c r="OG178" s="5">
        <v>0</v>
      </c>
      <c r="OH178" s="5">
        <v>0</v>
      </c>
      <c r="OI178" s="5">
        <v>0</v>
      </c>
      <c r="OJ178" s="5">
        <v>0</v>
      </c>
      <c r="OK178" s="5" t="s">
        <v>220</v>
      </c>
      <c r="OL178" s="5" t="s">
        <v>220</v>
      </c>
      <c r="OM178" s="5" t="s">
        <v>220</v>
      </c>
      <c r="ON178" s="5" t="s">
        <v>220</v>
      </c>
      <c r="OO178" s="5" t="s">
        <v>220</v>
      </c>
      <c r="OP178" s="5" t="s">
        <v>220</v>
      </c>
      <c r="OQ178" s="5" t="s">
        <v>220</v>
      </c>
      <c r="OR178" s="5" t="s">
        <v>220</v>
      </c>
      <c r="OS178" s="5" t="s">
        <v>220</v>
      </c>
      <c r="OT178" s="5" t="s">
        <v>220</v>
      </c>
      <c r="OU178" s="5" t="s">
        <v>220</v>
      </c>
      <c r="OV178" s="5" t="s">
        <v>220</v>
      </c>
      <c r="OW178" s="5" t="s">
        <v>220</v>
      </c>
      <c r="OX178" s="5" t="s">
        <v>220</v>
      </c>
      <c r="OY178" s="5" t="s">
        <v>220</v>
      </c>
      <c r="OZ178" s="5" t="s">
        <v>220</v>
      </c>
      <c r="PA178" s="5" t="s">
        <v>220</v>
      </c>
      <c r="PB178" s="5" t="s">
        <v>220</v>
      </c>
      <c r="PC178" s="5">
        <v>1885</v>
      </c>
      <c r="PD178" s="5">
        <v>2102</v>
      </c>
      <c r="PE178" s="5">
        <v>2693</v>
      </c>
      <c r="PF178" s="5">
        <v>2349</v>
      </c>
      <c r="PG178" s="5">
        <v>2259</v>
      </c>
      <c r="PH178" s="5">
        <v>2389</v>
      </c>
      <c r="PI178" s="5">
        <v>2189</v>
      </c>
      <c r="PJ178" s="5">
        <v>2232</v>
      </c>
      <c r="PK178" s="5">
        <v>2096</v>
      </c>
      <c r="PL178" s="5">
        <v>1910</v>
      </c>
      <c r="PM178" s="5">
        <v>1813</v>
      </c>
      <c r="PN178" s="5">
        <v>2074</v>
      </c>
      <c r="PO178" s="5">
        <v>2238</v>
      </c>
      <c r="PP178" s="5">
        <v>2052</v>
      </c>
      <c r="PQ178" s="5">
        <v>2140</v>
      </c>
      <c r="PR178" s="5">
        <v>1957</v>
      </c>
      <c r="PS178" s="5" t="s">
        <v>220</v>
      </c>
      <c r="PT178" s="5" t="s">
        <v>220</v>
      </c>
      <c r="PU178" s="5" t="s">
        <v>220</v>
      </c>
      <c r="PV178" s="5" t="s">
        <v>220</v>
      </c>
      <c r="PW178" s="5" t="s">
        <v>220</v>
      </c>
      <c r="PX178" s="5" t="s">
        <v>220</v>
      </c>
      <c r="PY178" s="5" t="s">
        <v>220</v>
      </c>
      <c r="PZ178" s="5" t="s">
        <v>220</v>
      </c>
      <c r="QA178" s="5" t="s">
        <v>220</v>
      </c>
      <c r="QB178" s="5" t="s">
        <v>220</v>
      </c>
      <c r="QC178" s="5" t="s">
        <v>220</v>
      </c>
      <c r="QD178" s="5" t="s">
        <v>220</v>
      </c>
      <c r="QE178" s="5" t="s">
        <v>220</v>
      </c>
      <c r="QF178" s="5" t="s">
        <v>220</v>
      </c>
      <c r="QG178" s="5" t="s">
        <v>220</v>
      </c>
      <c r="QH178" s="5" t="s">
        <v>220</v>
      </c>
      <c r="QI178" s="5">
        <v>7368</v>
      </c>
      <c r="QJ178" s="5">
        <v>6053</v>
      </c>
      <c r="QK178" s="5">
        <v>4302</v>
      </c>
      <c r="QL178" s="5">
        <v>4663</v>
      </c>
      <c r="QM178" s="5">
        <v>4411</v>
      </c>
      <c r="QN178" s="5">
        <v>5385</v>
      </c>
      <c r="QO178" s="5">
        <v>3763</v>
      </c>
      <c r="QP178" s="5">
        <v>4293</v>
      </c>
      <c r="QQ178" s="5">
        <v>3848</v>
      </c>
      <c r="QR178" s="5">
        <v>3252</v>
      </c>
      <c r="QS178" s="5">
        <v>3142</v>
      </c>
      <c r="QT178" s="5">
        <v>3559</v>
      </c>
      <c r="QU178" s="5">
        <v>3212</v>
      </c>
      <c r="QV178" s="5">
        <v>3217</v>
      </c>
      <c r="QW178" s="5">
        <v>2899</v>
      </c>
      <c r="QX178" s="5">
        <v>2783</v>
      </c>
      <c r="QY178" s="5" t="s">
        <v>220</v>
      </c>
      <c r="QZ178" s="5" t="s">
        <v>220</v>
      </c>
      <c r="RA178" s="5" t="s">
        <v>220</v>
      </c>
      <c r="RB178" s="5" t="s">
        <v>220</v>
      </c>
      <c r="RC178" s="5" t="s">
        <v>220</v>
      </c>
      <c r="RD178" s="5" t="s">
        <v>220</v>
      </c>
      <c r="RE178" s="5" t="s">
        <v>220</v>
      </c>
      <c r="RF178" s="5" t="s">
        <v>220</v>
      </c>
      <c r="RG178" s="5" t="s">
        <v>220</v>
      </c>
      <c r="RH178" s="5" t="s">
        <v>220</v>
      </c>
      <c r="RI178" s="5" t="s">
        <v>220</v>
      </c>
      <c r="RJ178" s="5" t="s">
        <v>220</v>
      </c>
      <c r="RK178" s="5" t="s">
        <v>220</v>
      </c>
      <c r="RL178" s="5" t="s">
        <v>220</v>
      </c>
      <c r="RM178" s="5" t="s">
        <v>220</v>
      </c>
      <c r="RN178" s="5" t="s">
        <v>220</v>
      </c>
      <c r="RO178" s="5">
        <v>3166</v>
      </c>
      <c r="RP178" s="5">
        <v>4688</v>
      </c>
      <c r="RQ178" s="5">
        <v>3114</v>
      </c>
      <c r="RR178" s="5">
        <v>2655</v>
      </c>
      <c r="RS178" s="5">
        <v>3361</v>
      </c>
      <c r="RT178" s="5">
        <v>3220</v>
      </c>
      <c r="RU178" s="5">
        <v>2969</v>
      </c>
      <c r="RV178" s="5">
        <v>2400</v>
      </c>
      <c r="RW178" s="5">
        <v>2853</v>
      </c>
      <c r="RX178" s="5">
        <v>3644</v>
      </c>
      <c r="RY178" s="5">
        <v>3622</v>
      </c>
      <c r="RZ178" s="5">
        <v>3517</v>
      </c>
      <c r="SA178" s="5">
        <v>2806</v>
      </c>
      <c r="SB178" s="5">
        <v>2563</v>
      </c>
      <c r="SC178" s="5">
        <v>2856</v>
      </c>
      <c r="SD178" s="5">
        <v>3201</v>
      </c>
      <c r="SE178" s="5" t="s">
        <v>220</v>
      </c>
      <c r="SF178" s="5" t="s">
        <v>220</v>
      </c>
      <c r="SG178" s="5" t="s">
        <v>220</v>
      </c>
      <c r="SH178" s="5" t="s">
        <v>220</v>
      </c>
      <c r="SI178" s="5" t="s">
        <v>220</v>
      </c>
      <c r="SJ178" s="5" t="s">
        <v>220</v>
      </c>
      <c r="SK178" s="5" t="s">
        <v>220</v>
      </c>
      <c r="SL178" s="5" t="s">
        <v>220</v>
      </c>
      <c r="SM178" s="5" t="s">
        <v>220</v>
      </c>
      <c r="SN178" s="5" t="s">
        <v>220</v>
      </c>
      <c r="SO178" s="5" t="s">
        <v>220</v>
      </c>
      <c r="SP178" s="5" t="s">
        <v>220</v>
      </c>
      <c r="SQ178" s="5" t="s">
        <v>220</v>
      </c>
      <c r="SR178" s="5" t="s">
        <v>220</v>
      </c>
      <c r="SS178" s="5" t="s">
        <v>220</v>
      </c>
      <c r="ST178" s="5" t="s">
        <v>220</v>
      </c>
      <c r="SU178" s="5">
        <v>-30</v>
      </c>
      <c r="SV178" s="5">
        <v>210</v>
      </c>
      <c r="SW178" s="5">
        <v>316</v>
      </c>
      <c r="SX178" s="5">
        <v>266</v>
      </c>
      <c r="SY178" s="5">
        <v>309</v>
      </c>
      <c r="SZ178" s="5">
        <v>363</v>
      </c>
      <c r="TA178" s="5">
        <v>442</v>
      </c>
      <c r="TB178" s="5">
        <v>431</v>
      </c>
      <c r="TC178" s="5">
        <v>482</v>
      </c>
      <c r="TD178" s="5">
        <v>466</v>
      </c>
      <c r="TE178" s="5">
        <v>563</v>
      </c>
      <c r="TF178" s="5">
        <v>646</v>
      </c>
      <c r="TG178" s="5">
        <v>658</v>
      </c>
      <c r="TH178" s="5">
        <v>630</v>
      </c>
      <c r="TI178" s="5">
        <v>651</v>
      </c>
      <c r="TJ178" s="5">
        <v>685</v>
      </c>
      <c r="TK178" s="5" t="s">
        <v>220</v>
      </c>
      <c r="TL178" s="5" t="s">
        <v>220</v>
      </c>
      <c r="TM178" s="5" t="s">
        <v>220</v>
      </c>
      <c r="TN178" s="5" t="s">
        <v>220</v>
      </c>
      <c r="TO178" s="5" t="s">
        <v>220</v>
      </c>
      <c r="TP178" s="5" t="s">
        <v>220</v>
      </c>
      <c r="TQ178" s="5" t="s">
        <v>220</v>
      </c>
      <c r="TR178" s="5" t="s">
        <v>220</v>
      </c>
      <c r="TS178" s="5" t="s">
        <v>220</v>
      </c>
      <c r="TT178" s="5" t="s">
        <v>220</v>
      </c>
      <c r="TU178" s="5" t="s">
        <v>220</v>
      </c>
      <c r="TV178" s="5" t="s">
        <v>220</v>
      </c>
      <c r="TW178" s="5" t="s">
        <v>220</v>
      </c>
      <c r="TX178" s="5" t="s">
        <v>220</v>
      </c>
      <c r="TY178" s="5" t="s">
        <v>220</v>
      </c>
      <c r="TZ178" s="5" t="s">
        <v>220</v>
      </c>
      <c r="UA178" s="5">
        <v>282</v>
      </c>
      <c r="UB178" s="5">
        <v>21</v>
      </c>
      <c r="UC178" s="5">
        <v>30</v>
      </c>
      <c r="UD178" s="5">
        <v>25</v>
      </c>
      <c r="UE178" s="5">
        <v>24</v>
      </c>
      <c r="UF178" s="5">
        <v>31</v>
      </c>
      <c r="UG178" s="5">
        <v>36</v>
      </c>
      <c r="UH178" s="5">
        <v>42</v>
      </c>
      <c r="UI178" s="5">
        <v>49</v>
      </c>
      <c r="UJ178" s="5">
        <v>28</v>
      </c>
      <c r="UK178" s="5">
        <v>0</v>
      </c>
      <c r="UL178" s="5">
        <v>0</v>
      </c>
      <c r="UM178" s="5">
        <v>0</v>
      </c>
      <c r="UN178" s="5">
        <v>0</v>
      </c>
      <c r="UO178" s="5">
        <v>0</v>
      </c>
      <c r="UP178" s="5">
        <v>0</v>
      </c>
      <c r="UQ178" s="5" t="s">
        <v>220</v>
      </c>
      <c r="UR178" s="5" t="s">
        <v>220</v>
      </c>
      <c r="US178" s="5" t="s">
        <v>220</v>
      </c>
      <c r="UT178" s="5" t="s">
        <v>220</v>
      </c>
      <c r="UU178" s="5" t="s">
        <v>220</v>
      </c>
      <c r="UV178" s="5" t="s">
        <v>220</v>
      </c>
      <c r="UW178" s="5" t="s">
        <v>220</v>
      </c>
      <c r="UX178" s="5" t="s">
        <v>220</v>
      </c>
      <c r="UY178" s="5" t="s">
        <v>220</v>
      </c>
      <c r="UZ178" s="5" t="s">
        <v>220</v>
      </c>
      <c r="VA178" s="5" t="s">
        <v>220</v>
      </c>
      <c r="VB178" s="5" t="s">
        <v>220</v>
      </c>
      <c r="VC178" s="5" t="s">
        <v>220</v>
      </c>
      <c r="VD178" s="5" t="s">
        <v>220</v>
      </c>
      <c r="VE178" s="5" t="s">
        <v>220</v>
      </c>
      <c r="VF178" s="5" t="s">
        <v>220</v>
      </c>
      <c r="VG178" s="5">
        <v>5883</v>
      </c>
      <c r="VH178" s="5">
        <v>9241</v>
      </c>
      <c r="VI178" s="5">
        <v>8514</v>
      </c>
      <c r="VJ178" s="5">
        <v>5700</v>
      </c>
      <c r="VK178" s="5">
        <v>8810</v>
      </c>
      <c r="VL178" s="5">
        <v>7272</v>
      </c>
      <c r="VM178" s="5">
        <v>6189</v>
      </c>
      <c r="VN178" s="5">
        <v>7020</v>
      </c>
      <c r="VO178" s="5">
        <v>7073</v>
      </c>
      <c r="VP178" s="5">
        <v>6460</v>
      </c>
      <c r="VQ178" s="5">
        <v>7793</v>
      </c>
      <c r="VR178" s="5">
        <v>6764</v>
      </c>
      <c r="VS178" s="5">
        <v>5901</v>
      </c>
      <c r="VT178" s="5">
        <v>6477</v>
      </c>
      <c r="VU178" s="5">
        <v>6207</v>
      </c>
      <c r="VV178" s="5">
        <v>6107</v>
      </c>
      <c r="VW178" s="5" t="s">
        <v>220</v>
      </c>
      <c r="VX178" s="5" t="s">
        <v>220</v>
      </c>
      <c r="VY178" s="5" t="s">
        <v>220</v>
      </c>
      <c r="VZ178" s="5" t="s">
        <v>220</v>
      </c>
      <c r="WA178" s="5" t="s">
        <v>220</v>
      </c>
      <c r="WB178" s="5" t="s">
        <v>220</v>
      </c>
      <c r="WC178" s="5" t="s">
        <v>220</v>
      </c>
      <c r="WD178" s="5" t="s">
        <v>220</v>
      </c>
      <c r="WE178" s="5" t="s">
        <v>220</v>
      </c>
      <c r="WF178" s="5" t="s">
        <v>220</v>
      </c>
      <c r="WG178" s="5" t="s">
        <v>220</v>
      </c>
      <c r="WH178" s="5" t="s">
        <v>220</v>
      </c>
      <c r="WI178" s="5" t="s">
        <v>220</v>
      </c>
      <c r="WJ178" s="5" t="s">
        <v>220</v>
      </c>
      <c r="WK178" s="5" t="s">
        <v>220</v>
      </c>
      <c r="WL178" s="5" t="s">
        <v>220</v>
      </c>
      <c r="WM178" s="5">
        <v>192</v>
      </c>
      <c r="WN178" s="5">
        <v>34</v>
      </c>
      <c r="WO178" s="5">
        <v>24</v>
      </c>
      <c r="WP178" s="5">
        <v>45</v>
      </c>
      <c r="WQ178" s="5">
        <v>38</v>
      </c>
      <c r="WR178" s="5">
        <v>24</v>
      </c>
      <c r="WS178" s="5">
        <v>39</v>
      </c>
      <c r="WT178" s="5">
        <v>44</v>
      </c>
      <c r="WU178" s="5">
        <v>58</v>
      </c>
      <c r="WV178" s="5">
        <v>46</v>
      </c>
      <c r="WW178" s="5">
        <v>53</v>
      </c>
      <c r="WX178" s="5">
        <v>138</v>
      </c>
      <c r="WY178" s="5">
        <v>54</v>
      </c>
      <c r="WZ178" s="5">
        <v>41</v>
      </c>
      <c r="XA178" s="5">
        <v>44</v>
      </c>
      <c r="XB178" s="5">
        <v>46</v>
      </c>
      <c r="XC178" s="5" t="s">
        <v>220</v>
      </c>
      <c r="XD178" s="5" t="s">
        <v>220</v>
      </c>
      <c r="XE178" s="5" t="s">
        <v>220</v>
      </c>
      <c r="XF178" s="5" t="s">
        <v>220</v>
      </c>
      <c r="XG178" s="5" t="s">
        <v>220</v>
      </c>
      <c r="XH178" s="5" t="s">
        <v>220</v>
      </c>
      <c r="XI178" s="5" t="s">
        <v>220</v>
      </c>
      <c r="XJ178" s="5" t="s">
        <v>220</v>
      </c>
      <c r="XK178" s="5" t="s">
        <v>220</v>
      </c>
      <c r="XL178" s="5" t="s">
        <v>220</v>
      </c>
      <c r="XM178" s="5" t="s">
        <v>220</v>
      </c>
      <c r="XN178" s="5" t="s">
        <v>220</v>
      </c>
      <c r="XO178" s="5" t="s">
        <v>220</v>
      </c>
      <c r="XP178" s="5" t="s">
        <v>220</v>
      </c>
      <c r="XQ178" s="5" t="s">
        <v>220</v>
      </c>
      <c r="XR178" s="5" t="s">
        <v>220</v>
      </c>
      <c r="XS178" s="2">
        <v>19390</v>
      </c>
      <c r="XT178" s="3" t="s">
        <v>222</v>
      </c>
      <c r="XU178" s="3" t="s">
        <v>221</v>
      </c>
      <c r="XV178" s="3" t="s">
        <v>221</v>
      </c>
      <c r="XW178" s="3" t="s">
        <v>221</v>
      </c>
      <c r="XX178" s="3" t="s">
        <v>222</v>
      </c>
      <c r="XY178" s="3" t="s">
        <v>222</v>
      </c>
      <c r="XZ178" s="3" t="s">
        <v>239</v>
      </c>
    </row>
    <row r="179" spans="1:650" x14ac:dyDescent="0.3">
      <c r="A179" s="1" t="s">
        <v>173</v>
      </c>
      <c r="B179" s="2">
        <v>4057102</v>
      </c>
      <c r="C179" s="5">
        <v>101676</v>
      </c>
      <c r="D179" s="5">
        <v>34671</v>
      </c>
      <c r="E179" s="5">
        <v>13273</v>
      </c>
      <c r="F179" s="5">
        <v>23672</v>
      </c>
      <c r="G179" s="5">
        <v>43134</v>
      </c>
      <c r="H179" s="5">
        <v>91259</v>
      </c>
      <c r="I179" s="5">
        <v>6799</v>
      </c>
      <c r="J179" s="5">
        <v>15216</v>
      </c>
      <c r="K179" s="5">
        <v>19820</v>
      </c>
      <c r="L179" s="5">
        <v>7257</v>
      </c>
      <c r="M179" s="5">
        <v>6737</v>
      </c>
      <c r="N179" s="5">
        <v>2404</v>
      </c>
      <c r="O179" s="5">
        <v>7282</v>
      </c>
      <c r="P179" s="5">
        <v>17930</v>
      </c>
      <c r="Q179" s="5">
        <v>7291</v>
      </c>
      <c r="R179" s="5">
        <v>1754</v>
      </c>
      <c r="S179" s="5">
        <v>744</v>
      </c>
      <c r="T179" s="5">
        <v>45055</v>
      </c>
      <c r="U179" s="5">
        <v>107</v>
      </c>
      <c r="V179" s="5">
        <v>0</v>
      </c>
      <c r="W179" s="5">
        <v>0</v>
      </c>
      <c r="X179" s="5">
        <v>0</v>
      </c>
      <c r="Y179" s="5">
        <v>0</v>
      </c>
      <c r="Z179" s="5">
        <v>0</v>
      </c>
      <c r="AA179" s="5">
        <v>0</v>
      </c>
      <c r="AB179" s="5">
        <v>0</v>
      </c>
      <c r="AC179" s="5">
        <v>0</v>
      </c>
      <c r="AD179" s="5">
        <v>0</v>
      </c>
      <c r="AE179" s="5">
        <v>0</v>
      </c>
      <c r="AF179" s="5">
        <v>0</v>
      </c>
      <c r="AG179" s="5">
        <v>0</v>
      </c>
      <c r="AH179" s="5">
        <v>0</v>
      </c>
      <c r="AI179" s="5">
        <v>418819</v>
      </c>
      <c r="AJ179" s="5">
        <v>381732</v>
      </c>
      <c r="AK179" s="5">
        <v>171058</v>
      </c>
      <c r="AL179" s="5">
        <v>408460</v>
      </c>
      <c r="AM179" s="5">
        <v>290567</v>
      </c>
      <c r="AN179" s="5">
        <v>566101</v>
      </c>
      <c r="AO179" s="5">
        <v>157025</v>
      </c>
      <c r="AP179" s="5">
        <v>319839</v>
      </c>
      <c r="AQ179" s="5">
        <v>118208</v>
      </c>
      <c r="AR179" s="5">
        <v>898041</v>
      </c>
      <c r="AS179" s="5">
        <v>143595</v>
      </c>
      <c r="AT179" s="5">
        <v>267877</v>
      </c>
      <c r="AU179" s="5">
        <v>78246</v>
      </c>
      <c r="AV179" s="5">
        <v>85777</v>
      </c>
      <c r="AW179" s="5">
        <v>500661</v>
      </c>
      <c r="AX179" s="5">
        <v>247820</v>
      </c>
      <c r="AY179" s="5">
        <v>322695</v>
      </c>
      <c r="AZ179" s="5">
        <v>389887</v>
      </c>
      <c r="BA179" s="5">
        <v>262712</v>
      </c>
      <c r="BB179" s="5">
        <v>136409</v>
      </c>
      <c r="BC179" s="5">
        <v>116903</v>
      </c>
      <c r="BD179" s="5">
        <v>29438</v>
      </c>
      <c r="BE179" s="5">
        <v>82837</v>
      </c>
      <c r="BF179" s="5">
        <v>175351</v>
      </c>
      <c r="BG179" s="5">
        <v>121087</v>
      </c>
      <c r="BH179" s="5">
        <v>129154</v>
      </c>
      <c r="BI179" s="5">
        <v>93595</v>
      </c>
      <c r="BJ179" s="5">
        <v>67259</v>
      </c>
      <c r="BK179" s="5">
        <v>49691</v>
      </c>
      <c r="BL179" s="5">
        <v>39922</v>
      </c>
      <c r="BM179" s="5">
        <v>22704</v>
      </c>
      <c r="BN179" s="5">
        <v>13593</v>
      </c>
      <c r="BO179" s="5">
        <v>134730</v>
      </c>
      <c r="BP179" s="5">
        <v>79811</v>
      </c>
      <c r="BQ179" s="5">
        <v>55656</v>
      </c>
      <c r="BR179" s="5">
        <v>175520</v>
      </c>
      <c r="BS179" s="5">
        <v>27111</v>
      </c>
      <c r="BT179" s="5">
        <v>130206</v>
      </c>
      <c r="BU179" s="5">
        <v>69923</v>
      </c>
      <c r="BV179" s="5">
        <v>18636</v>
      </c>
      <c r="BW179" s="5">
        <v>48925</v>
      </c>
      <c r="BX179" s="5">
        <v>47907</v>
      </c>
      <c r="BY179" s="5">
        <v>14306</v>
      </c>
      <c r="BZ179" s="5">
        <v>59420</v>
      </c>
      <c r="CA179" s="5">
        <v>9975</v>
      </c>
      <c r="CB179" s="5">
        <v>65859</v>
      </c>
      <c r="CC179" s="5">
        <v>30031</v>
      </c>
      <c r="CD179" s="5">
        <v>18663</v>
      </c>
      <c r="CE179" s="5">
        <v>39484</v>
      </c>
      <c r="CF179" s="5">
        <v>17606</v>
      </c>
      <c r="CG179" s="5">
        <v>-1983</v>
      </c>
      <c r="CH179" s="5">
        <v>25318</v>
      </c>
      <c r="CI179" s="5">
        <v>29259</v>
      </c>
      <c r="CJ179" s="5">
        <v>5518</v>
      </c>
      <c r="CK179" s="5">
        <v>5356</v>
      </c>
      <c r="CL179" s="5">
        <v>9726</v>
      </c>
      <c r="CM179" s="5">
        <v>7024</v>
      </c>
      <c r="CN179" s="5">
        <v>22760</v>
      </c>
      <c r="CO179" s="5">
        <v>3072</v>
      </c>
      <c r="CP179" s="5">
        <v>3312</v>
      </c>
      <c r="CQ179" s="5">
        <v>4272</v>
      </c>
      <c r="CR179" s="5">
        <v>1966</v>
      </c>
      <c r="CS179" s="5">
        <v>4348</v>
      </c>
      <c r="CT179" s="5">
        <v>6595</v>
      </c>
      <c r="CU179" s="5">
        <v>420941</v>
      </c>
      <c r="CV179" s="5">
        <v>256238</v>
      </c>
      <c r="CW179" s="5">
        <v>242927</v>
      </c>
      <c r="CX179" s="5">
        <v>295438</v>
      </c>
      <c r="CY179" s="5">
        <v>202503</v>
      </c>
      <c r="CZ179" s="5">
        <v>241888</v>
      </c>
      <c r="DA179" s="5">
        <v>206199</v>
      </c>
      <c r="DB179" s="5">
        <v>246802</v>
      </c>
      <c r="DC179" s="5">
        <v>196572</v>
      </c>
      <c r="DD179" s="5">
        <v>213708</v>
      </c>
      <c r="DE179" s="5">
        <v>320957</v>
      </c>
      <c r="DF179" s="5">
        <v>256629</v>
      </c>
      <c r="DG179" s="5">
        <v>197227</v>
      </c>
      <c r="DH179" s="5">
        <v>217892</v>
      </c>
      <c r="DI179" s="5">
        <v>158988</v>
      </c>
      <c r="DJ179" s="5">
        <v>131350</v>
      </c>
      <c r="DK179" s="5">
        <v>134517</v>
      </c>
      <c r="DL179" s="5">
        <v>126715</v>
      </c>
      <c r="DM179" s="5">
        <v>114587</v>
      </c>
      <c r="DN179" s="5">
        <v>107327</v>
      </c>
      <c r="DO179" s="5">
        <v>106917</v>
      </c>
      <c r="DP179" s="5">
        <v>114570</v>
      </c>
      <c r="DQ179" s="5">
        <v>160389</v>
      </c>
      <c r="DR179" s="5">
        <v>138395</v>
      </c>
      <c r="DS179" s="5">
        <v>129384</v>
      </c>
      <c r="DT179" s="5">
        <v>126987</v>
      </c>
      <c r="DU179" s="5">
        <v>122754</v>
      </c>
      <c r="DV179" s="5">
        <v>120294</v>
      </c>
      <c r="DW179" s="5">
        <v>95820</v>
      </c>
      <c r="DX179" s="5">
        <v>101529</v>
      </c>
      <c r="DY179" s="5">
        <v>106735</v>
      </c>
      <c r="DZ179" s="5">
        <v>112294</v>
      </c>
      <c r="EA179" s="5">
        <v>101052</v>
      </c>
      <c r="EB179" s="5">
        <v>74550</v>
      </c>
      <c r="EC179" s="5">
        <v>37206</v>
      </c>
      <c r="ED179" s="5">
        <v>66957</v>
      </c>
      <c r="EE179" s="5">
        <v>29695</v>
      </c>
      <c r="EF179" s="5">
        <v>50338</v>
      </c>
      <c r="EG179" s="5">
        <v>24461</v>
      </c>
      <c r="EH179" s="5">
        <v>36809</v>
      </c>
      <c r="EI179" s="5">
        <v>43618</v>
      </c>
      <c r="EJ179" s="5">
        <v>37200</v>
      </c>
      <c r="EK179" s="5">
        <v>37151</v>
      </c>
      <c r="EL179" s="5">
        <v>47491</v>
      </c>
      <c r="EM179" s="5">
        <v>18240</v>
      </c>
      <c r="EN179" s="5">
        <v>28615</v>
      </c>
      <c r="EO179" s="5">
        <v>30277</v>
      </c>
      <c r="EP179" s="5">
        <v>18764</v>
      </c>
      <c r="EQ179" s="5">
        <v>19695</v>
      </c>
      <c r="ER179" s="5">
        <v>27415</v>
      </c>
      <c r="ES179" s="5">
        <v>9072</v>
      </c>
      <c r="ET179" s="5">
        <v>12337</v>
      </c>
      <c r="EU179" s="5">
        <v>8062</v>
      </c>
      <c r="EV179" s="5">
        <v>-11255</v>
      </c>
      <c r="EW179" s="5">
        <v>19847</v>
      </c>
      <c r="EX179" s="5">
        <v>21383</v>
      </c>
      <c r="EY179" s="5">
        <v>33362</v>
      </c>
      <c r="EZ179" s="5">
        <v>45179</v>
      </c>
      <c r="FA179" s="5">
        <v>23458</v>
      </c>
      <c r="FB179" s="5">
        <v>54934</v>
      </c>
      <c r="FC179" s="5">
        <v>27296</v>
      </c>
      <c r="FD179" s="5">
        <v>35665</v>
      </c>
      <c r="FE179" s="5">
        <v>56789</v>
      </c>
      <c r="FF179" s="5">
        <v>18693</v>
      </c>
      <c r="FG179" s="5">
        <v>0</v>
      </c>
      <c r="FH179" s="5">
        <v>0</v>
      </c>
      <c r="FI179" s="5">
        <v>0</v>
      </c>
      <c r="FJ179" s="5">
        <v>0</v>
      </c>
      <c r="FK179" s="5">
        <v>0</v>
      </c>
      <c r="FL179" s="5">
        <v>0</v>
      </c>
      <c r="FM179" s="5">
        <v>0</v>
      </c>
      <c r="FN179" s="5">
        <v>0</v>
      </c>
      <c r="FO179" s="5">
        <v>0</v>
      </c>
      <c r="FP179" s="5">
        <v>0</v>
      </c>
      <c r="FQ179" s="5">
        <v>0</v>
      </c>
      <c r="FR179" s="5">
        <v>0</v>
      </c>
      <c r="FS179" s="5">
        <v>0</v>
      </c>
      <c r="FT179" s="5">
        <v>0</v>
      </c>
      <c r="FU179" s="5" t="s">
        <v>220</v>
      </c>
      <c r="FV179" s="5" t="s">
        <v>220</v>
      </c>
      <c r="FW179" s="5" t="s">
        <v>220</v>
      </c>
      <c r="FX179" s="5" t="s">
        <v>220</v>
      </c>
      <c r="FY179" s="5" t="s">
        <v>220</v>
      </c>
      <c r="FZ179" s="5" t="s">
        <v>220</v>
      </c>
      <c r="GA179" s="5" t="s">
        <v>220</v>
      </c>
      <c r="GB179" s="5" t="s">
        <v>220</v>
      </c>
      <c r="GC179" s="5" t="s">
        <v>220</v>
      </c>
      <c r="GD179" s="5" t="s">
        <v>220</v>
      </c>
      <c r="GE179" s="5" t="s">
        <v>220</v>
      </c>
      <c r="GF179" s="5" t="s">
        <v>220</v>
      </c>
      <c r="GG179" s="5" t="s">
        <v>220</v>
      </c>
      <c r="GH179" s="5" t="s">
        <v>220</v>
      </c>
      <c r="GI179" s="5" t="s">
        <v>220</v>
      </c>
      <c r="GJ179" s="5" t="s">
        <v>220</v>
      </c>
      <c r="GK179" s="5" t="s">
        <v>220</v>
      </c>
      <c r="GL179" s="5" t="s">
        <v>220</v>
      </c>
      <c r="GM179" s="5">
        <v>1177217</v>
      </c>
      <c r="GN179" s="5">
        <v>827002</v>
      </c>
      <c r="GO179" s="5">
        <v>520121</v>
      </c>
      <c r="GP179" s="5">
        <v>970046</v>
      </c>
      <c r="GQ179" s="5">
        <v>593010</v>
      </c>
      <c r="GR179" s="5">
        <v>1079793</v>
      </c>
      <c r="GS179" s="5">
        <v>464406</v>
      </c>
      <c r="GT179" s="5">
        <v>637302</v>
      </c>
      <c r="GU179" s="5">
        <v>427143</v>
      </c>
      <c r="GV179" s="5">
        <v>1204113</v>
      </c>
      <c r="GW179" s="5">
        <v>522746</v>
      </c>
      <c r="GX179" s="5">
        <v>633820</v>
      </c>
      <c r="GY179" s="5">
        <v>310971</v>
      </c>
      <c r="GZ179" s="5">
        <v>416074</v>
      </c>
      <c r="HA179" s="5">
        <v>727281</v>
      </c>
      <c r="HB179" s="5">
        <v>418317</v>
      </c>
      <c r="HC179" s="5">
        <v>517135</v>
      </c>
      <c r="HD179" s="5">
        <v>606679</v>
      </c>
      <c r="HE179" s="5">
        <v>384496</v>
      </c>
      <c r="HF179" s="5">
        <v>281391</v>
      </c>
      <c r="HG179" s="5">
        <v>261141</v>
      </c>
      <c r="HH179" s="5">
        <v>138271</v>
      </c>
      <c r="HI179" s="5">
        <v>268429</v>
      </c>
      <c r="HJ179" s="5">
        <v>344855</v>
      </c>
      <c r="HK179" s="5">
        <v>290856</v>
      </c>
      <c r="HL179" s="5">
        <v>324079</v>
      </c>
      <c r="HM179" s="5">
        <v>241194</v>
      </c>
      <c r="HN179" s="5">
        <v>292870</v>
      </c>
      <c r="HO179" s="5">
        <v>177079</v>
      </c>
      <c r="HP179" s="5">
        <v>179082</v>
      </c>
      <c r="HQ179" s="5">
        <v>190576</v>
      </c>
      <c r="HR179" s="5">
        <v>151174</v>
      </c>
      <c r="HS179" s="5">
        <v>805825</v>
      </c>
      <c r="HT179" s="5">
        <v>1015651</v>
      </c>
      <c r="HU179" s="5">
        <v>1068111</v>
      </c>
      <c r="HV179" s="5">
        <v>1103839</v>
      </c>
      <c r="HW179" s="5">
        <v>1161469</v>
      </c>
      <c r="HX179" s="5">
        <v>1081142</v>
      </c>
      <c r="HY179" s="5">
        <v>1104340</v>
      </c>
      <c r="HZ179" s="5">
        <v>919392</v>
      </c>
      <c r="IA179" s="5">
        <v>1112997</v>
      </c>
      <c r="IB179" s="5">
        <v>957789</v>
      </c>
      <c r="IC179" s="5">
        <v>887739</v>
      </c>
      <c r="ID179" s="5">
        <v>965297</v>
      </c>
      <c r="IE179" s="5">
        <v>966879</v>
      </c>
      <c r="IF179" s="5">
        <v>916436</v>
      </c>
      <c r="IG179" s="5">
        <v>965155</v>
      </c>
      <c r="IH179" s="5">
        <v>727436</v>
      </c>
      <c r="II179" s="5">
        <v>646506</v>
      </c>
      <c r="IJ179" s="5">
        <v>662329</v>
      </c>
      <c r="IK179" s="5">
        <v>794377</v>
      </c>
      <c r="IL179" s="5">
        <v>662266</v>
      </c>
      <c r="IM179" s="5">
        <v>633628</v>
      </c>
      <c r="IN179" s="5">
        <v>639930</v>
      </c>
      <c r="IO179" s="5">
        <v>604211</v>
      </c>
      <c r="IP179" s="5">
        <v>616561</v>
      </c>
      <c r="IQ179" s="5">
        <v>607255</v>
      </c>
      <c r="IR179" s="5">
        <v>595756</v>
      </c>
      <c r="IS179" s="5">
        <v>677052</v>
      </c>
      <c r="IT179" s="5">
        <v>594975</v>
      </c>
      <c r="IU179" s="5">
        <v>595485</v>
      </c>
      <c r="IV179" s="5">
        <v>508147</v>
      </c>
      <c r="IW179" s="5">
        <v>501910</v>
      </c>
      <c r="IX179" s="5">
        <v>513754</v>
      </c>
      <c r="IY179" s="5">
        <v>181211</v>
      </c>
      <c r="IZ179" s="5">
        <v>161124</v>
      </c>
      <c r="JA179" s="5">
        <v>155737</v>
      </c>
      <c r="JB179" s="5">
        <v>159804</v>
      </c>
      <c r="JC179" s="5">
        <v>146493</v>
      </c>
      <c r="JD179" s="5">
        <v>165332</v>
      </c>
      <c r="JE179" s="5">
        <v>169321</v>
      </c>
      <c r="JF179" s="5">
        <v>144790</v>
      </c>
      <c r="JG179" s="5">
        <v>180274</v>
      </c>
      <c r="JH179" s="5">
        <v>208553</v>
      </c>
      <c r="JI179" s="5">
        <v>158534</v>
      </c>
      <c r="JJ179" s="5">
        <v>198679</v>
      </c>
      <c r="JK179" s="5">
        <v>167798</v>
      </c>
      <c r="JL179" s="5">
        <v>145612</v>
      </c>
      <c r="JM179" s="5">
        <v>154461</v>
      </c>
      <c r="JN179" s="5">
        <v>173723</v>
      </c>
      <c r="JO179" s="5">
        <v>138687</v>
      </c>
      <c r="JP179" s="5">
        <v>176177</v>
      </c>
      <c r="JQ179" s="5">
        <v>171631</v>
      </c>
      <c r="JR179" s="5">
        <v>159971</v>
      </c>
      <c r="JS179" s="5">
        <v>167905</v>
      </c>
      <c r="JT179" s="5">
        <v>149930</v>
      </c>
      <c r="JU179" s="5">
        <v>149332</v>
      </c>
      <c r="JV179" s="5">
        <v>153682</v>
      </c>
      <c r="JW179" s="5">
        <v>150501</v>
      </c>
      <c r="JX179" s="5">
        <v>122838</v>
      </c>
      <c r="JY179" s="5">
        <v>119505</v>
      </c>
      <c r="JZ179" s="5">
        <v>122050</v>
      </c>
      <c r="KA179" s="5">
        <v>104312</v>
      </c>
      <c r="KB179" s="5">
        <v>113846</v>
      </c>
      <c r="KC179" s="5">
        <v>97420</v>
      </c>
      <c r="KD179" s="5">
        <v>104310</v>
      </c>
      <c r="KE179" s="5">
        <v>92282</v>
      </c>
      <c r="KF179" s="5">
        <v>85022</v>
      </c>
      <c r="KG179" s="5">
        <v>84109</v>
      </c>
      <c r="KH179" s="5">
        <v>67722</v>
      </c>
      <c r="KI179" s="5">
        <v>58921</v>
      </c>
      <c r="KJ179" s="5">
        <v>48690</v>
      </c>
      <c r="KK179" s="5">
        <v>49286</v>
      </c>
      <c r="KL179" s="5">
        <v>41178</v>
      </c>
      <c r="KM179" s="5">
        <v>34428</v>
      </c>
      <c r="KN179" s="5">
        <v>29868</v>
      </c>
      <c r="KO179" s="5">
        <v>31059</v>
      </c>
      <c r="KP179" s="5">
        <v>30162</v>
      </c>
      <c r="KQ179" s="5">
        <v>14117</v>
      </c>
      <c r="KR179" s="5">
        <v>18323</v>
      </c>
      <c r="KS179" s="5">
        <v>31047</v>
      </c>
      <c r="KT179" s="5">
        <v>35973</v>
      </c>
      <c r="KU179" s="5">
        <v>28323</v>
      </c>
      <c r="KV179" s="5">
        <v>33847</v>
      </c>
      <c r="KW179" s="5">
        <v>10755</v>
      </c>
      <c r="KX179" s="5">
        <v>24561</v>
      </c>
      <c r="KY179" s="5">
        <v>12134</v>
      </c>
      <c r="KZ179" s="5">
        <v>5965</v>
      </c>
      <c r="LA179" s="5">
        <v>6205</v>
      </c>
      <c r="LB179" s="5">
        <v>5723</v>
      </c>
      <c r="LC179" s="5">
        <v>5422</v>
      </c>
      <c r="LD179" s="5">
        <v>4821</v>
      </c>
      <c r="LE179" s="5">
        <v>4478</v>
      </c>
      <c r="LF179" s="5">
        <v>4196</v>
      </c>
      <c r="LG179" s="5">
        <v>4467</v>
      </c>
      <c r="LH179" s="5">
        <v>4491</v>
      </c>
      <c r="LI179" s="5">
        <v>4550</v>
      </c>
      <c r="LJ179" s="5">
        <v>4697</v>
      </c>
      <c r="LK179" s="5">
        <v>12498</v>
      </c>
      <c r="LL179" s="5">
        <v>12840</v>
      </c>
      <c r="LM179" s="5">
        <v>12228</v>
      </c>
      <c r="LN179" s="5">
        <v>12738</v>
      </c>
      <c r="LO179" s="5">
        <v>11223</v>
      </c>
      <c r="LP179" s="5">
        <v>11631</v>
      </c>
      <c r="LQ179" s="5">
        <v>9610</v>
      </c>
      <c r="LR179" s="5">
        <v>10145</v>
      </c>
      <c r="LS179" s="5">
        <v>9169</v>
      </c>
      <c r="LT179" s="5">
        <v>10238</v>
      </c>
      <c r="LU179" s="5">
        <v>9006</v>
      </c>
      <c r="LV179" s="5">
        <v>8531</v>
      </c>
      <c r="LW179" s="5">
        <v>7392</v>
      </c>
      <c r="LX179" s="5">
        <v>7271</v>
      </c>
      <c r="LY179" s="5">
        <v>8844</v>
      </c>
      <c r="LZ179" s="5">
        <v>8228</v>
      </c>
      <c r="MA179" s="5">
        <v>7612</v>
      </c>
      <c r="MB179" s="5">
        <v>7768</v>
      </c>
      <c r="MC179" s="5">
        <v>8467</v>
      </c>
      <c r="MD179" s="5">
        <v>10041</v>
      </c>
      <c r="ME179" s="5">
        <v>7427</v>
      </c>
      <c r="MF179" s="5">
        <v>7030</v>
      </c>
      <c r="MG179" s="5">
        <v>8712</v>
      </c>
      <c r="MH179" s="5">
        <v>6141</v>
      </c>
      <c r="MI179" s="5">
        <v>7394</v>
      </c>
      <c r="MJ179" s="5">
        <v>6095</v>
      </c>
      <c r="MK179" s="5">
        <v>4670</v>
      </c>
      <c r="ML179" s="5">
        <v>4420</v>
      </c>
      <c r="MM179" s="5">
        <v>3899</v>
      </c>
      <c r="MN179" s="5">
        <v>3672</v>
      </c>
      <c r="MO179" s="5">
        <v>3391</v>
      </c>
      <c r="MP179" s="5">
        <v>3594</v>
      </c>
      <c r="MQ179" s="5">
        <v>6794</v>
      </c>
      <c r="MR179" s="5">
        <v>7833</v>
      </c>
      <c r="MS179" s="5">
        <v>6929</v>
      </c>
      <c r="MT179" s="5">
        <v>6583</v>
      </c>
      <c r="MU179" s="5">
        <v>7152</v>
      </c>
      <c r="MV179" s="5">
        <v>6656</v>
      </c>
      <c r="MW179" s="5">
        <v>9067</v>
      </c>
      <c r="MX179" s="5">
        <v>8688</v>
      </c>
      <c r="MY179" s="5">
        <v>9663</v>
      </c>
      <c r="MZ179" s="5">
        <v>10119</v>
      </c>
      <c r="NA179" s="5">
        <v>10313</v>
      </c>
      <c r="NB179" s="5">
        <v>8379</v>
      </c>
      <c r="NC179" s="5">
        <v>8492</v>
      </c>
      <c r="ND179" s="5">
        <v>7616</v>
      </c>
      <c r="NE179" s="5" t="s">
        <v>220</v>
      </c>
      <c r="NF179" s="5" t="s">
        <v>220</v>
      </c>
      <c r="NG179" s="5" t="s">
        <v>220</v>
      </c>
      <c r="NH179" s="5" t="s">
        <v>220</v>
      </c>
      <c r="NI179" s="5" t="s">
        <v>220</v>
      </c>
      <c r="NJ179" s="5" t="s">
        <v>220</v>
      </c>
      <c r="NK179" s="5" t="s">
        <v>220</v>
      </c>
      <c r="NL179" s="5" t="s">
        <v>220</v>
      </c>
      <c r="NM179" s="5" t="s">
        <v>220</v>
      </c>
      <c r="NN179" s="5" t="s">
        <v>220</v>
      </c>
      <c r="NO179" s="5" t="s">
        <v>220</v>
      </c>
      <c r="NP179" s="5" t="s">
        <v>220</v>
      </c>
      <c r="NQ179" s="5" t="s">
        <v>220</v>
      </c>
      <c r="NR179" s="5" t="s">
        <v>220</v>
      </c>
      <c r="NS179" s="5" t="s">
        <v>220</v>
      </c>
      <c r="NT179" s="5" t="s">
        <v>220</v>
      </c>
      <c r="NU179" s="5" t="s">
        <v>220</v>
      </c>
      <c r="NV179" s="5" t="s">
        <v>220</v>
      </c>
      <c r="NW179" s="5">
        <v>0</v>
      </c>
      <c r="NX179" s="5">
        <v>0</v>
      </c>
      <c r="NY179" s="5">
        <v>0</v>
      </c>
      <c r="NZ179" s="5">
        <v>0</v>
      </c>
      <c r="OA179" s="5">
        <v>0</v>
      </c>
      <c r="OB179" s="5">
        <v>0</v>
      </c>
      <c r="OC179" s="5">
        <v>0</v>
      </c>
      <c r="OD179" s="5">
        <v>0</v>
      </c>
      <c r="OE179" s="5">
        <v>0</v>
      </c>
      <c r="OF179" s="5">
        <v>0</v>
      </c>
      <c r="OG179" s="5">
        <v>0</v>
      </c>
      <c r="OH179" s="5">
        <v>0</v>
      </c>
      <c r="OI179" s="5">
        <v>0</v>
      </c>
      <c r="OJ179" s="5">
        <v>0</v>
      </c>
      <c r="OK179" s="5" t="s">
        <v>220</v>
      </c>
      <c r="OL179" s="5" t="s">
        <v>220</v>
      </c>
      <c r="OM179" s="5" t="s">
        <v>220</v>
      </c>
      <c r="ON179" s="5" t="s">
        <v>220</v>
      </c>
      <c r="OO179" s="5" t="s">
        <v>220</v>
      </c>
      <c r="OP179" s="5" t="s">
        <v>220</v>
      </c>
      <c r="OQ179" s="5" t="s">
        <v>220</v>
      </c>
      <c r="OR179" s="5" t="s">
        <v>220</v>
      </c>
      <c r="OS179" s="5" t="s">
        <v>220</v>
      </c>
      <c r="OT179" s="5" t="s">
        <v>220</v>
      </c>
      <c r="OU179" s="5" t="s">
        <v>220</v>
      </c>
      <c r="OV179" s="5" t="s">
        <v>220</v>
      </c>
      <c r="OW179" s="5" t="s">
        <v>220</v>
      </c>
      <c r="OX179" s="5" t="s">
        <v>220</v>
      </c>
      <c r="OY179" s="5" t="s">
        <v>220</v>
      </c>
      <c r="OZ179" s="5" t="s">
        <v>220</v>
      </c>
      <c r="PA179" s="5" t="s">
        <v>220</v>
      </c>
      <c r="PB179" s="5" t="s">
        <v>220</v>
      </c>
      <c r="PC179" s="5">
        <v>61331</v>
      </c>
      <c r="PD179" s="5">
        <v>59968</v>
      </c>
      <c r="PE179" s="5">
        <v>54905</v>
      </c>
      <c r="PF179" s="5">
        <v>51908</v>
      </c>
      <c r="PG179" s="5">
        <v>54213</v>
      </c>
      <c r="PH179" s="5">
        <v>66711</v>
      </c>
      <c r="PI179" s="5">
        <v>62713</v>
      </c>
      <c r="PJ179" s="5">
        <v>66715</v>
      </c>
      <c r="PK179" s="5">
        <v>66023</v>
      </c>
      <c r="PL179" s="5">
        <v>65412</v>
      </c>
      <c r="PM179" s="5">
        <v>66941</v>
      </c>
      <c r="PN179" s="5">
        <v>66363</v>
      </c>
      <c r="PO179" s="5">
        <v>56293</v>
      </c>
      <c r="PP179" s="5">
        <v>47085</v>
      </c>
      <c r="PQ179" s="5">
        <v>41345</v>
      </c>
      <c r="PR179" s="5">
        <v>36440</v>
      </c>
      <c r="PS179" s="5">
        <v>43615</v>
      </c>
      <c r="PT179" s="5">
        <v>43572</v>
      </c>
      <c r="PU179" s="5">
        <v>43124</v>
      </c>
      <c r="PV179" s="5">
        <v>34872</v>
      </c>
      <c r="PW179" s="5">
        <v>34004</v>
      </c>
      <c r="PX179" s="5">
        <v>31862</v>
      </c>
      <c r="PY179" s="5">
        <v>31998</v>
      </c>
      <c r="PZ179" s="5">
        <v>26844</v>
      </c>
      <c r="QA179" s="5">
        <v>25871</v>
      </c>
      <c r="QB179" s="5">
        <v>26567</v>
      </c>
      <c r="QC179" s="5">
        <v>27855</v>
      </c>
      <c r="QD179" s="5">
        <v>25428</v>
      </c>
      <c r="QE179" s="5">
        <v>27380</v>
      </c>
      <c r="QF179" s="5">
        <v>26368</v>
      </c>
      <c r="QG179" s="5">
        <v>25195</v>
      </c>
      <c r="QH179" s="5">
        <v>25777</v>
      </c>
      <c r="QI179" s="5">
        <v>88350</v>
      </c>
      <c r="QJ179" s="5">
        <v>96871</v>
      </c>
      <c r="QK179" s="5">
        <v>84983</v>
      </c>
      <c r="QL179" s="5">
        <v>84866</v>
      </c>
      <c r="QM179" s="5">
        <v>95268</v>
      </c>
      <c r="QN179" s="5">
        <v>94158</v>
      </c>
      <c r="QO179" s="5">
        <v>104464</v>
      </c>
      <c r="QP179" s="5">
        <v>102055</v>
      </c>
      <c r="QQ179" s="5">
        <v>130215</v>
      </c>
      <c r="QR179" s="5">
        <v>115786</v>
      </c>
      <c r="QS179" s="5">
        <v>124305</v>
      </c>
      <c r="QT179" s="5">
        <v>80995</v>
      </c>
      <c r="QU179" s="5">
        <v>125750</v>
      </c>
      <c r="QV179" s="5">
        <v>103555</v>
      </c>
      <c r="QW179" s="5">
        <v>74452</v>
      </c>
      <c r="QX179" s="5">
        <v>69318</v>
      </c>
      <c r="QY179" s="5">
        <v>66052</v>
      </c>
      <c r="QZ179" s="5">
        <v>75650</v>
      </c>
      <c r="RA179" s="5">
        <v>72034</v>
      </c>
      <c r="RB179" s="5">
        <v>70438</v>
      </c>
      <c r="RC179" s="5">
        <v>62986</v>
      </c>
      <c r="RD179" s="5">
        <v>56121</v>
      </c>
      <c r="RE179" s="5">
        <v>50657</v>
      </c>
      <c r="RF179" s="5">
        <v>54758</v>
      </c>
      <c r="RG179" s="5">
        <v>55086</v>
      </c>
      <c r="RH179" s="5">
        <v>60201</v>
      </c>
      <c r="RI179" s="5">
        <v>57092</v>
      </c>
      <c r="RJ179" s="5">
        <v>52480</v>
      </c>
      <c r="RK179" s="5">
        <v>53072</v>
      </c>
      <c r="RL179" s="5">
        <v>49609</v>
      </c>
      <c r="RM179" s="5">
        <v>46670</v>
      </c>
      <c r="RN179" s="5">
        <v>46877</v>
      </c>
      <c r="RO179" s="5">
        <v>56338</v>
      </c>
      <c r="RP179" s="5">
        <v>53570</v>
      </c>
      <c r="RQ179" s="5">
        <v>46931</v>
      </c>
      <c r="RR179" s="5">
        <v>49258</v>
      </c>
      <c r="RS179" s="5">
        <v>50894</v>
      </c>
      <c r="RT179" s="5">
        <v>39791</v>
      </c>
      <c r="RU179" s="5">
        <v>38686</v>
      </c>
      <c r="RV179" s="5">
        <v>33352</v>
      </c>
      <c r="RW179" s="5">
        <v>42218</v>
      </c>
      <c r="RX179" s="5">
        <v>46955</v>
      </c>
      <c r="RY179" s="5">
        <v>50275</v>
      </c>
      <c r="RZ179" s="5">
        <v>54926</v>
      </c>
      <c r="SA179" s="5">
        <v>55933</v>
      </c>
      <c r="SB179" s="5">
        <v>52845</v>
      </c>
      <c r="SC179" s="5">
        <v>55452</v>
      </c>
      <c r="SD179" s="5">
        <v>54247</v>
      </c>
      <c r="SE179" s="5">
        <v>58340</v>
      </c>
      <c r="SF179" s="5">
        <v>61664</v>
      </c>
      <c r="SG179" s="5">
        <v>57976</v>
      </c>
      <c r="SH179" s="5">
        <v>53677</v>
      </c>
      <c r="SI179" s="5">
        <v>54908</v>
      </c>
      <c r="SJ179" s="5">
        <v>55001</v>
      </c>
      <c r="SK179" s="5">
        <v>44533</v>
      </c>
      <c r="SL179" s="5">
        <v>44889</v>
      </c>
      <c r="SM179" s="5">
        <v>42419</v>
      </c>
      <c r="SN179" s="5">
        <v>41883</v>
      </c>
      <c r="SO179" s="5">
        <v>41272</v>
      </c>
      <c r="SP179" s="5">
        <v>42387</v>
      </c>
      <c r="SQ179" s="5">
        <v>40804</v>
      </c>
      <c r="SR179" s="5">
        <v>37172</v>
      </c>
      <c r="SS179" s="5">
        <v>40287</v>
      </c>
      <c r="ST179" s="5">
        <v>39554</v>
      </c>
      <c r="SU179" s="5">
        <v>110064</v>
      </c>
      <c r="SV179" s="5">
        <v>104010</v>
      </c>
      <c r="SW179" s="5">
        <v>88442</v>
      </c>
      <c r="SX179" s="5">
        <v>72182</v>
      </c>
      <c r="SY179" s="5">
        <v>97842</v>
      </c>
      <c r="SZ179" s="5">
        <v>66225</v>
      </c>
      <c r="TA179" s="5">
        <v>57800</v>
      </c>
      <c r="TB179" s="5">
        <v>22682</v>
      </c>
      <c r="TC179" s="5">
        <v>17377</v>
      </c>
      <c r="TD179" s="5">
        <v>11331</v>
      </c>
      <c r="TE179" s="5">
        <v>12378</v>
      </c>
      <c r="TF179" s="5">
        <v>10725</v>
      </c>
      <c r="TG179" s="5">
        <v>7732</v>
      </c>
      <c r="TH179" s="5">
        <v>5001</v>
      </c>
      <c r="TI179" s="5">
        <v>4561</v>
      </c>
      <c r="TJ179" s="5">
        <v>4380</v>
      </c>
      <c r="TK179" s="5">
        <v>4335</v>
      </c>
      <c r="TL179" s="5">
        <v>5608</v>
      </c>
      <c r="TM179" s="5">
        <v>5540</v>
      </c>
      <c r="TN179" s="5">
        <v>5404</v>
      </c>
      <c r="TO179" s="5">
        <v>5203</v>
      </c>
      <c r="TP179" s="5">
        <v>7269</v>
      </c>
      <c r="TQ179" s="5">
        <v>5889</v>
      </c>
      <c r="TR179" s="5">
        <v>5816</v>
      </c>
      <c r="TS179" s="5">
        <v>5571</v>
      </c>
      <c r="TT179" s="5">
        <v>5835</v>
      </c>
      <c r="TU179" s="5">
        <v>5611</v>
      </c>
      <c r="TV179" s="5">
        <v>5320</v>
      </c>
      <c r="TW179" s="5">
        <v>5138</v>
      </c>
      <c r="TX179" s="5">
        <v>4948</v>
      </c>
      <c r="TY179" s="5">
        <v>5089</v>
      </c>
      <c r="TZ179" s="5">
        <v>5081</v>
      </c>
      <c r="UA179" s="5">
        <v>195</v>
      </c>
      <c r="UB179" s="5">
        <v>457</v>
      </c>
      <c r="UC179" s="5">
        <v>388</v>
      </c>
      <c r="UD179" s="5">
        <v>364</v>
      </c>
      <c r="UE179" s="5">
        <v>458</v>
      </c>
      <c r="UF179" s="5">
        <v>463</v>
      </c>
      <c r="UG179" s="5">
        <v>447</v>
      </c>
      <c r="UH179" s="5">
        <v>342</v>
      </c>
      <c r="UI179" s="5">
        <v>234</v>
      </c>
      <c r="UJ179" s="5">
        <v>259</v>
      </c>
      <c r="UK179" s="5">
        <v>532</v>
      </c>
      <c r="UL179" s="5">
        <v>1146</v>
      </c>
      <c r="UM179" s="5">
        <v>1124</v>
      </c>
      <c r="UN179" s="5">
        <v>1134</v>
      </c>
      <c r="UO179" s="5">
        <v>1102</v>
      </c>
      <c r="UP179" s="5">
        <v>1279</v>
      </c>
      <c r="UQ179" s="5">
        <v>1432</v>
      </c>
      <c r="UR179" s="5">
        <v>1327</v>
      </c>
      <c r="US179" s="5">
        <v>1321</v>
      </c>
      <c r="UT179" s="5">
        <v>2044</v>
      </c>
      <c r="UU179" s="5">
        <v>1120</v>
      </c>
      <c r="UV179" s="5">
        <v>3787</v>
      </c>
      <c r="UW179" s="5">
        <v>3579</v>
      </c>
      <c r="UX179" s="5">
        <v>3532</v>
      </c>
      <c r="UY179" s="5">
        <v>3754</v>
      </c>
      <c r="UZ179" s="5">
        <v>3207</v>
      </c>
      <c r="VA179" s="5">
        <v>3511</v>
      </c>
      <c r="VB179" s="5">
        <v>3452</v>
      </c>
      <c r="VC179" s="5">
        <v>3178</v>
      </c>
      <c r="VD179" s="5">
        <v>3291</v>
      </c>
      <c r="VE179" s="5">
        <v>3097</v>
      </c>
      <c r="VF179" s="5">
        <v>2435</v>
      </c>
      <c r="VG179" s="5">
        <v>209503</v>
      </c>
      <c r="VH179" s="5">
        <v>230406</v>
      </c>
      <c r="VI179" s="5">
        <v>228798</v>
      </c>
      <c r="VJ179" s="5">
        <v>245680</v>
      </c>
      <c r="VK179" s="5">
        <v>258565</v>
      </c>
      <c r="VL179" s="5">
        <v>272720</v>
      </c>
      <c r="VM179" s="5">
        <v>246182</v>
      </c>
      <c r="VN179" s="5">
        <v>230190</v>
      </c>
      <c r="VO179" s="5">
        <v>270552</v>
      </c>
      <c r="VP179" s="5">
        <v>235269</v>
      </c>
      <c r="VQ179" s="5">
        <v>245400</v>
      </c>
      <c r="VR179" s="5">
        <v>265661</v>
      </c>
      <c r="VS179" s="5">
        <v>258636</v>
      </c>
      <c r="VT179" s="5">
        <v>239622</v>
      </c>
      <c r="VU179" s="5">
        <v>236713</v>
      </c>
      <c r="VV179" s="5">
        <v>224894</v>
      </c>
      <c r="VW179" s="5">
        <v>240162</v>
      </c>
      <c r="VX179" s="5">
        <v>271241</v>
      </c>
      <c r="VY179" s="5">
        <v>242953</v>
      </c>
      <c r="VZ179" s="5">
        <v>238207</v>
      </c>
      <c r="WA179" s="5">
        <v>187404</v>
      </c>
      <c r="WB179" s="5">
        <v>230043</v>
      </c>
      <c r="WC179" s="5">
        <v>192996</v>
      </c>
      <c r="WD179" s="5">
        <v>174393</v>
      </c>
      <c r="WE179" s="5">
        <v>168528</v>
      </c>
      <c r="WF179" s="5">
        <v>180724</v>
      </c>
      <c r="WG179" s="5">
        <v>171447</v>
      </c>
      <c r="WH179" s="5">
        <v>130395</v>
      </c>
      <c r="WI179" s="5">
        <v>127205</v>
      </c>
      <c r="WJ179" s="5">
        <v>122175</v>
      </c>
      <c r="WK179" s="5">
        <v>110937</v>
      </c>
      <c r="WL179" s="5">
        <v>101828</v>
      </c>
      <c r="WM179" s="5">
        <v>4934</v>
      </c>
      <c r="WN179" s="5">
        <v>4607</v>
      </c>
      <c r="WO179" s="5">
        <v>5251</v>
      </c>
      <c r="WP179" s="5">
        <v>6103</v>
      </c>
      <c r="WQ179" s="5">
        <v>6058</v>
      </c>
      <c r="WR179" s="5">
        <v>5981</v>
      </c>
      <c r="WS179" s="5">
        <v>5722</v>
      </c>
      <c r="WT179" s="5">
        <v>6713</v>
      </c>
      <c r="WU179" s="5">
        <v>4649</v>
      </c>
      <c r="WV179" s="5">
        <v>5115</v>
      </c>
      <c r="WW179" s="5">
        <v>5228</v>
      </c>
      <c r="WX179" s="5">
        <v>7025</v>
      </c>
      <c r="WY179" s="5">
        <v>6384</v>
      </c>
      <c r="WZ179" s="5">
        <v>5661</v>
      </c>
      <c r="XA179" s="5">
        <v>6511</v>
      </c>
      <c r="XB179" s="5">
        <v>6788</v>
      </c>
      <c r="XC179" s="5">
        <v>6289</v>
      </c>
      <c r="XD179" s="5">
        <v>6231</v>
      </c>
      <c r="XE179" s="5">
        <v>6488</v>
      </c>
      <c r="XF179" s="5">
        <v>6041</v>
      </c>
      <c r="XG179" s="5">
        <v>5112</v>
      </c>
      <c r="XH179" s="5">
        <v>5585</v>
      </c>
      <c r="XI179" s="5">
        <v>6150</v>
      </c>
      <c r="XJ179" s="5">
        <v>5580</v>
      </c>
      <c r="XK179" s="5">
        <v>5299</v>
      </c>
      <c r="XL179" s="5">
        <v>5302</v>
      </c>
      <c r="XM179" s="5">
        <v>5285</v>
      </c>
      <c r="XN179" s="5">
        <v>4889</v>
      </c>
      <c r="XO179" s="5">
        <v>5122</v>
      </c>
      <c r="XP179" s="5">
        <v>4594</v>
      </c>
      <c r="XQ179" s="5">
        <v>4673</v>
      </c>
      <c r="XR179" s="5">
        <v>4069</v>
      </c>
      <c r="XS179" s="2">
        <v>19436</v>
      </c>
      <c r="XT179" s="3" t="s">
        <v>222</v>
      </c>
      <c r="XU179" s="3" t="s">
        <v>222</v>
      </c>
      <c r="XV179" s="3" t="s">
        <v>222</v>
      </c>
      <c r="XW179" s="3" t="s">
        <v>221</v>
      </c>
      <c r="XX179" s="3" t="s">
        <v>222</v>
      </c>
      <c r="XY179" s="3" t="s">
        <v>222</v>
      </c>
      <c r="XZ179" s="3" t="s">
        <v>303</v>
      </c>
    </row>
    <row r="180" spans="1:650" x14ac:dyDescent="0.3">
      <c r="A180" s="1" t="s">
        <v>174</v>
      </c>
      <c r="B180" s="2">
        <v>3004222</v>
      </c>
      <c r="C180" s="5">
        <v>33027</v>
      </c>
      <c r="D180" s="5">
        <v>995</v>
      </c>
      <c r="E180" s="5">
        <v>2626</v>
      </c>
      <c r="F180" s="5">
        <v>29338</v>
      </c>
      <c r="G180" s="5">
        <v>7465</v>
      </c>
      <c r="H180" s="5">
        <v>2795</v>
      </c>
      <c r="I180" s="5">
        <v>3959</v>
      </c>
      <c r="J180" s="5">
        <v>5121</v>
      </c>
      <c r="K180" s="5">
        <v>2207</v>
      </c>
      <c r="L180" s="5">
        <v>2961</v>
      </c>
      <c r="M180" s="5">
        <v>10252</v>
      </c>
      <c r="N180" s="5">
        <v>2944</v>
      </c>
      <c r="O180" s="5">
        <v>11333</v>
      </c>
      <c r="P180" s="5">
        <v>6137</v>
      </c>
      <c r="Q180" s="5">
        <v>4730</v>
      </c>
      <c r="R180" s="5">
        <v>6110</v>
      </c>
      <c r="S180" s="5">
        <v>34448</v>
      </c>
      <c r="T180" s="5">
        <v>3088</v>
      </c>
      <c r="U180" s="5">
        <v>1081</v>
      </c>
      <c r="V180" s="5">
        <v>7763</v>
      </c>
      <c r="W180" s="5">
        <v>641</v>
      </c>
      <c r="X180" s="5">
        <v>5912</v>
      </c>
      <c r="Y180" s="5">
        <v>1339</v>
      </c>
      <c r="Z180" s="5">
        <v>15501</v>
      </c>
      <c r="AA180" s="5">
        <v>11569</v>
      </c>
      <c r="AB180" s="5">
        <v>11015</v>
      </c>
      <c r="AC180" s="5">
        <v>18001</v>
      </c>
      <c r="AD180" s="5">
        <v>12240</v>
      </c>
      <c r="AE180" s="5">
        <v>14146</v>
      </c>
      <c r="AF180" s="5">
        <v>7046</v>
      </c>
      <c r="AG180" s="5">
        <v>0</v>
      </c>
      <c r="AH180" s="5">
        <v>0</v>
      </c>
      <c r="AI180" s="5">
        <v>25</v>
      </c>
      <c r="AJ180" s="5">
        <v>620</v>
      </c>
      <c r="AK180" s="5">
        <v>1036</v>
      </c>
      <c r="AL180" s="5">
        <v>19773</v>
      </c>
      <c r="AM180" s="5">
        <v>28344</v>
      </c>
      <c r="AN180" s="5">
        <v>0</v>
      </c>
      <c r="AO180" s="5">
        <v>0</v>
      </c>
      <c r="AP180" s="5">
        <v>8</v>
      </c>
      <c r="AQ180" s="5">
        <v>0</v>
      </c>
      <c r="AR180" s="5">
        <v>0</v>
      </c>
      <c r="AS180" s="5">
        <v>0</v>
      </c>
      <c r="AT180" s="5">
        <v>0</v>
      </c>
      <c r="AU180" s="5">
        <v>0</v>
      </c>
      <c r="AV180" s="5">
        <v>0</v>
      </c>
      <c r="AW180" s="5">
        <v>0</v>
      </c>
      <c r="AX180" s="5">
        <v>0</v>
      </c>
      <c r="AY180" s="5">
        <v>0</v>
      </c>
      <c r="AZ180" s="5">
        <v>0</v>
      </c>
      <c r="BA180" s="5">
        <v>555</v>
      </c>
      <c r="BB180" s="5">
        <v>0</v>
      </c>
      <c r="BC180" s="5">
        <v>7483</v>
      </c>
      <c r="BD180" s="5">
        <v>4825</v>
      </c>
      <c r="BE180" s="5">
        <v>11885</v>
      </c>
      <c r="BF180" s="5">
        <v>4284</v>
      </c>
      <c r="BG180" s="5">
        <v>13541</v>
      </c>
      <c r="BH180" s="5">
        <v>13574</v>
      </c>
      <c r="BI180" s="5">
        <v>23490</v>
      </c>
      <c r="BJ180" s="5">
        <v>4713</v>
      </c>
      <c r="BK180" s="5">
        <v>4495</v>
      </c>
      <c r="BL180" s="5">
        <v>635522</v>
      </c>
      <c r="BM180" s="5">
        <v>10089</v>
      </c>
      <c r="BN180" s="5">
        <v>784</v>
      </c>
      <c r="BO180" s="5">
        <v>28506</v>
      </c>
      <c r="BP180" s="5">
        <v>97801</v>
      </c>
      <c r="BQ180" s="5">
        <v>33937</v>
      </c>
      <c r="BR180" s="5">
        <v>87813</v>
      </c>
      <c r="BS180" s="5">
        <v>48697</v>
      </c>
      <c r="BT180" s="5">
        <v>37085</v>
      </c>
      <c r="BU180" s="5">
        <v>66552</v>
      </c>
      <c r="BV180" s="5">
        <v>75742</v>
      </c>
      <c r="BW180" s="5">
        <v>46040</v>
      </c>
      <c r="BX180" s="5">
        <v>12489</v>
      </c>
      <c r="BY180" s="5">
        <v>11662</v>
      </c>
      <c r="BZ180" s="5">
        <v>329054</v>
      </c>
      <c r="CA180" s="5">
        <v>-3</v>
      </c>
      <c r="CB180" s="5">
        <v>6913</v>
      </c>
      <c r="CC180" s="5">
        <v>4689</v>
      </c>
      <c r="CD180" s="5">
        <v>4116</v>
      </c>
      <c r="CE180" s="5">
        <v>7305</v>
      </c>
      <c r="CF180" s="5">
        <v>4311</v>
      </c>
      <c r="CG180" s="5">
        <v>861</v>
      </c>
      <c r="CH180" s="5">
        <v>1522</v>
      </c>
      <c r="CI180" s="5">
        <v>-78</v>
      </c>
      <c r="CJ180" s="5">
        <v>544</v>
      </c>
      <c r="CK180" s="5">
        <v>539</v>
      </c>
      <c r="CL180" s="5">
        <v>2592</v>
      </c>
      <c r="CM180" s="5">
        <v>15998</v>
      </c>
      <c r="CN180" s="5">
        <v>22502</v>
      </c>
      <c r="CO180" s="5">
        <v>8791</v>
      </c>
      <c r="CP180" s="5">
        <v>18214</v>
      </c>
      <c r="CQ180" s="5">
        <v>19260</v>
      </c>
      <c r="CR180" s="5">
        <v>11000</v>
      </c>
      <c r="CS180" s="5">
        <v>3558</v>
      </c>
      <c r="CT180" s="5">
        <v>-94</v>
      </c>
      <c r="CU180" s="5">
        <v>107132</v>
      </c>
      <c r="CV180" s="5">
        <v>102153</v>
      </c>
      <c r="CW180" s="5">
        <v>54605</v>
      </c>
      <c r="CX180" s="5">
        <v>97207</v>
      </c>
      <c r="CY180" s="5">
        <v>132046</v>
      </c>
      <c r="CZ180" s="5">
        <v>171739</v>
      </c>
      <c r="DA180" s="5">
        <v>129682</v>
      </c>
      <c r="DB180" s="5">
        <v>62810</v>
      </c>
      <c r="DC180" s="5">
        <v>66508</v>
      </c>
      <c r="DD180" s="5">
        <v>84171</v>
      </c>
      <c r="DE180" s="5">
        <v>46825</v>
      </c>
      <c r="DF180" s="5">
        <v>62105</v>
      </c>
      <c r="DG180" s="5">
        <v>62973</v>
      </c>
      <c r="DH180" s="5">
        <v>45962</v>
      </c>
      <c r="DI180" s="5">
        <v>25957</v>
      </c>
      <c r="DJ180" s="5">
        <v>18556</v>
      </c>
      <c r="DK180" s="5">
        <v>23199</v>
      </c>
      <c r="DL180" s="5">
        <v>23979</v>
      </c>
      <c r="DM180" s="5">
        <v>23485</v>
      </c>
      <c r="DN180" s="5">
        <v>22967</v>
      </c>
      <c r="DO180" s="5">
        <v>8397</v>
      </c>
      <c r="DP180" s="5">
        <v>11790</v>
      </c>
      <c r="DQ180" s="5">
        <v>19176</v>
      </c>
      <c r="DR180" s="5">
        <v>17686</v>
      </c>
      <c r="DS180" s="5">
        <v>21006</v>
      </c>
      <c r="DT180" s="5">
        <v>29765</v>
      </c>
      <c r="DU180" s="5">
        <v>20054</v>
      </c>
      <c r="DV180" s="5">
        <v>22181</v>
      </c>
      <c r="DW180" s="5">
        <v>20098</v>
      </c>
      <c r="DX180" s="5">
        <v>30518</v>
      </c>
      <c r="DY180" s="5">
        <v>19777</v>
      </c>
      <c r="DZ180" s="5">
        <v>17106</v>
      </c>
      <c r="EA180" s="5">
        <v>17124</v>
      </c>
      <c r="EB180" s="5">
        <v>2257</v>
      </c>
      <c r="EC180" s="5">
        <v>4916</v>
      </c>
      <c r="ED180" s="5">
        <v>15206</v>
      </c>
      <c r="EE180" s="5">
        <v>12795</v>
      </c>
      <c r="EF180" s="5">
        <v>7587</v>
      </c>
      <c r="EG180" s="5">
        <v>7111</v>
      </c>
      <c r="EH180" s="5">
        <v>118458</v>
      </c>
      <c r="EI180" s="5">
        <v>17761</v>
      </c>
      <c r="EJ180" s="5">
        <v>11476</v>
      </c>
      <c r="EK180" s="5">
        <v>10116</v>
      </c>
      <c r="EL180" s="5">
        <v>6507</v>
      </c>
      <c r="EM180" s="5">
        <v>12737</v>
      </c>
      <c r="EN180" s="5">
        <v>5112</v>
      </c>
      <c r="EO180" s="5">
        <v>8642</v>
      </c>
      <c r="EP180" s="5">
        <v>19648</v>
      </c>
      <c r="EQ180" s="5">
        <v>10102</v>
      </c>
      <c r="ER180" s="5">
        <v>10974</v>
      </c>
      <c r="ES180" s="5">
        <v>3427</v>
      </c>
      <c r="ET180" s="5">
        <v>2056</v>
      </c>
      <c r="EU180" s="5">
        <v>30</v>
      </c>
      <c r="EV180" s="5">
        <v>5788</v>
      </c>
      <c r="EW180" s="5">
        <v>5715</v>
      </c>
      <c r="EX180" s="5">
        <v>3090</v>
      </c>
      <c r="EY180" s="5">
        <v>3413</v>
      </c>
      <c r="EZ180" s="5">
        <v>4288</v>
      </c>
      <c r="FA180" s="5">
        <v>1138</v>
      </c>
      <c r="FB180" s="5">
        <v>1302</v>
      </c>
      <c r="FC180" s="5">
        <v>1526</v>
      </c>
      <c r="FD180" s="5">
        <v>900</v>
      </c>
      <c r="FE180" s="5">
        <v>3267</v>
      </c>
      <c r="FF180" s="5">
        <v>432</v>
      </c>
      <c r="FG180" s="5">
        <v>0</v>
      </c>
      <c r="FH180" s="5">
        <v>0</v>
      </c>
      <c r="FI180" s="5">
        <v>0</v>
      </c>
      <c r="FJ180" s="5">
        <v>0</v>
      </c>
      <c r="FK180" s="5">
        <v>0</v>
      </c>
      <c r="FL180" s="5">
        <v>0</v>
      </c>
      <c r="FM180" s="5">
        <v>0</v>
      </c>
      <c r="FN180" s="5">
        <v>0</v>
      </c>
      <c r="FO180" s="5">
        <v>0</v>
      </c>
      <c r="FP180" s="5">
        <v>0</v>
      </c>
      <c r="FQ180" s="5">
        <v>0</v>
      </c>
      <c r="FR180" s="5">
        <v>0</v>
      </c>
      <c r="FS180" s="5">
        <v>0</v>
      </c>
      <c r="FT180" s="5">
        <v>0</v>
      </c>
      <c r="FU180" s="5" t="s">
        <v>220</v>
      </c>
      <c r="FV180" s="5" t="s">
        <v>220</v>
      </c>
      <c r="FW180" s="5" t="s">
        <v>220</v>
      </c>
      <c r="FX180" s="5" t="s">
        <v>220</v>
      </c>
      <c r="FY180" s="5" t="s">
        <v>220</v>
      </c>
      <c r="FZ180" s="5" t="s">
        <v>220</v>
      </c>
      <c r="GA180" s="5" t="s">
        <v>220</v>
      </c>
      <c r="GB180" s="5" t="s">
        <v>220</v>
      </c>
      <c r="GC180" s="5" t="s">
        <v>220</v>
      </c>
      <c r="GD180" s="5" t="s">
        <v>220</v>
      </c>
      <c r="GE180" s="5" t="s">
        <v>220</v>
      </c>
      <c r="GF180" s="5" t="s">
        <v>220</v>
      </c>
      <c r="GG180" s="5" t="s">
        <v>220</v>
      </c>
      <c r="GH180" s="5" t="s">
        <v>220</v>
      </c>
      <c r="GI180" s="5" t="s">
        <v>220</v>
      </c>
      <c r="GJ180" s="5" t="s">
        <v>220</v>
      </c>
      <c r="GK180" s="5" t="s">
        <v>220</v>
      </c>
      <c r="GL180" s="5" t="s">
        <v>220</v>
      </c>
      <c r="GM180" s="5">
        <v>185813</v>
      </c>
      <c r="GN180" s="5">
        <v>203826</v>
      </c>
      <c r="GO180" s="5">
        <v>97120</v>
      </c>
      <c r="GP180" s="5">
        <v>249337</v>
      </c>
      <c r="GQ180" s="5">
        <v>229347</v>
      </c>
      <c r="GR180" s="5">
        <v>219206</v>
      </c>
      <c r="GS180" s="5">
        <v>207305</v>
      </c>
      <c r="GT180" s="5">
        <v>262138</v>
      </c>
      <c r="GU180" s="5">
        <v>132516</v>
      </c>
      <c r="GV180" s="5">
        <v>111096</v>
      </c>
      <c r="GW180" s="5">
        <v>78855</v>
      </c>
      <c r="GX180" s="5">
        <v>400610</v>
      </c>
      <c r="GY180" s="5">
        <v>87039</v>
      </c>
      <c r="GZ180" s="5">
        <v>64124</v>
      </c>
      <c r="HA180" s="5">
        <v>44019</v>
      </c>
      <c r="HB180" s="5">
        <v>48430</v>
      </c>
      <c r="HC180" s="5">
        <v>75055</v>
      </c>
      <c r="HD180" s="5">
        <v>42352</v>
      </c>
      <c r="HE180" s="5">
        <v>29409</v>
      </c>
      <c r="HF180" s="5">
        <v>34307</v>
      </c>
      <c r="HG180" s="5">
        <v>16473</v>
      </c>
      <c r="HH180" s="5">
        <v>28859</v>
      </c>
      <c r="HI180" s="5">
        <v>38655</v>
      </c>
      <c r="HJ180" s="5">
        <v>43153</v>
      </c>
      <c r="HK180" s="5">
        <v>65527</v>
      </c>
      <c r="HL180" s="5">
        <v>81144</v>
      </c>
      <c r="HM180" s="5">
        <v>71474</v>
      </c>
      <c r="HN180" s="5">
        <v>58651</v>
      </c>
      <c r="HO180" s="5">
        <v>59524</v>
      </c>
      <c r="HP180" s="5">
        <v>684986</v>
      </c>
      <c r="HQ180" s="5">
        <v>36691</v>
      </c>
      <c r="HR180" s="5">
        <v>18229</v>
      </c>
      <c r="HS180" s="5">
        <v>220943</v>
      </c>
      <c r="HT180" s="5">
        <v>214759</v>
      </c>
      <c r="HU180" s="5">
        <v>178820</v>
      </c>
      <c r="HV180" s="5">
        <v>191811</v>
      </c>
      <c r="HW180" s="5">
        <v>228804</v>
      </c>
      <c r="HX180" s="5">
        <v>167560</v>
      </c>
      <c r="HY180" s="5">
        <v>155177</v>
      </c>
      <c r="HZ180" s="5">
        <v>161268</v>
      </c>
      <c r="IA180" s="5">
        <v>187186</v>
      </c>
      <c r="IB180" s="5">
        <v>250591</v>
      </c>
      <c r="IC180" s="5">
        <v>341446</v>
      </c>
      <c r="ID180" s="5">
        <v>432885</v>
      </c>
      <c r="IE180" s="5">
        <v>526391</v>
      </c>
      <c r="IF180" s="5">
        <v>430253</v>
      </c>
      <c r="IG180" s="5">
        <v>426874</v>
      </c>
      <c r="IH180" s="5">
        <v>383481</v>
      </c>
      <c r="II180" s="5">
        <v>276655</v>
      </c>
      <c r="IJ180" s="5">
        <v>289418</v>
      </c>
      <c r="IK180" s="5">
        <v>289743</v>
      </c>
      <c r="IL180" s="5">
        <v>304187</v>
      </c>
      <c r="IM180" s="5">
        <v>215323</v>
      </c>
      <c r="IN180" s="5">
        <v>215718</v>
      </c>
      <c r="IO180" s="5">
        <v>251030</v>
      </c>
      <c r="IP180" s="5">
        <v>230865</v>
      </c>
      <c r="IQ180" s="5">
        <v>209669</v>
      </c>
      <c r="IR180" s="5">
        <v>198467</v>
      </c>
      <c r="IS180" s="5">
        <v>211837</v>
      </c>
      <c r="IT180" s="5">
        <v>235526</v>
      </c>
      <c r="IU180" s="5">
        <v>259306</v>
      </c>
      <c r="IV180" s="5">
        <v>208272</v>
      </c>
      <c r="IW180" s="5">
        <v>178998</v>
      </c>
      <c r="IX180" s="5">
        <v>162023</v>
      </c>
      <c r="IY180" s="5">
        <v>2730</v>
      </c>
      <c r="IZ180" s="5">
        <v>2723</v>
      </c>
      <c r="JA180" s="5">
        <v>2715</v>
      </c>
      <c r="JB180" s="5">
        <v>1834</v>
      </c>
      <c r="JC180" s="5">
        <v>465</v>
      </c>
      <c r="JD180" s="5">
        <v>0</v>
      </c>
      <c r="JE180" s="5">
        <v>0</v>
      </c>
      <c r="JF180" s="5">
        <v>0</v>
      </c>
      <c r="JG180" s="5">
        <v>0</v>
      </c>
      <c r="JH180" s="5">
        <v>0</v>
      </c>
      <c r="JI180" s="5">
        <v>0</v>
      </c>
      <c r="JJ180" s="5">
        <v>0</v>
      </c>
      <c r="JK180" s="5">
        <v>0</v>
      </c>
      <c r="JL180" s="5">
        <v>0</v>
      </c>
      <c r="JM180" s="5">
        <v>0</v>
      </c>
      <c r="JN180" s="5">
        <v>0</v>
      </c>
      <c r="JO180" s="5">
        <v>0</v>
      </c>
      <c r="JP180" s="5">
        <v>6810</v>
      </c>
      <c r="JQ180" s="5">
        <v>4486</v>
      </c>
      <c r="JR180" s="5">
        <v>12059</v>
      </c>
      <c r="JS180" s="5">
        <v>28492</v>
      </c>
      <c r="JT180" s="5">
        <v>32748</v>
      </c>
      <c r="JU180" s="5">
        <v>31055</v>
      </c>
      <c r="JV180" s="5">
        <v>24179</v>
      </c>
      <c r="JW180" s="5">
        <v>22928</v>
      </c>
      <c r="JX180" s="5">
        <v>29161</v>
      </c>
      <c r="JY180" s="5">
        <v>27511</v>
      </c>
      <c r="JZ180" s="5">
        <v>25031</v>
      </c>
      <c r="KA180" s="5">
        <v>29550</v>
      </c>
      <c r="KB180" s="5">
        <v>27702</v>
      </c>
      <c r="KC180" s="5">
        <v>25804</v>
      </c>
      <c r="KD180" s="5">
        <v>19283</v>
      </c>
      <c r="KE180" s="5">
        <v>143646</v>
      </c>
      <c r="KF180" s="5">
        <v>151929</v>
      </c>
      <c r="KG180" s="5">
        <v>152590</v>
      </c>
      <c r="KH180" s="5">
        <v>139497</v>
      </c>
      <c r="KI180" s="5">
        <v>133628</v>
      </c>
      <c r="KJ180" s="5">
        <v>126619</v>
      </c>
      <c r="KK180" s="5">
        <v>118247</v>
      </c>
      <c r="KL180" s="5">
        <v>109322</v>
      </c>
      <c r="KM180" s="5">
        <v>92238</v>
      </c>
      <c r="KN180" s="5">
        <v>80566</v>
      </c>
      <c r="KO180" s="5">
        <v>66345</v>
      </c>
      <c r="KP180" s="5">
        <v>55411</v>
      </c>
      <c r="KQ180" s="5">
        <v>42034</v>
      </c>
      <c r="KR180" s="5">
        <v>37562</v>
      </c>
      <c r="KS180" s="5">
        <v>31623</v>
      </c>
      <c r="KT180" s="5">
        <v>28324</v>
      </c>
      <c r="KU180" s="5">
        <v>26434</v>
      </c>
      <c r="KV180" s="5">
        <v>30062</v>
      </c>
      <c r="KW180" s="5">
        <v>28198</v>
      </c>
      <c r="KX180" s="5">
        <v>24872</v>
      </c>
      <c r="KY180" s="5">
        <v>21360</v>
      </c>
      <c r="KZ180" s="5">
        <v>17096</v>
      </c>
      <c r="LA180" s="5">
        <v>16141</v>
      </c>
      <c r="LB180" s="5">
        <v>15096</v>
      </c>
      <c r="LC180" s="5">
        <v>15277</v>
      </c>
      <c r="LD180" s="5">
        <v>16213</v>
      </c>
      <c r="LE180" s="5">
        <v>16454</v>
      </c>
      <c r="LF180" s="5">
        <v>14388</v>
      </c>
      <c r="LG180" s="5">
        <v>14026</v>
      </c>
      <c r="LH180" s="5">
        <v>11032</v>
      </c>
      <c r="LI180" s="5">
        <v>10004</v>
      </c>
      <c r="LJ180" s="5">
        <v>7384</v>
      </c>
      <c r="LK180" s="5">
        <v>3269</v>
      </c>
      <c r="LL180" s="5">
        <v>4146</v>
      </c>
      <c r="LM180" s="5">
        <v>4917</v>
      </c>
      <c r="LN180" s="5">
        <v>5488</v>
      </c>
      <c r="LO180" s="5">
        <v>5495</v>
      </c>
      <c r="LP180" s="5">
        <v>7104</v>
      </c>
      <c r="LQ180" s="5">
        <v>4043</v>
      </c>
      <c r="LR180" s="5">
        <v>3750</v>
      </c>
      <c r="LS180" s="5">
        <v>2562</v>
      </c>
      <c r="LT180" s="5">
        <v>2525</v>
      </c>
      <c r="LU180" s="5">
        <v>2434</v>
      </c>
      <c r="LV180" s="5">
        <v>1741</v>
      </c>
      <c r="LW180" s="5">
        <v>1769</v>
      </c>
      <c r="LX180" s="5">
        <v>1731</v>
      </c>
      <c r="LY180" s="5">
        <v>1774</v>
      </c>
      <c r="LZ180" s="5">
        <v>1630</v>
      </c>
      <c r="MA180" s="5">
        <v>1475</v>
      </c>
      <c r="MB180" s="5">
        <v>2075</v>
      </c>
      <c r="MC180" s="5">
        <v>1367</v>
      </c>
      <c r="MD180" s="5">
        <v>1270</v>
      </c>
      <c r="ME180" s="5">
        <v>1626</v>
      </c>
      <c r="MF180" s="5">
        <v>1494</v>
      </c>
      <c r="MG180" s="5">
        <v>1521</v>
      </c>
      <c r="MH180" s="5">
        <v>1902</v>
      </c>
      <c r="MI180" s="5">
        <v>1911</v>
      </c>
      <c r="MJ180" s="5">
        <v>1671</v>
      </c>
      <c r="MK180" s="5">
        <v>2452</v>
      </c>
      <c r="ML180" s="5">
        <v>1731</v>
      </c>
      <c r="MM180" s="5">
        <v>1488</v>
      </c>
      <c r="MN180" s="5">
        <v>1460</v>
      </c>
      <c r="MO180" s="5">
        <v>1160</v>
      </c>
      <c r="MP180" s="5">
        <v>1296</v>
      </c>
      <c r="MQ180" s="5">
        <v>0</v>
      </c>
      <c r="MR180" s="5">
        <v>0</v>
      </c>
      <c r="MS180" s="5">
        <v>0</v>
      </c>
      <c r="MT180" s="5">
        <v>0</v>
      </c>
      <c r="MU180" s="5">
        <v>0</v>
      </c>
      <c r="MV180" s="5">
        <v>0</v>
      </c>
      <c r="MW180" s="5">
        <v>5</v>
      </c>
      <c r="MX180" s="5">
        <v>4</v>
      </c>
      <c r="MY180" s="5">
        <v>0</v>
      </c>
      <c r="MZ180" s="5">
        <v>0</v>
      </c>
      <c r="NA180" s="5">
        <v>0</v>
      </c>
      <c r="NB180" s="5">
        <v>0</v>
      </c>
      <c r="NC180" s="5">
        <v>0</v>
      </c>
      <c r="ND180" s="5">
        <v>0</v>
      </c>
      <c r="NE180" s="5" t="s">
        <v>220</v>
      </c>
      <c r="NF180" s="5" t="s">
        <v>220</v>
      </c>
      <c r="NG180" s="5" t="s">
        <v>220</v>
      </c>
      <c r="NH180" s="5" t="s">
        <v>220</v>
      </c>
      <c r="NI180" s="5" t="s">
        <v>220</v>
      </c>
      <c r="NJ180" s="5" t="s">
        <v>220</v>
      </c>
      <c r="NK180" s="5" t="s">
        <v>220</v>
      </c>
      <c r="NL180" s="5" t="s">
        <v>220</v>
      </c>
      <c r="NM180" s="5" t="s">
        <v>220</v>
      </c>
      <c r="NN180" s="5" t="s">
        <v>220</v>
      </c>
      <c r="NO180" s="5" t="s">
        <v>220</v>
      </c>
      <c r="NP180" s="5" t="s">
        <v>220</v>
      </c>
      <c r="NQ180" s="5" t="s">
        <v>220</v>
      </c>
      <c r="NR180" s="5" t="s">
        <v>220</v>
      </c>
      <c r="NS180" s="5" t="s">
        <v>220</v>
      </c>
      <c r="NT180" s="5" t="s">
        <v>220</v>
      </c>
      <c r="NU180" s="5" t="s">
        <v>220</v>
      </c>
      <c r="NV180" s="5" t="s">
        <v>220</v>
      </c>
      <c r="NW180" s="5">
        <v>0</v>
      </c>
      <c r="NX180" s="5">
        <v>0</v>
      </c>
      <c r="NY180" s="5">
        <v>0</v>
      </c>
      <c r="NZ180" s="5">
        <v>0</v>
      </c>
      <c r="OA180" s="5">
        <v>0</v>
      </c>
      <c r="OB180" s="5">
        <v>0</v>
      </c>
      <c r="OC180" s="5">
        <v>0</v>
      </c>
      <c r="OD180" s="5">
        <v>0</v>
      </c>
      <c r="OE180" s="5">
        <v>0</v>
      </c>
      <c r="OF180" s="5">
        <v>0</v>
      </c>
      <c r="OG180" s="5">
        <v>0</v>
      </c>
      <c r="OH180" s="5">
        <v>0</v>
      </c>
      <c r="OI180" s="5">
        <v>0</v>
      </c>
      <c r="OJ180" s="5">
        <v>0</v>
      </c>
      <c r="OK180" s="5" t="s">
        <v>220</v>
      </c>
      <c r="OL180" s="5" t="s">
        <v>220</v>
      </c>
      <c r="OM180" s="5" t="s">
        <v>220</v>
      </c>
      <c r="ON180" s="5" t="s">
        <v>220</v>
      </c>
      <c r="OO180" s="5" t="s">
        <v>220</v>
      </c>
      <c r="OP180" s="5" t="s">
        <v>220</v>
      </c>
      <c r="OQ180" s="5" t="s">
        <v>220</v>
      </c>
      <c r="OR180" s="5" t="s">
        <v>220</v>
      </c>
      <c r="OS180" s="5" t="s">
        <v>220</v>
      </c>
      <c r="OT180" s="5" t="s">
        <v>220</v>
      </c>
      <c r="OU180" s="5" t="s">
        <v>220</v>
      </c>
      <c r="OV180" s="5" t="s">
        <v>220</v>
      </c>
      <c r="OW180" s="5" t="s">
        <v>220</v>
      </c>
      <c r="OX180" s="5" t="s">
        <v>220</v>
      </c>
      <c r="OY180" s="5" t="s">
        <v>220</v>
      </c>
      <c r="OZ180" s="5" t="s">
        <v>220</v>
      </c>
      <c r="PA180" s="5" t="s">
        <v>220</v>
      </c>
      <c r="PB180" s="5" t="s">
        <v>220</v>
      </c>
      <c r="PC180" s="5">
        <v>65116</v>
      </c>
      <c r="PD180" s="5">
        <v>64218</v>
      </c>
      <c r="PE180" s="5">
        <v>74843</v>
      </c>
      <c r="PF180" s="5">
        <v>78135</v>
      </c>
      <c r="PG180" s="5">
        <v>75277</v>
      </c>
      <c r="PH180" s="5">
        <v>64034</v>
      </c>
      <c r="PI180" s="5">
        <v>66484</v>
      </c>
      <c r="PJ180" s="5">
        <v>52792</v>
      </c>
      <c r="PK180" s="5">
        <v>41254</v>
      </c>
      <c r="PL180" s="5">
        <v>25810</v>
      </c>
      <c r="PM180" s="5">
        <v>22567</v>
      </c>
      <c r="PN180" s="5">
        <v>24199</v>
      </c>
      <c r="PO180" s="5">
        <v>22881</v>
      </c>
      <c r="PP180" s="5">
        <v>20597</v>
      </c>
      <c r="PQ180" s="5">
        <v>20019</v>
      </c>
      <c r="PR180" s="5">
        <v>18342</v>
      </c>
      <c r="PS180" s="5">
        <v>22140</v>
      </c>
      <c r="PT180" s="5">
        <v>23811</v>
      </c>
      <c r="PU180" s="5">
        <v>19547</v>
      </c>
      <c r="PV180" s="5">
        <v>17282</v>
      </c>
      <c r="PW180" s="5">
        <v>19780</v>
      </c>
      <c r="PX180" s="5">
        <v>17354</v>
      </c>
      <c r="PY180" s="5">
        <v>18599</v>
      </c>
      <c r="PZ180" s="5">
        <v>19016</v>
      </c>
      <c r="QA180" s="5">
        <v>19423</v>
      </c>
      <c r="QB180" s="5">
        <v>19477</v>
      </c>
      <c r="QC180" s="5">
        <v>19140</v>
      </c>
      <c r="QD180" s="5">
        <v>17983</v>
      </c>
      <c r="QE180" s="5">
        <v>18154</v>
      </c>
      <c r="QF180" s="5">
        <v>17205</v>
      </c>
      <c r="QG180" s="5">
        <v>16544</v>
      </c>
      <c r="QH180" s="5">
        <v>15777</v>
      </c>
      <c r="QI180" s="5">
        <v>40843</v>
      </c>
      <c r="QJ180" s="5">
        <v>32676</v>
      </c>
      <c r="QK180" s="5">
        <v>32632</v>
      </c>
      <c r="QL180" s="5">
        <v>23933</v>
      </c>
      <c r="QM180" s="5">
        <v>23070</v>
      </c>
      <c r="QN180" s="5">
        <v>19080</v>
      </c>
      <c r="QO180" s="5">
        <v>17524</v>
      </c>
      <c r="QP180" s="5">
        <v>17822</v>
      </c>
      <c r="QQ180" s="5">
        <v>18723</v>
      </c>
      <c r="QR180" s="5">
        <v>17138</v>
      </c>
      <c r="QS180" s="5">
        <v>13899</v>
      </c>
      <c r="QT180" s="5">
        <v>13730</v>
      </c>
      <c r="QU180" s="5">
        <v>14764</v>
      </c>
      <c r="QV180" s="5">
        <v>14276</v>
      </c>
      <c r="QW180" s="5">
        <v>12500</v>
      </c>
      <c r="QX180" s="5">
        <v>10699</v>
      </c>
      <c r="QY180" s="5">
        <v>9923</v>
      </c>
      <c r="QZ180" s="5">
        <v>10385</v>
      </c>
      <c r="RA180" s="5">
        <v>8528</v>
      </c>
      <c r="RB180" s="5">
        <v>9226</v>
      </c>
      <c r="RC180" s="5">
        <v>7162</v>
      </c>
      <c r="RD180" s="5">
        <v>7683</v>
      </c>
      <c r="RE180" s="5">
        <v>9136</v>
      </c>
      <c r="RF180" s="5">
        <v>9324</v>
      </c>
      <c r="RG180" s="5">
        <v>10870</v>
      </c>
      <c r="RH180" s="5">
        <v>10409</v>
      </c>
      <c r="RI180" s="5">
        <v>11011</v>
      </c>
      <c r="RJ180" s="5">
        <v>10890</v>
      </c>
      <c r="RK180" s="5">
        <v>10254</v>
      </c>
      <c r="RL180" s="5">
        <v>10657</v>
      </c>
      <c r="RM180" s="5">
        <v>11700</v>
      </c>
      <c r="RN180" s="5">
        <v>9420</v>
      </c>
      <c r="RO180" s="5">
        <v>48260</v>
      </c>
      <c r="RP180" s="5">
        <v>45023</v>
      </c>
      <c r="RQ180" s="5">
        <v>37772</v>
      </c>
      <c r="RR180" s="5">
        <v>35484</v>
      </c>
      <c r="RS180" s="5">
        <v>47509</v>
      </c>
      <c r="RT180" s="5">
        <v>44955</v>
      </c>
      <c r="RU180" s="5">
        <v>36862</v>
      </c>
      <c r="RV180" s="5">
        <v>39773</v>
      </c>
      <c r="RW180" s="5">
        <v>38389</v>
      </c>
      <c r="RX180" s="5">
        <v>36826</v>
      </c>
      <c r="RY180" s="5">
        <v>40979</v>
      </c>
      <c r="RZ180" s="5">
        <v>41604</v>
      </c>
      <c r="SA180" s="5">
        <v>31214</v>
      </c>
      <c r="SB180" s="5">
        <v>26116</v>
      </c>
      <c r="SC180" s="5">
        <v>24198</v>
      </c>
      <c r="SD180" s="5">
        <v>24183</v>
      </c>
      <c r="SE180" s="5">
        <v>13550</v>
      </c>
      <c r="SF180" s="5">
        <v>13391</v>
      </c>
      <c r="SG180" s="5">
        <v>14394</v>
      </c>
      <c r="SH180" s="5">
        <v>15028</v>
      </c>
      <c r="SI180" s="5">
        <v>14380</v>
      </c>
      <c r="SJ180" s="5">
        <v>15219</v>
      </c>
      <c r="SK180" s="5">
        <v>17070</v>
      </c>
      <c r="SL180" s="5">
        <v>20563</v>
      </c>
      <c r="SM180" s="5">
        <v>18736</v>
      </c>
      <c r="SN180" s="5">
        <v>20619</v>
      </c>
      <c r="SO180" s="5">
        <v>20054</v>
      </c>
      <c r="SP180" s="5">
        <v>19780</v>
      </c>
      <c r="SQ180" s="5">
        <v>18037</v>
      </c>
      <c r="SR180" s="5">
        <v>18664</v>
      </c>
      <c r="SS180" s="5">
        <v>14527</v>
      </c>
      <c r="ST180" s="5">
        <v>12385</v>
      </c>
      <c r="SU180" s="5">
        <v>48659</v>
      </c>
      <c r="SV180" s="5">
        <v>47026</v>
      </c>
      <c r="SW180" s="5">
        <v>35391</v>
      </c>
      <c r="SX180" s="5">
        <v>40297</v>
      </c>
      <c r="SY180" s="5">
        <v>44582</v>
      </c>
      <c r="SZ180" s="5">
        <v>37961</v>
      </c>
      <c r="TA180" s="5">
        <v>22980</v>
      </c>
      <c r="TB180" s="5">
        <v>24476</v>
      </c>
      <c r="TC180" s="5">
        <v>32512</v>
      </c>
      <c r="TD180" s="5">
        <v>34959</v>
      </c>
      <c r="TE180" s="5">
        <v>31956</v>
      </c>
      <c r="TF180" s="5">
        <v>32286</v>
      </c>
      <c r="TG180" s="5">
        <v>32863</v>
      </c>
      <c r="TH180" s="5">
        <v>23325</v>
      </c>
      <c r="TI180" s="5">
        <v>21407</v>
      </c>
      <c r="TJ180" s="5">
        <v>22859</v>
      </c>
      <c r="TK180" s="5">
        <v>27352</v>
      </c>
      <c r="TL180" s="5">
        <v>25424</v>
      </c>
      <c r="TM180" s="5">
        <v>25238</v>
      </c>
      <c r="TN180" s="5">
        <v>25081</v>
      </c>
      <c r="TO180" s="5">
        <v>12542</v>
      </c>
      <c r="TP180" s="5">
        <v>11365</v>
      </c>
      <c r="TQ180" s="5">
        <v>11869</v>
      </c>
      <c r="TR180" s="5">
        <v>8541</v>
      </c>
      <c r="TS180" s="5">
        <v>5723</v>
      </c>
      <c r="TT180" s="5">
        <v>5288</v>
      </c>
      <c r="TU180" s="5">
        <v>4527</v>
      </c>
      <c r="TV180" s="5">
        <v>4807</v>
      </c>
      <c r="TW180" s="5">
        <v>4639</v>
      </c>
      <c r="TX180" s="5">
        <v>4567</v>
      </c>
      <c r="TY180" s="5">
        <v>5415</v>
      </c>
      <c r="TZ180" s="5">
        <v>7192</v>
      </c>
      <c r="UA180" s="5">
        <v>0</v>
      </c>
      <c r="UB180" s="5">
        <v>0</v>
      </c>
      <c r="UC180" s="5">
        <v>0</v>
      </c>
      <c r="UD180" s="5">
        <v>0</v>
      </c>
      <c r="UE180" s="5">
        <v>0</v>
      </c>
      <c r="UF180" s="5">
        <v>0</v>
      </c>
      <c r="UG180" s="5">
        <v>0</v>
      </c>
      <c r="UH180" s="5">
        <v>0</v>
      </c>
      <c r="UI180" s="5">
        <v>0</v>
      </c>
      <c r="UJ180" s="5">
        <v>0</v>
      </c>
      <c r="UK180" s="5">
        <v>0</v>
      </c>
      <c r="UL180" s="5">
        <v>0</v>
      </c>
      <c r="UM180" s="5">
        <v>0</v>
      </c>
      <c r="UN180" s="5">
        <v>0</v>
      </c>
      <c r="UO180" s="5">
        <v>0</v>
      </c>
      <c r="UP180" s="5">
        <v>0</v>
      </c>
      <c r="UQ180" s="5">
        <v>0</v>
      </c>
      <c r="UR180" s="5">
        <v>0</v>
      </c>
      <c r="US180" s="5">
        <v>0</v>
      </c>
      <c r="UT180" s="5">
        <v>0</v>
      </c>
      <c r="UU180" s="5">
        <v>0</v>
      </c>
      <c r="UV180" s="5">
        <v>-2</v>
      </c>
      <c r="UW180" s="5">
        <v>19</v>
      </c>
      <c r="UX180" s="5">
        <v>3</v>
      </c>
      <c r="UY180" s="5">
        <v>61</v>
      </c>
      <c r="UZ180" s="5">
        <v>146</v>
      </c>
      <c r="VA180" s="5">
        <v>301</v>
      </c>
      <c r="VB180" s="5">
        <v>308</v>
      </c>
      <c r="VC180" s="5">
        <v>262</v>
      </c>
      <c r="VD180" s="5">
        <v>139</v>
      </c>
      <c r="VE180" s="5">
        <v>110</v>
      </c>
      <c r="VF180" s="5">
        <v>0</v>
      </c>
      <c r="VG180" s="5">
        <v>27121</v>
      </c>
      <c r="VH180" s="5">
        <v>29051</v>
      </c>
      <c r="VI180" s="5">
        <v>25135</v>
      </c>
      <c r="VJ180" s="5">
        <v>31929</v>
      </c>
      <c r="VK180" s="5">
        <v>65126</v>
      </c>
      <c r="VL180" s="5">
        <v>32795</v>
      </c>
      <c r="VM180" s="5">
        <v>49220</v>
      </c>
      <c r="VN180" s="5">
        <v>46452</v>
      </c>
      <c r="VO180" s="5">
        <v>92394</v>
      </c>
      <c r="VP180" s="5">
        <v>103423</v>
      </c>
      <c r="VQ180" s="5">
        <v>94653</v>
      </c>
      <c r="VR180" s="5">
        <v>79121</v>
      </c>
      <c r="VS180" s="5">
        <v>82270</v>
      </c>
      <c r="VT180" s="5">
        <v>91603</v>
      </c>
      <c r="VU180" s="5">
        <v>80281</v>
      </c>
      <c r="VV180" s="5">
        <v>76995</v>
      </c>
      <c r="VW180" s="5">
        <v>79352</v>
      </c>
      <c r="VX180" s="5">
        <v>66789</v>
      </c>
      <c r="VY180" s="5">
        <v>56406</v>
      </c>
      <c r="VZ180" s="5">
        <v>44413</v>
      </c>
      <c r="WA180" s="5">
        <v>57600</v>
      </c>
      <c r="WB180" s="5">
        <v>55368</v>
      </c>
      <c r="WC180" s="5">
        <v>66514</v>
      </c>
      <c r="WD180" s="5">
        <v>95389</v>
      </c>
      <c r="WE180" s="5">
        <v>64592</v>
      </c>
      <c r="WF180" s="5">
        <v>63309</v>
      </c>
      <c r="WG180" s="5">
        <v>75721</v>
      </c>
      <c r="WH180" s="5">
        <v>59215</v>
      </c>
      <c r="WI180" s="5">
        <v>52398</v>
      </c>
      <c r="WJ180" s="5">
        <v>54083</v>
      </c>
      <c r="WK180" s="5">
        <v>43571</v>
      </c>
      <c r="WL180" s="5">
        <v>45461</v>
      </c>
      <c r="WM180" s="5">
        <v>294</v>
      </c>
      <c r="WN180" s="5">
        <v>507</v>
      </c>
      <c r="WO180" s="5">
        <v>114</v>
      </c>
      <c r="WP180" s="5">
        <v>21</v>
      </c>
      <c r="WQ180" s="5">
        <v>-1</v>
      </c>
      <c r="WR180" s="5">
        <v>132</v>
      </c>
      <c r="WS180" s="5">
        <v>71</v>
      </c>
      <c r="WT180" s="5">
        <v>402</v>
      </c>
      <c r="WU180" s="5">
        <v>1275</v>
      </c>
      <c r="WV180" s="5">
        <v>942</v>
      </c>
      <c r="WW180" s="5">
        <v>994</v>
      </c>
      <c r="WX180" s="5">
        <v>1223</v>
      </c>
      <c r="WY180" s="5">
        <v>1094</v>
      </c>
      <c r="WZ180" s="5">
        <v>2095</v>
      </c>
      <c r="XA180" s="5">
        <v>1658</v>
      </c>
      <c r="XB180" s="5">
        <v>1769</v>
      </c>
      <c r="XC180" s="5">
        <v>1249</v>
      </c>
      <c r="XD180" s="5">
        <v>1563</v>
      </c>
      <c r="XE180" s="5">
        <v>1161</v>
      </c>
      <c r="XF180" s="5">
        <v>1145</v>
      </c>
      <c r="XG180" s="5">
        <v>707</v>
      </c>
      <c r="XH180" s="5">
        <v>962</v>
      </c>
      <c r="XI180" s="5">
        <v>491</v>
      </c>
      <c r="XJ180" s="5">
        <v>2247</v>
      </c>
      <c r="XK180" s="5">
        <v>380</v>
      </c>
      <c r="XL180" s="5">
        <v>527</v>
      </c>
      <c r="XM180" s="5">
        <v>500</v>
      </c>
      <c r="XN180" s="5">
        <v>742</v>
      </c>
      <c r="XO180" s="5">
        <v>501</v>
      </c>
      <c r="XP180" s="5">
        <v>640</v>
      </c>
      <c r="XQ180" s="5">
        <v>763</v>
      </c>
      <c r="XR180" s="5">
        <v>693</v>
      </c>
      <c r="XS180" s="2">
        <v>19497</v>
      </c>
      <c r="XT180" s="3" t="s">
        <v>222</v>
      </c>
      <c r="XU180" s="3" t="s">
        <v>222</v>
      </c>
      <c r="XV180" s="3" t="s">
        <v>222</v>
      </c>
      <c r="XW180" s="3" t="s">
        <v>221</v>
      </c>
      <c r="XX180" s="3" t="s">
        <v>222</v>
      </c>
      <c r="XY180" s="3" t="s">
        <v>222</v>
      </c>
      <c r="XZ180" s="3" t="s">
        <v>243</v>
      </c>
    </row>
    <row r="181" spans="1:650" x14ac:dyDescent="0.3">
      <c r="A181" s="1" t="s">
        <v>175</v>
      </c>
      <c r="B181" s="2">
        <v>4059391</v>
      </c>
      <c r="C181" s="5">
        <v>10681</v>
      </c>
      <c r="D181" s="5">
        <v>761</v>
      </c>
      <c r="E181" s="5">
        <v>2854</v>
      </c>
      <c r="F181" s="5">
        <v>92</v>
      </c>
      <c r="G181" s="5">
        <v>158</v>
      </c>
      <c r="H181" s="5">
        <v>206</v>
      </c>
      <c r="I181" s="5">
        <v>580</v>
      </c>
      <c r="J181" s="5">
        <v>2481</v>
      </c>
      <c r="K181" s="5">
        <v>532</v>
      </c>
      <c r="L181" s="5">
        <v>2</v>
      </c>
      <c r="M181" s="5">
        <v>96</v>
      </c>
      <c r="N181" s="5">
        <v>160</v>
      </c>
      <c r="O181" s="5">
        <v>212</v>
      </c>
      <c r="P181" s="5">
        <v>68</v>
      </c>
      <c r="Q181" s="5">
        <v>35</v>
      </c>
      <c r="R181" s="5">
        <v>0</v>
      </c>
      <c r="S181" s="5">
        <v>526</v>
      </c>
      <c r="T181" s="5">
        <v>0</v>
      </c>
      <c r="U181" s="5">
        <v>7</v>
      </c>
      <c r="V181" s="5">
        <v>10</v>
      </c>
      <c r="W181" s="5">
        <v>24</v>
      </c>
      <c r="X181" s="5">
        <v>0</v>
      </c>
      <c r="Y181" s="5">
        <v>0</v>
      </c>
      <c r="Z181" s="5">
        <v>9</v>
      </c>
      <c r="AA181" s="5">
        <v>26</v>
      </c>
      <c r="AB181" s="5">
        <v>0</v>
      </c>
      <c r="AC181" s="5" t="s">
        <v>220</v>
      </c>
      <c r="AD181" s="5" t="s">
        <v>220</v>
      </c>
      <c r="AE181" s="5" t="s">
        <v>220</v>
      </c>
      <c r="AF181" s="5" t="s">
        <v>220</v>
      </c>
      <c r="AG181" s="5" t="s">
        <v>220</v>
      </c>
      <c r="AH181" s="5" t="s">
        <v>220</v>
      </c>
      <c r="AI181" s="5">
        <v>0</v>
      </c>
      <c r="AJ181" s="5">
        <v>0</v>
      </c>
      <c r="AK181" s="5">
        <v>0</v>
      </c>
      <c r="AL181" s="5">
        <v>0</v>
      </c>
      <c r="AM181" s="5">
        <v>0</v>
      </c>
      <c r="AN181" s="5">
        <v>0</v>
      </c>
      <c r="AO181" s="5">
        <v>0</v>
      </c>
      <c r="AP181" s="5">
        <v>0</v>
      </c>
      <c r="AQ181" s="5">
        <v>0</v>
      </c>
      <c r="AR181" s="5">
        <v>46</v>
      </c>
      <c r="AS181" s="5">
        <v>0</v>
      </c>
      <c r="AT181" s="5">
        <v>10</v>
      </c>
      <c r="AU181" s="5">
        <v>0</v>
      </c>
      <c r="AV181" s="5">
        <v>0</v>
      </c>
      <c r="AW181" s="5">
        <v>0</v>
      </c>
      <c r="AX181" s="5">
        <v>0</v>
      </c>
      <c r="AY181" s="5">
        <v>0</v>
      </c>
      <c r="AZ181" s="5">
        <v>0</v>
      </c>
      <c r="BA181" s="5">
        <v>0</v>
      </c>
      <c r="BB181" s="5">
        <v>0</v>
      </c>
      <c r="BC181" s="5">
        <v>0</v>
      </c>
      <c r="BD181" s="5">
        <v>0</v>
      </c>
      <c r="BE181" s="5">
        <v>0</v>
      </c>
      <c r="BF181" s="5">
        <v>0</v>
      </c>
      <c r="BG181" s="5">
        <v>0</v>
      </c>
      <c r="BH181" s="5">
        <v>0</v>
      </c>
      <c r="BI181" s="5" t="s">
        <v>220</v>
      </c>
      <c r="BJ181" s="5" t="s">
        <v>220</v>
      </c>
      <c r="BK181" s="5" t="s">
        <v>220</v>
      </c>
      <c r="BL181" s="5" t="s">
        <v>220</v>
      </c>
      <c r="BM181" s="5" t="s">
        <v>220</v>
      </c>
      <c r="BN181" s="5" t="s">
        <v>220</v>
      </c>
      <c r="BO181" s="5">
        <v>0</v>
      </c>
      <c r="BP181" s="5">
        <v>0</v>
      </c>
      <c r="BQ181" s="5">
        <v>0</v>
      </c>
      <c r="BR181" s="5">
        <v>0</v>
      </c>
      <c r="BS181" s="5">
        <v>0</v>
      </c>
      <c r="BT181" s="5">
        <v>0</v>
      </c>
      <c r="BU181" s="5">
        <v>0</v>
      </c>
      <c r="BV181" s="5">
        <v>0</v>
      </c>
      <c r="BW181" s="5">
        <v>0</v>
      </c>
      <c r="BX181" s="5">
        <v>0</v>
      </c>
      <c r="BY181" s="5">
        <v>0</v>
      </c>
      <c r="BZ181" s="5">
        <v>0</v>
      </c>
      <c r="CA181" s="5">
        <v>0</v>
      </c>
      <c r="CB181" s="5">
        <v>0</v>
      </c>
      <c r="CC181" s="5">
        <v>0</v>
      </c>
      <c r="CD181" s="5">
        <v>0</v>
      </c>
      <c r="CE181" s="5">
        <v>0</v>
      </c>
      <c r="CF181" s="5">
        <v>0</v>
      </c>
      <c r="CG181" s="5">
        <v>217</v>
      </c>
      <c r="CH181" s="5">
        <v>329</v>
      </c>
      <c r="CI181" s="5">
        <v>95</v>
      </c>
      <c r="CJ181" s="5">
        <v>8</v>
      </c>
      <c r="CK181" s="5">
        <v>77</v>
      </c>
      <c r="CL181" s="5">
        <v>3</v>
      </c>
      <c r="CM181" s="5">
        <v>100</v>
      </c>
      <c r="CN181" s="5">
        <v>11</v>
      </c>
      <c r="CO181" s="5" t="s">
        <v>220</v>
      </c>
      <c r="CP181" s="5" t="s">
        <v>220</v>
      </c>
      <c r="CQ181" s="5" t="s">
        <v>220</v>
      </c>
      <c r="CR181" s="5" t="s">
        <v>220</v>
      </c>
      <c r="CS181" s="5" t="s">
        <v>220</v>
      </c>
      <c r="CT181" s="5" t="s">
        <v>220</v>
      </c>
      <c r="CU181" s="5">
        <v>15301</v>
      </c>
      <c r="CV181" s="5">
        <v>17516</v>
      </c>
      <c r="CW181" s="5">
        <v>28127</v>
      </c>
      <c r="CX181" s="5">
        <v>23715</v>
      </c>
      <c r="CY181" s="5">
        <v>12567</v>
      </c>
      <c r="CZ181" s="5">
        <v>13803</v>
      </c>
      <c r="DA181" s="5">
        <v>15524</v>
      </c>
      <c r="DB181" s="5">
        <v>15691</v>
      </c>
      <c r="DC181" s="5">
        <v>10208</v>
      </c>
      <c r="DD181" s="5">
        <v>14646</v>
      </c>
      <c r="DE181" s="5">
        <v>14498</v>
      </c>
      <c r="DF181" s="5">
        <v>17625</v>
      </c>
      <c r="DG181" s="5">
        <v>13364</v>
      </c>
      <c r="DH181" s="5">
        <v>12902</v>
      </c>
      <c r="DI181" s="5">
        <v>9615</v>
      </c>
      <c r="DJ181" s="5">
        <v>8837</v>
      </c>
      <c r="DK181" s="5">
        <v>12172</v>
      </c>
      <c r="DL181" s="5">
        <v>3277</v>
      </c>
      <c r="DM181" s="5">
        <v>2509</v>
      </c>
      <c r="DN181" s="5">
        <v>3105</v>
      </c>
      <c r="DO181" s="5">
        <v>3118</v>
      </c>
      <c r="DP181" s="5">
        <v>2425</v>
      </c>
      <c r="DQ181" s="5">
        <v>2330</v>
      </c>
      <c r="DR181" s="5">
        <v>2537</v>
      </c>
      <c r="DS181" s="5">
        <v>2108</v>
      </c>
      <c r="DT181" s="5">
        <v>1710</v>
      </c>
      <c r="DU181" s="5" t="s">
        <v>220</v>
      </c>
      <c r="DV181" s="5" t="s">
        <v>220</v>
      </c>
      <c r="DW181" s="5" t="s">
        <v>220</v>
      </c>
      <c r="DX181" s="5" t="s">
        <v>220</v>
      </c>
      <c r="DY181" s="5" t="s">
        <v>220</v>
      </c>
      <c r="DZ181" s="5" t="s">
        <v>220</v>
      </c>
      <c r="EA181" s="5">
        <v>731</v>
      </c>
      <c r="EB181" s="5">
        <v>84</v>
      </c>
      <c r="EC181" s="5">
        <v>1178</v>
      </c>
      <c r="ED181" s="5">
        <v>196</v>
      </c>
      <c r="EE181" s="5">
        <v>323</v>
      </c>
      <c r="EF181" s="5">
        <v>297</v>
      </c>
      <c r="EG181" s="5">
        <v>69</v>
      </c>
      <c r="EH181" s="5">
        <v>130</v>
      </c>
      <c r="EI181" s="5">
        <v>359</v>
      </c>
      <c r="EJ181" s="5">
        <v>1090</v>
      </c>
      <c r="EK181" s="5">
        <v>215</v>
      </c>
      <c r="EL181" s="5">
        <v>1263</v>
      </c>
      <c r="EM181" s="5">
        <v>175</v>
      </c>
      <c r="EN181" s="5">
        <v>264</v>
      </c>
      <c r="EO181" s="5">
        <v>440</v>
      </c>
      <c r="EP181" s="5">
        <v>642</v>
      </c>
      <c r="EQ181" s="5">
        <v>1027</v>
      </c>
      <c r="ER181" s="5">
        <v>300</v>
      </c>
      <c r="ES181" s="5">
        <v>362</v>
      </c>
      <c r="ET181" s="5">
        <v>246</v>
      </c>
      <c r="EU181" s="5">
        <v>238</v>
      </c>
      <c r="EV181" s="5">
        <v>413</v>
      </c>
      <c r="EW181" s="5">
        <v>190</v>
      </c>
      <c r="EX181" s="5">
        <v>392</v>
      </c>
      <c r="EY181" s="5">
        <v>112</v>
      </c>
      <c r="EZ181" s="5">
        <v>263</v>
      </c>
      <c r="FA181" s="5" t="s">
        <v>220</v>
      </c>
      <c r="FB181" s="5" t="s">
        <v>220</v>
      </c>
      <c r="FC181" s="5" t="s">
        <v>220</v>
      </c>
      <c r="FD181" s="5" t="s">
        <v>220</v>
      </c>
      <c r="FE181" s="5" t="s">
        <v>220</v>
      </c>
      <c r="FF181" s="5" t="s">
        <v>220</v>
      </c>
      <c r="FG181" s="5">
        <v>0</v>
      </c>
      <c r="FH181" s="5">
        <v>0</v>
      </c>
      <c r="FI181" s="5">
        <v>0</v>
      </c>
      <c r="FJ181" s="5">
        <v>0</v>
      </c>
      <c r="FK181" s="5">
        <v>0</v>
      </c>
      <c r="FL181" s="5">
        <v>36</v>
      </c>
      <c r="FM181" s="5">
        <v>177</v>
      </c>
      <c r="FN181" s="5">
        <v>27</v>
      </c>
      <c r="FO181" s="5">
        <v>0</v>
      </c>
      <c r="FP181" s="5">
        <v>0</v>
      </c>
      <c r="FQ181" s="5">
        <v>0</v>
      </c>
      <c r="FR181" s="5">
        <v>0</v>
      </c>
      <c r="FS181" s="5">
        <v>0</v>
      </c>
      <c r="FT181" s="5">
        <v>0</v>
      </c>
      <c r="FU181" s="5" t="s">
        <v>220</v>
      </c>
      <c r="FV181" s="5" t="s">
        <v>220</v>
      </c>
      <c r="FW181" s="5" t="s">
        <v>220</v>
      </c>
      <c r="FX181" s="5" t="s">
        <v>220</v>
      </c>
      <c r="FY181" s="5" t="s">
        <v>220</v>
      </c>
      <c r="FZ181" s="5" t="s">
        <v>220</v>
      </c>
      <c r="GA181" s="5" t="s">
        <v>220</v>
      </c>
      <c r="GB181" s="5" t="s">
        <v>220</v>
      </c>
      <c r="GC181" s="5" t="s">
        <v>220</v>
      </c>
      <c r="GD181" s="5" t="s">
        <v>220</v>
      </c>
      <c r="GE181" s="5" t="s">
        <v>220</v>
      </c>
      <c r="GF181" s="5" t="s">
        <v>220</v>
      </c>
      <c r="GG181" s="5" t="s">
        <v>220</v>
      </c>
      <c r="GH181" s="5" t="s">
        <v>220</v>
      </c>
      <c r="GI181" s="5" t="s">
        <v>220</v>
      </c>
      <c r="GJ181" s="5" t="s">
        <v>220</v>
      </c>
      <c r="GK181" s="5" t="s">
        <v>220</v>
      </c>
      <c r="GL181" s="5" t="s">
        <v>220</v>
      </c>
      <c r="GM181" s="5">
        <v>26713</v>
      </c>
      <c r="GN181" s="5">
        <v>18361</v>
      </c>
      <c r="GO181" s="5">
        <v>32158</v>
      </c>
      <c r="GP181" s="5">
        <v>24002</v>
      </c>
      <c r="GQ181" s="5">
        <v>13049</v>
      </c>
      <c r="GR181" s="5">
        <v>14341</v>
      </c>
      <c r="GS181" s="5">
        <v>16350</v>
      </c>
      <c r="GT181" s="5">
        <v>18329</v>
      </c>
      <c r="GU181" s="5">
        <v>11099</v>
      </c>
      <c r="GV181" s="5">
        <v>15783</v>
      </c>
      <c r="GW181" s="5">
        <v>14809</v>
      </c>
      <c r="GX181" s="5">
        <v>19058</v>
      </c>
      <c r="GY181" s="5">
        <v>13751</v>
      </c>
      <c r="GZ181" s="5">
        <v>13234</v>
      </c>
      <c r="HA181" s="5">
        <v>10090</v>
      </c>
      <c r="HB181" s="5">
        <v>9478</v>
      </c>
      <c r="HC181" s="5">
        <v>13725</v>
      </c>
      <c r="HD181" s="5">
        <v>3576</v>
      </c>
      <c r="HE181" s="5">
        <v>3095</v>
      </c>
      <c r="HF181" s="5">
        <v>3690</v>
      </c>
      <c r="HG181" s="5">
        <v>3475</v>
      </c>
      <c r="HH181" s="5">
        <v>2846</v>
      </c>
      <c r="HI181" s="5">
        <v>2597</v>
      </c>
      <c r="HJ181" s="5">
        <v>2941</v>
      </c>
      <c r="HK181" s="5">
        <v>2346</v>
      </c>
      <c r="HL181" s="5">
        <v>1985</v>
      </c>
      <c r="HM181" s="5" t="s">
        <v>220</v>
      </c>
      <c r="HN181" s="5" t="s">
        <v>220</v>
      </c>
      <c r="HO181" s="5" t="s">
        <v>220</v>
      </c>
      <c r="HP181" s="5" t="s">
        <v>220</v>
      </c>
      <c r="HQ181" s="5" t="s">
        <v>220</v>
      </c>
      <c r="HR181" s="5" t="s">
        <v>220</v>
      </c>
      <c r="HS181" s="5">
        <v>65386</v>
      </c>
      <c r="HT181" s="5">
        <v>61039</v>
      </c>
      <c r="HU181" s="5">
        <v>47455</v>
      </c>
      <c r="HV181" s="5">
        <v>44187</v>
      </c>
      <c r="HW181" s="5">
        <v>68228</v>
      </c>
      <c r="HX181" s="5">
        <v>69461</v>
      </c>
      <c r="HY181" s="5">
        <v>55030</v>
      </c>
      <c r="HZ181" s="5">
        <v>56070</v>
      </c>
      <c r="IA181" s="5">
        <v>61178</v>
      </c>
      <c r="IB181" s="5">
        <v>75730</v>
      </c>
      <c r="IC181" s="5">
        <v>92466</v>
      </c>
      <c r="ID181" s="5">
        <v>108401</v>
      </c>
      <c r="IE181" s="5">
        <v>107215</v>
      </c>
      <c r="IF181" s="5">
        <v>107554</v>
      </c>
      <c r="IG181" s="5">
        <v>90898</v>
      </c>
      <c r="IH181" s="5">
        <v>82579</v>
      </c>
      <c r="II181" s="5">
        <v>89049</v>
      </c>
      <c r="IJ181" s="5">
        <v>41266</v>
      </c>
      <c r="IK181" s="5">
        <v>46652</v>
      </c>
      <c r="IL181" s="5">
        <v>37456</v>
      </c>
      <c r="IM181" s="5">
        <v>35553</v>
      </c>
      <c r="IN181" s="5">
        <v>38383</v>
      </c>
      <c r="IO181" s="5">
        <v>39116</v>
      </c>
      <c r="IP181" s="5">
        <v>34801</v>
      </c>
      <c r="IQ181" s="5">
        <v>34300</v>
      </c>
      <c r="IR181" s="5">
        <v>34264</v>
      </c>
      <c r="IS181" s="5" t="s">
        <v>220</v>
      </c>
      <c r="IT181" s="5" t="s">
        <v>220</v>
      </c>
      <c r="IU181" s="5" t="s">
        <v>220</v>
      </c>
      <c r="IV181" s="5" t="s">
        <v>220</v>
      </c>
      <c r="IW181" s="5" t="s">
        <v>220</v>
      </c>
      <c r="IX181" s="5" t="s">
        <v>220</v>
      </c>
      <c r="IY181" s="5">
        <v>0</v>
      </c>
      <c r="IZ181" s="5">
        <v>0</v>
      </c>
      <c r="JA181" s="5">
        <v>0</v>
      </c>
      <c r="JB181" s="5">
        <v>0</v>
      </c>
      <c r="JC181" s="5">
        <v>0</v>
      </c>
      <c r="JD181" s="5">
        <v>0</v>
      </c>
      <c r="JE181" s="5">
        <v>0</v>
      </c>
      <c r="JF181" s="5">
        <v>0</v>
      </c>
      <c r="JG181" s="5">
        <v>3</v>
      </c>
      <c r="JH181" s="5">
        <v>0</v>
      </c>
      <c r="JI181" s="5">
        <v>0</v>
      </c>
      <c r="JJ181" s="5">
        <v>0</v>
      </c>
      <c r="JK181" s="5">
        <v>0</v>
      </c>
      <c r="JL181" s="5">
        <v>0</v>
      </c>
      <c r="JM181" s="5">
        <v>0</v>
      </c>
      <c r="JN181" s="5">
        <v>0</v>
      </c>
      <c r="JO181" s="5">
        <v>0</v>
      </c>
      <c r="JP181" s="5">
        <v>0</v>
      </c>
      <c r="JQ181" s="5">
        <v>0</v>
      </c>
      <c r="JR181" s="5">
        <v>0</v>
      </c>
      <c r="JS181" s="5">
        <v>0</v>
      </c>
      <c r="JT181" s="5">
        <v>0</v>
      </c>
      <c r="JU181" s="5">
        <v>0</v>
      </c>
      <c r="JV181" s="5">
        <v>0</v>
      </c>
      <c r="JW181" s="5">
        <v>0</v>
      </c>
      <c r="JX181" s="5">
        <v>0</v>
      </c>
      <c r="JY181" s="5" t="s">
        <v>220</v>
      </c>
      <c r="JZ181" s="5" t="s">
        <v>220</v>
      </c>
      <c r="KA181" s="5" t="s">
        <v>220</v>
      </c>
      <c r="KB181" s="5" t="s">
        <v>220</v>
      </c>
      <c r="KC181" s="5" t="s">
        <v>220</v>
      </c>
      <c r="KD181" s="5" t="s">
        <v>220</v>
      </c>
      <c r="KE181" s="5">
        <v>28202</v>
      </c>
      <c r="KF181" s="5">
        <v>29499</v>
      </c>
      <c r="KG181" s="5">
        <v>30265</v>
      </c>
      <c r="KH181" s="5">
        <v>27707</v>
      </c>
      <c r="KI181" s="5">
        <v>25401</v>
      </c>
      <c r="KJ181" s="5">
        <v>22418</v>
      </c>
      <c r="KK181" s="5">
        <v>23753</v>
      </c>
      <c r="KL181" s="5">
        <v>18903</v>
      </c>
      <c r="KM181" s="5">
        <v>16798</v>
      </c>
      <c r="KN181" s="5">
        <v>20173</v>
      </c>
      <c r="KO181" s="5">
        <v>15677</v>
      </c>
      <c r="KP181" s="5">
        <v>14444</v>
      </c>
      <c r="KQ181" s="5">
        <v>9615</v>
      </c>
      <c r="KR181" s="5">
        <v>9586</v>
      </c>
      <c r="KS181" s="5">
        <v>7463</v>
      </c>
      <c r="KT181" s="5">
        <v>5427</v>
      </c>
      <c r="KU181" s="5">
        <v>2654</v>
      </c>
      <c r="KV181" s="5">
        <v>13</v>
      </c>
      <c r="KW181" s="5">
        <v>11</v>
      </c>
      <c r="KX181" s="5">
        <v>15</v>
      </c>
      <c r="KY181" s="5">
        <v>10</v>
      </c>
      <c r="KZ181" s="5">
        <v>7</v>
      </c>
      <c r="LA181" s="5">
        <v>13</v>
      </c>
      <c r="LB181" s="5">
        <v>12</v>
      </c>
      <c r="LC181" s="5">
        <v>11</v>
      </c>
      <c r="LD181" s="5">
        <v>11</v>
      </c>
      <c r="LE181" s="5" t="s">
        <v>220</v>
      </c>
      <c r="LF181" s="5" t="s">
        <v>220</v>
      </c>
      <c r="LG181" s="5" t="s">
        <v>220</v>
      </c>
      <c r="LH181" s="5" t="s">
        <v>220</v>
      </c>
      <c r="LI181" s="5" t="s">
        <v>220</v>
      </c>
      <c r="LJ181" s="5" t="s">
        <v>220</v>
      </c>
      <c r="LK181" s="5">
        <v>0</v>
      </c>
      <c r="LL181" s="5">
        <v>0</v>
      </c>
      <c r="LM181" s="5">
        <v>0</v>
      </c>
      <c r="LN181" s="5">
        <v>0</v>
      </c>
      <c r="LO181" s="5">
        <v>0</v>
      </c>
      <c r="LP181" s="5">
        <v>0</v>
      </c>
      <c r="LQ181" s="5">
        <v>0</v>
      </c>
      <c r="LR181" s="5">
        <v>0</v>
      </c>
      <c r="LS181" s="5">
        <v>0</v>
      </c>
      <c r="LT181" s="5">
        <v>0</v>
      </c>
      <c r="LU181" s="5">
        <v>0</v>
      </c>
      <c r="LV181" s="5">
        <v>0</v>
      </c>
      <c r="LW181" s="5">
        <v>0</v>
      </c>
      <c r="LX181" s="5">
        <v>1</v>
      </c>
      <c r="LY181" s="5">
        <v>0</v>
      </c>
      <c r="LZ181" s="5">
        <v>0</v>
      </c>
      <c r="MA181" s="5">
        <v>111</v>
      </c>
      <c r="MB181" s="5">
        <v>43</v>
      </c>
      <c r="MC181" s="5">
        <v>40</v>
      </c>
      <c r="MD181" s="5">
        <v>48</v>
      </c>
      <c r="ME181" s="5">
        <v>42</v>
      </c>
      <c r="MF181" s="5">
        <v>38</v>
      </c>
      <c r="MG181" s="5">
        <v>40</v>
      </c>
      <c r="MH181" s="5">
        <v>46</v>
      </c>
      <c r="MI181" s="5">
        <v>35</v>
      </c>
      <c r="MJ181" s="5">
        <v>26</v>
      </c>
      <c r="MK181" s="5" t="s">
        <v>220</v>
      </c>
      <c r="ML181" s="5" t="s">
        <v>220</v>
      </c>
      <c r="MM181" s="5" t="s">
        <v>220</v>
      </c>
      <c r="MN181" s="5" t="s">
        <v>220</v>
      </c>
      <c r="MO181" s="5" t="s">
        <v>220</v>
      </c>
      <c r="MP181" s="5" t="s">
        <v>220</v>
      </c>
      <c r="MQ181" s="5">
        <v>28</v>
      </c>
      <c r="MR181" s="5">
        <v>23</v>
      </c>
      <c r="MS181" s="5">
        <v>28</v>
      </c>
      <c r="MT181" s="5">
        <v>10</v>
      </c>
      <c r="MU181" s="5">
        <v>12</v>
      </c>
      <c r="MV181" s="5">
        <v>12</v>
      </c>
      <c r="MW181" s="5">
        <v>6</v>
      </c>
      <c r="MX181" s="5">
        <v>5</v>
      </c>
      <c r="MY181" s="5">
        <v>4</v>
      </c>
      <c r="MZ181" s="5">
        <v>6</v>
      </c>
      <c r="NA181" s="5">
        <v>5</v>
      </c>
      <c r="NB181" s="5">
        <v>8</v>
      </c>
      <c r="NC181" s="5">
        <v>6</v>
      </c>
      <c r="ND181" s="5">
        <v>4</v>
      </c>
      <c r="NE181" s="5" t="s">
        <v>220</v>
      </c>
      <c r="NF181" s="5" t="s">
        <v>220</v>
      </c>
      <c r="NG181" s="5" t="s">
        <v>220</v>
      </c>
      <c r="NH181" s="5" t="s">
        <v>220</v>
      </c>
      <c r="NI181" s="5" t="s">
        <v>220</v>
      </c>
      <c r="NJ181" s="5" t="s">
        <v>220</v>
      </c>
      <c r="NK181" s="5" t="s">
        <v>220</v>
      </c>
      <c r="NL181" s="5" t="s">
        <v>220</v>
      </c>
      <c r="NM181" s="5" t="s">
        <v>220</v>
      </c>
      <c r="NN181" s="5" t="s">
        <v>220</v>
      </c>
      <c r="NO181" s="5" t="s">
        <v>220</v>
      </c>
      <c r="NP181" s="5" t="s">
        <v>220</v>
      </c>
      <c r="NQ181" s="5" t="s">
        <v>220</v>
      </c>
      <c r="NR181" s="5" t="s">
        <v>220</v>
      </c>
      <c r="NS181" s="5" t="s">
        <v>220</v>
      </c>
      <c r="NT181" s="5" t="s">
        <v>220</v>
      </c>
      <c r="NU181" s="5" t="s">
        <v>220</v>
      </c>
      <c r="NV181" s="5" t="s">
        <v>220</v>
      </c>
      <c r="NW181" s="5">
        <v>0</v>
      </c>
      <c r="NX181" s="5">
        <v>0</v>
      </c>
      <c r="NY181" s="5">
        <v>0</v>
      </c>
      <c r="NZ181" s="5">
        <v>0</v>
      </c>
      <c r="OA181" s="5">
        <v>0</v>
      </c>
      <c r="OB181" s="5">
        <v>0</v>
      </c>
      <c r="OC181" s="5">
        <v>0</v>
      </c>
      <c r="OD181" s="5">
        <v>0</v>
      </c>
      <c r="OE181" s="5">
        <v>0</v>
      </c>
      <c r="OF181" s="5">
        <v>0</v>
      </c>
      <c r="OG181" s="5">
        <v>0</v>
      </c>
      <c r="OH181" s="5">
        <v>0</v>
      </c>
      <c r="OI181" s="5">
        <v>0</v>
      </c>
      <c r="OJ181" s="5">
        <v>0</v>
      </c>
      <c r="OK181" s="5" t="s">
        <v>220</v>
      </c>
      <c r="OL181" s="5" t="s">
        <v>220</v>
      </c>
      <c r="OM181" s="5" t="s">
        <v>220</v>
      </c>
      <c r="ON181" s="5" t="s">
        <v>220</v>
      </c>
      <c r="OO181" s="5" t="s">
        <v>220</v>
      </c>
      <c r="OP181" s="5" t="s">
        <v>220</v>
      </c>
      <c r="OQ181" s="5" t="s">
        <v>220</v>
      </c>
      <c r="OR181" s="5" t="s">
        <v>220</v>
      </c>
      <c r="OS181" s="5" t="s">
        <v>220</v>
      </c>
      <c r="OT181" s="5" t="s">
        <v>220</v>
      </c>
      <c r="OU181" s="5" t="s">
        <v>220</v>
      </c>
      <c r="OV181" s="5" t="s">
        <v>220</v>
      </c>
      <c r="OW181" s="5" t="s">
        <v>220</v>
      </c>
      <c r="OX181" s="5" t="s">
        <v>220</v>
      </c>
      <c r="OY181" s="5" t="s">
        <v>220</v>
      </c>
      <c r="OZ181" s="5" t="s">
        <v>220</v>
      </c>
      <c r="PA181" s="5" t="s">
        <v>220</v>
      </c>
      <c r="PB181" s="5" t="s">
        <v>220</v>
      </c>
      <c r="PC181" s="5">
        <v>2982</v>
      </c>
      <c r="PD181" s="5">
        <v>2883</v>
      </c>
      <c r="PE181" s="5">
        <v>2839</v>
      </c>
      <c r="PF181" s="5">
        <v>2712</v>
      </c>
      <c r="PG181" s="5">
        <v>2795</v>
      </c>
      <c r="PH181" s="5">
        <v>2639</v>
      </c>
      <c r="PI181" s="5">
        <v>2686</v>
      </c>
      <c r="PJ181" s="5">
        <v>2303</v>
      </c>
      <c r="PK181" s="5">
        <v>2469</v>
      </c>
      <c r="PL181" s="5">
        <v>1991</v>
      </c>
      <c r="PM181" s="5">
        <v>1755</v>
      </c>
      <c r="PN181" s="5">
        <v>1878</v>
      </c>
      <c r="PO181" s="5">
        <v>1674</v>
      </c>
      <c r="PP181" s="5">
        <v>1561</v>
      </c>
      <c r="PQ181" s="5">
        <v>1562</v>
      </c>
      <c r="PR181" s="5">
        <v>1571</v>
      </c>
      <c r="PS181" s="5">
        <v>1710</v>
      </c>
      <c r="PT181" s="5">
        <v>738</v>
      </c>
      <c r="PU181" s="5">
        <v>673</v>
      </c>
      <c r="PV181" s="5">
        <v>615</v>
      </c>
      <c r="PW181" s="5">
        <v>583</v>
      </c>
      <c r="PX181" s="5">
        <v>689</v>
      </c>
      <c r="PY181" s="5">
        <v>716</v>
      </c>
      <c r="PZ181" s="5">
        <v>684</v>
      </c>
      <c r="QA181" s="5">
        <v>645</v>
      </c>
      <c r="QB181" s="5">
        <v>600</v>
      </c>
      <c r="QC181" s="5" t="s">
        <v>220</v>
      </c>
      <c r="QD181" s="5" t="s">
        <v>220</v>
      </c>
      <c r="QE181" s="5" t="s">
        <v>220</v>
      </c>
      <c r="QF181" s="5" t="s">
        <v>220</v>
      </c>
      <c r="QG181" s="5" t="s">
        <v>220</v>
      </c>
      <c r="QH181" s="5" t="s">
        <v>220</v>
      </c>
      <c r="QI181" s="5">
        <v>6292</v>
      </c>
      <c r="QJ181" s="5">
        <v>6403</v>
      </c>
      <c r="QK181" s="5">
        <v>6287</v>
      </c>
      <c r="QL181" s="5">
        <v>6007</v>
      </c>
      <c r="QM181" s="5">
        <v>6215</v>
      </c>
      <c r="QN181" s="5">
        <v>6162</v>
      </c>
      <c r="QO181" s="5">
        <v>6906</v>
      </c>
      <c r="QP181" s="5">
        <v>5679</v>
      </c>
      <c r="QQ181" s="5">
        <v>3468</v>
      </c>
      <c r="QR181" s="5">
        <v>2368</v>
      </c>
      <c r="QS181" s="5">
        <v>2028</v>
      </c>
      <c r="QT181" s="5">
        <v>1946</v>
      </c>
      <c r="QU181" s="5">
        <v>1942</v>
      </c>
      <c r="QV181" s="5">
        <v>1976</v>
      </c>
      <c r="QW181" s="5">
        <v>1806</v>
      </c>
      <c r="QX181" s="5">
        <v>1550</v>
      </c>
      <c r="QY181" s="5">
        <v>1434</v>
      </c>
      <c r="QZ181" s="5">
        <v>631</v>
      </c>
      <c r="RA181" s="5">
        <v>583</v>
      </c>
      <c r="RB181" s="5">
        <v>506</v>
      </c>
      <c r="RC181" s="5">
        <v>498</v>
      </c>
      <c r="RD181" s="5">
        <v>473</v>
      </c>
      <c r="RE181" s="5">
        <v>487</v>
      </c>
      <c r="RF181" s="5">
        <v>510</v>
      </c>
      <c r="RG181" s="5">
        <v>460</v>
      </c>
      <c r="RH181" s="5">
        <v>457</v>
      </c>
      <c r="RI181" s="5" t="s">
        <v>220</v>
      </c>
      <c r="RJ181" s="5" t="s">
        <v>220</v>
      </c>
      <c r="RK181" s="5" t="s">
        <v>220</v>
      </c>
      <c r="RL181" s="5" t="s">
        <v>220</v>
      </c>
      <c r="RM181" s="5" t="s">
        <v>220</v>
      </c>
      <c r="RN181" s="5" t="s">
        <v>220</v>
      </c>
      <c r="RO181" s="5">
        <v>4655</v>
      </c>
      <c r="RP181" s="5">
        <v>4634</v>
      </c>
      <c r="RQ181" s="5">
        <v>3410</v>
      </c>
      <c r="RR181" s="5">
        <v>3577</v>
      </c>
      <c r="RS181" s="5">
        <v>3697</v>
      </c>
      <c r="RT181" s="5">
        <v>3895</v>
      </c>
      <c r="RU181" s="5">
        <v>3763</v>
      </c>
      <c r="RV181" s="5">
        <v>3506</v>
      </c>
      <c r="RW181" s="5">
        <v>3835</v>
      </c>
      <c r="RX181" s="5">
        <v>3360</v>
      </c>
      <c r="RY181" s="5">
        <v>3250</v>
      </c>
      <c r="RZ181" s="5">
        <v>3492</v>
      </c>
      <c r="SA181" s="5">
        <v>3474</v>
      </c>
      <c r="SB181" s="5">
        <v>3749</v>
      </c>
      <c r="SC181" s="5">
        <v>3336</v>
      </c>
      <c r="SD181" s="5">
        <v>1975</v>
      </c>
      <c r="SE181" s="5">
        <v>1785</v>
      </c>
      <c r="SF181" s="5">
        <v>459</v>
      </c>
      <c r="SG181" s="5">
        <v>609</v>
      </c>
      <c r="SH181" s="5">
        <v>622</v>
      </c>
      <c r="SI181" s="5">
        <v>759</v>
      </c>
      <c r="SJ181" s="5">
        <v>875</v>
      </c>
      <c r="SK181" s="5">
        <v>923</v>
      </c>
      <c r="SL181" s="5">
        <v>836</v>
      </c>
      <c r="SM181" s="5">
        <v>910</v>
      </c>
      <c r="SN181" s="5">
        <v>890</v>
      </c>
      <c r="SO181" s="5" t="s">
        <v>220</v>
      </c>
      <c r="SP181" s="5" t="s">
        <v>220</v>
      </c>
      <c r="SQ181" s="5" t="s">
        <v>220</v>
      </c>
      <c r="SR181" s="5" t="s">
        <v>220</v>
      </c>
      <c r="SS181" s="5" t="s">
        <v>220</v>
      </c>
      <c r="ST181" s="5" t="s">
        <v>220</v>
      </c>
      <c r="SU181" s="5">
        <v>5450</v>
      </c>
      <c r="SV181" s="5">
        <v>3773</v>
      </c>
      <c r="SW181" s="5">
        <v>3076</v>
      </c>
      <c r="SX181" s="5">
        <v>2637</v>
      </c>
      <c r="SY181" s="5">
        <v>2469</v>
      </c>
      <c r="SZ181" s="5">
        <v>3091</v>
      </c>
      <c r="TA181" s="5">
        <v>2901</v>
      </c>
      <c r="TB181" s="5">
        <v>2678</v>
      </c>
      <c r="TC181" s="5">
        <v>2505</v>
      </c>
      <c r="TD181" s="5">
        <v>3478</v>
      </c>
      <c r="TE181" s="5">
        <v>1631</v>
      </c>
      <c r="TF181" s="5">
        <v>1606</v>
      </c>
      <c r="TG181" s="5">
        <v>2264</v>
      </c>
      <c r="TH181" s="5">
        <v>2457</v>
      </c>
      <c r="TI181" s="5">
        <v>2216</v>
      </c>
      <c r="TJ181" s="5">
        <v>3453</v>
      </c>
      <c r="TK181" s="5">
        <v>3457</v>
      </c>
      <c r="TL181" s="5">
        <v>412</v>
      </c>
      <c r="TM181" s="5">
        <v>276</v>
      </c>
      <c r="TN181" s="5">
        <v>214</v>
      </c>
      <c r="TO181" s="5">
        <v>266</v>
      </c>
      <c r="TP181" s="5">
        <v>216</v>
      </c>
      <c r="TQ181" s="5">
        <v>591</v>
      </c>
      <c r="TR181" s="5">
        <v>629</v>
      </c>
      <c r="TS181" s="5">
        <v>826</v>
      </c>
      <c r="TT181" s="5">
        <v>783</v>
      </c>
      <c r="TU181" s="5" t="s">
        <v>220</v>
      </c>
      <c r="TV181" s="5" t="s">
        <v>220</v>
      </c>
      <c r="TW181" s="5" t="s">
        <v>220</v>
      </c>
      <c r="TX181" s="5" t="s">
        <v>220</v>
      </c>
      <c r="TY181" s="5" t="s">
        <v>220</v>
      </c>
      <c r="TZ181" s="5" t="s">
        <v>220</v>
      </c>
      <c r="UA181" s="5">
        <v>103</v>
      </c>
      <c r="UB181" s="5">
        <v>99</v>
      </c>
      <c r="UC181" s="5">
        <v>0</v>
      </c>
      <c r="UD181" s="5">
        <v>0</v>
      </c>
      <c r="UE181" s="5">
        <v>0</v>
      </c>
      <c r="UF181" s="5">
        <v>0</v>
      </c>
      <c r="UG181" s="5">
        <v>0</v>
      </c>
      <c r="UH181" s="5">
        <v>0</v>
      </c>
      <c r="UI181" s="5">
        <v>0</v>
      </c>
      <c r="UJ181" s="5">
        <v>0</v>
      </c>
      <c r="UK181" s="5">
        <v>0</v>
      </c>
      <c r="UL181" s="5">
        <v>0</v>
      </c>
      <c r="UM181" s="5">
        <v>0</v>
      </c>
      <c r="UN181" s="5">
        <v>0</v>
      </c>
      <c r="UO181" s="5">
        <v>0</v>
      </c>
      <c r="UP181" s="5">
        <v>0</v>
      </c>
      <c r="UQ181" s="5">
        <v>0</v>
      </c>
      <c r="UR181" s="5">
        <v>0</v>
      </c>
      <c r="US181" s="5">
        <v>0</v>
      </c>
      <c r="UT181" s="5">
        <v>0</v>
      </c>
      <c r="UU181" s="5">
        <v>0</v>
      </c>
      <c r="UV181" s="5">
        <v>0</v>
      </c>
      <c r="UW181" s="5">
        <v>0</v>
      </c>
      <c r="UX181" s="5">
        <v>0</v>
      </c>
      <c r="UY181" s="5">
        <v>0</v>
      </c>
      <c r="UZ181" s="5">
        <v>0</v>
      </c>
      <c r="VA181" s="5" t="s">
        <v>220</v>
      </c>
      <c r="VB181" s="5" t="s">
        <v>220</v>
      </c>
      <c r="VC181" s="5" t="s">
        <v>220</v>
      </c>
      <c r="VD181" s="5" t="s">
        <v>220</v>
      </c>
      <c r="VE181" s="5" t="s">
        <v>220</v>
      </c>
      <c r="VF181" s="5" t="s">
        <v>220</v>
      </c>
      <c r="VG181" s="5">
        <v>10624</v>
      </c>
      <c r="VH181" s="5">
        <v>10526</v>
      </c>
      <c r="VI181" s="5">
        <v>9858</v>
      </c>
      <c r="VJ181" s="5">
        <v>9458</v>
      </c>
      <c r="VK181" s="5">
        <v>8984</v>
      </c>
      <c r="VL181" s="5">
        <v>8381</v>
      </c>
      <c r="VM181" s="5">
        <v>8438</v>
      </c>
      <c r="VN181" s="5">
        <v>8318</v>
      </c>
      <c r="VO181" s="5">
        <v>8301</v>
      </c>
      <c r="VP181" s="5">
        <v>7879</v>
      </c>
      <c r="VQ181" s="5">
        <v>7362</v>
      </c>
      <c r="VR181" s="5">
        <v>8254</v>
      </c>
      <c r="VS181" s="5">
        <v>7482</v>
      </c>
      <c r="VT181" s="5">
        <v>6969</v>
      </c>
      <c r="VU181" s="5">
        <v>8261</v>
      </c>
      <c r="VV181" s="5">
        <v>8329</v>
      </c>
      <c r="VW181" s="5">
        <v>8534</v>
      </c>
      <c r="VX181" s="5">
        <v>2197</v>
      </c>
      <c r="VY181" s="5">
        <v>1549</v>
      </c>
      <c r="VZ181" s="5">
        <v>1578</v>
      </c>
      <c r="WA181" s="5">
        <v>1559</v>
      </c>
      <c r="WB181" s="5">
        <v>1788</v>
      </c>
      <c r="WC181" s="5">
        <v>1998</v>
      </c>
      <c r="WD181" s="5">
        <v>1935</v>
      </c>
      <c r="WE181" s="5">
        <v>1390</v>
      </c>
      <c r="WF181" s="5">
        <v>1601</v>
      </c>
      <c r="WG181" s="5" t="s">
        <v>220</v>
      </c>
      <c r="WH181" s="5" t="s">
        <v>220</v>
      </c>
      <c r="WI181" s="5" t="s">
        <v>220</v>
      </c>
      <c r="WJ181" s="5" t="s">
        <v>220</v>
      </c>
      <c r="WK181" s="5" t="s">
        <v>220</v>
      </c>
      <c r="WL181" s="5" t="s">
        <v>220</v>
      </c>
      <c r="WM181" s="5">
        <v>140</v>
      </c>
      <c r="WN181" s="5">
        <v>139</v>
      </c>
      <c r="WO181" s="5">
        <v>134</v>
      </c>
      <c r="WP181" s="5">
        <v>148</v>
      </c>
      <c r="WQ181" s="5">
        <v>141</v>
      </c>
      <c r="WR181" s="5">
        <v>127</v>
      </c>
      <c r="WS181" s="5">
        <v>89</v>
      </c>
      <c r="WT181" s="5">
        <v>83</v>
      </c>
      <c r="WU181" s="5">
        <v>-6</v>
      </c>
      <c r="WV181" s="5">
        <v>7</v>
      </c>
      <c r="WW181" s="5">
        <v>3</v>
      </c>
      <c r="WX181" s="5">
        <v>13</v>
      </c>
      <c r="WY181" s="5">
        <v>17</v>
      </c>
      <c r="WZ181" s="5">
        <v>6</v>
      </c>
      <c r="XA181" s="5">
        <v>2</v>
      </c>
      <c r="XB181" s="5">
        <v>4</v>
      </c>
      <c r="XC181" s="5">
        <v>5</v>
      </c>
      <c r="XD181" s="5">
        <v>0</v>
      </c>
      <c r="XE181" s="5">
        <v>0</v>
      </c>
      <c r="XF181" s="5">
        <v>0</v>
      </c>
      <c r="XG181" s="5">
        <v>0</v>
      </c>
      <c r="XH181" s="5">
        <v>2</v>
      </c>
      <c r="XI181" s="5">
        <v>32</v>
      </c>
      <c r="XJ181" s="5">
        <v>40</v>
      </c>
      <c r="XK181" s="5">
        <v>29</v>
      </c>
      <c r="XL181" s="5">
        <v>28</v>
      </c>
      <c r="XM181" s="5" t="s">
        <v>220</v>
      </c>
      <c r="XN181" s="5" t="s">
        <v>220</v>
      </c>
      <c r="XO181" s="5" t="s">
        <v>220</v>
      </c>
      <c r="XP181" s="5" t="s">
        <v>220</v>
      </c>
      <c r="XQ181" s="5" t="s">
        <v>220</v>
      </c>
      <c r="XR181" s="5" t="s">
        <v>220</v>
      </c>
      <c r="XS181" s="2">
        <v>24590</v>
      </c>
      <c r="XT181" s="3" t="s">
        <v>222</v>
      </c>
      <c r="XU181" s="3" t="s">
        <v>222</v>
      </c>
      <c r="XV181" s="3" t="s">
        <v>221</v>
      </c>
      <c r="XW181" s="3" t="s">
        <v>221</v>
      </c>
      <c r="XX181" s="3" t="s">
        <v>222</v>
      </c>
      <c r="XY181" s="3" t="s">
        <v>222</v>
      </c>
      <c r="XZ181" s="3" t="s">
        <v>276</v>
      </c>
    </row>
    <row r="182" spans="1:650" x14ac:dyDescent="0.3">
      <c r="A182" s="1" t="s">
        <v>176</v>
      </c>
      <c r="B182" s="2">
        <v>4092733</v>
      </c>
      <c r="C182" s="5">
        <v>21</v>
      </c>
      <c r="D182" s="5">
        <v>-1</v>
      </c>
      <c r="E182" s="5">
        <v>42</v>
      </c>
      <c r="F182" s="5">
        <v>-9</v>
      </c>
      <c r="G182" s="5">
        <v>4899</v>
      </c>
      <c r="H182" s="5">
        <v>1671</v>
      </c>
      <c r="I182" s="5">
        <v>0</v>
      </c>
      <c r="J182" s="5">
        <v>-125</v>
      </c>
      <c r="K182" s="5">
        <v>562</v>
      </c>
      <c r="L182" s="5">
        <v>41</v>
      </c>
      <c r="M182" s="5">
        <v>125</v>
      </c>
      <c r="N182" s="5">
        <v>192</v>
      </c>
      <c r="O182" s="5">
        <v>-7</v>
      </c>
      <c r="P182" s="5">
        <v>122</v>
      </c>
      <c r="Q182" s="5">
        <v>1418</v>
      </c>
      <c r="R182" s="5">
        <v>5505</v>
      </c>
      <c r="S182" s="5">
        <v>5376</v>
      </c>
      <c r="T182" s="5" t="s">
        <v>220</v>
      </c>
      <c r="U182" s="5" t="s">
        <v>220</v>
      </c>
      <c r="V182" s="5" t="s">
        <v>220</v>
      </c>
      <c r="W182" s="5" t="s">
        <v>220</v>
      </c>
      <c r="X182" s="5" t="s">
        <v>220</v>
      </c>
      <c r="Y182" s="5" t="s">
        <v>220</v>
      </c>
      <c r="Z182" s="5" t="s">
        <v>220</v>
      </c>
      <c r="AA182" s="5" t="s">
        <v>220</v>
      </c>
      <c r="AB182" s="5" t="s">
        <v>220</v>
      </c>
      <c r="AC182" s="5" t="s">
        <v>220</v>
      </c>
      <c r="AD182" s="5" t="s">
        <v>220</v>
      </c>
      <c r="AE182" s="5" t="s">
        <v>220</v>
      </c>
      <c r="AF182" s="5" t="s">
        <v>220</v>
      </c>
      <c r="AG182" s="5" t="s">
        <v>220</v>
      </c>
      <c r="AH182" s="5" t="s">
        <v>220</v>
      </c>
      <c r="AI182" s="5">
        <v>13435</v>
      </c>
      <c r="AJ182" s="5">
        <v>912</v>
      </c>
      <c r="AK182" s="5">
        <v>10798</v>
      </c>
      <c r="AL182" s="5">
        <v>4469</v>
      </c>
      <c r="AM182" s="5">
        <v>5873</v>
      </c>
      <c r="AN182" s="5">
        <v>100723</v>
      </c>
      <c r="AO182" s="5">
        <v>583</v>
      </c>
      <c r="AP182" s="5">
        <v>1422</v>
      </c>
      <c r="AQ182" s="5">
        <v>67165</v>
      </c>
      <c r="AR182" s="5">
        <v>326</v>
      </c>
      <c r="AS182" s="5">
        <v>321</v>
      </c>
      <c r="AT182" s="5">
        <v>-540</v>
      </c>
      <c r="AU182" s="5">
        <v>0</v>
      </c>
      <c r="AV182" s="5">
        <v>11940</v>
      </c>
      <c r="AW182" s="5">
        <v>0</v>
      </c>
      <c r="AX182" s="5">
        <v>0</v>
      </c>
      <c r="AY182" s="5">
        <v>15189</v>
      </c>
      <c r="AZ182" s="5" t="s">
        <v>220</v>
      </c>
      <c r="BA182" s="5" t="s">
        <v>220</v>
      </c>
      <c r="BB182" s="5" t="s">
        <v>220</v>
      </c>
      <c r="BC182" s="5" t="s">
        <v>220</v>
      </c>
      <c r="BD182" s="5" t="s">
        <v>220</v>
      </c>
      <c r="BE182" s="5" t="s">
        <v>220</v>
      </c>
      <c r="BF182" s="5" t="s">
        <v>220</v>
      </c>
      <c r="BG182" s="5" t="s">
        <v>220</v>
      </c>
      <c r="BH182" s="5" t="s">
        <v>220</v>
      </c>
      <c r="BI182" s="5" t="s">
        <v>220</v>
      </c>
      <c r="BJ182" s="5" t="s">
        <v>220</v>
      </c>
      <c r="BK182" s="5" t="s">
        <v>220</v>
      </c>
      <c r="BL182" s="5" t="s">
        <v>220</v>
      </c>
      <c r="BM182" s="5" t="s">
        <v>220</v>
      </c>
      <c r="BN182" s="5" t="s">
        <v>220</v>
      </c>
      <c r="BO182" s="5">
        <v>2501</v>
      </c>
      <c r="BP182" s="5">
        <v>6156</v>
      </c>
      <c r="BQ182" s="5">
        <v>4493</v>
      </c>
      <c r="BR182" s="5">
        <v>7039</v>
      </c>
      <c r="BS182" s="5">
        <v>3190</v>
      </c>
      <c r="BT182" s="5">
        <v>14037</v>
      </c>
      <c r="BU182" s="5">
        <v>46506</v>
      </c>
      <c r="BV182" s="5">
        <v>3222</v>
      </c>
      <c r="BW182" s="5">
        <v>12801</v>
      </c>
      <c r="BX182" s="5">
        <v>1155</v>
      </c>
      <c r="BY182" s="5">
        <v>1205</v>
      </c>
      <c r="BZ182" s="5">
        <v>617</v>
      </c>
      <c r="CA182" s="5">
        <v>9906</v>
      </c>
      <c r="CB182" s="5">
        <v>2845</v>
      </c>
      <c r="CC182" s="5">
        <v>2463</v>
      </c>
      <c r="CD182" s="5">
        <v>1890</v>
      </c>
      <c r="CE182" s="5">
        <v>39195</v>
      </c>
      <c r="CF182" s="5" t="s">
        <v>220</v>
      </c>
      <c r="CG182" s="5" t="s">
        <v>220</v>
      </c>
      <c r="CH182" s="5" t="s">
        <v>220</v>
      </c>
      <c r="CI182" s="5" t="s">
        <v>220</v>
      </c>
      <c r="CJ182" s="5" t="s">
        <v>220</v>
      </c>
      <c r="CK182" s="5" t="s">
        <v>220</v>
      </c>
      <c r="CL182" s="5" t="s">
        <v>220</v>
      </c>
      <c r="CM182" s="5" t="s">
        <v>220</v>
      </c>
      <c r="CN182" s="5" t="s">
        <v>220</v>
      </c>
      <c r="CO182" s="5" t="s">
        <v>220</v>
      </c>
      <c r="CP182" s="5" t="s">
        <v>220</v>
      </c>
      <c r="CQ182" s="5" t="s">
        <v>220</v>
      </c>
      <c r="CR182" s="5" t="s">
        <v>220</v>
      </c>
      <c r="CS182" s="5" t="s">
        <v>220</v>
      </c>
      <c r="CT182" s="5" t="s">
        <v>220</v>
      </c>
      <c r="CU182" s="5">
        <v>29629</v>
      </c>
      <c r="CV182" s="5">
        <v>30383</v>
      </c>
      <c r="CW182" s="5">
        <v>14596</v>
      </c>
      <c r="CX182" s="5">
        <v>18696</v>
      </c>
      <c r="CY182" s="5">
        <v>16226</v>
      </c>
      <c r="CZ182" s="5">
        <v>18143</v>
      </c>
      <c r="DA182" s="5">
        <v>9584</v>
      </c>
      <c r="DB182" s="5">
        <v>7966</v>
      </c>
      <c r="DC182" s="5">
        <v>20151</v>
      </c>
      <c r="DD182" s="5">
        <v>16003</v>
      </c>
      <c r="DE182" s="5">
        <v>22267</v>
      </c>
      <c r="DF182" s="5">
        <v>21921</v>
      </c>
      <c r="DG182" s="5">
        <v>25583</v>
      </c>
      <c r="DH182" s="5">
        <v>26974</v>
      </c>
      <c r="DI182" s="5">
        <v>18437</v>
      </c>
      <c r="DJ182" s="5">
        <v>12456</v>
      </c>
      <c r="DK182" s="5">
        <v>231068</v>
      </c>
      <c r="DL182" s="5" t="s">
        <v>220</v>
      </c>
      <c r="DM182" s="5" t="s">
        <v>220</v>
      </c>
      <c r="DN182" s="5" t="s">
        <v>220</v>
      </c>
      <c r="DO182" s="5" t="s">
        <v>220</v>
      </c>
      <c r="DP182" s="5" t="s">
        <v>220</v>
      </c>
      <c r="DQ182" s="5" t="s">
        <v>220</v>
      </c>
      <c r="DR182" s="5" t="s">
        <v>220</v>
      </c>
      <c r="DS182" s="5" t="s">
        <v>220</v>
      </c>
      <c r="DT182" s="5" t="s">
        <v>220</v>
      </c>
      <c r="DU182" s="5" t="s">
        <v>220</v>
      </c>
      <c r="DV182" s="5" t="s">
        <v>220</v>
      </c>
      <c r="DW182" s="5" t="s">
        <v>220</v>
      </c>
      <c r="DX182" s="5" t="s">
        <v>220</v>
      </c>
      <c r="DY182" s="5" t="s">
        <v>220</v>
      </c>
      <c r="DZ182" s="5" t="s">
        <v>220</v>
      </c>
      <c r="EA182" s="5">
        <v>6219</v>
      </c>
      <c r="EB182" s="5">
        <v>4683</v>
      </c>
      <c r="EC182" s="5">
        <v>5112</v>
      </c>
      <c r="ED182" s="5">
        <v>5687</v>
      </c>
      <c r="EE182" s="5">
        <v>4620</v>
      </c>
      <c r="EF182" s="5">
        <v>6390</v>
      </c>
      <c r="EG182" s="5">
        <v>5538</v>
      </c>
      <c r="EH182" s="5">
        <v>5240</v>
      </c>
      <c r="EI182" s="5">
        <v>3042</v>
      </c>
      <c r="EJ182" s="5">
        <v>1326</v>
      </c>
      <c r="EK182" s="5">
        <v>2136</v>
      </c>
      <c r="EL182" s="5">
        <v>1229</v>
      </c>
      <c r="EM182" s="5">
        <v>4227</v>
      </c>
      <c r="EN182" s="5">
        <v>3825</v>
      </c>
      <c r="EO182" s="5">
        <v>2943</v>
      </c>
      <c r="EP182" s="5">
        <v>1397</v>
      </c>
      <c r="EQ182" s="5">
        <v>17006</v>
      </c>
      <c r="ER182" s="5" t="s">
        <v>220</v>
      </c>
      <c r="ES182" s="5" t="s">
        <v>220</v>
      </c>
      <c r="ET182" s="5" t="s">
        <v>220</v>
      </c>
      <c r="EU182" s="5" t="s">
        <v>220</v>
      </c>
      <c r="EV182" s="5" t="s">
        <v>220</v>
      </c>
      <c r="EW182" s="5" t="s">
        <v>220</v>
      </c>
      <c r="EX182" s="5" t="s">
        <v>220</v>
      </c>
      <c r="EY182" s="5" t="s">
        <v>220</v>
      </c>
      <c r="EZ182" s="5" t="s">
        <v>220</v>
      </c>
      <c r="FA182" s="5" t="s">
        <v>220</v>
      </c>
      <c r="FB182" s="5" t="s">
        <v>220</v>
      </c>
      <c r="FC182" s="5" t="s">
        <v>220</v>
      </c>
      <c r="FD182" s="5" t="s">
        <v>220</v>
      </c>
      <c r="FE182" s="5" t="s">
        <v>220</v>
      </c>
      <c r="FF182" s="5" t="s">
        <v>220</v>
      </c>
      <c r="FG182" s="5">
        <v>0</v>
      </c>
      <c r="FH182" s="5">
        <v>0</v>
      </c>
      <c r="FI182" s="5">
        <v>0</v>
      </c>
      <c r="FJ182" s="5">
        <v>0</v>
      </c>
      <c r="FK182" s="5">
        <v>0</v>
      </c>
      <c r="FL182" s="5">
        <v>0</v>
      </c>
      <c r="FM182" s="5">
        <v>0</v>
      </c>
      <c r="FN182" s="5">
        <v>0</v>
      </c>
      <c r="FO182" s="5">
        <v>0</v>
      </c>
      <c r="FP182" s="5">
        <v>0</v>
      </c>
      <c r="FQ182" s="5">
        <v>0</v>
      </c>
      <c r="FR182" s="5">
        <v>0</v>
      </c>
      <c r="FS182" s="5">
        <v>0</v>
      </c>
      <c r="FT182" s="5">
        <v>0</v>
      </c>
      <c r="FU182" s="5" t="s">
        <v>220</v>
      </c>
      <c r="FV182" s="5" t="s">
        <v>220</v>
      </c>
      <c r="FW182" s="5" t="s">
        <v>220</v>
      </c>
      <c r="FX182" s="5" t="s">
        <v>220</v>
      </c>
      <c r="FY182" s="5" t="s">
        <v>220</v>
      </c>
      <c r="FZ182" s="5" t="s">
        <v>220</v>
      </c>
      <c r="GA182" s="5" t="s">
        <v>220</v>
      </c>
      <c r="GB182" s="5" t="s">
        <v>220</v>
      </c>
      <c r="GC182" s="5" t="s">
        <v>220</v>
      </c>
      <c r="GD182" s="5" t="s">
        <v>220</v>
      </c>
      <c r="GE182" s="5" t="s">
        <v>220</v>
      </c>
      <c r="GF182" s="5" t="s">
        <v>220</v>
      </c>
      <c r="GG182" s="5" t="s">
        <v>220</v>
      </c>
      <c r="GH182" s="5" t="s">
        <v>220</v>
      </c>
      <c r="GI182" s="5" t="s">
        <v>220</v>
      </c>
      <c r="GJ182" s="5" t="s">
        <v>220</v>
      </c>
      <c r="GK182" s="5" t="s">
        <v>220</v>
      </c>
      <c r="GL182" s="5" t="s">
        <v>220</v>
      </c>
      <c r="GM182" s="5">
        <v>51805</v>
      </c>
      <c r="GN182" s="5">
        <v>42134</v>
      </c>
      <c r="GO182" s="5">
        <v>35041</v>
      </c>
      <c r="GP182" s="5">
        <v>35883</v>
      </c>
      <c r="GQ182" s="5">
        <v>34807</v>
      </c>
      <c r="GR182" s="5">
        <v>140964</v>
      </c>
      <c r="GS182" s="5">
        <v>62210</v>
      </c>
      <c r="GT182" s="5">
        <v>17724</v>
      </c>
      <c r="GU182" s="5">
        <v>103721</v>
      </c>
      <c r="GV182" s="5">
        <v>18852</v>
      </c>
      <c r="GW182" s="5">
        <v>26054</v>
      </c>
      <c r="GX182" s="5">
        <v>23419</v>
      </c>
      <c r="GY182" s="5">
        <v>39708</v>
      </c>
      <c r="GZ182" s="5">
        <v>45705</v>
      </c>
      <c r="HA182" s="5">
        <v>25260</v>
      </c>
      <c r="HB182" s="5">
        <v>21248</v>
      </c>
      <c r="HC182" s="5">
        <v>307834</v>
      </c>
      <c r="HD182" s="5" t="s">
        <v>220</v>
      </c>
      <c r="HE182" s="5" t="s">
        <v>220</v>
      </c>
      <c r="HF182" s="5" t="s">
        <v>220</v>
      </c>
      <c r="HG182" s="5" t="s">
        <v>220</v>
      </c>
      <c r="HH182" s="5" t="s">
        <v>220</v>
      </c>
      <c r="HI182" s="5" t="s">
        <v>220</v>
      </c>
      <c r="HJ182" s="5" t="s">
        <v>220</v>
      </c>
      <c r="HK182" s="5" t="s">
        <v>220</v>
      </c>
      <c r="HL182" s="5" t="s">
        <v>220</v>
      </c>
      <c r="HM182" s="5" t="s">
        <v>220</v>
      </c>
      <c r="HN182" s="5" t="s">
        <v>220</v>
      </c>
      <c r="HO182" s="5" t="s">
        <v>220</v>
      </c>
      <c r="HP182" s="5" t="s">
        <v>220</v>
      </c>
      <c r="HQ182" s="5" t="s">
        <v>220</v>
      </c>
      <c r="HR182" s="5" t="s">
        <v>220</v>
      </c>
      <c r="HS182" s="5">
        <v>68979</v>
      </c>
      <c r="HT182" s="5">
        <v>76242</v>
      </c>
      <c r="HU182" s="5">
        <v>71398</v>
      </c>
      <c r="HV182" s="5">
        <v>80526</v>
      </c>
      <c r="HW182" s="5">
        <v>80137</v>
      </c>
      <c r="HX182" s="5">
        <v>97679</v>
      </c>
      <c r="HY182" s="5">
        <v>97289</v>
      </c>
      <c r="HZ182" s="5">
        <v>107822</v>
      </c>
      <c r="IA182" s="5">
        <v>137449</v>
      </c>
      <c r="IB182" s="5">
        <v>147542</v>
      </c>
      <c r="IC182" s="5">
        <v>124057</v>
      </c>
      <c r="ID182" s="5">
        <v>136545</v>
      </c>
      <c r="IE182" s="5">
        <v>113402</v>
      </c>
      <c r="IF182" s="5">
        <v>106816</v>
      </c>
      <c r="IG182" s="5">
        <v>100709</v>
      </c>
      <c r="IH182" s="5">
        <v>96848</v>
      </c>
      <c r="II182" s="5">
        <v>37255</v>
      </c>
      <c r="IJ182" s="5" t="s">
        <v>220</v>
      </c>
      <c r="IK182" s="5" t="s">
        <v>220</v>
      </c>
      <c r="IL182" s="5" t="s">
        <v>220</v>
      </c>
      <c r="IM182" s="5" t="s">
        <v>220</v>
      </c>
      <c r="IN182" s="5" t="s">
        <v>220</v>
      </c>
      <c r="IO182" s="5" t="s">
        <v>220</v>
      </c>
      <c r="IP182" s="5" t="s">
        <v>220</v>
      </c>
      <c r="IQ182" s="5" t="s">
        <v>220</v>
      </c>
      <c r="IR182" s="5" t="s">
        <v>220</v>
      </c>
      <c r="IS182" s="5" t="s">
        <v>220</v>
      </c>
      <c r="IT182" s="5" t="s">
        <v>220</v>
      </c>
      <c r="IU182" s="5" t="s">
        <v>220</v>
      </c>
      <c r="IV182" s="5" t="s">
        <v>220</v>
      </c>
      <c r="IW182" s="5" t="s">
        <v>220</v>
      </c>
      <c r="IX182" s="5" t="s">
        <v>220</v>
      </c>
      <c r="IY182" s="5">
        <v>2597</v>
      </c>
      <c r="IZ182" s="5">
        <v>2306</v>
      </c>
      <c r="JA182" s="5">
        <v>2361</v>
      </c>
      <c r="JB182" s="5">
        <v>1412</v>
      </c>
      <c r="JC182" s="5">
        <v>1908</v>
      </c>
      <c r="JD182" s="5">
        <v>1331</v>
      </c>
      <c r="JE182" s="5">
        <v>1098</v>
      </c>
      <c r="JF182" s="5">
        <v>989</v>
      </c>
      <c r="JG182" s="5">
        <v>686</v>
      </c>
      <c r="JH182" s="5">
        <v>495</v>
      </c>
      <c r="JI182" s="5">
        <v>294</v>
      </c>
      <c r="JJ182" s="5">
        <v>190</v>
      </c>
      <c r="JK182" s="5">
        <v>353</v>
      </c>
      <c r="JL182" s="5">
        <v>356</v>
      </c>
      <c r="JM182" s="5">
        <v>354</v>
      </c>
      <c r="JN182" s="5">
        <v>331</v>
      </c>
      <c r="JO182" s="5">
        <v>161</v>
      </c>
      <c r="JP182" s="5" t="s">
        <v>220</v>
      </c>
      <c r="JQ182" s="5" t="s">
        <v>220</v>
      </c>
      <c r="JR182" s="5" t="s">
        <v>220</v>
      </c>
      <c r="JS182" s="5" t="s">
        <v>220</v>
      </c>
      <c r="JT182" s="5" t="s">
        <v>220</v>
      </c>
      <c r="JU182" s="5" t="s">
        <v>220</v>
      </c>
      <c r="JV182" s="5" t="s">
        <v>220</v>
      </c>
      <c r="JW182" s="5" t="s">
        <v>220</v>
      </c>
      <c r="JX182" s="5" t="s">
        <v>220</v>
      </c>
      <c r="JY182" s="5" t="s">
        <v>220</v>
      </c>
      <c r="JZ182" s="5" t="s">
        <v>220</v>
      </c>
      <c r="KA182" s="5" t="s">
        <v>220</v>
      </c>
      <c r="KB182" s="5" t="s">
        <v>220</v>
      </c>
      <c r="KC182" s="5" t="s">
        <v>220</v>
      </c>
      <c r="KD182" s="5" t="s">
        <v>220</v>
      </c>
      <c r="KE182" s="5">
        <v>15753</v>
      </c>
      <c r="KF182" s="5">
        <v>19433</v>
      </c>
      <c r="KG182" s="5">
        <v>17074</v>
      </c>
      <c r="KH182" s="5">
        <v>21645</v>
      </c>
      <c r="KI182" s="5">
        <v>20783</v>
      </c>
      <c r="KJ182" s="5">
        <v>12399</v>
      </c>
      <c r="KK182" s="5">
        <v>13350</v>
      </c>
      <c r="KL182" s="5">
        <v>13364</v>
      </c>
      <c r="KM182" s="5">
        <v>10364</v>
      </c>
      <c r="KN182" s="5">
        <v>7441</v>
      </c>
      <c r="KO182" s="5">
        <v>7616</v>
      </c>
      <c r="KP182" s="5">
        <v>8290</v>
      </c>
      <c r="KQ182" s="5">
        <v>7671</v>
      </c>
      <c r="KR182" s="5">
        <v>7404</v>
      </c>
      <c r="KS182" s="5">
        <v>6867</v>
      </c>
      <c r="KT182" s="5">
        <v>6661</v>
      </c>
      <c r="KU182" s="5">
        <v>2505</v>
      </c>
      <c r="KV182" s="5" t="s">
        <v>220</v>
      </c>
      <c r="KW182" s="5" t="s">
        <v>220</v>
      </c>
      <c r="KX182" s="5" t="s">
        <v>220</v>
      </c>
      <c r="KY182" s="5" t="s">
        <v>220</v>
      </c>
      <c r="KZ182" s="5" t="s">
        <v>220</v>
      </c>
      <c r="LA182" s="5" t="s">
        <v>220</v>
      </c>
      <c r="LB182" s="5" t="s">
        <v>220</v>
      </c>
      <c r="LC182" s="5" t="s">
        <v>220</v>
      </c>
      <c r="LD182" s="5" t="s">
        <v>220</v>
      </c>
      <c r="LE182" s="5" t="s">
        <v>220</v>
      </c>
      <c r="LF182" s="5" t="s">
        <v>220</v>
      </c>
      <c r="LG182" s="5" t="s">
        <v>220</v>
      </c>
      <c r="LH182" s="5" t="s">
        <v>220</v>
      </c>
      <c r="LI182" s="5" t="s">
        <v>220</v>
      </c>
      <c r="LJ182" s="5" t="s">
        <v>220</v>
      </c>
      <c r="LK182" s="5">
        <v>323</v>
      </c>
      <c r="LL182" s="5">
        <v>180</v>
      </c>
      <c r="LM182" s="5">
        <v>350</v>
      </c>
      <c r="LN182" s="5">
        <v>157</v>
      </c>
      <c r="LO182" s="5">
        <v>103</v>
      </c>
      <c r="LP182" s="5">
        <v>55</v>
      </c>
      <c r="LQ182" s="5">
        <v>144</v>
      </c>
      <c r="LR182" s="5">
        <v>61</v>
      </c>
      <c r="LS182" s="5">
        <v>153</v>
      </c>
      <c r="LT182" s="5">
        <v>74</v>
      </c>
      <c r="LU182" s="5">
        <v>241</v>
      </c>
      <c r="LV182" s="5">
        <v>59</v>
      </c>
      <c r="LW182" s="5">
        <v>30</v>
      </c>
      <c r="LX182" s="5">
        <v>26</v>
      </c>
      <c r="LY182" s="5">
        <v>26</v>
      </c>
      <c r="LZ182" s="5">
        <v>21</v>
      </c>
      <c r="MA182" s="5">
        <v>3</v>
      </c>
      <c r="MB182" s="5" t="s">
        <v>220</v>
      </c>
      <c r="MC182" s="5" t="s">
        <v>220</v>
      </c>
      <c r="MD182" s="5" t="s">
        <v>220</v>
      </c>
      <c r="ME182" s="5" t="s">
        <v>220</v>
      </c>
      <c r="MF182" s="5" t="s">
        <v>220</v>
      </c>
      <c r="MG182" s="5" t="s">
        <v>220</v>
      </c>
      <c r="MH182" s="5" t="s">
        <v>220</v>
      </c>
      <c r="MI182" s="5" t="s">
        <v>220</v>
      </c>
      <c r="MJ182" s="5" t="s">
        <v>220</v>
      </c>
      <c r="MK182" s="5" t="s">
        <v>220</v>
      </c>
      <c r="ML182" s="5" t="s">
        <v>220</v>
      </c>
      <c r="MM182" s="5" t="s">
        <v>220</v>
      </c>
      <c r="MN182" s="5" t="s">
        <v>220</v>
      </c>
      <c r="MO182" s="5" t="s">
        <v>220</v>
      </c>
      <c r="MP182" s="5" t="s">
        <v>220</v>
      </c>
      <c r="MQ182" s="5">
        <v>0</v>
      </c>
      <c r="MR182" s="5">
        <v>0</v>
      </c>
      <c r="MS182" s="5">
        <v>0</v>
      </c>
      <c r="MT182" s="5">
        <v>0</v>
      </c>
      <c r="MU182" s="5">
        <v>0</v>
      </c>
      <c r="MV182" s="5">
        <v>0</v>
      </c>
      <c r="MW182" s="5">
        <v>0</v>
      </c>
      <c r="MX182" s="5">
        <v>0</v>
      </c>
      <c r="MY182" s="5">
        <v>0</v>
      </c>
      <c r="MZ182" s="5">
        <v>0</v>
      </c>
      <c r="NA182" s="5">
        <v>0</v>
      </c>
      <c r="NB182" s="5">
        <v>0</v>
      </c>
      <c r="NC182" s="5">
        <v>0</v>
      </c>
      <c r="ND182" s="5">
        <v>0</v>
      </c>
      <c r="NE182" s="5" t="s">
        <v>220</v>
      </c>
      <c r="NF182" s="5" t="s">
        <v>220</v>
      </c>
      <c r="NG182" s="5" t="s">
        <v>220</v>
      </c>
      <c r="NH182" s="5" t="s">
        <v>220</v>
      </c>
      <c r="NI182" s="5" t="s">
        <v>220</v>
      </c>
      <c r="NJ182" s="5" t="s">
        <v>220</v>
      </c>
      <c r="NK182" s="5" t="s">
        <v>220</v>
      </c>
      <c r="NL182" s="5" t="s">
        <v>220</v>
      </c>
      <c r="NM182" s="5" t="s">
        <v>220</v>
      </c>
      <c r="NN182" s="5" t="s">
        <v>220</v>
      </c>
      <c r="NO182" s="5" t="s">
        <v>220</v>
      </c>
      <c r="NP182" s="5" t="s">
        <v>220</v>
      </c>
      <c r="NQ182" s="5" t="s">
        <v>220</v>
      </c>
      <c r="NR182" s="5" t="s">
        <v>220</v>
      </c>
      <c r="NS182" s="5" t="s">
        <v>220</v>
      </c>
      <c r="NT182" s="5" t="s">
        <v>220</v>
      </c>
      <c r="NU182" s="5" t="s">
        <v>220</v>
      </c>
      <c r="NV182" s="5" t="s">
        <v>220</v>
      </c>
      <c r="NW182" s="5">
        <v>0</v>
      </c>
      <c r="NX182" s="5">
        <v>0</v>
      </c>
      <c r="NY182" s="5">
        <v>0</v>
      </c>
      <c r="NZ182" s="5">
        <v>0</v>
      </c>
      <c r="OA182" s="5">
        <v>0</v>
      </c>
      <c r="OB182" s="5">
        <v>0</v>
      </c>
      <c r="OC182" s="5">
        <v>0</v>
      </c>
      <c r="OD182" s="5">
        <v>0</v>
      </c>
      <c r="OE182" s="5">
        <v>0</v>
      </c>
      <c r="OF182" s="5">
        <v>0</v>
      </c>
      <c r="OG182" s="5">
        <v>0</v>
      </c>
      <c r="OH182" s="5">
        <v>0</v>
      </c>
      <c r="OI182" s="5">
        <v>0</v>
      </c>
      <c r="OJ182" s="5">
        <v>0</v>
      </c>
      <c r="OK182" s="5" t="s">
        <v>220</v>
      </c>
      <c r="OL182" s="5" t="s">
        <v>220</v>
      </c>
      <c r="OM182" s="5" t="s">
        <v>220</v>
      </c>
      <c r="ON182" s="5" t="s">
        <v>220</v>
      </c>
      <c r="OO182" s="5" t="s">
        <v>220</v>
      </c>
      <c r="OP182" s="5" t="s">
        <v>220</v>
      </c>
      <c r="OQ182" s="5" t="s">
        <v>220</v>
      </c>
      <c r="OR182" s="5" t="s">
        <v>220</v>
      </c>
      <c r="OS182" s="5" t="s">
        <v>220</v>
      </c>
      <c r="OT182" s="5" t="s">
        <v>220</v>
      </c>
      <c r="OU182" s="5" t="s">
        <v>220</v>
      </c>
      <c r="OV182" s="5" t="s">
        <v>220</v>
      </c>
      <c r="OW182" s="5" t="s">
        <v>220</v>
      </c>
      <c r="OX182" s="5" t="s">
        <v>220</v>
      </c>
      <c r="OY182" s="5" t="s">
        <v>220</v>
      </c>
      <c r="OZ182" s="5" t="s">
        <v>220</v>
      </c>
      <c r="PA182" s="5" t="s">
        <v>220</v>
      </c>
      <c r="PB182" s="5" t="s">
        <v>220</v>
      </c>
      <c r="PC182" s="5">
        <v>4533</v>
      </c>
      <c r="PD182" s="5">
        <v>4302</v>
      </c>
      <c r="PE182" s="5">
        <v>4276</v>
      </c>
      <c r="PF182" s="5">
        <v>3829</v>
      </c>
      <c r="PG182" s="5">
        <v>3442</v>
      </c>
      <c r="PH182" s="5">
        <v>3807</v>
      </c>
      <c r="PI182" s="5">
        <v>4246</v>
      </c>
      <c r="PJ182" s="5">
        <v>3810</v>
      </c>
      <c r="PK182" s="5">
        <v>3489</v>
      </c>
      <c r="PL182" s="5">
        <v>3900</v>
      </c>
      <c r="PM182" s="5">
        <v>3661</v>
      </c>
      <c r="PN182" s="5">
        <v>4009</v>
      </c>
      <c r="PO182" s="5">
        <v>4125</v>
      </c>
      <c r="PP182" s="5">
        <v>3367</v>
      </c>
      <c r="PQ182" s="5">
        <v>3068</v>
      </c>
      <c r="PR182" s="5">
        <v>3027</v>
      </c>
      <c r="PS182" s="5">
        <v>829</v>
      </c>
      <c r="PT182" s="5" t="s">
        <v>220</v>
      </c>
      <c r="PU182" s="5" t="s">
        <v>220</v>
      </c>
      <c r="PV182" s="5" t="s">
        <v>220</v>
      </c>
      <c r="PW182" s="5" t="s">
        <v>220</v>
      </c>
      <c r="PX182" s="5" t="s">
        <v>220</v>
      </c>
      <c r="PY182" s="5" t="s">
        <v>220</v>
      </c>
      <c r="PZ182" s="5" t="s">
        <v>220</v>
      </c>
      <c r="QA182" s="5" t="s">
        <v>220</v>
      </c>
      <c r="QB182" s="5" t="s">
        <v>220</v>
      </c>
      <c r="QC182" s="5" t="s">
        <v>220</v>
      </c>
      <c r="QD182" s="5" t="s">
        <v>220</v>
      </c>
      <c r="QE182" s="5" t="s">
        <v>220</v>
      </c>
      <c r="QF182" s="5" t="s">
        <v>220</v>
      </c>
      <c r="QG182" s="5" t="s">
        <v>220</v>
      </c>
      <c r="QH182" s="5" t="s">
        <v>220</v>
      </c>
      <c r="QI182" s="5">
        <v>2481</v>
      </c>
      <c r="QJ182" s="5">
        <v>1998</v>
      </c>
      <c r="QK182" s="5">
        <v>2650</v>
      </c>
      <c r="QL182" s="5">
        <v>1931</v>
      </c>
      <c r="QM182" s="5">
        <v>1803</v>
      </c>
      <c r="QN182" s="5">
        <v>1689</v>
      </c>
      <c r="QO182" s="5">
        <v>1830</v>
      </c>
      <c r="QP182" s="5">
        <v>1607</v>
      </c>
      <c r="QQ182" s="5">
        <v>1908</v>
      </c>
      <c r="QR182" s="5">
        <v>1897</v>
      </c>
      <c r="QS182" s="5">
        <v>1556</v>
      </c>
      <c r="QT182" s="5">
        <v>1991</v>
      </c>
      <c r="QU182" s="5">
        <v>1679</v>
      </c>
      <c r="QV182" s="5">
        <v>1790</v>
      </c>
      <c r="QW182" s="5">
        <v>1937</v>
      </c>
      <c r="QX182" s="5">
        <v>1769</v>
      </c>
      <c r="QY182" s="5">
        <v>641</v>
      </c>
      <c r="QZ182" s="5" t="s">
        <v>220</v>
      </c>
      <c r="RA182" s="5" t="s">
        <v>220</v>
      </c>
      <c r="RB182" s="5" t="s">
        <v>220</v>
      </c>
      <c r="RC182" s="5" t="s">
        <v>220</v>
      </c>
      <c r="RD182" s="5" t="s">
        <v>220</v>
      </c>
      <c r="RE182" s="5" t="s">
        <v>220</v>
      </c>
      <c r="RF182" s="5" t="s">
        <v>220</v>
      </c>
      <c r="RG182" s="5" t="s">
        <v>220</v>
      </c>
      <c r="RH182" s="5" t="s">
        <v>220</v>
      </c>
      <c r="RI182" s="5" t="s">
        <v>220</v>
      </c>
      <c r="RJ182" s="5" t="s">
        <v>220</v>
      </c>
      <c r="RK182" s="5" t="s">
        <v>220</v>
      </c>
      <c r="RL182" s="5" t="s">
        <v>220</v>
      </c>
      <c r="RM182" s="5" t="s">
        <v>220</v>
      </c>
      <c r="RN182" s="5" t="s">
        <v>220</v>
      </c>
      <c r="RO182" s="5">
        <v>4114</v>
      </c>
      <c r="RP182" s="5">
        <v>4065</v>
      </c>
      <c r="RQ182" s="5">
        <v>4103</v>
      </c>
      <c r="RR182" s="5">
        <v>4069</v>
      </c>
      <c r="RS182" s="5">
        <v>3978</v>
      </c>
      <c r="RT182" s="5">
        <v>4717</v>
      </c>
      <c r="RU182" s="5">
        <v>4338</v>
      </c>
      <c r="RV182" s="5">
        <v>4391</v>
      </c>
      <c r="RW182" s="5">
        <v>4035</v>
      </c>
      <c r="RX182" s="5">
        <v>4649</v>
      </c>
      <c r="RY182" s="5">
        <v>4505</v>
      </c>
      <c r="RZ182" s="5">
        <v>5422</v>
      </c>
      <c r="SA182" s="5">
        <v>5036</v>
      </c>
      <c r="SB182" s="5">
        <v>5048</v>
      </c>
      <c r="SC182" s="5">
        <v>4952</v>
      </c>
      <c r="SD182" s="5">
        <v>4795</v>
      </c>
      <c r="SE182" s="5">
        <v>1601</v>
      </c>
      <c r="SF182" s="5" t="s">
        <v>220</v>
      </c>
      <c r="SG182" s="5" t="s">
        <v>220</v>
      </c>
      <c r="SH182" s="5" t="s">
        <v>220</v>
      </c>
      <c r="SI182" s="5" t="s">
        <v>220</v>
      </c>
      <c r="SJ182" s="5" t="s">
        <v>220</v>
      </c>
      <c r="SK182" s="5" t="s">
        <v>220</v>
      </c>
      <c r="SL182" s="5" t="s">
        <v>220</v>
      </c>
      <c r="SM182" s="5" t="s">
        <v>220</v>
      </c>
      <c r="SN182" s="5" t="s">
        <v>220</v>
      </c>
      <c r="SO182" s="5" t="s">
        <v>220</v>
      </c>
      <c r="SP182" s="5" t="s">
        <v>220</v>
      </c>
      <c r="SQ182" s="5" t="s">
        <v>220</v>
      </c>
      <c r="SR182" s="5" t="s">
        <v>220</v>
      </c>
      <c r="SS182" s="5" t="s">
        <v>220</v>
      </c>
      <c r="ST182" s="5" t="s">
        <v>220</v>
      </c>
      <c r="SU182" s="5">
        <v>2994</v>
      </c>
      <c r="SV182" s="5">
        <v>2285</v>
      </c>
      <c r="SW182" s="5">
        <v>4007</v>
      </c>
      <c r="SX182" s="5">
        <v>4625</v>
      </c>
      <c r="SY182" s="5">
        <v>3990</v>
      </c>
      <c r="SZ182" s="5">
        <v>3734</v>
      </c>
      <c r="TA182" s="5">
        <v>4222</v>
      </c>
      <c r="TB182" s="5">
        <v>5761</v>
      </c>
      <c r="TC182" s="5">
        <v>2226</v>
      </c>
      <c r="TD182" s="5">
        <v>2159</v>
      </c>
      <c r="TE182" s="5">
        <v>2080</v>
      </c>
      <c r="TF182" s="5">
        <v>769</v>
      </c>
      <c r="TG182" s="5">
        <v>334</v>
      </c>
      <c r="TH182" s="5">
        <v>222</v>
      </c>
      <c r="TI182" s="5">
        <v>333</v>
      </c>
      <c r="TJ182" s="5">
        <v>279</v>
      </c>
      <c r="TK182" s="5">
        <v>78</v>
      </c>
      <c r="TL182" s="5" t="s">
        <v>220</v>
      </c>
      <c r="TM182" s="5" t="s">
        <v>220</v>
      </c>
      <c r="TN182" s="5" t="s">
        <v>220</v>
      </c>
      <c r="TO182" s="5" t="s">
        <v>220</v>
      </c>
      <c r="TP182" s="5" t="s">
        <v>220</v>
      </c>
      <c r="TQ182" s="5" t="s">
        <v>220</v>
      </c>
      <c r="TR182" s="5" t="s">
        <v>220</v>
      </c>
      <c r="TS182" s="5" t="s">
        <v>220</v>
      </c>
      <c r="TT182" s="5" t="s">
        <v>220</v>
      </c>
      <c r="TU182" s="5" t="s">
        <v>220</v>
      </c>
      <c r="TV182" s="5" t="s">
        <v>220</v>
      </c>
      <c r="TW182" s="5" t="s">
        <v>220</v>
      </c>
      <c r="TX182" s="5" t="s">
        <v>220</v>
      </c>
      <c r="TY182" s="5" t="s">
        <v>220</v>
      </c>
      <c r="TZ182" s="5" t="s">
        <v>220</v>
      </c>
      <c r="UA182" s="5">
        <v>0</v>
      </c>
      <c r="UB182" s="5">
        <v>0</v>
      </c>
      <c r="UC182" s="5">
        <v>0</v>
      </c>
      <c r="UD182" s="5">
        <v>0</v>
      </c>
      <c r="UE182" s="5">
        <v>0</v>
      </c>
      <c r="UF182" s="5">
        <v>0</v>
      </c>
      <c r="UG182" s="5">
        <v>0</v>
      </c>
      <c r="UH182" s="5">
        <v>0</v>
      </c>
      <c r="UI182" s="5">
        <v>0</v>
      </c>
      <c r="UJ182" s="5">
        <v>0</v>
      </c>
      <c r="UK182" s="5">
        <v>0</v>
      </c>
      <c r="UL182" s="5">
        <v>0</v>
      </c>
      <c r="UM182" s="5">
        <v>0</v>
      </c>
      <c r="UN182" s="5">
        <v>0</v>
      </c>
      <c r="UO182" s="5">
        <v>0</v>
      </c>
      <c r="UP182" s="5">
        <v>0</v>
      </c>
      <c r="UQ182" s="5">
        <v>3</v>
      </c>
      <c r="UR182" s="5" t="s">
        <v>220</v>
      </c>
      <c r="US182" s="5" t="s">
        <v>220</v>
      </c>
      <c r="UT182" s="5" t="s">
        <v>220</v>
      </c>
      <c r="UU182" s="5" t="s">
        <v>220</v>
      </c>
      <c r="UV182" s="5" t="s">
        <v>220</v>
      </c>
      <c r="UW182" s="5" t="s">
        <v>220</v>
      </c>
      <c r="UX182" s="5" t="s">
        <v>220</v>
      </c>
      <c r="UY182" s="5" t="s">
        <v>220</v>
      </c>
      <c r="UZ182" s="5" t="s">
        <v>220</v>
      </c>
      <c r="VA182" s="5" t="s">
        <v>220</v>
      </c>
      <c r="VB182" s="5" t="s">
        <v>220</v>
      </c>
      <c r="VC182" s="5" t="s">
        <v>220</v>
      </c>
      <c r="VD182" s="5" t="s">
        <v>220</v>
      </c>
      <c r="VE182" s="5" t="s">
        <v>220</v>
      </c>
      <c r="VF182" s="5" t="s">
        <v>220</v>
      </c>
      <c r="VG182" s="5">
        <v>10660</v>
      </c>
      <c r="VH182" s="5">
        <v>9965</v>
      </c>
      <c r="VI182" s="5">
        <v>10205</v>
      </c>
      <c r="VJ182" s="5">
        <v>11116</v>
      </c>
      <c r="VK182" s="5">
        <v>9472</v>
      </c>
      <c r="VL182" s="5">
        <v>9469</v>
      </c>
      <c r="VM182" s="5">
        <v>11521</v>
      </c>
      <c r="VN182" s="5">
        <v>7767</v>
      </c>
      <c r="VO182" s="5">
        <v>7346</v>
      </c>
      <c r="VP182" s="5">
        <v>7235</v>
      </c>
      <c r="VQ182" s="5">
        <v>8416</v>
      </c>
      <c r="VR182" s="5">
        <v>7420</v>
      </c>
      <c r="VS182" s="5">
        <v>7392</v>
      </c>
      <c r="VT182" s="5">
        <v>7051</v>
      </c>
      <c r="VU182" s="5">
        <v>6196</v>
      </c>
      <c r="VV182" s="5">
        <v>6767</v>
      </c>
      <c r="VW182" s="5">
        <v>2524</v>
      </c>
      <c r="VX182" s="5" t="s">
        <v>220</v>
      </c>
      <c r="VY182" s="5" t="s">
        <v>220</v>
      </c>
      <c r="VZ182" s="5" t="s">
        <v>220</v>
      </c>
      <c r="WA182" s="5" t="s">
        <v>220</v>
      </c>
      <c r="WB182" s="5" t="s">
        <v>220</v>
      </c>
      <c r="WC182" s="5" t="s">
        <v>220</v>
      </c>
      <c r="WD182" s="5" t="s">
        <v>220</v>
      </c>
      <c r="WE182" s="5" t="s">
        <v>220</v>
      </c>
      <c r="WF182" s="5" t="s">
        <v>220</v>
      </c>
      <c r="WG182" s="5" t="s">
        <v>220</v>
      </c>
      <c r="WH182" s="5" t="s">
        <v>220</v>
      </c>
      <c r="WI182" s="5" t="s">
        <v>220</v>
      </c>
      <c r="WJ182" s="5" t="s">
        <v>220</v>
      </c>
      <c r="WK182" s="5" t="s">
        <v>220</v>
      </c>
      <c r="WL182" s="5" t="s">
        <v>220</v>
      </c>
      <c r="WM182" s="5">
        <v>0</v>
      </c>
      <c r="WN182" s="5">
        <v>0</v>
      </c>
      <c r="WO182" s="5">
        <v>0</v>
      </c>
      <c r="WP182" s="5">
        <v>0</v>
      </c>
      <c r="WQ182" s="5">
        <v>0</v>
      </c>
      <c r="WR182" s="5">
        <v>0</v>
      </c>
      <c r="WS182" s="5">
        <v>7</v>
      </c>
      <c r="WT182" s="5">
        <v>0</v>
      </c>
      <c r="WU182" s="5">
        <v>1</v>
      </c>
      <c r="WV182" s="5">
        <v>0</v>
      </c>
      <c r="WW182" s="5">
        <v>0</v>
      </c>
      <c r="WX182" s="5">
        <v>20</v>
      </c>
      <c r="WY182" s="5">
        <v>0</v>
      </c>
      <c r="WZ182" s="5">
        <v>38</v>
      </c>
      <c r="XA182" s="5">
        <v>51</v>
      </c>
      <c r="XB182" s="5">
        <v>38</v>
      </c>
      <c r="XC182" s="5">
        <v>0</v>
      </c>
      <c r="XD182" s="5" t="s">
        <v>220</v>
      </c>
      <c r="XE182" s="5" t="s">
        <v>220</v>
      </c>
      <c r="XF182" s="5" t="s">
        <v>220</v>
      </c>
      <c r="XG182" s="5" t="s">
        <v>220</v>
      </c>
      <c r="XH182" s="5" t="s">
        <v>220</v>
      </c>
      <c r="XI182" s="5" t="s">
        <v>220</v>
      </c>
      <c r="XJ182" s="5" t="s">
        <v>220</v>
      </c>
      <c r="XK182" s="5" t="s">
        <v>220</v>
      </c>
      <c r="XL182" s="5" t="s">
        <v>220</v>
      </c>
      <c r="XM182" s="5" t="s">
        <v>220</v>
      </c>
      <c r="XN182" s="5" t="s">
        <v>220</v>
      </c>
      <c r="XO182" s="5" t="s">
        <v>220</v>
      </c>
      <c r="XP182" s="5" t="s">
        <v>220</v>
      </c>
      <c r="XQ182" s="5" t="s">
        <v>220</v>
      </c>
      <c r="XR182" s="5" t="s">
        <v>220</v>
      </c>
      <c r="XS182" s="2">
        <v>19728</v>
      </c>
      <c r="XT182" s="3" t="s">
        <v>222</v>
      </c>
      <c r="XU182" s="3" t="s">
        <v>222</v>
      </c>
      <c r="XV182" s="3" t="s">
        <v>222</v>
      </c>
      <c r="XW182" s="3" t="s">
        <v>221</v>
      </c>
      <c r="XX182" s="3" t="s">
        <v>222</v>
      </c>
      <c r="XY182" s="3" t="s">
        <v>222</v>
      </c>
      <c r="XZ182" s="3" t="s">
        <v>304</v>
      </c>
    </row>
    <row r="183" spans="1:650" x14ac:dyDescent="0.3">
      <c r="A183" s="1" t="s">
        <v>177</v>
      </c>
      <c r="B183" s="2">
        <v>4887639</v>
      </c>
      <c r="C183" s="5">
        <v>0</v>
      </c>
      <c r="D183" s="5">
        <v>0</v>
      </c>
      <c r="E183" s="5">
        <v>0</v>
      </c>
      <c r="F183" s="5" t="s">
        <v>220</v>
      </c>
      <c r="G183" s="5" t="s">
        <v>220</v>
      </c>
      <c r="H183" s="5" t="s">
        <v>220</v>
      </c>
      <c r="I183" s="5" t="s">
        <v>220</v>
      </c>
      <c r="J183" s="5" t="s">
        <v>220</v>
      </c>
      <c r="K183" s="5" t="s">
        <v>220</v>
      </c>
      <c r="L183" s="5" t="s">
        <v>220</v>
      </c>
      <c r="M183" s="5" t="s">
        <v>220</v>
      </c>
      <c r="N183" s="5" t="s">
        <v>220</v>
      </c>
      <c r="O183" s="5" t="s">
        <v>220</v>
      </c>
      <c r="P183" s="5" t="s">
        <v>220</v>
      </c>
      <c r="Q183" s="5" t="s">
        <v>220</v>
      </c>
      <c r="R183" s="5" t="s">
        <v>220</v>
      </c>
      <c r="S183" s="5" t="s">
        <v>220</v>
      </c>
      <c r="T183" s="5" t="s">
        <v>220</v>
      </c>
      <c r="U183" s="5" t="s">
        <v>220</v>
      </c>
      <c r="V183" s="5" t="s">
        <v>220</v>
      </c>
      <c r="W183" s="5" t="s">
        <v>220</v>
      </c>
      <c r="X183" s="5" t="s">
        <v>220</v>
      </c>
      <c r="Y183" s="5" t="s">
        <v>220</v>
      </c>
      <c r="Z183" s="5" t="s">
        <v>220</v>
      </c>
      <c r="AA183" s="5" t="s">
        <v>220</v>
      </c>
      <c r="AB183" s="5" t="s">
        <v>220</v>
      </c>
      <c r="AC183" s="5" t="s">
        <v>220</v>
      </c>
      <c r="AD183" s="5" t="s">
        <v>220</v>
      </c>
      <c r="AE183" s="5" t="s">
        <v>220</v>
      </c>
      <c r="AF183" s="5" t="s">
        <v>220</v>
      </c>
      <c r="AG183" s="5" t="s">
        <v>220</v>
      </c>
      <c r="AH183" s="5" t="s">
        <v>220</v>
      </c>
      <c r="AI183" s="5">
        <v>258267</v>
      </c>
      <c r="AJ183" s="5">
        <v>0</v>
      </c>
      <c r="AK183" s="5">
        <v>0</v>
      </c>
      <c r="AL183" s="5" t="s">
        <v>220</v>
      </c>
      <c r="AM183" s="5" t="s">
        <v>220</v>
      </c>
      <c r="AN183" s="5" t="s">
        <v>220</v>
      </c>
      <c r="AO183" s="5" t="s">
        <v>220</v>
      </c>
      <c r="AP183" s="5" t="s">
        <v>220</v>
      </c>
      <c r="AQ183" s="5" t="s">
        <v>220</v>
      </c>
      <c r="AR183" s="5" t="s">
        <v>220</v>
      </c>
      <c r="AS183" s="5" t="s">
        <v>220</v>
      </c>
      <c r="AT183" s="5" t="s">
        <v>220</v>
      </c>
      <c r="AU183" s="5" t="s">
        <v>220</v>
      </c>
      <c r="AV183" s="5" t="s">
        <v>220</v>
      </c>
      <c r="AW183" s="5" t="s">
        <v>220</v>
      </c>
      <c r="AX183" s="5" t="s">
        <v>220</v>
      </c>
      <c r="AY183" s="5" t="s">
        <v>220</v>
      </c>
      <c r="AZ183" s="5" t="s">
        <v>220</v>
      </c>
      <c r="BA183" s="5" t="s">
        <v>220</v>
      </c>
      <c r="BB183" s="5" t="s">
        <v>220</v>
      </c>
      <c r="BC183" s="5" t="s">
        <v>220</v>
      </c>
      <c r="BD183" s="5" t="s">
        <v>220</v>
      </c>
      <c r="BE183" s="5" t="s">
        <v>220</v>
      </c>
      <c r="BF183" s="5" t="s">
        <v>220</v>
      </c>
      <c r="BG183" s="5" t="s">
        <v>220</v>
      </c>
      <c r="BH183" s="5" t="s">
        <v>220</v>
      </c>
      <c r="BI183" s="5" t="s">
        <v>220</v>
      </c>
      <c r="BJ183" s="5" t="s">
        <v>220</v>
      </c>
      <c r="BK183" s="5" t="s">
        <v>220</v>
      </c>
      <c r="BL183" s="5" t="s">
        <v>220</v>
      </c>
      <c r="BM183" s="5" t="s">
        <v>220</v>
      </c>
      <c r="BN183" s="5" t="s">
        <v>220</v>
      </c>
      <c r="BO183" s="5">
        <v>0</v>
      </c>
      <c r="BP183" s="5">
        <v>0</v>
      </c>
      <c r="BQ183" s="5">
        <v>0</v>
      </c>
      <c r="BR183" s="5" t="s">
        <v>220</v>
      </c>
      <c r="BS183" s="5" t="s">
        <v>220</v>
      </c>
      <c r="BT183" s="5" t="s">
        <v>220</v>
      </c>
      <c r="BU183" s="5" t="s">
        <v>220</v>
      </c>
      <c r="BV183" s="5" t="s">
        <v>220</v>
      </c>
      <c r="BW183" s="5" t="s">
        <v>220</v>
      </c>
      <c r="BX183" s="5" t="s">
        <v>220</v>
      </c>
      <c r="BY183" s="5" t="s">
        <v>220</v>
      </c>
      <c r="BZ183" s="5" t="s">
        <v>220</v>
      </c>
      <c r="CA183" s="5" t="s">
        <v>220</v>
      </c>
      <c r="CB183" s="5" t="s">
        <v>220</v>
      </c>
      <c r="CC183" s="5" t="s">
        <v>220</v>
      </c>
      <c r="CD183" s="5" t="s">
        <v>220</v>
      </c>
      <c r="CE183" s="5" t="s">
        <v>220</v>
      </c>
      <c r="CF183" s="5" t="s">
        <v>220</v>
      </c>
      <c r="CG183" s="5" t="s">
        <v>220</v>
      </c>
      <c r="CH183" s="5" t="s">
        <v>220</v>
      </c>
      <c r="CI183" s="5" t="s">
        <v>220</v>
      </c>
      <c r="CJ183" s="5" t="s">
        <v>220</v>
      </c>
      <c r="CK183" s="5" t="s">
        <v>220</v>
      </c>
      <c r="CL183" s="5" t="s">
        <v>220</v>
      </c>
      <c r="CM183" s="5" t="s">
        <v>220</v>
      </c>
      <c r="CN183" s="5" t="s">
        <v>220</v>
      </c>
      <c r="CO183" s="5" t="s">
        <v>220</v>
      </c>
      <c r="CP183" s="5" t="s">
        <v>220</v>
      </c>
      <c r="CQ183" s="5" t="s">
        <v>220</v>
      </c>
      <c r="CR183" s="5" t="s">
        <v>220</v>
      </c>
      <c r="CS183" s="5" t="s">
        <v>220</v>
      </c>
      <c r="CT183" s="5" t="s">
        <v>220</v>
      </c>
      <c r="CU183" s="5">
        <v>8103</v>
      </c>
      <c r="CV183" s="5">
        <v>11691</v>
      </c>
      <c r="CW183" s="5">
        <v>11191</v>
      </c>
      <c r="CX183" s="5" t="s">
        <v>220</v>
      </c>
      <c r="CY183" s="5" t="s">
        <v>220</v>
      </c>
      <c r="CZ183" s="5" t="s">
        <v>220</v>
      </c>
      <c r="DA183" s="5" t="s">
        <v>220</v>
      </c>
      <c r="DB183" s="5" t="s">
        <v>220</v>
      </c>
      <c r="DC183" s="5" t="s">
        <v>220</v>
      </c>
      <c r="DD183" s="5" t="s">
        <v>220</v>
      </c>
      <c r="DE183" s="5" t="s">
        <v>220</v>
      </c>
      <c r="DF183" s="5" t="s">
        <v>220</v>
      </c>
      <c r="DG183" s="5" t="s">
        <v>220</v>
      </c>
      <c r="DH183" s="5" t="s">
        <v>220</v>
      </c>
      <c r="DI183" s="5" t="s">
        <v>220</v>
      </c>
      <c r="DJ183" s="5" t="s">
        <v>220</v>
      </c>
      <c r="DK183" s="5" t="s">
        <v>220</v>
      </c>
      <c r="DL183" s="5" t="s">
        <v>220</v>
      </c>
      <c r="DM183" s="5" t="s">
        <v>220</v>
      </c>
      <c r="DN183" s="5" t="s">
        <v>220</v>
      </c>
      <c r="DO183" s="5" t="s">
        <v>220</v>
      </c>
      <c r="DP183" s="5" t="s">
        <v>220</v>
      </c>
      <c r="DQ183" s="5" t="s">
        <v>220</v>
      </c>
      <c r="DR183" s="5" t="s">
        <v>220</v>
      </c>
      <c r="DS183" s="5" t="s">
        <v>220</v>
      </c>
      <c r="DT183" s="5" t="s">
        <v>220</v>
      </c>
      <c r="DU183" s="5" t="s">
        <v>220</v>
      </c>
      <c r="DV183" s="5" t="s">
        <v>220</v>
      </c>
      <c r="DW183" s="5" t="s">
        <v>220</v>
      </c>
      <c r="DX183" s="5" t="s">
        <v>220</v>
      </c>
      <c r="DY183" s="5" t="s">
        <v>220</v>
      </c>
      <c r="DZ183" s="5" t="s">
        <v>220</v>
      </c>
      <c r="EA183" s="5">
        <v>96</v>
      </c>
      <c r="EB183" s="5">
        <v>112</v>
      </c>
      <c r="EC183" s="5">
        <v>337</v>
      </c>
      <c r="ED183" s="5" t="s">
        <v>220</v>
      </c>
      <c r="EE183" s="5" t="s">
        <v>220</v>
      </c>
      <c r="EF183" s="5" t="s">
        <v>220</v>
      </c>
      <c r="EG183" s="5" t="s">
        <v>220</v>
      </c>
      <c r="EH183" s="5" t="s">
        <v>220</v>
      </c>
      <c r="EI183" s="5" t="s">
        <v>220</v>
      </c>
      <c r="EJ183" s="5" t="s">
        <v>220</v>
      </c>
      <c r="EK183" s="5" t="s">
        <v>220</v>
      </c>
      <c r="EL183" s="5" t="s">
        <v>220</v>
      </c>
      <c r="EM183" s="5" t="s">
        <v>220</v>
      </c>
      <c r="EN183" s="5" t="s">
        <v>220</v>
      </c>
      <c r="EO183" s="5" t="s">
        <v>220</v>
      </c>
      <c r="EP183" s="5" t="s">
        <v>220</v>
      </c>
      <c r="EQ183" s="5" t="s">
        <v>220</v>
      </c>
      <c r="ER183" s="5" t="s">
        <v>220</v>
      </c>
      <c r="ES183" s="5" t="s">
        <v>220</v>
      </c>
      <c r="ET183" s="5" t="s">
        <v>220</v>
      </c>
      <c r="EU183" s="5" t="s">
        <v>220</v>
      </c>
      <c r="EV183" s="5" t="s">
        <v>220</v>
      </c>
      <c r="EW183" s="5" t="s">
        <v>220</v>
      </c>
      <c r="EX183" s="5" t="s">
        <v>220</v>
      </c>
      <c r="EY183" s="5" t="s">
        <v>220</v>
      </c>
      <c r="EZ183" s="5" t="s">
        <v>220</v>
      </c>
      <c r="FA183" s="5" t="s">
        <v>220</v>
      </c>
      <c r="FB183" s="5" t="s">
        <v>220</v>
      </c>
      <c r="FC183" s="5" t="s">
        <v>220</v>
      </c>
      <c r="FD183" s="5" t="s">
        <v>220</v>
      </c>
      <c r="FE183" s="5" t="s">
        <v>220</v>
      </c>
      <c r="FF183" s="5" t="s">
        <v>220</v>
      </c>
      <c r="FG183" s="5">
        <v>0</v>
      </c>
      <c r="FH183" s="5">
        <v>0</v>
      </c>
      <c r="FI183" s="5">
        <v>0</v>
      </c>
      <c r="FJ183" s="5" t="s">
        <v>220</v>
      </c>
      <c r="FK183" s="5" t="s">
        <v>220</v>
      </c>
      <c r="FL183" s="5" t="s">
        <v>220</v>
      </c>
      <c r="FM183" s="5" t="s">
        <v>220</v>
      </c>
      <c r="FN183" s="5" t="s">
        <v>220</v>
      </c>
      <c r="FO183" s="5" t="s">
        <v>220</v>
      </c>
      <c r="FP183" s="5" t="s">
        <v>220</v>
      </c>
      <c r="FQ183" s="5" t="s">
        <v>220</v>
      </c>
      <c r="FR183" s="5" t="s">
        <v>220</v>
      </c>
      <c r="FS183" s="5" t="s">
        <v>220</v>
      </c>
      <c r="FT183" s="5" t="s">
        <v>220</v>
      </c>
      <c r="FU183" s="5" t="s">
        <v>220</v>
      </c>
      <c r="FV183" s="5" t="s">
        <v>220</v>
      </c>
      <c r="FW183" s="5" t="s">
        <v>220</v>
      </c>
      <c r="FX183" s="5" t="s">
        <v>220</v>
      </c>
      <c r="FY183" s="5" t="s">
        <v>220</v>
      </c>
      <c r="FZ183" s="5" t="s">
        <v>220</v>
      </c>
      <c r="GA183" s="5" t="s">
        <v>220</v>
      </c>
      <c r="GB183" s="5" t="s">
        <v>220</v>
      </c>
      <c r="GC183" s="5" t="s">
        <v>220</v>
      </c>
      <c r="GD183" s="5" t="s">
        <v>220</v>
      </c>
      <c r="GE183" s="5" t="s">
        <v>220</v>
      </c>
      <c r="GF183" s="5" t="s">
        <v>220</v>
      </c>
      <c r="GG183" s="5" t="s">
        <v>220</v>
      </c>
      <c r="GH183" s="5" t="s">
        <v>220</v>
      </c>
      <c r="GI183" s="5" t="s">
        <v>220</v>
      </c>
      <c r="GJ183" s="5" t="s">
        <v>220</v>
      </c>
      <c r="GK183" s="5" t="s">
        <v>220</v>
      </c>
      <c r="GL183" s="5" t="s">
        <v>220</v>
      </c>
      <c r="GM183" s="5">
        <v>266466</v>
      </c>
      <c r="GN183" s="5">
        <v>11803</v>
      </c>
      <c r="GO183" s="5">
        <v>11528</v>
      </c>
      <c r="GP183" s="5" t="s">
        <v>220</v>
      </c>
      <c r="GQ183" s="5" t="s">
        <v>220</v>
      </c>
      <c r="GR183" s="5" t="s">
        <v>220</v>
      </c>
      <c r="GS183" s="5" t="s">
        <v>220</v>
      </c>
      <c r="GT183" s="5" t="s">
        <v>220</v>
      </c>
      <c r="GU183" s="5" t="s">
        <v>220</v>
      </c>
      <c r="GV183" s="5" t="s">
        <v>220</v>
      </c>
      <c r="GW183" s="5" t="s">
        <v>220</v>
      </c>
      <c r="GX183" s="5" t="s">
        <v>220</v>
      </c>
      <c r="GY183" s="5" t="s">
        <v>220</v>
      </c>
      <c r="GZ183" s="5" t="s">
        <v>220</v>
      </c>
      <c r="HA183" s="5" t="s">
        <v>220</v>
      </c>
      <c r="HB183" s="5" t="s">
        <v>220</v>
      </c>
      <c r="HC183" s="5" t="s">
        <v>220</v>
      </c>
      <c r="HD183" s="5" t="s">
        <v>220</v>
      </c>
      <c r="HE183" s="5" t="s">
        <v>220</v>
      </c>
      <c r="HF183" s="5" t="s">
        <v>220</v>
      </c>
      <c r="HG183" s="5" t="s">
        <v>220</v>
      </c>
      <c r="HH183" s="5" t="s">
        <v>220</v>
      </c>
      <c r="HI183" s="5" t="s">
        <v>220</v>
      </c>
      <c r="HJ183" s="5" t="s">
        <v>220</v>
      </c>
      <c r="HK183" s="5" t="s">
        <v>220</v>
      </c>
      <c r="HL183" s="5" t="s">
        <v>220</v>
      </c>
      <c r="HM183" s="5" t="s">
        <v>220</v>
      </c>
      <c r="HN183" s="5" t="s">
        <v>220</v>
      </c>
      <c r="HO183" s="5" t="s">
        <v>220</v>
      </c>
      <c r="HP183" s="5" t="s">
        <v>220</v>
      </c>
      <c r="HQ183" s="5" t="s">
        <v>220</v>
      </c>
      <c r="HR183" s="5" t="s">
        <v>220</v>
      </c>
      <c r="HS183" s="5">
        <v>46922</v>
      </c>
      <c r="HT183" s="5">
        <v>38997</v>
      </c>
      <c r="HU183" s="5">
        <v>40494</v>
      </c>
      <c r="HV183" s="5" t="s">
        <v>220</v>
      </c>
      <c r="HW183" s="5" t="s">
        <v>220</v>
      </c>
      <c r="HX183" s="5" t="s">
        <v>220</v>
      </c>
      <c r="HY183" s="5" t="s">
        <v>220</v>
      </c>
      <c r="HZ183" s="5" t="s">
        <v>220</v>
      </c>
      <c r="IA183" s="5" t="s">
        <v>220</v>
      </c>
      <c r="IB183" s="5" t="s">
        <v>220</v>
      </c>
      <c r="IC183" s="5" t="s">
        <v>220</v>
      </c>
      <c r="ID183" s="5" t="s">
        <v>220</v>
      </c>
      <c r="IE183" s="5" t="s">
        <v>220</v>
      </c>
      <c r="IF183" s="5" t="s">
        <v>220</v>
      </c>
      <c r="IG183" s="5" t="s">
        <v>220</v>
      </c>
      <c r="IH183" s="5" t="s">
        <v>220</v>
      </c>
      <c r="II183" s="5" t="s">
        <v>220</v>
      </c>
      <c r="IJ183" s="5" t="s">
        <v>220</v>
      </c>
      <c r="IK183" s="5" t="s">
        <v>220</v>
      </c>
      <c r="IL183" s="5" t="s">
        <v>220</v>
      </c>
      <c r="IM183" s="5" t="s">
        <v>220</v>
      </c>
      <c r="IN183" s="5" t="s">
        <v>220</v>
      </c>
      <c r="IO183" s="5" t="s">
        <v>220</v>
      </c>
      <c r="IP183" s="5" t="s">
        <v>220</v>
      </c>
      <c r="IQ183" s="5" t="s">
        <v>220</v>
      </c>
      <c r="IR183" s="5" t="s">
        <v>220</v>
      </c>
      <c r="IS183" s="5" t="s">
        <v>220</v>
      </c>
      <c r="IT183" s="5" t="s">
        <v>220</v>
      </c>
      <c r="IU183" s="5" t="s">
        <v>220</v>
      </c>
      <c r="IV183" s="5" t="s">
        <v>220</v>
      </c>
      <c r="IW183" s="5" t="s">
        <v>220</v>
      </c>
      <c r="IX183" s="5" t="s">
        <v>220</v>
      </c>
      <c r="IY183" s="5">
        <v>1867</v>
      </c>
      <c r="IZ183" s="5">
        <v>0</v>
      </c>
      <c r="JA183" s="5">
        <v>0</v>
      </c>
      <c r="JB183" s="5" t="s">
        <v>220</v>
      </c>
      <c r="JC183" s="5" t="s">
        <v>220</v>
      </c>
      <c r="JD183" s="5" t="s">
        <v>220</v>
      </c>
      <c r="JE183" s="5" t="s">
        <v>220</v>
      </c>
      <c r="JF183" s="5" t="s">
        <v>220</v>
      </c>
      <c r="JG183" s="5" t="s">
        <v>220</v>
      </c>
      <c r="JH183" s="5" t="s">
        <v>220</v>
      </c>
      <c r="JI183" s="5" t="s">
        <v>220</v>
      </c>
      <c r="JJ183" s="5" t="s">
        <v>220</v>
      </c>
      <c r="JK183" s="5" t="s">
        <v>220</v>
      </c>
      <c r="JL183" s="5" t="s">
        <v>220</v>
      </c>
      <c r="JM183" s="5" t="s">
        <v>220</v>
      </c>
      <c r="JN183" s="5" t="s">
        <v>220</v>
      </c>
      <c r="JO183" s="5" t="s">
        <v>220</v>
      </c>
      <c r="JP183" s="5" t="s">
        <v>220</v>
      </c>
      <c r="JQ183" s="5" t="s">
        <v>220</v>
      </c>
      <c r="JR183" s="5" t="s">
        <v>220</v>
      </c>
      <c r="JS183" s="5" t="s">
        <v>220</v>
      </c>
      <c r="JT183" s="5" t="s">
        <v>220</v>
      </c>
      <c r="JU183" s="5" t="s">
        <v>220</v>
      </c>
      <c r="JV183" s="5" t="s">
        <v>220</v>
      </c>
      <c r="JW183" s="5" t="s">
        <v>220</v>
      </c>
      <c r="JX183" s="5" t="s">
        <v>220</v>
      </c>
      <c r="JY183" s="5" t="s">
        <v>220</v>
      </c>
      <c r="JZ183" s="5" t="s">
        <v>220</v>
      </c>
      <c r="KA183" s="5" t="s">
        <v>220</v>
      </c>
      <c r="KB183" s="5" t="s">
        <v>220</v>
      </c>
      <c r="KC183" s="5" t="s">
        <v>220</v>
      </c>
      <c r="KD183" s="5" t="s">
        <v>220</v>
      </c>
      <c r="KE183" s="5">
        <v>16802</v>
      </c>
      <c r="KF183" s="5">
        <v>6544</v>
      </c>
      <c r="KG183" s="5">
        <v>6493</v>
      </c>
      <c r="KH183" s="5" t="s">
        <v>220</v>
      </c>
      <c r="KI183" s="5" t="s">
        <v>220</v>
      </c>
      <c r="KJ183" s="5" t="s">
        <v>220</v>
      </c>
      <c r="KK183" s="5" t="s">
        <v>220</v>
      </c>
      <c r="KL183" s="5" t="s">
        <v>220</v>
      </c>
      <c r="KM183" s="5" t="s">
        <v>220</v>
      </c>
      <c r="KN183" s="5" t="s">
        <v>220</v>
      </c>
      <c r="KO183" s="5" t="s">
        <v>220</v>
      </c>
      <c r="KP183" s="5" t="s">
        <v>220</v>
      </c>
      <c r="KQ183" s="5" t="s">
        <v>220</v>
      </c>
      <c r="KR183" s="5" t="s">
        <v>220</v>
      </c>
      <c r="KS183" s="5" t="s">
        <v>220</v>
      </c>
      <c r="KT183" s="5" t="s">
        <v>220</v>
      </c>
      <c r="KU183" s="5" t="s">
        <v>220</v>
      </c>
      <c r="KV183" s="5" t="s">
        <v>220</v>
      </c>
      <c r="KW183" s="5" t="s">
        <v>220</v>
      </c>
      <c r="KX183" s="5" t="s">
        <v>220</v>
      </c>
      <c r="KY183" s="5" t="s">
        <v>220</v>
      </c>
      <c r="KZ183" s="5" t="s">
        <v>220</v>
      </c>
      <c r="LA183" s="5" t="s">
        <v>220</v>
      </c>
      <c r="LB183" s="5" t="s">
        <v>220</v>
      </c>
      <c r="LC183" s="5" t="s">
        <v>220</v>
      </c>
      <c r="LD183" s="5" t="s">
        <v>220</v>
      </c>
      <c r="LE183" s="5" t="s">
        <v>220</v>
      </c>
      <c r="LF183" s="5" t="s">
        <v>220</v>
      </c>
      <c r="LG183" s="5" t="s">
        <v>220</v>
      </c>
      <c r="LH183" s="5" t="s">
        <v>220</v>
      </c>
      <c r="LI183" s="5" t="s">
        <v>220</v>
      </c>
      <c r="LJ183" s="5" t="s">
        <v>220</v>
      </c>
      <c r="LK183" s="5">
        <v>0</v>
      </c>
      <c r="LL183" s="5">
        <v>0</v>
      </c>
      <c r="LM183" s="5">
        <v>0</v>
      </c>
      <c r="LN183" s="5" t="s">
        <v>220</v>
      </c>
      <c r="LO183" s="5" t="s">
        <v>220</v>
      </c>
      <c r="LP183" s="5" t="s">
        <v>220</v>
      </c>
      <c r="LQ183" s="5" t="s">
        <v>220</v>
      </c>
      <c r="LR183" s="5" t="s">
        <v>220</v>
      </c>
      <c r="LS183" s="5" t="s">
        <v>220</v>
      </c>
      <c r="LT183" s="5" t="s">
        <v>220</v>
      </c>
      <c r="LU183" s="5" t="s">
        <v>220</v>
      </c>
      <c r="LV183" s="5" t="s">
        <v>220</v>
      </c>
      <c r="LW183" s="5" t="s">
        <v>220</v>
      </c>
      <c r="LX183" s="5" t="s">
        <v>220</v>
      </c>
      <c r="LY183" s="5" t="s">
        <v>220</v>
      </c>
      <c r="LZ183" s="5" t="s">
        <v>220</v>
      </c>
      <c r="MA183" s="5" t="s">
        <v>220</v>
      </c>
      <c r="MB183" s="5" t="s">
        <v>220</v>
      </c>
      <c r="MC183" s="5" t="s">
        <v>220</v>
      </c>
      <c r="MD183" s="5" t="s">
        <v>220</v>
      </c>
      <c r="ME183" s="5" t="s">
        <v>220</v>
      </c>
      <c r="MF183" s="5" t="s">
        <v>220</v>
      </c>
      <c r="MG183" s="5" t="s">
        <v>220</v>
      </c>
      <c r="MH183" s="5" t="s">
        <v>220</v>
      </c>
      <c r="MI183" s="5" t="s">
        <v>220</v>
      </c>
      <c r="MJ183" s="5" t="s">
        <v>220</v>
      </c>
      <c r="MK183" s="5" t="s">
        <v>220</v>
      </c>
      <c r="ML183" s="5" t="s">
        <v>220</v>
      </c>
      <c r="MM183" s="5" t="s">
        <v>220</v>
      </c>
      <c r="MN183" s="5" t="s">
        <v>220</v>
      </c>
      <c r="MO183" s="5" t="s">
        <v>220</v>
      </c>
      <c r="MP183" s="5" t="s">
        <v>220</v>
      </c>
      <c r="MQ183" s="5">
        <v>242</v>
      </c>
      <c r="MR183" s="5">
        <v>0</v>
      </c>
      <c r="MS183" s="5">
        <v>0</v>
      </c>
      <c r="MT183" s="5" t="s">
        <v>220</v>
      </c>
      <c r="MU183" s="5" t="s">
        <v>220</v>
      </c>
      <c r="MV183" s="5" t="s">
        <v>220</v>
      </c>
      <c r="MW183" s="5" t="s">
        <v>220</v>
      </c>
      <c r="MX183" s="5" t="s">
        <v>220</v>
      </c>
      <c r="MY183" s="5" t="s">
        <v>220</v>
      </c>
      <c r="MZ183" s="5" t="s">
        <v>220</v>
      </c>
      <c r="NA183" s="5" t="s">
        <v>220</v>
      </c>
      <c r="NB183" s="5" t="s">
        <v>220</v>
      </c>
      <c r="NC183" s="5" t="s">
        <v>220</v>
      </c>
      <c r="ND183" s="5" t="s">
        <v>220</v>
      </c>
      <c r="NE183" s="5" t="s">
        <v>220</v>
      </c>
      <c r="NF183" s="5" t="s">
        <v>220</v>
      </c>
      <c r="NG183" s="5" t="s">
        <v>220</v>
      </c>
      <c r="NH183" s="5" t="s">
        <v>220</v>
      </c>
      <c r="NI183" s="5" t="s">
        <v>220</v>
      </c>
      <c r="NJ183" s="5" t="s">
        <v>220</v>
      </c>
      <c r="NK183" s="5" t="s">
        <v>220</v>
      </c>
      <c r="NL183" s="5" t="s">
        <v>220</v>
      </c>
      <c r="NM183" s="5" t="s">
        <v>220</v>
      </c>
      <c r="NN183" s="5" t="s">
        <v>220</v>
      </c>
      <c r="NO183" s="5" t="s">
        <v>220</v>
      </c>
      <c r="NP183" s="5" t="s">
        <v>220</v>
      </c>
      <c r="NQ183" s="5" t="s">
        <v>220</v>
      </c>
      <c r="NR183" s="5" t="s">
        <v>220</v>
      </c>
      <c r="NS183" s="5" t="s">
        <v>220</v>
      </c>
      <c r="NT183" s="5" t="s">
        <v>220</v>
      </c>
      <c r="NU183" s="5" t="s">
        <v>220</v>
      </c>
      <c r="NV183" s="5" t="s">
        <v>220</v>
      </c>
      <c r="NW183" s="5">
        <v>0</v>
      </c>
      <c r="NX183" s="5">
        <v>0</v>
      </c>
      <c r="NY183" s="5">
        <v>0</v>
      </c>
      <c r="NZ183" s="5" t="s">
        <v>220</v>
      </c>
      <c r="OA183" s="5" t="s">
        <v>220</v>
      </c>
      <c r="OB183" s="5" t="s">
        <v>220</v>
      </c>
      <c r="OC183" s="5" t="s">
        <v>220</v>
      </c>
      <c r="OD183" s="5" t="s">
        <v>220</v>
      </c>
      <c r="OE183" s="5" t="s">
        <v>220</v>
      </c>
      <c r="OF183" s="5" t="s">
        <v>220</v>
      </c>
      <c r="OG183" s="5" t="s">
        <v>220</v>
      </c>
      <c r="OH183" s="5" t="s">
        <v>220</v>
      </c>
      <c r="OI183" s="5" t="s">
        <v>220</v>
      </c>
      <c r="OJ183" s="5" t="s">
        <v>220</v>
      </c>
      <c r="OK183" s="5" t="s">
        <v>220</v>
      </c>
      <c r="OL183" s="5" t="s">
        <v>220</v>
      </c>
      <c r="OM183" s="5" t="s">
        <v>220</v>
      </c>
      <c r="ON183" s="5" t="s">
        <v>220</v>
      </c>
      <c r="OO183" s="5" t="s">
        <v>220</v>
      </c>
      <c r="OP183" s="5" t="s">
        <v>220</v>
      </c>
      <c r="OQ183" s="5" t="s">
        <v>220</v>
      </c>
      <c r="OR183" s="5" t="s">
        <v>220</v>
      </c>
      <c r="OS183" s="5" t="s">
        <v>220</v>
      </c>
      <c r="OT183" s="5" t="s">
        <v>220</v>
      </c>
      <c r="OU183" s="5" t="s">
        <v>220</v>
      </c>
      <c r="OV183" s="5" t="s">
        <v>220</v>
      </c>
      <c r="OW183" s="5" t="s">
        <v>220</v>
      </c>
      <c r="OX183" s="5" t="s">
        <v>220</v>
      </c>
      <c r="OY183" s="5" t="s">
        <v>220</v>
      </c>
      <c r="OZ183" s="5" t="s">
        <v>220</v>
      </c>
      <c r="PA183" s="5" t="s">
        <v>220</v>
      </c>
      <c r="PB183" s="5" t="s">
        <v>220</v>
      </c>
      <c r="PC183" s="5">
        <v>1487</v>
      </c>
      <c r="PD183" s="5">
        <v>1331</v>
      </c>
      <c r="PE183" s="5">
        <v>1574</v>
      </c>
      <c r="PF183" s="5" t="s">
        <v>220</v>
      </c>
      <c r="PG183" s="5" t="s">
        <v>220</v>
      </c>
      <c r="PH183" s="5" t="s">
        <v>220</v>
      </c>
      <c r="PI183" s="5" t="s">
        <v>220</v>
      </c>
      <c r="PJ183" s="5" t="s">
        <v>220</v>
      </c>
      <c r="PK183" s="5" t="s">
        <v>220</v>
      </c>
      <c r="PL183" s="5" t="s">
        <v>220</v>
      </c>
      <c r="PM183" s="5" t="s">
        <v>220</v>
      </c>
      <c r="PN183" s="5" t="s">
        <v>220</v>
      </c>
      <c r="PO183" s="5" t="s">
        <v>220</v>
      </c>
      <c r="PP183" s="5" t="s">
        <v>220</v>
      </c>
      <c r="PQ183" s="5" t="s">
        <v>220</v>
      </c>
      <c r="PR183" s="5" t="s">
        <v>220</v>
      </c>
      <c r="PS183" s="5" t="s">
        <v>220</v>
      </c>
      <c r="PT183" s="5" t="s">
        <v>220</v>
      </c>
      <c r="PU183" s="5" t="s">
        <v>220</v>
      </c>
      <c r="PV183" s="5" t="s">
        <v>220</v>
      </c>
      <c r="PW183" s="5" t="s">
        <v>220</v>
      </c>
      <c r="PX183" s="5" t="s">
        <v>220</v>
      </c>
      <c r="PY183" s="5" t="s">
        <v>220</v>
      </c>
      <c r="PZ183" s="5" t="s">
        <v>220</v>
      </c>
      <c r="QA183" s="5" t="s">
        <v>220</v>
      </c>
      <c r="QB183" s="5" t="s">
        <v>220</v>
      </c>
      <c r="QC183" s="5" t="s">
        <v>220</v>
      </c>
      <c r="QD183" s="5" t="s">
        <v>220</v>
      </c>
      <c r="QE183" s="5" t="s">
        <v>220</v>
      </c>
      <c r="QF183" s="5" t="s">
        <v>220</v>
      </c>
      <c r="QG183" s="5" t="s">
        <v>220</v>
      </c>
      <c r="QH183" s="5" t="s">
        <v>220</v>
      </c>
      <c r="QI183" s="5">
        <v>3038</v>
      </c>
      <c r="QJ183" s="5">
        <v>2211</v>
      </c>
      <c r="QK183" s="5">
        <v>2742</v>
      </c>
      <c r="QL183" s="5" t="s">
        <v>220</v>
      </c>
      <c r="QM183" s="5" t="s">
        <v>220</v>
      </c>
      <c r="QN183" s="5" t="s">
        <v>220</v>
      </c>
      <c r="QO183" s="5" t="s">
        <v>220</v>
      </c>
      <c r="QP183" s="5" t="s">
        <v>220</v>
      </c>
      <c r="QQ183" s="5" t="s">
        <v>220</v>
      </c>
      <c r="QR183" s="5" t="s">
        <v>220</v>
      </c>
      <c r="QS183" s="5" t="s">
        <v>220</v>
      </c>
      <c r="QT183" s="5" t="s">
        <v>220</v>
      </c>
      <c r="QU183" s="5" t="s">
        <v>220</v>
      </c>
      <c r="QV183" s="5" t="s">
        <v>220</v>
      </c>
      <c r="QW183" s="5" t="s">
        <v>220</v>
      </c>
      <c r="QX183" s="5" t="s">
        <v>220</v>
      </c>
      <c r="QY183" s="5" t="s">
        <v>220</v>
      </c>
      <c r="QZ183" s="5" t="s">
        <v>220</v>
      </c>
      <c r="RA183" s="5" t="s">
        <v>220</v>
      </c>
      <c r="RB183" s="5" t="s">
        <v>220</v>
      </c>
      <c r="RC183" s="5" t="s">
        <v>220</v>
      </c>
      <c r="RD183" s="5" t="s">
        <v>220</v>
      </c>
      <c r="RE183" s="5" t="s">
        <v>220</v>
      </c>
      <c r="RF183" s="5" t="s">
        <v>220</v>
      </c>
      <c r="RG183" s="5" t="s">
        <v>220</v>
      </c>
      <c r="RH183" s="5" t="s">
        <v>220</v>
      </c>
      <c r="RI183" s="5" t="s">
        <v>220</v>
      </c>
      <c r="RJ183" s="5" t="s">
        <v>220</v>
      </c>
      <c r="RK183" s="5" t="s">
        <v>220</v>
      </c>
      <c r="RL183" s="5" t="s">
        <v>220</v>
      </c>
      <c r="RM183" s="5" t="s">
        <v>220</v>
      </c>
      <c r="RN183" s="5" t="s">
        <v>220</v>
      </c>
      <c r="RO183" s="5">
        <v>1222</v>
      </c>
      <c r="RP183" s="5">
        <v>973</v>
      </c>
      <c r="RQ183" s="5">
        <v>1175</v>
      </c>
      <c r="RR183" s="5" t="s">
        <v>220</v>
      </c>
      <c r="RS183" s="5" t="s">
        <v>220</v>
      </c>
      <c r="RT183" s="5" t="s">
        <v>220</v>
      </c>
      <c r="RU183" s="5" t="s">
        <v>220</v>
      </c>
      <c r="RV183" s="5" t="s">
        <v>220</v>
      </c>
      <c r="RW183" s="5" t="s">
        <v>220</v>
      </c>
      <c r="RX183" s="5" t="s">
        <v>220</v>
      </c>
      <c r="RY183" s="5" t="s">
        <v>220</v>
      </c>
      <c r="RZ183" s="5" t="s">
        <v>220</v>
      </c>
      <c r="SA183" s="5" t="s">
        <v>220</v>
      </c>
      <c r="SB183" s="5" t="s">
        <v>220</v>
      </c>
      <c r="SC183" s="5" t="s">
        <v>220</v>
      </c>
      <c r="SD183" s="5" t="s">
        <v>220</v>
      </c>
      <c r="SE183" s="5" t="s">
        <v>220</v>
      </c>
      <c r="SF183" s="5" t="s">
        <v>220</v>
      </c>
      <c r="SG183" s="5" t="s">
        <v>220</v>
      </c>
      <c r="SH183" s="5" t="s">
        <v>220</v>
      </c>
      <c r="SI183" s="5" t="s">
        <v>220</v>
      </c>
      <c r="SJ183" s="5" t="s">
        <v>220</v>
      </c>
      <c r="SK183" s="5" t="s">
        <v>220</v>
      </c>
      <c r="SL183" s="5" t="s">
        <v>220</v>
      </c>
      <c r="SM183" s="5" t="s">
        <v>220</v>
      </c>
      <c r="SN183" s="5" t="s">
        <v>220</v>
      </c>
      <c r="SO183" s="5" t="s">
        <v>220</v>
      </c>
      <c r="SP183" s="5" t="s">
        <v>220</v>
      </c>
      <c r="SQ183" s="5" t="s">
        <v>220</v>
      </c>
      <c r="SR183" s="5" t="s">
        <v>220</v>
      </c>
      <c r="SS183" s="5" t="s">
        <v>220</v>
      </c>
      <c r="ST183" s="5" t="s">
        <v>220</v>
      </c>
      <c r="SU183" s="5">
        <v>2791</v>
      </c>
      <c r="SV183" s="5">
        <v>1651</v>
      </c>
      <c r="SW183" s="5">
        <v>1867</v>
      </c>
      <c r="SX183" s="5" t="s">
        <v>220</v>
      </c>
      <c r="SY183" s="5" t="s">
        <v>220</v>
      </c>
      <c r="SZ183" s="5" t="s">
        <v>220</v>
      </c>
      <c r="TA183" s="5" t="s">
        <v>220</v>
      </c>
      <c r="TB183" s="5" t="s">
        <v>220</v>
      </c>
      <c r="TC183" s="5" t="s">
        <v>220</v>
      </c>
      <c r="TD183" s="5" t="s">
        <v>220</v>
      </c>
      <c r="TE183" s="5" t="s">
        <v>220</v>
      </c>
      <c r="TF183" s="5" t="s">
        <v>220</v>
      </c>
      <c r="TG183" s="5" t="s">
        <v>220</v>
      </c>
      <c r="TH183" s="5" t="s">
        <v>220</v>
      </c>
      <c r="TI183" s="5" t="s">
        <v>220</v>
      </c>
      <c r="TJ183" s="5" t="s">
        <v>220</v>
      </c>
      <c r="TK183" s="5" t="s">
        <v>220</v>
      </c>
      <c r="TL183" s="5" t="s">
        <v>220</v>
      </c>
      <c r="TM183" s="5" t="s">
        <v>220</v>
      </c>
      <c r="TN183" s="5" t="s">
        <v>220</v>
      </c>
      <c r="TO183" s="5" t="s">
        <v>220</v>
      </c>
      <c r="TP183" s="5" t="s">
        <v>220</v>
      </c>
      <c r="TQ183" s="5" t="s">
        <v>220</v>
      </c>
      <c r="TR183" s="5" t="s">
        <v>220</v>
      </c>
      <c r="TS183" s="5" t="s">
        <v>220</v>
      </c>
      <c r="TT183" s="5" t="s">
        <v>220</v>
      </c>
      <c r="TU183" s="5" t="s">
        <v>220</v>
      </c>
      <c r="TV183" s="5" t="s">
        <v>220</v>
      </c>
      <c r="TW183" s="5" t="s">
        <v>220</v>
      </c>
      <c r="TX183" s="5" t="s">
        <v>220</v>
      </c>
      <c r="TY183" s="5" t="s">
        <v>220</v>
      </c>
      <c r="TZ183" s="5" t="s">
        <v>220</v>
      </c>
      <c r="UA183" s="5">
        <v>0</v>
      </c>
      <c r="UB183" s="5">
        <v>1</v>
      </c>
      <c r="UC183" s="5">
        <v>2</v>
      </c>
      <c r="UD183" s="5" t="s">
        <v>220</v>
      </c>
      <c r="UE183" s="5" t="s">
        <v>220</v>
      </c>
      <c r="UF183" s="5" t="s">
        <v>220</v>
      </c>
      <c r="UG183" s="5" t="s">
        <v>220</v>
      </c>
      <c r="UH183" s="5" t="s">
        <v>220</v>
      </c>
      <c r="UI183" s="5" t="s">
        <v>220</v>
      </c>
      <c r="UJ183" s="5" t="s">
        <v>220</v>
      </c>
      <c r="UK183" s="5" t="s">
        <v>220</v>
      </c>
      <c r="UL183" s="5" t="s">
        <v>220</v>
      </c>
      <c r="UM183" s="5" t="s">
        <v>220</v>
      </c>
      <c r="UN183" s="5" t="s">
        <v>220</v>
      </c>
      <c r="UO183" s="5" t="s">
        <v>220</v>
      </c>
      <c r="UP183" s="5" t="s">
        <v>220</v>
      </c>
      <c r="UQ183" s="5" t="s">
        <v>220</v>
      </c>
      <c r="UR183" s="5" t="s">
        <v>220</v>
      </c>
      <c r="US183" s="5" t="s">
        <v>220</v>
      </c>
      <c r="UT183" s="5" t="s">
        <v>220</v>
      </c>
      <c r="UU183" s="5" t="s">
        <v>220</v>
      </c>
      <c r="UV183" s="5" t="s">
        <v>220</v>
      </c>
      <c r="UW183" s="5" t="s">
        <v>220</v>
      </c>
      <c r="UX183" s="5" t="s">
        <v>220</v>
      </c>
      <c r="UY183" s="5" t="s">
        <v>220</v>
      </c>
      <c r="UZ183" s="5" t="s">
        <v>220</v>
      </c>
      <c r="VA183" s="5" t="s">
        <v>220</v>
      </c>
      <c r="VB183" s="5" t="s">
        <v>220</v>
      </c>
      <c r="VC183" s="5" t="s">
        <v>220</v>
      </c>
      <c r="VD183" s="5" t="s">
        <v>220</v>
      </c>
      <c r="VE183" s="5" t="s">
        <v>220</v>
      </c>
      <c r="VF183" s="5" t="s">
        <v>220</v>
      </c>
      <c r="VG183" s="5">
        <v>3046</v>
      </c>
      <c r="VH183" s="5">
        <v>2694</v>
      </c>
      <c r="VI183" s="5">
        <v>1653</v>
      </c>
      <c r="VJ183" s="5" t="s">
        <v>220</v>
      </c>
      <c r="VK183" s="5" t="s">
        <v>220</v>
      </c>
      <c r="VL183" s="5" t="s">
        <v>220</v>
      </c>
      <c r="VM183" s="5" t="s">
        <v>220</v>
      </c>
      <c r="VN183" s="5" t="s">
        <v>220</v>
      </c>
      <c r="VO183" s="5" t="s">
        <v>220</v>
      </c>
      <c r="VP183" s="5" t="s">
        <v>220</v>
      </c>
      <c r="VQ183" s="5" t="s">
        <v>220</v>
      </c>
      <c r="VR183" s="5" t="s">
        <v>220</v>
      </c>
      <c r="VS183" s="5" t="s">
        <v>220</v>
      </c>
      <c r="VT183" s="5" t="s">
        <v>220</v>
      </c>
      <c r="VU183" s="5" t="s">
        <v>220</v>
      </c>
      <c r="VV183" s="5" t="s">
        <v>220</v>
      </c>
      <c r="VW183" s="5" t="s">
        <v>220</v>
      </c>
      <c r="VX183" s="5" t="s">
        <v>220</v>
      </c>
      <c r="VY183" s="5" t="s">
        <v>220</v>
      </c>
      <c r="VZ183" s="5" t="s">
        <v>220</v>
      </c>
      <c r="WA183" s="5" t="s">
        <v>220</v>
      </c>
      <c r="WB183" s="5" t="s">
        <v>220</v>
      </c>
      <c r="WC183" s="5" t="s">
        <v>220</v>
      </c>
      <c r="WD183" s="5" t="s">
        <v>220</v>
      </c>
      <c r="WE183" s="5" t="s">
        <v>220</v>
      </c>
      <c r="WF183" s="5" t="s">
        <v>220</v>
      </c>
      <c r="WG183" s="5" t="s">
        <v>220</v>
      </c>
      <c r="WH183" s="5" t="s">
        <v>220</v>
      </c>
      <c r="WI183" s="5" t="s">
        <v>220</v>
      </c>
      <c r="WJ183" s="5" t="s">
        <v>220</v>
      </c>
      <c r="WK183" s="5" t="s">
        <v>220</v>
      </c>
      <c r="WL183" s="5" t="s">
        <v>220</v>
      </c>
      <c r="WM183" s="5">
        <v>0</v>
      </c>
      <c r="WN183" s="5">
        <v>0</v>
      </c>
      <c r="WO183" s="5">
        <v>2</v>
      </c>
      <c r="WP183" s="5" t="s">
        <v>220</v>
      </c>
      <c r="WQ183" s="5" t="s">
        <v>220</v>
      </c>
      <c r="WR183" s="5" t="s">
        <v>220</v>
      </c>
      <c r="WS183" s="5" t="s">
        <v>220</v>
      </c>
      <c r="WT183" s="5" t="s">
        <v>220</v>
      </c>
      <c r="WU183" s="5" t="s">
        <v>220</v>
      </c>
      <c r="WV183" s="5" t="s">
        <v>220</v>
      </c>
      <c r="WW183" s="5" t="s">
        <v>220</v>
      </c>
      <c r="WX183" s="5" t="s">
        <v>220</v>
      </c>
      <c r="WY183" s="5" t="s">
        <v>220</v>
      </c>
      <c r="WZ183" s="5" t="s">
        <v>220</v>
      </c>
      <c r="XA183" s="5" t="s">
        <v>220</v>
      </c>
      <c r="XB183" s="5" t="s">
        <v>220</v>
      </c>
      <c r="XC183" s="5" t="s">
        <v>220</v>
      </c>
      <c r="XD183" s="5" t="s">
        <v>220</v>
      </c>
      <c r="XE183" s="5" t="s">
        <v>220</v>
      </c>
      <c r="XF183" s="5" t="s">
        <v>220</v>
      </c>
      <c r="XG183" s="5" t="s">
        <v>220</v>
      </c>
      <c r="XH183" s="5" t="s">
        <v>220</v>
      </c>
      <c r="XI183" s="5" t="s">
        <v>220</v>
      </c>
      <c r="XJ183" s="5" t="s">
        <v>220</v>
      </c>
      <c r="XK183" s="5" t="s">
        <v>220</v>
      </c>
      <c r="XL183" s="5" t="s">
        <v>220</v>
      </c>
      <c r="XM183" s="5" t="s">
        <v>220</v>
      </c>
      <c r="XN183" s="5" t="s">
        <v>220</v>
      </c>
      <c r="XO183" s="5" t="s">
        <v>220</v>
      </c>
      <c r="XP183" s="5" t="s">
        <v>220</v>
      </c>
      <c r="XQ183" s="5" t="s">
        <v>220</v>
      </c>
      <c r="XR183" s="5" t="s">
        <v>220</v>
      </c>
      <c r="XS183" s="2">
        <v>60631</v>
      </c>
      <c r="XT183" s="3" t="s">
        <v>222</v>
      </c>
      <c r="XU183" s="3" t="s">
        <v>222</v>
      </c>
      <c r="XV183" s="3" t="s">
        <v>222</v>
      </c>
      <c r="XW183" s="3" t="s">
        <v>221</v>
      </c>
      <c r="XX183" s="3" t="s">
        <v>221</v>
      </c>
      <c r="XY183" s="3" t="s">
        <v>222</v>
      </c>
      <c r="XZ183" s="3" t="s">
        <v>245</v>
      </c>
    </row>
    <row r="184" spans="1:650" x14ac:dyDescent="0.3">
      <c r="A184" s="1" t="s">
        <v>178</v>
      </c>
      <c r="B184" s="2">
        <v>4081463</v>
      </c>
      <c r="C184" s="5">
        <v>3047</v>
      </c>
      <c r="D184" s="5">
        <v>2697</v>
      </c>
      <c r="E184" s="5">
        <v>3606</v>
      </c>
      <c r="F184" s="5">
        <v>17887</v>
      </c>
      <c r="G184" s="5">
        <v>115</v>
      </c>
      <c r="H184" s="5">
        <v>186</v>
      </c>
      <c r="I184" s="5">
        <v>0</v>
      </c>
      <c r="J184" s="5">
        <v>0</v>
      </c>
      <c r="K184" s="5">
        <v>0</v>
      </c>
      <c r="L184" s="5">
        <v>0</v>
      </c>
      <c r="M184" s="5">
        <v>0</v>
      </c>
      <c r="N184" s="5">
        <v>0</v>
      </c>
      <c r="O184" s="5">
        <v>0</v>
      </c>
      <c r="P184" s="5">
        <v>72</v>
      </c>
      <c r="Q184" s="5">
        <v>10</v>
      </c>
      <c r="R184" s="5">
        <v>1422</v>
      </c>
      <c r="S184" s="5">
        <v>8</v>
      </c>
      <c r="T184" s="5">
        <v>3324</v>
      </c>
      <c r="U184" s="5">
        <v>54</v>
      </c>
      <c r="V184" s="5">
        <v>525</v>
      </c>
      <c r="W184" s="5">
        <v>1386</v>
      </c>
      <c r="X184" s="5">
        <v>32</v>
      </c>
      <c r="Y184" s="5">
        <v>2767</v>
      </c>
      <c r="Z184" s="5">
        <v>0</v>
      </c>
      <c r="AA184" s="5">
        <v>0</v>
      </c>
      <c r="AB184" s="5">
        <v>0</v>
      </c>
      <c r="AC184" s="5" t="s">
        <v>220</v>
      </c>
      <c r="AD184" s="5" t="s">
        <v>220</v>
      </c>
      <c r="AE184" s="5" t="s">
        <v>220</v>
      </c>
      <c r="AF184" s="5" t="s">
        <v>220</v>
      </c>
      <c r="AG184" s="5" t="s">
        <v>220</v>
      </c>
      <c r="AH184" s="5" t="s">
        <v>220</v>
      </c>
      <c r="AI184" s="5">
        <v>2526</v>
      </c>
      <c r="AJ184" s="5">
        <v>44</v>
      </c>
      <c r="AK184" s="5">
        <v>433</v>
      </c>
      <c r="AL184" s="5">
        <v>279</v>
      </c>
      <c r="AM184" s="5">
        <v>1867</v>
      </c>
      <c r="AN184" s="5">
        <v>1024</v>
      </c>
      <c r="AO184" s="5">
        <v>9389</v>
      </c>
      <c r="AP184" s="5">
        <v>5274</v>
      </c>
      <c r="AQ184" s="5">
        <v>1177</v>
      </c>
      <c r="AR184" s="5">
        <v>27925</v>
      </c>
      <c r="AS184" s="5">
        <v>1960</v>
      </c>
      <c r="AT184" s="5">
        <v>9306</v>
      </c>
      <c r="AU184" s="5">
        <v>1263</v>
      </c>
      <c r="AV184" s="5">
        <v>724</v>
      </c>
      <c r="AW184" s="5">
        <v>4198</v>
      </c>
      <c r="AX184" s="5">
        <v>2098</v>
      </c>
      <c r="AY184" s="5">
        <v>1380</v>
      </c>
      <c r="AZ184" s="5">
        <v>1666</v>
      </c>
      <c r="BA184" s="5">
        <v>5305</v>
      </c>
      <c r="BB184" s="5">
        <v>1731</v>
      </c>
      <c r="BC184" s="5">
        <v>1388</v>
      </c>
      <c r="BD184" s="5">
        <v>86</v>
      </c>
      <c r="BE184" s="5">
        <v>43</v>
      </c>
      <c r="BF184" s="5">
        <v>114</v>
      </c>
      <c r="BG184" s="5">
        <v>215</v>
      </c>
      <c r="BH184" s="5">
        <v>905</v>
      </c>
      <c r="BI184" s="5" t="s">
        <v>220</v>
      </c>
      <c r="BJ184" s="5" t="s">
        <v>220</v>
      </c>
      <c r="BK184" s="5" t="s">
        <v>220</v>
      </c>
      <c r="BL184" s="5" t="s">
        <v>220</v>
      </c>
      <c r="BM184" s="5" t="s">
        <v>220</v>
      </c>
      <c r="BN184" s="5" t="s">
        <v>220</v>
      </c>
      <c r="BO184" s="5">
        <v>0</v>
      </c>
      <c r="BP184" s="5">
        <v>0</v>
      </c>
      <c r="BQ184" s="5">
        <v>0</v>
      </c>
      <c r="BR184" s="5">
        <v>0</v>
      </c>
      <c r="BS184" s="5">
        <v>0</v>
      </c>
      <c r="BT184" s="5">
        <v>0</v>
      </c>
      <c r="BU184" s="5">
        <v>0</v>
      </c>
      <c r="BV184" s="5">
        <v>0</v>
      </c>
      <c r="BW184" s="5">
        <v>0</v>
      </c>
      <c r="BX184" s="5">
        <v>0</v>
      </c>
      <c r="BY184" s="5">
        <v>0</v>
      </c>
      <c r="BZ184" s="5">
        <v>0</v>
      </c>
      <c r="CA184" s="5">
        <v>0</v>
      </c>
      <c r="CB184" s="5">
        <v>0</v>
      </c>
      <c r="CC184" s="5">
        <v>0</v>
      </c>
      <c r="CD184" s="5">
        <v>0</v>
      </c>
      <c r="CE184" s="5">
        <v>0</v>
      </c>
      <c r="CF184" s="5">
        <v>0</v>
      </c>
      <c r="CG184" s="5">
        <v>119</v>
      </c>
      <c r="CH184" s="5">
        <v>622</v>
      </c>
      <c r="CI184" s="5">
        <v>330</v>
      </c>
      <c r="CJ184" s="5">
        <v>221</v>
      </c>
      <c r="CK184" s="5">
        <v>8321</v>
      </c>
      <c r="CL184" s="5">
        <v>676</v>
      </c>
      <c r="CM184" s="5">
        <v>3485</v>
      </c>
      <c r="CN184" s="5">
        <v>229</v>
      </c>
      <c r="CO184" s="5" t="s">
        <v>220</v>
      </c>
      <c r="CP184" s="5" t="s">
        <v>220</v>
      </c>
      <c r="CQ184" s="5" t="s">
        <v>220</v>
      </c>
      <c r="CR184" s="5" t="s">
        <v>220</v>
      </c>
      <c r="CS184" s="5" t="s">
        <v>220</v>
      </c>
      <c r="CT184" s="5" t="s">
        <v>220</v>
      </c>
      <c r="CU184" s="5">
        <v>13824</v>
      </c>
      <c r="CV184" s="5">
        <v>10942</v>
      </c>
      <c r="CW184" s="5">
        <v>10507</v>
      </c>
      <c r="CX184" s="5">
        <v>4392</v>
      </c>
      <c r="CY184" s="5">
        <v>7524</v>
      </c>
      <c r="CZ184" s="5">
        <v>4749</v>
      </c>
      <c r="DA184" s="5">
        <v>8814</v>
      </c>
      <c r="DB184" s="5">
        <v>4894</v>
      </c>
      <c r="DC184" s="5">
        <v>4309</v>
      </c>
      <c r="DD184" s="5">
        <v>2148</v>
      </c>
      <c r="DE184" s="5">
        <v>5326</v>
      </c>
      <c r="DF184" s="5">
        <v>6543</v>
      </c>
      <c r="DG184" s="5">
        <v>6900</v>
      </c>
      <c r="DH184" s="5">
        <v>5239</v>
      </c>
      <c r="DI184" s="5">
        <v>4120</v>
      </c>
      <c r="DJ184" s="5">
        <v>13267</v>
      </c>
      <c r="DK184" s="5">
        <v>3961</v>
      </c>
      <c r="DL184" s="5">
        <v>3154</v>
      </c>
      <c r="DM184" s="5">
        <v>4809</v>
      </c>
      <c r="DN184" s="5">
        <v>5733</v>
      </c>
      <c r="DO184" s="5">
        <v>2663</v>
      </c>
      <c r="DP184" s="5">
        <v>2741</v>
      </c>
      <c r="DQ184" s="5">
        <v>3027</v>
      </c>
      <c r="DR184" s="5">
        <v>3383</v>
      </c>
      <c r="DS184" s="5">
        <v>4268</v>
      </c>
      <c r="DT184" s="5">
        <v>3200</v>
      </c>
      <c r="DU184" s="5" t="s">
        <v>220</v>
      </c>
      <c r="DV184" s="5" t="s">
        <v>220</v>
      </c>
      <c r="DW184" s="5" t="s">
        <v>220</v>
      </c>
      <c r="DX184" s="5" t="s">
        <v>220</v>
      </c>
      <c r="DY184" s="5" t="s">
        <v>220</v>
      </c>
      <c r="DZ184" s="5" t="s">
        <v>220</v>
      </c>
      <c r="EA184" s="5">
        <v>7498</v>
      </c>
      <c r="EB184" s="5">
        <v>1194</v>
      </c>
      <c r="EC184" s="5">
        <v>4215</v>
      </c>
      <c r="ED184" s="5">
        <v>993</v>
      </c>
      <c r="EE184" s="5">
        <v>3971</v>
      </c>
      <c r="EF184" s="5">
        <v>1393</v>
      </c>
      <c r="EG184" s="5">
        <v>2562</v>
      </c>
      <c r="EH184" s="5">
        <v>1821</v>
      </c>
      <c r="EI184" s="5">
        <v>1271</v>
      </c>
      <c r="EJ184" s="5">
        <v>579</v>
      </c>
      <c r="EK184" s="5">
        <v>2076</v>
      </c>
      <c r="EL184" s="5">
        <v>1248</v>
      </c>
      <c r="EM184" s="5">
        <v>1313</v>
      </c>
      <c r="EN184" s="5">
        <v>2278</v>
      </c>
      <c r="EO184" s="5">
        <v>1274</v>
      </c>
      <c r="EP184" s="5">
        <v>2302</v>
      </c>
      <c r="EQ184" s="5">
        <v>954</v>
      </c>
      <c r="ER184" s="5">
        <v>2101</v>
      </c>
      <c r="ES184" s="5">
        <v>790</v>
      </c>
      <c r="ET184" s="5">
        <v>1269</v>
      </c>
      <c r="EU184" s="5">
        <v>1193</v>
      </c>
      <c r="EV184" s="5">
        <v>192</v>
      </c>
      <c r="EW184" s="5">
        <v>376</v>
      </c>
      <c r="EX184" s="5">
        <v>447</v>
      </c>
      <c r="EY184" s="5">
        <v>708</v>
      </c>
      <c r="EZ184" s="5">
        <v>765</v>
      </c>
      <c r="FA184" s="5" t="s">
        <v>220</v>
      </c>
      <c r="FB184" s="5" t="s">
        <v>220</v>
      </c>
      <c r="FC184" s="5" t="s">
        <v>220</v>
      </c>
      <c r="FD184" s="5" t="s">
        <v>220</v>
      </c>
      <c r="FE184" s="5" t="s">
        <v>220</v>
      </c>
      <c r="FF184" s="5" t="s">
        <v>220</v>
      </c>
      <c r="FG184" s="5">
        <v>0</v>
      </c>
      <c r="FH184" s="5">
        <v>0</v>
      </c>
      <c r="FI184" s="5">
        <v>0</v>
      </c>
      <c r="FJ184" s="5">
        <v>0</v>
      </c>
      <c r="FK184" s="5">
        <v>0</v>
      </c>
      <c r="FL184" s="5">
        <v>0</v>
      </c>
      <c r="FM184" s="5">
        <v>0</v>
      </c>
      <c r="FN184" s="5">
        <v>0</v>
      </c>
      <c r="FO184" s="5">
        <v>0</v>
      </c>
      <c r="FP184" s="5">
        <v>0</v>
      </c>
      <c r="FQ184" s="5">
        <v>0</v>
      </c>
      <c r="FR184" s="5">
        <v>0</v>
      </c>
      <c r="FS184" s="5">
        <v>0</v>
      </c>
      <c r="FT184" s="5">
        <v>0</v>
      </c>
      <c r="FU184" s="5" t="s">
        <v>220</v>
      </c>
      <c r="FV184" s="5" t="s">
        <v>220</v>
      </c>
      <c r="FW184" s="5" t="s">
        <v>220</v>
      </c>
      <c r="FX184" s="5" t="s">
        <v>220</v>
      </c>
      <c r="FY184" s="5" t="s">
        <v>220</v>
      </c>
      <c r="FZ184" s="5" t="s">
        <v>220</v>
      </c>
      <c r="GA184" s="5" t="s">
        <v>220</v>
      </c>
      <c r="GB184" s="5" t="s">
        <v>220</v>
      </c>
      <c r="GC184" s="5" t="s">
        <v>220</v>
      </c>
      <c r="GD184" s="5" t="s">
        <v>220</v>
      </c>
      <c r="GE184" s="5" t="s">
        <v>220</v>
      </c>
      <c r="GF184" s="5" t="s">
        <v>220</v>
      </c>
      <c r="GG184" s="5" t="s">
        <v>220</v>
      </c>
      <c r="GH184" s="5" t="s">
        <v>220</v>
      </c>
      <c r="GI184" s="5" t="s">
        <v>220</v>
      </c>
      <c r="GJ184" s="5" t="s">
        <v>220</v>
      </c>
      <c r="GK184" s="5" t="s">
        <v>220</v>
      </c>
      <c r="GL184" s="5" t="s">
        <v>220</v>
      </c>
      <c r="GM184" s="5">
        <v>26895</v>
      </c>
      <c r="GN184" s="5">
        <v>14877</v>
      </c>
      <c r="GO184" s="5">
        <v>18760</v>
      </c>
      <c r="GP184" s="5">
        <v>23550</v>
      </c>
      <c r="GQ184" s="5">
        <v>13477</v>
      </c>
      <c r="GR184" s="5">
        <v>7352</v>
      </c>
      <c r="GS184" s="5">
        <v>20765</v>
      </c>
      <c r="GT184" s="5">
        <v>11990</v>
      </c>
      <c r="GU184" s="5">
        <v>6757</v>
      </c>
      <c r="GV184" s="5">
        <v>30652</v>
      </c>
      <c r="GW184" s="5">
        <v>9362</v>
      </c>
      <c r="GX184" s="5">
        <v>17097</v>
      </c>
      <c r="GY184" s="5">
        <v>9476</v>
      </c>
      <c r="GZ184" s="5">
        <v>8313</v>
      </c>
      <c r="HA184" s="5">
        <v>9602</v>
      </c>
      <c r="HB184" s="5">
        <v>19089</v>
      </c>
      <c r="HC184" s="5">
        <v>6303</v>
      </c>
      <c r="HD184" s="5">
        <v>10246</v>
      </c>
      <c r="HE184" s="5">
        <v>11077</v>
      </c>
      <c r="HF184" s="5">
        <v>9880</v>
      </c>
      <c r="HG184" s="5">
        <v>6960</v>
      </c>
      <c r="HH184" s="5">
        <v>3272</v>
      </c>
      <c r="HI184" s="5">
        <v>14533</v>
      </c>
      <c r="HJ184" s="5">
        <v>4620</v>
      </c>
      <c r="HK184" s="5">
        <v>8675</v>
      </c>
      <c r="HL184" s="5">
        <v>5098</v>
      </c>
      <c r="HM184" s="5" t="s">
        <v>220</v>
      </c>
      <c r="HN184" s="5" t="s">
        <v>220</v>
      </c>
      <c r="HO184" s="5" t="s">
        <v>220</v>
      </c>
      <c r="HP184" s="5" t="s">
        <v>220</v>
      </c>
      <c r="HQ184" s="5" t="s">
        <v>220</v>
      </c>
      <c r="HR184" s="5" t="s">
        <v>220</v>
      </c>
      <c r="HS184" s="5">
        <v>26695</v>
      </c>
      <c r="HT184" s="5">
        <v>26464</v>
      </c>
      <c r="HU184" s="5">
        <v>30072</v>
      </c>
      <c r="HV184" s="5">
        <v>33781</v>
      </c>
      <c r="HW184" s="5">
        <v>37270</v>
      </c>
      <c r="HX184" s="5">
        <v>44757</v>
      </c>
      <c r="HY184" s="5">
        <v>44192</v>
      </c>
      <c r="HZ184" s="5">
        <v>42260</v>
      </c>
      <c r="IA184" s="5">
        <v>44247</v>
      </c>
      <c r="IB184" s="5">
        <v>57351</v>
      </c>
      <c r="IC184" s="5">
        <v>63316</v>
      </c>
      <c r="ID184" s="5">
        <v>67295</v>
      </c>
      <c r="IE184" s="5">
        <v>69022</v>
      </c>
      <c r="IF184" s="5">
        <v>63115</v>
      </c>
      <c r="IG184" s="5">
        <v>56338</v>
      </c>
      <c r="IH184" s="5">
        <v>48417</v>
      </c>
      <c r="II184" s="5">
        <v>43527</v>
      </c>
      <c r="IJ184" s="5">
        <v>27334</v>
      </c>
      <c r="IK184" s="5">
        <v>28903</v>
      </c>
      <c r="IL184" s="5">
        <v>28804</v>
      </c>
      <c r="IM184" s="5">
        <v>25656</v>
      </c>
      <c r="IN184" s="5">
        <v>22821</v>
      </c>
      <c r="IO184" s="5">
        <v>22552</v>
      </c>
      <c r="IP184" s="5">
        <v>19983</v>
      </c>
      <c r="IQ184" s="5">
        <v>21536</v>
      </c>
      <c r="IR184" s="5">
        <v>21679</v>
      </c>
      <c r="IS184" s="5" t="s">
        <v>220</v>
      </c>
      <c r="IT184" s="5" t="s">
        <v>220</v>
      </c>
      <c r="IU184" s="5" t="s">
        <v>220</v>
      </c>
      <c r="IV184" s="5" t="s">
        <v>220</v>
      </c>
      <c r="IW184" s="5" t="s">
        <v>220</v>
      </c>
      <c r="IX184" s="5" t="s">
        <v>220</v>
      </c>
      <c r="IY184" s="5">
        <v>1025</v>
      </c>
      <c r="IZ184" s="5">
        <v>1063</v>
      </c>
      <c r="JA184" s="5">
        <v>1033</v>
      </c>
      <c r="JB184" s="5">
        <v>1034</v>
      </c>
      <c r="JC184" s="5">
        <v>531</v>
      </c>
      <c r="JD184" s="5">
        <v>860</v>
      </c>
      <c r="JE184" s="5">
        <v>713</v>
      </c>
      <c r="JF184" s="5">
        <v>1499</v>
      </c>
      <c r="JG184" s="5">
        <v>2394</v>
      </c>
      <c r="JH184" s="5">
        <v>1155</v>
      </c>
      <c r="JI184" s="5">
        <v>732</v>
      </c>
      <c r="JJ184" s="5">
        <v>1824</v>
      </c>
      <c r="JK184" s="5">
        <v>714</v>
      </c>
      <c r="JL184" s="5">
        <v>1163</v>
      </c>
      <c r="JM184" s="5">
        <v>462</v>
      </c>
      <c r="JN184" s="5">
        <v>785</v>
      </c>
      <c r="JO184" s="5">
        <v>785</v>
      </c>
      <c r="JP184" s="5">
        <v>990</v>
      </c>
      <c r="JQ184" s="5">
        <v>957</v>
      </c>
      <c r="JR184" s="5">
        <v>1182</v>
      </c>
      <c r="JS184" s="5">
        <v>732</v>
      </c>
      <c r="JT184" s="5">
        <v>608</v>
      </c>
      <c r="JU184" s="5">
        <v>389</v>
      </c>
      <c r="JV184" s="5">
        <v>502</v>
      </c>
      <c r="JW184" s="5">
        <v>860</v>
      </c>
      <c r="JX184" s="5">
        <v>1224</v>
      </c>
      <c r="JY184" s="5" t="s">
        <v>220</v>
      </c>
      <c r="JZ184" s="5" t="s">
        <v>220</v>
      </c>
      <c r="KA184" s="5" t="s">
        <v>220</v>
      </c>
      <c r="KB184" s="5" t="s">
        <v>220</v>
      </c>
      <c r="KC184" s="5" t="s">
        <v>220</v>
      </c>
      <c r="KD184" s="5" t="s">
        <v>220</v>
      </c>
      <c r="KE184" s="5">
        <v>8660</v>
      </c>
      <c r="KF184" s="5">
        <v>7602</v>
      </c>
      <c r="KG184" s="5">
        <v>6785</v>
      </c>
      <c r="KH184" s="5">
        <v>9825</v>
      </c>
      <c r="KI184" s="5">
        <v>18269</v>
      </c>
      <c r="KJ184" s="5">
        <v>11588</v>
      </c>
      <c r="KK184" s="5">
        <v>7891</v>
      </c>
      <c r="KL184" s="5">
        <v>7489</v>
      </c>
      <c r="KM184" s="5">
        <v>7133</v>
      </c>
      <c r="KN184" s="5">
        <v>7511</v>
      </c>
      <c r="KO184" s="5">
        <v>7096</v>
      </c>
      <c r="KP184" s="5">
        <v>6384</v>
      </c>
      <c r="KQ184" s="5">
        <v>5317</v>
      </c>
      <c r="KR184" s="5">
        <v>4406</v>
      </c>
      <c r="KS184" s="5">
        <v>3825</v>
      </c>
      <c r="KT184" s="5">
        <v>5441</v>
      </c>
      <c r="KU184" s="5">
        <v>4628</v>
      </c>
      <c r="KV184" s="5">
        <v>5244</v>
      </c>
      <c r="KW184" s="5">
        <v>3898</v>
      </c>
      <c r="KX184" s="5">
        <v>980</v>
      </c>
      <c r="KY184" s="5">
        <v>1052</v>
      </c>
      <c r="KZ184" s="5">
        <v>503</v>
      </c>
      <c r="LA184" s="5">
        <v>506</v>
      </c>
      <c r="LB184" s="5">
        <v>525</v>
      </c>
      <c r="LC184" s="5">
        <v>540</v>
      </c>
      <c r="LD184" s="5">
        <v>789</v>
      </c>
      <c r="LE184" s="5" t="s">
        <v>220</v>
      </c>
      <c r="LF184" s="5" t="s">
        <v>220</v>
      </c>
      <c r="LG184" s="5" t="s">
        <v>220</v>
      </c>
      <c r="LH184" s="5" t="s">
        <v>220</v>
      </c>
      <c r="LI184" s="5" t="s">
        <v>220</v>
      </c>
      <c r="LJ184" s="5" t="s">
        <v>220</v>
      </c>
      <c r="LK184" s="5">
        <v>0</v>
      </c>
      <c r="LL184" s="5">
        <v>0</v>
      </c>
      <c r="LM184" s="5">
        <v>0</v>
      </c>
      <c r="LN184" s="5">
        <v>0</v>
      </c>
      <c r="LO184" s="5">
        <v>0</v>
      </c>
      <c r="LP184" s="5">
        <v>0</v>
      </c>
      <c r="LQ184" s="5">
        <v>0</v>
      </c>
      <c r="LR184" s="5">
        <v>0</v>
      </c>
      <c r="LS184" s="5">
        <v>0</v>
      </c>
      <c r="LT184" s="5">
        <v>0</v>
      </c>
      <c r="LU184" s="5">
        <v>0</v>
      </c>
      <c r="LV184" s="5">
        <v>0</v>
      </c>
      <c r="LW184" s="5">
        <v>0</v>
      </c>
      <c r="LX184" s="5">
        <v>0</v>
      </c>
      <c r="LY184" s="5">
        <v>0</v>
      </c>
      <c r="LZ184" s="5">
        <v>0</v>
      </c>
      <c r="MA184" s="5">
        <v>0</v>
      </c>
      <c r="MB184" s="5">
        <v>0</v>
      </c>
      <c r="MC184" s="5">
        <v>248</v>
      </c>
      <c r="MD184" s="5">
        <v>1105</v>
      </c>
      <c r="ME184" s="5">
        <v>805</v>
      </c>
      <c r="MF184" s="5">
        <v>664</v>
      </c>
      <c r="MG184" s="5">
        <v>452</v>
      </c>
      <c r="MH184" s="5">
        <v>595</v>
      </c>
      <c r="MI184" s="5">
        <v>837</v>
      </c>
      <c r="MJ184" s="5">
        <v>661</v>
      </c>
      <c r="MK184" s="5" t="s">
        <v>220</v>
      </c>
      <c r="ML184" s="5" t="s">
        <v>220</v>
      </c>
      <c r="MM184" s="5" t="s">
        <v>220</v>
      </c>
      <c r="MN184" s="5" t="s">
        <v>220</v>
      </c>
      <c r="MO184" s="5" t="s">
        <v>220</v>
      </c>
      <c r="MP184" s="5" t="s">
        <v>220</v>
      </c>
      <c r="MQ184" s="5">
        <v>100</v>
      </c>
      <c r="MR184" s="5">
        <v>80</v>
      </c>
      <c r="MS184" s="5">
        <v>73</v>
      </c>
      <c r="MT184" s="5">
        <v>69</v>
      </c>
      <c r="MU184" s="5">
        <v>78</v>
      </c>
      <c r="MV184" s="5">
        <v>68</v>
      </c>
      <c r="MW184" s="5">
        <v>90</v>
      </c>
      <c r="MX184" s="5">
        <v>89</v>
      </c>
      <c r="MY184" s="5">
        <v>95</v>
      </c>
      <c r="MZ184" s="5">
        <v>120</v>
      </c>
      <c r="NA184" s="5">
        <v>137</v>
      </c>
      <c r="NB184" s="5">
        <v>116</v>
      </c>
      <c r="NC184" s="5">
        <v>198</v>
      </c>
      <c r="ND184" s="5">
        <v>146</v>
      </c>
      <c r="NE184" s="5" t="s">
        <v>220</v>
      </c>
      <c r="NF184" s="5" t="s">
        <v>220</v>
      </c>
      <c r="NG184" s="5" t="s">
        <v>220</v>
      </c>
      <c r="NH184" s="5" t="s">
        <v>220</v>
      </c>
      <c r="NI184" s="5" t="s">
        <v>220</v>
      </c>
      <c r="NJ184" s="5" t="s">
        <v>220</v>
      </c>
      <c r="NK184" s="5" t="s">
        <v>220</v>
      </c>
      <c r="NL184" s="5" t="s">
        <v>220</v>
      </c>
      <c r="NM184" s="5" t="s">
        <v>220</v>
      </c>
      <c r="NN184" s="5" t="s">
        <v>220</v>
      </c>
      <c r="NO184" s="5" t="s">
        <v>220</v>
      </c>
      <c r="NP184" s="5" t="s">
        <v>220</v>
      </c>
      <c r="NQ184" s="5" t="s">
        <v>220</v>
      </c>
      <c r="NR184" s="5" t="s">
        <v>220</v>
      </c>
      <c r="NS184" s="5" t="s">
        <v>220</v>
      </c>
      <c r="NT184" s="5" t="s">
        <v>220</v>
      </c>
      <c r="NU184" s="5" t="s">
        <v>220</v>
      </c>
      <c r="NV184" s="5" t="s">
        <v>220</v>
      </c>
      <c r="NW184" s="5">
        <v>0</v>
      </c>
      <c r="NX184" s="5">
        <v>0</v>
      </c>
      <c r="NY184" s="5">
        <v>0</v>
      </c>
      <c r="NZ184" s="5">
        <v>0</v>
      </c>
      <c r="OA184" s="5">
        <v>0</v>
      </c>
      <c r="OB184" s="5">
        <v>0</v>
      </c>
      <c r="OC184" s="5">
        <v>0</v>
      </c>
      <c r="OD184" s="5">
        <v>0</v>
      </c>
      <c r="OE184" s="5">
        <v>0</v>
      </c>
      <c r="OF184" s="5">
        <v>0</v>
      </c>
      <c r="OG184" s="5">
        <v>0</v>
      </c>
      <c r="OH184" s="5">
        <v>0</v>
      </c>
      <c r="OI184" s="5">
        <v>0</v>
      </c>
      <c r="OJ184" s="5">
        <v>0</v>
      </c>
      <c r="OK184" s="5" t="s">
        <v>220</v>
      </c>
      <c r="OL184" s="5" t="s">
        <v>220</v>
      </c>
      <c r="OM184" s="5" t="s">
        <v>220</v>
      </c>
      <c r="ON184" s="5" t="s">
        <v>220</v>
      </c>
      <c r="OO184" s="5" t="s">
        <v>220</v>
      </c>
      <c r="OP184" s="5" t="s">
        <v>220</v>
      </c>
      <c r="OQ184" s="5" t="s">
        <v>220</v>
      </c>
      <c r="OR184" s="5" t="s">
        <v>220</v>
      </c>
      <c r="OS184" s="5" t="s">
        <v>220</v>
      </c>
      <c r="OT184" s="5" t="s">
        <v>220</v>
      </c>
      <c r="OU184" s="5" t="s">
        <v>220</v>
      </c>
      <c r="OV184" s="5" t="s">
        <v>220</v>
      </c>
      <c r="OW184" s="5" t="s">
        <v>220</v>
      </c>
      <c r="OX184" s="5" t="s">
        <v>220</v>
      </c>
      <c r="OY184" s="5" t="s">
        <v>220</v>
      </c>
      <c r="OZ184" s="5" t="s">
        <v>220</v>
      </c>
      <c r="PA184" s="5" t="s">
        <v>220</v>
      </c>
      <c r="PB184" s="5" t="s">
        <v>220</v>
      </c>
      <c r="PC184" s="5">
        <v>5479</v>
      </c>
      <c r="PD184" s="5">
        <v>5429</v>
      </c>
      <c r="PE184" s="5">
        <v>5624</v>
      </c>
      <c r="PF184" s="5">
        <v>5505</v>
      </c>
      <c r="PG184" s="5">
        <v>5515</v>
      </c>
      <c r="PH184" s="5">
        <v>5088</v>
      </c>
      <c r="PI184" s="5">
        <v>4636</v>
      </c>
      <c r="PJ184" s="5">
        <v>4713</v>
      </c>
      <c r="PK184" s="5">
        <v>4507</v>
      </c>
      <c r="PL184" s="5">
        <v>4833</v>
      </c>
      <c r="PM184" s="5">
        <v>4761</v>
      </c>
      <c r="PN184" s="5">
        <v>4480</v>
      </c>
      <c r="PO184" s="5">
        <v>4400</v>
      </c>
      <c r="PP184" s="5">
        <v>4139</v>
      </c>
      <c r="PQ184" s="5">
        <v>4673</v>
      </c>
      <c r="PR184" s="5">
        <v>5468</v>
      </c>
      <c r="PS184" s="5">
        <v>4589</v>
      </c>
      <c r="PT184" s="5">
        <v>3330</v>
      </c>
      <c r="PU184" s="5">
        <v>3104</v>
      </c>
      <c r="PV184" s="5">
        <v>2847</v>
      </c>
      <c r="PW184" s="5">
        <v>2708</v>
      </c>
      <c r="PX184" s="5">
        <v>2520</v>
      </c>
      <c r="PY184" s="5">
        <v>2461</v>
      </c>
      <c r="PZ184" s="5">
        <v>2517</v>
      </c>
      <c r="QA184" s="5">
        <v>2466</v>
      </c>
      <c r="QB184" s="5">
        <v>2585</v>
      </c>
      <c r="QC184" s="5" t="s">
        <v>220</v>
      </c>
      <c r="QD184" s="5" t="s">
        <v>220</v>
      </c>
      <c r="QE184" s="5" t="s">
        <v>220</v>
      </c>
      <c r="QF184" s="5" t="s">
        <v>220</v>
      </c>
      <c r="QG184" s="5" t="s">
        <v>220</v>
      </c>
      <c r="QH184" s="5" t="s">
        <v>220</v>
      </c>
      <c r="QI184" s="5">
        <v>9053</v>
      </c>
      <c r="QJ184" s="5">
        <v>6026</v>
      </c>
      <c r="QK184" s="5">
        <v>8340</v>
      </c>
      <c r="QL184" s="5">
        <v>7453</v>
      </c>
      <c r="QM184" s="5">
        <v>7816</v>
      </c>
      <c r="QN184" s="5">
        <v>8330</v>
      </c>
      <c r="QO184" s="5">
        <v>6836</v>
      </c>
      <c r="QP184" s="5">
        <v>6569</v>
      </c>
      <c r="QQ184" s="5">
        <v>6687</v>
      </c>
      <c r="QR184" s="5">
        <v>6355</v>
      </c>
      <c r="QS184" s="5">
        <v>6209</v>
      </c>
      <c r="QT184" s="5">
        <v>5858</v>
      </c>
      <c r="QU184" s="5">
        <v>6501</v>
      </c>
      <c r="QV184" s="5">
        <v>5192</v>
      </c>
      <c r="QW184" s="5">
        <v>5318</v>
      </c>
      <c r="QX184" s="5">
        <v>4527</v>
      </c>
      <c r="QY184" s="5">
        <v>4835</v>
      </c>
      <c r="QZ184" s="5">
        <v>3660</v>
      </c>
      <c r="RA184" s="5">
        <v>3136</v>
      </c>
      <c r="RB184" s="5">
        <v>3247</v>
      </c>
      <c r="RC184" s="5">
        <v>2196</v>
      </c>
      <c r="RD184" s="5">
        <v>1976</v>
      </c>
      <c r="RE184" s="5">
        <v>1702</v>
      </c>
      <c r="RF184" s="5">
        <v>1718</v>
      </c>
      <c r="RG184" s="5">
        <v>2066</v>
      </c>
      <c r="RH184" s="5">
        <v>1967</v>
      </c>
      <c r="RI184" s="5" t="s">
        <v>220</v>
      </c>
      <c r="RJ184" s="5" t="s">
        <v>220</v>
      </c>
      <c r="RK184" s="5" t="s">
        <v>220</v>
      </c>
      <c r="RL184" s="5" t="s">
        <v>220</v>
      </c>
      <c r="RM184" s="5" t="s">
        <v>220</v>
      </c>
      <c r="RN184" s="5" t="s">
        <v>220</v>
      </c>
      <c r="RO184" s="5">
        <v>3021</v>
      </c>
      <c r="RP184" s="5">
        <v>3202</v>
      </c>
      <c r="RQ184" s="5">
        <v>4767</v>
      </c>
      <c r="RR184" s="5">
        <v>3296</v>
      </c>
      <c r="RS184" s="5">
        <v>3507</v>
      </c>
      <c r="RT184" s="5">
        <v>3422</v>
      </c>
      <c r="RU184" s="5">
        <v>3284</v>
      </c>
      <c r="RV184" s="5">
        <v>2558</v>
      </c>
      <c r="RW184" s="5">
        <v>4252</v>
      </c>
      <c r="RX184" s="5">
        <v>3629</v>
      </c>
      <c r="RY184" s="5">
        <v>3960</v>
      </c>
      <c r="RZ184" s="5">
        <v>3399</v>
      </c>
      <c r="SA184" s="5">
        <v>4115</v>
      </c>
      <c r="SB184" s="5">
        <v>4194</v>
      </c>
      <c r="SC184" s="5">
        <v>2768</v>
      </c>
      <c r="SD184" s="5">
        <v>2384</v>
      </c>
      <c r="SE184" s="5">
        <v>2365</v>
      </c>
      <c r="SF184" s="5">
        <v>2089</v>
      </c>
      <c r="SG184" s="5">
        <v>2017</v>
      </c>
      <c r="SH184" s="5">
        <v>2137</v>
      </c>
      <c r="SI184" s="5">
        <v>1587</v>
      </c>
      <c r="SJ184" s="5">
        <v>1413</v>
      </c>
      <c r="SK184" s="5">
        <v>1523</v>
      </c>
      <c r="SL184" s="5">
        <v>1560</v>
      </c>
      <c r="SM184" s="5">
        <v>1693</v>
      </c>
      <c r="SN184" s="5">
        <v>1820</v>
      </c>
      <c r="SO184" s="5" t="s">
        <v>220</v>
      </c>
      <c r="SP184" s="5" t="s">
        <v>220</v>
      </c>
      <c r="SQ184" s="5" t="s">
        <v>220</v>
      </c>
      <c r="SR184" s="5" t="s">
        <v>220</v>
      </c>
      <c r="SS184" s="5" t="s">
        <v>220</v>
      </c>
      <c r="ST184" s="5" t="s">
        <v>220</v>
      </c>
      <c r="SU184" s="5">
        <v>2134</v>
      </c>
      <c r="SV184" s="5">
        <v>2887</v>
      </c>
      <c r="SW184" s="5">
        <v>2751</v>
      </c>
      <c r="SX184" s="5">
        <v>2718</v>
      </c>
      <c r="SY184" s="5">
        <v>2661</v>
      </c>
      <c r="SZ184" s="5">
        <v>2556</v>
      </c>
      <c r="TA184" s="5">
        <v>2493</v>
      </c>
      <c r="TB184" s="5">
        <v>374</v>
      </c>
      <c r="TC184" s="5">
        <v>267</v>
      </c>
      <c r="TD184" s="5">
        <v>414</v>
      </c>
      <c r="TE184" s="5">
        <v>542</v>
      </c>
      <c r="TF184" s="5">
        <v>417</v>
      </c>
      <c r="TG184" s="5">
        <v>585</v>
      </c>
      <c r="TH184" s="5">
        <v>618</v>
      </c>
      <c r="TI184" s="5">
        <v>637</v>
      </c>
      <c r="TJ184" s="5">
        <v>611</v>
      </c>
      <c r="TK184" s="5">
        <v>649</v>
      </c>
      <c r="TL184" s="5">
        <v>494</v>
      </c>
      <c r="TM184" s="5">
        <v>406</v>
      </c>
      <c r="TN184" s="5">
        <v>400</v>
      </c>
      <c r="TO184" s="5">
        <v>322</v>
      </c>
      <c r="TP184" s="5">
        <v>275</v>
      </c>
      <c r="TQ184" s="5">
        <v>283</v>
      </c>
      <c r="TR184" s="5">
        <v>380</v>
      </c>
      <c r="TS184" s="5">
        <v>370</v>
      </c>
      <c r="TT184" s="5">
        <v>319</v>
      </c>
      <c r="TU184" s="5" t="s">
        <v>220</v>
      </c>
      <c r="TV184" s="5" t="s">
        <v>220</v>
      </c>
      <c r="TW184" s="5" t="s">
        <v>220</v>
      </c>
      <c r="TX184" s="5" t="s">
        <v>220</v>
      </c>
      <c r="TY184" s="5" t="s">
        <v>220</v>
      </c>
      <c r="TZ184" s="5" t="s">
        <v>220</v>
      </c>
      <c r="UA184" s="5">
        <v>0</v>
      </c>
      <c r="UB184" s="5">
        <v>0</v>
      </c>
      <c r="UC184" s="5">
        <v>0</v>
      </c>
      <c r="UD184" s="5">
        <v>0</v>
      </c>
      <c r="UE184" s="5">
        <v>0</v>
      </c>
      <c r="UF184" s="5">
        <v>0</v>
      </c>
      <c r="UG184" s="5">
        <v>0</v>
      </c>
      <c r="UH184" s="5">
        <v>0</v>
      </c>
      <c r="UI184" s="5">
        <v>0</v>
      </c>
      <c r="UJ184" s="5">
        <v>0</v>
      </c>
      <c r="UK184" s="5">
        <v>0</v>
      </c>
      <c r="UL184" s="5">
        <v>0</v>
      </c>
      <c r="UM184" s="5">
        <v>0</v>
      </c>
      <c r="UN184" s="5">
        <v>0</v>
      </c>
      <c r="UO184" s="5">
        <v>0</v>
      </c>
      <c r="UP184" s="5">
        <v>0</v>
      </c>
      <c r="UQ184" s="5">
        <v>0</v>
      </c>
      <c r="UR184" s="5">
        <v>0</v>
      </c>
      <c r="US184" s="5">
        <v>0</v>
      </c>
      <c r="UT184" s="5">
        <v>0</v>
      </c>
      <c r="UU184" s="5">
        <v>0</v>
      </c>
      <c r="UV184" s="5">
        <v>5</v>
      </c>
      <c r="UW184" s="5">
        <v>3</v>
      </c>
      <c r="UX184" s="5">
        <v>18</v>
      </c>
      <c r="UY184" s="5">
        <v>31</v>
      </c>
      <c r="UZ184" s="5">
        <v>58</v>
      </c>
      <c r="VA184" s="5" t="s">
        <v>220</v>
      </c>
      <c r="VB184" s="5" t="s">
        <v>220</v>
      </c>
      <c r="VC184" s="5" t="s">
        <v>220</v>
      </c>
      <c r="VD184" s="5" t="s">
        <v>220</v>
      </c>
      <c r="VE184" s="5" t="s">
        <v>220</v>
      </c>
      <c r="VF184" s="5" t="s">
        <v>220</v>
      </c>
      <c r="VG184" s="5">
        <v>11421</v>
      </c>
      <c r="VH184" s="5">
        <v>10549</v>
      </c>
      <c r="VI184" s="5">
        <v>10795</v>
      </c>
      <c r="VJ184" s="5">
        <v>12036</v>
      </c>
      <c r="VK184" s="5">
        <v>17556</v>
      </c>
      <c r="VL184" s="5">
        <v>9853</v>
      </c>
      <c r="VM184" s="5">
        <v>11337</v>
      </c>
      <c r="VN184" s="5">
        <v>10866</v>
      </c>
      <c r="VO184" s="5">
        <v>12379</v>
      </c>
      <c r="VP184" s="5">
        <v>12870</v>
      </c>
      <c r="VQ184" s="5">
        <v>13910</v>
      </c>
      <c r="VR184" s="5">
        <v>13188</v>
      </c>
      <c r="VS184" s="5">
        <v>13149</v>
      </c>
      <c r="VT184" s="5">
        <v>12980</v>
      </c>
      <c r="VU184" s="5">
        <v>13461</v>
      </c>
      <c r="VV184" s="5">
        <v>12150</v>
      </c>
      <c r="VW184" s="5">
        <v>9429</v>
      </c>
      <c r="VX184" s="5">
        <v>7609</v>
      </c>
      <c r="VY184" s="5">
        <v>6915</v>
      </c>
      <c r="VZ184" s="5">
        <v>6794</v>
      </c>
      <c r="WA184" s="5">
        <v>9074</v>
      </c>
      <c r="WB184" s="5">
        <v>10451</v>
      </c>
      <c r="WC184" s="5">
        <v>10077</v>
      </c>
      <c r="WD184" s="5">
        <v>8764</v>
      </c>
      <c r="WE184" s="5">
        <v>8502</v>
      </c>
      <c r="WF184" s="5">
        <v>9721</v>
      </c>
      <c r="WG184" s="5" t="s">
        <v>220</v>
      </c>
      <c r="WH184" s="5" t="s">
        <v>220</v>
      </c>
      <c r="WI184" s="5" t="s">
        <v>220</v>
      </c>
      <c r="WJ184" s="5" t="s">
        <v>220</v>
      </c>
      <c r="WK184" s="5" t="s">
        <v>220</v>
      </c>
      <c r="WL184" s="5" t="s">
        <v>220</v>
      </c>
      <c r="WM184" s="5">
        <v>0</v>
      </c>
      <c r="WN184" s="5">
        <v>0</v>
      </c>
      <c r="WO184" s="5">
        <v>0</v>
      </c>
      <c r="WP184" s="5">
        <v>0</v>
      </c>
      <c r="WQ184" s="5">
        <v>0</v>
      </c>
      <c r="WR184" s="5">
        <v>0</v>
      </c>
      <c r="WS184" s="5">
        <v>0</v>
      </c>
      <c r="WT184" s="5">
        <v>0</v>
      </c>
      <c r="WU184" s="5">
        <v>0</v>
      </c>
      <c r="WV184" s="5">
        <v>0</v>
      </c>
      <c r="WW184" s="5">
        <v>1</v>
      </c>
      <c r="WX184" s="5">
        <v>0</v>
      </c>
      <c r="WY184" s="5">
        <v>2</v>
      </c>
      <c r="WZ184" s="5">
        <v>0</v>
      </c>
      <c r="XA184" s="5">
        <v>3</v>
      </c>
      <c r="XB184" s="5">
        <v>7</v>
      </c>
      <c r="XC184" s="5">
        <v>113</v>
      </c>
      <c r="XD184" s="5">
        <v>115</v>
      </c>
      <c r="XE184" s="5">
        <v>99</v>
      </c>
      <c r="XF184" s="5">
        <v>143</v>
      </c>
      <c r="XG184" s="5">
        <v>185</v>
      </c>
      <c r="XH184" s="5">
        <v>140</v>
      </c>
      <c r="XI184" s="5">
        <v>122</v>
      </c>
      <c r="XJ184" s="5">
        <v>161</v>
      </c>
      <c r="XK184" s="5">
        <v>136</v>
      </c>
      <c r="XL184" s="5">
        <v>154</v>
      </c>
      <c r="XM184" s="5" t="s">
        <v>220</v>
      </c>
      <c r="XN184" s="5" t="s">
        <v>220</v>
      </c>
      <c r="XO184" s="5" t="s">
        <v>220</v>
      </c>
      <c r="XP184" s="5" t="s">
        <v>220</v>
      </c>
      <c r="XQ184" s="5" t="s">
        <v>220</v>
      </c>
      <c r="XR184" s="5" t="s">
        <v>220</v>
      </c>
      <c r="XS184" s="2">
        <v>19578</v>
      </c>
      <c r="XT184" s="3" t="s">
        <v>222</v>
      </c>
      <c r="XU184" s="3" t="s">
        <v>222</v>
      </c>
      <c r="XV184" s="3" t="s">
        <v>222</v>
      </c>
      <c r="XW184" s="3" t="s">
        <v>221</v>
      </c>
      <c r="XX184" s="3" t="s">
        <v>221</v>
      </c>
      <c r="XY184" s="3" t="s">
        <v>222</v>
      </c>
      <c r="XZ184" s="3" t="s">
        <v>245</v>
      </c>
    </row>
    <row r="185" spans="1:650" x14ac:dyDescent="0.3">
      <c r="A185" s="1" t="s">
        <v>179</v>
      </c>
      <c r="B185" s="2">
        <v>3001167</v>
      </c>
      <c r="C185" s="5">
        <v>10123</v>
      </c>
      <c r="D185" s="5">
        <v>1449</v>
      </c>
      <c r="E185" s="5">
        <v>1528</v>
      </c>
      <c r="F185" s="5">
        <v>646</v>
      </c>
      <c r="G185" s="5">
        <v>12236</v>
      </c>
      <c r="H185" s="5">
        <v>8379</v>
      </c>
      <c r="I185" s="5">
        <v>1099</v>
      </c>
      <c r="J185" s="5">
        <v>1611</v>
      </c>
      <c r="K185" s="5">
        <v>914</v>
      </c>
      <c r="L185" s="5">
        <v>2187</v>
      </c>
      <c r="M185" s="5">
        <v>386</v>
      </c>
      <c r="N185" s="5">
        <v>294</v>
      </c>
      <c r="O185" s="5">
        <v>671</v>
      </c>
      <c r="P185" s="5">
        <v>252</v>
      </c>
      <c r="Q185" s="5">
        <v>154</v>
      </c>
      <c r="R185" s="5">
        <v>809</v>
      </c>
      <c r="S185" s="5">
        <v>1181</v>
      </c>
      <c r="T185" s="5">
        <v>197</v>
      </c>
      <c r="U185" s="5">
        <v>954</v>
      </c>
      <c r="V185" s="5">
        <v>5124</v>
      </c>
      <c r="W185" s="5">
        <v>2608</v>
      </c>
      <c r="X185" s="5">
        <v>-670</v>
      </c>
      <c r="Y185" s="5">
        <v>9872</v>
      </c>
      <c r="Z185" s="5">
        <v>1828</v>
      </c>
      <c r="AA185" s="5">
        <v>9664</v>
      </c>
      <c r="AB185" s="5">
        <v>167</v>
      </c>
      <c r="AC185" s="5" t="s">
        <v>220</v>
      </c>
      <c r="AD185" s="5" t="s">
        <v>220</v>
      </c>
      <c r="AE185" s="5" t="s">
        <v>220</v>
      </c>
      <c r="AF185" s="5" t="s">
        <v>220</v>
      </c>
      <c r="AG185" s="5" t="s">
        <v>220</v>
      </c>
      <c r="AH185" s="5" t="s">
        <v>220</v>
      </c>
      <c r="AI185" s="5">
        <v>0</v>
      </c>
      <c r="AJ185" s="5">
        <v>30</v>
      </c>
      <c r="AK185" s="5">
        <v>0</v>
      </c>
      <c r="AL185" s="5">
        <v>0</v>
      </c>
      <c r="AM185" s="5">
        <v>406</v>
      </c>
      <c r="AN185" s="5">
        <v>99</v>
      </c>
      <c r="AO185" s="5">
        <v>0</v>
      </c>
      <c r="AP185" s="5">
        <v>38</v>
      </c>
      <c r="AQ185" s="5">
        <v>184</v>
      </c>
      <c r="AR185" s="5">
        <v>9</v>
      </c>
      <c r="AS185" s="5">
        <v>30</v>
      </c>
      <c r="AT185" s="5">
        <v>127</v>
      </c>
      <c r="AU185" s="5">
        <v>108</v>
      </c>
      <c r="AV185" s="5">
        <v>353</v>
      </c>
      <c r="AW185" s="5">
        <v>83</v>
      </c>
      <c r="AX185" s="5">
        <v>65</v>
      </c>
      <c r="AY185" s="5">
        <v>33</v>
      </c>
      <c r="AZ185" s="5">
        <v>100</v>
      </c>
      <c r="BA185" s="5">
        <v>407</v>
      </c>
      <c r="BB185" s="5">
        <v>40</v>
      </c>
      <c r="BC185" s="5">
        <v>567</v>
      </c>
      <c r="BD185" s="5">
        <v>3437</v>
      </c>
      <c r="BE185" s="5">
        <v>138</v>
      </c>
      <c r="BF185" s="5">
        <v>358</v>
      </c>
      <c r="BG185" s="5">
        <v>2006</v>
      </c>
      <c r="BH185" s="5">
        <v>10407</v>
      </c>
      <c r="BI185" s="5" t="s">
        <v>220</v>
      </c>
      <c r="BJ185" s="5" t="s">
        <v>220</v>
      </c>
      <c r="BK185" s="5" t="s">
        <v>220</v>
      </c>
      <c r="BL185" s="5" t="s">
        <v>220</v>
      </c>
      <c r="BM185" s="5" t="s">
        <v>220</v>
      </c>
      <c r="BN185" s="5" t="s">
        <v>220</v>
      </c>
      <c r="BO185" s="5">
        <v>22986</v>
      </c>
      <c r="BP185" s="5">
        <v>18677</v>
      </c>
      <c r="BQ185" s="5">
        <v>23979</v>
      </c>
      <c r="BR185" s="5">
        <v>28722</v>
      </c>
      <c r="BS185" s="5">
        <v>32240</v>
      </c>
      <c r="BT185" s="5">
        <v>51638</v>
      </c>
      <c r="BU185" s="5">
        <v>37033</v>
      </c>
      <c r="BV185" s="5">
        <v>83871</v>
      </c>
      <c r="BW185" s="5">
        <v>22793</v>
      </c>
      <c r="BX185" s="5">
        <v>41454</v>
      </c>
      <c r="BY185" s="5">
        <v>6658</v>
      </c>
      <c r="BZ185" s="5">
        <v>31024</v>
      </c>
      <c r="CA185" s="5">
        <v>143287</v>
      </c>
      <c r="CB185" s="5">
        <v>3041</v>
      </c>
      <c r="CC185" s="5">
        <v>6149</v>
      </c>
      <c r="CD185" s="5">
        <v>1475</v>
      </c>
      <c r="CE185" s="5">
        <v>11633</v>
      </c>
      <c r="CF185" s="5">
        <v>413</v>
      </c>
      <c r="CG185" s="5">
        <v>1779</v>
      </c>
      <c r="CH185" s="5">
        <v>3481</v>
      </c>
      <c r="CI185" s="5">
        <v>11459</v>
      </c>
      <c r="CJ185" s="5">
        <v>6539</v>
      </c>
      <c r="CK185" s="5">
        <v>4307</v>
      </c>
      <c r="CL185" s="5">
        <v>8317</v>
      </c>
      <c r="CM185" s="5">
        <v>4469</v>
      </c>
      <c r="CN185" s="5">
        <v>3372</v>
      </c>
      <c r="CO185" s="5" t="s">
        <v>220</v>
      </c>
      <c r="CP185" s="5" t="s">
        <v>220</v>
      </c>
      <c r="CQ185" s="5" t="s">
        <v>220</v>
      </c>
      <c r="CR185" s="5" t="s">
        <v>220</v>
      </c>
      <c r="CS185" s="5" t="s">
        <v>220</v>
      </c>
      <c r="CT185" s="5" t="s">
        <v>220</v>
      </c>
      <c r="CU185" s="5">
        <v>36914</v>
      </c>
      <c r="CV185" s="5">
        <v>28655</v>
      </c>
      <c r="CW185" s="5">
        <v>35705</v>
      </c>
      <c r="CX185" s="5">
        <v>31711</v>
      </c>
      <c r="CY185" s="5">
        <v>21550</v>
      </c>
      <c r="CZ185" s="5">
        <v>110544</v>
      </c>
      <c r="DA185" s="5">
        <v>10567</v>
      </c>
      <c r="DB185" s="5">
        <v>14119</v>
      </c>
      <c r="DC185" s="5">
        <v>10135</v>
      </c>
      <c r="DD185" s="5">
        <v>10844</v>
      </c>
      <c r="DE185" s="5">
        <v>11364</v>
      </c>
      <c r="DF185" s="5">
        <v>10051</v>
      </c>
      <c r="DG185" s="5">
        <v>9969</v>
      </c>
      <c r="DH185" s="5">
        <v>11710</v>
      </c>
      <c r="DI185" s="5">
        <v>12639</v>
      </c>
      <c r="DJ185" s="5">
        <v>18188</v>
      </c>
      <c r="DK185" s="5">
        <v>9778</v>
      </c>
      <c r="DL185" s="5">
        <v>7700</v>
      </c>
      <c r="DM185" s="5">
        <v>9888</v>
      </c>
      <c r="DN185" s="5">
        <v>7076</v>
      </c>
      <c r="DO185" s="5">
        <v>8074</v>
      </c>
      <c r="DP185" s="5">
        <v>6406</v>
      </c>
      <c r="DQ185" s="5">
        <v>8350</v>
      </c>
      <c r="DR185" s="5">
        <v>7360</v>
      </c>
      <c r="DS185" s="5">
        <v>7673</v>
      </c>
      <c r="DT185" s="5">
        <v>9628</v>
      </c>
      <c r="DU185" s="5" t="s">
        <v>220</v>
      </c>
      <c r="DV185" s="5" t="s">
        <v>220</v>
      </c>
      <c r="DW185" s="5" t="s">
        <v>220</v>
      </c>
      <c r="DX185" s="5" t="s">
        <v>220</v>
      </c>
      <c r="DY185" s="5" t="s">
        <v>220</v>
      </c>
      <c r="DZ185" s="5" t="s">
        <v>220</v>
      </c>
      <c r="EA185" s="5">
        <v>8124</v>
      </c>
      <c r="EB185" s="5">
        <v>7788</v>
      </c>
      <c r="EC185" s="5">
        <v>9529</v>
      </c>
      <c r="ED185" s="5">
        <v>9573</v>
      </c>
      <c r="EE185" s="5">
        <v>26594</v>
      </c>
      <c r="EF185" s="5">
        <v>30814</v>
      </c>
      <c r="EG185" s="5">
        <v>2851</v>
      </c>
      <c r="EH185" s="5">
        <v>3734</v>
      </c>
      <c r="EI185" s="5">
        <v>4832</v>
      </c>
      <c r="EJ185" s="5">
        <v>5104</v>
      </c>
      <c r="EK185" s="5">
        <v>6573</v>
      </c>
      <c r="EL185" s="5">
        <v>2877</v>
      </c>
      <c r="EM185" s="5">
        <v>3558</v>
      </c>
      <c r="EN185" s="5">
        <v>3205</v>
      </c>
      <c r="EO185" s="5">
        <v>2513</v>
      </c>
      <c r="EP185" s="5">
        <v>3281</v>
      </c>
      <c r="EQ185" s="5">
        <v>552</v>
      </c>
      <c r="ER185" s="5">
        <v>3645</v>
      </c>
      <c r="ES185" s="5">
        <v>2603</v>
      </c>
      <c r="ET185" s="5">
        <v>2001</v>
      </c>
      <c r="EU185" s="5">
        <v>1693</v>
      </c>
      <c r="EV185" s="5">
        <v>1244</v>
      </c>
      <c r="EW185" s="5">
        <v>2250</v>
      </c>
      <c r="EX185" s="5">
        <v>1615</v>
      </c>
      <c r="EY185" s="5">
        <v>2125</v>
      </c>
      <c r="EZ185" s="5">
        <v>2190</v>
      </c>
      <c r="FA185" s="5" t="s">
        <v>220</v>
      </c>
      <c r="FB185" s="5" t="s">
        <v>220</v>
      </c>
      <c r="FC185" s="5" t="s">
        <v>220</v>
      </c>
      <c r="FD185" s="5" t="s">
        <v>220</v>
      </c>
      <c r="FE185" s="5" t="s">
        <v>220</v>
      </c>
      <c r="FF185" s="5" t="s">
        <v>220</v>
      </c>
      <c r="FG185" s="5">
        <v>0</v>
      </c>
      <c r="FH185" s="5">
        <v>0</v>
      </c>
      <c r="FI185" s="5">
        <v>0</v>
      </c>
      <c r="FJ185" s="5">
        <v>0</v>
      </c>
      <c r="FK185" s="5">
        <v>0</v>
      </c>
      <c r="FL185" s="5">
        <v>0</v>
      </c>
      <c r="FM185" s="5">
        <v>0</v>
      </c>
      <c r="FN185" s="5">
        <v>0</v>
      </c>
      <c r="FO185" s="5">
        <v>0</v>
      </c>
      <c r="FP185" s="5">
        <v>0</v>
      </c>
      <c r="FQ185" s="5">
        <v>0</v>
      </c>
      <c r="FR185" s="5">
        <v>0</v>
      </c>
      <c r="FS185" s="5">
        <v>0</v>
      </c>
      <c r="FT185" s="5">
        <v>0</v>
      </c>
      <c r="FU185" s="5" t="s">
        <v>220</v>
      </c>
      <c r="FV185" s="5" t="s">
        <v>220</v>
      </c>
      <c r="FW185" s="5" t="s">
        <v>220</v>
      </c>
      <c r="FX185" s="5" t="s">
        <v>220</v>
      </c>
      <c r="FY185" s="5" t="s">
        <v>220</v>
      </c>
      <c r="FZ185" s="5" t="s">
        <v>220</v>
      </c>
      <c r="GA185" s="5" t="s">
        <v>220</v>
      </c>
      <c r="GB185" s="5" t="s">
        <v>220</v>
      </c>
      <c r="GC185" s="5" t="s">
        <v>220</v>
      </c>
      <c r="GD185" s="5" t="s">
        <v>220</v>
      </c>
      <c r="GE185" s="5" t="s">
        <v>220</v>
      </c>
      <c r="GF185" s="5" t="s">
        <v>220</v>
      </c>
      <c r="GG185" s="5" t="s">
        <v>220</v>
      </c>
      <c r="GH185" s="5" t="s">
        <v>220</v>
      </c>
      <c r="GI185" s="5" t="s">
        <v>220</v>
      </c>
      <c r="GJ185" s="5" t="s">
        <v>220</v>
      </c>
      <c r="GK185" s="5" t="s">
        <v>220</v>
      </c>
      <c r="GL185" s="5" t="s">
        <v>220</v>
      </c>
      <c r="GM185" s="5">
        <v>78147</v>
      </c>
      <c r="GN185" s="5">
        <v>56599</v>
      </c>
      <c r="GO185" s="5">
        <v>70741</v>
      </c>
      <c r="GP185" s="5">
        <v>70651</v>
      </c>
      <c r="GQ185" s="5">
        <v>93026</v>
      </c>
      <c r="GR185" s="5">
        <v>201474</v>
      </c>
      <c r="GS185" s="5">
        <v>51550</v>
      </c>
      <c r="GT185" s="5">
        <v>103372</v>
      </c>
      <c r="GU185" s="5">
        <v>38858</v>
      </c>
      <c r="GV185" s="5">
        <v>59597</v>
      </c>
      <c r="GW185" s="5">
        <v>25011</v>
      </c>
      <c r="GX185" s="5">
        <v>44374</v>
      </c>
      <c r="GY185" s="5">
        <v>157592</v>
      </c>
      <c r="GZ185" s="5">
        <v>18561</v>
      </c>
      <c r="HA185" s="5">
        <v>21538</v>
      </c>
      <c r="HB185" s="5">
        <v>23818</v>
      </c>
      <c r="HC185" s="5">
        <v>23177</v>
      </c>
      <c r="HD185" s="5">
        <v>12055</v>
      </c>
      <c r="HE185" s="5">
        <v>15631</v>
      </c>
      <c r="HF185" s="5">
        <v>17722</v>
      </c>
      <c r="HG185" s="5">
        <v>24402</v>
      </c>
      <c r="HH185" s="5">
        <v>16957</v>
      </c>
      <c r="HI185" s="5">
        <v>24917</v>
      </c>
      <c r="HJ185" s="5">
        <v>19479</v>
      </c>
      <c r="HK185" s="5">
        <v>25937</v>
      </c>
      <c r="HL185" s="5">
        <v>25764</v>
      </c>
      <c r="HM185" s="5" t="s">
        <v>220</v>
      </c>
      <c r="HN185" s="5" t="s">
        <v>220</v>
      </c>
      <c r="HO185" s="5" t="s">
        <v>220</v>
      </c>
      <c r="HP185" s="5" t="s">
        <v>220</v>
      </c>
      <c r="HQ185" s="5" t="s">
        <v>220</v>
      </c>
      <c r="HR185" s="5" t="s">
        <v>220</v>
      </c>
      <c r="HS185" s="5">
        <v>11196</v>
      </c>
      <c r="HT185" s="5">
        <v>13405</v>
      </c>
      <c r="HU185" s="5">
        <v>36249</v>
      </c>
      <c r="HV185" s="5">
        <v>25606</v>
      </c>
      <c r="HW185" s="5">
        <v>29255</v>
      </c>
      <c r="HX185" s="5">
        <v>29991</v>
      </c>
      <c r="HY185" s="5">
        <v>31170</v>
      </c>
      <c r="HZ185" s="5">
        <v>32086</v>
      </c>
      <c r="IA185" s="5">
        <v>28068</v>
      </c>
      <c r="IB185" s="5">
        <v>29931</v>
      </c>
      <c r="IC185" s="5">
        <v>28224</v>
      </c>
      <c r="ID185" s="5">
        <v>31494</v>
      </c>
      <c r="IE185" s="5">
        <v>27823</v>
      </c>
      <c r="IF185" s="5">
        <v>29703</v>
      </c>
      <c r="IG185" s="5">
        <v>31888</v>
      </c>
      <c r="IH185" s="5">
        <v>33220</v>
      </c>
      <c r="II185" s="5">
        <v>53683</v>
      </c>
      <c r="IJ185" s="5">
        <v>69148</v>
      </c>
      <c r="IK185" s="5">
        <v>114485</v>
      </c>
      <c r="IL185" s="5">
        <v>99236</v>
      </c>
      <c r="IM185" s="5">
        <v>78129</v>
      </c>
      <c r="IN185" s="5">
        <v>80680</v>
      </c>
      <c r="IO185" s="5">
        <v>91941</v>
      </c>
      <c r="IP185" s="5">
        <v>76680</v>
      </c>
      <c r="IQ185" s="5">
        <v>97404</v>
      </c>
      <c r="IR185" s="5">
        <v>102988</v>
      </c>
      <c r="IS185" s="5" t="s">
        <v>220</v>
      </c>
      <c r="IT185" s="5" t="s">
        <v>220</v>
      </c>
      <c r="IU185" s="5" t="s">
        <v>220</v>
      </c>
      <c r="IV185" s="5" t="s">
        <v>220</v>
      </c>
      <c r="IW185" s="5" t="s">
        <v>220</v>
      </c>
      <c r="IX185" s="5" t="s">
        <v>220</v>
      </c>
      <c r="IY185" s="5">
        <v>6</v>
      </c>
      <c r="IZ185" s="5">
        <v>12</v>
      </c>
      <c r="JA185" s="5">
        <v>12</v>
      </c>
      <c r="JB185" s="5">
        <v>12</v>
      </c>
      <c r="JC185" s="5">
        <v>37</v>
      </c>
      <c r="JD185" s="5">
        <v>42</v>
      </c>
      <c r="JE185" s="5">
        <v>58</v>
      </c>
      <c r="JF185" s="5">
        <v>73</v>
      </c>
      <c r="JG185" s="5">
        <v>90</v>
      </c>
      <c r="JH185" s="5">
        <v>68</v>
      </c>
      <c r="JI185" s="5">
        <v>45</v>
      </c>
      <c r="JJ185" s="5">
        <v>40</v>
      </c>
      <c r="JK185" s="5">
        <v>45</v>
      </c>
      <c r="JL185" s="5">
        <v>31</v>
      </c>
      <c r="JM185" s="5">
        <v>40</v>
      </c>
      <c r="JN185" s="5">
        <v>62</v>
      </c>
      <c r="JO185" s="5">
        <v>38</v>
      </c>
      <c r="JP185" s="5">
        <v>32</v>
      </c>
      <c r="JQ185" s="5">
        <v>56</v>
      </c>
      <c r="JR185" s="5">
        <v>56</v>
      </c>
      <c r="JS185" s="5">
        <v>247</v>
      </c>
      <c r="JT185" s="5">
        <v>715</v>
      </c>
      <c r="JU185" s="5">
        <v>648</v>
      </c>
      <c r="JV185" s="5">
        <v>852</v>
      </c>
      <c r="JW185" s="5">
        <v>561</v>
      </c>
      <c r="JX185" s="5">
        <v>887</v>
      </c>
      <c r="JY185" s="5" t="s">
        <v>220</v>
      </c>
      <c r="JZ185" s="5" t="s">
        <v>220</v>
      </c>
      <c r="KA185" s="5" t="s">
        <v>220</v>
      </c>
      <c r="KB185" s="5" t="s">
        <v>220</v>
      </c>
      <c r="KC185" s="5" t="s">
        <v>220</v>
      </c>
      <c r="KD185" s="5" t="s">
        <v>220</v>
      </c>
      <c r="KE185" s="5">
        <v>-5711</v>
      </c>
      <c r="KF185" s="5">
        <v>-10025</v>
      </c>
      <c r="KG185" s="5">
        <v>-18401</v>
      </c>
      <c r="KH185" s="5">
        <v>-20553</v>
      </c>
      <c r="KI185" s="5">
        <v>-21253</v>
      </c>
      <c r="KJ185" s="5">
        <v>-21866</v>
      </c>
      <c r="KK185" s="5">
        <v>-26520</v>
      </c>
      <c r="KL185" s="5">
        <v>-25656</v>
      </c>
      <c r="KM185" s="5">
        <v>-21165</v>
      </c>
      <c r="KN185" s="5">
        <v>-19087</v>
      </c>
      <c r="KO185" s="5">
        <v>-11317</v>
      </c>
      <c r="KP185" s="5">
        <v>-14477</v>
      </c>
      <c r="KQ185" s="5">
        <v>-7445</v>
      </c>
      <c r="KR185" s="5">
        <v>2696</v>
      </c>
      <c r="KS185" s="5">
        <v>2732</v>
      </c>
      <c r="KT185" s="5">
        <v>2743</v>
      </c>
      <c r="KU185" s="5">
        <v>1912</v>
      </c>
      <c r="KV185" s="5">
        <v>5078</v>
      </c>
      <c r="KW185" s="5">
        <v>3882</v>
      </c>
      <c r="KX185" s="5">
        <v>11724</v>
      </c>
      <c r="KY185" s="5">
        <v>4097</v>
      </c>
      <c r="KZ185" s="5">
        <v>3371</v>
      </c>
      <c r="LA185" s="5">
        <v>3805</v>
      </c>
      <c r="LB185" s="5">
        <v>4824</v>
      </c>
      <c r="LC185" s="5">
        <v>4440</v>
      </c>
      <c r="LD185" s="5">
        <v>4115</v>
      </c>
      <c r="LE185" s="5" t="s">
        <v>220</v>
      </c>
      <c r="LF185" s="5" t="s">
        <v>220</v>
      </c>
      <c r="LG185" s="5" t="s">
        <v>220</v>
      </c>
      <c r="LH185" s="5" t="s">
        <v>220</v>
      </c>
      <c r="LI185" s="5" t="s">
        <v>220</v>
      </c>
      <c r="LJ185" s="5" t="s">
        <v>220</v>
      </c>
      <c r="LK185" s="5">
        <v>2931</v>
      </c>
      <c r="LL185" s="5">
        <v>2754</v>
      </c>
      <c r="LM185" s="5">
        <v>2864</v>
      </c>
      <c r="LN185" s="5">
        <v>2149</v>
      </c>
      <c r="LO185" s="5">
        <v>3346</v>
      </c>
      <c r="LP185" s="5">
        <v>3012</v>
      </c>
      <c r="LQ185" s="5">
        <v>1709</v>
      </c>
      <c r="LR185" s="5">
        <v>1733</v>
      </c>
      <c r="LS185" s="5">
        <v>1561</v>
      </c>
      <c r="LT185" s="5">
        <v>1616</v>
      </c>
      <c r="LU185" s="5">
        <v>1790</v>
      </c>
      <c r="LV185" s="5">
        <v>1485</v>
      </c>
      <c r="LW185" s="5">
        <v>1068</v>
      </c>
      <c r="LX185" s="5">
        <v>958</v>
      </c>
      <c r="LY185" s="5">
        <v>992</v>
      </c>
      <c r="LZ185" s="5">
        <v>1159</v>
      </c>
      <c r="MA185" s="5">
        <v>1102</v>
      </c>
      <c r="MB185" s="5">
        <v>586</v>
      </c>
      <c r="MC185" s="5">
        <v>1120</v>
      </c>
      <c r="MD185" s="5">
        <v>1187</v>
      </c>
      <c r="ME185" s="5">
        <v>1040</v>
      </c>
      <c r="MF185" s="5">
        <v>1018</v>
      </c>
      <c r="MG185" s="5">
        <v>771</v>
      </c>
      <c r="MH185" s="5">
        <v>831</v>
      </c>
      <c r="MI185" s="5">
        <v>1329</v>
      </c>
      <c r="MJ185" s="5">
        <v>1328</v>
      </c>
      <c r="MK185" s="5" t="s">
        <v>220</v>
      </c>
      <c r="ML185" s="5" t="s">
        <v>220</v>
      </c>
      <c r="MM185" s="5" t="s">
        <v>220</v>
      </c>
      <c r="MN185" s="5" t="s">
        <v>220</v>
      </c>
      <c r="MO185" s="5" t="s">
        <v>220</v>
      </c>
      <c r="MP185" s="5" t="s">
        <v>220</v>
      </c>
      <c r="MQ185" s="5">
        <v>0</v>
      </c>
      <c r="MR185" s="5">
        <v>0</v>
      </c>
      <c r="MS185" s="5">
        <v>0</v>
      </c>
      <c r="MT185" s="5">
        <v>0</v>
      </c>
      <c r="MU185" s="5">
        <v>0</v>
      </c>
      <c r="MV185" s="5">
        <v>0</v>
      </c>
      <c r="MW185" s="5">
        <v>0</v>
      </c>
      <c r="MX185" s="5">
        <v>0</v>
      </c>
      <c r="MY185" s="5">
        <v>0</v>
      </c>
      <c r="MZ185" s="5">
        <v>0</v>
      </c>
      <c r="NA185" s="5">
        <v>0</v>
      </c>
      <c r="NB185" s="5">
        <v>0</v>
      </c>
      <c r="NC185" s="5">
        <v>0</v>
      </c>
      <c r="ND185" s="5">
        <v>0</v>
      </c>
      <c r="NE185" s="5" t="s">
        <v>220</v>
      </c>
      <c r="NF185" s="5" t="s">
        <v>220</v>
      </c>
      <c r="NG185" s="5" t="s">
        <v>220</v>
      </c>
      <c r="NH185" s="5" t="s">
        <v>220</v>
      </c>
      <c r="NI185" s="5" t="s">
        <v>220</v>
      </c>
      <c r="NJ185" s="5" t="s">
        <v>220</v>
      </c>
      <c r="NK185" s="5" t="s">
        <v>220</v>
      </c>
      <c r="NL185" s="5" t="s">
        <v>220</v>
      </c>
      <c r="NM185" s="5" t="s">
        <v>220</v>
      </c>
      <c r="NN185" s="5" t="s">
        <v>220</v>
      </c>
      <c r="NO185" s="5" t="s">
        <v>220</v>
      </c>
      <c r="NP185" s="5" t="s">
        <v>220</v>
      </c>
      <c r="NQ185" s="5" t="s">
        <v>220</v>
      </c>
      <c r="NR185" s="5" t="s">
        <v>220</v>
      </c>
      <c r="NS185" s="5" t="s">
        <v>220</v>
      </c>
      <c r="NT185" s="5" t="s">
        <v>220</v>
      </c>
      <c r="NU185" s="5" t="s">
        <v>220</v>
      </c>
      <c r="NV185" s="5" t="s">
        <v>220</v>
      </c>
      <c r="NW185" s="5">
        <v>0</v>
      </c>
      <c r="NX185" s="5">
        <v>0</v>
      </c>
      <c r="NY185" s="5">
        <v>0</v>
      </c>
      <c r="NZ185" s="5">
        <v>0</v>
      </c>
      <c r="OA185" s="5">
        <v>0</v>
      </c>
      <c r="OB185" s="5">
        <v>0</v>
      </c>
      <c r="OC185" s="5">
        <v>0</v>
      </c>
      <c r="OD185" s="5">
        <v>0</v>
      </c>
      <c r="OE185" s="5">
        <v>0</v>
      </c>
      <c r="OF185" s="5">
        <v>0</v>
      </c>
      <c r="OG185" s="5">
        <v>0</v>
      </c>
      <c r="OH185" s="5">
        <v>0</v>
      </c>
      <c r="OI185" s="5">
        <v>0</v>
      </c>
      <c r="OJ185" s="5">
        <v>0</v>
      </c>
      <c r="OK185" s="5" t="s">
        <v>220</v>
      </c>
      <c r="OL185" s="5" t="s">
        <v>220</v>
      </c>
      <c r="OM185" s="5" t="s">
        <v>220</v>
      </c>
      <c r="ON185" s="5" t="s">
        <v>220</v>
      </c>
      <c r="OO185" s="5" t="s">
        <v>220</v>
      </c>
      <c r="OP185" s="5" t="s">
        <v>220</v>
      </c>
      <c r="OQ185" s="5" t="s">
        <v>220</v>
      </c>
      <c r="OR185" s="5" t="s">
        <v>220</v>
      </c>
      <c r="OS185" s="5" t="s">
        <v>220</v>
      </c>
      <c r="OT185" s="5" t="s">
        <v>220</v>
      </c>
      <c r="OU185" s="5" t="s">
        <v>220</v>
      </c>
      <c r="OV185" s="5" t="s">
        <v>220</v>
      </c>
      <c r="OW185" s="5" t="s">
        <v>220</v>
      </c>
      <c r="OX185" s="5" t="s">
        <v>220</v>
      </c>
      <c r="OY185" s="5" t="s">
        <v>220</v>
      </c>
      <c r="OZ185" s="5" t="s">
        <v>220</v>
      </c>
      <c r="PA185" s="5" t="s">
        <v>220</v>
      </c>
      <c r="PB185" s="5" t="s">
        <v>220</v>
      </c>
      <c r="PC185" s="5">
        <v>6837</v>
      </c>
      <c r="PD185" s="5">
        <v>8200</v>
      </c>
      <c r="PE185" s="5">
        <v>6025</v>
      </c>
      <c r="PF185" s="5">
        <v>6326</v>
      </c>
      <c r="PG185" s="5">
        <v>5776</v>
      </c>
      <c r="PH185" s="5">
        <v>6154</v>
      </c>
      <c r="PI185" s="5">
        <v>3612</v>
      </c>
      <c r="PJ185" s="5">
        <v>3924</v>
      </c>
      <c r="PK185" s="5">
        <v>3570</v>
      </c>
      <c r="PL185" s="5">
        <v>3567</v>
      </c>
      <c r="PM185" s="5">
        <v>3610</v>
      </c>
      <c r="PN185" s="5">
        <v>3311</v>
      </c>
      <c r="PO185" s="5">
        <v>3099</v>
      </c>
      <c r="PP185" s="5">
        <v>3092</v>
      </c>
      <c r="PQ185" s="5">
        <v>3053</v>
      </c>
      <c r="PR185" s="5">
        <v>3588</v>
      </c>
      <c r="PS185" s="5">
        <v>3718</v>
      </c>
      <c r="PT185" s="5">
        <v>4363</v>
      </c>
      <c r="PU185" s="5">
        <v>5120</v>
      </c>
      <c r="PV185" s="5">
        <v>4986</v>
      </c>
      <c r="PW185" s="5">
        <v>4802</v>
      </c>
      <c r="PX185" s="5">
        <v>3161</v>
      </c>
      <c r="PY185" s="5">
        <v>2702</v>
      </c>
      <c r="PZ185" s="5">
        <v>2558</v>
      </c>
      <c r="QA185" s="5">
        <v>2292</v>
      </c>
      <c r="QB185" s="5">
        <v>2114</v>
      </c>
      <c r="QC185" s="5" t="s">
        <v>220</v>
      </c>
      <c r="QD185" s="5" t="s">
        <v>220</v>
      </c>
      <c r="QE185" s="5" t="s">
        <v>220</v>
      </c>
      <c r="QF185" s="5" t="s">
        <v>220</v>
      </c>
      <c r="QG185" s="5" t="s">
        <v>220</v>
      </c>
      <c r="QH185" s="5" t="s">
        <v>220</v>
      </c>
      <c r="QI185" s="5">
        <v>14248</v>
      </c>
      <c r="QJ185" s="5">
        <v>14175</v>
      </c>
      <c r="QK185" s="5">
        <v>10921</v>
      </c>
      <c r="QL185" s="5">
        <v>10942</v>
      </c>
      <c r="QM185" s="5">
        <v>10736</v>
      </c>
      <c r="QN185" s="5">
        <v>10674</v>
      </c>
      <c r="QO185" s="5">
        <v>6394</v>
      </c>
      <c r="QP185" s="5">
        <v>6691</v>
      </c>
      <c r="QQ185" s="5">
        <v>6218</v>
      </c>
      <c r="QR185" s="5">
        <v>6156</v>
      </c>
      <c r="QS185" s="5">
        <v>6066</v>
      </c>
      <c r="QT185" s="5">
        <v>5688</v>
      </c>
      <c r="QU185" s="5">
        <v>5547</v>
      </c>
      <c r="QV185" s="5">
        <v>4954</v>
      </c>
      <c r="QW185" s="5">
        <v>4614</v>
      </c>
      <c r="QX185" s="5">
        <v>5175</v>
      </c>
      <c r="QY185" s="5">
        <v>5481</v>
      </c>
      <c r="QZ185" s="5">
        <v>6538</v>
      </c>
      <c r="RA185" s="5">
        <v>8246</v>
      </c>
      <c r="RB185" s="5">
        <v>8150</v>
      </c>
      <c r="RC185" s="5">
        <v>7773</v>
      </c>
      <c r="RD185" s="5">
        <v>4819</v>
      </c>
      <c r="RE185" s="5">
        <v>3876</v>
      </c>
      <c r="RF185" s="5">
        <v>4352</v>
      </c>
      <c r="RG185" s="5">
        <v>3559</v>
      </c>
      <c r="RH185" s="5">
        <v>3606</v>
      </c>
      <c r="RI185" s="5" t="s">
        <v>220</v>
      </c>
      <c r="RJ185" s="5" t="s">
        <v>220</v>
      </c>
      <c r="RK185" s="5" t="s">
        <v>220</v>
      </c>
      <c r="RL185" s="5" t="s">
        <v>220</v>
      </c>
      <c r="RM185" s="5" t="s">
        <v>220</v>
      </c>
      <c r="RN185" s="5" t="s">
        <v>220</v>
      </c>
      <c r="RO185" s="5">
        <v>10059</v>
      </c>
      <c r="RP185" s="5">
        <v>9862</v>
      </c>
      <c r="RQ185" s="5">
        <v>9787</v>
      </c>
      <c r="RR185" s="5">
        <v>8929</v>
      </c>
      <c r="RS185" s="5">
        <v>7916</v>
      </c>
      <c r="RT185" s="5">
        <v>8220</v>
      </c>
      <c r="RU185" s="5">
        <v>5984</v>
      </c>
      <c r="RV185" s="5">
        <v>5781</v>
      </c>
      <c r="RW185" s="5">
        <v>5622</v>
      </c>
      <c r="RX185" s="5">
        <v>5468</v>
      </c>
      <c r="RY185" s="5">
        <v>5624</v>
      </c>
      <c r="RZ185" s="5">
        <v>5292</v>
      </c>
      <c r="SA185" s="5">
        <v>5600</v>
      </c>
      <c r="SB185" s="5">
        <v>5020</v>
      </c>
      <c r="SC185" s="5">
        <v>5727</v>
      </c>
      <c r="SD185" s="5">
        <v>5640</v>
      </c>
      <c r="SE185" s="5">
        <v>5913</v>
      </c>
      <c r="SF185" s="5">
        <v>6751</v>
      </c>
      <c r="SG185" s="5">
        <v>7077</v>
      </c>
      <c r="SH185" s="5">
        <v>5959</v>
      </c>
      <c r="SI185" s="5">
        <v>5916</v>
      </c>
      <c r="SJ185" s="5">
        <v>4530</v>
      </c>
      <c r="SK185" s="5">
        <v>4418</v>
      </c>
      <c r="SL185" s="5">
        <v>5042</v>
      </c>
      <c r="SM185" s="5">
        <v>5804</v>
      </c>
      <c r="SN185" s="5">
        <v>4256</v>
      </c>
      <c r="SO185" s="5" t="s">
        <v>220</v>
      </c>
      <c r="SP185" s="5" t="s">
        <v>220</v>
      </c>
      <c r="SQ185" s="5" t="s">
        <v>220</v>
      </c>
      <c r="SR185" s="5" t="s">
        <v>220</v>
      </c>
      <c r="SS185" s="5" t="s">
        <v>220</v>
      </c>
      <c r="ST185" s="5" t="s">
        <v>220</v>
      </c>
      <c r="SU185" s="5">
        <v>134</v>
      </c>
      <c r="SV185" s="5">
        <v>54</v>
      </c>
      <c r="SW185" s="5">
        <v>83</v>
      </c>
      <c r="SX185" s="5">
        <v>186</v>
      </c>
      <c r="SY185" s="5">
        <v>223</v>
      </c>
      <c r="SZ185" s="5">
        <v>279</v>
      </c>
      <c r="TA185" s="5">
        <v>177</v>
      </c>
      <c r="TB185" s="5">
        <v>135</v>
      </c>
      <c r="TC185" s="5">
        <v>132</v>
      </c>
      <c r="TD185" s="5">
        <v>96</v>
      </c>
      <c r="TE185" s="5">
        <v>82</v>
      </c>
      <c r="TF185" s="5">
        <v>144</v>
      </c>
      <c r="TG185" s="5">
        <v>45</v>
      </c>
      <c r="TH185" s="5">
        <v>70</v>
      </c>
      <c r="TI185" s="5">
        <v>187</v>
      </c>
      <c r="TJ185" s="5">
        <v>156</v>
      </c>
      <c r="TK185" s="5">
        <v>111</v>
      </c>
      <c r="TL185" s="5">
        <v>134</v>
      </c>
      <c r="TM185" s="5">
        <v>858</v>
      </c>
      <c r="TN185" s="5">
        <v>907</v>
      </c>
      <c r="TO185" s="5">
        <v>1160</v>
      </c>
      <c r="TP185" s="5">
        <v>1828</v>
      </c>
      <c r="TQ185" s="5">
        <v>2630</v>
      </c>
      <c r="TR185" s="5">
        <v>2919</v>
      </c>
      <c r="TS185" s="5">
        <v>2701</v>
      </c>
      <c r="TT185" s="5">
        <v>3057</v>
      </c>
      <c r="TU185" s="5" t="s">
        <v>220</v>
      </c>
      <c r="TV185" s="5" t="s">
        <v>220</v>
      </c>
      <c r="TW185" s="5" t="s">
        <v>220</v>
      </c>
      <c r="TX185" s="5" t="s">
        <v>220</v>
      </c>
      <c r="TY185" s="5" t="s">
        <v>220</v>
      </c>
      <c r="TZ185" s="5" t="s">
        <v>220</v>
      </c>
      <c r="UA185" s="5">
        <v>0</v>
      </c>
      <c r="UB185" s="5">
        <v>0</v>
      </c>
      <c r="UC185" s="5">
        <v>0</v>
      </c>
      <c r="UD185" s="5">
        <v>0</v>
      </c>
      <c r="UE185" s="5">
        <v>0</v>
      </c>
      <c r="UF185" s="5">
        <v>0</v>
      </c>
      <c r="UG185" s="5">
        <v>0</v>
      </c>
      <c r="UH185" s="5">
        <v>0</v>
      </c>
      <c r="UI185" s="5">
        <v>0</v>
      </c>
      <c r="UJ185" s="5">
        <v>0</v>
      </c>
      <c r="UK185" s="5">
        <v>0</v>
      </c>
      <c r="UL185" s="5">
        <v>0</v>
      </c>
      <c r="UM185" s="5">
        <v>0</v>
      </c>
      <c r="UN185" s="5">
        <v>0</v>
      </c>
      <c r="UO185" s="5">
        <v>0</v>
      </c>
      <c r="UP185" s="5">
        <v>10</v>
      </c>
      <c r="UQ185" s="5">
        <v>22</v>
      </c>
      <c r="UR185" s="5">
        <v>46</v>
      </c>
      <c r="US185" s="5">
        <v>77</v>
      </c>
      <c r="UT185" s="5">
        <v>138</v>
      </c>
      <c r="UU185" s="5">
        <v>365</v>
      </c>
      <c r="UV185" s="5">
        <v>394</v>
      </c>
      <c r="UW185" s="5">
        <v>449</v>
      </c>
      <c r="UX185" s="5">
        <v>313</v>
      </c>
      <c r="UY185" s="5">
        <v>119</v>
      </c>
      <c r="UZ185" s="5">
        <v>9</v>
      </c>
      <c r="VA185" s="5" t="s">
        <v>220</v>
      </c>
      <c r="VB185" s="5" t="s">
        <v>220</v>
      </c>
      <c r="VC185" s="5" t="s">
        <v>220</v>
      </c>
      <c r="VD185" s="5" t="s">
        <v>220</v>
      </c>
      <c r="VE185" s="5" t="s">
        <v>220</v>
      </c>
      <c r="VF185" s="5" t="s">
        <v>220</v>
      </c>
      <c r="VG185" s="5">
        <v>8755</v>
      </c>
      <c r="VH185" s="5">
        <v>15209</v>
      </c>
      <c r="VI185" s="5">
        <v>14686</v>
      </c>
      <c r="VJ185" s="5">
        <v>14592</v>
      </c>
      <c r="VK185" s="5">
        <v>16926</v>
      </c>
      <c r="VL185" s="5">
        <v>15096</v>
      </c>
      <c r="VM185" s="5">
        <v>11470</v>
      </c>
      <c r="VN185" s="5">
        <v>16592</v>
      </c>
      <c r="VO185" s="5">
        <v>10007</v>
      </c>
      <c r="VP185" s="5">
        <v>14655</v>
      </c>
      <c r="VQ185" s="5">
        <v>10077</v>
      </c>
      <c r="VR185" s="5">
        <v>9729</v>
      </c>
      <c r="VS185" s="5">
        <v>7656</v>
      </c>
      <c r="VT185" s="5">
        <v>7986</v>
      </c>
      <c r="VU185" s="5">
        <v>12261</v>
      </c>
      <c r="VV185" s="5">
        <v>12776</v>
      </c>
      <c r="VW185" s="5">
        <v>13699</v>
      </c>
      <c r="VX185" s="5">
        <v>14872</v>
      </c>
      <c r="VY185" s="5">
        <v>14898</v>
      </c>
      <c r="VZ185" s="5">
        <v>14426</v>
      </c>
      <c r="WA185" s="5">
        <v>13884</v>
      </c>
      <c r="WB185" s="5">
        <v>15804</v>
      </c>
      <c r="WC185" s="5">
        <v>14314</v>
      </c>
      <c r="WD185" s="5">
        <v>12485</v>
      </c>
      <c r="WE185" s="5">
        <v>16230</v>
      </c>
      <c r="WF185" s="5">
        <v>15398</v>
      </c>
      <c r="WG185" s="5" t="s">
        <v>220</v>
      </c>
      <c r="WH185" s="5" t="s">
        <v>220</v>
      </c>
      <c r="WI185" s="5" t="s">
        <v>220</v>
      </c>
      <c r="WJ185" s="5" t="s">
        <v>220</v>
      </c>
      <c r="WK185" s="5" t="s">
        <v>220</v>
      </c>
      <c r="WL185" s="5" t="s">
        <v>220</v>
      </c>
      <c r="WM185" s="5">
        <v>940</v>
      </c>
      <c r="WN185" s="5">
        <v>920</v>
      </c>
      <c r="WO185" s="5">
        <v>727</v>
      </c>
      <c r="WP185" s="5">
        <v>1336</v>
      </c>
      <c r="WQ185" s="5">
        <v>1603</v>
      </c>
      <c r="WR185" s="5">
        <v>1209</v>
      </c>
      <c r="WS185" s="5">
        <v>871</v>
      </c>
      <c r="WT185" s="5">
        <v>906</v>
      </c>
      <c r="WU185" s="5">
        <v>958</v>
      </c>
      <c r="WV185" s="5">
        <v>905</v>
      </c>
      <c r="WW185" s="5">
        <v>915</v>
      </c>
      <c r="WX185" s="5">
        <v>1124</v>
      </c>
      <c r="WY185" s="5">
        <v>825</v>
      </c>
      <c r="WZ185" s="5">
        <v>710</v>
      </c>
      <c r="XA185" s="5">
        <v>1045</v>
      </c>
      <c r="XB185" s="5">
        <v>636</v>
      </c>
      <c r="XC185" s="5">
        <v>633</v>
      </c>
      <c r="XD185" s="5">
        <v>650</v>
      </c>
      <c r="XE185" s="5">
        <v>693</v>
      </c>
      <c r="XF185" s="5">
        <v>617</v>
      </c>
      <c r="XG185" s="5">
        <v>418</v>
      </c>
      <c r="XH185" s="5">
        <v>492</v>
      </c>
      <c r="XI185" s="5">
        <v>448</v>
      </c>
      <c r="XJ185" s="5">
        <v>526</v>
      </c>
      <c r="XK185" s="5">
        <v>470</v>
      </c>
      <c r="XL185" s="5">
        <v>366</v>
      </c>
      <c r="XM185" s="5" t="s">
        <v>220</v>
      </c>
      <c r="XN185" s="5" t="s">
        <v>220</v>
      </c>
      <c r="XO185" s="5" t="s">
        <v>220</v>
      </c>
      <c r="XP185" s="5" t="s">
        <v>220</v>
      </c>
      <c r="XQ185" s="5" t="s">
        <v>220</v>
      </c>
      <c r="XR185" s="5" t="s">
        <v>220</v>
      </c>
      <c r="XS185" s="2">
        <v>1179</v>
      </c>
      <c r="XT185" s="3" t="s">
        <v>222</v>
      </c>
      <c r="XU185" s="3" t="s">
        <v>222</v>
      </c>
      <c r="XV185" s="3" t="s">
        <v>221</v>
      </c>
      <c r="XW185" s="3" t="s">
        <v>221</v>
      </c>
      <c r="XX185" s="3" t="s">
        <v>222</v>
      </c>
      <c r="XY185" s="3" t="s">
        <v>222</v>
      </c>
      <c r="XZ185" s="3" t="s">
        <v>235</v>
      </c>
    </row>
    <row r="186" spans="1:650" x14ac:dyDescent="0.3">
      <c r="A186" s="1" t="s">
        <v>180</v>
      </c>
      <c r="B186" s="2">
        <v>4057032</v>
      </c>
      <c r="C186" s="5">
        <v>15679</v>
      </c>
      <c r="D186" s="5">
        <v>16625</v>
      </c>
      <c r="E186" s="5">
        <v>30270</v>
      </c>
      <c r="F186" s="5">
        <v>37352</v>
      </c>
      <c r="G186" s="5">
        <v>38932</v>
      </c>
      <c r="H186" s="5">
        <v>44983</v>
      </c>
      <c r="I186" s="5">
        <v>20944</v>
      </c>
      <c r="J186" s="5">
        <v>57710</v>
      </c>
      <c r="K186" s="5">
        <v>27972</v>
      </c>
      <c r="L186" s="5">
        <v>20453</v>
      </c>
      <c r="M186" s="5">
        <v>23448</v>
      </c>
      <c r="N186" s="5">
        <v>12446</v>
      </c>
      <c r="O186" s="5">
        <v>3545</v>
      </c>
      <c r="P186" s="5">
        <v>13410</v>
      </c>
      <c r="Q186" s="5">
        <v>25812</v>
      </c>
      <c r="R186" s="5">
        <v>25945</v>
      </c>
      <c r="S186" s="5">
        <v>55625</v>
      </c>
      <c r="T186" s="5">
        <v>40223</v>
      </c>
      <c r="U186" s="5">
        <v>15553</v>
      </c>
      <c r="V186" s="5">
        <v>48653</v>
      </c>
      <c r="W186" s="5">
        <v>8540</v>
      </c>
      <c r="X186" s="5">
        <v>53642</v>
      </c>
      <c r="Y186" s="5">
        <v>11772</v>
      </c>
      <c r="Z186" s="5">
        <v>39907</v>
      </c>
      <c r="AA186" s="5">
        <v>18852</v>
      </c>
      <c r="AB186" s="5">
        <v>14708</v>
      </c>
      <c r="AC186" s="5">
        <v>14900</v>
      </c>
      <c r="AD186" s="5">
        <v>23551</v>
      </c>
      <c r="AE186" s="5">
        <v>9672</v>
      </c>
      <c r="AF186" s="5">
        <v>19838</v>
      </c>
      <c r="AG186" s="5">
        <v>13524</v>
      </c>
      <c r="AH186" s="5">
        <v>11904</v>
      </c>
      <c r="AI186" s="5">
        <v>1626498</v>
      </c>
      <c r="AJ186" s="5">
        <v>1960730</v>
      </c>
      <c r="AK186" s="5">
        <v>586456</v>
      </c>
      <c r="AL186" s="5">
        <v>1598748</v>
      </c>
      <c r="AM186" s="5">
        <v>561530</v>
      </c>
      <c r="AN186" s="5">
        <v>1281467</v>
      </c>
      <c r="AO186" s="5">
        <v>455085</v>
      </c>
      <c r="AP186" s="5">
        <v>2063914</v>
      </c>
      <c r="AQ186" s="5">
        <v>1364701</v>
      </c>
      <c r="AR186" s="5">
        <v>414518</v>
      </c>
      <c r="AS186" s="5">
        <v>196619</v>
      </c>
      <c r="AT186" s="5">
        <v>791745</v>
      </c>
      <c r="AU186" s="5">
        <v>582337</v>
      </c>
      <c r="AV186" s="5">
        <v>-90916</v>
      </c>
      <c r="AW186" s="5">
        <v>161661</v>
      </c>
      <c r="AX186" s="5">
        <v>428760</v>
      </c>
      <c r="AY186" s="5">
        <v>895645</v>
      </c>
      <c r="AZ186" s="5">
        <v>99798</v>
      </c>
      <c r="BA186" s="5">
        <v>339175</v>
      </c>
      <c r="BB186" s="5">
        <v>371666</v>
      </c>
      <c r="BC186" s="5">
        <v>70770</v>
      </c>
      <c r="BD186" s="5">
        <v>1273</v>
      </c>
      <c r="BE186" s="5">
        <v>43159</v>
      </c>
      <c r="BF186" s="5">
        <v>383086</v>
      </c>
      <c r="BG186" s="5">
        <v>495991</v>
      </c>
      <c r="BH186" s="5">
        <v>307936</v>
      </c>
      <c r="BI186" s="5">
        <v>215730</v>
      </c>
      <c r="BJ186" s="5">
        <v>215462</v>
      </c>
      <c r="BK186" s="5">
        <v>226841</v>
      </c>
      <c r="BL186" s="5">
        <v>374511</v>
      </c>
      <c r="BM186" s="5">
        <v>313943</v>
      </c>
      <c r="BN186" s="5">
        <v>136480</v>
      </c>
      <c r="BO186" s="5">
        <v>880826</v>
      </c>
      <c r="BP186" s="5">
        <v>1098967</v>
      </c>
      <c r="BQ186" s="5">
        <v>477707</v>
      </c>
      <c r="BR186" s="5">
        <v>938411</v>
      </c>
      <c r="BS186" s="5">
        <v>1091339</v>
      </c>
      <c r="BT186" s="5">
        <v>953331</v>
      </c>
      <c r="BU186" s="5">
        <v>716213</v>
      </c>
      <c r="BV186" s="5">
        <v>461705</v>
      </c>
      <c r="BW186" s="5">
        <v>756903</v>
      </c>
      <c r="BX186" s="5">
        <v>605614</v>
      </c>
      <c r="BY186" s="5">
        <v>411629</v>
      </c>
      <c r="BZ186" s="5">
        <v>189731</v>
      </c>
      <c r="CA186" s="5">
        <v>153061</v>
      </c>
      <c r="CB186" s="5">
        <v>132198</v>
      </c>
      <c r="CC186" s="5">
        <v>51450</v>
      </c>
      <c r="CD186" s="5">
        <v>51119</v>
      </c>
      <c r="CE186" s="5">
        <v>42524</v>
      </c>
      <c r="CF186" s="5">
        <v>40239</v>
      </c>
      <c r="CG186" s="5">
        <v>15201</v>
      </c>
      <c r="CH186" s="5">
        <v>41759</v>
      </c>
      <c r="CI186" s="5">
        <v>41136</v>
      </c>
      <c r="CJ186" s="5">
        <v>3448</v>
      </c>
      <c r="CK186" s="5">
        <v>31503</v>
      </c>
      <c r="CL186" s="5">
        <v>72166</v>
      </c>
      <c r="CM186" s="5">
        <v>19636</v>
      </c>
      <c r="CN186" s="5">
        <v>60433</v>
      </c>
      <c r="CO186" s="5">
        <v>74098</v>
      </c>
      <c r="CP186" s="5">
        <v>56178</v>
      </c>
      <c r="CQ186" s="5">
        <v>73740</v>
      </c>
      <c r="CR186" s="5">
        <v>53845</v>
      </c>
      <c r="CS186" s="5">
        <v>42818</v>
      </c>
      <c r="CT186" s="5">
        <v>58848</v>
      </c>
      <c r="CU186" s="5">
        <v>725588</v>
      </c>
      <c r="CV186" s="5">
        <v>720434</v>
      </c>
      <c r="CW186" s="5">
        <v>686916</v>
      </c>
      <c r="CX186" s="5">
        <v>625355</v>
      </c>
      <c r="CY186" s="5">
        <v>638659</v>
      </c>
      <c r="CZ186" s="5">
        <v>528803</v>
      </c>
      <c r="DA186" s="5">
        <v>500016</v>
      </c>
      <c r="DB186" s="5">
        <v>530298</v>
      </c>
      <c r="DC186" s="5">
        <v>431260</v>
      </c>
      <c r="DD186" s="5">
        <v>389387</v>
      </c>
      <c r="DE186" s="5">
        <v>387024</v>
      </c>
      <c r="DF186" s="5">
        <v>413768</v>
      </c>
      <c r="DG186" s="5">
        <v>380417</v>
      </c>
      <c r="DH186" s="5">
        <v>395330</v>
      </c>
      <c r="DI186" s="5">
        <v>359468</v>
      </c>
      <c r="DJ186" s="5">
        <v>307296</v>
      </c>
      <c r="DK186" s="5">
        <v>292676</v>
      </c>
      <c r="DL186" s="5">
        <v>294400</v>
      </c>
      <c r="DM186" s="5">
        <v>258407</v>
      </c>
      <c r="DN186" s="5">
        <v>278861</v>
      </c>
      <c r="DO186" s="5">
        <v>280743</v>
      </c>
      <c r="DP186" s="5">
        <v>179913</v>
      </c>
      <c r="DQ186" s="5">
        <v>215672</v>
      </c>
      <c r="DR186" s="5">
        <v>210241</v>
      </c>
      <c r="DS186" s="5">
        <v>275084</v>
      </c>
      <c r="DT186" s="5">
        <v>260317</v>
      </c>
      <c r="DU186" s="5">
        <v>222332</v>
      </c>
      <c r="DV186" s="5">
        <v>218815</v>
      </c>
      <c r="DW186" s="5">
        <v>255815</v>
      </c>
      <c r="DX186" s="5">
        <v>270947</v>
      </c>
      <c r="DY186" s="5">
        <v>326511</v>
      </c>
      <c r="DZ186" s="5">
        <v>304750</v>
      </c>
      <c r="EA186" s="5">
        <v>115897</v>
      </c>
      <c r="EB186" s="5">
        <v>44135</v>
      </c>
      <c r="EC186" s="5">
        <v>60161</v>
      </c>
      <c r="ED186" s="5">
        <v>48538</v>
      </c>
      <c r="EE186" s="5">
        <v>27125</v>
      </c>
      <c r="EF186" s="5">
        <v>59288</v>
      </c>
      <c r="EG186" s="5">
        <v>31773</v>
      </c>
      <c r="EH186" s="5">
        <v>42586</v>
      </c>
      <c r="EI186" s="5">
        <v>51433</v>
      </c>
      <c r="EJ186" s="5">
        <v>21139</v>
      </c>
      <c r="EK186" s="5">
        <v>39854</v>
      </c>
      <c r="EL186" s="5">
        <v>18578</v>
      </c>
      <c r="EM186" s="5">
        <v>13546</v>
      </c>
      <c r="EN186" s="5">
        <v>20567</v>
      </c>
      <c r="EO186" s="5">
        <v>14705</v>
      </c>
      <c r="EP186" s="5">
        <v>25750</v>
      </c>
      <c r="EQ186" s="5">
        <v>23769</v>
      </c>
      <c r="ER186" s="5">
        <v>31835</v>
      </c>
      <c r="ES186" s="5">
        <v>29749</v>
      </c>
      <c r="ET186" s="5">
        <v>50610</v>
      </c>
      <c r="EU186" s="5">
        <v>56915</v>
      </c>
      <c r="EV186" s="5">
        <v>31487</v>
      </c>
      <c r="EW186" s="5">
        <v>38183</v>
      </c>
      <c r="EX186" s="5">
        <v>22653</v>
      </c>
      <c r="EY186" s="5">
        <v>29925</v>
      </c>
      <c r="EZ186" s="5">
        <v>26833</v>
      </c>
      <c r="FA186" s="5">
        <v>49276</v>
      </c>
      <c r="FB186" s="5">
        <v>38761</v>
      </c>
      <c r="FC186" s="5">
        <v>29364</v>
      </c>
      <c r="FD186" s="5">
        <v>53985</v>
      </c>
      <c r="FE186" s="5">
        <v>72547</v>
      </c>
      <c r="FF186" s="5">
        <v>60448</v>
      </c>
      <c r="FG186" s="5">
        <v>0</v>
      </c>
      <c r="FH186" s="5">
        <v>0</v>
      </c>
      <c r="FI186" s="5">
        <v>0</v>
      </c>
      <c r="FJ186" s="5">
        <v>0</v>
      </c>
      <c r="FK186" s="5">
        <v>0</v>
      </c>
      <c r="FL186" s="5">
        <v>0</v>
      </c>
      <c r="FM186" s="5">
        <v>0</v>
      </c>
      <c r="FN186" s="5">
        <v>0</v>
      </c>
      <c r="FO186" s="5">
        <v>0</v>
      </c>
      <c r="FP186" s="5">
        <v>0</v>
      </c>
      <c r="FQ186" s="5">
        <v>0</v>
      </c>
      <c r="FR186" s="5">
        <v>0</v>
      </c>
      <c r="FS186" s="5">
        <v>0</v>
      </c>
      <c r="FT186" s="5">
        <v>0</v>
      </c>
      <c r="FU186" s="5" t="s">
        <v>220</v>
      </c>
      <c r="FV186" s="5" t="s">
        <v>220</v>
      </c>
      <c r="FW186" s="5" t="s">
        <v>220</v>
      </c>
      <c r="FX186" s="5" t="s">
        <v>220</v>
      </c>
      <c r="FY186" s="5" t="s">
        <v>220</v>
      </c>
      <c r="FZ186" s="5" t="s">
        <v>220</v>
      </c>
      <c r="GA186" s="5" t="s">
        <v>220</v>
      </c>
      <c r="GB186" s="5" t="s">
        <v>220</v>
      </c>
      <c r="GC186" s="5" t="s">
        <v>220</v>
      </c>
      <c r="GD186" s="5" t="s">
        <v>220</v>
      </c>
      <c r="GE186" s="5" t="s">
        <v>220</v>
      </c>
      <c r="GF186" s="5" t="s">
        <v>220</v>
      </c>
      <c r="GG186" s="5" t="s">
        <v>220</v>
      </c>
      <c r="GH186" s="5" t="s">
        <v>220</v>
      </c>
      <c r="GI186" s="5" t="s">
        <v>220</v>
      </c>
      <c r="GJ186" s="5" t="s">
        <v>220</v>
      </c>
      <c r="GK186" s="5" t="s">
        <v>220</v>
      </c>
      <c r="GL186" s="5" t="s">
        <v>220</v>
      </c>
      <c r="GM186" s="5">
        <v>3364488</v>
      </c>
      <c r="GN186" s="5">
        <v>3840891</v>
      </c>
      <c r="GO186" s="5">
        <v>1841561</v>
      </c>
      <c r="GP186" s="5">
        <v>3249320</v>
      </c>
      <c r="GQ186" s="5">
        <v>2357585</v>
      </c>
      <c r="GR186" s="5">
        <v>2867873</v>
      </c>
      <c r="GS186" s="5">
        <v>1724032</v>
      </c>
      <c r="GT186" s="5">
        <v>3156214</v>
      </c>
      <c r="GU186" s="5">
        <v>2632269</v>
      </c>
      <c r="GV186" s="5">
        <v>1451110</v>
      </c>
      <c r="GW186" s="5">
        <v>1058574</v>
      </c>
      <c r="GX186" s="5">
        <v>1426267</v>
      </c>
      <c r="GY186" s="5">
        <v>1132907</v>
      </c>
      <c r="GZ186" s="5">
        <v>470590</v>
      </c>
      <c r="HA186" s="5">
        <v>613096</v>
      </c>
      <c r="HB186" s="5">
        <v>838891</v>
      </c>
      <c r="HC186" s="5">
        <v>1348972</v>
      </c>
      <c r="HD186" s="5">
        <v>506495</v>
      </c>
      <c r="HE186" s="5">
        <v>658085</v>
      </c>
      <c r="HF186" s="5">
        <v>791566</v>
      </c>
      <c r="HG186" s="5">
        <v>458607</v>
      </c>
      <c r="HH186" s="5">
        <v>273813</v>
      </c>
      <c r="HI186" s="5">
        <v>365664</v>
      </c>
      <c r="HJ186" s="5">
        <v>728134</v>
      </c>
      <c r="HK186" s="5">
        <v>839499</v>
      </c>
      <c r="HL186" s="5">
        <v>696527</v>
      </c>
      <c r="HM186" s="5">
        <v>576336</v>
      </c>
      <c r="HN186" s="5">
        <v>552767</v>
      </c>
      <c r="HO186" s="5">
        <v>595432</v>
      </c>
      <c r="HP186" s="5">
        <v>773128</v>
      </c>
      <c r="HQ186" s="5">
        <v>769343</v>
      </c>
      <c r="HR186" s="5">
        <v>574558</v>
      </c>
      <c r="HS186" s="5">
        <v>2900288</v>
      </c>
      <c r="HT186" s="5">
        <v>2919863</v>
      </c>
      <c r="HU186" s="5">
        <v>2359603</v>
      </c>
      <c r="HV186" s="5">
        <v>2536077</v>
      </c>
      <c r="HW186" s="5">
        <v>3105333</v>
      </c>
      <c r="HX186" s="5">
        <v>3579050</v>
      </c>
      <c r="HY186" s="5">
        <v>3094357</v>
      </c>
      <c r="HZ186" s="5">
        <v>3123888</v>
      </c>
      <c r="IA186" s="5">
        <v>3275078</v>
      </c>
      <c r="IB186" s="5">
        <v>3317104</v>
      </c>
      <c r="IC186" s="5">
        <v>3760917</v>
      </c>
      <c r="ID186" s="5">
        <v>3592233</v>
      </c>
      <c r="IE186" s="5">
        <v>3242230</v>
      </c>
      <c r="IF186" s="5">
        <v>3068544</v>
      </c>
      <c r="IG186" s="5">
        <v>3270778</v>
      </c>
      <c r="IH186" s="5">
        <v>2577693</v>
      </c>
      <c r="II186" s="5">
        <v>2283210</v>
      </c>
      <c r="IJ186" s="5">
        <v>2188610</v>
      </c>
      <c r="IK186" s="5">
        <v>2388548</v>
      </c>
      <c r="IL186" s="5">
        <v>2048431</v>
      </c>
      <c r="IM186" s="5">
        <v>2000307</v>
      </c>
      <c r="IN186" s="5">
        <v>2003377</v>
      </c>
      <c r="IO186" s="5">
        <v>2100034</v>
      </c>
      <c r="IP186" s="5">
        <v>1837995</v>
      </c>
      <c r="IQ186" s="5">
        <v>1908936</v>
      </c>
      <c r="IR186" s="5">
        <v>1790494</v>
      </c>
      <c r="IS186" s="5">
        <v>1765541</v>
      </c>
      <c r="IT186" s="5">
        <v>1422338</v>
      </c>
      <c r="IU186" s="5">
        <v>1351079</v>
      </c>
      <c r="IV186" s="5">
        <v>1264751</v>
      </c>
      <c r="IW186" s="5">
        <v>1277928</v>
      </c>
      <c r="IX186" s="5">
        <v>1124959</v>
      </c>
      <c r="IY186" s="5">
        <v>1269533</v>
      </c>
      <c r="IZ186" s="5">
        <v>388686</v>
      </c>
      <c r="JA186" s="5">
        <v>315021</v>
      </c>
      <c r="JB186" s="5">
        <v>560883</v>
      </c>
      <c r="JC186" s="5">
        <v>425377</v>
      </c>
      <c r="JD186" s="5">
        <v>475775</v>
      </c>
      <c r="JE186" s="5">
        <v>275422</v>
      </c>
      <c r="JF186" s="5">
        <v>267990</v>
      </c>
      <c r="JG186" s="5">
        <v>270119</v>
      </c>
      <c r="JH186" s="5">
        <v>313084</v>
      </c>
      <c r="JI186" s="5">
        <v>319878</v>
      </c>
      <c r="JJ186" s="5">
        <v>272306</v>
      </c>
      <c r="JK186" s="5">
        <v>326587</v>
      </c>
      <c r="JL186" s="5">
        <v>238866</v>
      </c>
      <c r="JM186" s="5">
        <v>232007</v>
      </c>
      <c r="JN186" s="5">
        <v>207433</v>
      </c>
      <c r="JO186" s="5">
        <v>199772</v>
      </c>
      <c r="JP186" s="5">
        <v>161193</v>
      </c>
      <c r="JQ186" s="5">
        <v>225010</v>
      </c>
      <c r="JR186" s="5">
        <v>141251</v>
      </c>
      <c r="JS186" s="5">
        <v>145617</v>
      </c>
      <c r="JT186" s="5">
        <v>132541</v>
      </c>
      <c r="JU186" s="5">
        <v>132215</v>
      </c>
      <c r="JV186" s="5">
        <v>158848</v>
      </c>
      <c r="JW186" s="5">
        <v>189028</v>
      </c>
      <c r="JX186" s="5">
        <v>184012</v>
      </c>
      <c r="JY186" s="5">
        <v>200379</v>
      </c>
      <c r="JZ186" s="5">
        <v>199887</v>
      </c>
      <c r="KA186" s="5">
        <v>220299</v>
      </c>
      <c r="KB186" s="5">
        <v>199572</v>
      </c>
      <c r="KC186" s="5">
        <v>202421</v>
      </c>
      <c r="KD186" s="5">
        <v>178414</v>
      </c>
      <c r="KE186" s="5">
        <v>45384</v>
      </c>
      <c r="KF186" s="5">
        <v>-62530</v>
      </c>
      <c r="KG186" s="5">
        <v>-74912</v>
      </c>
      <c r="KH186" s="5">
        <v>37482</v>
      </c>
      <c r="KI186" s="5">
        <v>41903</v>
      </c>
      <c r="KJ186" s="5">
        <v>-29373</v>
      </c>
      <c r="KK186" s="5">
        <v>-5621</v>
      </c>
      <c r="KL186" s="5">
        <v>103332</v>
      </c>
      <c r="KM186" s="5">
        <v>77899</v>
      </c>
      <c r="KN186" s="5">
        <v>50869</v>
      </c>
      <c r="KO186" s="5">
        <v>120362</v>
      </c>
      <c r="KP186" s="5">
        <v>23560</v>
      </c>
      <c r="KQ186" s="5">
        <v>35777</v>
      </c>
      <c r="KR186" s="5">
        <v>23315</v>
      </c>
      <c r="KS186" s="5">
        <v>13947</v>
      </c>
      <c r="KT186" s="5">
        <v>25159</v>
      </c>
      <c r="KU186" s="5">
        <v>15771</v>
      </c>
      <c r="KV186" s="5">
        <v>17718</v>
      </c>
      <c r="KW186" s="5">
        <v>30071</v>
      </c>
      <c r="KX186" s="5">
        <v>27022</v>
      </c>
      <c r="KY186" s="5">
        <v>33541</v>
      </c>
      <c r="KZ186" s="5">
        <v>26096</v>
      </c>
      <c r="LA186" s="5">
        <v>17661</v>
      </c>
      <c r="LB186" s="5">
        <v>12279</v>
      </c>
      <c r="LC186" s="5">
        <v>11807</v>
      </c>
      <c r="LD186" s="5">
        <v>10618</v>
      </c>
      <c r="LE186" s="5">
        <v>9946</v>
      </c>
      <c r="LF186" s="5">
        <v>10928</v>
      </c>
      <c r="LG186" s="5">
        <v>10002</v>
      </c>
      <c r="LH186" s="5">
        <v>9333</v>
      </c>
      <c r="LI186" s="5">
        <v>9496</v>
      </c>
      <c r="LJ186" s="5">
        <v>10592</v>
      </c>
      <c r="LK186" s="5">
        <v>73792</v>
      </c>
      <c r="LL186" s="5">
        <v>66958</v>
      </c>
      <c r="LM186" s="5">
        <v>67802</v>
      </c>
      <c r="LN186" s="5">
        <v>61950</v>
      </c>
      <c r="LO186" s="5">
        <v>58189</v>
      </c>
      <c r="LP186" s="5">
        <v>51648</v>
      </c>
      <c r="LQ186" s="5">
        <v>46091</v>
      </c>
      <c r="LR186" s="5">
        <v>38736</v>
      </c>
      <c r="LS186" s="5">
        <v>39866</v>
      </c>
      <c r="LT186" s="5">
        <v>40072</v>
      </c>
      <c r="LU186" s="5">
        <v>47453</v>
      </c>
      <c r="LV186" s="5">
        <v>22224</v>
      </c>
      <c r="LW186" s="5">
        <v>19533</v>
      </c>
      <c r="LX186" s="5">
        <v>14574</v>
      </c>
      <c r="LY186" s="5">
        <v>12645</v>
      </c>
      <c r="LZ186" s="5">
        <v>11490</v>
      </c>
      <c r="MA186" s="5">
        <v>8241</v>
      </c>
      <c r="MB186" s="5">
        <v>5701</v>
      </c>
      <c r="MC186" s="5">
        <v>10672</v>
      </c>
      <c r="MD186" s="5">
        <v>12912</v>
      </c>
      <c r="ME186" s="5">
        <v>13592</v>
      </c>
      <c r="MF186" s="5">
        <v>10607</v>
      </c>
      <c r="MG186" s="5">
        <v>8722</v>
      </c>
      <c r="MH186" s="5">
        <v>7407</v>
      </c>
      <c r="MI186" s="5">
        <v>9079</v>
      </c>
      <c r="MJ186" s="5">
        <v>8223</v>
      </c>
      <c r="MK186" s="5">
        <v>9183</v>
      </c>
      <c r="ML186" s="5">
        <v>12135</v>
      </c>
      <c r="MM186" s="5">
        <v>10750</v>
      </c>
      <c r="MN186" s="5">
        <v>10452</v>
      </c>
      <c r="MO186" s="5">
        <v>13567</v>
      </c>
      <c r="MP186" s="5">
        <v>14636</v>
      </c>
      <c r="MQ186" s="5">
        <v>9239</v>
      </c>
      <c r="MR186" s="5">
        <v>9424</v>
      </c>
      <c r="MS186" s="5">
        <v>9419</v>
      </c>
      <c r="MT186" s="5">
        <v>9248</v>
      </c>
      <c r="MU186" s="5">
        <v>8565</v>
      </c>
      <c r="MV186" s="5">
        <v>7865</v>
      </c>
      <c r="MW186" s="5">
        <v>7279</v>
      </c>
      <c r="MX186" s="5">
        <v>7884</v>
      </c>
      <c r="MY186" s="5">
        <v>6939</v>
      </c>
      <c r="MZ186" s="5">
        <v>5171</v>
      </c>
      <c r="NA186" s="5">
        <v>2302</v>
      </c>
      <c r="NB186" s="5">
        <v>-1319</v>
      </c>
      <c r="NC186" s="5">
        <v>10218</v>
      </c>
      <c r="ND186" s="5">
        <v>1061</v>
      </c>
      <c r="NE186" s="5" t="s">
        <v>220</v>
      </c>
      <c r="NF186" s="5" t="s">
        <v>220</v>
      </c>
      <c r="NG186" s="5" t="s">
        <v>220</v>
      </c>
      <c r="NH186" s="5" t="s">
        <v>220</v>
      </c>
      <c r="NI186" s="5" t="s">
        <v>220</v>
      </c>
      <c r="NJ186" s="5" t="s">
        <v>220</v>
      </c>
      <c r="NK186" s="5" t="s">
        <v>220</v>
      </c>
      <c r="NL186" s="5" t="s">
        <v>220</v>
      </c>
      <c r="NM186" s="5" t="s">
        <v>220</v>
      </c>
      <c r="NN186" s="5" t="s">
        <v>220</v>
      </c>
      <c r="NO186" s="5" t="s">
        <v>220</v>
      </c>
      <c r="NP186" s="5" t="s">
        <v>220</v>
      </c>
      <c r="NQ186" s="5" t="s">
        <v>220</v>
      </c>
      <c r="NR186" s="5" t="s">
        <v>220</v>
      </c>
      <c r="NS186" s="5" t="s">
        <v>220</v>
      </c>
      <c r="NT186" s="5" t="s">
        <v>220</v>
      </c>
      <c r="NU186" s="5" t="s">
        <v>220</v>
      </c>
      <c r="NV186" s="5" t="s">
        <v>220</v>
      </c>
      <c r="NW186" s="5">
        <v>0</v>
      </c>
      <c r="NX186" s="5">
        <v>0</v>
      </c>
      <c r="NY186" s="5">
        <v>0</v>
      </c>
      <c r="NZ186" s="5">
        <v>0</v>
      </c>
      <c r="OA186" s="5">
        <v>0</v>
      </c>
      <c r="OB186" s="5">
        <v>0</v>
      </c>
      <c r="OC186" s="5">
        <v>0</v>
      </c>
      <c r="OD186" s="5">
        <v>0</v>
      </c>
      <c r="OE186" s="5">
        <v>0</v>
      </c>
      <c r="OF186" s="5">
        <v>0</v>
      </c>
      <c r="OG186" s="5">
        <v>0</v>
      </c>
      <c r="OH186" s="5">
        <v>0</v>
      </c>
      <c r="OI186" s="5">
        <v>0</v>
      </c>
      <c r="OJ186" s="5">
        <v>0</v>
      </c>
      <c r="OK186" s="5" t="s">
        <v>220</v>
      </c>
      <c r="OL186" s="5" t="s">
        <v>220</v>
      </c>
      <c r="OM186" s="5" t="s">
        <v>220</v>
      </c>
      <c r="ON186" s="5" t="s">
        <v>220</v>
      </c>
      <c r="OO186" s="5" t="s">
        <v>220</v>
      </c>
      <c r="OP186" s="5" t="s">
        <v>220</v>
      </c>
      <c r="OQ186" s="5" t="s">
        <v>220</v>
      </c>
      <c r="OR186" s="5" t="s">
        <v>220</v>
      </c>
      <c r="OS186" s="5" t="s">
        <v>220</v>
      </c>
      <c r="OT186" s="5" t="s">
        <v>220</v>
      </c>
      <c r="OU186" s="5" t="s">
        <v>220</v>
      </c>
      <c r="OV186" s="5" t="s">
        <v>220</v>
      </c>
      <c r="OW186" s="5" t="s">
        <v>220</v>
      </c>
      <c r="OX186" s="5" t="s">
        <v>220</v>
      </c>
      <c r="OY186" s="5" t="s">
        <v>220</v>
      </c>
      <c r="OZ186" s="5" t="s">
        <v>220</v>
      </c>
      <c r="PA186" s="5" t="s">
        <v>220</v>
      </c>
      <c r="PB186" s="5" t="s">
        <v>220</v>
      </c>
      <c r="PC186" s="5">
        <v>93949</v>
      </c>
      <c r="PD186" s="5">
        <v>90298</v>
      </c>
      <c r="PE186" s="5">
        <v>78400</v>
      </c>
      <c r="PF186" s="5">
        <v>83937</v>
      </c>
      <c r="PG186" s="5">
        <v>70752</v>
      </c>
      <c r="PH186" s="5">
        <v>71227</v>
      </c>
      <c r="PI186" s="5">
        <v>66534</v>
      </c>
      <c r="PJ186" s="5">
        <v>87949</v>
      </c>
      <c r="PK186" s="5">
        <v>83123</v>
      </c>
      <c r="PL186" s="5">
        <v>72193</v>
      </c>
      <c r="PM186" s="5">
        <v>66043</v>
      </c>
      <c r="PN186" s="5">
        <v>66788</v>
      </c>
      <c r="PO186" s="5">
        <v>60148</v>
      </c>
      <c r="PP186" s="5">
        <v>56683</v>
      </c>
      <c r="PQ186" s="5">
        <v>43695</v>
      </c>
      <c r="PR186" s="5">
        <v>34009</v>
      </c>
      <c r="PS186" s="5">
        <v>42328</v>
      </c>
      <c r="PT186" s="5">
        <v>25450</v>
      </c>
      <c r="PU186" s="5">
        <v>84210</v>
      </c>
      <c r="PV186" s="5">
        <v>80019</v>
      </c>
      <c r="PW186" s="5">
        <v>91373</v>
      </c>
      <c r="PX186" s="5">
        <v>72620</v>
      </c>
      <c r="PY186" s="5">
        <v>57411</v>
      </c>
      <c r="PZ186" s="5">
        <v>54181</v>
      </c>
      <c r="QA186" s="5">
        <v>48770</v>
      </c>
      <c r="QB186" s="5">
        <v>53489</v>
      </c>
      <c r="QC186" s="5">
        <v>52562</v>
      </c>
      <c r="QD186" s="5">
        <v>51105</v>
      </c>
      <c r="QE186" s="5">
        <v>50627</v>
      </c>
      <c r="QF186" s="5">
        <v>51973</v>
      </c>
      <c r="QG186" s="5">
        <v>57129</v>
      </c>
      <c r="QH186" s="5">
        <v>56528</v>
      </c>
      <c r="QI186" s="5">
        <v>162541</v>
      </c>
      <c r="QJ186" s="5">
        <v>186499</v>
      </c>
      <c r="QK186" s="5">
        <v>114883</v>
      </c>
      <c r="QL186" s="5">
        <v>156079</v>
      </c>
      <c r="QM186" s="5">
        <v>107801</v>
      </c>
      <c r="QN186" s="5">
        <v>102778</v>
      </c>
      <c r="QO186" s="5">
        <v>118658</v>
      </c>
      <c r="QP186" s="5">
        <v>140200</v>
      </c>
      <c r="QQ186" s="5">
        <v>165990</v>
      </c>
      <c r="QR186" s="5">
        <v>130663</v>
      </c>
      <c r="QS186" s="5">
        <v>121847</v>
      </c>
      <c r="QT186" s="5">
        <v>131801</v>
      </c>
      <c r="QU186" s="5">
        <v>119054</v>
      </c>
      <c r="QV186" s="5">
        <v>103493</v>
      </c>
      <c r="QW186" s="5">
        <v>82472</v>
      </c>
      <c r="QX186" s="5">
        <v>77359</v>
      </c>
      <c r="QY186" s="5">
        <v>227053</v>
      </c>
      <c r="QZ186" s="5">
        <v>47171</v>
      </c>
      <c r="RA186" s="5">
        <v>86397</v>
      </c>
      <c r="RB186" s="5">
        <v>75161</v>
      </c>
      <c r="RC186" s="5">
        <v>70216</v>
      </c>
      <c r="RD186" s="5">
        <v>60014</v>
      </c>
      <c r="RE186" s="5">
        <v>52822</v>
      </c>
      <c r="RF186" s="5">
        <v>73858</v>
      </c>
      <c r="RG186" s="5">
        <v>56309</v>
      </c>
      <c r="RH186" s="5">
        <v>59565</v>
      </c>
      <c r="RI186" s="5">
        <v>57633</v>
      </c>
      <c r="RJ186" s="5">
        <v>56551</v>
      </c>
      <c r="RK186" s="5">
        <v>61793</v>
      </c>
      <c r="RL186" s="5">
        <v>61325</v>
      </c>
      <c r="RM186" s="5">
        <v>72016</v>
      </c>
      <c r="RN186" s="5">
        <v>70046</v>
      </c>
      <c r="RO186" s="5">
        <v>81900</v>
      </c>
      <c r="RP186" s="5">
        <v>83609</v>
      </c>
      <c r="RQ186" s="5">
        <v>81089</v>
      </c>
      <c r="RR186" s="5">
        <v>80534</v>
      </c>
      <c r="RS186" s="5">
        <v>89770</v>
      </c>
      <c r="RT186" s="5">
        <v>103838</v>
      </c>
      <c r="RU186" s="5">
        <v>84749</v>
      </c>
      <c r="RV186" s="5">
        <v>74240</v>
      </c>
      <c r="RW186" s="5">
        <v>73869</v>
      </c>
      <c r="RX186" s="5">
        <v>71492</v>
      </c>
      <c r="RY186" s="5">
        <v>90104</v>
      </c>
      <c r="RZ186" s="5">
        <v>66032</v>
      </c>
      <c r="SA186" s="5">
        <v>64522</v>
      </c>
      <c r="SB186" s="5">
        <v>57255</v>
      </c>
      <c r="SC186" s="5">
        <v>62668</v>
      </c>
      <c r="SD186" s="5">
        <v>60777</v>
      </c>
      <c r="SE186" s="5">
        <v>59359</v>
      </c>
      <c r="SF186" s="5">
        <v>51305</v>
      </c>
      <c r="SG186" s="5">
        <v>44944</v>
      </c>
      <c r="SH186" s="5">
        <v>55128</v>
      </c>
      <c r="SI186" s="5">
        <v>75550</v>
      </c>
      <c r="SJ186" s="5">
        <v>67068</v>
      </c>
      <c r="SK186" s="5">
        <v>54544</v>
      </c>
      <c r="SL186" s="5">
        <v>49034</v>
      </c>
      <c r="SM186" s="5">
        <v>48092</v>
      </c>
      <c r="SN186" s="5">
        <v>48471</v>
      </c>
      <c r="SO186" s="5">
        <v>48844</v>
      </c>
      <c r="SP186" s="5">
        <v>50760</v>
      </c>
      <c r="SQ186" s="5">
        <v>58663</v>
      </c>
      <c r="SR186" s="5">
        <v>49123</v>
      </c>
      <c r="SS186" s="5">
        <v>46394</v>
      </c>
      <c r="ST186" s="5">
        <v>42483</v>
      </c>
      <c r="SU186" s="5">
        <v>64631</v>
      </c>
      <c r="SV186" s="5">
        <v>36091</v>
      </c>
      <c r="SW186" s="5">
        <v>37397</v>
      </c>
      <c r="SX186" s="5">
        <v>43352</v>
      </c>
      <c r="SY186" s="5">
        <v>37651</v>
      </c>
      <c r="SZ186" s="5">
        <v>32437</v>
      </c>
      <c r="TA186" s="5">
        <v>24653</v>
      </c>
      <c r="TB186" s="5">
        <v>24755</v>
      </c>
      <c r="TC186" s="5">
        <v>18450</v>
      </c>
      <c r="TD186" s="5">
        <v>19522</v>
      </c>
      <c r="TE186" s="5">
        <v>2038</v>
      </c>
      <c r="TF186" s="5">
        <v>14055</v>
      </c>
      <c r="TG186" s="5">
        <v>2277</v>
      </c>
      <c r="TH186" s="5">
        <v>886</v>
      </c>
      <c r="TI186" s="5">
        <v>798</v>
      </c>
      <c r="TJ186" s="5">
        <v>1388</v>
      </c>
      <c r="TK186" s="5">
        <v>1506</v>
      </c>
      <c r="TL186" s="5">
        <v>8436</v>
      </c>
      <c r="TM186" s="5">
        <v>19733</v>
      </c>
      <c r="TN186" s="5">
        <v>14083</v>
      </c>
      <c r="TO186" s="5">
        <v>15647</v>
      </c>
      <c r="TP186" s="5">
        <v>22083</v>
      </c>
      <c r="TQ186" s="5">
        <v>30742</v>
      </c>
      <c r="TR186" s="5">
        <v>31480</v>
      </c>
      <c r="TS186" s="5">
        <v>27407</v>
      </c>
      <c r="TT186" s="5">
        <v>27324</v>
      </c>
      <c r="TU186" s="5">
        <v>21117</v>
      </c>
      <c r="TV186" s="5">
        <v>14720</v>
      </c>
      <c r="TW186" s="5">
        <v>16713</v>
      </c>
      <c r="TX186" s="5">
        <v>12659</v>
      </c>
      <c r="TY186" s="5">
        <v>14747</v>
      </c>
      <c r="TZ186" s="5">
        <v>11928</v>
      </c>
      <c r="UA186" s="5">
        <v>3</v>
      </c>
      <c r="UB186" s="5">
        <v>131</v>
      </c>
      <c r="UC186" s="5">
        <v>88</v>
      </c>
      <c r="UD186" s="5">
        <v>0</v>
      </c>
      <c r="UE186" s="5">
        <v>0</v>
      </c>
      <c r="UF186" s="5">
        <v>0</v>
      </c>
      <c r="UG186" s="5">
        <v>0</v>
      </c>
      <c r="UH186" s="5">
        <v>0</v>
      </c>
      <c r="UI186" s="5">
        <v>0</v>
      </c>
      <c r="UJ186" s="5">
        <v>0</v>
      </c>
      <c r="UK186" s="5">
        <v>0</v>
      </c>
      <c r="UL186" s="5">
        <v>0</v>
      </c>
      <c r="UM186" s="5">
        <v>0</v>
      </c>
      <c r="UN186" s="5">
        <v>0</v>
      </c>
      <c r="UO186" s="5">
        <v>0</v>
      </c>
      <c r="UP186" s="5">
        <v>0</v>
      </c>
      <c r="UQ186" s="5">
        <v>0</v>
      </c>
      <c r="UR186" s="5">
        <v>0</v>
      </c>
      <c r="US186" s="5">
        <v>0</v>
      </c>
      <c r="UT186" s="5">
        <v>0</v>
      </c>
      <c r="UU186" s="5">
        <v>0</v>
      </c>
      <c r="UV186" s="5">
        <v>47</v>
      </c>
      <c r="UW186" s="5">
        <v>5587</v>
      </c>
      <c r="UX186" s="5">
        <v>107</v>
      </c>
      <c r="UY186" s="5">
        <v>108</v>
      </c>
      <c r="UZ186" s="5">
        <v>36</v>
      </c>
      <c r="VA186" s="5">
        <v>0</v>
      </c>
      <c r="VB186" s="5">
        <v>0</v>
      </c>
      <c r="VC186" s="5">
        <v>0</v>
      </c>
      <c r="VD186" s="5">
        <v>0</v>
      </c>
      <c r="VE186" s="5">
        <v>0</v>
      </c>
      <c r="VF186" s="5">
        <v>0</v>
      </c>
      <c r="VG186" s="5">
        <v>529514</v>
      </c>
      <c r="VH186" s="5">
        <v>344854</v>
      </c>
      <c r="VI186" s="5">
        <v>333599</v>
      </c>
      <c r="VJ186" s="5">
        <v>365159</v>
      </c>
      <c r="VK186" s="5">
        <v>343271</v>
      </c>
      <c r="VL186" s="5">
        <v>319664</v>
      </c>
      <c r="VM186" s="5">
        <v>378045</v>
      </c>
      <c r="VN186" s="5">
        <v>323340</v>
      </c>
      <c r="VO186" s="5">
        <v>396566</v>
      </c>
      <c r="VP186" s="5">
        <v>632268</v>
      </c>
      <c r="VQ186" s="5">
        <v>449679</v>
      </c>
      <c r="VR186" s="5">
        <v>401341</v>
      </c>
      <c r="VS186" s="5">
        <v>372781</v>
      </c>
      <c r="VT186" s="5">
        <v>338190</v>
      </c>
      <c r="VU186" s="5">
        <v>317892</v>
      </c>
      <c r="VV186" s="5">
        <v>288290</v>
      </c>
      <c r="VW186" s="5">
        <v>299352</v>
      </c>
      <c r="VX186" s="5">
        <v>280152</v>
      </c>
      <c r="VY186" s="5">
        <v>304654</v>
      </c>
      <c r="VZ186" s="5">
        <v>291989</v>
      </c>
      <c r="WA186" s="5">
        <v>244393</v>
      </c>
      <c r="WB186" s="5">
        <v>161599</v>
      </c>
      <c r="WC186" s="5">
        <v>293743</v>
      </c>
      <c r="WD186" s="5">
        <v>317722</v>
      </c>
      <c r="WE186" s="5">
        <v>297913</v>
      </c>
      <c r="WF186" s="5">
        <v>290239</v>
      </c>
      <c r="WG186" s="5">
        <v>233456</v>
      </c>
      <c r="WH186" s="5">
        <v>194620</v>
      </c>
      <c r="WI186" s="5">
        <v>189106</v>
      </c>
      <c r="WJ186" s="5">
        <v>160347</v>
      </c>
      <c r="WK186" s="5">
        <v>205232</v>
      </c>
      <c r="WL186" s="5">
        <v>165496</v>
      </c>
      <c r="WM186" s="5">
        <v>27916</v>
      </c>
      <c r="WN186" s="5">
        <v>23837</v>
      </c>
      <c r="WO186" s="5">
        <v>12029</v>
      </c>
      <c r="WP186" s="5">
        <v>11881</v>
      </c>
      <c r="WQ186" s="5">
        <v>10963</v>
      </c>
      <c r="WR186" s="5">
        <v>11134</v>
      </c>
      <c r="WS186" s="5">
        <v>10596</v>
      </c>
      <c r="WT186" s="5">
        <v>17814</v>
      </c>
      <c r="WU186" s="5">
        <v>19519</v>
      </c>
      <c r="WV186" s="5">
        <v>21121</v>
      </c>
      <c r="WW186" s="5">
        <v>22640</v>
      </c>
      <c r="WX186" s="5">
        <v>24310</v>
      </c>
      <c r="WY186" s="5">
        <v>22238</v>
      </c>
      <c r="WZ186" s="5">
        <v>19010</v>
      </c>
      <c r="XA186" s="5">
        <v>18389</v>
      </c>
      <c r="XB186" s="5">
        <v>19689</v>
      </c>
      <c r="XC186" s="5">
        <v>21784</v>
      </c>
      <c r="XD186" s="5">
        <v>21769</v>
      </c>
      <c r="XE186" s="5">
        <v>18314</v>
      </c>
      <c r="XF186" s="5">
        <v>33216</v>
      </c>
      <c r="XG186" s="5">
        <v>22594</v>
      </c>
      <c r="XH186" s="5">
        <v>23067</v>
      </c>
      <c r="XI186" s="5">
        <v>14872</v>
      </c>
      <c r="XJ186" s="5">
        <v>10794</v>
      </c>
      <c r="XK186" s="5">
        <v>10070</v>
      </c>
      <c r="XL186" s="5">
        <v>11390</v>
      </c>
      <c r="XM186" s="5">
        <v>12334</v>
      </c>
      <c r="XN186" s="5">
        <v>12001</v>
      </c>
      <c r="XO186" s="5">
        <v>11813</v>
      </c>
      <c r="XP186" s="5">
        <v>9899</v>
      </c>
      <c r="XQ186" s="5">
        <v>7433</v>
      </c>
      <c r="XR186" s="5">
        <v>8787</v>
      </c>
      <c r="XS186" s="2">
        <v>19876</v>
      </c>
      <c r="XT186" s="3" t="s">
        <v>222</v>
      </c>
      <c r="XU186" s="3" t="s">
        <v>222</v>
      </c>
      <c r="XV186" s="3" t="s">
        <v>222</v>
      </c>
      <c r="XW186" s="3" t="s">
        <v>221</v>
      </c>
      <c r="XX186" s="3" t="s">
        <v>222</v>
      </c>
      <c r="XY186" s="3" t="s">
        <v>222</v>
      </c>
      <c r="XZ186" s="3" t="s">
        <v>305</v>
      </c>
    </row>
    <row r="187" spans="1:650" x14ac:dyDescent="0.3">
      <c r="A187" s="1" t="s">
        <v>181</v>
      </c>
      <c r="B187" s="2">
        <v>4057033</v>
      </c>
      <c r="C187" s="5">
        <v>11413</v>
      </c>
      <c r="D187" s="5">
        <v>10397</v>
      </c>
      <c r="E187" s="5">
        <v>12632</v>
      </c>
      <c r="F187" s="5">
        <v>9175</v>
      </c>
      <c r="G187" s="5">
        <v>18409</v>
      </c>
      <c r="H187" s="5">
        <v>11027</v>
      </c>
      <c r="I187" s="5">
        <v>872</v>
      </c>
      <c r="J187" s="5">
        <v>1022</v>
      </c>
      <c r="K187" s="5">
        <v>26923</v>
      </c>
      <c r="L187" s="5">
        <v>1012</v>
      </c>
      <c r="M187" s="5">
        <v>2149</v>
      </c>
      <c r="N187" s="5">
        <v>6300</v>
      </c>
      <c r="O187" s="5">
        <v>43694</v>
      </c>
      <c r="P187" s="5">
        <v>6795</v>
      </c>
      <c r="Q187" s="5">
        <v>8795</v>
      </c>
      <c r="R187" s="5">
        <v>7006</v>
      </c>
      <c r="S187" s="5">
        <v>4357</v>
      </c>
      <c r="T187" s="5">
        <v>24714</v>
      </c>
      <c r="U187" s="5">
        <v>16266</v>
      </c>
      <c r="V187" s="5">
        <v>21595</v>
      </c>
      <c r="W187" s="5">
        <v>-946</v>
      </c>
      <c r="X187" s="5">
        <v>7074</v>
      </c>
      <c r="Y187" s="5">
        <v>5993</v>
      </c>
      <c r="Z187" s="5">
        <v>438</v>
      </c>
      <c r="AA187" s="5">
        <v>1642</v>
      </c>
      <c r="AB187" s="5">
        <v>2029</v>
      </c>
      <c r="AC187" s="5">
        <v>268</v>
      </c>
      <c r="AD187" s="5">
        <v>-22</v>
      </c>
      <c r="AE187" s="5">
        <v>317</v>
      </c>
      <c r="AF187" s="5">
        <v>2178</v>
      </c>
      <c r="AG187" s="5">
        <v>0</v>
      </c>
      <c r="AH187" s="5">
        <v>0</v>
      </c>
      <c r="AI187" s="5">
        <v>0</v>
      </c>
      <c r="AJ187" s="5">
        <v>0</v>
      </c>
      <c r="AK187" s="5">
        <v>0</v>
      </c>
      <c r="AL187" s="5">
        <v>0</v>
      </c>
      <c r="AM187" s="5">
        <v>0</v>
      </c>
      <c r="AN187" s="5">
        <v>0</v>
      </c>
      <c r="AO187" s="5">
        <v>0</v>
      </c>
      <c r="AP187" s="5">
        <v>0</v>
      </c>
      <c r="AQ187" s="5">
        <v>0</v>
      </c>
      <c r="AR187" s="5">
        <v>0</v>
      </c>
      <c r="AS187" s="5">
        <v>0</v>
      </c>
      <c r="AT187" s="5">
        <v>0</v>
      </c>
      <c r="AU187" s="5">
        <v>0</v>
      </c>
      <c r="AV187" s="5">
        <v>0</v>
      </c>
      <c r="AW187" s="5">
        <v>0</v>
      </c>
      <c r="AX187" s="5">
        <v>0</v>
      </c>
      <c r="AY187" s="5">
        <v>0</v>
      </c>
      <c r="AZ187" s="5">
        <v>0</v>
      </c>
      <c r="BA187" s="5">
        <v>41</v>
      </c>
      <c r="BB187" s="5">
        <v>0</v>
      </c>
      <c r="BC187" s="5">
        <v>-92176</v>
      </c>
      <c r="BD187" s="5">
        <v>42804</v>
      </c>
      <c r="BE187" s="5">
        <v>30035</v>
      </c>
      <c r="BF187" s="5">
        <v>22339</v>
      </c>
      <c r="BG187" s="5">
        <v>114591</v>
      </c>
      <c r="BH187" s="5">
        <v>326942</v>
      </c>
      <c r="BI187" s="5">
        <v>50662</v>
      </c>
      <c r="BJ187" s="5">
        <v>42831</v>
      </c>
      <c r="BK187" s="5">
        <v>18054</v>
      </c>
      <c r="BL187" s="5">
        <v>42075</v>
      </c>
      <c r="BM187" s="5">
        <v>30226</v>
      </c>
      <c r="BN187" s="5">
        <v>17832</v>
      </c>
      <c r="BO187" s="5">
        <v>20111</v>
      </c>
      <c r="BP187" s="5">
        <v>49191</v>
      </c>
      <c r="BQ187" s="5">
        <v>19456</v>
      </c>
      <c r="BR187" s="5">
        <v>9763</v>
      </c>
      <c r="BS187" s="5">
        <v>16623</v>
      </c>
      <c r="BT187" s="5">
        <v>11840</v>
      </c>
      <c r="BU187" s="5">
        <v>11945</v>
      </c>
      <c r="BV187" s="5">
        <v>12827</v>
      </c>
      <c r="BW187" s="5">
        <v>8609</v>
      </c>
      <c r="BX187" s="5">
        <v>5628</v>
      </c>
      <c r="BY187" s="5">
        <v>6978</v>
      </c>
      <c r="BZ187" s="5">
        <v>9189</v>
      </c>
      <c r="CA187" s="5">
        <v>544</v>
      </c>
      <c r="CB187" s="5">
        <v>4873</v>
      </c>
      <c r="CC187" s="5">
        <v>8226</v>
      </c>
      <c r="CD187" s="5">
        <v>1296</v>
      </c>
      <c r="CE187" s="5">
        <v>1892</v>
      </c>
      <c r="CF187" s="5">
        <v>1754</v>
      </c>
      <c r="CG187" s="5">
        <v>1170</v>
      </c>
      <c r="CH187" s="5">
        <v>-407</v>
      </c>
      <c r="CI187" s="5">
        <v>5139</v>
      </c>
      <c r="CJ187" s="5">
        <v>22749</v>
      </c>
      <c r="CK187" s="5">
        <v>9523</v>
      </c>
      <c r="CL187" s="5">
        <v>13151</v>
      </c>
      <c r="CM187" s="5">
        <v>-409</v>
      </c>
      <c r="CN187" s="5">
        <v>22162</v>
      </c>
      <c r="CO187" s="5">
        <v>17835</v>
      </c>
      <c r="CP187" s="5">
        <v>3064</v>
      </c>
      <c r="CQ187" s="5">
        <v>6163</v>
      </c>
      <c r="CR187" s="5">
        <v>9503</v>
      </c>
      <c r="CS187" s="5">
        <v>9781</v>
      </c>
      <c r="CT187" s="5">
        <v>7692</v>
      </c>
      <c r="CU187" s="5">
        <v>190336</v>
      </c>
      <c r="CV187" s="5">
        <v>203512</v>
      </c>
      <c r="CW187" s="5">
        <v>137615</v>
      </c>
      <c r="CX187" s="5">
        <v>130113</v>
      </c>
      <c r="CY187" s="5">
        <v>94485</v>
      </c>
      <c r="CZ187" s="5">
        <v>81148</v>
      </c>
      <c r="DA187" s="5">
        <v>110210</v>
      </c>
      <c r="DB187" s="5">
        <v>109226</v>
      </c>
      <c r="DC187" s="5">
        <v>88268</v>
      </c>
      <c r="DD187" s="5">
        <v>57234</v>
      </c>
      <c r="DE187" s="5">
        <v>59611</v>
      </c>
      <c r="DF187" s="5">
        <v>59609</v>
      </c>
      <c r="DG187" s="5">
        <v>63013</v>
      </c>
      <c r="DH187" s="5">
        <v>52147</v>
      </c>
      <c r="DI187" s="5">
        <v>49352</v>
      </c>
      <c r="DJ187" s="5">
        <v>48390</v>
      </c>
      <c r="DK187" s="5">
        <v>45965</v>
      </c>
      <c r="DL187" s="5">
        <v>41326</v>
      </c>
      <c r="DM187" s="5">
        <v>39786</v>
      </c>
      <c r="DN187" s="5">
        <v>46692</v>
      </c>
      <c r="DO187" s="5">
        <v>47818</v>
      </c>
      <c r="DP187" s="5">
        <v>47428</v>
      </c>
      <c r="DQ187" s="5">
        <v>56107</v>
      </c>
      <c r="DR187" s="5">
        <v>48735</v>
      </c>
      <c r="DS187" s="5">
        <v>47457</v>
      </c>
      <c r="DT187" s="5">
        <v>52797</v>
      </c>
      <c r="DU187" s="5">
        <v>49342</v>
      </c>
      <c r="DV187" s="5">
        <v>51317</v>
      </c>
      <c r="DW187" s="5">
        <v>44905</v>
      </c>
      <c r="DX187" s="5">
        <v>50032</v>
      </c>
      <c r="DY187" s="5">
        <v>47014</v>
      </c>
      <c r="DZ187" s="5">
        <v>35395</v>
      </c>
      <c r="EA187" s="5">
        <v>11643</v>
      </c>
      <c r="EB187" s="5">
        <v>12574</v>
      </c>
      <c r="EC187" s="5">
        <v>10972</v>
      </c>
      <c r="ED187" s="5">
        <v>10514</v>
      </c>
      <c r="EE187" s="5">
        <v>12966</v>
      </c>
      <c r="EF187" s="5">
        <v>22105</v>
      </c>
      <c r="EG187" s="5">
        <v>27976</v>
      </c>
      <c r="EH187" s="5">
        <v>2478</v>
      </c>
      <c r="EI187" s="5">
        <v>10995</v>
      </c>
      <c r="EJ187" s="5">
        <v>12529</v>
      </c>
      <c r="EK187" s="5">
        <v>6093</v>
      </c>
      <c r="EL187" s="5">
        <v>8771</v>
      </c>
      <c r="EM187" s="5">
        <v>7778</v>
      </c>
      <c r="EN187" s="5">
        <v>1898</v>
      </c>
      <c r="EO187" s="5">
        <v>305</v>
      </c>
      <c r="EP187" s="5">
        <v>4381</v>
      </c>
      <c r="EQ187" s="5">
        <v>1665</v>
      </c>
      <c r="ER187" s="5">
        <v>5524</v>
      </c>
      <c r="ES187" s="5">
        <v>-502</v>
      </c>
      <c r="ET187" s="5">
        <v>23633</v>
      </c>
      <c r="EU187" s="5">
        <v>7913</v>
      </c>
      <c r="EV187" s="5">
        <v>11151</v>
      </c>
      <c r="EW187" s="5">
        <v>6128</v>
      </c>
      <c r="EX187" s="5">
        <v>3557</v>
      </c>
      <c r="EY187" s="5">
        <v>7506</v>
      </c>
      <c r="EZ187" s="5">
        <v>19890</v>
      </c>
      <c r="FA187" s="5">
        <v>8647</v>
      </c>
      <c r="FB187" s="5">
        <v>5873</v>
      </c>
      <c r="FC187" s="5">
        <v>14467</v>
      </c>
      <c r="FD187" s="5">
        <v>24879</v>
      </c>
      <c r="FE187" s="5">
        <v>8653</v>
      </c>
      <c r="FF187" s="5">
        <v>6126</v>
      </c>
      <c r="FG187" s="5">
        <v>0</v>
      </c>
      <c r="FH187" s="5">
        <v>0</v>
      </c>
      <c r="FI187" s="5">
        <v>0</v>
      </c>
      <c r="FJ187" s="5">
        <v>0</v>
      </c>
      <c r="FK187" s="5">
        <v>0</v>
      </c>
      <c r="FL187" s="5">
        <v>0</v>
      </c>
      <c r="FM187" s="5">
        <v>0</v>
      </c>
      <c r="FN187" s="5">
        <v>0</v>
      </c>
      <c r="FO187" s="5">
        <v>0</v>
      </c>
      <c r="FP187" s="5">
        <v>0</v>
      </c>
      <c r="FQ187" s="5">
        <v>0</v>
      </c>
      <c r="FR187" s="5">
        <v>0</v>
      </c>
      <c r="FS187" s="5">
        <v>0</v>
      </c>
      <c r="FT187" s="5">
        <v>0</v>
      </c>
      <c r="FU187" s="5" t="s">
        <v>220</v>
      </c>
      <c r="FV187" s="5" t="s">
        <v>220</v>
      </c>
      <c r="FW187" s="5" t="s">
        <v>220</v>
      </c>
      <c r="FX187" s="5" t="s">
        <v>220</v>
      </c>
      <c r="FY187" s="5" t="s">
        <v>220</v>
      </c>
      <c r="FZ187" s="5" t="s">
        <v>220</v>
      </c>
      <c r="GA187" s="5" t="s">
        <v>220</v>
      </c>
      <c r="GB187" s="5" t="s">
        <v>220</v>
      </c>
      <c r="GC187" s="5" t="s">
        <v>220</v>
      </c>
      <c r="GD187" s="5" t="s">
        <v>220</v>
      </c>
      <c r="GE187" s="5" t="s">
        <v>220</v>
      </c>
      <c r="GF187" s="5" t="s">
        <v>220</v>
      </c>
      <c r="GG187" s="5" t="s">
        <v>220</v>
      </c>
      <c r="GH187" s="5" t="s">
        <v>220</v>
      </c>
      <c r="GI187" s="5" t="s">
        <v>220</v>
      </c>
      <c r="GJ187" s="5" t="s">
        <v>220</v>
      </c>
      <c r="GK187" s="5" t="s">
        <v>220</v>
      </c>
      <c r="GL187" s="5" t="s">
        <v>220</v>
      </c>
      <c r="GM187" s="5">
        <v>233502</v>
      </c>
      <c r="GN187" s="5">
        <v>275674</v>
      </c>
      <c r="GO187" s="5">
        <v>180675</v>
      </c>
      <c r="GP187" s="5">
        <v>159564</v>
      </c>
      <c r="GQ187" s="5">
        <v>142483</v>
      </c>
      <c r="GR187" s="5">
        <v>126120</v>
      </c>
      <c r="GS187" s="5">
        <v>151003</v>
      </c>
      <c r="GT187" s="5">
        <v>125553</v>
      </c>
      <c r="GU187" s="5">
        <v>134794</v>
      </c>
      <c r="GV187" s="5">
        <v>76402</v>
      </c>
      <c r="GW187" s="5">
        <v>74830</v>
      </c>
      <c r="GX187" s="5">
        <v>83869</v>
      </c>
      <c r="GY187" s="5">
        <v>115029</v>
      </c>
      <c r="GZ187" s="5">
        <v>65713</v>
      </c>
      <c r="HA187" s="5">
        <v>66678</v>
      </c>
      <c r="HB187" s="5">
        <v>61073</v>
      </c>
      <c r="HC187" s="5">
        <v>53879</v>
      </c>
      <c r="HD187" s="5">
        <v>73318</v>
      </c>
      <c r="HE187" s="5">
        <v>56761</v>
      </c>
      <c r="HF187" s="5">
        <v>91514</v>
      </c>
      <c r="HG187" s="5">
        <v>-32251</v>
      </c>
      <c r="HH187" s="5">
        <v>131205</v>
      </c>
      <c r="HI187" s="5">
        <v>107787</v>
      </c>
      <c r="HJ187" s="5">
        <v>89160</v>
      </c>
      <c r="HK187" s="5">
        <v>170787</v>
      </c>
      <c r="HL187" s="5">
        <v>423819</v>
      </c>
      <c r="HM187" s="5">
        <v>127104</v>
      </c>
      <c r="HN187" s="5">
        <v>103062</v>
      </c>
      <c r="HO187" s="5">
        <v>83908</v>
      </c>
      <c r="HP187" s="5">
        <v>129050</v>
      </c>
      <c r="HQ187" s="5">
        <v>95674</v>
      </c>
      <c r="HR187" s="5">
        <v>67045</v>
      </c>
      <c r="HS187" s="5">
        <v>388424</v>
      </c>
      <c r="HT187" s="5">
        <v>420333</v>
      </c>
      <c r="HU187" s="5">
        <v>396192</v>
      </c>
      <c r="HV187" s="5">
        <v>440326</v>
      </c>
      <c r="HW187" s="5">
        <v>496229</v>
      </c>
      <c r="HX187" s="5">
        <v>436948</v>
      </c>
      <c r="HY187" s="5">
        <v>369663</v>
      </c>
      <c r="HZ187" s="5">
        <v>469126</v>
      </c>
      <c r="IA187" s="5">
        <v>694853</v>
      </c>
      <c r="IB187" s="5">
        <v>1076314</v>
      </c>
      <c r="IC187" s="5">
        <v>918477</v>
      </c>
      <c r="ID187" s="5">
        <v>868802</v>
      </c>
      <c r="IE187" s="5">
        <v>823227</v>
      </c>
      <c r="IF187" s="5">
        <v>765892</v>
      </c>
      <c r="IG187" s="5">
        <v>802824</v>
      </c>
      <c r="IH187" s="5">
        <v>755797</v>
      </c>
      <c r="II187" s="5">
        <v>709356</v>
      </c>
      <c r="IJ187" s="5">
        <v>715833</v>
      </c>
      <c r="IK187" s="5">
        <v>685363</v>
      </c>
      <c r="IL187" s="5">
        <v>629046</v>
      </c>
      <c r="IM187" s="5">
        <v>673741</v>
      </c>
      <c r="IN187" s="5">
        <v>469419</v>
      </c>
      <c r="IO187" s="5">
        <v>461688</v>
      </c>
      <c r="IP187" s="5">
        <v>478606</v>
      </c>
      <c r="IQ187" s="5">
        <v>556381</v>
      </c>
      <c r="IR187" s="5">
        <v>528529</v>
      </c>
      <c r="IS187" s="5">
        <v>517951</v>
      </c>
      <c r="IT187" s="5">
        <v>554291</v>
      </c>
      <c r="IU187" s="5">
        <v>557822</v>
      </c>
      <c r="IV187" s="5">
        <v>567020</v>
      </c>
      <c r="IW187" s="5">
        <v>573563</v>
      </c>
      <c r="IX187" s="5">
        <v>558897</v>
      </c>
      <c r="IY187" s="5">
        <v>0</v>
      </c>
      <c r="IZ187" s="5">
        <v>0</v>
      </c>
      <c r="JA187" s="5">
        <v>0</v>
      </c>
      <c r="JB187" s="5">
        <v>0</v>
      </c>
      <c r="JC187" s="5">
        <v>0</v>
      </c>
      <c r="JD187" s="5">
        <v>0</v>
      </c>
      <c r="JE187" s="5">
        <v>0</v>
      </c>
      <c r="JF187" s="5">
        <v>0</v>
      </c>
      <c r="JG187" s="5">
        <v>0</v>
      </c>
      <c r="JH187" s="5">
        <v>0</v>
      </c>
      <c r="JI187" s="5">
        <v>0</v>
      </c>
      <c r="JJ187" s="5">
        <v>0</v>
      </c>
      <c r="JK187" s="5">
        <v>0</v>
      </c>
      <c r="JL187" s="5">
        <v>0</v>
      </c>
      <c r="JM187" s="5">
        <v>0</v>
      </c>
      <c r="JN187" s="5">
        <v>0</v>
      </c>
      <c r="JO187" s="5">
        <v>11</v>
      </c>
      <c r="JP187" s="5">
        <v>12</v>
      </c>
      <c r="JQ187" s="5">
        <v>1</v>
      </c>
      <c r="JR187" s="5">
        <v>43</v>
      </c>
      <c r="JS187" s="5">
        <v>49299</v>
      </c>
      <c r="JT187" s="5">
        <v>50459</v>
      </c>
      <c r="JU187" s="5">
        <v>54068</v>
      </c>
      <c r="JV187" s="5">
        <v>56415</v>
      </c>
      <c r="JW187" s="5">
        <v>66896</v>
      </c>
      <c r="JX187" s="5">
        <v>65619</v>
      </c>
      <c r="JY187" s="5">
        <v>53612</v>
      </c>
      <c r="JZ187" s="5">
        <v>53186</v>
      </c>
      <c r="KA187" s="5">
        <v>48634</v>
      </c>
      <c r="KB187" s="5">
        <v>43892</v>
      </c>
      <c r="KC187" s="5">
        <v>45608</v>
      </c>
      <c r="KD187" s="5">
        <v>45129</v>
      </c>
      <c r="KE187" s="5">
        <v>59480</v>
      </c>
      <c r="KF187" s="5">
        <v>119649</v>
      </c>
      <c r="KG187" s="5">
        <v>63549</v>
      </c>
      <c r="KH187" s="5">
        <v>45828</v>
      </c>
      <c r="KI187" s="5">
        <v>40103</v>
      </c>
      <c r="KJ187" s="5">
        <v>32894</v>
      </c>
      <c r="KK187" s="5">
        <v>26041</v>
      </c>
      <c r="KL187" s="5">
        <v>25522</v>
      </c>
      <c r="KM187" s="5">
        <v>24972</v>
      </c>
      <c r="KN187" s="5">
        <v>49426</v>
      </c>
      <c r="KO187" s="5">
        <v>43554</v>
      </c>
      <c r="KP187" s="5">
        <v>46446</v>
      </c>
      <c r="KQ187" s="5">
        <v>45169</v>
      </c>
      <c r="KR187" s="5">
        <v>31606</v>
      </c>
      <c r="KS187" s="5">
        <v>33827</v>
      </c>
      <c r="KT187" s="5">
        <v>31404</v>
      </c>
      <c r="KU187" s="5">
        <v>33503</v>
      </c>
      <c r="KV187" s="5">
        <v>32996</v>
      </c>
      <c r="KW187" s="5">
        <v>22974</v>
      </c>
      <c r="KX187" s="5">
        <v>23669</v>
      </c>
      <c r="KY187" s="5">
        <v>37260</v>
      </c>
      <c r="KZ187" s="5">
        <v>18835</v>
      </c>
      <c r="LA187" s="5">
        <v>19547</v>
      </c>
      <c r="LB187" s="5">
        <v>19981</v>
      </c>
      <c r="LC187" s="5">
        <v>9389</v>
      </c>
      <c r="LD187" s="5">
        <v>12740</v>
      </c>
      <c r="LE187" s="5">
        <v>15408</v>
      </c>
      <c r="LF187" s="5">
        <v>15243</v>
      </c>
      <c r="LG187" s="5">
        <v>13451</v>
      </c>
      <c r="LH187" s="5">
        <v>8498</v>
      </c>
      <c r="LI187" s="5">
        <v>8145</v>
      </c>
      <c r="LJ187" s="5">
        <v>7987</v>
      </c>
      <c r="LK187" s="5">
        <v>15025</v>
      </c>
      <c r="LL187" s="5">
        <v>21171</v>
      </c>
      <c r="LM187" s="5">
        <v>13385</v>
      </c>
      <c r="LN187" s="5">
        <v>12260</v>
      </c>
      <c r="LO187" s="5">
        <v>12319</v>
      </c>
      <c r="LP187" s="5">
        <v>11573</v>
      </c>
      <c r="LQ187" s="5">
        <v>10662</v>
      </c>
      <c r="LR187" s="5">
        <v>5224</v>
      </c>
      <c r="LS187" s="5">
        <v>5826</v>
      </c>
      <c r="LT187" s="5">
        <v>5316</v>
      </c>
      <c r="LU187" s="5">
        <v>5833</v>
      </c>
      <c r="LV187" s="5">
        <v>4321</v>
      </c>
      <c r="LW187" s="5">
        <v>5347</v>
      </c>
      <c r="LX187" s="5">
        <v>4831</v>
      </c>
      <c r="LY187" s="5">
        <v>4464</v>
      </c>
      <c r="LZ187" s="5">
        <v>4386</v>
      </c>
      <c r="MA187" s="5">
        <v>3374</v>
      </c>
      <c r="MB187" s="5">
        <v>4466</v>
      </c>
      <c r="MC187" s="5">
        <v>3750</v>
      </c>
      <c r="MD187" s="5">
        <v>4490</v>
      </c>
      <c r="ME187" s="5">
        <v>4887</v>
      </c>
      <c r="MF187" s="5">
        <v>4405</v>
      </c>
      <c r="MG187" s="5">
        <v>3536</v>
      </c>
      <c r="MH187" s="5">
        <v>4285</v>
      </c>
      <c r="MI187" s="5">
        <v>4738</v>
      </c>
      <c r="MJ187" s="5">
        <v>3659</v>
      </c>
      <c r="MK187" s="5">
        <v>3575</v>
      </c>
      <c r="ML187" s="5">
        <v>4612</v>
      </c>
      <c r="MM187" s="5">
        <v>4283</v>
      </c>
      <c r="MN187" s="5">
        <v>2784</v>
      </c>
      <c r="MO187" s="5">
        <v>3666</v>
      </c>
      <c r="MP187" s="5">
        <v>2554</v>
      </c>
      <c r="MQ187" s="5">
        <v>0</v>
      </c>
      <c r="MR187" s="5">
        <v>0</v>
      </c>
      <c r="MS187" s="5">
        <v>0</v>
      </c>
      <c r="MT187" s="5">
        <v>0</v>
      </c>
      <c r="MU187" s="5">
        <v>0</v>
      </c>
      <c r="MV187" s="5">
        <v>0</v>
      </c>
      <c r="MW187" s="5">
        <v>45</v>
      </c>
      <c r="MX187" s="5">
        <v>82</v>
      </c>
      <c r="MY187" s="5">
        <v>113</v>
      </c>
      <c r="MZ187" s="5">
        <v>1340</v>
      </c>
      <c r="NA187" s="5">
        <v>1064</v>
      </c>
      <c r="NB187" s="5">
        <v>908</v>
      </c>
      <c r="NC187" s="5">
        <v>1245</v>
      </c>
      <c r="ND187" s="5">
        <v>745</v>
      </c>
      <c r="NE187" s="5" t="s">
        <v>220</v>
      </c>
      <c r="NF187" s="5" t="s">
        <v>220</v>
      </c>
      <c r="NG187" s="5" t="s">
        <v>220</v>
      </c>
      <c r="NH187" s="5" t="s">
        <v>220</v>
      </c>
      <c r="NI187" s="5" t="s">
        <v>220</v>
      </c>
      <c r="NJ187" s="5" t="s">
        <v>220</v>
      </c>
      <c r="NK187" s="5" t="s">
        <v>220</v>
      </c>
      <c r="NL187" s="5" t="s">
        <v>220</v>
      </c>
      <c r="NM187" s="5" t="s">
        <v>220</v>
      </c>
      <c r="NN187" s="5" t="s">
        <v>220</v>
      </c>
      <c r="NO187" s="5" t="s">
        <v>220</v>
      </c>
      <c r="NP187" s="5" t="s">
        <v>220</v>
      </c>
      <c r="NQ187" s="5" t="s">
        <v>220</v>
      </c>
      <c r="NR187" s="5" t="s">
        <v>220</v>
      </c>
      <c r="NS187" s="5" t="s">
        <v>220</v>
      </c>
      <c r="NT187" s="5" t="s">
        <v>220</v>
      </c>
      <c r="NU187" s="5" t="s">
        <v>220</v>
      </c>
      <c r="NV187" s="5" t="s">
        <v>220</v>
      </c>
      <c r="NW187" s="5">
        <v>0</v>
      </c>
      <c r="NX187" s="5">
        <v>0</v>
      </c>
      <c r="NY187" s="5">
        <v>0</v>
      </c>
      <c r="NZ187" s="5">
        <v>0</v>
      </c>
      <c r="OA187" s="5">
        <v>0</v>
      </c>
      <c r="OB187" s="5">
        <v>0</v>
      </c>
      <c r="OC187" s="5">
        <v>0</v>
      </c>
      <c r="OD187" s="5">
        <v>0</v>
      </c>
      <c r="OE187" s="5">
        <v>0</v>
      </c>
      <c r="OF187" s="5">
        <v>0</v>
      </c>
      <c r="OG187" s="5">
        <v>0</v>
      </c>
      <c r="OH187" s="5">
        <v>0</v>
      </c>
      <c r="OI187" s="5">
        <v>0</v>
      </c>
      <c r="OJ187" s="5">
        <v>0</v>
      </c>
      <c r="OK187" s="5" t="s">
        <v>220</v>
      </c>
      <c r="OL187" s="5" t="s">
        <v>220</v>
      </c>
      <c r="OM187" s="5" t="s">
        <v>220</v>
      </c>
      <c r="ON187" s="5" t="s">
        <v>220</v>
      </c>
      <c r="OO187" s="5" t="s">
        <v>220</v>
      </c>
      <c r="OP187" s="5" t="s">
        <v>220</v>
      </c>
      <c r="OQ187" s="5" t="s">
        <v>220</v>
      </c>
      <c r="OR187" s="5" t="s">
        <v>220</v>
      </c>
      <c r="OS187" s="5" t="s">
        <v>220</v>
      </c>
      <c r="OT187" s="5" t="s">
        <v>220</v>
      </c>
      <c r="OU187" s="5" t="s">
        <v>220</v>
      </c>
      <c r="OV187" s="5" t="s">
        <v>220</v>
      </c>
      <c r="OW187" s="5" t="s">
        <v>220</v>
      </c>
      <c r="OX187" s="5" t="s">
        <v>220</v>
      </c>
      <c r="OY187" s="5" t="s">
        <v>220</v>
      </c>
      <c r="OZ187" s="5" t="s">
        <v>220</v>
      </c>
      <c r="PA187" s="5" t="s">
        <v>220</v>
      </c>
      <c r="PB187" s="5" t="s">
        <v>220</v>
      </c>
      <c r="PC187" s="5">
        <v>22865</v>
      </c>
      <c r="PD187" s="5">
        <v>22577</v>
      </c>
      <c r="PE187" s="5">
        <v>20857</v>
      </c>
      <c r="PF187" s="5">
        <v>19273</v>
      </c>
      <c r="PG187" s="5">
        <v>20275</v>
      </c>
      <c r="PH187" s="5">
        <v>15558</v>
      </c>
      <c r="PI187" s="5">
        <v>15297</v>
      </c>
      <c r="PJ187" s="5">
        <v>14397</v>
      </c>
      <c r="PK187" s="5">
        <v>10898</v>
      </c>
      <c r="PL187" s="5">
        <v>11969</v>
      </c>
      <c r="PM187" s="5">
        <v>10558</v>
      </c>
      <c r="PN187" s="5">
        <v>11499</v>
      </c>
      <c r="PO187" s="5">
        <v>11134</v>
      </c>
      <c r="PP187" s="5">
        <v>11544</v>
      </c>
      <c r="PQ187" s="5">
        <v>10425</v>
      </c>
      <c r="PR187" s="5">
        <v>9302</v>
      </c>
      <c r="PS187" s="5">
        <v>11333</v>
      </c>
      <c r="PT187" s="5">
        <v>13502</v>
      </c>
      <c r="PU187" s="5">
        <v>11472</v>
      </c>
      <c r="PV187" s="5">
        <v>12190</v>
      </c>
      <c r="PW187" s="5">
        <v>11730</v>
      </c>
      <c r="PX187" s="5">
        <v>12354</v>
      </c>
      <c r="PY187" s="5">
        <v>12951</v>
      </c>
      <c r="PZ187" s="5">
        <v>18207</v>
      </c>
      <c r="QA187" s="5">
        <v>18745</v>
      </c>
      <c r="QB187" s="5">
        <v>18690</v>
      </c>
      <c r="QC187" s="5">
        <v>17358</v>
      </c>
      <c r="QD187" s="5">
        <v>15919</v>
      </c>
      <c r="QE187" s="5">
        <v>15644</v>
      </c>
      <c r="QF187" s="5">
        <v>16577</v>
      </c>
      <c r="QG187" s="5">
        <v>15385</v>
      </c>
      <c r="QH187" s="5">
        <v>14387</v>
      </c>
      <c r="QI187" s="5">
        <v>62188</v>
      </c>
      <c r="QJ187" s="5">
        <v>61359</v>
      </c>
      <c r="QK187" s="5">
        <v>46645</v>
      </c>
      <c r="QL187" s="5">
        <v>29433</v>
      </c>
      <c r="QM187" s="5">
        <v>34579</v>
      </c>
      <c r="QN187" s="5">
        <v>23006</v>
      </c>
      <c r="QO187" s="5">
        <v>22562</v>
      </c>
      <c r="QP187" s="5">
        <v>4453</v>
      </c>
      <c r="QQ187" s="5">
        <v>27688</v>
      </c>
      <c r="QR187" s="5">
        <v>44858</v>
      </c>
      <c r="QS187" s="5">
        <v>30197</v>
      </c>
      <c r="QT187" s="5">
        <v>34056</v>
      </c>
      <c r="QU187" s="5">
        <v>33497</v>
      </c>
      <c r="QV187" s="5">
        <v>36386</v>
      </c>
      <c r="QW187" s="5">
        <v>36796</v>
      </c>
      <c r="QX187" s="5">
        <v>34565</v>
      </c>
      <c r="QY187" s="5">
        <v>33805</v>
      </c>
      <c r="QZ187" s="5">
        <v>35029</v>
      </c>
      <c r="RA187" s="5">
        <v>32443</v>
      </c>
      <c r="RB187" s="5">
        <v>27550</v>
      </c>
      <c r="RC187" s="5">
        <v>31542</v>
      </c>
      <c r="RD187" s="5">
        <v>30954</v>
      </c>
      <c r="RE187" s="5">
        <v>36747</v>
      </c>
      <c r="RF187" s="5">
        <v>39840</v>
      </c>
      <c r="RG187" s="5">
        <v>42273</v>
      </c>
      <c r="RH187" s="5">
        <v>37802</v>
      </c>
      <c r="RI187" s="5">
        <v>35440</v>
      </c>
      <c r="RJ187" s="5">
        <v>30923</v>
      </c>
      <c r="RK187" s="5">
        <v>30625</v>
      </c>
      <c r="RL187" s="5">
        <v>27259</v>
      </c>
      <c r="RM187" s="5">
        <v>26338</v>
      </c>
      <c r="RN187" s="5">
        <v>21943</v>
      </c>
      <c r="RO187" s="5">
        <v>25840</v>
      </c>
      <c r="RP187" s="5">
        <v>25671</v>
      </c>
      <c r="RQ187" s="5">
        <v>26239</v>
      </c>
      <c r="RR187" s="5">
        <v>26887</v>
      </c>
      <c r="RS187" s="5">
        <v>27631</v>
      </c>
      <c r="RT187" s="5">
        <v>33517</v>
      </c>
      <c r="RU187" s="5">
        <v>27287</v>
      </c>
      <c r="RV187" s="5">
        <v>23866</v>
      </c>
      <c r="RW187" s="5">
        <v>22346</v>
      </c>
      <c r="RX187" s="5">
        <v>25267</v>
      </c>
      <c r="RY187" s="5">
        <v>20470</v>
      </c>
      <c r="RZ187" s="5">
        <v>24826</v>
      </c>
      <c r="SA187" s="5">
        <v>24579</v>
      </c>
      <c r="SB187" s="5">
        <v>23498</v>
      </c>
      <c r="SC187" s="5">
        <v>23739</v>
      </c>
      <c r="SD187" s="5">
        <v>24943</v>
      </c>
      <c r="SE187" s="5">
        <v>20317</v>
      </c>
      <c r="SF187" s="5">
        <v>23440</v>
      </c>
      <c r="SG187" s="5">
        <v>26582</v>
      </c>
      <c r="SH187" s="5">
        <v>25145</v>
      </c>
      <c r="SI187" s="5">
        <v>27599</v>
      </c>
      <c r="SJ187" s="5">
        <v>24973</v>
      </c>
      <c r="SK187" s="5">
        <v>27592</v>
      </c>
      <c r="SL187" s="5">
        <v>25326</v>
      </c>
      <c r="SM187" s="5">
        <v>23573</v>
      </c>
      <c r="SN187" s="5">
        <v>28387</v>
      </c>
      <c r="SO187" s="5">
        <v>20501</v>
      </c>
      <c r="SP187" s="5">
        <v>18052</v>
      </c>
      <c r="SQ187" s="5">
        <v>17240</v>
      </c>
      <c r="SR187" s="5">
        <v>15130</v>
      </c>
      <c r="SS187" s="5">
        <v>14517</v>
      </c>
      <c r="ST187" s="5">
        <v>14080</v>
      </c>
      <c r="SU187" s="5">
        <v>37915</v>
      </c>
      <c r="SV187" s="5">
        <v>42836</v>
      </c>
      <c r="SW187" s="5">
        <v>46662</v>
      </c>
      <c r="SX187" s="5">
        <v>41209</v>
      </c>
      <c r="SY187" s="5">
        <v>29180</v>
      </c>
      <c r="SZ187" s="5">
        <v>15590</v>
      </c>
      <c r="TA187" s="5">
        <v>21121</v>
      </c>
      <c r="TB187" s="5">
        <v>25712</v>
      </c>
      <c r="TC187" s="5">
        <v>31031</v>
      </c>
      <c r="TD187" s="5">
        <v>13079</v>
      </c>
      <c r="TE187" s="5">
        <v>10018</v>
      </c>
      <c r="TF187" s="5">
        <v>4284</v>
      </c>
      <c r="TG187" s="5">
        <v>4300</v>
      </c>
      <c r="TH187" s="5">
        <v>4155</v>
      </c>
      <c r="TI187" s="5">
        <v>3808</v>
      </c>
      <c r="TJ187" s="5">
        <v>3912</v>
      </c>
      <c r="TK187" s="5">
        <v>3897</v>
      </c>
      <c r="TL187" s="5">
        <v>3609</v>
      </c>
      <c r="TM187" s="5">
        <v>6378</v>
      </c>
      <c r="TN187" s="5">
        <v>6101</v>
      </c>
      <c r="TO187" s="5">
        <v>6558</v>
      </c>
      <c r="TP187" s="5">
        <v>22491</v>
      </c>
      <c r="TQ187" s="5">
        <v>5417</v>
      </c>
      <c r="TR187" s="5">
        <v>5601</v>
      </c>
      <c r="TS187" s="5">
        <v>6944</v>
      </c>
      <c r="TT187" s="5">
        <v>6532</v>
      </c>
      <c r="TU187" s="5">
        <v>5747</v>
      </c>
      <c r="TV187" s="5">
        <v>5344</v>
      </c>
      <c r="TW187" s="5">
        <v>5690</v>
      </c>
      <c r="TX187" s="5">
        <v>5307</v>
      </c>
      <c r="TY187" s="5">
        <v>4499</v>
      </c>
      <c r="TZ187" s="5">
        <v>4126</v>
      </c>
      <c r="UA187" s="5">
        <v>20</v>
      </c>
      <c r="UB187" s="5">
        <v>116</v>
      </c>
      <c r="UC187" s="5">
        <v>138</v>
      </c>
      <c r="UD187" s="5">
        <v>81</v>
      </c>
      <c r="UE187" s="5">
        <v>11</v>
      </c>
      <c r="UF187" s="5">
        <v>0</v>
      </c>
      <c r="UG187" s="5">
        <v>0</v>
      </c>
      <c r="UH187" s="5">
        <v>40</v>
      </c>
      <c r="UI187" s="5">
        <v>0</v>
      </c>
      <c r="UJ187" s="5">
        <v>0</v>
      </c>
      <c r="UK187" s="5">
        <v>16</v>
      </c>
      <c r="UL187" s="5">
        <v>113</v>
      </c>
      <c r="UM187" s="5">
        <v>134</v>
      </c>
      <c r="UN187" s="5">
        <v>62</v>
      </c>
      <c r="UO187" s="5">
        <v>234</v>
      </c>
      <c r="UP187" s="5">
        <v>554</v>
      </c>
      <c r="UQ187" s="5">
        <v>1586</v>
      </c>
      <c r="UR187" s="5">
        <v>2133</v>
      </c>
      <c r="US187" s="5">
        <v>1937</v>
      </c>
      <c r="UT187" s="5">
        <v>1473</v>
      </c>
      <c r="UU187" s="5">
        <v>3070</v>
      </c>
      <c r="UV187" s="5">
        <v>2812</v>
      </c>
      <c r="UW187" s="5">
        <v>2620</v>
      </c>
      <c r="UX187" s="5">
        <v>1270</v>
      </c>
      <c r="UY187" s="5">
        <v>0</v>
      </c>
      <c r="UZ187" s="5">
        <v>0</v>
      </c>
      <c r="VA187" s="5">
        <v>0</v>
      </c>
      <c r="VB187" s="5">
        <v>0</v>
      </c>
      <c r="VC187" s="5">
        <v>0</v>
      </c>
      <c r="VD187" s="5">
        <v>0</v>
      </c>
      <c r="VE187" s="5">
        <v>0</v>
      </c>
      <c r="VF187" s="5">
        <v>0</v>
      </c>
      <c r="VG187" s="5">
        <v>20033</v>
      </c>
      <c r="VH187" s="5">
        <v>65046</v>
      </c>
      <c r="VI187" s="5">
        <v>61666</v>
      </c>
      <c r="VJ187" s="5">
        <v>57106</v>
      </c>
      <c r="VK187" s="5">
        <v>48741</v>
      </c>
      <c r="VL187" s="5">
        <v>90762</v>
      </c>
      <c r="VM187" s="5">
        <v>25261</v>
      </c>
      <c r="VN187" s="5">
        <v>77956</v>
      </c>
      <c r="VO187" s="5">
        <v>65726</v>
      </c>
      <c r="VP187" s="5">
        <v>60900</v>
      </c>
      <c r="VQ187" s="5">
        <v>55965</v>
      </c>
      <c r="VR187" s="5">
        <v>57589</v>
      </c>
      <c r="VS187" s="5">
        <v>56926</v>
      </c>
      <c r="VT187" s="5">
        <v>59188</v>
      </c>
      <c r="VU187" s="5">
        <v>55374</v>
      </c>
      <c r="VV187" s="5">
        <v>63008</v>
      </c>
      <c r="VW187" s="5">
        <v>76415</v>
      </c>
      <c r="VX187" s="5">
        <v>85141</v>
      </c>
      <c r="VY187" s="5">
        <v>53483</v>
      </c>
      <c r="VZ187" s="5">
        <v>53056</v>
      </c>
      <c r="WA187" s="5">
        <v>78006</v>
      </c>
      <c r="WB187" s="5">
        <v>67182</v>
      </c>
      <c r="WC187" s="5">
        <v>63322</v>
      </c>
      <c r="WD187" s="5">
        <v>96154</v>
      </c>
      <c r="WE187" s="5">
        <v>60477</v>
      </c>
      <c r="WF187" s="5">
        <v>53085</v>
      </c>
      <c r="WG187" s="5">
        <v>48306</v>
      </c>
      <c r="WH187" s="5">
        <v>39139</v>
      </c>
      <c r="WI187" s="5">
        <v>39575</v>
      </c>
      <c r="WJ187" s="5">
        <v>36361</v>
      </c>
      <c r="WK187" s="5">
        <v>33226</v>
      </c>
      <c r="WL187" s="5">
        <v>32060</v>
      </c>
      <c r="WM187" s="5">
        <v>2258</v>
      </c>
      <c r="WN187" s="5">
        <v>2823</v>
      </c>
      <c r="WO187" s="5">
        <v>1960</v>
      </c>
      <c r="WP187" s="5">
        <v>1593</v>
      </c>
      <c r="WQ187" s="5">
        <v>1880</v>
      </c>
      <c r="WR187" s="5">
        <v>839</v>
      </c>
      <c r="WS187" s="5">
        <v>1861</v>
      </c>
      <c r="WT187" s="5">
        <v>2180</v>
      </c>
      <c r="WU187" s="5">
        <v>116</v>
      </c>
      <c r="WV187" s="5">
        <v>1685</v>
      </c>
      <c r="WW187" s="5">
        <v>1568</v>
      </c>
      <c r="WX187" s="5">
        <v>2138</v>
      </c>
      <c r="WY187" s="5">
        <v>1649</v>
      </c>
      <c r="WZ187" s="5">
        <v>2292</v>
      </c>
      <c r="XA187" s="5">
        <v>2558</v>
      </c>
      <c r="XB187" s="5">
        <v>3548</v>
      </c>
      <c r="XC187" s="5">
        <v>3617</v>
      </c>
      <c r="XD187" s="5">
        <v>3550</v>
      </c>
      <c r="XE187" s="5">
        <v>3782</v>
      </c>
      <c r="XF187" s="5">
        <v>5221</v>
      </c>
      <c r="XG187" s="5">
        <v>7708</v>
      </c>
      <c r="XH187" s="5">
        <v>5906</v>
      </c>
      <c r="XI187" s="5">
        <v>3900</v>
      </c>
      <c r="XJ187" s="5">
        <v>11686</v>
      </c>
      <c r="XK187" s="5">
        <v>4703</v>
      </c>
      <c r="XL187" s="5">
        <v>4761</v>
      </c>
      <c r="XM187" s="5">
        <v>4079</v>
      </c>
      <c r="XN187" s="5">
        <v>4346</v>
      </c>
      <c r="XO187" s="5">
        <v>4176</v>
      </c>
      <c r="XP187" s="5">
        <v>3582</v>
      </c>
      <c r="XQ187" s="5">
        <v>2556</v>
      </c>
      <c r="XR187" s="5">
        <v>2698</v>
      </c>
      <c r="XS187" s="2">
        <v>20387</v>
      </c>
      <c r="XT187" s="3" t="s">
        <v>222</v>
      </c>
      <c r="XU187" s="3" t="s">
        <v>221</v>
      </c>
      <c r="XV187" s="3" t="s">
        <v>221</v>
      </c>
      <c r="XW187" s="3" t="s">
        <v>221</v>
      </c>
      <c r="XX187" s="3" t="s">
        <v>222</v>
      </c>
      <c r="XY187" s="3" t="s">
        <v>222</v>
      </c>
      <c r="XZ187" s="3" t="s">
        <v>239</v>
      </c>
    </row>
    <row r="188" spans="1:650" x14ac:dyDescent="0.3">
      <c r="A188" s="1" t="s">
        <v>182</v>
      </c>
      <c r="B188" s="2">
        <v>4082573</v>
      </c>
      <c r="C188" s="5">
        <v>12428</v>
      </c>
      <c r="D188" s="5">
        <v>19907</v>
      </c>
      <c r="E188" s="5">
        <v>55769</v>
      </c>
      <c r="F188" s="5">
        <v>14696</v>
      </c>
      <c r="G188" s="5">
        <v>11443</v>
      </c>
      <c r="H188" s="5">
        <v>21748</v>
      </c>
      <c r="I188" s="5">
        <v>24861</v>
      </c>
      <c r="J188" s="5">
        <v>20034</v>
      </c>
      <c r="K188" s="5">
        <v>7585</v>
      </c>
      <c r="L188" s="5">
        <v>325</v>
      </c>
      <c r="M188" s="5">
        <v>4756</v>
      </c>
      <c r="N188" s="5">
        <v>4886</v>
      </c>
      <c r="O188" s="5">
        <v>5862</v>
      </c>
      <c r="P188" s="5">
        <v>914</v>
      </c>
      <c r="Q188" s="5">
        <v>20</v>
      </c>
      <c r="R188" s="5">
        <v>0</v>
      </c>
      <c r="S188" s="5">
        <v>0</v>
      </c>
      <c r="T188" s="5">
        <v>0</v>
      </c>
      <c r="U188" s="5">
        <v>0</v>
      </c>
      <c r="V188" s="5">
        <v>0</v>
      </c>
      <c r="W188" s="5">
        <v>0</v>
      </c>
      <c r="X188" s="5">
        <v>0</v>
      </c>
      <c r="Y188" s="5">
        <v>2830</v>
      </c>
      <c r="Z188" s="5">
        <v>0</v>
      </c>
      <c r="AA188" s="5">
        <v>0</v>
      </c>
      <c r="AB188" s="5">
        <v>0</v>
      </c>
      <c r="AC188" s="5">
        <v>0</v>
      </c>
      <c r="AD188" s="5">
        <v>0</v>
      </c>
      <c r="AE188" s="5" t="s">
        <v>220</v>
      </c>
      <c r="AF188" s="5" t="s">
        <v>220</v>
      </c>
      <c r="AG188" s="5" t="s">
        <v>220</v>
      </c>
      <c r="AH188" s="5" t="s">
        <v>220</v>
      </c>
      <c r="AI188" s="5">
        <v>61649</v>
      </c>
      <c r="AJ188" s="5">
        <v>77186</v>
      </c>
      <c r="AK188" s="5">
        <v>515312</v>
      </c>
      <c r="AL188" s="5">
        <v>93567</v>
      </c>
      <c r="AM188" s="5">
        <v>80393</v>
      </c>
      <c r="AN188" s="5">
        <v>276248</v>
      </c>
      <c r="AO188" s="5">
        <v>72034</v>
      </c>
      <c r="AP188" s="5">
        <v>357378</v>
      </c>
      <c r="AQ188" s="5">
        <v>121441</v>
      </c>
      <c r="AR188" s="5">
        <v>31323</v>
      </c>
      <c r="AS188" s="5">
        <v>646298</v>
      </c>
      <c r="AT188" s="5">
        <v>418626</v>
      </c>
      <c r="AU188" s="5">
        <v>31772</v>
      </c>
      <c r="AV188" s="5">
        <v>138902</v>
      </c>
      <c r="AW188" s="5">
        <v>51361</v>
      </c>
      <c r="AX188" s="5">
        <v>25218</v>
      </c>
      <c r="AY188" s="5">
        <v>21923</v>
      </c>
      <c r="AZ188" s="5">
        <v>20206</v>
      </c>
      <c r="BA188" s="5">
        <v>97832</v>
      </c>
      <c r="BB188" s="5">
        <v>118625</v>
      </c>
      <c r="BC188" s="5">
        <v>35990</v>
      </c>
      <c r="BD188" s="5">
        <v>30791</v>
      </c>
      <c r="BE188" s="5">
        <v>24679</v>
      </c>
      <c r="BF188" s="5">
        <v>14979</v>
      </c>
      <c r="BG188" s="5">
        <v>40637</v>
      </c>
      <c r="BH188" s="5">
        <v>35494</v>
      </c>
      <c r="BI188" s="5">
        <v>26790</v>
      </c>
      <c r="BJ188" s="5">
        <v>7675</v>
      </c>
      <c r="BK188" s="5" t="s">
        <v>220</v>
      </c>
      <c r="BL188" s="5" t="s">
        <v>220</v>
      </c>
      <c r="BM188" s="5" t="s">
        <v>220</v>
      </c>
      <c r="BN188" s="5" t="s">
        <v>220</v>
      </c>
      <c r="BO188" s="5">
        <v>60949</v>
      </c>
      <c r="BP188" s="5">
        <v>185046</v>
      </c>
      <c r="BQ188" s="5">
        <v>96081</v>
      </c>
      <c r="BR188" s="5">
        <v>126264</v>
      </c>
      <c r="BS188" s="5">
        <v>47299</v>
      </c>
      <c r="BT188" s="5">
        <v>123786</v>
      </c>
      <c r="BU188" s="5">
        <v>64304</v>
      </c>
      <c r="BV188" s="5">
        <v>97477</v>
      </c>
      <c r="BW188" s="5">
        <v>53187</v>
      </c>
      <c r="BX188" s="5">
        <v>169822</v>
      </c>
      <c r="BY188" s="5">
        <v>87437</v>
      </c>
      <c r="BZ188" s="5">
        <v>85947</v>
      </c>
      <c r="CA188" s="5">
        <v>24811</v>
      </c>
      <c r="CB188" s="5">
        <v>26966</v>
      </c>
      <c r="CC188" s="5">
        <v>6366</v>
      </c>
      <c r="CD188" s="5">
        <v>13878</v>
      </c>
      <c r="CE188" s="5">
        <v>5460</v>
      </c>
      <c r="CF188" s="5">
        <v>6142</v>
      </c>
      <c r="CG188" s="5">
        <v>10591</v>
      </c>
      <c r="CH188" s="5">
        <v>9113</v>
      </c>
      <c r="CI188" s="5">
        <v>7831</v>
      </c>
      <c r="CJ188" s="5">
        <v>7312</v>
      </c>
      <c r="CK188" s="5">
        <v>6590</v>
      </c>
      <c r="CL188" s="5">
        <v>7957</v>
      </c>
      <c r="CM188" s="5">
        <v>2814</v>
      </c>
      <c r="CN188" s="5">
        <v>6316</v>
      </c>
      <c r="CO188" s="5">
        <v>5661</v>
      </c>
      <c r="CP188" s="5">
        <v>7777</v>
      </c>
      <c r="CQ188" s="5" t="s">
        <v>220</v>
      </c>
      <c r="CR188" s="5" t="s">
        <v>220</v>
      </c>
      <c r="CS188" s="5" t="s">
        <v>220</v>
      </c>
      <c r="CT188" s="5" t="s">
        <v>220</v>
      </c>
      <c r="CU188" s="5">
        <v>74234</v>
      </c>
      <c r="CV188" s="5">
        <v>102418</v>
      </c>
      <c r="CW188" s="5">
        <v>93589</v>
      </c>
      <c r="CX188" s="5">
        <v>123111</v>
      </c>
      <c r="CY188" s="5">
        <v>104404</v>
      </c>
      <c r="CZ188" s="5">
        <v>76430</v>
      </c>
      <c r="DA188" s="5">
        <v>41700</v>
      </c>
      <c r="DB188" s="5">
        <v>43709</v>
      </c>
      <c r="DC188" s="5">
        <v>42165</v>
      </c>
      <c r="DD188" s="5">
        <v>39485</v>
      </c>
      <c r="DE188" s="5">
        <v>46410</v>
      </c>
      <c r="DF188" s="5">
        <v>55254</v>
      </c>
      <c r="DG188" s="5">
        <v>48091</v>
      </c>
      <c r="DH188" s="5">
        <v>56389</v>
      </c>
      <c r="DI188" s="5">
        <v>39613</v>
      </c>
      <c r="DJ188" s="5">
        <v>40663</v>
      </c>
      <c r="DK188" s="5">
        <v>31824</v>
      </c>
      <c r="DL188" s="5">
        <v>34959</v>
      </c>
      <c r="DM188" s="5">
        <v>36835</v>
      </c>
      <c r="DN188" s="5">
        <v>30090</v>
      </c>
      <c r="DO188" s="5">
        <v>30902</v>
      </c>
      <c r="DP188" s="5">
        <v>25302</v>
      </c>
      <c r="DQ188" s="5">
        <v>31959</v>
      </c>
      <c r="DR188" s="5">
        <v>29407</v>
      </c>
      <c r="DS188" s="5">
        <v>37178</v>
      </c>
      <c r="DT188" s="5">
        <v>30516</v>
      </c>
      <c r="DU188" s="5">
        <v>23586</v>
      </c>
      <c r="DV188" s="5">
        <v>25105</v>
      </c>
      <c r="DW188" s="5" t="s">
        <v>220</v>
      </c>
      <c r="DX188" s="5" t="s">
        <v>220</v>
      </c>
      <c r="DY188" s="5" t="s">
        <v>220</v>
      </c>
      <c r="DZ188" s="5" t="s">
        <v>220</v>
      </c>
      <c r="EA188" s="5">
        <v>15490</v>
      </c>
      <c r="EB188" s="5">
        <v>19207</v>
      </c>
      <c r="EC188" s="5">
        <v>16510</v>
      </c>
      <c r="ED188" s="5">
        <v>12937</v>
      </c>
      <c r="EE188" s="5">
        <v>7199</v>
      </c>
      <c r="EF188" s="5">
        <v>11249</v>
      </c>
      <c r="EG188" s="5">
        <v>11687</v>
      </c>
      <c r="EH188" s="5">
        <v>9261</v>
      </c>
      <c r="EI188" s="5">
        <v>15139</v>
      </c>
      <c r="EJ188" s="5">
        <v>9326</v>
      </c>
      <c r="EK188" s="5">
        <v>14744</v>
      </c>
      <c r="EL188" s="5">
        <v>13870</v>
      </c>
      <c r="EM188" s="5">
        <v>4857</v>
      </c>
      <c r="EN188" s="5">
        <v>6702</v>
      </c>
      <c r="EO188" s="5">
        <v>13145</v>
      </c>
      <c r="EP188" s="5">
        <v>10571</v>
      </c>
      <c r="EQ188" s="5">
        <v>5355</v>
      </c>
      <c r="ER188" s="5">
        <v>19836</v>
      </c>
      <c r="ES188" s="5">
        <v>14077</v>
      </c>
      <c r="ET188" s="5">
        <v>22929</v>
      </c>
      <c r="EU188" s="5">
        <v>25634</v>
      </c>
      <c r="EV188" s="5">
        <v>2319</v>
      </c>
      <c r="EW188" s="5">
        <v>10741</v>
      </c>
      <c r="EX188" s="5">
        <v>16768</v>
      </c>
      <c r="EY188" s="5">
        <v>5783</v>
      </c>
      <c r="EZ188" s="5">
        <v>3897</v>
      </c>
      <c r="FA188" s="5">
        <v>5193</v>
      </c>
      <c r="FB188" s="5">
        <v>3780</v>
      </c>
      <c r="FC188" s="5" t="s">
        <v>220</v>
      </c>
      <c r="FD188" s="5" t="s">
        <v>220</v>
      </c>
      <c r="FE188" s="5" t="s">
        <v>220</v>
      </c>
      <c r="FF188" s="5" t="s">
        <v>220</v>
      </c>
      <c r="FG188" s="5">
        <v>0</v>
      </c>
      <c r="FH188" s="5">
        <v>0</v>
      </c>
      <c r="FI188" s="5">
        <v>0</v>
      </c>
      <c r="FJ188" s="5">
        <v>0</v>
      </c>
      <c r="FK188" s="5">
        <v>0</v>
      </c>
      <c r="FL188" s="5">
        <v>0</v>
      </c>
      <c r="FM188" s="5">
        <v>0</v>
      </c>
      <c r="FN188" s="5">
        <v>0</v>
      </c>
      <c r="FO188" s="5">
        <v>0</v>
      </c>
      <c r="FP188" s="5">
        <v>0</v>
      </c>
      <c r="FQ188" s="5">
        <v>0</v>
      </c>
      <c r="FR188" s="5">
        <v>0</v>
      </c>
      <c r="FS188" s="5">
        <v>0</v>
      </c>
      <c r="FT188" s="5">
        <v>0</v>
      </c>
      <c r="FU188" s="5" t="s">
        <v>220</v>
      </c>
      <c r="FV188" s="5" t="s">
        <v>220</v>
      </c>
      <c r="FW188" s="5" t="s">
        <v>220</v>
      </c>
      <c r="FX188" s="5" t="s">
        <v>220</v>
      </c>
      <c r="FY188" s="5" t="s">
        <v>220</v>
      </c>
      <c r="FZ188" s="5" t="s">
        <v>220</v>
      </c>
      <c r="GA188" s="5" t="s">
        <v>220</v>
      </c>
      <c r="GB188" s="5" t="s">
        <v>220</v>
      </c>
      <c r="GC188" s="5" t="s">
        <v>220</v>
      </c>
      <c r="GD188" s="5" t="s">
        <v>220</v>
      </c>
      <c r="GE188" s="5" t="s">
        <v>220</v>
      </c>
      <c r="GF188" s="5" t="s">
        <v>220</v>
      </c>
      <c r="GG188" s="5" t="s">
        <v>220</v>
      </c>
      <c r="GH188" s="5" t="s">
        <v>220</v>
      </c>
      <c r="GI188" s="5" t="s">
        <v>220</v>
      </c>
      <c r="GJ188" s="5" t="s">
        <v>220</v>
      </c>
      <c r="GK188" s="5" t="s">
        <v>220</v>
      </c>
      <c r="GL188" s="5" t="s">
        <v>220</v>
      </c>
      <c r="GM188" s="5">
        <v>224751</v>
      </c>
      <c r="GN188" s="5">
        <v>403765</v>
      </c>
      <c r="GO188" s="5">
        <v>777262</v>
      </c>
      <c r="GP188" s="5">
        <v>370575</v>
      </c>
      <c r="GQ188" s="5">
        <v>250739</v>
      </c>
      <c r="GR188" s="5">
        <v>509460</v>
      </c>
      <c r="GS188" s="5">
        <v>214585</v>
      </c>
      <c r="GT188" s="5">
        <v>527859</v>
      </c>
      <c r="GU188" s="5">
        <v>239517</v>
      </c>
      <c r="GV188" s="5">
        <v>250281</v>
      </c>
      <c r="GW188" s="5">
        <v>799645</v>
      </c>
      <c r="GX188" s="5">
        <v>578583</v>
      </c>
      <c r="GY188" s="5">
        <v>115393</v>
      </c>
      <c r="GZ188" s="5">
        <v>229874</v>
      </c>
      <c r="HA188" s="5">
        <v>110504</v>
      </c>
      <c r="HB188" s="5">
        <v>90330</v>
      </c>
      <c r="HC188" s="5">
        <v>64563</v>
      </c>
      <c r="HD188" s="5">
        <v>81144</v>
      </c>
      <c r="HE188" s="5">
        <v>159335</v>
      </c>
      <c r="HF188" s="5">
        <v>180757</v>
      </c>
      <c r="HG188" s="5">
        <v>100357</v>
      </c>
      <c r="HH188" s="5">
        <v>65724</v>
      </c>
      <c r="HI188" s="5">
        <v>76799</v>
      </c>
      <c r="HJ188" s="5">
        <v>69112</v>
      </c>
      <c r="HK188" s="5">
        <v>86412</v>
      </c>
      <c r="HL188" s="5">
        <v>76222</v>
      </c>
      <c r="HM188" s="5">
        <v>61230</v>
      </c>
      <c r="HN188" s="5">
        <v>44338</v>
      </c>
      <c r="HO188" s="5" t="s">
        <v>220</v>
      </c>
      <c r="HP188" s="5" t="s">
        <v>220</v>
      </c>
      <c r="HQ188" s="5" t="s">
        <v>220</v>
      </c>
      <c r="HR188" s="5" t="s">
        <v>220</v>
      </c>
      <c r="HS188" s="5">
        <v>378520</v>
      </c>
      <c r="HT188" s="5">
        <v>465547</v>
      </c>
      <c r="HU188" s="5">
        <v>428343</v>
      </c>
      <c r="HV188" s="5">
        <v>375435</v>
      </c>
      <c r="HW188" s="5">
        <v>412614</v>
      </c>
      <c r="HX188" s="5">
        <v>486118</v>
      </c>
      <c r="HY188" s="5">
        <v>457827</v>
      </c>
      <c r="HZ188" s="5">
        <v>437627</v>
      </c>
      <c r="IA188" s="5">
        <v>444819</v>
      </c>
      <c r="IB188" s="5">
        <v>447302</v>
      </c>
      <c r="IC188" s="5">
        <v>428068</v>
      </c>
      <c r="ID188" s="5">
        <v>498054</v>
      </c>
      <c r="IE188" s="5">
        <v>419801</v>
      </c>
      <c r="IF188" s="5">
        <v>343753</v>
      </c>
      <c r="IG188" s="5">
        <v>321355</v>
      </c>
      <c r="IH188" s="5">
        <v>264553</v>
      </c>
      <c r="II188" s="5">
        <v>241657</v>
      </c>
      <c r="IJ188" s="5">
        <v>243776</v>
      </c>
      <c r="IK188" s="5">
        <v>261265</v>
      </c>
      <c r="IL188" s="5">
        <v>266231</v>
      </c>
      <c r="IM188" s="5">
        <v>210524</v>
      </c>
      <c r="IN188" s="5">
        <v>213585</v>
      </c>
      <c r="IO188" s="5">
        <v>268574</v>
      </c>
      <c r="IP188" s="5">
        <v>181840</v>
      </c>
      <c r="IQ188" s="5">
        <v>175138</v>
      </c>
      <c r="IR188" s="5">
        <v>170389</v>
      </c>
      <c r="IS188" s="5">
        <v>172992</v>
      </c>
      <c r="IT188" s="5">
        <v>159463</v>
      </c>
      <c r="IU188" s="5" t="s">
        <v>220</v>
      </c>
      <c r="IV188" s="5" t="s">
        <v>220</v>
      </c>
      <c r="IW188" s="5" t="s">
        <v>220</v>
      </c>
      <c r="IX188" s="5" t="s">
        <v>220</v>
      </c>
      <c r="IY188" s="5">
        <v>41589</v>
      </c>
      <c r="IZ188" s="5">
        <v>55064</v>
      </c>
      <c r="JA188" s="5">
        <v>49816</v>
      </c>
      <c r="JB188" s="5">
        <v>51786</v>
      </c>
      <c r="JC188" s="5">
        <v>46032</v>
      </c>
      <c r="JD188" s="5">
        <v>53614</v>
      </c>
      <c r="JE188" s="5">
        <v>46553</v>
      </c>
      <c r="JF188" s="5">
        <v>45797</v>
      </c>
      <c r="JG188" s="5">
        <v>45489</v>
      </c>
      <c r="JH188" s="5">
        <v>48546</v>
      </c>
      <c r="JI188" s="5">
        <v>47140</v>
      </c>
      <c r="JJ188" s="5">
        <v>47323</v>
      </c>
      <c r="JK188" s="5">
        <v>47770</v>
      </c>
      <c r="JL188" s="5">
        <v>39679</v>
      </c>
      <c r="JM188" s="5">
        <v>40022</v>
      </c>
      <c r="JN188" s="5">
        <v>37829</v>
      </c>
      <c r="JO188" s="5">
        <v>30569</v>
      </c>
      <c r="JP188" s="5">
        <v>25444</v>
      </c>
      <c r="JQ188" s="5">
        <v>33630</v>
      </c>
      <c r="JR188" s="5">
        <v>30048</v>
      </c>
      <c r="JS188" s="5">
        <v>29122</v>
      </c>
      <c r="JT188" s="5">
        <v>27053</v>
      </c>
      <c r="JU188" s="5">
        <v>22896</v>
      </c>
      <c r="JV188" s="5">
        <v>16978</v>
      </c>
      <c r="JW188" s="5">
        <v>23821</v>
      </c>
      <c r="JX188" s="5">
        <v>25540</v>
      </c>
      <c r="JY188" s="5">
        <v>27388</v>
      </c>
      <c r="JZ188" s="5">
        <v>23776</v>
      </c>
      <c r="KA188" s="5" t="s">
        <v>220</v>
      </c>
      <c r="KB188" s="5" t="s">
        <v>220</v>
      </c>
      <c r="KC188" s="5" t="s">
        <v>220</v>
      </c>
      <c r="KD188" s="5" t="s">
        <v>220</v>
      </c>
      <c r="KE188" s="5">
        <v>125242</v>
      </c>
      <c r="KF188" s="5">
        <v>133532</v>
      </c>
      <c r="KG188" s="5">
        <v>127529</v>
      </c>
      <c r="KH188" s="5">
        <v>122637</v>
      </c>
      <c r="KI188" s="5">
        <v>122243</v>
      </c>
      <c r="KJ188" s="5">
        <v>116788</v>
      </c>
      <c r="KK188" s="5">
        <v>95803</v>
      </c>
      <c r="KL188" s="5">
        <v>88499</v>
      </c>
      <c r="KM188" s="5">
        <v>71621</v>
      </c>
      <c r="KN188" s="5">
        <v>64190</v>
      </c>
      <c r="KO188" s="5">
        <v>58307</v>
      </c>
      <c r="KP188" s="5">
        <v>45063</v>
      </c>
      <c r="KQ188" s="5">
        <v>52787</v>
      </c>
      <c r="KR188" s="5">
        <v>46115</v>
      </c>
      <c r="KS188" s="5">
        <v>40831</v>
      </c>
      <c r="KT188" s="5">
        <v>44494</v>
      </c>
      <c r="KU188" s="5">
        <v>41826</v>
      </c>
      <c r="KV188" s="5">
        <v>40666</v>
      </c>
      <c r="KW188" s="5">
        <v>12146</v>
      </c>
      <c r="KX188" s="5">
        <v>7836</v>
      </c>
      <c r="KY188" s="5">
        <v>8173</v>
      </c>
      <c r="KZ188" s="5">
        <v>8406</v>
      </c>
      <c r="LA188" s="5">
        <v>5958</v>
      </c>
      <c r="LB188" s="5">
        <v>4899</v>
      </c>
      <c r="LC188" s="5">
        <v>4836</v>
      </c>
      <c r="LD188" s="5">
        <v>4932</v>
      </c>
      <c r="LE188" s="5">
        <v>3901</v>
      </c>
      <c r="LF188" s="5">
        <v>2566</v>
      </c>
      <c r="LG188" s="5" t="s">
        <v>220</v>
      </c>
      <c r="LH188" s="5" t="s">
        <v>220</v>
      </c>
      <c r="LI188" s="5" t="s">
        <v>220</v>
      </c>
      <c r="LJ188" s="5" t="s">
        <v>220</v>
      </c>
      <c r="LK188" s="5">
        <v>5490</v>
      </c>
      <c r="LL188" s="5">
        <v>5922</v>
      </c>
      <c r="LM188" s="5">
        <v>5856</v>
      </c>
      <c r="LN188" s="5">
        <v>8219</v>
      </c>
      <c r="LO188" s="5">
        <v>6788</v>
      </c>
      <c r="LP188" s="5">
        <v>10032</v>
      </c>
      <c r="LQ188" s="5">
        <v>6392</v>
      </c>
      <c r="LR188" s="5">
        <v>5939</v>
      </c>
      <c r="LS188" s="5">
        <v>7610</v>
      </c>
      <c r="LT188" s="5">
        <v>9217</v>
      </c>
      <c r="LU188" s="5">
        <v>8710</v>
      </c>
      <c r="LV188" s="5">
        <v>8105</v>
      </c>
      <c r="LW188" s="5">
        <v>7644</v>
      </c>
      <c r="LX188" s="5">
        <v>5969</v>
      </c>
      <c r="LY188" s="5">
        <v>4954</v>
      </c>
      <c r="LZ188" s="5">
        <v>4040</v>
      </c>
      <c r="MA188" s="5">
        <v>3543</v>
      </c>
      <c r="MB188" s="5">
        <v>3717</v>
      </c>
      <c r="MC188" s="5">
        <v>4004</v>
      </c>
      <c r="MD188" s="5">
        <v>4023</v>
      </c>
      <c r="ME188" s="5">
        <v>3848</v>
      </c>
      <c r="MF188" s="5">
        <v>3551</v>
      </c>
      <c r="MG188" s="5">
        <v>4319</v>
      </c>
      <c r="MH188" s="5">
        <v>3907</v>
      </c>
      <c r="MI188" s="5">
        <v>3200</v>
      </c>
      <c r="MJ188" s="5">
        <v>3029</v>
      </c>
      <c r="MK188" s="5">
        <v>2891</v>
      </c>
      <c r="ML188" s="5">
        <v>2743</v>
      </c>
      <c r="MM188" s="5" t="s">
        <v>220</v>
      </c>
      <c r="MN188" s="5" t="s">
        <v>220</v>
      </c>
      <c r="MO188" s="5" t="s">
        <v>220</v>
      </c>
      <c r="MP188" s="5" t="s">
        <v>220</v>
      </c>
      <c r="MQ188" s="5">
        <v>3705</v>
      </c>
      <c r="MR188" s="5">
        <v>0</v>
      </c>
      <c r="MS188" s="5">
        <v>0</v>
      </c>
      <c r="MT188" s="5">
        <v>0</v>
      </c>
      <c r="MU188" s="5">
        <v>0</v>
      </c>
      <c r="MV188" s="5">
        <v>0</v>
      </c>
      <c r="MW188" s="5">
        <v>0</v>
      </c>
      <c r="MX188" s="5">
        <v>0</v>
      </c>
      <c r="MY188" s="5">
        <v>0</v>
      </c>
      <c r="MZ188" s="5">
        <v>0</v>
      </c>
      <c r="NA188" s="5">
        <v>0</v>
      </c>
      <c r="NB188" s="5">
        <v>0</v>
      </c>
      <c r="NC188" s="5">
        <v>0</v>
      </c>
      <c r="ND188" s="5">
        <v>0</v>
      </c>
      <c r="NE188" s="5" t="s">
        <v>220</v>
      </c>
      <c r="NF188" s="5" t="s">
        <v>220</v>
      </c>
      <c r="NG188" s="5" t="s">
        <v>220</v>
      </c>
      <c r="NH188" s="5" t="s">
        <v>220</v>
      </c>
      <c r="NI188" s="5" t="s">
        <v>220</v>
      </c>
      <c r="NJ188" s="5" t="s">
        <v>220</v>
      </c>
      <c r="NK188" s="5" t="s">
        <v>220</v>
      </c>
      <c r="NL188" s="5" t="s">
        <v>220</v>
      </c>
      <c r="NM188" s="5" t="s">
        <v>220</v>
      </c>
      <c r="NN188" s="5" t="s">
        <v>220</v>
      </c>
      <c r="NO188" s="5" t="s">
        <v>220</v>
      </c>
      <c r="NP188" s="5" t="s">
        <v>220</v>
      </c>
      <c r="NQ188" s="5" t="s">
        <v>220</v>
      </c>
      <c r="NR188" s="5" t="s">
        <v>220</v>
      </c>
      <c r="NS188" s="5" t="s">
        <v>220</v>
      </c>
      <c r="NT188" s="5" t="s">
        <v>220</v>
      </c>
      <c r="NU188" s="5" t="s">
        <v>220</v>
      </c>
      <c r="NV188" s="5" t="s">
        <v>220</v>
      </c>
      <c r="NW188" s="5">
        <v>0</v>
      </c>
      <c r="NX188" s="5">
        <v>0</v>
      </c>
      <c r="NY188" s="5">
        <v>0</v>
      </c>
      <c r="NZ188" s="5">
        <v>0</v>
      </c>
      <c r="OA188" s="5">
        <v>0</v>
      </c>
      <c r="OB188" s="5">
        <v>0</v>
      </c>
      <c r="OC188" s="5">
        <v>0</v>
      </c>
      <c r="OD188" s="5">
        <v>0</v>
      </c>
      <c r="OE188" s="5">
        <v>0</v>
      </c>
      <c r="OF188" s="5">
        <v>0</v>
      </c>
      <c r="OG188" s="5">
        <v>0</v>
      </c>
      <c r="OH188" s="5">
        <v>0</v>
      </c>
      <c r="OI188" s="5">
        <v>0</v>
      </c>
      <c r="OJ188" s="5">
        <v>0</v>
      </c>
      <c r="OK188" s="5" t="s">
        <v>220</v>
      </c>
      <c r="OL188" s="5" t="s">
        <v>220</v>
      </c>
      <c r="OM188" s="5" t="s">
        <v>220</v>
      </c>
      <c r="ON188" s="5" t="s">
        <v>220</v>
      </c>
      <c r="OO188" s="5" t="s">
        <v>220</v>
      </c>
      <c r="OP188" s="5" t="s">
        <v>220</v>
      </c>
      <c r="OQ188" s="5" t="s">
        <v>220</v>
      </c>
      <c r="OR188" s="5" t="s">
        <v>220</v>
      </c>
      <c r="OS188" s="5" t="s">
        <v>220</v>
      </c>
      <c r="OT188" s="5" t="s">
        <v>220</v>
      </c>
      <c r="OU188" s="5" t="s">
        <v>220</v>
      </c>
      <c r="OV188" s="5" t="s">
        <v>220</v>
      </c>
      <c r="OW188" s="5" t="s">
        <v>220</v>
      </c>
      <c r="OX188" s="5" t="s">
        <v>220</v>
      </c>
      <c r="OY188" s="5" t="s">
        <v>220</v>
      </c>
      <c r="OZ188" s="5" t="s">
        <v>220</v>
      </c>
      <c r="PA188" s="5" t="s">
        <v>220</v>
      </c>
      <c r="PB188" s="5" t="s">
        <v>220</v>
      </c>
      <c r="PC188" s="5">
        <v>11040</v>
      </c>
      <c r="PD188" s="5">
        <v>10772</v>
      </c>
      <c r="PE188" s="5">
        <v>13555</v>
      </c>
      <c r="PF188" s="5">
        <v>16732</v>
      </c>
      <c r="PG188" s="5">
        <v>14643</v>
      </c>
      <c r="PH188" s="5">
        <v>17361</v>
      </c>
      <c r="PI188" s="5">
        <v>15582</v>
      </c>
      <c r="PJ188" s="5">
        <v>15134</v>
      </c>
      <c r="PK188" s="5">
        <v>16430</v>
      </c>
      <c r="PL188" s="5">
        <v>15602</v>
      </c>
      <c r="PM188" s="5">
        <v>16465</v>
      </c>
      <c r="PN188" s="5">
        <v>17546</v>
      </c>
      <c r="PO188" s="5">
        <v>16737</v>
      </c>
      <c r="PP188" s="5">
        <v>16389</v>
      </c>
      <c r="PQ188" s="5">
        <v>16914</v>
      </c>
      <c r="PR188" s="5">
        <v>13068</v>
      </c>
      <c r="PS188" s="5">
        <v>11161</v>
      </c>
      <c r="PT188" s="5">
        <v>11091</v>
      </c>
      <c r="PU188" s="5">
        <v>14031</v>
      </c>
      <c r="PV188" s="5">
        <v>10729</v>
      </c>
      <c r="PW188" s="5">
        <v>11519</v>
      </c>
      <c r="PX188" s="5">
        <v>10245</v>
      </c>
      <c r="PY188" s="5">
        <v>9132</v>
      </c>
      <c r="PZ188" s="5">
        <v>7756</v>
      </c>
      <c r="QA188" s="5">
        <v>7353</v>
      </c>
      <c r="QB188" s="5">
        <v>7138</v>
      </c>
      <c r="QC188" s="5">
        <v>7012</v>
      </c>
      <c r="QD188" s="5">
        <v>6150</v>
      </c>
      <c r="QE188" s="5" t="s">
        <v>220</v>
      </c>
      <c r="QF188" s="5" t="s">
        <v>220</v>
      </c>
      <c r="QG188" s="5" t="s">
        <v>220</v>
      </c>
      <c r="QH188" s="5" t="s">
        <v>220</v>
      </c>
      <c r="QI188" s="5">
        <v>28896</v>
      </c>
      <c r="QJ188" s="5">
        <v>34490</v>
      </c>
      <c r="QK188" s="5">
        <v>28983</v>
      </c>
      <c r="QL188" s="5">
        <v>28433</v>
      </c>
      <c r="QM188" s="5">
        <v>34989</v>
      </c>
      <c r="QN188" s="5">
        <v>31908</v>
      </c>
      <c r="QO188" s="5">
        <v>43565</v>
      </c>
      <c r="QP188" s="5">
        <v>36441</v>
      </c>
      <c r="QQ188" s="5">
        <v>32594</v>
      </c>
      <c r="QR188" s="5">
        <v>33041</v>
      </c>
      <c r="QS188" s="5">
        <v>30225</v>
      </c>
      <c r="QT188" s="5">
        <v>23879</v>
      </c>
      <c r="QU188" s="5">
        <v>23646</v>
      </c>
      <c r="QV188" s="5">
        <v>23649</v>
      </c>
      <c r="QW188" s="5">
        <v>17766</v>
      </c>
      <c r="QX188" s="5">
        <v>16184</v>
      </c>
      <c r="QY188" s="5">
        <v>13909</v>
      </c>
      <c r="QZ188" s="5">
        <v>15348</v>
      </c>
      <c r="RA188" s="5">
        <v>15145</v>
      </c>
      <c r="RB188" s="5">
        <v>14705</v>
      </c>
      <c r="RC188" s="5">
        <v>12924</v>
      </c>
      <c r="RD188" s="5">
        <v>12579</v>
      </c>
      <c r="RE188" s="5">
        <v>10237</v>
      </c>
      <c r="RF188" s="5">
        <v>9740</v>
      </c>
      <c r="RG188" s="5">
        <v>11317</v>
      </c>
      <c r="RH188" s="5">
        <v>9789</v>
      </c>
      <c r="RI188" s="5">
        <v>9421</v>
      </c>
      <c r="RJ188" s="5">
        <v>9537</v>
      </c>
      <c r="RK188" s="5" t="s">
        <v>220</v>
      </c>
      <c r="RL188" s="5" t="s">
        <v>220</v>
      </c>
      <c r="RM188" s="5" t="s">
        <v>220</v>
      </c>
      <c r="RN188" s="5" t="s">
        <v>220</v>
      </c>
      <c r="RO188" s="5">
        <v>10602</v>
      </c>
      <c r="RP188" s="5">
        <v>15194</v>
      </c>
      <c r="RQ188" s="5">
        <v>17040</v>
      </c>
      <c r="RR188" s="5">
        <v>17854</v>
      </c>
      <c r="RS188" s="5">
        <v>15837</v>
      </c>
      <c r="RT188" s="5">
        <v>13976</v>
      </c>
      <c r="RU188" s="5">
        <v>14214</v>
      </c>
      <c r="RV188" s="5">
        <v>13128</v>
      </c>
      <c r="RW188" s="5">
        <v>14294</v>
      </c>
      <c r="RX188" s="5">
        <v>13779</v>
      </c>
      <c r="RY188" s="5">
        <v>13691</v>
      </c>
      <c r="RZ188" s="5">
        <v>12431</v>
      </c>
      <c r="SA188" s="5">
        <v>10995</v>
      </c>
      <c r="SB188" s="5">
        <v>11927</v>
      </c>
      <c r="SC188" s="5">
        <v>8227</v>
      </c>
      <c r="SD188" s="5">
        <v>8220</v>
      </c>
      <c r="SE188" s="5">
        <v>7000</v>
      </c>
      <c r="SF188" s="5">
        <v>9915</v>
      </c>
      <c r="SG188" s="5">
        <v>11845</v>
      </c>
      <c r="SH188" s="5">
        <v>10459</v>
      </c>
      <c r="SI188" s="5">
        <v>9993</v>
      </c>
      <c r="SJ188" s="5">
        <v>10992</v>
      </c>
      <c r="SK188" s="5">
        <v>10313</v>
      </c>
      <c r="SL188" s="5">
        <v>10412</v>
      </c>
      <c r="SM188" s="5">
        <v>10301</v>
      </c>
      <c r="SN188" s="5">
        <v>9931</v>
      </c>
      <c r="SO188" s="5">
        <v>10569</v>
      </c>
      <c r="SP188" s="5">
        <v>9522</v>
      </c>
      <c r="SQ188" s="5" t="s">
        <v>220</v>
      </c>
      <c r="SR188" s="5" t="s">
        <v>220</v>
      </c>
      <c r="SS188" s="5" t="s">
        <v>220</v>
      </c>
      <c r="ST188" s="5" t="s">
        <v>220</v>
      </c>
      <c r="SU188" s="5">
        <v>2266</v>
      </c>
      <c r="SV188" s="5">
        <v>2084</v>
      </c>
      <c r="SW188" s="5">
        <v>1942</v>
      </c>
      <c r="SX188" s="5">
        <v>1935</v>
      </c>
      <c r="SY188" s="5">
        <v>1933</v>
      </c>
      <c r="SZ188" s="5">
        <v>1868</v>
      </c>
      <c r="TA188" s="5">
        <v>1851</v>
      </c>
      <c r="TB188" s="5">
        <v>1905</v>
      </c>
      <c r="TC188" s="5">
        <v>2089</v>
      </c>
      <c r="TD188" s="5">
        <v>1933</v>
      </c>
      <c r="TE188" s="5">
        <v>1880</v>
      </c>
      <c r="TF188" s="5">
        <v>2443</v>
      </c>
      <c r="TG188" s="5">
        <v>867</v>
      </c>
      <c r="TH188" s="5">
        <v>761</v>
      </c>
      <c r="TI188" s="5">
        <v>645</v>
      </c>
      <c r="TJ188" s="5">
        <v>681</v>
      </c>
      <c r="TK188" s="5">
        <v>687</v>
      </c>
      <c r="TL188" s="5">
        <v>396</v>
      </c>
      <c r="TM188" s="5">
        <v>686</v>
      </c>
      <c r="TN188" s="5">
        <v>445</v>
      </c>
      <c r="TO188" s="5">
        <v>535</v>
      </c>
      <c r="TP188" s="5">
        <v>504</v>
      </c>
      <c r="TQ188" s="5">
        <v>235</v>
      </c>
      <c r="TR188" s="5">
        <v>305</v>
      </c>
      <c r="TS188" s="5">
        <v>324</v>
      </c>
      <c r="TT188" s="5">
        <v>426</v>
      </c>
      <c r="TU188" s="5">
        <v>350</v>
      </c>
      <c r="TV188" s="5">
        <v>365</v>
      </c>
      <c r="TW188" s="5" t="s">
        <v>220</v>
      </c>
      <c r="TX188" s="5" t="s">
        <v>220</v>
      </c>
      <c r="TY188" s="5" t="s">
        <v>220</v>
      </c>
      <c r="TZ188" s="5" t="s">
        <v>220</v>
      </c>
      <c r="UA188" s="5">
        <v>50</v>
      </c>
      <c r="UB188" s="5">
        <v>10</v>
      </c>
      <c r="UC188" s="5">
        <v>0</v>
      </c>
      <c r="UD188" s="5">
        <v>0</v>
      </c>
      <c r="UE188" s="5">
        <v>1</v>
      </c>
      <c r="UF188" s="5">
        <v>0</v>
      </c>
      <c r="UG188" s="5">
        <v>0</v>
      </c>
      <c r="UH188" s="5">
        <v>1</v>
      </c>
      <c r="UI188" s="5">
        <v>1</v>
      </c>
      <c r="UJ188" s="5">
        <v>1</v>
      </c>
      <c r="UK188" s="5">
        <v>1</v>
      </c>
      <c r="UL188" s="5">
        <v>2</v>
      </c>
      <c r="UM188" s="5">
        <v>5</v>
      </c>
      <c r="UN188" s="5">
        <v>4</v>
      </c>
      <c r="UO188" s="5">
        <v>4</v>
      </c>
      <c r="UP188" s="5">
        <v>5</v>
      </c>
      <c r="UQ188" s="5">
        <v>5</v>
      </c>
      <c r="UR188" s="5">
        <v>124</v>
      </c>
      <c r="US188" s="5">
        <v>371</v>
      </c>
      <c r="UT188" s="5">
        <v>663</v>
      </c>
      <c r="UU188" s="5">
        <v>780</v>
      </c>
      <c r="UV188" s="5">
        <v>639</v>
      </c>
      <c r="UW188" s="5">
        <v>304</v>
      </c>
      <c r="UX188" s="5">
        <v>25</v>
      </c>
      <c r="UY188" s="5">
        <v>852</v>
      </c>
      <c r="UZ188" s="5">
        <v>823</v>
      </c>
      <c r="VA188" s="5">
        <v>1290</v>
      </c>
      <c r="VB188" s="5">
        <v>523</v>
      </c>
      <c r="VC188" s="5" t="s">
        <v>220</v>
      </c>
      <c r="VD188" s="5" t="s">
        <v>220</v>
      </c>
      <c r="VE188" s="5" t="s">
        <v>220</v>
      </c>
      <c r="VF188" s="5" t="s">
        <v>220</v>
      </c>
      <c r="VG188" s="5">
        <v>85129</v>
      </c>
      <c r="VH188" s="5">
        <v>108055</v>
      </c>
      <c r="VI188" s="5">
        <v>91310</v>
      </c>
      <c r="VJ188" s="5">
        <v>97972</v>
      </c>
      <c r="VK188" s="5">
        <v>105209</v>
      </c>
      <c r="VL188" s="5">
        <v>99076</v>
      </c>
      <c r="VM188" s="5">
        <v>89975</v>
      </c>
      <c r="VN188" s="5">
        <v>90694</v>
      </c>
      <c r="VO188" s="5">
        <v>86818</v>
      </c>
      <c r="VP188" s="5">
        <v>85256</v>
      </c>
      <c r="VQ188" s="5">
        <v>74499</v>
      </c>
      <c r="VR188" s="5">
        <v>67048</v>
      </c>
      <c r="VS188" s="5">
        <v>65350</v>
      </c>
      <c r="VT188" s="5">
        <v>57102</v>
      </c>
      <c r="VU188" s="5">
        <v>56270</v>
      </c>
      <c r="VV188" s="5">
        <v>54819</v>
      </c>
      <c r="VW188" s="5">
        <v>54284</v>
      </c>
      <c r="VX188" s="5">
        <v>78729</v>
      </c>
      <c r="VY188" s="5">
        <v>66740</v>
      </c>
      <c r="VZ188" s="5">
        <v>59254</v>
      </c>
      <c r="WA188" s="5">
        <v>57093</v>
      </c>
      <c r="WB188" s="5">
        <v>54186</v>
      </c>
      <c r="WC188" s="5">
        <v>44685</v>
      </c>
      <c r="WD188" s="5">
        <v>42725</v>
      </c>
      <c r="WE188" s="5">
        <v>43542</v>
      </c>
      <c r="WF188" s="5">
        <v>36707</v>
      </c>
      <c r="WG188" s="5">
        <v>41439</v>
      </c>
      <c r="WH188" s="5">
        <v>38505</v>
      </c>
      <c r="WI188" s="5" t="s">
        <v>220</v>
      </c>
      <c r="WJ188" s="5" t="s">
        <v>220</v>
      </c>
      <c r="WK188" s="5" t="s">
        <v>220</v>
      </c>
      <c r="WL188" s="5" t="s">
        <v>220</v>
      </c>
      <c r="WM188" s="5">
        <v>10032</v>
      </c>
      <c r="WN188" s="5">
        <v>10934</v>
      </c>
      <c r="WO188" s="5">
        <v>8942</v>
      </c>
      <c r="WP188" s="5">
        <v>9249</v>
      </c>
      <c r="WQ188" s="5">
        <v>8889</v>
      </c>
      <c r="WR188" s="5">
        <v>8493</v>
      </c>
      <c r="WS188" s="5">
        <v>7771</v>
      </c>
      <c r="WT188" s="5">
        <v>7908</v>
      </c>
      <c r="WU188" s="5">
        <v>7343</v>
      </c>
      <c r="WV188" s="5">
        <v>7790</v>
      </c>
      <c r="WW188" s="5">
        <v>7713</v>
      </c>
      <c r="WX188" s="5">
        <v>7059</v>
      </c>
      <c r="WY188" s="5">
        <v>7046</v>
      </c>
      <c r="WZ188" s="5">
        <v>6387</v>
      </c>
      <c r="XA188" s="5">
        <v>5717</v>
      </c>
      <c r="XB188" s="5">
        <v>5571</v>
      </c>
      <c r="XC188" s="5">
        <v>5328</v>
      </c>
      <c r="XD188" s="5">
        <v>3240</v>
      </c>
      <c r="XE188" s="5">
        <v>4724</v>
      </c>
      <c r="XF188" s="5">
        <v>4421</v>
      </c>
      <c r="XG188" s="5">
        <v>2839</v>
      </c>
      <c r="XH188" s="5">
        <v>2908</v>
      </c>
      <c r="XI188" s="5">
        <v>3360</v>
      </c>
      <c r="XJ188" s="5">
        <v>2255</v>
      </c>
      <c r="XK188" s="5">
        <v>1475</v>
      </c>
      <c r="XL188" s="5">
        <v>1722</v>
      </c>
      <c r="XM188" s="5">
        <v>1172</v>
      </c>
      <c r="XN188" s="5">
        <v>966</v>
      </c>
      <c r="XO188" s="5" t="s">
        <v>220</v>
      </c>
      <c r="XP188" s="5" t="s">
        <v>220</v>
      </c>
      <c r="XQ188" s="5" t="s">
        <v>220</v>
      </c>
      <c r="XR188" s="5" t="s">
        <v>220</v>
      </c>
      <c r="XS188" s="2">
        <v>22500</v>
      </c>
      <c r="XT188" s="3" t="s">
        <v>222</v>
      </c>
      <c r="XU188" s="3" t="s">
        <v>222</v>
      </c>
      <c r="XV188" s="3" t="s">
        <v>222</v>
      </c>
      <c r="XW188" s="3" t="s">
        <v>221</v>
      </c>
      <c r="XX188" s="3" t="s">
        <v>222</v>
      </c>
      <c r="XY188" s="3" t="s">
        <v>222</v>
      </c>
      <c r="XZ188" s="3" t="s">
        <v>306</v>
      </c>
    </row>
    <row r="189" spans="1:650" x14ac:dyDescent="0.3">
      <c r="A189" s="1" t="s">
        <v>183</v>
      </c>
      <c r="B189" s="2">
        <v>4057035</v>
      </c>
      <c r="C189" s="5" t="s">
        <v>220</v>
      </c>
      <c r="D189" s="5" t="s">
        <v>220</v>
      </c>
      <c r="E189" s="5">
        <v>0</v>
      </c>
      <c r="F189" s="5">
        <v>196</v>
      </c>
      <c r="G189" s="5">
        <v>2349</v>
      </c>
      <c r="H189" s="5">
        <v>0</v>
      </c>
      <c r="I189" s="5">
        <v>-64</v>
      </c>
      <c r="J189" s="5">
        <v>334</v>
      </c>
      <c r="K189" s="5">
        <v>1110</v>
      </c>
      <c r="L189" s="5">
        <v>450</v>
      </c>
      <c r="M189" s="5">
        <v>1008</v>
      </c>
      <c r="N189" s="5">
        <v>10167</v>
      </c>
      <c r="O189" s="5">
        <v>-206</v>
      </c>
      <c r="P189" s="5">
        <v>1157</v>
      </c>
      <c r="Q189" s="5">
        <v>2855</v>
      </c>
      <c r="R189" s="5">
        <v>4678</v>
      </c>
      <c r="S189" s="5">
        <v>1660</v>
      </c>
      <c r="T189" s="5">
        <v>6225</v>
      </c>
      <c r="U189" s="5">
        <v>429</v>
      </c>
      <c r="V189" s="5">
        <v>696</v>
      </c>
      <c r="W189" s="5">
        <v>920</v>
      </c>
      <c r="X189" s="5">
        <v>101</v>
      </c>
      <c r="Y189" s="5">
        <v>69</v>
      </c>
      <c r="Z189" s="5">
        <v>750</v>
      </c>
      <c r="AA189" s="5">
        <v>-8</v>
      </c>
      <c r="AB189" s="5">
        <v>-441</v>
      </c>
      <c r="AC189" s="5">
        <v>1734</v>
      </c>
      <c r="AD189" s="5">
        <v>0</v>
      </c>
      <c r="AE189" s="5">
        <v>0</v>
      </c>
      <c r="AF189" s="5">
        <v>0</v>
      </c>
      <c r="AG189" s="5">
        <v>0</v>
      </c>
      <c r="AH189" s="5">
        <v>0</v>
      </c>
      <c r="AI189" s="5" t="s">
        <v>220</v>
      </c>
      <c r="AJ189" s="5" t="s">
        <v>220</v>
      </c>
      <c r="AK189" s="5">
        <v>226</v>
      </c>
      <c r="AL189" s="5">
        <v>-344</v>
      </c>
      <c r="AM189" s="5">
        <v>100</v>
      </c>
      <c r="AN189" s="5">
        <v>14131</v>
      </c>
      <c r="AO189" s="5">
        <v>1</v>
      </c>
      <c r="AP189" s="5">
        <v>-43</v>
      </c>
      <c r="AQ189" s="5">
        <v>11175</v>
      </c>
      <c r="AR189" s="5">
        <v>9483</v>
      </c>
      <c r="AS189" s="5">
        <v>0</v>
      </c>
      <c r="AT189" s="5">
        <v>0</v>
      </c>
      <c r="AU189" s="5">
        <v>0</v>
      </c>
      <c r="AV189" s="5">
        <v>0</v>
      </c>
      <c r="AW189" s="5">
        <v>0</v>
      </c>
      <c r="AX189" s="5">
        <v>0</v>
      </c>
      <c r="AY189" s="5">
        <v>1</v>
      </c>
      <c r="AZ189" s="5">
        <v>0</v>
      </c>
      <c r="BA189" s="5">
        <v>6781</v>
      </c>
      <c r="BB189" s="5">
        <v>5849</v>
      </c>
      <c r="BC189" s="5">
        <v>4135</v>
      </c>
      <c r="BD189" s="5">
        <v>7040</v>
      </c>
      <c r="BE189" s="5">
        <v>2595</v>
      </c>
      <c r="BF189" s="5">
        <v>5225</v>
      </c>
      <c r="BG189" s="5">
        <v>11375</v>
      </c>
      <c r="BH189" s="5">
        <v>14115</v>
      </c>
      <c r="BI189" s="5">
        <v>7742</v>
      </c>
      <c r="BJ189" s="5">
        <v>37469</v>
      </c>
      <c r="BK189" s="5">
        <v>8718</v>
      </c>
      <c r="BL189" s="5">
        <v>10978</v>
      </c>
      <c r="BM189" s="5">
        <v>19869</v>
      </c>
      <c r="BN189" s="5">
        <v>15448</v>
      </c>
      <c r="BO189" s="5" t="s">
        <v>220</v>
      </c>
      <c r="BP189" s="5" t="s">
        <v>220</v>
      </c>
      <c r="BQ189" s="5">
        <v>135437</v>
      </c>
      <c r="BR189" s="5">
        <v>92110</v>
      </c>
      <c r="BS189" s="5">
        <v>78924</v>
      </c>
      <c r="BT189" s="5">
        <v>65163</v>
      </c>
      <c r="BU189" s="5">
        <v>246937</v>
      </c>
      <c r="BV189" s="5">
        <v>304307</v>
      </c>
      <c r="BW189" s="5">
        <v>50532</v>
      </c>
      <c r="BX189" s="5">
        <v>22564</v>
      </c>
      <c r="BY189" s="5">
        <v>26145</v>
      </c>
      <c r="BZ189" s="5">
        <v>17308</v>
      </c>
      <c r="CA189" s="5">
        <v>8125</v>
      </c>
      <c r="CB189" s="5">
        <v>9800</v>
      </c>
      <c r="CC189" s="5">
        <v>10698</v>
      </c>
      <c r="CD189" s="5">
        <v>6402</v>
      </c>
      <c r="CE189" s="5">
        <v>4629</v>
      </c>
      <c r="CF189" s="5">
        <v>3499</v>
      </c>
      <c r="CG189" s="5">
        <v>2920</v>
      </c>
      <c r="CH189" s="5">
        <v>397</v>
      </c>
      <c r="CI189" s="5">
        <v>6294</v>
      </c>
      <c r="CJ189" s="5">
        <v>95</v>
      </c>
      <c r="CK189" s="5">
        <v>5805</v>
      </c>
      <c r="CL189" s="5">
        <v>193</v>
      </c>
      <c r="CM189" s="5">
        <v>336</v>
      </c>
      <c r="CN189" s="5">
        <v>2610</v>
      </c>
      <c r="CO189" s="5">
        <v>1652</v>
      </c>
      <c r="CP189" s="5">
        <v>611</v>
      </c>
      <c r="CQ189" s="5">
        <v>660</v>
      </c>
      <c r="CR189" s="5">
        <v>2387</v>
      </c>
      <c r="CS189" s="5">
        <v>956</v>
      </c>
      <c r="CT189" s="5">
        <v>-73</v>
      </c>
      <c r="CU189" s="5" t="s">
        <v>220</v>
      </c>
      <c r="CV189" s="5" t="s">
        <v>220</v>
      </c>
      <c r="CW189" s="5">
        <v>39224</v>
      </c>
      <c r="CX189" s="5">
        <v>28226</v>
      </c>
      <c r="CY189" s="5">
        <v>37734</v>
      </c>
      <c r="CZ189" s="5">
        <v>29657</v>
      </c>
      <c r="DA189" s="5">
        <v>35212</v>
      </c>
      <c r="DB189" s="5">
        <v>31513</v>
      </c>
      <c r="DC189" s="5">
        <v>35365</v>
      </c>
      <c r="DD189" s="5">
        <v>26894</v>
      </c>
      <c r="DE189" s="5">
        <v>30120</v>
      </c>
      <c r="DF189" s="5">
        <v>28064</v>
      </c>
      <c r="DG189" s="5">
        <v>26593</v>
      </c>
      <c r="DH189" s="5">
        <v>26828</v>
      </c>
      <c r="DI189" s="5">
        <v>19570</v>
      </c>
      <c r="DJ189" s="5">
        <v>25988</v>
      </c>
      <c r="DK189" s="5">
        <v>21894</v>
      </c>
      <c r="DL189" s="5">
        <v>17996</v>
      </c>
      <c r="DM189" s="5">
        <v>18885</v>
      </c>
      <c r="DN189" s="5">
        <v>14952</v>
      </c>
      <c r="DO189" s="5">
        <v>13248</v>
      </c>
      <c r="DP189" s="5">
        <v>13338</v>
      </c>
      <c r="DQ189" s="5">
        <v>13071</v>
      </c>
      <c r="DR189" s="5">
        <v>17679</v>
      </c>
      <c r="DS189" s="5">
        <v>14147</v>
      </c>
      <c r="DT189" s="5">
        <v>20667</v>
      </c>
      <c r="DU189" s="5">
        <v>16661</v>
      </c>
      <c r="DV189" s="5">
        <v>15585</v>
      </c>
      <c r="DW189" s="5">
        <v>20998</v>
      </c>
      <c r="DX189" s="5">
        <v>25219</v>
      </c>
      <c r="DY189" s="5">
        <v>26736</v>
      </c>
      <c r="DZ189" s="5">
        <v>26227</v>
      </c>
      <c r="EA189" s="5" t="s">
        <v>220</v>
      </c>
      <c r="EB189" s="5" t="s">
        <v>220</v>
      </c>
      <c r="EC189" s="5">
        <v>14350</v>
      </c>
      <c r="ED189" s="5">
        <v>10084</v>
      </c>
      <c r="EE189" s="5">
        <v>10992</v>
      </c>
      <c r="EF189" s="5">
        <v>5405</v>
      </c>
      <c r="EG189" s="5">
        <v>6341</v>
      </c>
      <c r="EH189" s="5">
        <v>2356</v>
      </c>
      <c r="EI189" s="5">
        <v>4413</v>
      </c>
      <c r="EJ189" s="5">
        <v>8327</v>
      </c>
      <c r="EK189" s="5">
        <v>15869</v>
      </c>
      <c r="EL189" s="5">
        <v>1882</v>
      </c>
      <c r="EM189" s="5">
        <v>2552</v>
      </c>
      <c r="EN189" s="5">
        <v>3428</v>
      </c>
      <c r="EO189" s="5">
        <v>2275</v>
      </c>
      <c r="EP189" s="5">
        <v>1377</v>
      </c>
      <c r="EQ189" s="5">
        <v>1004</v>
      </c>
      <c r="ER189" s="5">
        <v>2170</v>
      </c>
      <c r="ES189" s="5">
        <v>2602</v>
      </c>
      <c r="ET189" s="5">
        <v>1661</v>
      </c>
      <c r="EU189" s="5">
        <v>278</v>
      </c>
      <c r="EV189" s="5">
        <v>2114</v>
      </c>
      <c r="EW189" s="5">
        <v>1624</v>
      </c>
      <c r="EX189" s="5">
        <v>2874</v>
      </c>
      <c r="EY189" s="5">
        <v>1607</v>
      </c>
      <c r="EZ189" s="5">
        <v>964</v>
      </c>
      <c r="FA189" s="5">
        <v>1787</v>
      </c>
      <c r="FB189" s="5">
        <v>1618</v>
      </c>
      <c r="FC189" s="5">
        <v>1402</v>
      </c>
      <c r="FD189" s="5">
        <v>1044</v>
      </c>
      <c r="FE189" s="5">
        <v>2270</v>
      </c>
      <c r="FF189" s="5">
        <v>1037</v>
      </c>
      <c r="FG189" s="5" t="s">
        <v>220</v>
      </c>
      <c r="FH189" s="5" t="s">
        <v>220</v>
      </c>
      <c r="FI189" s="5">
        <v>0</v>
      </c>
      <c r="FJ189" s="5">
        <v>0</v>
      </c>
      <c r="FK189" s="5">
        <v>0</v>
      </c>
      <c r="FL189" s="5">
        <v>0</v>
      </c>
      <c r="FM189" s="5">
        <v>0</v>
      </c>
      <c r="FN189" s="5">
        <v>0</v>
      </c>
      <c r="FO189" s="5">
        <v>0</v>
      </c>
      <c r="FP189" s="5">
        <v>0</v>
      </c>
      <c r="FQ189" s="5">
        <v>0</v>
      </c>
      <c r="FR189" s="5">
        <v>0</v>
      </c>
      <c r="FS189" s="5">
        <v>0</v>
      </c>
      <c r="FT189" s="5">
        <v>0</v>
      </c>
      <c r="FU189" s="5" t="s">
        <v>220</v>
      </c>
      <c r="FV189" s="5" t="s">
        <v>220</v>
      </c>
      <c r="FW189" s="5" t="s">
        <v>220</v>
      </c>
      <c r="FX189" s="5" t="s">
        <v>220</v>
      </c>
      <c r="FY189" s="5" t="s">
        <v>220</v>
      </c>
      <c r="FZ189" s="5" t="s">
        <v>220</v>
      </c>
      <c r="GA189" s="5" t="s">
        <v>220</v>
      </c>
      <c r="GB189" s="5" t="s">
        <v>220</v>
      </c>
      <c r="GC189" s="5" t="s">
        <v>220</v>
      </c>
      <c r="GD189" s="5" t="s">
        <v>220</v>
      </c>
      <c r="GE189" s="5" t="s">
        <v>220</v>
      </c>
      <c r="GF189" s="5" t="s">
        <v>220</v>
      </c>
      <c r="GG189" s="5" t="s">
        <v>220</v>
      </c>
      <c r="GH189" s="5" t="s">
        <v>220</v>
      </c>
      <c r="GI189" s="5" t="s">
        <v>220</v>
      </c>
      <c r="GJ189" s="5" t="s">
        <v>220</v>
      </c>
      <c r="GK189" s="5" t="s">
        <v>220</v>
      </c>
      <c r="GL189" s="5" t="s">
        <v>220</v>
      </c>
      <c r="GM189" s="5" t="s">
        <v>220</v>
      </c>
      <c r="GN189" s="5" t="s">
        <v>220</v>
      </c>
      <c r="GO189" s="5">
        <v>189237</v>
      </c>
      <c r="GP189" s="5">
        <v>130271</v>
      </c>
      <c r="GQ189" s="5">
        <v>130099</v>
      </c>
      <c r="GR189" s="5">
        <v>114356</v>
      </c>
      <c r="GS189" s="5">
        <v>288428</v>
      </c>
      <c r="GT189" s="5">
        <v>338468</v>
      </c>
      <c r="GU189" s="5">
        <v>102595</v>
      </c>
      <c r="GV189" s="5">
        <v>67718</v>
      </c>
      <c r="GW189" s="5">
        <v>73141</v>
      </c>
      <c r="GX189" s="5">
        <v>57422</v>
      </c>
      <c r="GY189" s="5">
        <v>37063</v>
      </c>
      <c r="GZ189" s="5">
        <v>41212</v>
      </c>
      <c r="HA189" s="5">
        <v>35398</v>
      </c>
      <c r="HB189" s="5">
        <v>38446</v>
      </c>
      <c r="HC189" s="5">
        <v>29188</v>
      </c>
      <c r="HD189" s="5">
        <v>29890</v>
      </c>
      <c r="HE189" s="5">
        <v>31617</v>
      </c>
      <c r="HF189" s="5">
        <v>23556</v>
      </c>
      <c r="HG189" s="5">
        <v>24875</v>
      </c>
      <c r="HH189" s="5">
        <v>22688</v>
      </c>
      <c r="HI189" s="5">
        <v>23163</v>
      </c>
      <c r="HJ189" s="5">
        <v>26722</v>
      </c>
      <c r="HK189" s="5">
        <v>27457</v>
      </c>
      <c r="HL189" s="5">
        <v>37915</v>
      </c>
      <c r="HM189" s="5">
        <v>29574</v>
      </c>
      <c r="HN189" s="5">
        <v>55282</v>
      </c>
      <c r="HO189" s="5">
        <v>31778</v>
      </c>
      <c r="HP189" s="5">
        <v>39313</v>
      </c>
      <c r="HQ189" s="5">
        <v>49831</v>
      </c>
      <c r="HR189" s="5">
        <v>42638</v>
      </c>
      <c r="HS189" s="5" t="s">
        <v>220</v>
      </c>
      <c r="HT189" s="5" t="s">
        <v>220</v>
      </c>
      <c r="HU189" s="5">
        <v>134619</v>
      </c>
      <c r="HV189" s="5">
        <v>126914</v>
      </c>
      <c r="HW189" s="5">
        <v>177579</v>
      </c>
      <c r="HX189" s="5">
        <v>159641</v>
      </c>
      <c r="HY189" s="5">
        <v>145012</v>
      </c>
      <c r="HZ189" s="5">
        <v>133678</v>
      </c>
      <c r="IA189" s="5">
        <v>145741</v>
      </c>
      <c r="IB189" s="5">
        <v>157989</v>
      </c>
      <c r="IC189" s="5">
        <v>192836</v>
      </c>
      <c r="ID189" s="5">
        <v>238037</v>
      </c>
      <c r="IE189" s="5">
        <v>237013</v>
      </c>
      <c r="IF189" s="5">
        <v>280714</v>
      </c>
      <c r="IG189" s="5">
        <v>246376</v>
      </c>
      <c r="IH189" s="5">
        <v>215607</v>
      </c>
      <c r="II189" s="5">
        <v>199633</v>
      </c>
      <c r="IJ189" s="5">
        <v>181748</v>
      </c>
      <c r="IK189" s="5">
        <v>321572</v>
      </c>
      <c r="IL189" s="5">
        <v>269673</v>
      </c>
      <c r="IM189" s="5">
        <v>176582</v>
      </c>
      <c r="IN189" s="5">
        <v>173757</v>
      </c>
      <c r="IO189" s="5">
        <v>223858</v>
      </c>
      <c r="IP189" s="5">
        <v>189731</v>
      </c>
      <c r="IQ189" s="5">
        <v>151248</v>
      </c>
      <c r="IR189" s="5">
        <v>132364</v>
      </c>
      <c r="IS189" s="5">
        <v>131602</v>
      </c>
      <c r="IT189" s="5">
        <v>143949</v>
      </c>
      <c r="IU189" s="5">
        <v>130430</v>
      </c>
      <c r="IV189" s="5">
        <v>116945</v>
      </c>
      <c r="IW189" s="5">
        <v>95171</v>
      </c>
      <c r="IX189" s="5">
        <v>82389</v>
      </c>
      <c r="IY189" s="5" t="s">
        <v>220</v>
      </c>
      <c r="IZ189" s="5" t="s">
        <v>220</v>
      </c>
      <c r="JA189" s="5">
        <v>0</v>
      </c>
      <c r="JB189" s="5">
        <v>0</v>
      </c>
      <c r="JC189" s="5">
        <v>0</v>
      </c>
      <c r="JD189" s="5">
        <v>0</v>
      </c>
      <c r="JE189" s="5">
        <v>0</v>
      </c>
      <c r="JF189" s="5">
        <v>0</v>
      </c>
      <c r="JG189" s="5">
        <v>0</v>
      </c>
      <c r="JH189" s="5">
        <v>0</v>
      </c>
      <c r="JI189" s="5">
        <v>0</v>
      </c>
      <c r="JJ189" s="5">
        <v>0</v>
      </c>
      <c r="JK189" s="5">
        <v>0</v>
      </c>
      <c r="JL189" s="5">
        <v>0</v>
      </c>
      <c r="JM189" s="5">
        <v>0</v>
      </c>
      <c r="JN189" s="5">
        <v>0</v>
      </c>
      <c r="JO189" s="5">
        <v>-1</v>
      </c>
      <c r="JP189" s="5">
        <v>-99</v>
      </c>
      <c r="JQ189" s="5">
        <v>5959</v>
      </c>
      <c r="JR189" s="5">
        <v>18501</v>
      </c>
      <c r="JS189" s="5">
        <v>34879</v>
      </c>
      <c r="JT189" s="5">
        <v>43407</v>
      </c>
      <c r="JU189" s="5">
        <v>68372</v>
      </c>
      <c r="JV189" s="5">
        <v>42723</v>
      </c>
      <c r="JW189" s="5">
        <v>22099</v>
      </c>
      <c r="JX189" s="5">
        <v>24171</v>
      </c>
      <c r="JY189" s="5">
        <v>21321</v>
      </c>
      <c r="JZ189" s="5">
        <v>24420</v>
      </c>
      <c r="KA189" s="5">
        <v>23748</v>
      </c>
      <c r="KB189" s="5">
        <v>23697</v>
      </c>
      <c r="KC189" s="5">
        <v>22288</v>
      </c>
      <c r="KD189" s="5">
        <v>16277</v>
      </c>
      <c r="KE189" s="5" t="s">
        <v>220</v>
      </c>
      <c r="KF189" s="5" t="s">
        <v>220</v>
      </c>
      <c r="KG189" s="5">
        <v>16248</v>
      </c>
      <c r="KH189" s="5">
        <v>7897</v>
      </c>
      <c r="KI189" s="5">
        <v>4169</v>
      </c>
      <c r="KJ189" s="5">
        <v>16922</v>
      </c>
      <c r="KK189" s="5">
        <v>3690</v>
      </c>
      <c r="KL189" s="5">
        <v>3186</v>
      </c>
      <c r="KM189" s="5">
        <v>17084</v>
      </c>
      <c r="KN189" s="5">
        <v>19741</v>
      </c>
      <c r="KO189" s="5">
        <v>22991</v>
      </c>
      <c r="KP189" s="5">
        <v>14391</v>
      </c>
      <c r="KQ189" s="5">
        <v>31555</v>
      </c>
      <c r="KR189" s="5">
        <v>23473</v>
      </c>
      <c r="KS189" s="5">
        <v>10187</v>
      </c>
      <c r="KT189" s="5">
        <v>7282</v>
      </c>
      <c r="KU189" s="5">
        <v>9808</v>
      </c>
      <c r="KV189" s="5">
        <v>6207</v>
      </c>
      <c r="KW189" s="5">
        <v>7190</v>
      </c>
      <c r="KX189" s="5">
        <v>8381</v>
      </c>
      <c r="KY189" s="5">
        <v>18515</v>
      </c>
      <c r="KZ189" s="5">
        <v>14202</v>
      </c>
      <c r="LA189" s="5">
        <v>8400</v>
      </c>
      <c r="LB189" s="5">
        <v>7022</v>
      </c>
      <c r="LC189" s="5">
        <v>6387</v>
      </c>
      <c r="LD189" s="5">
        <v>6662</v>
      </c>
      <c r="LE189" s="5">
        <v>6898</v>
      </c>
      <c r="LF189" s="5">
        <v>6744</v>
      </c>
      <c r="LG189" s="5">
        <v>8165</v>
      </c>
      <c r="LH189" s="5">
        <v>4710</v>
      </c>
      <c r="LI189" s="5">
        <v>3919</v>
      </c>
      <c r="LJ189" s="5">
        <v>3574</v>
      </c>
      <c r="LK189" s="5" t="s">
        <v>220</v>
      </c>
      <c r="LL189" s="5" t="s">
        <v>220</v>
      </c>
      <c r="LM189" s="5">
        <v>5708</v>
      </c>
      <c r="LN189" s="5">
        <v>5911</v>
      </c>
      <c r="LO189" s="5">
        <v>2793</v>
      </c>
      <c r="LP189" s="5">
        <v>3803</v>
      </c>
      <c r="LQ189" s="5">
        <v>4694</v>
      </c>
      <c r="LR189" s="5">
        <v>3968</v>
      </c>
      <c r="LS189" s="5">
        <v>3564</v>
      </c>
      <c r="LT189" s="5">
        <v>2976</v>
      </c>
      <c r="LU189" s="5">
        <v>3105</v>
      </c>
      <c r="LV189" s="5">
        <v>3018</v>
      </c>
      <c r="LW189" s="5">
        <v>2761</v>
      </c>
      <c r="LX189" s="5">
        <v>1832</v>
      </c>
      <c r="LY189" s="5">
        <v>1616</v>
      </c>
      <c r="LZ189" s="5">
        <v>1280</v>
      </c>
      <c r="MA189" s="5">
        <v>1188</v>
      </c>
      <c r="MB189" s="5">
        <v>766</v>
      </c>
      <c r="MC189" s="5">
        <v>1079</v>
      </c>
      <c r="MD189" s="5">
        <v>1128</v>
      </c>
      <c r="ME189" s="5">
        <v>979</v>
      </c>
      <c r="MF189" s="5">
        <v>1008</v>
      </c>
      <c r="MG189" s="5">
        <v>1425</v>
      </c>
      <c r="MH189" s="5">
        <v>1338</v>
      </c>
      <c r="MI189" s="5">
        <v>1562</v>
      </c>
      <c r="MJ189" s="5">
        <v>1468</v>
      </c>
      <c r="MK189" s="5">
        <v>1173</v>
      </c>
      <c r="ML189" s="5">
        <v>1175</v>
      </c>
      <c r="MM189" s="5">
        <v>1420</v>
      </c>
      <c r="MN189" s="5">
        <v>1745</v>
      </c>
      <c r="MO189" s="5">
        <v>1686</v>
      </c>
      <c r="MP189" s="5">
        <v>1771</v>
      </c>
      <c r="MQ189" s="5" t="s">
        <v>220</v>
      </c>
      <c r="MR189" s="5" t="s">
        <v>220</v>
      </c>
      <c r="MS189" s="5">
        <v>40</v>
      </c>
      <c r="MT189" s="5">
        <v>26</v>
      </c>
      <c r="MU189" s="5">
        <v>19</v>
      </c>
      <c r="MV189" s="5">
        <v>52</v>
      </c>
      <c r="MW189" s="5">
        <v>9</v>
      </c>
      <c r="MX189" s="5">
        <v>8</v>
      </c>
      <c r="MY189" s="5">
        <v>14</v>
      </c>
      <c r="MZ189" s="5">
        <v>21</v>
      </c>
      <c r="NA189" s="5">
        <v>23</v>
      </c>
      <c r="NB189" s="5">
        <v>23</v>
      </c>
      <c r="NC189" s="5">
        <v>25</v>
      </c>
      <c r="ND189" s="5">
        <v>19</v>
      </c>
      <c r="NE189" s="5" t="s">
        <v>220</v>
      </c>
      <c r="NF189" s="5" t="s">
        <v>220</v>
      </c>
      <c r="NG189" s="5" t="s">
        <v>220</v>
      </c>
      <c r="NH189" s="5" t="s">
        <v>220</v>
      </c>
      <c r="NI189" s="5" t="s">
        <v>220</v>
      </c>
      <c r="NJ189" s="5" t="s">
        <v>220</v>
      </c>
      <c r="NK189" s="5" t="s">
        <v>220</v>
      </c>
      <c r="NL189" s="5" t="s">
        <v>220</v>
      </c>
      <c r="NM189" s="5" t="s">
        <v>220</v>
      </c>
      <c r="NN189" s="5" t="s">
        <v>220</v>
      </c>
      <c r="NO189" s="5" t="s">
        <v>220</v>
      </c>
      <c r="NP189" s="5" t="s">
        <v>220</v>
      </c>
      <c r="NQ189" s="5" t="s">
        <v>220</v>
      </c>
      <c r="NR189" s="5" t="s">
        <v>220</v>
      </c>
      <c r="NS189" s="5" t="s">
        <v>220</v>
      </c>
      <c r="NT189" s="5" t="s">
        <v>220</v>
      </c>
      <c r="NU189" s="5" t="s">
        <v>220</v>
      </c>
      <c r="NV189" s="5" t="s">
        <v>220</v>
      </c>
      <c r="NW189" s="5" t="s">
        <v>220</v>
      </c>
      <c r="NX189" s="5" t="s">
        <v>220</v>
      </c>
      <c r="NY189" s="5">
        <v>0</v>
      </c>
      <c r="NZ189" s="5">
        <v>0</v>
      </c>
      <c r="OA189" s="5">
        <v>0</v>
      </c>
      <c r="OB189" s="5">
        <v>0</v>
      </c>
      <c r="OC189" s="5">
        <v>0</v>
      </c>
      <c r="OD189" s="5">
        <v>0</v>
      </c>
      <c r="OE189" s="5">
        <v>0</v>
      </c>
      <c r="OF189" s="5">
        <v>0</v>
      </c>
      <c r="OG189" s="5">
        <v>0</v>
      </c>
      <c r="OH189" s="5">
        <v>0</v>
      </c>
      <c r="OI189" s="5">
        <v>0</v>
      </c>
      <c r="OJ189" s="5">
        <v>0</v>
      </c>
      <c r="OK189" s="5" t="s">
        <v>220</v>
      </c>
      <c r="OL189" s="5" t="s">
        <v>220</v>
      </c>
      <c r="OM189" s="5" t="s">
        <v>220</v>
      </c>
      <c r="ON189" s="5" t="s">
        <v>220</v>
      </c>
      <c r="OO189" s="5" t="s">
        <v>220</v>
      </c>
      <c r="OP189" s="5" t="s">
        <v>220</v>
      </c>
      <c r="OQ189" s="5" t="s">
        <v>220</v>
      </c>
      <c r="OR189" s="5" t="s">
        <v>220</v>
      </c>
      <c r="OS189" s="5" t="s">
        <v>220</v>
      </c>
      <c r="OT189" s="5" t="s">
        <v>220</v>
      </c>
      <c r="OU189" s="5" t="s">
        <v>220</v>
      </c>
      <c r="OV189" s="5" t="s">
        <v>220</v>
      </c>
      <c r="OW189" s="5" t="s">
        <v>220</v>
      </c>
      <c r="OX189" s="5" t="s">
        <v>220</v>
      </c>
      <c r="OY189" s="5" t="s">
        <v>220</v>
      </c>
      <c r="OZ189" s="5" t="s">
        <v>220</v>
      </c>
      <c r="PA189" s="5" t="s">
        <v>220</v>
      </c>
      <c r="PB189" s="5" t="s">
        <v>220</v>
      </c>
      <c r="PC189" s="5" t="s">
        <v>220</v>
      </c>
      <c r="PD189" s="5" t="s">
        <v>220</v>
      </c>
      <c r="PE189" s="5">
        <v>8788</v>
      </c>
      <c r="PF189" s="5">
        <v>9867</v>
      </c>
      <c r="PG189" s="5">
        <v>9144</v>
      </c>
      <c r="PH189" s="5">
        <v>8640</v>
      </c>
      <c r="PI189" s="5">
        <v>7174</v>
      </c>
      <c r="PJ189" s="5">
        <v>6524</v>
      </c>
      <c r="PK189" s="5">
        <v>6363</v>
      </c>
      <c r="PL189" s="5">
        <v>6517</v>
      </c>
      <c r="PM189" s="5">
        <v>6660</v>
      </c>
      <c r="PN189" s="5">
        <v>4581</v>
      </c>
      <c r="PO189" s="5">
        <v>6395</v>
      </c>
      <c r="PP189" s="5">
        <v>6506</v>
      </c>
      <c r="PQ189" s="5">
        <v>6214</v>
      </c>
      <c r="PR189" s="5">
        <v>5925</v>
      </c>
      <c r="PS189" s="5">
        <v>5241</v>
      </c>
      <c r="PT189" s="5">
        <v>6078</v>
      </c>
      <c r="PU189" s="5">
        <v>6955</v>
      </c>
      <c r="PV189" s="5">
        <v>6926</v>
      </c>
      <c r="PW189" s="5">
        <v>7519</v>
      </c>
      <c r="PX189" s="5">
        <v>6584</v>
      </c>
      <c r="PY189" s="5">
        <v>6932</v>
      </c>
      <c r="PZ189" s="5">
        <v>7117</v>
      </c>
      <c r="QA189" s="5">
        <v>6381</v>
      </c>
      <c r="QB189" s="5">
        <v>6589</v>
      </c>
      <c r="QC189" s="5">
        <v>8067</v>
      </c>
      <c r="QD189" s="5">
        <v>6634</v>
      </c>
      <c r="QE189" s="5">
        <v>7019</v>
      </c>
      <c r="QF189" s="5">
        <v>8072</v>
      </c>
      <c r="QG189" s="5">
        <v>7729</v>
      </c>
      <c r="QH189" s="5">
        <v>7241</v>
      </c>
      <c r="QI189" s="5" t="s">
        <v>220</v>
      </c>
      <c r="QJ189" s="5" t="s">
        <v>220</v>
      </c>
      <c r="QK189" s="5">
        <v>14397</v>
      </c>
      <c r="QL189" s="5">
        <v>14261</v>
      </c>
      <c r="QM189" s="5">
        <v>12668</v>
      </c>
      <c r="QN189" s="5">
        <v>15260</v>
      </c>
      <c r="QO189" s="5">
        <v>15747</v>
      </c>
      <c r="QP189" s="5">
        <v>16866</v>
      </c>
      <c r="QQ189" s="5">
        <v>13731</v>
      </c>
      <c r="QR189" s="5">
        <v>15781</v>
      </c>
      <c r="QS189" s="5">
        <v>14406</v>
      </c>
      <c r="QT189" s="5">
        <v>17108</v>
      </c>
      <c r="QU189" s="5">
        <v>15497</v>
      </c>
      <c r="QV189" s="5">
        <v>13776</v>
      </c>
      <c r="QW189" s="5">
        <v>14397</v>
      </c>
      <c r="QX189" s="5">
        <v>13998</v>
      </c>
      <c r="QY189" s="5">
        <v>13897</v>
      </c>
      <c r="QZ189" s="5">
        <v>13492</v>
      </c>
      <c r="RA189" s="5">
        <v>11942</v>
      </c>
      <c r="RB189" s="5">
        <v>13004</v>
      </c>
      <c r="RC189" s="5">
        <v>11268</v>
      </c>
      <c r="RD189" s="5">
        <v>11684</v>
      </c>
      <c r="RE189" s="5">
        <v>11162</v>
      </c>
      <c r="RF189" s="5">
        <v>11853</v>
      </c>
      <c r="RG189" s="5">
        <v>13281</v>
      </c>
      <c r="RH189" s="5">
        <v>9188</v>
      </c>
      <c r="RI189" s="5">
        <v>10401</v>
      </c>
      <c r="RJ189" s="5">
        <v>12308</v>
      </c>
      <c r="RK189" s="5">
        <v>10118</v>
      </c>
      <c r="RL189" s="5">
        <v>13006</v>
      </c>
      <c r="RM189" s="5">
        <v>12440</v>
      </c>
      <c r="RN189" s="5">
        <v>13129</v>
      </c>
      <c r="RO189" s="5" t="s">
        <v>220</v>
      </c>
      <c r="RP189" s="5" t="s">
        <v>220</v>
      </c>
      <c r="RQ189" s="5">
        <v>20132</v>
      </c>
      <c r="RR189" s="5">
        <v>18677</v>
      </c>
      <c r="RS189" s="5">
        <v>18279</v>
      </c>
      <c r="RT189" s="5">
        <v>13151</v>
      </c>
      <c r="RU189" s="5">
        <v>16437</v>
      </c>
      <c r="RV189" s="5">
        <v>16804</v>
      </c>
      <c r="RW189" s="5">
        <v>14860</v>
      </c>
      <c r="RX189" s="5">
        <v>20123</v>
      </c>
      <c r="RY189" s="5">
        <v>15668</v>
      </c>
      <c r="RZ189" s="5">
        <v>15295</v>
      </c>
      <c r="SA189" s="5">
        <v>12828</v>
      </c>
      <c r="SB189" s="5">
        <v>10377</v>
      </c>
      <c r="SC189" s="5">
        <v>9421</v>
      </c>
      <c r="SD189" s="5">
        <v>9019</v>
      </c>
      <c r="SE189" s="5">
        <v>9252</v>
      </c>
      <c r="SF189" s="5">
        <v>8154</v>
      </c>
      <c r="SG189" s="5">
        <v>8687</v>
      </c>
      <c r="SH189" s="5">
        <v>8492</v>
      </c>
      <c r="SI189" s="5">
        <v>8041</v>
      </c>
      <c r="SJ189" s="5">
        <v>9205</v>
      </c>
      <c r="SK189" s="5">
        <v>9067</v>
      </c>
      <c r="SL189" s="5">
        <v>10094</v>
      </c>
      <c r="SM189" s="5">
        <v>11192</v>
      </c>
      <c r="SN189" s="5">
        <v>9791</v>
      </c>
      <c r="SO189" s="5">
        <v>9874</v>
      </c>
      <c r="SP189" s="5">
        <v>10664</v>
      </c>
      <c r="SQ189" s="5">
        <v>10813</v>
      </c>
      <c r="SR189" s="5">
        <v>9657</v>
      </c>
      <c r="SS189" s="5">
        <v>8542</v>
      </c>
      <c r="ST189" s="5">
        <v>7292</v>
      </c>
      <c r="SU189" s="5" t="s">
        <v>220</v>
      </c>
      <c r="SV189" s="5" t="s">
        <v>220</v>
      </c>
      <c r="SW189" s="5">
        <v>43392</v>
      </c>
      <c r="SX189" s="5">
        <v>46876</v>
      </c>
      <c r="SY189" s="5">
        <v>41901</v>
      </c>
      <c r="SZ189" s="5">
        <v>42706</v>
      </c>
      <c r="TA189" s="5">
        <v>39424</v>
      </c>
      <c r="TB189" s="5">
        <v>26473</v>
      </c>
      <c r="TC189" s="5">
        <v>19761</v>
      </c>
      <c r="TD189" s="5">
        <v>16465</v>
      </c>
      <c r="TE189" s="5">
        <v>11235</v>
      </c>
      <c r="TF189" s="5">
        <v>11933</v>
      </c>
      <c r="TG189" s="5">
        <v>11868</v>
      </c>
      <c r="TH189" s="5">
        <v>11401</v>
      </c>
      <c r="TI189" s="5">
        <v>13063</v>
      </c>
      <c r="TJ189" s="5">
        <v>13527</v>
      </c>
      <c r="TK189" s="5">
        <v>13432</v>
      </c>
      <c r="TL189" s="5">
        <v>15464</v>
      </c>
      <c r="TM189" s="5">
        <v>16399</v>
      </c>
      <c r="TN189" s="5">
        <v>16268</v>
      </c>
      <c r="TO189" s="5">
        <v>16708</v>
      </c>
      <c r="TP189" s="5">
        <v>13822</v>
      </c>
      <c r="TQ189" s="5">
        <v>10030</v>
      </c>
      <c r="TR189" s="5">
        <v>9159</v>
      </c>
      <c r="TS189" s="5">
        <v>15768</v>
      </c>
      <c r="TT189" s="5">
        <v>11339</v>
      </c>
      <c r="TU189" s="5">
        <v>19966</v>
      </c>
      <c r="TV189" s="5">
        <v>15099</v>
      </c>
      <c r="TW189" s="5">
        <v>20069</v>
      </c>
      <c r="TX189" s="5">
        <v>11281</v>
      </c>
      <c r="TY189" s="5">
        <v>3429</v>
      </c>
      <c r="TZ189" s="5">
        <v>3778</v>
      </c>
      <c r="UA189" s="5" t="s">
        <v>220</v>
      </c>
      <c r="UB189" s="5" t="s">
        <v>220</v>
      </c>
      <c r="UC189" s="5">
        <v>0</v>
      </c>
      <c r="UD189" s="5">
        <v>-5</v>
      </c>
      <c r="UE189" s="5">
        <v>10</v>
      </c>
      <c r="UF189" s="5">
        <v>22</v>
      </c>
      <c r="UG189" s="5">
        <v>17</v>
      </c>
      <c r="UH189" s="5">
        <v>30</v>
      </c>
      <c r="UI189" s="5">
        <v>30</v>
      </c>
      <c r="UJ189" s="5">
        <v>7</v>
      </c>
      <c r="UK189" s="5">
        <v>4</v>
      </c>
      <c r="UL189" s="5">
        <v>-2</v>
      </c>
      <c r="UM189" s="5">
        <v>0</v>
      </c>
      <c r="UN189" s="5">
        <v>23</v>
      </c>
      <c r="UO189" s="5">
        <v>34</v>
      </c>
      <c r="UP189" s="5">
        <v>29</v>
      </c>
      <c r="UQ189" s="5">
        <v>35</v>
      </c>
      <c r="UR189" s="5">
        <v>24</v>
      </c>
      <c r="US189" s="5">
        <v>53</v>
      </c>
      <c r="UT189" s="5">
        <v>-32</v>
      </c>
      <c r="UU189" s="5">
        <v>-5</v>
      </c>
      <c r="UV189" s="5">
        <v>1273</v>
      </c>
      <c r="UW189" s="5">
        <v>3633</v>
      </c>
      <c r="UX189" s="5">
        <v>3847</v>
      </c>
      <c r="UY189" s="5">
        <v>2201</v>
      </c>
      <c r="UZ189" s="5">
        <v>372</v>
      </c>
      <c r="VA189" s="5">
        <v>0</v>
      </c>
      <c r="VB189" s="5">
        <v>0</v>
      </c>
      <c r="VC189" s="5">
        <v>0</v>
      </c>
      <c r="VD189" s="5">
        <v>0</v>
      </c>
      <c r="VE189" s="5">
        <v>0</v>
      </c>
      <c r="VF189" s="5">
        <v>0</v>
      </c>
      <c r="VG189" s="5" t="s">
        <v>220</v>
      </c>
      <c r="VH189" s="5" t="s">
        <v>220</v>
      </c>
      <c r="VI189" s="5">
        <v>35501</v>
      </c>
      <c r="VJ189" s="5">
        <v>41225</v>
      </c>
      <c r="VK189" s="5">
        <v>40079</v>
      </c>
      <c r="VL189" s="5">
        <v>43291</v>
      </c>
      <c r="VM189" s="5">
        <v>48572</v>
      </c>
      <c r="VN189" s="5">
        <v>45378</v>
      </c>
      <c r="VO189" s="5">
        <v>37701</v>
      </c>
      <c r="VP189" s="5">
        <v>36723</v>
      </c>
      <c r="VQ189" s="5">
        <v>27826</v>
      </c>
      <c r="VR189" s="5">
        <v>29708</v>
      </c>
      <c r="VS189" s="5">
        <v>35408</v>
      </c>
      <c r="VT189" s="5">
        <v>29970</v>
      </c>
      <c r="VU189" s="5">
        <v>31572</v>
      </c>
      <c r="VV189" s="5">
        <v>23667</v>
      </c>
      <c r="VW189" s="5">
        <v>20606</v>
      </c>
      <c r="VX189" s="5">
        <v>12866</v>
      </c>
      <c r="VY189" s="5">
        <v>21504</v>
      </c>
      <c r="VZ189" s="5">
        <v>11842</v>
      </c>
      <c r="WA189" s="5">
        <v>26195</v>
      </c>
      <c r="WB189" s="5">
        <v>29213</v>
      </c>
      <c r="WC189" s="5">
        <v>32448</v>
      </c>
      <c r="WD189" s="5">
        <v>37417</v>
      </c>
      <c r="WE189" s="5">
        <v>36560</v>
      </c>
      <c r="WF189" s="5">
        <v>30928</v>
      </c>
      <c r="WG189" s="5">
        <v>33647</v>
      </c>
      <c r="WH189" s="5">
        <v>29324</v>
      </c>
      <c r="WI189" s="5">
        <v>37453</v>
      </c>
      <c r="WJ189" s="5">
        <v>32844</v>
      </c>
      <c r="WK189" s="5">
        <v>30192</v>
      </c>
      <c r="WL189" s="5">
        <v>28067</v>
      </c>
      <c r="WM189" s="5" t="s">
        <v>220</v>
      </c>
      <c r="WN189" s="5" t="s">
        <v>220</v>
      </c>
      <c r="WO189" s="5">
        <v>100</v>
      </c>
      <c r="WP189" s="5">
        <v>89</v>
      </c>
      <c r="WQ189" s="5">
        <v>93</v>
      </c>
      <c r="WR189" s="5">
        <v>276</v>
      </c>
      <c r="WS189" s="5">
        <v>400</v>
      </c>
      <c r="WT189" s="5">
        <v>454</v>
      </c>
      <c r="WU189" s="5">
        <v>440</v>
      </c>
      <c r="WV189" s="5">
        <v>439</v>
      </c>
      <c r="WW189" s="5">
        <v>384</v>
      </c>
      <c r="WX189" s="5">
        <v>594</v>
      </c>
      <c r="WY189" s="5">
        <v>360</v>
      </c>
      <c r="WZ189" s="5">
        <v>214</v>
      </c>
      <c r="XA189" s="5">
        <v>259</v>
      </c>
      <c r="XB189" s="5">
        <v>97</v>
      </c>
      <c r="XC189" s="5">
        <v>205</v>
      </c>
      <c r="XD189" s="5">
        <v>340</v>
      </c>
      <c r="XE189" s="5">
        <v>655</v>
      </c>
      <c r="XF189" s="5">
        <v>478</v>
      </c>
      <c r="XG189" s="5">
        <v>460</v>
      </c>
      <c r="XH189" s="5">
        <v>522</v>
      </c>
      <c r="XI189" s="5">
        <v>506</v>
      </c>
      <c r="XJ189" s="5">
        <v>288</v>
      </c>
      <c r="XK189" s="5">
        <v>504</v>
      </c>
      <c r="XL189" s="5">
        <v>602</v>
      </c>
      <c r="XM189" s="5">
        <v>1363</v>
      </c>
      <c r="XN189" s="5">
        <v>1399</v>
      </c>
      <c r="XO189" s="5">
        <v>1508</v>
      </c>
      <c r="XP189" s="5">
        <v>1751</v>
      </c>
      <c r="XQ189" s="5">
        <v>1295</v>
      </c>
      <c r="XR189" s="5">
        <v>1045</v>
      </c>
      <c r="XS189" s="2">
        <v>20455</v>
      </c>
      <c r="XT189" s="3" t="s">
        <v>222</v>
      </c>
      <c r="XU189" s="3" t="s">
        <v>221</v>
      </c>
      <c r="XV189" s="3" t="s">
        <v>221</v>
      </c>
      <c r="XW189" s="3" t="s">
        <v>221</v>
      </c>
      <c r="XX189" s="3" t="s">
        <v>222</v>
      </c>
      <c r="XY189" s="3" t="s">
        <v>222</v>
      </c>
      <c r="XZ189" s="3" t="s">
        <v>261</v>
      </c>
    </row>
    <row r="190" spans="1:650" x14ac:dyDescent="0.3">
      <c r="A190" s="1" t="s">
        <v>184</v>
      </c>
      <c r="B190" s="2">
        <v>4063994</v>
      </c>
      <c r="C190" s="5">
        <v>1606</v>
      </c>
      <c r="D190" s="5">
        <v>1106</v>
      </c>
      <c r="E190" s="5">
        <v>1167</v>
      </c>
      <c r="F190" s="5">
        <v>921</v>
      </c>
      <c r="G190" s="5">
        <v>1328</v>
      </c>
      <c r="H190" s="5">
        <v>5</v>
      </c>
      <c r="I190" s="5">
        <v>23</v>
      </c>
      <c r="J190" s="5">
        <v>238</v>
      </c>
      <c r="K190" s="5">
        <v>66</v>
      </c>
      <c r="L190" s="5">
        <v>150</v>
      </c>
      <c r="M190" s="5">
        <v>-10</v>
      </c>
      <c r="N190" s="5">
        <v>211</v>
      </c>
      <c r="O190" s="5">
        <v>174</v>
      </c>
      <c r="P190" s="5">
        <v>209</v>
      </c>
      <c r="Q190" s="5">
        <v>130</v>
      </c>
      <c r="R190" s="5">
        <v>209</v>
      </c>
      <c r="S190" s="5">
        <v>650</v>
      </c>
      <c r="T190" s="5">
        <v>1270</v>
      </c>
      <c r="U190" s="5">
        <v>139</v>
      </c>
      <c r="V190" s="5">
        <v>159</v>
      </c>
      <c r="W190" s="5">
        <v>339</v>
      </c>
      <c r="X190" s="5">
        <v>107</v>
      </c>
      <c r="Y190" s="5">
        <v>0</v>
      </c>
      <c r="Z190" s="5">
        <v>0</v>
      </c>
      <c r="AA190" s="5">
        <v>0</v>
      </c>
      <c r="AB190" s="5">
        <v>0</v>
      </c>
      <c r="AC190" s="5" t="s">
        <v>220</v>
      </c>
      <c r="AD190" s="5">
        <v>0</v>
      </c>
      <c r="AE190" s="5">
        <v>0</v>
      </c>
      <c r="AF190" s="5">
        <v>0</v>
      </c>
      <c r="AG190" s="5">
        <v>0</v>
      </c>
      <c r="AH190" s="5">
        <v>0</v>
      </c>
      <c r="AI190" s="5">
        <v>28015</v>
      </c>
      <c r="AJ190" s="5">
        <v>11625</v>
      </c>
      <c r="AK190" s="5">
        <v>8494</v>
      </c>
      <c r="AL190" s="5">
        <v>12663</v>
      </c>
      <c r="AM190" s="5">
        <v>27889</v>
      </c>
      <c r="AN190" s="5">
        <v>0</v>
      </c>
      <c r="AO190" s="5">
        <v>0</v>
      </c>
      <c r="AP190" s="5">
        <v>0</v>
      </c>
      <c r="AQ190" s="5">
        <v>0</v>
      </c>
      <c r="AR190" s="5">
        <v>0</v>
      </c>
      <c r="AS190" s="5">
        <v>0</v>
      </c>
      <c r="AT190" s="5">
        <v>0</v>
      </c>
      <c r="AU190" s="5">
        <v>0</v>
      </c>
      <c r="AV190" s="5">
        <v>0</v>
      </c>
      <c r="AW190" s="5">
        <v>0</v>
      </c>
      <c r="AX190" s="5">
        <v>0</v>
      </c>
      <c r="AY190" s="5">
        <v>0</v>
      </c>
      <c r="AZ190" s="5">
        <v>0</v>
      </c>
      <c r="BA190" s="5">
        <v>0</v>
      </c>
      <c r="BB190" s="5">
        <v>0</v>
      </c>
      <c r="BC190" s="5">
        <v>0</v>
      </c>
      <c r="BD190" s="5">
        <v>0</v>
      </c>
      <c r="BE190" s="5">
        <v>0</v>
      </c>
      <c r="BF190" s="5">
        <v>0</v>
      </c>
      <c r="BG190" s="5">
        <v>0</v>
      </c>
      <c r="BH190" s="5">
        <v>0</v>
      </c>
      <c r="BI190" s="5" t="s">
        <v>220</v>
      </c>
      <c r="BJ190" s="5">
        <v>0</v>
      </c>
      <c r="BK190" s="5">
        <v>0</v>
      </c>
      <c r="BL190" s="5">
        <v>0</v>
      </c>
      <c r="BM190" s="5">
        <v>0</v>
      </c>
      <c r="BN190" s="5">
        <v>0</v>
      </c>
      <c r="BO190" s="5">
        <v>6063</v>
      </c>
      <c r="BP190" s="5">
        <v>4449</v>
      </c>
      <c r="BQ190" s="5">
        <v>3091</v>
      </c>
      <c r="BR190" s="5">
        <v>3929</v>
      </c>
      <c r="BS190" s="5">
        <v>12955</v>
      </c>
      <c r="BT190" s="5">
        <v>4788</v>
      </c>
      <c r="BU190" s="5">
        <v>24076</v>
      </c>
      <c r="BV190" s="5">
        <v>42114</v>
      </c>
      <c r="BW190" s="5">
        <v>17405</v>
      </c>
      <c r="BX190" s="5">
        <v>216</v>
      </c>
      <c r="BY190" s="5">
        <v>4351</v>
      </c>
      <c r="BZ190" s="5">
        <v>554</v>
      </c>
      <c r="CA190" s="5">
        <v>1089</v>
      </c>
      <c r="CB190" s="5">
        <v>515</v>
      </c>
      <c r="CC190" s="5">
        <v>320</v>
      </c>
      <c r="CD190" s="5">
        <v>494</v>
      </c>
      <c r="CE190" s="5">
        <v>315</v>
      </c>
      <c r="CF190" s="5">
        <v>62</v>
      </c>
      <c r="CG190" s="5">
        <v>4</v>
      </c>
      <c r="CH190" s="5">
        <v>648</v>
      </c>
      <c r="CI190" s="5">
        <v>258</v>
      </c>
      <c r="CJ190" s="5">
        <v>1067</v>
      </c>
      <c r="CK190" s="5">
        <v>590</v>
      </c>
      <c r="CL190" s="5">
        <v>290</v>
      </c>
      <c r="CM190" s="5">
        <v>360</v>
      </c>
      <c r="CN190" s="5">
        <v>890</v>
      </c>
      <c r="CO190" s="5" t="s">
        <v>220</v>
      </c>
      <c r="CP190" s="5">
        <v>1183</v>
      </c>
      <c r="CQ190" s="5">
        <v>675</v>
      </c>
      <c r="CR190" s="5">
        <v>617</v>
      </c>
      <c r="CS190" s="5">
        <v>837</v>
      </c>
      <c r="CT190" s="5">
        <v>90</v>
      </c>
      <c r="CU190" s="5">
        <v>15139</v>
      </c>
      <c r="CV190" s="5">
        <v>28859</v>
      </c>
      <c r="CW190" s="5">
        <v>10858</v>
      </c>
      <c r="CX190" s="5">
        <v>11839</v>
      </c>
      <c r="CY190" s="5">
        <v>8627</v>
      </c>
      <c r="CZ190" s="5">
        <v>10881</v>
      </c>
      <c r="DA190" s="5">
        <v>18386</v>
      </c>
      <c r="DB190" s="5">
        <v>9927</v>
      </c>
      <c r="DC190" s="5">
        <v>6715</v>
      </c>
      <c r="DD190" s="5">
        <v>4632</v>
      </c>
      <c r="DE190" s="5">
        <v>7501</v>
      </c>
      <c r="DF190" s="5">
        <v>8953</v>
      </c>
      <c r="DG190" s="5">
        <v>8051</v>
      </c>
      <c r="DH190" s="5">
        <v>9289</v>
      </c>
      <c r="DI190" s="5">
        <v>6514</v>
      </c>
      <c r="DJ190" s="5">
        <v>6391</v>
      </c>
      <c r="DK190" s="5">
        <v>3192</v>
      </c>
      <c r="DL190" s="5">
        <v>2774</v>
      </c>
      <c r="DM190" s="5">
        <v>3112</v>
      </c>
      <c r="DN190" s="5">
        <v>4128</v>
      </c>
      <c r="DO190" s="5">
        <v>3910</v>
      </c>
      <c r="DP190" s="5">
        <v>2031</v>
      </c>
      <c r="DQ190" s="5">
        <v>3136</v>
      </c>
      <c r="DR190" s="5">
        <v>3463</v>
      </c>
      <c r="DS190" s="5">
        <v>3721</v>
      </c>
      <c r="DT190" s="5">
        <v>3870</v>
      </c>
      <c r="DU190" s="5" t="s">
        <v>220</v>
      </c>
      <c r="DV190" s="5">
        <v>3686</v>
      </c>
      <c r="DW190" s="5">
        <v>2059</v>
      </c>
      <c r="DX190" s="5">
        <v>2441</v>
      </c>
      <c r="DY190" s="5">
        <v>1980</v>
      </c>
      <c r="DZ190" s="5">
        <v>2319</v>
      </c>
      <c r="EA190" s="5">
        <v>686</v>
      </c>
      <c r="EB190" s="5">
        <v>469</v>
      </c>
      <c r="EC190" s="5">
        <v>270</v>
      </c>
      <c r="ED190" s="5">
        <v>407</v>
      </c>
      <c r="EE190" s="5">
        <v>4</v>
      </c>
      <c r="EF190" s="5">
        <v>92</v>
      </c>
      <c r="EG190" s="5">
        <v>312</v>
      </c>
      <c r="EH190" s="5">
        <v>257</v>
      </c>
      <c r="EI190" s="5">
        <v>128</v>
      </c>
      <c r="EJ190" s="5">
        <v>16</v>
      </c>
      <c r="EK190" s="5">
        <v>115</v>
      </c>
      <c r="EL190" s="5">
        <v>246</v>
      </c>
      <c r="EM190" s="5">
        <v>67</v>
      </c>
      <c r="EN190" s="5">
        <v>1486</v>
      </c>
      <c r="EO190" s="5">
        <v>219</v>
      </c>
      <c r="EP190" s="5">
        <v>80</v>
      </c>
      <c r="EQ190" s="5">
        <v>158</v>
      </c>
      <c r="ER190" s="5">
        <v>0</v>
      </c>
      <c r="ES190" s="5">
        <v>19</v>
      </c>
      <c r="ET190" s="5">
        <v>83</v>
      </c>
      <c r="EU190" s="5">
        <v>195</v>
      </c>
      <c r="EV190" s="5">
        <v>90</v>
      </c>
      <c r="EW190" s="5">
        <v>240</v>
      </c>
      <c r="EX190" s="5">
        <v>5</v>
      </c>
      <c r="EY190" s="5">
        <v>81</v>
      </c>
      <c r="EZ190" s="5">
        <v>61</v>
      </c>
      <c r="FA190" s="5" t="s">
        <v>220</v>
      </c>
      <c r="FB190" s="5">
        <v>84</v>
      </c>
      <c r="FC190" s="5">
        <v>126</v>
      </c>
      <c r="FD190" s="5">
        <v>142</v>
      </c>
      <c r="FE190" s="5">
        <v>115</v>
      </c>
      <c r="FF190" s="5">
        <v>36</v>
      </c>
      <c r="FG190" s="5">
        <v>0</v>
      </c>
      <c r="FH190" s="5">
        <v>0</v>
      </c>
      <c r="FI190" s="5">
        <v>0</v>
      </c>
      <c r="FJ190" s="5">
        <v>0</v>
      </c>
      <c r="FK190" s="5">
        <v>0</v>
      </c>
      <c r="FL190" s="5">
        <v>0</v>
      </c>
      <c r="FM190" s="5">
        <v>0</v>
      </c>
      <c r="FN190" s="5">
        <v>0</v>
      </c>
      <c r="FO190" s="5">
        <v>0</v>
      </c>
      <c r="FP190" s="5">
        <v>0</v>
      </c>
      <c r="FQ190" s="5">
        <v>0</v>
      </c>
      <c r="FR190" s="5">
        <v>0</v>
      </c>
      <c r="FS190" s="5">
        <v>0</v>
      </c>
      <c r="FT190" s="5">
        <v>0</v>
      </c>
      <c r="FU190" s="5" t="s">
        <v>220</v>
      </c>
      <c r="FV190" s="5" t="s">
        <v>220</v>
      </c>
      <c r="FW190" s="5" t="s">
        <v>220</v>
      </c>
      <c r="FX190" s="5" t="s">
        <v>220</v>
      </c>
      <c r="FY190" s="5" t="s">
        <v>220</v>
      </c>
      <c r="FZ190" s="5" t="s">
        <v>220</v>
      </c>
      <c r="GA190" s="5" t="s">
        <v>220</v>
      </c>
      <c r="GB190" s="5" t="s">
        <v>220</v>
      </c>
      <c r="GC190" s="5" t="s">
        <v>220</v>
      </c>
      <c r="GD190" s="5" t="s">
        <v>220</v>
      </c>
      <c r="GE190" s="5" t="s">
        <v>220</v>
      </c>
      <c r="GF190" s="5" t="s">
        <v>220</v>
      </c>
      <c r="GG190" s="5" t="s">
        <v>220</v>
      </c>
      <c r="GH190" s="5" t="s">
        <v>220</v>
      </c>
      <c r="GI190" s="5" t="s">
        <v>220</v>
      </c>
      <c r="GJ190" s="5" t="s">
        <v>220</v>
      </c>
      <c r="GK190" s="5" t="s">
        <v>220</v>
      </c>
      <c r="GL190" s="5" t="s">
        <v>220</v>
      </c>
      <c r="GM190" s="5">
        <v>51508</v>
      </c>
      <c r="GN190" s="5">
        <v>46508</v>
      </c>
      <c r="GO190" s="5">
        <v>23880</v>
      </c>
      <c r="GP190" s="5">
        <v>29759</v>
      </c>
      <c r="GQ190" s="5">
        <v>50804</v>
      </c>
      <c r="GR190" s="5">
        <v>15765</v>
      </c>
      <c r="GS190" s="5">
        <v>42797</v>
      </c>
      <c r="GT190" s="5">
        <v>52535</v>
      </c>
      <c r="GU190" s="5">
        <v>24315</v>
      </c>
      <c r="GV190" s="5">
        <v>5014</v>
      </c>
      <c r="GW190" s="5">
        <v>11958</v>
      </c>
      <c r="GX190" s="5">
        <v>9965</v>
      </c>
      <c r="GY190" s="5">
        <v>9382</v>
      </c>
      <c r="GZ190" s="5">
        <v>11499</v>
      </c>
      <c r="HA190" s="5">
        <v>7182</v>
      </c>
      <c r="HB190" s="5">
        <v>7174</v>
      </c>
      <c r="HC190" s="5">
        <v>4314</v>
      </c>
      <c r="HD190" s="5">
        <v>4106</v>
      </c>
      <c r="HE190" s="5">
        <v>3274</v>
      </c>
      <c r="HF190" s="5">
        <v>5017</v>
      </c>
      <c r="HG190" s="5">
        <v>4701</v>
      </c>
      <c r="HH190" s="5">
        <v>3295</v>
      </c>
      <c r="HI190" s="5">
        <v>3966</v>
      </c>
      <c r="HJ190" s="5">
        <v>3758</v>
      </c>
      <c r="HK190" s="5">
        <v>4162</v>
      </c>
      <c r="HL190" s="5">
        <v>4822</v>
      </c>
      <c r="HM190" s="5" t="s">
        <v>220</v>
      </c>
      <c r="HN190" s="5">
        <v>4953</v>
      </c>
      <c r="HO190" s="5">
        <v>2859</v>
      </c>
      <c r="HP190" s="5">
        <v>3200</v>
      </c>
      <c r="HQ190" s="5">
        <v>2931</v>
      </c>
      <c r="HR190" s="5">
        <v>2445</v>
      </c>
      <c r="HS190" s="5">
        <v>128703</v>
      </c>
      <c r="HT190" s="5">
        <v>155615</v>
      </c>
      <c r="HU190" s="5">
        <v>132634</v>
      </c>
      <c r="HV190" s="5">
        <v>145102</v>
      </c>
      <c r="HW190" s="5">
        <v>138701</v>
      </c>
      <c r="HX190" s="5">
        <v>124158</v>
      </c>
      <c r="HY190" s="5">
        <v>111937</v>
      </c>
      <c r="HZ190" s="5">
        <v>101566</v>
      </c>
      <c r="IA190" s="5">
        <v>83971</v>
      </c>
      <c r="IB190" s="5">
        <v>74135</v>
      </c>
      <c r="IC190" s="5">
        <v>55072</v>
      </c>
      <c r="ID190" s="5">
        <v>49218</v>
      </c>
      <c r="IE190" s="5">
        <v>42440</v>
      </c>
      <c r="IF190" s="5">
        <v>50858</v>
      </c>
      <c r="IG190" s="5">
        <v>64488</v>
      </c>
      <c r="IH190" s="5">
        <v>57282</v>
      </c>
      <c r="II190" s="5">
        <v>50846</v>
      </c>
      <c r="IJ190" s="5">
        <v>56911</v>
      </c>
      <c r="IK190" s="5">
        <v>55327</v>
      </c>
      <c r="IL190" s="5">
        <v>59822</v>
      </c>
      <c r="IM190" s="5">
        <v>58149</v>
      </c>
      <c r="IN190" s="5">
        <v>58542</v>
      </c>
      <c r="IO190" s="5">
        <v>58791</v>
      </c>
      <c r="IP190" s="5">
        <v>60479</v>
      </c>
      <c r="IQ190" s="5">
        <v>57781</v>
      </c>
      <c r="IR190" s="5">
        <v>57444</v>
      </c>
      <c r="IS190" s="5" t="s">
        <v>220</v>
      </c>
      <c r="IT190" s="5">
        <v>58143</v>
      </c>
      <c r="IU190" s="5">
        <v>61621</v>
      </c>
      <c r="IV190" s="5">
        <v>64213</v>
      </c>
      <c r="IW190" s="5">
        <v>63472</v>
      </c>
      <c r="IX190" s="5">
        <v>59283</v>
      </c>
      <c r="IY190" s="5">
        <v>17615</v>
      </c>
      <c r="IZ190" s="5">
        <v>19716</v>
      </c>
      <c r="JA190" s="5">
        <v>16014</v>
      </c>
      <c r="JB190" s="5">
        <v>18682</v>
      </c>
      <c r="JC190" s="5">
        <v>22115</v>
      </c>
      <c r="JD190" s="5">
        <v>0</v>
      </c>
      <c r="JE190" s="5">
        <v>0</v>
      </c>
      <c r="JF190" s="5">
        <v>0</v>
      </c>
      <c r="JG190" s="5">
        <v>0</v>
      </c>
      <c r="JH190" s="5">
        <v>0</v>
      </c>
      <c r="JI190" s="5">
        <v>0</v>
      </c>
      <c r="JJ190" s="5">
        <v>0</v>
      </c>
      <c r="JK190" s="5">
        <v>0</v>
      </c>
      <c r="JL190" s="5">
        <v>0</v>
      </c>
      <c r="JM190" s="5">
        <v>0</v>
      </c>
      <c r="JN190" s="5">
        <v>0</v>
      </c>
      <c r="JO190" s="5">
        <v>0</v>
      </c>
      <c r="JP190" s="5">
        <v>0</v>
      </c>
      <c r="JQ190" s="5">
        <v>0</v>
      </c>
      <c r="JR190" s="5">
        <v>0</v>
      </c>
      <c r="JS190" s="5">
        <v>0</v>
      </c>
      <c r="JT190" s="5">
        <v>0</v>
      </c>
      <c r="JU190" s="5">
        <v>0</v>
      </c>
      <c r="JV190" s="5">
        <v>0</v>
      </c>
      <c r="JW190" s="5">
        <v>0</v>
      </c>
      <c r="JX190" s="5">
        <v>0</v>
      </c>
      <c r="JY190" s="5" t="s">
        <v>220</v>
      </c>
      <c r="JZ190" s="5">
        <v>0</v>
      </c>
      <c r="KA190" s="5">
        <v>0</v>
      </c>
      <c r="KB190" s="5">
        <v>0</v>
      </c>
      <c r="KC190" s="5">
        <v>0</v>
      </c>
      <c r="KD190" s="5">
        <v>0</v>
      </c>
      <c r="KE190" s="5">
        <v>40458</v>
      </c>
      <c r="KF190" s="5">
        <v>29394</v>
      </c>
      <c r="KG190" s="5">
        <v>31797</v>
      </c>
      <c r="KH190" s="5">
        <v>19269</v>
      </c>
      <c r="KI190" s="5">
        <v>9295</v>
      </c>
      <c r="KJ190" s="5">
        <v>24</v>
      </c>
      <c r="KK190" s="5">
        <v>502</v>
      </c>
      <c r="KL190" s="5">
        <v>537</v>
      </c>
      <c r="KM190" s="5">
        <v>326</v>
      </c>
      <c r="KN190" s="5">
        <v>402</v>
      </c>
      <c r="KO190" s="5">
        <v>234</v>
      </c>
      <c r="KP190" s="5">
        <v>312</v>
      </c>
      <c r="KQ190" s="5">
        <v>224</v>
      </c>
      <c r="KR190" s="5">
        <v>249</v>
      </c>
      <c r="KS190" s="5">
        <v>286</v>
      </c>
      <c r="KT190" s="5">
        <v>373</v>
      </c>
      <c r="KU190" s="5">
        <v>306</v>
      </c>
      <c r="KV190" s="5">
        <v>355</v>
      </c>
      <c r="KW190" s="5">
        <v>398</v>
      </c>
      <c r="KX190" s="5">
        <v>510</v>
      </c>
      <c r="KY190" s="5">
        <v>380</v>
      </c>
      <c r="KZ190" s="5">
        <v>485</v>
      </c>
      <c r="LA190" s="5">
        <v>723</v>
      </c>
      <c r="LB190" s="5">
        <v>604</v>
      </c>
      <c r="LC190" s="5">
        <v>280</v>
      </c>
      <c r="LD190" s="5">
        <v>273</v>
      </c>
      <c r="LE190" s="5" t="s">
        <v>220</v>
      </c>
      <c r="LF190" s="5">
        <v>325</v>
      </c>
      <c r="LG190" s="5">
        <v>307</v>
      </c>
      <c r="LH190" s="5">
        <v>324</v>
      </c>
      <c r="LI190" s="5">
        <v>317</v>
      </c>
      <c r="LJ190" s="5">
        <v>319</v>
      </c>
      <c r="LK190" s="5">
        <v>903</v>
      </c>
      <c r="LL190" s="5">
        <v>727</v>
      </c>
      <c r="LM190" s="5">
        <v>645</v>
      </c>
      <c r="LN190" s="5">
        <v>788</v>
      </c>
      <c r="LO190" s="5">
        <v>606</v>
      </c>
      <c r="LP190" s="5">
        <v>705</v>
      </c>
      <c r="LQ190" s="5">
        <v>627</v>
      </c>
      <c r="LR190" s="5">
        <v>825</v>
      </c>
      <c r="LS190" s="5">
        <v>627</v>
      </c>
      <c r="LT190" s="5">
        <v>625</v>
      </c>
      <c r="LU190" s="5">
        <v>346</v>
      </c>
      <c r="LV190" s="5">
        <v>378</v>
      </c>
      <c r="LW190" s="5">
        <v>575</v>
      </c>
      <c r="LX190" s="5">
        <v>397</v>
      </c>
      <c r="LY190" s="5">
        <v>591</v>
      </c>
      <c r="LZ190" s="5">
        <v>363</v>
      </c>
      <c r="MA190" s="5">
        <v>286</v>
      </c>
      <c r="MB190" s="5">
        <v>428</v>
      </c>
      <c r="MC190" s="5">
        <v>348</v>
      </c>
      <c r="MD190" s="5">
        <v>353</v>
      </c>
      <c r="ME190" s="5">
        <v>622</v>
      </c>
      <c r="MF190" s="5">
        <v>255</v>
      </c>
      <c r="MG190" s="5">
        <v>348</v>
      </c>
      <c r="MH190" s="5">
        <v>347</v>
      </c>
      <c r="MI190" s="5">
        <v>590</v>
      </c>
      <c r="MJ190" s="5">
        <v>722</v>
      </c>
      <c r="MK190" s="5" t="s">
        <v>220</v>
      </c>
      <c r="ML190" s="5">
        <v>635</v>
      </c>
      <c r="MM190" s="5">
        <v>670</v>
      </c>
      <c r="MN190" s="5">
        <v>620</v>
      </c>
      <c r="MO190" s="5">
        <v>573</v>
      </c>
      <c r="MP190" s="5">
        <v>446</v>
      </c>
      <c r="MQ190" s="5">
        <v>719</v>
      </c>
      <c r="MR190" s="5">
        <v>729</v>
      </c>
      <c r="MS190" s="5">
        <v>726</v>
      </c>
      <c r="MT190" s="5">
        <v>579</v>
      </c>
      <c r="MU190" s="5">
        <v>454</v>
      </c>
      <c r="MV190" s="5">
        <v>0</v>
      </c>
      <c r="MW190" s="5">
        <v>0</v>
      </c>
      <c r="MX190" s="5">
        <v>0</v>
      </c>
      <c r="MY190" s="5">
        <v>0</v>
      </c>
      <c r="MZ190" s="5">
        <v>0</v>
      </c>
      <c r="NA190" s="5">
        <v>0</v>
      </c>
      <c r="NB190" s="5">
        <v>0</v>
      </c>
      <c r="NC190" s="5">
        <v>0</v>
      </c>
      <c r="ND190" s="5">
        <v>0</v>
      </c>
      <c r="NE190" s="5" t="s">
        <v>220</v>
      </c>
      <c r="NF190" s="5" t="s">
        <v>220</v>
      </c>
      <c r="NG190" s="5" t="s">
        <v>220</v>
      </c>
      <c r="NH190" s="5" t="s">
        <v>220</v>
      </c>
      <c r="NI190" s="5" t="s">
        <v>220</v>
      </c>
      <c r="NJ190" s="5" t="s">
        <v>220</v>
      </c>
      <c r="NK190" s="5" t="s">
        <v>220</v>
      </c>
      <c r="NL190" s="5" t="s">
        <v>220</v>
      </c>
      <c r="NM190" s="5" t="s">
        <v>220</v>
      </c>
      <c r="NN190" s="5" t="s">
        <v>220</v>
      </c>
      <c r="NO190" s="5" t="s">
        <v>220</v>
      </c>
      <c r="NP190" s="5" t="s">
        <v>220</v>
      </c>
      <c r="NQ190" s="5" t="s">
        <v>220</v>
      </c>
      <c r="NR190" s="5" t="s">
        <v>220</v>
      </c>
      <c r="NS190" s="5" t="s">
        <v>220</v>
      </c>
      <c r="NT190" s="5" t="s">
        <v>220</v>
      </c>
      <c r="NU190" s="5" t="s">
        <v>220</v>
      </c>
      <c r="NV190" s="5" t="s">
        <v>220</v>
      </c>
      <c r="NW190" s="5">
        <v>0</v>
      </c>
      <c r="NX190" s="5">
        <v>0</v>
      </c>
      <c r="NY190" s="5">
        <v>0</v>
      </c>
      <c r="NZ190" s="5">
        <v>0</v>
      </c>
      <c r="OA190" s="5">
        <v>0</v>
      </c>
      <c r="OB190" s="5">
        <v>0</v>
      </c>
      <c r="OC190" s="5">
        <v>0</v>
      </c>
      <c r="OD190" s="5">
        <v>0</v>
      </c>
      <c r="OE190" s="5">
        <v>0</v>
      </c>
      <c r="OF190" s="5">
        <v>0</v>
      </c>
      <c r="OG190" s="5">
        <v>0</v>
      </c>
      <c r="OH190" s="5">
        <v>0</v>
      </c>
      <c r="OI190" s="5">
        <v>0</v>
      </c>
      <c r="OJ190" s="5">
        <v>0</v>
      </c>
      <c r="OK190" s="5" t="s">
        <v>220</v>
      </c>
      <c r="OL190" s="5" t="s">
        <v>220</v>
      </c>
      <c r="OM190" s="5" t="s">
        <v>220</v>
      </c>
      <c r="ON190" s="5" t="s">
        <v>220</v>
      </c>
      <c r="OO190" s="5" t="s">
        <v>220</v>
      </c>
      <c r="OP190" s="5" t="s">
        <v>220</v>
      </c>
      <c r="OQ190" s="5" t="s">
        <v>220</v>
      </c>
      <c r="OR190" s="5" t="s">
        <v>220</v>
      </c>
      <c r="OS190" s="5" t="s">
        <v>220</v>
      </c>
      <c r="OT190" s="5" t="s">
        <v>220</v>
      </c>
      <c r="OU190" s="5" t="s">
        <v>220</v>
      </c>
      <c r="OV190" s="5" t="s">
        <v>220</v>
      </c>
      <c r="OW190" s="5" t="s">
        <v>220</v>
      </c>
      <c r="OX190" s="5" t="s">
        <v>220</v>
      </c>
      <c r="OY190" s="5" t="s">
        <v>220</v>
      </c>
      <c r="OZ190" s="5" t="s">
        <v>220</v>
      </c>
      <c r="PA190" s="5" t="s">
        <v>220</v>
      </c>
      <c r="PB190" s="5" t="s">
        <v>220</v>
      </c>
      <c r="PC190" s="5">
        <v>1758</v>
      </c>
      <c r="PD190" s="5">
        <v>1640</v>
      </c>
      <c r="PE190" s="5">
        <v>1708</v>
      </c>
      <c r="PF190" s="5">
        <v>1650</v>
      </c>
      <c r="PG190" s="5">
        <v>1747</v>
      </c>
      <c r="PH190" s="5">
        <v>944</v>
      </c>
      <c r="PI190" s="5">
        <v>1850</v>
      </c>
      <c r="PJ190" s="5">
        <v>2279</v>
      </c>
      <c r="PK190" s="5">
        <v>1002</v>
      </c>
      <c r="PL190" s="5">
        <v>2580</v>
      </c>
      <c r="PM190" s="5">
        <v>1352</v>
      </c>
      <c r="PN190" s="5">
        <v>1746</v>
      </c>
      <c r="PO190" s="5">
        <v>1571</v>
      </c>
      <c r="PP190" s="5">
        <v>1543</v>
      </c>
      <c r="PQ190" s="5">
        <v>1992</v>
      </c>
      <c r="PR190" s="5">
        <v>1679</v>
      </c>
      <c r="PS190" s="5">
        <v>1499</v>
      </c>
      <c r="PT190" s="5">
        <v>1512</v>
      </c>
      <c r="PU190" s="5">
        <v>1878</v>
      </c>
      <c r="PV190" s="5">
        <v>1717</v>
      </c>
      <c r="PW190" s="5">
        <v>2233</v>
      </c>
      <c r="PX190" s="5">
        <v>1610</v>
      </c>
      <c r="PY190" s="5">
        <v>1508</v>
      </c>
      <c r="PZ190" s="5">
        <v>1466</v>
      </c>
      <c r="QA190" s="5">
        <v>1472</v>
      </c>
      <c r="QB190" s="5">
        <v>1398</v>
      </c>
      <c r="QC190" s="5" t="s">
        <v>220</v>
      </c>
      <c r="QD190" s="5">
        <v>1402</v>
      </c>
      <c r="QE190" s="5">
        <v>1406</v>
      </c>
      <c r="QF190" s="5">
        <v>1368</v>
      </c>
      <c r="QG190" s="5">
        <v>1261</v>
      </c>
      <c r="QH190" s="5">
        <v>1189</v>
      </c>
      <c r="QI190" s="5">
        <v>8819</v>
      </c>
      <c r="QJ190" s="5">
        <v>8320</v>
      </c>
      <c r="QK190" s="5">
        <v>7317</v>
      </c>
      <c r="QL190" s="5">
        <v>6106</v>
      </c>
      <c r="QM190" s="5">
        <v>4651</v>
      </c>
      <c r="QN190" s="5">
        <v>2628</v>
      </c>
      <c r="QO190" s="5">
        <v>3820</v>
      </c>
      <c r="QP190" s="5">
        <v>3051</v>
      </c>
      <c r="QQ190" s="5">
        <v>4010</v>
      </c>
      <c r="QR190" s="5">
        <v>6742</v>
      </c>
      <c r="QS190" s="5">
        <v>3499</v>
      </c>
      <c r="QT190" s="5">
        <v>4023</v>
      </c>
      <c r="QU190" s="5">
        <v>3244</v>
      </c>
      <c r="QV190" s="5">
        <v>2917</v>
      </c>
      <c r="QW190" s="5">
        <v>2982</v>
      </c>
      <c r="QX190" s="5">
        <v>3360</v>
      </c>
      <c r="QY190" s="5">
        <v>2379</v>
      </c>
      <c r="QZ190" s="5">
        <v>2113</v>
      </c>
      <c r="RA190" s="5">
        <v>2560</v>
      </c>
      <c r="RB190" s="5">
        <v>2106</v>
      </c>
      <c r="RC190" s="5">
        <v>2396</v>
      </c>
      <c r="RD190" s="5">
        <v>2898</v>
      </c>
      <c r="RE190" s="5">
        <v>2234</v>
      </c>
      <c r="RF190" s="5">
        <v>2686</v>
      </c>
      <c r="RG190" s="5">
        <v>2806</v>
      </c>
      <c r="RH190" s="5">
        <v>2704</v>
      </c>
      <c r="RI190" s="5" t="s">
        <v>220</v>
      </c>
      <c r="RJ190" s="5">
        <v>2359</v>
      </c>
      <c r="RK190" s="5">
        <v>2157</v>
      </c>
      <c r="RL190" s="5">
        <v>2448</v>
      </c>
      <c r="RM190" s="5">
        <v>2749</v>
      </c>
      <c r="RN190" s="5">
        <v>2408</v>
      </c>
      <c r="RO190" s="5">
        <v>1740</v>
      </c>
      <c r="RP190" s="5">
        <v>1739</v>
      </c>
      <c r="RQ190" s="5">
        <v>1640</v>
      </c>
      <c r="RR190" s="5">
        <v>1412</v>
      </c>
      <c r="RS190" s="5">
        <v>1678</v>
      </c>
      <c r="RT190" s="5">
        <v>1849</v>
      </c>
      <c r="RU190" s="5">
        <v>1301</v>
      </c>
      <c r="RV190" s="5">
        <v>2367</v>
      </c>
      <c r="RW190" s="5">
        <v>1777</v>
      </c>
      <c r="RX190" s="5">
        <v>1712</v>
      </c>
      <c r="RY190" s="5">
        <v>1694</v>
      </c>
      <c r="RZ190" s="5">
        <v>1968</v>
      </c>
      <c r="SA190" s="5">
        <v>2027</v>
      </c>
      <c r="SB190" s="5">
        <v>1968</v>
      </c>
      <c r="SC190" s="5">
        <v>1778</v>
      </c>
      <c r="SD190" s="5">
        <v>1768</v>
      </c>
      <c r="SE190" s="5">
        <v>1771</v>
      </c>
      <c r="SF190" s="5">
        <v>2352</v>
      </c>
      <c r="SG190" s="5">
        <v>2025</v>
      </c>
      <c r="SH190" s="5">
        <v>1842</v>
      </c>
      <c r="SI190" s="5">
        <v>2088</v>
      </c>
      <c r="SJ190" s="5">
        <v>2006</v>
      </c>
      <c r="SK190" s="5">
        <v>2186</v>
      </c>
      <c r="SL190" s="5">
        <v>2094</v>
      </c>
      <c r="SM190" s="5">
        <v>1901</v>
      </c>
      <c r="SN190" s="5">
        <v>1636</v>
      </c>
      <c r="SO190" s="5" t="s">
        <v>220</v>
      </c>
      <c r="SP190" s="5">
        <v>1129</v>
      </c>
      <c r="SQ190" s="5">
        <v>2814</v>
      </c>
      <c r="SR190" s="5">
        <v>1284</v>
      </c>
      <c r="SS190" s="5">
        <v>1257</v>
      </c>
      <c r="ST190" s="5">
        <v>1293</v>
      </c>
      <c r="SU190" s="5">
        <v>1691</v>
      </c>
      <c r="SV190" s="5">
        <v>1659</v>
      </c>
      <c r="SW190" s="5">
        <v>1669</v>
      </c>
      <c r="SX190" s="5">
        <v>1759</v>
      </c>
      <c r="SY190" s="5">
        <v>1816</v>
      </c>
      <c r="SZ190" s="5">
        <v>1514</v>
      </c>
      <c r="TA190" s="5">
        <v>861</v>
      </c>
      <c r="TB190" s="5">
        <v>652</v>
      </c>
      <c r="TC190" s="5">
        <v>419</v>
      </c>
      <c r="TD190" s="5">
        <v>223</v>
      </c>
      <c r="TE190" s="5">
        <v>270</v>
      </c>
      <c r="TF190" s="5">
        <v>262</v>
      </c>
      <c r="TG190" s="5">
        <v>298</v>
      </c>
      <c r="TH190" s="5">
        <v>233</v>
      </c>
      <c r="TI190" s="5">
        <v>210</v>
      </c>
      <c r="TJ190" s="5">
        <v>166</v>
      </c>
      <c r="TK190" s="5">
        <v>169</v>
      </c>
      <c r="TL190" s="5">
        <v>15</v>
      </c>
      <c r="TM190" s="5">
        <v>434</v>
      </c>
      <c r="TN190" s="5">
        <v>347</v>
      </c>
      <c r="TO190" s="5">
        <v>327</v>
      </c>
      <c r="TP190" s="5">
        <v>972</v>
      </c>
      <c r="TQ190" s="5">
        <v>766</v>
      </c>
      <c r="TR190" s="5">
        <v>587</v>
      </c>
      <c r="TS190" s="5">
        <v>582</v>
      </c>
      <c r="TT190" s="5">
        <v>571</v>
      </c>
      <c r="TU190" s="5" t="s">
        <v>220</v>
      </c>
      <c r="TV190" s="5">
        <v>512</v>
      </c>
      <c r="TW190" s="5">
        <v>566</v>
      </c>
      <c r="TX190" s="5">
        <v>546</v>
      </c>
      <c r="TY190" s="5">
        <v>505</v>
      </c>
      <c r="TZ190" s="5">
        <v>391</v>
      </c>
      <c r="UA190" s="5">
        <v>10</v>
      </c>
      <c r="UB190" s="5">
        <v>13</v>
      </c>
      <c r="UC190" s="5">
        <v>12</v>
      </c>
      <c r="UD190" s="5">
        <v>9</v>
      </c>
      <c r="UE190" s="5">
        <v>11</v>
      </c>
      <c r="UF190" s="5">
        <v>13</v>
      </c>
      <c r="UG190" s="5">
        <v>7</v>
      </c>
      <c r="UH190" s="5">
        <v>0</v>
      </c>
      <c r="UI190" s="5">
        <v>0</v>
      </c>
      <c r="UJ190" s="5">
        <v>0</v>
      </c>
      <c r="UK190" s="5">
        <v>0</v>
      </c>
      <c r="UL190" s="5">
        <v>0</v>
      </c>
      <c r="UM190" s="5">
        <v>0</v>
      </c>
      <c r="UN190" s="5">
        <v>0</v>
      </c>
      <c r="UO190" s="5">
        <v>0</v>
      </c>
      <c r="UP190" s="5">
        <v>0</v>
      </c>
      <c r="UQ190" s="5">
        <v>0</v>
      </c>
      <c r="UR190" s="5">
        <v>1</v>
      </c>
      <c r="US190" s="5">
        <v>1</v>
      </c>
      <c r="UT190" s="5">
        <v>139</v>
      </c>
      <c r="UU190" s="5">
        <v>230</v>
      </c>
      <c r="UV190" s="5">
        <v>10</v>
      </c>
      <c r="UW190" s="5">
        <v>14</v>
      </c>
      <c r="UX190" s="5">
        <v>12</v>
      </c>
      <c r="UY190" s="5">
        <v>33</v>
      </c>
      <c r="UZ190" s="5">
        <v>30</v>
      </c>
      <c r="VA190" s="5" t="s">
        <v>220</v>
      </c>
      <c r="VB190" s="5">
        <v>134</v>
      </c>
      <c r="VC190" s="5">
        <v>145</v>
      </c>
      <c r="VD190" s="5">
        <v>146</v>
      </c>
      <c r="VE190" s="5">
        <v>117</v>
      </c>
      <c r="VF190" s="5">
        <v>85</v>
      </c>
      <c r="VG190" s="5">
        <v>7802</v>
      </c>
      <c r="VH190" s="5">
        <v>8754</v>
      </c>
      <c r="VI190" s="5">
        <v>7837</v>
      </c>
      <c r="VJ190" s="5">
        <v>8265</v>
      </c>
      <c r="VK190" s="5">
        <v>7724</v>
      </c>
      <c r="VL190" s="5">
        <v>2344</v>
      </c>
      <c r="VM190" s="5">
        <v>1977</v>
      </c>
      <c r="VN190" s="5">
        <v>2489</v>
      </c>
      <c r="VO190" s="5">
        <v>2349</v>
      </c>
      <c r="VP190" s="5">
        <v>2319</v>
      </c>
      <c r="VQ190" s="5">
        <v>2444</v>
      </c>
      <c r="VR190" s="5">
        <v>2120</v>
      </c>
      <c r="VS190" s="5">
        <v>2253</v>
      </c>
      <c r="VT190" s="5">
        <v>2355</v>
      </c>
      <c r="VU190" s="5">
        <v>2340</v>
      </c>
      <c r="VV190" s="5">
        <v>2405</v>
      </c>
      <c r="VW190" s="5">
        <v>2570</v>
      </c>
      <c r="VX190" s="5">
        <v>3698</v>
      </c>
      <c r="VY190" s="5">
        <v>2773</v>
      </c>
      <c r="VZ190" s="5">
        <v>3605</v>
      </c>
      <c r="WA190" s="5">
        <v>3191</v>
      </c>
      <c r="WB190" s="5">
        <v>3102</v>
      </c>
      <c r="WC190" s="5">
        <v>4124</v>
      </c>
      <c r="WD190" s="5">
        <v>3640</v>
      </c>
      <c r="WE190" s="5">
        <v>4070</v>
      </c>
      <c r="WF190" s="5">
        <v>4244</v>
      </c>
      <c r="WG190" s="5" t="s">
        <v>220</v>
      </c>
      <c r="WH190" s="5">
        <v>3579</v>
      </c>
      <c r="WI190" s="5">
        <v>2215</v>
      </c>
      <c r="WJ190" s="5">
        <v>2780</v>
      </c>
      <c r="WK190" s="5">
        <v>2964</v>
      </c>
      <c r="WL190" s="5">
        <v>3326</v>
      </c>
      <c r="WM190" s="5">
        <v>585</v>
      </c>
      <c r="WN190" s="5">
        <v>597</v>
      </c>
      <c r="WO190" s="5">
        <v>561</v>
      </c>
      <c r="WP190" s="5">
        <v>792</v>
      </c>
      <c r="WQ190" s="5">
        <v>506</v>
      </c>
      <c r="WR190" s="5">
        <v>323</v>
      </c>
      <c r="WS190" s="5">
        <v>211</v>
      </c>
      <c r="WT190" s="5">
        <v>242</v>
      </c>
      <c r="WU190" s="5">
        <v>249</v>
      </c>
      <c r="WV190" s="5">
        <v>214</v>
      </c>
      <c r="WW190" s="5">
        <v>164</v>
      </c>
      <c r="WX190" s="5">
        <v>178</v>
      </c>
      <c r="WY190" s="5">
        <v>178</v>
      </c>
      <c r="WZ190" s="5">
        <v>223</v>
      </c>
      <c r="XA190" s="5">
        <v>204</v>
      </c>
      <c r="XB190" s="5">
        <v>262</v>
      </c>
      <c r="XC190" s="5">
        <v>277</v>
      </c>
      <c r="XD190" s="5">
        <v>247</v>
      </c>
      <c r="XE190" s="5">
        <v>217</v>
      </c>
      <c r="XF190" s="5">
        <v>295</v>
      </c>
      <c r="XG190" s="5">
        <v>331</v>
      </c>
      <c r="XH190" s="5">
        <v>359</v>
      </c>
      <c r="XI190" s="5">
        <v>439</v>
      </c>
      <c r="XJ190" s="5">
        <v>348</v>
      </c>
      <c r="XK190" s="5">
        <v>345</v>
      </c>
      <c r="XL190" s="5">
        <v>322</v>
      </c>
      <c r="XM190" s="5" t="s">
        <v>220</v>
      </c>
      <c r="XN190" s="5">
        <v>242</v>
      </c>
      <c r="XO190" s="5">
        <v>245</v>
      </c>
      <c r="XP190" s="5">
        <v>258</v>
      </c>
      <c r="XQ190" s="5">
        <v>381</v>
      </c>
      <c r="XR190" s="5">
        <v>276</v>
      </c>
      <c r="XS190" s="2">
        <v>20521</v>
      </c>
      <c r="XT190" s="3" t="s">
        <v>222</v>
      </c>
      <c r="XU190" s="3" t="s">
        <v>222</v>
      </c>
      <c r="XV190" s="3" t="s">
        <v>222</v>
      </c>
      <c r="XW190" s="3" t="s">
        <v>221</v>
      </c>
      <c r="XX190" s="3" t="s">
        <v>222</v>
      </c>
      <c r="XY190" s="3" t="s">
        <v>222</v>
      </c>
      <c r="XZ190" s="3" t="s">
        <v>307</v>
      </c>
    </row>
    <row r="191" spans="1:650" x14ac:dyDescent="0.3">
      <c r="A191" s="1" t="s">
        <v>185</v>
      </c>
      <c r="B191" s="2">
        <v>4057105</v>
      </c>
      <c r="C191" s="5">
        <v>6160</v>
      </c>
      <c r="D191" s="5">
        <v>45103</v>
      </c>
      <c r="E191" s="5">
        <v>1132</v>
      </c>
      <c r="F191" s="5">
        <v>7063</v>
      </c>
      <c r="G191" s="5">
        <v>2617</v>
      </c>
      <c r="H191" s="5">
        <v>370</v>
      </c>
      <c r="I191" s="5">
        <v>534</v>
      </c>
      <c r="J191" s="5">
        <v>73</v>
      </c>
      <c r="K191" s="5">
        <v>11</v>
      </c>
      <c r="L191" s="5">
        <v>98</v>
      </c>
      <c r="M191" s="5">
        <v>721</v>
      </c>
      <c r="N191" s="5">
        <v>-69</v>
      </c>
      <c r="O191" s="5">
        <v>1369</v>
      </c>
      <c r="P191" s="5">
        <v>2456</v>
      </c>
      <c r="Q191" s="5">
        <v>19045</v>
      </c>
      <c r="R191" s="5">
        <v>-75</v>
      </c>
      <c r="S191" s="5">
        <v>7216</v>
      </c>
      <c r="T191" s="5">
        <v>183</v>
      </c>
      <c r="U191" s="5">
        <v>8244</v>
      </c>
      <c r="V191" s="5">
        <v>2337</v>
      </c>
      <c r="W191" s="5">
        <v>5169</v>
      </c>
      <c r="X191" s="5">
        <v>242</v>
      </c>
      <c r="Y191" s="5">
        <v>5590</v>
      </c>
      <c r="Z191" s="5">
        <v>41819</v>
      </c>
      <c r="AA191" s="5">
        <v>0</v>
      </c>
      <c r="AB191" s="5">
        <v>0</v>
      </c>
      <c r="AC191" s="5">
        <v>0</v>
      </c>
      <c r="AD191" s="5">
        <v>0</v>
      </c>
      <c r="AE191" s="5">
        <v>0</v>
      </c>
      <c r="AF191" s="5">
        <v>0</v>
      </c>
      <c r="AG191" s="5">
        <v>0</v>
      </c>
      <c r="AH191" s="5">
        <v>0</v>
      </c>
      <c r="AI191" s="5">
        <v>95085</v>
      </c>
      <c r="AJ191" s="5">
        <v>114960</v>
      </c>
      <c r="AK191" s="5">
        <v>90044</v>
      </c>
      <c r="AL191" s="5">
        <v>142175</v>
      </c>
      <c r="AM191" s="5">
        <v>115984</v>
      </c>
      <c r="AN191" s="5">
        <v>161294</v>
      </c>
      <c r="AO191" s="5">
        <v>409836</v>
      </c>
      <c r="AP191" s="5">
        <v>959991</v>
      </c>
      <c r="AQ191" s="5">
        <v>440437</v>
      </c>
      <c r="AR191" s="5">
        <v>51742</v>
      </c>
      <c r="AS191" s="5">
        <v>88027</v>
      </c>
      <c r="AT191" s="5">
        <v>350936</v>
      </c>
      <c r="AU191" s="5">
        <v>121186</v>
      </c>
      <c r="AV191" s="5">
        <v>293249</v>
      </c>
      <c r="AW191" s="5">
        <v>119988</v>
      </c>
      <c r="AX191" s="5">
        <v>52352</v>
      </c>
      <c r="AY191" s="5">
        <v>326971</v>
      </c>
      <c r="AZ191" s="5">
        <v>104447</v>
      </c>
      <c r="BA191" s="5">
        <v>32511</v>
      </c>
      <c r="BB191" s="5">
        <v>121093</v>
      </c>
      <c r="BC191" s="5">
        <v>105667</v>
      </c>
      <c r="BD191" s="5">
        <v>33382</v>
      </c>
      <c r="BE191" s="5">
        <v>106915</v>
      </c>
      <c r="BF191" s="5">
        <v>39061</v>
      </c>
      <c r="BG191" s="5">
        <v>151101</v>
      </c>
      <c r="BH191" s="5">
        <v>143351</v>
      </c>
      <c r="BI191" s="5">
        <v>109952</v>
      </c>
      <c r="BJ191" s="5">
        <v>85862</v>
      </c>
      <c r="BK191" s="5">
        <v>79069</v>
      </c>
      <c r="BL191" s="5">
        <v>65606</v>
      </c>
      <c r="BM191" s="5">
        <v>37172</v>
      </c>
      <c r="BN191" s="5">
        <v>36138</v>
      </c>
      <c r="BO191" s="5">
        <v>0</v>
      </c>
      <c r="BP191" s="5">
        <v>0</v>
      </c>
      <c r="BQ191" s="5">
        <v>0</v>
      </c>
      <c r="BR191" s="5">
        <v>0</v>
      </c>
      <c r="BS191" s="5">
        <v>0</v>
      </c>
      <c r="BT191" s="5">
        <v>0</v>
      </c>
      <c r="BU191" s="5">
        <v>0</v>
      </c>
      <c r="BV191" s="5">
        <v>0</v>
      </c>
      <c r="BW191" s="5">
        <v>0</v>
      </c>
      <c r="BX191" s="5">
        <v>0</v>
      </c>
      <c r="BY191" s="5">
        <v>0</v>
      </c>
      <c r="BZ191" s="5">
        <v>0</v>
      </c>
      <c r="CA191" s="5">
        <v>0</v>
      </c>
      <c r="CB191" s="5">
        <v>0</v>
      </c>
      <c r="CC191" s="5">
        <v>0</v>
      </c>
      <c r="CD191" s="5">
        <v>0</v>
      </c>
      <c r="CE191" s="5">
        <v>0</v>
      </c>
      <c r="CF191" s="5">
        <v>0</v>
      </c>
      <c r="CG191" s="5">
        <v>-141</v>
      </c>
      <c r="CH191" s="5">
        <v>21943</v>
      </c>
      <c r="CI191" s="5">
        <v>40666</v>
      </c>
      <c r="CJ191" s="5">
        <v>15205</v>
      </c>
      <c r="CK191" s="5">
        <v>22124</v>
      </c>
      <c r="CL191" s="5">
        <v>16385</v>
      </c>
      <c r="CM191" s="5">
        <v>438</v>
      </c>
      <c r="CN191" s="5">
        <v>5212</v>
      </c>
      <c r="CO191" s="5">
        <v>5891</v>
      </c>
      <c r="CP191" s="5">
        <v>49346</v>
      </c>
      <c r="CQ191" s="5">
        <v>5005</v>
      </c>
      <c r="CR191" s="5">
        <v>10163</v>
      </c>
      <c r="CS191" s="5">
        <v>9082</v>
      </c>
      <c r="CT191" s="5">
        <v>1158</v>
      </c>
      <c r="CU191" s="5">
        <v>285466</v>
      </c>
      <c r="CV191" s="5">
        <v>288385</v>
      </c>
      <c r="CW191" s="5">
        <v>287164</v>
      </c>
      <c r="CX191" s="5">
        <v>252002</v>
      </c>
      <c r="CY191" s="5">
        <v>238644</v>
      </c>
      <c r="CZ191" s="5">
        <v>216010</v>
      </c>
      <c r="DA191" s="5">
        <v>190113</v>
      </c>
      <c r="DB191" s="5">
        <v>180454</v>
      </c>
      <c r="DC191" s="5">
        <v>157155</v>
      </c>
      <c r="DD191" s="5">
        <v>136457</v>
      </c>
      <c r="DE191" s="5">
        <v>146773</v>
      </c>
      <c r="DF191" s="5">
        <v>157100</v>
      </c>
      <c r="DG191" s="5">
        <v>168797</v>
      </c>
      <c r="DH191" s="5">
        <v>176198</v>
      </c>
      <c r="DI191" s="5">
        <v>162940</v>
      </c>
      <c r="DJ191" s="5">
        <v>155071</v>
      </c>
      <c r="DK191" s="5">
        <v>176694</v>
      </c>
      <c r="DL191" s="5">
        <v>157221</v>
      </c>
      <c r="DM191" s="5">
        <v>158960</v>
      </c>
      <c r="DN191" s="5">
        <v>151430</v>
      </c>
      <c r="DO191" s="5">
        <v>141259</v>
      </c>
      <c r="DP191" s="5">
        <v>121614</v>
      </c>
      <c r="DQ191" s="5">
        <v>122745</v>
      </c>
      <c r="DR191" s="5">
        <v>100282</v>
      </c>
      <c r="DS191" s="5">
        <v>104745</v>
      </c>
      <c r="DT191" s="5">
        <v>92629</v>
      </c>
      <c r="DU191" s="5">
        <v>142901</v>
      </c>
      <c r="DV191" s="5">
        <v>89041</v>
      </c>
      <c r="DW191" s="5">
        <v>90431</v>
      </c>
      <c r="DX191" s="5">
        <v>83615</v>
      </c>
      <c r="DY191" s="5">
        <v>78302</v>
      </c>
      <c r="DZ191" s="5">
        <v>65209</v>
      </c>
      <c r="EA191" s="5">
        <v>21356</v>
      </c>
      <c r="EB191" s="5">
        <v>21312</v>
      </c>
      <c r="EC191" s="5">
        <v>18502</v>
      </c>
      <c r="ED191" s="5">
        <v>14197</v>
      </c>
      <c r="EE191" s="5">
        <v>18030</v>
      </c>
      <c r="EF191" s="5">
        <v>17428</v>
      </c>
      <c r="EG191" s="5">
        <v>16838</v>
      </c>
      <c r="EH191" s="5">
        <v>16186</v>
      </c>
      <c r="EI191" s="5">
        <v>17229</v>
      </c>
      <c r="EJ191" s="5">
        <v>9196</v>
      </c>
      <c r="EK191" s="5">
        <v>7993</v>
      </c>
      <c r="EL191" s="5">
        <v>8840</v>
      </c>
      <c r="EM191" s="5">
        <v>6019</v>
      </c>
      <c r="EN191" s="5">
        <v>8497</v>
      </c>
      <c r="EO191" s="5">
        <v>5292</v>
      </c>
      <c r="EP191" s="5">
        <v>7312</v>
      </c>
      <c r="EQ191" s="5">
        <v>9592</v>
      </c>
      <c r="ER191" s="5">
        <v>12105</v>
      </c>
      <c r="ES191" s="5">
        <v>13485</v>
      </c>
      <c r="ET191" s="5">
        <v>10487</v>
      </c>
      <c r="EU191" s="5">
        <v>11507</v>
      </c>
      <c r="EV191" s="5">
        <v>9561</v>
      </c>
      <c r="EW191" s="5">
        <v>37128</v>
      </c>
      <c r="EX191" s="5">
        <v>52985</v>
      </c>
      <c r="EY191" s="5">
        <v>33719</v>
      </c>
      <c r="EZ191" s="5">
        <v>14786</v>
      </c>
      <c r="FA191" s="5">
        <v>30500</v>
      </c>
      <c r="FB191" s="5">
        <v>25219</v>
      </c>
      <c r="FC191" s="5">
        <v>19310</v>
      </c>
      <c r="FD191" s="5">
        <v>14473</v>
      </c>
      <c r="FE191" s="5">
        <v>21435</v>
      </c>
      <c r="FF191" s="5">
        <v>12403</v>
      </c>
      <c r="FG191" s="5">
        <v>0</v>
      </c>
      <c r="FH191" s="5">
        <v>0</v>
      </c>
      <c r="FI191" s="5">
        <v>0</v>
      </c>
      <c r="FJ191" s="5">
        <v>0</v>
      </c>
      <c r="FK191" s="5">
        <v>0</v>
      </c>
      <c r="FL191" s="5">
        <v>0</v>
      </c>
      <c r="FM191" s="5">
        <v>0</v>
      </c>
      <c r="FN191" s="5">
        <v>0</v>
      </c>
      <c r="FO191" s="5">
        <v>0</v>
      </c>
      <c r="FP191" s="5">
        <v>0</v>
      </c>
      <c r="FQ191" s="5">
        <v>0</v>
      </c>
      <c r="FR191" s="5">
        <v>0</v>
      </c>
      <c r="FS191" s="5">
        <v>0</v>
      </c>
      <c r="FT191" s="5">
        <v>0</v>
      </c>
      <c r="FU191" s="5" t="s">
        <v>220</v>
      </c>
      <c r="FV191" s="5" t="s">
        <v>220</v>
      </c>
      <c r="FW191" s="5" t="s">
        <v>220</v>
      </c>
      <c r="FX191" s="5" t="s">
        <v>220</v>
      </c>
      <c r="FY191" s="5" t="s">
        <v>220</v>
      </c>
      <c r="FZ191" s="5" t="s">
        <v>220</v>
      </c>
      <c r="GA191" s="5" t="s">
        <v>220</v>
      </c>
      <c r="GB191" s="5" t="s">
        <v>220</v>
      </c>
      <c r="GC191" s="5" t="s">
        <v>220</v>
      </c>
      <c r="GD191" s="5" t="s">
        <v>220</v>
      </c>
      <c r="GE191" s="5" t="s">
        <v>220</v>
      </c>
      <c r="GF191" s="5" t="s">
        <v>220</v>
      </c>
      <c r="GG191" s="5" t="s">
        <v>220</v>
      </c>
      <c r="GH191" s="5" t="s">
        <v>220</v>
      </c>
      <c r="GI191" s="5" t="s">
        <v>220</v>
      </c>
      <c r="GJ191" s="5" t="s">
        <v>220</v>
      </c>
      <c r="GK191" s="5" t="s">
        <v>220</v>
      </c>
      <c r="GL191" s="5" t="s">
        <v>220</v>
      </c>
      <c r="GM191" s="5">
        <v>408067</v>
      </c>
      <c r="GN191" s="5">
        <v>469761</v>
      </c>
      <c r="GO191" s="5">
        <v>396842</v>
      </c>
      <c r="GP191" s="5">
        <v>415437</v>
      </c>
      <c r="GQ191" s="5">
        <v>375275</v>
      </c>
      <c r="GR191" s="5">
        <v>395102</v>
      </c>
      <c r="GS191" s="5">
        <v>617320</v>
      </c>
      <c r="GT191" s="5">
        <v>1156705</v>
      </c>
      <c r="GU191" s="5">
        <v>614832</v>
      </c>
      <c r="GV191" s="5">
        <v>197492</v>
      </c>
      <c r="GW191" s="5">
        <v>243513</v>
      </c>
      <c r="GX191" s="5">
        <v>516805</v>
      </c>
      <c r="GY191" s="5">
        <v>297371</v>
      </c>
      <c r="GZ191" s="5">
        <v>480401</v>
      </c>
      <c r="HA191" s="5">
        <v>307265</v>
      </c>
      <c r="HB191" s="5">
        <v>214661</v>
      </c>
      <c r="HC191" s="5">
        <v>520473</v>
      </c>
      <c r="HD191" s="5">
        <v>273956</v>
      </c>
      <c r="HE191" s="5">
        <v>213059</v>
      </c>
      <c r="HF191" s="5">
        <v>307290</v>
      </c>
      <c r="HG191" s="5">
        <v>304269</v>
      </c>
      <c r="HH191" s="5">
        <v>180004</v>
      </c>
      <c r="HI191" s="5">
        <v>294503</v>
      </c>
      <c r="HJ191" s="5">
        <v>250532</v>
      </c>
      <c r="HK191" s="5">
        <v>290003</v>
      </c>
      <c r="HL191" s="5">
        <v>255979</v>
      </c>
      <c r="HM191" s="5">
        <v>289244</v>
      </c>
      <c r="HN191" s="5">
        <v>249469</v>
      </c>
      <c r="HO191" s="5">
        <v>193815</v>
      </c>
      <c r="HP191" s="5">
        <v>173858</v>
      </c>
      <c r="HQ191" s="5">
        <v>145991</v>
      </c>
      <c r="HR191" s="5">
        <v>114908</v>
      </c>
      <c r="HS191" s="5">
        <v>1445943</v>
      </c>
      <c r="HT191" s="5">
        <v>1518235</v>
      </c>
      <c r="HU191" s="5">
        <v>1616118</v>
      </c>
      <c r="HV191" s="5">
        <v>1615714</v>
      </c>
      <c r="HW191" s="5">
        <v>1658267</v>
      </c>
      <c r="HX191" s="5">
        <v>1690725</v>
      </c>
      <c r="HY191" s="5">
        <v>1657977</v>
      </c>
      <c r="HZ191" s="5">
        <v>1532855</v>
      </c>
      <c r="IA191" s="5">
        <v>1615672</v>
      </c>
      <c r="IB191" s="5">
        <v>1564429</v>
      </c>
      <c r="IC191" s="5">
        <v>1464962</v>
      </c>
      <c r="ID191" s="5">
        <v>1660436</v>
      </c>
      <c r="IE191" s="5">
        <v>1352542</v>
      </c>
      <c r="IF191" s="5">
        <v>1150529</v>
      </c>
      <c r="IG191" s="5">
        <v>1012244</v>
      </c>
      <c r="IH191" s="5">
        <v>761338</v>
      </c>
      <c r="II191" s="5">
        <v>696476</v>
      </c>
      <c r="IJ191" s="5">
        <v>622875</v>
      </c>
      <c r="IK191" s="5">
        <v>635446</v>
      </c>
      <c r="IL191" s="5">
        <v>623002</v>
      </c>
      <c r="IM191" s="5">
        <v>561876</v>
      </c>
      <c r="IN191" s="5">
        <v>584030</v>
      </c>
      <c r="IO191" s="5">
        <v>548723</v>
      </c>
      <c r="IP191" s="5">
        <v>427705</v>
      </c>
      <c r="IQ191" s="5">
        <v>440358</v>
      </c>
      <c r="IR191" s="5">
        <v>428534</v>
      </c>
      <c r="IS191" s="5">
        <v>420401</v>
      </c>
      <c r="IT191" s="5">
        <v>429923</v>
      </c>
      <c r="IU191" s="5">
        <v>444729</v>
      </c>
      <c r="IV191" s="5">
        <v>385464</v>
      </c>
      <c r="IW191" s="5">
        <v>390595</v>
      </c>
      <c r="IX191" s="5">
        <v>400171</v>
      </c>
      <c r="IY191" s="5">
        <v>97033</v>
      </c>
      <c r="IZ191" s="5">
        <v>112837</v>
      </c>
      <c r="JA191" s="5">
        <v>137700</v>
      </c>
      <c r="JB191" s="5">
        <v>157959</v>
      </c>
      <c r="JC191" s="5">
        <v>155339</v>
      </c>
      <c r="JD191" s="5">
        <v>152788</v>
      </c>
      <c r="JE191" s="5">
        <v>129950</v>
      </c>
      <c r="JF191" s="5">
        <v>185838</v>
      </c>
      <c r="JG191" s="5">
        <v>162027</v>
      </c>
      <c r="JH191" s="5">
        <v>138521</v>
      </c>
      <c r="JI191" s="5">
        <v>107740</v>
      </c>
      <c r="JJ191" s="5">
        <v>121495</v>
      </c>
      <c r="JK191" s="5">
        <v>114788</v>
      </c>
      <c r="JL191" s="5">
        <v>130482</v>
      </c>
      <c r="JM191" s="5">
        <v>113643</v>
      </c>
      <c r="JN191" s="5">
        <v>114610</v>
      </c>
      <c r="JO191" s="5">
        <v>125295</v>
      </c>
      <c r="JP191" s="5">
        <v>119068</v>
      </c>
      <c r="JQ191" s="5">
        <v>107798</v>
      </c>
      <c r="JR191" s="5">
        <v>105430</v>
      </c>
      <c r="JS191" s="5">
        <v>109539</v>
      </c>
      <c r="JT191" s="5">
        <v>116985</v>
      </c>
      <c r="JU191" s="5">
        <v>85408</v>
      </c>
      <c r="JV191" s="5">
        <v>60870</v>
      </c>
      <c r="JW191" s="5">
        <v>68459</v>
      </c>
      <c r="JX191" s="5">
        <v>68998</v>
      </c>
      <c r="JY191" s="5">
        <v>97299</v>
      </c>
      <c r="JZ191" s="5">
        <v>95656</v>
      </c>
      <c r="KA191" s="5">
        <v>89580</v>
      </c>
      <c r="KB191" s="5">
        <v>81591</v>
      </c>
      <c r="KC191" s="5">
        <v>100928</v>
      </c>
      <c r="KD191" s="5">
        <v>113190</v>
      </c>
      <c r="KE191" s="5">
        <v>423796</v>
      </c>
      <c r="KF191" s="5">
        <v>445815</v>
      </c>
      <c r="KG191" s="5">
        <v>249842</v>
      </c>
      <c r="KH191" s="5">
        <v>293123</v>
      </c>
      <c r="KI191" s="5">
        <v>270365</v>
      </c>
      <c r="KJ191" s="5">
        <v>275927</v>
      </c>
      <c r="KK191" s="5">
        <v>263488</v>
      </c>
      <c r="KL191" s="5">
        <v>263472</v>
      </c>
      <c r="KM191" s="5">
        <v>271469</v>
      </c>
      <c r="KN191" s="5">
        <v>266546</v>
      </c>
      <c r="KO191" s="5">
        <v>257780</v>
      </c>
      <c r="KP191" s="5">
        <v>249541</v>
      </c>
      <c r="KQ191" s="5">
        <v>173767</v>
      </c>
      <c r="KR191" s="5">
        <v>171184</v>
      </c>
      <c r="KS191" s="5">
        <v>116555</v>
      </c>
      <c r="KT191" s="5">
        <v>108833</v>
      </c>
      <c r="KU191" s="5">
        <v>107675</v>
      </c>
      <c r="KV191" s="5">
        <v>71888</v>
      </c>
      <c r="KW191" s="5">
        <v>60203</v>
      </c>
      <c r="KX191" s="5">
        <v>7746</v>
      </c>
      <c r="KY191" s="5">
        <v>11806</v>
      </c>
      <c r="KZ191" s="5">
        <v>9397</v>
      </c>
      <c r="LA191" s="5">
        <v>7827</v>
      </c>
      <c r="LB191" s="5">
        <v>2626</v>
      </c>
      <c r="LC191" s="5">
        <v>4383</v>
      </c>
      <c r="LD191" s="5">
        <v>5026</v>
      </c>
      <c r="LE191" s="5">
        <v>5456</v>
      </c>
      <c r="LF191" s="5">
        <v>5138</v>
      </c>
      <c r="LG191" s="5">
        <v>4703</v>
      </c>
      <c r="LH191" s="5">
        <v>4858</v>
      </c>
      <c r="LI191" s="5">
        <v>4201</v>
      </c>
      <c r="LJ191" s="5">
        <v>4507</v>
      </c>
      <c r="LK191" s="5">
        <v>0</v>
      </c>
      <c r="LL191" s="5">
        <v>0</v>
      </c>
      <c r="LM191" s="5">
        <v>0</v>
      </c>
      <c r="LN191" s="5">
        <v>0</v>
      </c>
      <c r="LO191" s="5">
        <v>0</v>
      </c>
      <c r="LP191" s="5">
        <v>0</v>
      </c>
      <c r="LQ191" s="5">
        <v>0</v>
      </c>
      <c r="LR191" s="5">
        <v>0</v>
      </c>
      <c r="LS191" s="5">
        <v>0</v>
      </c>
      <c r="LT191" s="5">
        <v>0</v>
      </c>
      <c r="LU191" s="5">
        <v>0</v>
      </c>
      <c r="LV191" s="5">
        <v>0</v>
      </c>
      <c r="LW191" s="5">
        <v>0</v>
      </c>
      <c r="LX191" s="5">
        <v>0</v>
      </c>
      <c r="LY191" s="5">
        <v>0</v>
      </c>
      <c r="LZ191" s="5">
        <v>0</v>
      </c>
      <c r="MA191" s="5">
        <v>0</v>
      </c>
      <c r="MB191" s="5">
        <v>0</v>
      </c>
      <c r="MC191" s="5">
        <v>316</v>
      </c>
      <c r="MD191" s="5">
        <v>7878</v>
      </c>
      <c r="ME191" s="5">
        <v>6931</v>
      </c>
      <c r="MF191" s="5">
        <v>6466</v>
      </c>
      <c r="MG191" s="5">
        <v>7316</v>
      </c>
      <c r="MH191" s="5">
        <v>4426</v>
      </c>
      <c r="MI191" s="5">
        <v>3984</v>
      </c>
      <c r="MJ191" s="5">
        <v>5613</v>
      </c>
      <c r="MK191" s="5">
        <v>5666</v>
      </c>
      <c r="ML191" s="5">
        <v>5890</v>
      </c>
      <c r="MM191" s="5">
        <v>4579</v>
      </c>
      <c r="MN191" s="5">
        <v>4792</v>
      </c>
      <c r="MO191" s="5">
        <v>4718</v>
      </c>
      <c r="MP191" s="5">
        <v>5773</v>
      </c>
      <c r="MQ191" s="5">
        <v>5319</v>
      </c>
      <c r="MR191" s="5">
        <v>5354</v>
      </c>
      <c r="MS191" s="5">
        <v>4669</v>
      </c>
      <c r="MT191" s="5">
        <v>5053</v>
      </c>
      <c r="MU191" s="5">
        <v>4664</v>
      </c>
      <c r="MV191" s="5">
        <v>5290</v>
      </c>
      <c r="MW191" s="5">
        <v>4983</v>
      </c>
      <c r="MX191" s="5">
        <v>4868</v>
      </c>
      <c r="MY191" s="5">
        <v>5393</v>
      </c>
      <c r="MZ191" s="5">
        <v>5542</v>
      </c>
      <c r="NA191" s="5">
        <v>6383</v>
      </c>
      <c r="NB191" s="5">
        <v>5548</v>
      </c>
      <c r="NC191" s="5">
        <v>29</v>
      </c>
      <c r="ND191" s="5">
        <v>16</v>
      </c>
      <c r="NE191" s="5" t="s">
        <v>220</v>
      </c>
      <c r="NF191" s="5" t="s">
        <v>220</v>
      </c>
      <c r="NG191" s="5" t="s">
        <v>220</v>
      </c>
      <c r="NH191" s="5" t="s">
        <v>220</v>
      </c>
      <c r="NI191" s="5" t="s">
        <v>220</v>
      </c>
      <c r="NJ191" s="5" t="s">
        <v>220</v>
      </c>
      <c r="NK191" s="5" t="s">
        <v>220</v>
      </c>
      <c r="NL191" s="5" t="s">
        <v>220</v>
      </c>
      <c r="NM191" s="5" t="s">
        <v>220</v>
      </c>
      <c r="NN191" s="5" t="s">
        <v>220</v>
      </c>
      <c r="NO191" s="5" t="s">
        <v>220</v>
      </c>
      <c r="NP191" s="5" t="s">
        <v>220</v>
      </c>
      <c r="NQ191" s="5" t="s">
        <v>220</v>
      </c>
      <c r="NR191" s="5" t="s">
        <v>220</v>
      </c>
      <c r="NS191" s="5" t="s">
        <v>220</v>
      </c>
      <c r="NT191" s="5" t="s">
        <v>220</v>
      </c>
      <c r="NU191" s="5" t="s">
        <v>220</v>
      </c>
      <c r="NV191" s="5" t="s">
        <v>220</v>
      </c>
      <c r="NW191" s="5">
        <v>0</v>
      </c>
      <c r="NX191" s="5">
        <v>0</v>
      </c>
      <c r="NY191" s="5">
        <v>0</v>
      </c>
      <c r="NZ191" s="5">
        <v>0</v>
      </c>
      <c r="OA191" s="5">
        <v>0</v>
      </c>
      <c r="OB191" s="5">
        <v>0</v>
      </c>
      <c r="OC191" s="5">
        <v>0</v>
      </c>
      <c r="OD191" s="5">
        <v>0</v>
      </c>
      <c r="OE191" s="5">
        <v>0</v>
      </c>
      <c r="OF191" s="5">
        <v>0</v>
      </c>
      <c r="OG191" s="5">
        <v>0</v>
      </c>
      <c r="OH191" s="5">
        <v>0</v>
      </c>
      <c r="OI191" s="5">
        <v>0</v>
      </c>
      <c r="OJ191" s="5">
        <v>0</v>
      </c>
      <c r="OK191" s="5" t="s">
        <v>220</v>
      </c>
      <c r="OL191" s="5" t="s">
        <v>220</v>
      </c>
      <c r="OM191" s="5" t="s">
        <v>220</v>
      </c>
      <c r="ON191" s="5" t="s">
        <v>220</v>
      </c>
      <c r="OO191" s="5" t="s">
        <v>220</v>
      </c>
      <c r="OP191" s="5" t="s">
        <v>220</v>
      </c>
      <c r="OQ191" s="5" t="s">
        <v>220</v>
      </c>
      <c r="OR191" s="5" t="s">
        <v>220</v>
      </c>
      <c r="OS191" s="5" t="s">
        <v>220</v>
      </c>
      <c r="OT191" s="5" t="s">
        <v>220</v>
      </c>
      <c r="OU191" s="5" t="s">
        <v>220</v>
      </c>
      <c r="OV191" s="5" t="s">
        <v>220</v>
      </c>
      <c r="OW191" s="5" t="s">
        <v>220</v>
      </c>
      <c r="OX191" s="5" t="s">
        <v>220</v>
      </c>
      <c r="OY191" s="5" t="s">
        <v>220</v>
      </c>
      <c r="OZ191" s="5" t="s">
        <v>220</v>
      </c>
      <c r="PA191" s="5" t="s">
        <v>220</v>
      </c>
      <c r="PB191" s="5" t="s">
        <v>220</v>
      </c>
      <c r="PC191" s="5">
        <v>22979</v>
      </c>
      <c r="PD191" s="5">
        <v>24329</v>
      </c>
      <c r="PE191" s="5">
        <v>26274</v>
      </c>
      <c r="PF191" s="5">
        <v>32773</v>
      </c>
      <c r="PG191" s="5">
        <v>27948</v>
      </c>
      <c r="PH191" s="5">
        <v>37205</v>
      </c>
      <c r="PI191" s="5">
        <v>37887</v>
      </c>
      <c r="PJ191" s="5">
        <v>36755</v>
      </c>
      <c r="PK191" s="5">
        <v>35034</v>
      </c>
      <c r="PL191" s="5">
        <v>34553</v>
      </c>
      <c r="PM191" s="5">
        <v>34017</v>
      </c>
      <c r="PN191" s="5">
        <v>38708</v>
      </c>
      <c r="PO191" s="5">
        <v>34433</v>
      </c>
      <c r="PP191" s="5">
        <v>33081</v>
      </c>
      <c r="PQ191" s="5">
        <v>32609</v>
      </c>
      <c r="PR191" s="5">
        <v>32321</v>
      </c>
      <c r="PS191" s="5">
        <v>33529</v>
      </c>
      <c r="PT191" s="5">
        <v>32623</v>
      </c>
      <c r="PU191" s="5">
        <v>34579</v>
      </c>
      <c r="PV191" s="5">
        <v>30877</v>
      </c>
      <c r="PW191" s="5">
        <v>28518</v>
      </c>
      <c r="PX191" s="5">
        <v>27244</v>
      </c>
      <c r="PY191" s="5">
        <v>23797</v>
      </c>
      <c r="PZ191" s="5">
        <v>29490</v>
      </c>
      <c r="QA191" s="5">
        <v>29275</v>
      </c>
      <c r="QB191" s="5">
        <v>34584</v>
      </c>
      <c r="QC191" s="5">
        <v>41313</v>
      </c>
      <c r="QD191" s="5">
        <v>43513</v>
      </c>
      <c r="QE191" s="5">
        <v>45438</v>
      </c>
      <c r="QF191" s="5">
        <v>44251</v>
      </c>
      <c r="QG191" s="5">
        <v>42292</v>
      </c>
      <c r="QH191" s="5">
        <v>43171</v>
      </c>
      <c r="QI191" s="5">
        <v>56692</v>
      </c>
      <c r="QJ191" s="5">
        <v>54868</v>
      </c>
      <c r="QK191" s="5">
        <v>52102</v>
      </c>
      <c r="QL191" s="5">
        <v>60102</v>
      </c>
      <c r="QM191" s="5">
        <v>52655</v>
      </c>
      <c r="QN191" s="5">
        <v>42926</v>
      </c>
      <c r="QO191" s="5">
        <v>54565</v>
      </c>
      <c r="QP191" s="5">
        <v>54387</v>
      </c>
      <c r="QQ191" s="5">
        <v>59036</v>
      </c>
      <c r="QR191" s="5">
        <v>55331</v>
      </c>
      <c r="QS191" s="5">
        <v>47721</v>
      </c>
      <c r="QT191" s="5">
        <v>52780</v>
      </c>
      <c r="QU191" s="5">
        <v>38704</v>
      </c>
      <c r="QV191" s="5">
        <v>37020</v>
      </c>
      <c r="QW191" s="5">
        <v>34549</v>
      </c>
      <c r="QX191" s="5">
        <v>32902</v>
      </c>
      <c r="QY191" s="5">
        <v>38895</v>
      </c>
      <c r="QZ191" s="5">
        <v>40346</v>
      </c>
      <c r="RA191" s="5">
        <v>37105</v>
      </c>
      <c r="RB191" s="5">
        <v>40712</v>
      </c>
      <c r="RC191" s="5">
        <v>34076</v>
      </c>
      <c r="RD191" s="5">
        <v>36787</v>
      </c>
      <c r="RE191" s="5">
        <v>29542</v>
      </c>
      <c r="RF191" s="5">
        <v>27089</v>
      </c>
      <c r="RG191" s="5">
        <v>28821</v>
      </c>
      <c r="RH191" s="5">
        <v>36687</v>
      </c>
      <c r="RI191" s="5">
        <v>38675</v>
      </c>
      <c r="RJ191" s="5">
        <v>36524</v>
      </c>
      <c r="RK191" s="5">
        <v>36538</v>
      </c>
      <c r="RL191" s="5">
        <v>36339</v>
      </c>
      <c r="RM191" s="5">
        <v>33640</v>
      </c>
      <c r="RN191" s="5">
        <v>38399</v>
      </c>
      <c r="RO191" s="5">
        <v>45587</v>
      </c>
      <c r="RP191" s="5">
        <v>50882</v>
      </c>
      <c r="RQ191" s="5">
        <v>51647</v>
      </c>
      <c r="RR191" s="5">
        <v>52387</v>
      </c>
      <c r="RS191" s="5">
        <v>54234</v>
      </c>
      <c r="RT191" s="5">
        <v>53327</v>
      </c>
      <c r="RU191" s="5">
        <v>54545</v>
      </c>
      <c r="RV191" s="5">
        <v>29677</v>
      </c>
      <c r="RW191" s="5">
        <v>74368</v>
      </c>
      <c r="RX191" s="5">
        <v>73889</v>
      </c>
      <c r="RY191" s="5">
        <v>50090</v>
      </c>
      <c r="RZ191" s="5">
        <v>93666</v>
      </c>
      <c r="SA191" s="5">
        <v>38456</v>
      </c>
      <c r="SB191" s="5">
        <v>38790</v>
      </c>
      <c r="SC191" s="5">
        <v>39880</v>
      </c>
      <c r="SD191" s="5">
        <v>32835</v>
      </c>
      <c r="SE191" s="5">
        <v>34097</v>
      </c>
      <c r="SF191" s="5">
        <v>38786</v>
      </c>
      <c r="SG191" s="5">
        <v>34283</v>
      </c>
      <c r="SH191" s="5">
        <v>31604</v>
      </c>
      <c r="SI191" s="5">
        <v>32752</v>
      </c>
      <c r="SJ191" s="5">
        <v>32405</v>
      </c>
      <c r="SK191" s="5">
        <v>34940</v>
      </c>
      <c r="SL191" s="5">
        <v>31958</v>
      </c>
      <c r="SM191" s="5">
        <v>28448</v>
      </c>
      <c r="SN191" s="5">
        <v>35578</v>
      </c>
      <c r="SO191" s="5">
        <v>28811</v>
      </c>
      <c r="SP191" s="5">
        <v>27399</v>
      </c>
      <c r="SQ191" s="5">
        <v>27925</v>
      </c>
      <c r="SR191" s="5">
        <v>25548</v>
      </c>
      <c r="SS191" s="5">
        <v>25861</v>
      </c>
      <c r="ST191" s="5">
        <v>25629</v>
      </c>
      <c r="SU191" s="5">
        <v>62887</v>
      </c>
      <c r="SV191" s="5">
        <v>63993</v>
      </c>
      <c r="SW191" s="5">
        <v>46852</v>
      </c>
      <c r="SX191" s="5">
        <v>48032</v>
      </c>
      <c r="SY191" s="5">
        <v>65658</v>
      </c>
      <c r="SZ191" s="5">
        <v>50321</v>
      </c>
      <c r="TA191" s="5">
        <v>51157</v>
      </c>
      <c r="TB191" s="5">
        <v>-22531</v>
      </c>
      <c r="TC191" s="5">
        <v>58126</v>
      </c>
      <c r="TD191" s="5">
        <v>59183</v>
      </c>
      <c r="TE191" s="5">
        <v>51828</v>
      </c>
      <c r="TF191" s="5">
        <v>52136</v>
      </c>
      <c r="TG191" s="5">
        <v>40301</v>
      </c>
      <c r="TH191" s="5">
        <v>39704</v>
      </c>
      <c r="TI191" s="5">
        <v>32105</v>
      </c>
      <c r="TJ191" s="5">
        <v>28662</v>
      </c>
      <c r="TK191" s="5">
        <v>36726</v>
      </c>
      <c r="TL191" s="5">
        <v>36345</v>
      </c>
      <c r="TM191" s="5">
        <v>35036</v>
      </c>
      <c r="TN191" s="5">
        <v>37888</v>
      </c>
      <c r="TO191" s="5">
        <v>50507</v>
      </c>
      <c r="TP191" s="5">
        <v>49531</v>
      </c>
      <c r="TQ191" s="5">
        <v>57195</v>
      </c>
      <c r="TR191" s="5">
        <v>66145</v>
      </c>
      <c r="TS191" s="5">
        <v>68279</v>
      </c>
      <c r="TT191" s="5">
        <v>63689</v>
      </c>
      <c r="TU191" s="5">
        <v>57906</v>
      </c>
      <c r="TV191" s="5">
        <v>47424</v>
      </c>
      <c r="TW191" s="5">
        <v>38768</v>
      </c>
      <c r="TX191" s="5">
        <v>38273</v>
      </c>
      <c r="TY191" s="5">
        <v>34264</v>
      </c>
      <c r="TZ191" s="5">
        <v>29415</v>
      </c>
      <c r="UA191" s="5">
        <v>56</v>
      </c>
      <c r="UB191" s="5">
        <v>59</v>
      </c>
      <c r="UC191" s="5">
        <v>80</v>
      </c>
      <c r="UD191" s="5">
        <v>355</v>
      </c>
      <c r="UE191" s="5">
        <v>680</v>
      </c>
      <c r="UF191" s="5">
        <v>893</v>
      </c>
      <c r="UG191" s="5">
        <v>845</v>
      </c>
      <c r="UH191" s="5">
        <v>835</v>
      </c>
      <c r="UI191" s="5">
        <v>743</v>
      </c>
      <c r="UJ191" s="5">
        <v>233</v>
      </c>
      <c r="UK191" s="5">
        <v>0</v>
      </c>
      <c r="UL191" s="5">
        <v>277</v>
      </c>
      <c r="UM191" s="5">
        <v>260</v>
      </c>
      <c r="UN191" s="5">
        <v>235</v>
      </c>
      <c r="UO191" s="5">
        <v>0</v>
      </c>
      <c r="UP191" s="5">
        <v>0</v>
      </c>
      <c r="UQ191" s="5">
        <v>0</v>
      </c>
      <c r="UR191" s="5">
        <v>11</v>
      </c>
      <c r="US191" s="5">
        <v>-65</v>
      </c>
      <c r="UT191" s="5">
        <v>1</v>
      </c>
      <c r="UU191" s="5">
        <v>24</v>
      </c>
      <c r="UV191" s="5">
        <v>349</v>
      </c>
      <c r="UW191" s="5">
        <v>12</v>
      </c>
      <c r="UX191" s="5">
        <v>573</v>
      </c>
      <c r="UY191" s="5">
        <v>87</v>
      </c>
      <c r="UZ191" s="5">
        <v>56</v>
      </c>
      <c r="VA191" s="5">
        <v>-221</v>
      </c>
      <c r="VB191" s="5">
        <v>172</v>
      </c>
      <c r="VC191" s="5">
        <v>486</v>
      </c>
      <c r="VD191" s="5">
        <v>194</v>
      </c>
      <c r="VE191" s="5">
        <v>212</v>
      </c>
      <c r="VF191" s="5">
        <v>252</v>
      </c>
      <c r="VG191" s="5">
        <v>118546</v>
      </c>
      <c r="VH191" s="5">
        <v>143497</v>
      </c>
      <c r="VI191" s="5">
        <v>129487</v>
      </c>
      <c r="VJ191" s="5">
        <v>134399</v>
      </c>
      <c r="VK191" s="5">
        <v>143421</v>
      </c>
      <c r="VL191" s="5">
        <v>164123</v>
      </c>
      <c r="VM191" s="5">
        <v>192295</v>
      </c>
      <c r="VN191" s="5">
        <v>227637</v>
      </c>
      <c r="VO191" s="5">
        <v>216649</v>
      </c>
      <c r="VP191" s="5">
        <v>230113</v>
      </c>
      <c r="VQ191" s="5">
        <v>170792</v>
      </c>
      <c r="VR191" s="5">
        <v>171289</v>
      </c>
      <c r="VS191" s="5">
        <v>160728</v>
      </c>
      <c r="VT191" s="5">
        <v>184652</v>
      </c>
      <c r="VU191" s="5">
        <v>167666</v>
      </c>
      <c r="VV191" s="5">
        <v>207052</v>
      </c>
      <c r="VW191" s="5">
        <v>169878</v>
      </c>
      <c r="VX191" s="5">
        <v>154581</v>
      </c>
      <c r="VY191" s="5">
        <v>135363</v>
      </c>
      <c r="VZ191" s="5">
        <v>186942</v>
      </c>
      <c r="WA191" s="5">
        <v>149689</v>
      </c>
      <c r="WB191" s="5">
        <v>146593</v>
      </c>
      <c r="WC191" s="5">
        <v>113920</v>
      </c>
      <c r="WD191" s="5">
        <v>104309</v>
      </c>
      <c r="WE191" s="5">
        <v>109242</v>
      </c>
      <c r="WF191" s="5">
        <v>160408</v>
      </c>
      <c r="WG191" s="5">
        <v>98924</v>
      </c>
      <c r="WH191" s="5">
        <v>87696</v>
      </c>
      <c r="WI191" s="5">
        <v>82719</v>
      </c>
      <c r="WJ191" s="5">
        <v>77478</v>
      </c>
      <c r="WK191" s="5">
        <v>74838</v>
      </c>
      <c r="WL191" s="5">
        <v>96374</v>
      </c>
      <c r="WM191" s="5">
        <v>37</v>
      </c>
      <c r="WN191" s="5">
        <v>97</v>
      </c>
      <c r="WO191" s="5">
        <v>1018</v>
      </c>
      <c r="WP191" s="5">
        <v>61</v>
      </c>
      <c r="WQ191" s="5">
        <v>1359</v>
      </c>
      <c r="WR191" s="5">
        <v>1624</v>
      </c>
      <c r="WS191" s="5">
        <v>1561</v>
      </c>
      <c r="WT191" s="5">
        <v>2316</v>
      </c>
      <c r="WU191" s="5">
        <v>3226</v>
      </c>
      <c r="WV191" s="5">
        <v>3767</v>
      </c>
      <c r="WW191" s="5">
        <v>3214</v>
      </c>
      <c r="WX191" s="5">
        <v>3777</v>
      </c>
      <c r="WY191" s="5">
        <v>3086</v>
      </c>
      <c r="WZ191" s="5">
        <v>3209</v>
      </c>
      <c r="XA191" s="5">
        <v>2901</v>
      </c>
      <c r="XB191" s="5">
        <v>3128</v>
      </c>
      <c r="XC191" s="5">
        <v>3235</v>
      </c>
      <c r="XD191" s="5">
        <v>2301</v>
      </c>
      <c r="XE191" s="5">
        <v>3367</v>
      </c>
      <c r="XF191" s="5">
        <v>2739</v>
      </c>
      <c r="XG191" s="5">
        <v>1714</v>
      </c>
      <c r="XH191" s="5">
        <v>93</v>
      </c>
      <c r="XI191" s="5">
        <v>3331</v>
      </c>
      <c r="XJ191" s="5">
        <v>3513</v>
      </c>
      <c r="XK191" s="5">
        <v>3876</v>
      </c>
      <c r="XL191" s="5">
        <v>5374</v>
      </c>
      <c r="XM191" s="5">
        <v>5899</v>
      </c>
      <c r="XN191" s="5">
        <v>4040</v>
      </c>
      <c r="XO191" s="5">
        <v>4007</v>
      </c>
      <c r="XP191" s="5">
        <v>4463</v>
      </c>
      <c r="XQ191" s="5">
        <v>4281</v>
      </c>
      <c r="XR191" s="5">
        <v>6930</v>
      </c>
      <c r="XS191" s="2">
        <v>20847</v>
      </c>
      <c r="XT191" s="3" t="s">
        <v>222</v>
      </c>
      <c r="XU191" s="3" t="s">
        <v>222</v>
      </c>
      <c r="XV191" s="3" t="s">
        <v>222</v>
      </c>
      <c r="XW191" s="3" t="s">
        <v>221</v>
      </c>
      <c r="XX191" s="3" t="s">
        <v>222</v>
      </c>
      <c r="XY191" s="3" t="s">
        <v>222</v>
      </c>
      <c r="XZ191" s="3" t="s">
        <v>286</v>
      </c>
    </row>
    <row r="192" spans="1:650" x14ac:dyDescent="0.3">
      <c r="A192" s="1" t="s">
        <v>186</v>
      </c>
      <c r="B192" s="2">
        <v>4008669</v>
      </c>
      <c r="C192" s="5">
        <v>2705</v>
      </c>
      <c r="D192" s="5">
        <v>150</v>
      </c>
      <c r="E192" s="5">
        <v>198</v>
      </c>
      <c r="F192" s="5">
        <v>0</v>
      </c>
      <c r="G192" s="5">
        <v>0</v>
      </c>
      <c r="H192" s="5">
        <v>13521</v>
      </c>
      <c r="I192" s="5">
        <v>45</v>
      </c>
      <c r="J192" s="5">
        <v>2170</v>
      </c>
      <c r="K192" s="5">
        <v>-3156</v>
      </c>
      <c r="L192" s="5">
        <v>4475</v>
      </c>
      <c r="M192" s="5">
        <v>4</v>
      </c>
      <c r="N192" s="5">
        <v>25</v>
      </c>
      <c r="O192" s="5">
        <v>58</v>
      </c>
      <c r="P192" s="5">
        <v>453</v>
      </c>
      <c r="Q192" s="5">
        <v>174</v>
      </c>
      <c r="R192" s="5">
        <v>66</v>
      </c>
      <c r="S192" s="5">
        <v>40</v>
      </c>
      <c r="T192" s="5">
        <v>2026</v>
      </c>
      <c r="U192" s="5">
        <v>0</v>
      </c>
      <c r="V192" s="5">
        <v>0</v>
      </c>
      <c r="W192" s="5">
        <v>0</v>
      </c>
      <c r="X192" s="5">
        <v>0</v>
      </c>
      <c r="Y192" s="5">
        <v>0</v>
      </c>
      <c r="Z192" s="5">
        <v>0</v>
      </c>
      <c r="AA192" s="5">
        <v>0</v>
      </c>
      <c r="AB192" s="5">
        <v>0</v>
      </c>
      <c r="AC192" s="5">
        <v>0</v>
      </c>
      <c r="AD192" s="5">
        <v>0</v>
      </c>
      <c r="AE192" s="5">
        <v>0</v>
      </c>
      <c r="AF192" s="5">
        <v>0</v>
      </c>
      <c r="AG192" s="5">
        <v>0</v>
      </c>
      <c r="AH192" s="5">
        <v>0</v>
      </c>
      <c r="AI192" s="5">
        <v>23720</v>
      </c>
      <c r="AJ192" s="5">
        <v>152637</v>
      </c>
      <c r="AK192" s="5">
        <v>143386</v>
      </c>
      <c r="AL192" s="5">
        <v>341414</v>
      </c>
      <c r="AM192" s="5">
        <v>63897</v>
      </c>
      <c r="AN192" s="5">
        <v>322864</v>
      </c>
      <c r="AO192" s="5">
        <v>33643</v>
      </c>
      <c r="AP192" s="5">
        <v>171166</v>
      </c>
      <c r="AQ192" s="5">
        <v>292159</v>
      </c>
      <c r="AR192" s="5">
        <v>283010</v>
      </c>
      <c r="AS192" s="5">
        <v>162979</v>
      </c>
      <c r="AT192" s="5">
        <v>178038</v>
      </c>
      <c r="AU192" s="5">
        <v>18071</v>
      </c>
      <c r="AV192" s="5">
        <v>18675</v>
      </c>
      <c r="AW192" s="5">
        <v>180199</v>
      </c>
      <c r="AX192" s="5">
        <v>42211</v>
      </c>
      <c r="AY192" s="5">
        <v>67126</v>
      </c>
      <c r="AZ192" s="5">
        <v>33615</v>
      </c>
      <c r="BA192" s="5">
        <v>48867</v>
      </c>
      <c r="BB192" s="5">
        <v>17542</v>
      </c>
      <c r="BC192" s="5">
        <v>10788</v>
      </c>
      <c r="BD192" s="5">
        <v>3461</v>
      </c>
      <c r="BE192" s="5">
        <v>6715</v>
      </c>
      <c r="BF192" s="5">
        <v>3245</v>
      </c>
      <c r="BG192" s="5">
        <v>13498</v>
      </c>
      <c r="BH192" s="5">
        <v>54615</v>
      </c>
      <c r="BI192" s="5">
        <v>13407</v>
      </c>
      <c r="BJ192" s="5">
        <v>18312</v>
      </c>
      <c r="BK192" s="5">
        <v>8051</v>
      </c>
      <c r="BL192" s="5">
        <v>8013</v>
      </c>
      <c r="BM192" s="5">
        <v>4914</v>
      </c>
      <c r="BN192" s="5">
        <v>14775</v>
      </c>
      <c r="BO192" s="5">
        <v>0</v>
      </c>
      <c r="BP192" s="5">
        <v>0</v>
      </c>
      <c r="BQ192" s="5">
        <v>0</v>
      </c>
      <c r="BR192" s="5">
        <v>0</v>
      </c>
      <c r="BS192" s="5">
        <v>0</v>
      </c>
      <c r="BT192" s="5">
        <v>0</v>
      </c>
      <c r="BU192" s="5">
        <v>0</v>
      </c>
      <c r="BV192" s="5">
        <v>0</v>
      </c>
      <c r="BW192" s="5">
        <v>0</v>
      </c>
      <c r="BX192" s="5">
        <v>0</v>
      </c>
      <c r="BY192" s="5">
        <v>0</v>
      </c>
      <c r="BZ192" s="5">
        <v>0</v>
      </c>
      <c r="CA192" s="5">
        <v>41</v>
      </c>
      <c r="CB192" s="5">
        <v>0</v>
      </c>
      <c r="CC192" s="5">
        <v>0</v>
      </c>
      <c r="CD192" s="5">
        <v>0</v>
      </c>
      <c r="CE192" s="5">
        <v>0</v>
      </c>
      <c r="CF192" s="5">
        <v>0</v>
      </c>
      <c r="CG192" s="5">
        <v>13939</v>
      </c>
      <c r="CH192" s="5">
        <v>16971</v>
      </c>
      <c r="CI192" s="5">
        <v>12957</v>
      </c>
      <c r="CJ192" s="5">
        <v>14230</v>
      </c>
      <c r="CK192" s="5">
        <v>11551</v>
      </c>
      <c r="CL192" s="5">
        <v>14145</v>
      </c>
      <c r="CM192" s="5">
        <v>8579</v>
      </c>
      <c r="CN192" s="5">
        <v>6246</v>
      </c>
      <c r="CO192" s="5">
        <v>12685</v>
      </c>
      <c r="CP192" s="5">
        <v>6967</v>
      </c>
      <c r="CQ192" s="5">
        <v>6435</v>
      </c>
      <c r="CR192" s="5">
        <v>10038</v>
      </c>
      <c r="CS192" s="5">
        <v>17853</v>
      </c>
      <c r="CT192" s="5">
        <v>3753</v>
      </c>
      <c r="CU192" s="5">
        <v>190397</v>
      </c>
      <c r="CV192" s="5">
        <v>152212</v>
      </c>
      <c r="CW192" s="5">
        <v>178661</v>
      </c>
      <c r="CX192" s="5">
        <v>124143</v>
      </c>
      <c r="CY192" s="5">
        <v>96376</v>
      </c>
      <c r="CZ192" s="5">
        <v>109817</v>
      </c>
      <c r="DA192" s="5">
        <v>105645</v>
      </c>
      <c r="DB192" s="5">
        <v>84748</v>
      </c>
      <c r="DC192" s="5">
        <v>103242</v>
      </c>
      <c r="DD192" s="5">
        <v>116799</v>
      </c>
      <c r="DE192" s="5">
        <v>153047</v>
      </c>
      <c r="DF192" s="5">
        <v>111797</v>
      </c>
      <c r="DG192" s="5">
        <v>99134</v>
      </c>
      <c r="DH192" s="5">
        <v>82298</v>
      </c>
      <c r="DI192" s="5">
        <v>101777</v>
      </c>
      <c r="DJ192" s="5">
        <v>101580</v>
      </c>
      <c r="DK192" s="5">
        <v>91036</v>
      </c>
      <c r="DL192" s="5">
        <v>35176</v>
      </c>
      <c r="DM192" s="5">
        <v>49411</v>
      </c>
      <c r="DN192" s="5">
        <v>56858</v>
      </c>
      <c r="DO192" s="5">
        <v>62926</v>
      </c>
      <c r="DP192" s="5">
        <v>37436</v>
      </c>
      <c r="DQ192" s="5">
        <v>47760</v>
      </c>
      <c r="DR192" s="5">
        <v>54670</v>
      </c>
      <c r="DS192" s="5">
        <v>41872</v>
      </c>
      <c r="DT192" s="5">
        <v>41261</v>
      </c>
      <c r="DU192" s="5">
        <v>39442</v>
      </c>
      <c r="DV192" s="5">
        <v>32022</v>
      </c>
      <c r="DW192" s="5">
        <v>32713</v>
      </c>
      <c r="DX192" s="5">
        <v>28681</v>
      </c>
      <c r="DY192" s="5">
        <v>35942</v>
      </c>
      <c r="DZ192" s="5">
        <v>31900</v>
      </c>
      <c r="EA192" s="5">
        <v>13712</v>
      </c>
      <c r="EB192" s="5">
        <v>17097</v>
      </c>
      <c r="EC192" s="5">
        <v>15440</v>
      </c>
      <c r="ED192" s="5">
        <v>12446</v>
      </c>
      <c r="EE192" s="5">
        <v>6600</v>
      </c>
      <c r="EF192" s="5">
        <v>5769</v>
      </c>
      <c r="EG192" s="5">
        <v>3332</v>
      </c>
      <c r="EH192" s="5">
        <v>9554</v>
      </c>
      <c r="EI192" s="5">
        <v>5378</v>
      </c>
      <c r="EJ192" s="5">
        <v>2663</v>
      </c>
      <c r="EK192" s="5">
        <v>3724</v>
      </c>
      <c r="EL192" s="5">
        <v>4985</v>
      </c>
      <c r="EM192" s="5">
        <v>2665</v>
      </c>
      <c r="EN192" s="5">
        <v>3592</v>
      </c>
      <c r="EO192" s="5">
        <v>6221</v>
      </c>
      <c r="EP192" s="5">
        <v>7098</v>
      </c>
      <c r="EQ192" s="5">
        <v>9396</v>
      </c>
      <c r="ER192" s="5">
        <v>2530</v>
      </c>
      <c r="ES192" s="5">
        <v>5624</v>
      </c>
      <c r="ET192" s="5">
        <v>7561</v>
      </c>
      <c r="EU192" s="5">
        <v>2847</v>
      </c>
      <c r="EV192" s="5">
        <v>5868</v>
      </c>
      <c r="EW192" s="5">
        <v>7358</v>
      </c>
      <c r="EX192" s="5">
        <v>2868</v>
      </c>
      <c r="EY192" s="5">
        <v>14435</v>
      </c>
      <c r="EZ192" s="5">
        <v>5762</v>
      </c>
      <c r="FA192" s="5">
        <v>15111</v>
      </c>
      <c r="FB192" s="5">
        <v>8619</v>
      </c>
      <c r="FC192" s="5">
        <v>4225</v>
      </c>
      <c r="FD192" s="5">
        <v>1626</v>
      </c>
      <c r="FE192" s="5">
        <v>1447</v>
      </c>
      <c r="FF192" s="5">
        <v>1353</v>
      </c>
      <c r="FG192" s="5">
        <v>0</v>
      </c>
      <c r="FH192" s="5">
        <v>0</v>
      </c>
      <c r="FI192" s="5">
        <v>0</v>
      </c>
      <c r="FJ192" s="5">
        <v>0</v>
      </c>
      <c r="FK192" s="5">
        <v>0</v>
      </c>
      <c r="FL192" s="5">
        <v>0</v>
      </c>
      <c r="FM192" s="5">
        <v>0</v>
      </c>
      <c r="FN192" s="5">
        <v>0</v>
      </c>
      <c r="FO192" s="5">
        <v>0</v>
      </c>
      <c r="FP192" s="5">
        <v>0</v>
      </c>
      <c r="FQ192" s="5">
        <v>0</v>
      </c>
      <c r="FR192" s="5">
        <v>0</v>
      </c>
      <c r="FS192" s="5">
        <v>0</v>
      </c>
      <c r="FT192" s="5">
        <v>0</v>
      </c>
      <c r="FU192" s="5" t="s">
        <v>220</v>
      </c>
      <c r="FV192" s="5" t="s">
        <v>220</v>
      </c>
      <c r="FW192" s="5" t="s">
        <v>220</v>
      </c>
      <c r="FX192" s="5" t="s">
        <v>220</v>
      </c>
      <c r="FY192" s="5" t="s">
        <v>220</v>
      </c>
      <c r="FZ192" s="5" t="s">
        <v>220</v>
      </c>
      <c r="GA192" s="5" t="s">
        <v>220</v>
      </c>
      <c r="GB192" s="5" t="s">
        <v>220</v>
      </c>
      <c r="GC192" s="5" t="s">
        <v>220</v>
      </c>
      <c r="GD192" s="5" t="s">
        <v>220</v>
      </c>
      <c r="GE192" s="5" t="s">
        <v>220</v>
      </c>
      <c r="GF192" s="5" t="s">
        <v>220</v>
      </c>
      <c r="GG192" s="5" t="s">
        <v>220</v>
      </c>
      <c r="GH192" s="5" t="s">
        <v>220</v>
      </c>
      <c r="GI192" s="5" t="s">
        <v>220</v>
      </c>
      <c r="GJ192" s="5" t="s">
        <v>220</v>
      </c>
      <c r="GK192" s="5" t="s">
        <v>220</v>
      </c>
      <c r="GL192" s="5" t="s">
        <v>220</v>
      </c>
      <c r="GM192" s="5">
        <v>230534</v>
      </c>
      <c r="GN192" s="5">
        <v>385202</v>
      </c>
      <c r="GO192" s="5">
        <v>337684</v>
      </c>
      <c r="GP192" s="5">
        <v>478003</v>
      </c>
      <c r="GQ192" s="5">
        <v>166873</v>
      </c>
      <c r="GR192" s="5">
        <v>451972</v>
      </c>
      <c r="GS192" s="5">
        <v>144674</v>
      </c>
      <c r="GT192" s="5">
        <v>657031</v>
      </c>
      <c r="GU192" s="5">
        <v>397622</v>
      </c>
      <c r="GV192" s="5">
        <v>406947</v>
      </c>
      <c r="GW192" s="5">
        <v>319755</v>
      </c>
      <c r="GX192" s="5">
        <v>294845</v>
      </c>
      <c r="GY192" s="5">
        <v>119969</v>
      </c>
      <c r="GZ192" s="5">
        <v>105017</v>
      </c>
      <c r="HA192" s="5">
        <v>288371</v>
      </c>
      <c r="HB192" s="5">
        <v>150955</v>
      </c>
      <c r="HC192" s="5">
        <v>167596</v>
      </c>
      <c r="HD192" s="5">
        <v>73347</v>
      </c>
      <c r="HE192" s="5">
        <v>117842</v>
      </c>
      <c r="HF192" s="5">
        <v>98932</v>
      </c>
      <c r="HG192" s="5">
        <v>89518</v>
      </c>
      <c r="HH192" s="5">
        <v>60995</v>
      </c>
      <c r="HI192" s="5">
        <v>73384</v>
      </c>
      <c r="HJ192" s="5">
        <v>74927</v>
      </c>
      <c r="HK192" s="5">
        <v>78384</v>
      </c>
      <c r="HL192" s="5">
        <v>107489</v>
      </c>
      <c r="HM192" s="5">
        <v>81040</v>
      </c>
      <c r="HN192" s="5">
        <v>65920</v>
      </c>
      <c r="HO192" s="5">
        <v>51424</v>
      </c>
      <c r="HP192" s="5">
        <v>48358</v>
      </c>
      <c r="HQ192" s="5">
        <v>60155</v>
      </c>
      <c r="HR192" s="5">
        <v>51781</v>
      </c>
      <c r="HS192" s="5">
        <v>385321</v>
      </c>
      <c r="HT192" s="5">
        <v>435470</v>
      </c>
      <c r="HU192" s="5">
        <v>428089</v>
      </c>
      <c r="HV192" s="5">
        <v>476069</v>
      </c>
      <c r="HW192" s="5">
        <v>470087</v>
      </c>
      <c r="HX192" s="5">
        <v>443795</v>
      </c>
      <c r="HY192" s="5">
        <v>466088</v>
      </c>
      <c r="HZ192" s="5">
        <v>534524</v>
      </c>
      <c r="IA192" s="5">
        <v>550479</v>
      </c>
      <c r="IB192" s="5">
        <v>604047</v>
      </c>
      <c r="IC192" s="5">
        <v>659763</v>
      </c>
      <c r="ID192" s="5">
        <v>667641</v>
      </c>
      <c r="IE192" s="5">
        <v>651519</v>
      </c>
      <c r="IF192" s="5">
        <v>656715</v>
      </c>
      <c r="IG192" s="5">
        <v>578865</v>
      </c>
      <c r="IH192" s="5">
        <v>415552</v>
      </c>
      <c r="II192" s="5">
        <v>394636</v>
      </c>
      <c r="IJ192" s="5">
        <v>344064</v>
      </c>
      <c r="IK192" s="5">
        <v>328352</v>
      </c>
      <c r="IL192" s="5">
        <v>281140</v>
      </c>
      <c r="IM192" s="5">
        <v>236178</v>
      </c>
      <c r="IN192" s="5">
        <v>251074</v>
      </c>
      <c r="IO192" s="5">
        <v>262331</v>
      </c>
      <c r="IP192" s="5">
        <v>222337</v>
      </c>
      <c r="IQ192" s="5">
        <v>193675</v>
      </c>
      <c r="IR192" s="5">
        <v>193976</v>
      </c>
      <c r="IS192" s="5">
        <v>185897</v>
      </c>
      <c r="IT192" s="5">
        <v>181954</v>
      </c>
      <c r="IU192" s="5">
        <v>182944</v>
      </c>
      <c r="IV192" s="5">
        <v>171099</v>
      </c>
      <c r="IW192" s="5">
        <v>182699</v>
      </c>
      <c r="IX192" s="5">
        <v>176572</v>
      </c>
      <c r="IY192" s="5">
        <v>22490</v>
      </c>
      <c r="IZ192" s="5">
        <v>28309</v>
      </c>
      <c r="JA192" s="5">
        <v>22441</v>
      </c>
      <c r="JB192" s="5">
        <v>28580</v>
      </c>
      <c r="JC192" s="5">
        <v>27076</v>
      </c>
      <c r="JD192" s="5">
        <v>37318</v>
      </c>
      <c r="JE192" s="5">
        <v>33840</v>
      </c>
      <c r="JF192" s="5">
        <v>26757</v>
      </c>
      <c r="JG192" s="5">
        <v>26358</v>
      </c>
      <c r="JH192" s="5">
        <v>19429</v>
      </c>
      <c r="JI192" s="5">
        <v>18223</v>
      </c>
      <c r="JJ192" s="5">
        <v>20686</v>
      </c>
      <c r="JK192" s="5">
        <v>24672</v>
      </c>
      <c r="JL192" s="5">
        <v>19569</v>
      </c>
      <c r="JM192" s="5">
        <v>26074</v>
      </c>
      <c r="JN192" s="5">
        <v>36608</v>
      </c>
      <c r="JO192" s="5">
        <v>36706</v>
      </c>
      <c r="JP192" s="5">
        <v>32415</v>
      </c>
      <c r="JQ192" s="5">
        <v>28360</v>
      </c>
      <c r="JR192" s="5">
        <v>30944</v>
      </c>
      <c r="JS192" s="5">
        <v>23195</v>
      </c>
      <c r="JT192" s="5">
        <v>26874</v>
      </c>
      <c r="JU192" s="5">
        <v>26400</v>
      </c>
      <c r="JV192" s="5">
        <v>24993</v>
      </c>
      <c r="JW192" s="5">
        <v>21829</v>
      </c>
      <c r="JX192" s="5">
        <v>20423</v>
      </c>
      <c r="JY192" s="5">
        <v>22619</v>
      </c>
      <c r="JZ192" s="5">
        <v>23533</v>
      </c>
      <c r="KA192" s="5">
        <v>22683</v>
      </c>
      <c r="KB192" s="5">
        <v>21132</v>
      </c>
      <c r="KC192" s="5">
        <v>20958</v>
      </c>
      <c r="KD192" s="5">
        <v>20427</v>
      </c>
      <c r="KE192" s="5">
        <v>143561</v>
      </c>
      <c r="KF192" s="5">
        <v>145286</v>
      </c>
      <c r="KG192" s="5">
        <v>172938</v>
      </c>
      <c r="KH192" s="5">
        <v>170460</v>
      </c>
      <c r="KI192" s="5">
        <v>159341</v>
      </c>
      <c r="KJ192" s="5">
        <v>126553</v>
      </c>
      <c r="KK192" s="5">
        <v>119246</v>
      </c>
      <c r="KL192" s="5">
        <v>108901</v>
      </c>
      <c r="KM192" s="5">
        <v>106975</v>
      </c>
      <c r="KN192" s="5">
        <v>102565</v>
      </c>
      <c r="KO192" s="5">
        <v>96478</v>
      </c>
      <c r="KP192" s="5">
        <v>95649</v>
      </c>
      <c r="KQ192" s="5">
        <v>83493</v>
      </c>
      <c r="KR192" s="5">
        <v>72216</v>
      </c>
      <c r="KS192" s="5">
        <v>64624</v>
      </c>
      <c r="KT192" s="5">
        <v>57941</v>
      </c>
      <c r="KU192" s="5">
        <v>59602</v>
      </c>
      <c r="KV192" s="5">
        <v>46382</v>
      </c>
      <c r="KW192" s="5">
        <v>44200</v>
      </c>
      <c r="KX192" s="5">
        <v>15159</v>
      </c>
      <c r="KY192" s="5">
        <v>14760</v>
      </c>
      <c r="KZ192" s="5">
        <v>22813</v>
      </c>
      <c r="LA192" s="5">
        <v>18761</v>
      </c>
      <c r="LB192" s="5">
        <v>9899</v>
      </c>
      <c r="LC192" s="5">
        <v>3804</v>
      </c>
      <c r="LD192" s="5">
        <v>2878</v>
      </c>
      <c r="LE192" s="5">
        <v>3813</v>
      </c>
      <c r="LF192" s="5">
        <v>3502</v>
      </c>
      <c r="LG192" s="5">
        <v>3853</v>
      </c>
      <c r="LH192" s="5">
        <v>3197</v>
      </c>
      <c r="LI192" s="5">
        <v>2913</v>
      </c>
      <c r="LJ192" s="5">
        <v>2587</v>
      </c>
      <c r="LK192" s="5">
        <v>0</v>
      </c>
      <c r="LL192" s="5">
        <v>0</v>
      </c>
      <c r="LM192" s="5">
        <v>0</v>
      </c>
      <c r="LN192" s="5">
        <v>0</v>
      </c>
      <c r="LO192" s="5">
        <v>0</v>
      </c>
      <c r="LP192" s="5">
        <v>0</v>
      </c>
      <c r="LQ192" s="5">
        <v>0</v>
      </c>
      <c r="LR192" s="5">
        <v>0</v>
      </c>
      <c r="LS192" s="5">
        <v>0</v>
      </c>
      <c r="LT192" s="5">
        <v>0</v>
      </c>
      <c r="LU192" s="5">
        <v>0</v>
      </c>
      <c r="LV192" s="5">
        <v>0</v>
      </c>
      <c r="LW192" s="5">
        <v>0</v>
      </c>
      <c r="LX192" s="5">
        <v>0</v>
      </c>
      <c r="LY192" s="5">
        <v>0</v>
      </c>
      <c r="LZ192" s="5">
        <v>0</v>
      </c>
      <c r="MA192" s="5">
        <v>0</v>
      </c>
      <c r="MB192" s="5">
        <v>-3</v>
      </c>
      <c r="MC192" s="5">
        <v>242</v>
      </c>
      <c r="MD192" s="5">
        <v>1373</v>
      </c>
      <c r="ME192" s="5">
        <v>1891</v>
      </c>
      <c r="MF192" s="5">
        <v>1755</v>
      </c>
      <c r="MG192" s="5">
        <v>2126</v>
      </c>
      <c r="MH192" s="5">
        <v>2310</v>
      </c>
      <c r="MI192" s="5">
        <v>1868</v>
      </c>
      <c r="MJ192" s="5">
        <v>2143</v>
      </c>
      <c r="MK192" s="5">
        <v>2316</v>
      </c>
      <c r="ML192" s="5">
        <v>2940</v>
      </c>
      <c r="MM192" s="5">
        <v>3364</v>
      </c>
      <c r="MN192" s="5">
        <v>2881</v>
      </c>
      <c r="MO192" s="5">
        <v>3128</v>
      </c>
      <c r="MP192" s="5">
        <v>2938</v>
      </c>
      <c r="MQ192" s="5">
        <v>2354</v>
      </c>
      <c r="MR192" s="5">
        <v>2530</v>
      </c>
      <c r="MS192" s="5">
        <v>2140</v>
      </c>
      <c r="MT192" s="5">
        <v>1943</v>
      </c>
      <c r="MU192" s="5">
        <v>2135</v>
      </c>
      <c r="MV192" s="5">
        <v>1866</v>
      </c>
      <c r="MW192" s="5">
        <v>2526</v>
      </c>
      <c r="MX192" s="5">
        <v>2288</v>
      </c>
      <c r="MY192" s="5">
        <v>2569</v>
      </c>
      <c r="MZ192" s="5">
        <v>2643</v>
      </c>
      <c r="NA192" s="5">
        <v>2757</v>
      </c>
      <c r="NB192" s="5">
        <v>1838</v>
      </c>
      <c r="NC192" s="5">
        <v>2079</v>
      </c>
      <c r="ND192" s="5">
        <v>1400</v>
      </c>
      <c r="NE192" s="5" t="s">
        <v>220</v>
      </c>
      <c r="NF192" s="5" t="s">
        <v>220</v>
      </c>
      <c r="NG192" s="5" t="s">
        <v>220</v>
      </c>
      <c r="NH192" s="5" t="s">
        <v>220</v>
      </c>
      <c r="NI192" s="5" t="s">
        <v>220</v>
      </c>
      <c r="NJ192" s="5" t="s">
        <v>220</v>
      </c>
      <c r="NK192" s="5" t="s">
        <v>220</v>
      </c>
      <c r="NL192" s="5" t="s">
        <v>220</v>
      </c>
      <c r="NM192" s="5" t="s">
        <v>220</v>
      </c>
      <c r="NN192" s="5" t="s">
        <v>220</v>
      </c>
      <c r="NO192" s="5" t="s">
        <v>220</v>
      </c>
      <c r="NP192" s="5" t="s">
        <v>220</v>
      </c>
      <c r="NQ192" s="5" t="s">
        <v>220</v>
      </c>
      <c r="NR192" s="5" t="s">
        <v>220</v>
      </c>
      <c r="NS192" s="5" t="s">
        <v>220</v>
      </c>
      <c r="NT192" s="5" t="s">
        <v>220</v>
      </c>
      <c r="NU192" s="5" t="s">
        <v>220</v>
      </c>
      <c r="NV192" s="5" t="s">
        <v>220</v>
      </c>
      <c r="NW192" s="5">
        <v>0</v>
      </c>
      <c r="NX192" s="5">
        <v>0</v>
      </c>
      <c r="NY192" s="5">
        <v>0</v>
      </c>
      <c r="NZ192" s="5">
        <v>0</v>
      </c>
      <c r="OA192" s="5">
        <v>0</v>
      </c>
      <c r="OB192" s="5">
        <v>0</v>
      </c>
      <c r="OC192" s="5">
        <v>0</v>
      </c>
      <c r="OD192" s="5">
        <v>0</v>
      </c>
      <c r="OE192" s="5">
        <v>0</v>
      </c>
      <c r="OF192" s="5">
        <v>0</v>
      </c>
      <c r="OG192" s="5">
        <v>0</v>
      </c>
      <c r="OH192" s="5">
        <v>0</v>
      </c>
      <c r="OI192" s="5">
        <v>0</v>
      </c>
      <c r="OJ192" s="5">
        <v>0</v>
      </c>
      <c r="OK192" s="5" t="s">
        <v>220</v>
      </c>
      <c r="OL192" s="5" t="s">
        <v>220</v>
      </c>
      <c r="OM192" s="5" t="s">
        <v>220</v>
      </c>
      <c r="ON192" s="5" t="s">
        <v>220</v>
      </c>
      <c r="OO192" s="5" t="s">
        <v>220</v>
      </c>
      <c r="OP192" s="5" t="s">
        <v>220</v>
      </c>
      <c r="OQ192" s="5" t="s">
        <v>220</v>
      </c>
      <c r="OR192" s="5" t="s">
        <v>220</v>
      </c>
      <c r="OS192" s="5" t="s">
        <v>220</v>
      </c>
      <c r="OT192" s="5" t="s">
        <v>220</v>
      </c>
      <c r="OU192" s="5" t="s">
        <v>220</v>
      </c>
      <c r="OV192" s="5" t="s">
        <v>220</v>
      </c>
      <c r="OW192" s="5" t="s">
        <v>220</v>
      </c>
      <c r="OX192" s="5" t="s">
        <v>220</v>
      </c>
      <c r="OY192" s="5" t="s">
        <v>220</v>
      </c>
      <c r="OZ192" s="5" t="s">
        <v>220</v>
      </c>
      <c r="PA192" s="5" t="s">
        <v>220</v>
      </c>
      <c r="PB192" s="5" t="s">
        <v>220</v>
      </c>
      <c r="PC192" s="5">
        <v>12049</v>
      </c>
      <c r="PD192" s="5">
        <v>12645</v>
      </c>
      <c r="PE192" s="5">
        <v>8909</v>
      </c>
      <c r="PF192" s="5">
        <v>11556</v>
      </c>
      <c r="PG192" s="5">
        <v>14695</v>
      </c>
      <c r="PH192" s="5">
        <v>12410</v>
      </c>
      <c r="PI192" s="5">
        <v>11503</v>
      </c>
      <c r="PJ192" s="5">
        <v>12431</v>
      </c>
      <c r="PK192" s="5">
        <v>10560</v>
      </c>
      <c r="PL192" s="5">
        <v>10845</v>
      </c>
      <c r="PM192" s="5">
        <v>4920</v>
      </c>
      <c r="PN192" s="5">
        <v>5582</v>
      </c>
      <c r="PO192" s="5">
        <v>10265</v>
      </c>
      <c r="PP192" s="5">
        <v>8962</v>
      </c>
      <c r="PQ192" s="5">
        <v>9587</v>
      </c>
      <c r="PR192" s="5">
        <v>11129</v>
      </c>
      <c r="PS192" s="5">
        <v>9988</v>
      </c>
      <c r="PT192" s="5">
        <v>9774</v>
      </c>
      <c r="PU192" s="5">
        <v>9336</v>
      </c>
      <c r="PV192" s="5">
        <v>8932</v>
      </c>
      <c r="PW192" s="5">
        <v>6365</v>
      </c>
      <c r="PX192" s="5">
        <v>8693</v>
      </c>
      <c r="PY192" s="5">
        <v>8516</v>
      </c>
      <c r="PZ192" s="5">
        <v>9125</v>
      </c>
      <c r="QA192" s="5">
        <v>8556</v>
      </c>
      <c r="QB192" s="5">
        <v>8725</v>
      </c>
      <c r="QC192" s="5">
        <v>9841</v>
      </c>
      <c r="QD192" s="5">
        <v>10013</v>
      </c>
      <c r="QE192" s="5">
        <v>10147</v>
      </c>
      <c r="QF192" s="5">
        <v>10116</v>
      </c>
      <c r="QG192" s="5">
        <v>9744</v>
      </c>
      <c r="QH192" s="5">
        <v>9619</v>
      </c>
      <c r="QI192" s="5">
        <v>17791</v>
      </c>
      <c r="QJ192" s="5">
        <v>16803</v>
      </c>
      <c r="QK192" s="5">
        <v>19632</v>
      </c>
      <c r="QL192" s="5">
        <v>14865</v>
      </c>
      <c r="QM192" s="5">
        <v>14083</v>
      </c>
      <c r="QN192" s="5">
        <v>13980</v>
      </c>
      <c r="QO192" s="5">
        <v>14603</v>
      </c>
      <c r="QP192" s="5">
        <v>13986</v>
      </c>
      <c r="QQ192" s="5">
        <v>13421</v>
      </c>
      <c r="QR192" s="5">
        <v>14868</v>
      </c>
      <c r="QS192" s="5">
        <v>14493</v>
      </c>
      <c r="QT192" s="5">
        <v>16552</v>
      </c>
      <c r="QU192" s="5">
        <v>15278</v>
      </c>
      <c r="QV192" s="5">
        <v>17250</v>
      </c>
      <c r="QW192" s="5">
        <v>14574</v>
      </c>
      <c r="QX192" s="5">
        <v>14120</v>
      </c>
      <c r="QY192" s="5">
        <v>16344</v>
      </c>
      <c r="QZ192" s="5">
        <v>13295</v>
      </c>
      <c r="RA192" s="5">
        <v>12013</v>
      </c>
      <c r="RB192" s="5">
        <v>11747</v>
      </c>
      <c r="RC192" s="5">
        <v>12106</v>
      </c>
      <c r="RD192" s="5">
        <v>12356</v>
      </c>
      <c r="RE192" s="5">
        <v>12163</v>
      </c>
      <c r="RF192" s="5">
        <v>11911</v>
      </c>
      <c r="RG192" s="5">
        <v>11423</v>
      </c>
      <c r="RH192" s="5">
        <v>11824</v>
      </c>
      <c r="RI192" s="5">
        <v>12742</v>
      </c>
      <c r="RJ192" s="5">
        <v>11783</v>
      </c>
      <c r="RK192" s="5">
        <v>10250</v>
      </c>
      <c r="RL192" s="5">
        <v>11317</v>
      </c>
      <c r="RM192" s="5">
        <v>10793</v>
      </c>
      <c r="RN192" s="5">
        <v>10858</v>
      </c>
      <c r="RO192" s="5">
        <v>15145</v>
      </c>
      <c r="RP192" s="5">
        <v>14315</v>
      </c>
      <c r="RQ192" s="5">
        <v>14257</v>
      </c>
      <c r="RR192" s="5">
        <v>10275</v>
      </c>
      <c r="RS192" s="5">
        <v>10818</v>
      </c>
      <c r="RT192" s="5">
        <v>10442</v>
      </c>
      <c r="RU192" s="5">
        <v>9135</v>
      </c>
      <c r="RV192" s="5">
        <v>10332</v>
      </c>
      <c r="RW192" s="5">
        <v>10916</v>
      </c>
      <c r="RX192" s="5">
        <v>11556</v>
      </c>
      <c r="RY192" s="5">
        <v>14243</v>
      </c>
      <c r="RZ192" s="5">
        <v>14160</v>
      </c>
      <c r="SA192" s="5">
        <v>13924</v>
      </c>
      <c r="SB192" s="5">
        <v>12517</v>
      </c>
      <c r="SC192" s="5">
        <v>11321</v>
      </c>
      <c r="SD192" s="5">
        <v>11003</v>
      </c>
      <c r="SE192" s="5">
        <v>14734</v>
      </c>
      <c r="SF192" s="5">
        <v>14163</v>
      </c>
      <c r="SG192" s="5">
        <v>15078</v>
      </c>
      <c r="SH192" s="5">
        <v>12710</v>
      </c>
      <c r="SI192" s="5">
        <v>11493</v>
      </c>
      <c r="SJ192" s="5">
        <v>10747</v>
      </c>
      <c r="SK192" s="5">
        <v>10242</v>
      </c>
      <c r="SL192" s="5">
        <v>9949</v>
      </c>
      <c r="SM192" s="5">
        <v>8581</v>
      </c>
      <c r="SN192" s="5">
        <v>8469</v>
      </c>
      <c r="SO192" s="5">
        <v>8816</v>
      </c>
      <c r="SP192" s="5">
        <v>8526</v>
      </c>
      <c r="SQ192" s="5">
        <v>14051</v>
      </c>
      <c r="SR192" s="5">
        <v>13794</v>
      </c>
      <c r="SS192" s="5">
        <v>14324</v>
      </c>
      <c r="ST192" s="5">
        <v>11269</v>
      </c>
      <c r="SU192" s="5">
        <v>22116</v>
      </c>
      <c r="SV192" s="5">
        <v>11975</v>
      </c>
      <c r="SW192" s="5">
        <v>20879</v>
      </c>
      <c r="SX192" s="5">
        <v>-6451</v>
      </c>
      <c r="SY192" s="5">
        <v>9005</v>
      </c>
      <c r="SZ192" s="5">
        <v>43600</v>
      </c>
      <c r="TA192" s="5">
        <v>21643</v>
      </c>
      <c r="TB192" s="5">
        <v>37911</v>
      </c>
      <c r="TC192" s="5">
        <v>38237</v>
      </c>
      <c r="TD192" s="5">
        <v>35301</v>
      </c>
      <c r="TE192" s="5">
        <v>31145</v>
      </c>
      <c r="TF192" s="5">
        <v>34712</v>
      </c>
      <c r="TG192" s="5">
        <v>34534</v>
      </c>
      <c r="TH192" s="5">
        <v>29627</v>
      </c>
      <c r="TI192" s="5">
        <v>30328</v>
      </c>
      <c r="TJ192" s="5">
        <v>30779</v>
      </c>
      <c r="TK192" s="5">
        <v>37642</v>
      </c>
      <c r="TL192" s="5">
        <v>19629</v>
      </c>
      <c r="TM192" s="5">
        <v>13770</v>
      </c>
      <c r="TN192" s="5">
        <v>13818</v>
      </c>
      <c r="TO192" s="5">
        <v>11802</v>
      </c>
      <c r="TP192" s="5">
        <v>8343</v>
      </c>
      <c r="TQ192" s="5">
        <v>11220</v>
      </c>
      <c r="TR192" s="5">
        <v>18016</v>
      </c>
      <c r="TS192" s="5">
        <v>17698</v>
      </c>
      <c r="TT192" s="5">
        <v>15920</v>
      </c>
      <c r="TU192" s="5">
        <v>14384</v>
      </c>
      <c r="TV192" s="5">
        <v>14128</v>
      </c>
      <c r="TW192" s="5">
        <v>18776</v>
      </c>
      <c r="TX192" s="5">
        <v>17589</v>
      </c>
      <c r="TY192" s="5">
        <v>11931</v>
      </c>
      <c r="TZ192" s="5">
        <v>9231</v>
      </c>
      <c r="UA192" s="5">
        <v>0</v>
      </c>
      <c r="UB192" s="5">
        <v>0</v>
      </c>
      <c r="UC192" s="5">
        <v>0</v>
      </c>
      <c r="UD192" s="5">
        <v>0</v>
      </c>
      <c r="UE192" s="5">
        <v>0</v>
      </c>
      <c r="UF192" s="5">
        <v>0</v>
      </c>
      <c r="UG192" s="5">
        <v>0</v>
      </c>
      <c r="UH192" s="5">
        <v>0</v>
      </c>
      <c r="UI192" s="5">
        <v>0</v>
      </c>
      <c r="UJ192" s="5">
        <v>0</v>
      </c>
      <c r="UK192" s="5">
        <v>0</v>
      </c>
      <c r="UL192" s="5">
        <v>0</v>
      </c>
      <c r="UM192" s="5">
        <v>0</v>
      </c>
      <c r="UN192" s="5">
        <v>0</v>
      </c>
      <c r="UO192" s="5">
        <v>0</v>
      </c>
      <c r="UP192" s="5">
        <v>0</v>
      </c>
      <c r="UQ192" s="5">
        <v>1</v>
      </c>
      <c r="UR192" s="5">
        <v>11</v>
      </c>
      <c r="US192" s="5">
        <v>31</v>
      </c>
      <c r="UT192" s="5">
        <v>77</v>
      </c>
      <c r="UU192" s="5">
        <v>110</v>
      </c>
      <c r="UV192" s="5">
        <v>94</v>
      </c>
      <c r="UW192" s="5">
        <v>254</v>
      </c>
      <c r="UX192" s="5">
        <v>220</v>
      </c>
      <c r="UY192" s="5">
        <v>245</v>
      </c>
      <c r="UZ192" s="5">
        <v>315</v>
      </c>
      <c r="VA192" s="5">
        <v>391</v>
      </c>
      <c r="VB192" s="5">
        <v>270</v>
      </c>
      <c r="VC192" s="5">
        <v>155</v>
      </c>
      <c r="VD192" s="5">
        <v>100</v>
      </c>
      <c r="VE192" s="5">
        <v>142</v>
      </c>
      <c r="VF192" s="5">
        <v>275</v>
      </c>
      <c r="VG192" s="5">
        <v>104260</v>
      </c>
      <c r="VH192" s="5">
        <v>89677</v>
      </c>
      <c r="VI192" s="5">
        <v>87798</v>
      </c>
      <c r="VJ192" s="5">
        <v>88534</v>
      </c>
      <c r="VK192" s="5">
        <v>85362</v>
      </c>
      <c r="VL192" s="5">
        <v>81436</v>
      </c>
      <c r="VM192" s="5">
        <v>81057</v>
      </c>
      <c r="VN192" s="5">
        <v>72119</v>
      </c>
      <c r="VO192" s="5">
        <v>69872</v>
      </c>
      <c r="VP192" s="5">
        <v>68870</v>
      </c>
      <c r="VQ192" s="5">
        <v>62173</v>
      </c>
      <c r="VR192" s="5">
        <v>66289</v>
      </c>
      <c r="VS192" s="5">
        <v>68205</v>
      </c>
      <c r="VT192" s="5">
        <v>79775</v>
      </c>
      <c r="VU192" s="5">
        <v>69548</v>
      </c>
      <c r="VV192" s="5">
        <v>70847</v>
      </c>
      <c r="VW192" s="5">
        <v>57765</v>
      </c>
      <c r="VX192" s="5">
        <v>46895</v>
      </c>
      <c r="VY192" s="5">
        <v>25549</v>
      </c>
      <c r="VZ192" s="5">
        <v>29651</v>
      </c>
      <c r="WA192" s="5">
        <v>32902</v>
      </c>
      <c r="WB192" s="5">
        <v>46210</v>
      </c>
      <c r="WC192" s="5">
        <v>31925</v>
      </c>
      <c r="WD192" s="5">
        <v>35608</v>
      </c>
      <c r="WE192" s="5">
        <v>35290</v>
      </c>
      <c r="WF192" s="5">
        <v>48731</v>
      </c>
      <c r="WG192" s="5">
        <v>39290</v>
      </c>
      <c r="WH192" s="5">
        <v>30104</v>
      </c>
      <c r="WI192" s="5">
        <v>34148</v>
      </c>
      <c r="WJ192" s="5">
        <v>31790</v>
      </c>
      <c r="WK192" s="5">
        <v>30664</v>
      </c>
      <c r="WL192" s="5">
        <v>29559</v>
      </c>
      <c r="WM192" s="5">
        <v>207</v>
      </c>
      <c r="WN192" s="5">
        <v>263</v>
      </c>
      <c r="WO192" s="5">
        <v>310</v>
      </c>
      <c r="WP192" s="5">
        <v>323</v>
      </c>
      <c r="WQ192" s="5">
        <v>346</v>
      </c>
      <c r="WR192" s="5">
        <v>459</v>
      </c>
      <c r="WS192" s="5">
        <v>695</v>
      </c>
      <c r="WT192" s="5">
        <v>736</v>
      </c>
      <c r="WU192" s="5">
        <v>923</v>
      </c>
      <c r="WV192" s="5">
        <v>1037</v>
      </c>
      <c r="WW192" s="5">
        <v>1201</v>
      </c>
      <c r="WX192" s="5">
        <v>847</v>
      </c>
      <c r="WY192" s="5">
        <v>1141</v>
      </c>
      <c r="WZ192" s="5">
        <v>719</v>
      </c>
      <c r="XA192" s="5">
        <v>952</v>
      </c>
      <c r="XB192" s="5">
        <v>776</v>
      </c>
      <c r="XC192" s="5">
        <v>422</v>
      </c>
      <c r="XD192" s="5">
        <v>670</v>
      </c>
      <c r="XE192" s="5">
        <v>6579</v>
      </c>
      <c r="XF192" s="5">
        <v>5296</v>
      </c>
      <c r="XG192" s="5">
        <v>4576</v>
      </c>
      <c r="XH192" s="5">
        <v>4364</v>
      </c>
      <c r="XI192" s="5">
        <v>3190</v>
      </c>
      <c r="XJ192" s="5">
        <v>3473</v>
      </c>
      <c r="XK192" s="5">
        <v>3313</v>
      </c>
      <c r="XL192" s="5">
        <v>3137</v>
      </c>
      <c r="XM192" s="5">
        <v>2774</v>
      </c>
      <c r="XN192" s="5">
        <v>2781</v>
      </c>
      <c r="XO192" s="5">
        <v>2704</v>
      </c>
      <c r="XP192" s="5">
        <v>2588</v>
      </c>
      <c r="XQ192" s="5">
        <v>2342</v>
      </c>
      <c r="XR192" s="5">
        <v>2213</v>
      </c>
      <c r="XS192" s="2">
        <v>20856</v>
      </c>
      <c r="XT192" s="3" t="s">
        <v>222</v>
      </c>
      <c r="XU192" s="3" t="s">
        <v>222</v>
      </c>
      <c r="XV192" s="3" t="s">
        <v>222</v>
      </c>
      <c r="XW192" s="3" t="s">
        <v>221</v>
      </c>
      <c r="XX192" s="3" t="s">
        <v>222</v>
      </c>
      <c r="XY192" s="3" t="s">
        <v>222</v>
      </c>
      <c r="XZ192" s="3" t="s">
        <v>288</v>
      </c>
    </row>
    <row r="193" spans="1:650" x14ac:dyDescent="0.3">
      <c r="A193" s="1" t="s">
        <v>187</v>
      </c>
      <c r="B193" s="2">
        <v>4057106</v>
      </c>
      <c r="C193" s="5">
        <v>814</v>
      </c>
      <c r="D193" s="5">
        <v>9807</v>
      </c>
      <c r="E193" s="5">
        <v>0</v>
      </c>
      <c r="F193" s="5">
        <v>323</v>
      </c>
      <c r="G193" s="5">
        <v>0</v>
      </c>
      <c r="H193" s="5">
        <v>950</v>
      </c>
      <c r="I193" s="5">
        <v>643</v>
      </c>
      <c r="J193" s="5">
        <v>48</v>
      </c>
      <c r="K193" s="5">
        <v>26</v>
      </c>
      <c r="L193" s="5">
        <v>117</v>
      </c>
      <c r="M193" s="5">
        <v>126</v>
      </c>
      <c r="N193" s="5">
        <v>1132</v>
      </c>
      <c r="O193" s="5">
        <v>1012</v>
      </c>
      <c r="P193" s="5">
        <v>4164</v>
      </c>
      <c r="Q193" s="5">
        <v>1437</v>
      </c>
      <c r="R193" s="5">
        <v>1095</v>
      </c>
      <c r="S193" s="5">
        <v>447</v>
      </c>
      <c r="T193" s="5">
        <v>4976</v>
      </c>
      <c r="U193" s="5">
        <v>1471</v>
      </c>
      <c r="V193" s="5">
        <v>4274</v>
      </c>
      <c r="W193" s="5">
        <v>411</v>
      </c>
      <c r="X193" s="5">
        <v>0</v>
      </c>
      <c r="Y193" s="5">
        <v>0</v>
      </c>
      <c r="Z193" s="5">
        <v>0</v>
      </c>
      <c r="AA193" s="5">
        <v>460</v>
      </c>
      <c r="AB193" s="5">
        <v>0</v>
      </c>
      <c r="AC193" s="5">
        <v>0</v>
      </c>
      <c r="AD193" s="5">
        <v>0</v>
      </c>
      <c r="AE193" s="5">
        <v>0</v>
      </c>
      <c r="AF193" s="5">
        <v>0</v>
      </c>
      <c r="AG193" s="5">
        <v>188</v>
      </c>
      <c r="AH193" s="5">
        <v>0</v>
      </c>
      <c r="AI193" s="5">
        <v>22888</v>
      </c>
      <c r="AJ193" s="5">
        <v>215842</v>
      </c>
      <c r="AK193" s="5">
        <v>82179</v>
      </c>
      <c r="AL193" s="5">
        <v>466357</v>
      </c>
      <c r="AM193" s="5">
        <v>74959</v>
      </c>
      <c r="AN193" s="5">
        <v>252891</v>
      </c>
      <c r="AO193" s="5">
        <v>429068</v>
      </c>
      <c r="AP193" s="5">
        <v>-70151</v>
      </c>
      <c r="AQ193" s="5">
        <v>21628</v>
      </c>
      <c r="AR193" s="5">
        <v>45526</v>
      </c>
      <c r="AS193" s="5">
        <v>273217</v>
      </c>
      <c r="AT193" s="5">
        <v>543580</v>
      </c>
      <c r="AU193" s="5">
        <v>48168</v>
      </c>
      <c r="AV193" s="5">
        <v>25861</v>
      </c>
      <c r="AW193" s="5">
        <v>42799</v>
      </c>
      <c r="AX193" s="5">
        <v>40999</v>
      </c>
      <c r="AY193" s="5">
        <v>184267</v>
      </c>
      <c r="AZ193" s="5">
        <v>28227</v>
      </c>
      <c r="BA193" s="5">
        <v>141520</v>
      </c>
      <c r="BB193" s="5">
        <v>44896</v>
      </c>
      <c r="BC193" s="5">
        <v>93590</v>
      </c>
      <c r="BD193" s="5">
        <v>5916</v>
      </c>
      <c r="BE193" s="5">
        <v>9802</v>
      </c>
      <c r="BF193" s="5">
        <v>12017</v>
      </c>
      <c r="BG193" s="5">
        <v>14323</v>
      </c>
      <c r="BH193" s="5">
        <v>24945</v>
      </c>
      <c r="BI193" s="5">
        <v>35847</v>
      </c>
      <c r="BJ193" s="5">
        <v>32643</v>
      </c>
      <c r="BK193" s="5">
        <v>9300</v>
      </c>
      <c r="BL193" s="5">
        <v>12656</v>
      </c>
      <c r="BM193" s="5">
        <v>17722</v>
      </c>
      <c r="BN193" s="5">
        <v>18328</v>
      </c>
      <c r="BO193" s="5">
        <v>0</v>
      </c>
      <c r="BP193" s="5">
        <v>0</v>
      </c>
      <c r="BQ193" s="5">
        <v>0</v>
      </c>
      <c r="BR193" s="5">
        <v>0</v>
      </c>
      <c r="BS193" s="5">
        <v>0</v>
      </c>
      <c r="BT193" s="5">
        <v>0</v>
      </c>
      <c r="BU193" s="5">
        <v>0</v>
      </c>
      <c r="BV193" s="5">
        <v>0</v>
      </c>
      <c r="BW193" s="5">
        <v>0</v>
      </c>
      <c r="BX193" s="5">
        <v>0</v>
      </c>
      <c r="BY193" s="5">
        <v>0</v>
      </c>
      <c r="BZ193" s="5">
        <v>0</v>
      </c>
      <c r="CA193" s="5">
        <v>0</v>
      </c>
      <c r="CB193" s="5">
        <v>0</v>
      </c>
      <c r="CC193" s="5">
        <v>0</v>
      </c>
      <c r="CD193" s="5">
        <v>0</v>
      </c>
      <c r="CE193" s="5">
        <v>0</v>
      </c>
      <c r="CF193" s="5">
        <v>0</v>
      </c>
      <c r="CG193" s="5">
        <v>3</v>
      </c>
      <c r="CH193" s="5">
        <v>8428</v>
      </c>
      <c r="CI193" s="5">
        <v>12818</v>
      </c>
      <c r="CJ193" s="5">
        <v>2276</v>
      </c>
      <c r="CK193" s="5">
        <v>5472</v>
      </c>
      <c r="CL193" s="5">
        <v>5296</v>
      </c>
      <c r="CM193" s="5">
        <v>5339</v>
      </c>
      <c r="CN193" s="5">
        <v>3860</v>
      </c>
      <c r="CO193" s="5">
        <v>1717</v>
      </c>
      <c r="CP193" s="5">
        <v>-220</v>
      </c>
      <c r="CQ193" s="5">
        <v>8574</v>
      </c>
      <c r="CR193" s="5">
        <v>6703</v>
      </c>
      <c r="CS193" s="5">
        <v>6622</v>
      </c>
      <c r="CT193" s="5">
        <v>4719</v>
      </c>
      <c r="CU193" s="5">
        <v>272510</v>
      </c>
      <c r="CV193" s="5">
        <v>160448</v>
      </c>
      <c r="CW193" s="5">
        <v>148711</v>
      </c>
      <c r="CX193" s="5">
        <v>112114</v>
      </c>
      <c r="CY193" s="5">
        <v>94857</v>
      </c>
      <c r="CZ193" s="5">
        <v>62710</v>
      </c>
      <c r="DA193" s="5">
        <v>37798</v>
      </c>
      <c r="DB193" s="5">
        <v>30500</v>
      </c>
      <c r="DC193" s="5">
        <v>25990</v>
      </c>
      <c r="DD193" s="5">
        <v>25038</v>
      </c>
      <c r="DE193" s="5">
        <v>25941</v>
      </c>
      <c r="DF193" s="5">
        <v>40619</v>
      </c>
      <c r="DG193" s="5">
        <v>37318</v>
      </c>
      <c r="DH193" s="5">
        <v>48749</v>
      </c>
      <c r="DI193" s="5">
        <v>46154</v>
      </c>
      <c r="DJ193" s="5">
        <v>69353</v>
      </c>
      <c r="DK193" s="5">
        <v>49642</v>
      </c>
      <c r="DL193" s="5">
        <v>41842</v>
      </c>
      <c r="DM193" s="5">
        <v>52123</v>
      </c>
      <c r="DN193" s="5">
        <v>53899</v>
      </c>
      <c r="DO193" s="5">
        <v>40703</v>
      </c>
      <c r="DP193" s="5">
        <v>24917</v>
      </c>
      <c r="DQ193" s="5">
        <v>21461</v>
      </c>
      <c r="DR193" s="5">
        <v>22859</v>
      </c>
      <c r="DS193" s="5">
        <v>20783</v>
      </c>
      <c r="DT193" s="5">
        <v>18193</v>
      </c>
      <c r="DU193" s="5">
        <v>21518</v>
      </c>
      <c r="DV193" s="5">
        <v>26721</v>
      </c>
      <c r="DW193" s="5">
        <v>19690</v>
      </c>
      <c r="DX193" s="5">
        <v>22789</v>
      </c>
      <c r="DY193" s="5">
        <v>24330</v>
      </c>
      <c r="DZ193" s="5">
        <v>19152</v>
      </c>
      <c r="EA193" s="5">
        <v>4865</v>
      </c>
      <c r="EB193" s="5">
        <v>3421</v>
      </c>
      <c r="EC193" s="5">
        <v>2140</v>
      </c>
      <c r="ED193" s="5">
        <v>2735</v>
      </c>
      <c r="EE193" s="5">
        <v>3872</v>
      </c>
      <c r="EF193" s="5">
        <v>2668</v>
      </c>
      <c r="EG193" s="5">
        <v>1735</v>
      </c>
      <c r="EH193" s="5">
        <v>-255</v>
      </c>
      <c r="EI193" s="5">
        <v>895</v>
      </c>
      <c r="EJ193" s="5">
        <v>297</v>
      </c>
      <c r="EK193" s="5">
        <v>635</v>
      </c>
      <c r="EL193" s="5">
        <v>780</v>
      </c>
      <c r="EM193" s="5">
        <v>1227</v>
      </c>
      <c r="EN193" s="5">
        <v>1841</v>
      </c>
      <c r="EO193" s="5">
        <v>3989</v>
      </c>
      <c r="EP193" s="5">
        <v>2395</v>
      </c>
      <c r="EQ193" s="5">
        <v>3557</v>
      </c>
      <c r="ER193" s="5">
        <v>1987</v>
      </c>
      <c r="ES193" s="5">
        <v>3489</v>
      </c>
      <c r="ET193" s="5">
        <v>2283</v>
      </c>
      <c r="EU193" s="5">
        <v>2035</v>
      </c>
      <c r="EV193" s="5">
        <v>1068</v>
      </c>
      <c r="EW193" s="5">
        <v>1210</v>
      </c>
      <c r="EX193" s="5">
        <v>867</v>
      </c>
      <c r="EY193" s="5">
        <v>1157</v>
      </c>
      <c r="EZ193" s="5">
        <v>545</v>
      </c>
      <c r="FA193" s="5">
        <v>1391</v>
      </c>
      <c r="FB193" s="5">
        <v>1147</v>
      </c>
      <c r="FC193" s="5">
        <v>1434</v>
      </c>
      <c r="FD193" s="5">
        <v>993</v>
      </c>
      <c r="FE193" s="5">
        <v>1410</v>
      </c>
      <c r="FF193" s="5">
        <v>848</v>
      </c>
      <c r="FG193" s="5">
        <v>0</v>
      </c>
      <c r="FH193" s="5">
        <v>0</v>
      </c>
      <c r="FI193" s="5">
        <v>0</v>
      </c>
      <c r="FJ193" s="5">
        <v>0</v>
      </c>
      <c r="FK193" s="5">
        <v>0</v>
      </c>
      <c r="FL193" s="5">
        <v>0</v>
      </c>
      <c r="FM193" s="5">
        <v>0</v>
      </c>
      <c r="FN193" s="5">
        <v>0</v>
      </c>
      <c r="FO193" s="5">
        <v>0</v>
      </c>
      <c r="FP193" s="5">
        <v>0</v>
      </c>
      <c r="FQ193" s="5">
        <v>0</v>
      </c>
      <c r="FR193" s="5">
        <v>0</v>
      </c>
      <c r="FS193" s="5">
        <v>0</v>
      </c>
      <c r="FT193" s="5">
        <v>0</v>
      </c>
      <c r="FU193" s="5" t="s">
        <v>220</v>
      </c>
      <c r="FV193" s="5" t="s">
        <v>220</v>
      </c>
      <c r="FW193" s="5" t="s">
        <v>220</v>
      </c>
      <c r="FX193" s="5" t="s">
        <v>220</v>
      </c>
      <c r="FY193" s="5" t="s">
        <v>220</v>
      </c>
      <c r="FZ193" s="5" t="s">
        <v>220</v>
      </c>
      <c r="GA193" s="5" t="s">
        <v>220</v>
      </c>
      <c r="GB193" s="5" t="s">
        <v>220</v>
      </c>
      <c r="GC193" s="5" t="s">
        <v>220</v>
      </c>
      <c r="GD193" s="5" t="s">
        <v>220</v>
      </c>
      <c r="GE193" s="5" t="s">
        <v>220</v>
      </c>
      <c r="GF193" s="5" t="s">
        <v>220</v>
      </c>
      <c r="GG193" s="5" t="s">
        <v>220</v>
      </c>
      <c r="GH193" s="5" t="s">
        <v>220</v>
      </c>
      <c r="GI193" s="5" t="s">
        <v>220</v>
      </c>
      <c r="GJ193" s="5" t="s">
        <v>220</v>
      </c>
      <c r="GK193" s="5" t="s">
        <v>220</v>
      </c>
      <c r="GL193" s="5" t="s">
        <v>220</v>
      </c>
      <c r="GM193" s="5">
        <v>301076</v>
      </c>
      <c r="GN193" s="5">
        <v>389519</v>
      </c>
      <c r="GO193" s="5">
        <v>233029</v>
      </c>
      <c r="GP193" s="5">
        <v>581529</v>
      </c>
      <c r="GQ193" s="5">
        <v>173688</v>
      </c>
      <c r="GR193" s="5">
        <v>319219</v>
      </c>
      <c r="GS193" s="5">
        <v>469244</v>
      </c>
      <c r="GT193" s="5">
        <v>-39858</v>
      </c>
      <c r="GU193" s="5">
        <v>48539</v>
      </c>
      <c r="GV193" s="5">
        <v>70978</v>
      </c>
      <c r="GW193" s="5">
        <v>299919</v>
      </c>
      <c r="GX193" s="5">
        <v>586111</v>
      </c>
      <c r="GY193" s="5">
        <v>87725</v>
      </c>
      <c r="GZ193" s="5">
        <v>80616</v>
      </c>
      <c r="HA193" s="5">
        <v>94380</v>
      </c>
      <c r="HB193" s="5">
        <v>113841</v>
      </c>
      <c r="HC193" s="5">
        <v>237913</v>
      </c>
      <c r="HD193" s="5">
        <v>77032</v>
      </c>
      <c r="HE193" s="5">
        <v>198605</v>
      </c>
      <c r="HF193" s="5">
        <v>113779</v>
      </c>
      <c r="HG193" s="5">
        <v>149557</v>
      </c>
      <c r="HH193" s="5">
        <v>34177</v>
      </c>
      <c r="HI193" s="5">
        <v>37946</v>
      </c>
      <c r="HJ193" s="5">
        <v>41039</v>
      </c>
      <c r="HK193" s="5">
        <v>42061</v>
      </c>
      <c r="HL193" s="5">
        <v>47543</v>
      </c>
      <c r="HM193" s="5">
        <v>60473</v>
      </c>
      <c r="HN193" s="5">
        <v>60291</v>
      </c>
      <c r="HO193" s="5">
        <v>38998</v>
      </c>
      <c r="HP193" s="5">
        <v>43140</v>
      </c>
      <c r="HQ193" s="5">
        <v>50272</v>
      </c>
      <c r="HR193" s="5">
        <v>43048</v>
      </c>
      <c r="HS193" s="5">
        <v>392710</v>
      </c>
      <c r="HT193" s="5">
        <v>457825</v>
      </c>
      <c r="HU193" s="5">
        <v>460023</v>
      </c>
      <c r="HV193" s="5">
        <v>427982</v>
      </c>
      <c r="HW193" s="5">
        <v>492753</v>
      </c>
      <c r="HX193" s="5">
        <v>530407</v>
      </c>
      <c r="HY193" s="5">
        <v>578478</v>
      </c>
      <c r="HZ193" s="5">
        <v>596227</v>
      </c>
      <c r="IA193" s="5">
        <v>584161</v>
      </c>
      <c r="IB193" s="5">
        <v>562297</v>
      </c>
      <c r="IC193" s="5">
        <v>576442</v>
      </c>
      <c r="ID193" s="5">
        <v>652643</v>
      </c>
      <c r="IE193" s="5">
        <v>637342</v>
      </c>
      <c r="IF193" s="5">
        <v>548854</v>
      </c>
      <c r="IG193" s="5">
        <v>444991</v>
      </c>
      <c r="IH193" s="5">
        <v>310918</v>
      </c>
      <c r="II193" s="5">
        <v>289635</v>
      </c>
      <c r="IJ193" s="5">
        <v>271410</v>
      </c>
      <c r="IK193" s="5">
        <v>257592</v>
      </c>
      <c r="IL193" s="5">
        <v>228732</v>
      </c>
      <c r="IM193" s="5">
        <v>202894</v>
      </c>
      <c r="IN193" s="5">
        <v>185999</v>
      </c>
      <c r="IO193" s="5">
        <v>183269</v>
      </c>
      <c r="IP193" s="5">
        <v>180965</v>
      </c>
      <c r="IQ193" s="5">
        <v>185490</v>
      </c>
      <c r="IR193" s="5">
        <v>187866</v>
      </c>
      <c r="IS193" s="5">
        <v>185364</v>
      </c>
      <c r="IT193" s="5">
        <v>190432</v>
      </c>
      <c r="IU193" s="5">
        <v>196218</v>
      </c>
      <c r="IV193" s="5">
        <v>190031</v>
      </c>
      <c r="IW193" s="5">
        <v>197863</v>
      </c>
      <c r="IX193" s="5">
        <v>191728</v>
      </c>
      <c r="IY193" s="5">
        <v>36859</v>
      </c>
      <c r="IZ193" s="5">
        <v>41264</v>
      </c>
      <c r="JA193" s="5">
        <v>38353</v>
      </c>
      <c r="JB193" s="5">
        <v>39708</v>
      </c>
      <c r="JC193" s="5">
        <v>53073</v>
      </c>
      <c r="JD193" s="5">
        <v>65967</v>
      </c>
      <c r="JE193" s="5">
        <v>54300</v>
      </c>
      <c r="JF193" s="5">
        <v>40015</v>
      </c>
      <c r="JG193" s="5">
        <v>37758</v>
      </c>
      <c r="JH193" s="5">
        <v>39038</v>
      </c>
      <c r="JI193" s="5">
        <v>44670</v>
      </c>
      <c r="JJ193" s="5">
        <v>35684</v>
      </c>
      <c r="JK193" s="5">
        <v>47306</v>
      </c>
      <c r="JL193" s="5">
        <v>31712</v>
      </c>
      <c r="JM193" s="5">
        <v>39678</v>
      </c>
      <c r="JN193" s="5">
        <v>56057</v>
      </c>
      <c r="JO193" s="5">
        <v>49350</v>
      </c>
      <c r="JP193" s="5">
        <v>46340</v>
      </c>
      <c r="JQ193" s="5">
        <v>48413</v>
      </c>
      <c r="JR193" s="5">
        <v>43073</v>
      </c>
      <c r="JS193" s="5">
        <v>32344</v>
      </c>
      <c r="JT193" s="5">
        <v>31421</v>
      </c>
      <c r="JU193" s="5">
        <v>24760</v>
      </c>
      <c r="JV193" s="5">
        <v>27405</v>
      </c>
      <c r="JW193" s="5">
        <v>29039</v>
      </c>
      <c r="JX193" s="5">
        <v>29034</v>
      </c>
      <c r="JY193" s="5">
        <v>30127</v>
      </c>
      <c r="JZ193" s="5">
        <v>25504</v>
      </c>
      <c r="KA193" s="5">
        <v>27868</v>
      </c>
      <c r="KB193" s="5">
        <v>24853</v>
      </c>
      <c r="KC193" s="5">
        <v>24998</v>
      </c>
      <c r="KD193" s="5">
        <v>25353</v>
      </c>
      <c r="KE193" s="5">
        <v>151307</v>
      </c>
      <c r="KF193" s="5">
        <v>144138</v>
      </c>
      <c r="KG193" s="5">
        <v>139007</v>
      </c>
      <c r="KH193" s="5">
        <v>148914</v>
      </c>
      <c r="KI193" s="5">
        <v>135533</v>
      </c>
      <c r="KJ193" s="5">
        <v>125369</v>
      </c>
      <c r="KK193" s="5">
        <v>120106</v>
      </c>
      <c r="KL193" s="5">
        <v>111503</v>
      </c>
      <c r="KM193" s="5">
        <v>111946</v>
      </c>
      <c r="KN193" s="5">
        <v>109750</v>
      </c>
      <c r="KO193" s="5">
        <v>96339</v>
      </c>
      <c r="KP193" s="5">
        <v>94075</v>
      </c>
      <c r="KQ193" s="5">
        <v>81383</v>
      </c>
      <c r="KR193" s="5">
        <v>67716</v>
      </c>
      <c r="KS193" s="5">
        <v>62126</v>
      </c>
      <c r="KT193" s="5">
        <v>55449</v>
      </c>
      <c r="KU193" s="5">
        <v>42068</v>
      </c>
      <c r="KV193" s="5">
        <v>37225</v>
      </c>
      <c r="KW193" s="5">
        <v>27896</v>
      </c>
      <c r="KX193" s="5">
        <v>8534</v>
      </c>
      <c r="KY193" s="5">
        <v>6943</v>
      </c>
      <c r="KZ193" s="5">
        <v>7230</v>
      </c>
      <c r="LA193" s="5">
        <v>6673</v>
      </c>
      <c r="LB193" s="5">
        <v>6077</v>
      </c>
      <c r="LC193" s="5">
        <v>5254</v>
      </c>
      <c r="LD193" s="5">
        <v>4888</v>
      </c>
      <c r="LE193" s="5">
        <v>4465</v>
      </c>
      <c r="LF193" s="5">
        <v>4976</v>
      </c>
      <c r="LG193" s="5">
        <v>4198</v>
      </c>
      <c r="LH193" s="5">
        <v>3974</v>
      </c>
      <c r="LI193" s="5">
        <v>2971</v>
      </c>
      <c r="LJ193" s="5">
        <v>2124</v>
      </c>
      <c r="LK193" s="5">
        <v>0</v>
      </c>
      <c r="LL193" s="5">
        <v>0</v>
      </c>
      <c r="LM193" s="5">
        <v>0</v>
      </c>
      <c r="LN193" s="5">
        <v>0</v>
      </c>
      <c r="LO193" s="5">
        <v>0</v>
      </c>
      <c r="LP193" s="5">
        <v>0</v>
      </c>
      <c r="LQ193" s="5">
        <v>0</v>
      </c>
      <c r="LR193" s="5">
        <v>0</v>
      </c>
      <c r="LS193" s="5">
        <v>0</v>
      </c>
      <c r="LT193" s="5">
        <v>0</v>
      </c>
      <c r="LU193" s="5">
        <v>0</v>
      </c>
      <c r="LV193" s="5">
        <v>0</v>
      </c>
      <c r="LW193" s="5">
        <v>0</v>
      </c>
      <c r="LX193" s="5">
        <v>0</v>
      </c>
      <c r="LY193" s="5">
        <v>0</v>
      </c>
      <c r="LZ193" s="5">
        <v>0</v>
      </c>
      <c r="MA193" s="5">
        <v>0</v>
      </c>
      <c r="MB193" s="5">
        <v>0</v>
      </c>
      <c r="MC193" s="5">
        <v>0</v>
      </c>
      <c r="MD193" s="5">
        <v>1850</v>
      </c>
      <c r="ME193" s="5">
        <v>1888</v>
      </c>
      <c r="MF193" s="5">
        <v>1124</v>
      </c>
      <c r="MG193" s="5">
        <v>1651</v>
      </c>
      <c r="MH193" s="5">
        <v>2190</v>
      </c>
      <c r="MI193" s="5">
        <v>2069</v>
      </c>
      <c r="MJ193" s="5">
        <v>2624</v>
      </c>
      <c r="MK193" s="5">
        <v>2474</v>
      </c>
      <c r="ML193" s="5">
        <v>2440</v>
      </c>
      <c r="MM193" s="5">
        <v>2724</v>
      </c>
      <c r="MN193" s="5">
        <v>2514</v>
      </c>
      <c r="MO193" s="5">
        <v>2397</v>
      </c>
      <c r="MP193" s="5">
        <v>2645</v>
      </c>
      <c r="MQ193" s="5">
        <v>2241</v>
      </c>
      <c r="MR193" s="5">
        <v>2398</v>
      </c>
      <c r="MS193" s="5">
        <v>2126</v>
      </c>
      <c r="MT193" s="5">
        <v>1874</v>
      </c>
      <c r="MU193" s="5">
        <v>1980</v>
      </c>
      <c r="MV193" s="5">
        <v>1735</v>
      </c>
      <c r="MW193" s="5">
        <v>2410</v>
      </c>
      <c r="MX193" s="5">
        <v>2094</v>
      </c>
      <c r="MY193" s="5">
        <v>2426</v>
      </c>
      <c r="MZ193" s="5">
        <v>2689</v>
      </c>
      <c r="NA193" s="5">
        <v>2662</v>
      </c>
      <c r="NB193" s="5">
        <v>2258</v>
      </c>
      <c r="NC193" s="5">
        <v>2043</v>
      </c>
      <c r="ND193" s="5">
        <v>1633</v>
      </c>
      <c r="NE193" s="5" t="s">
        <v>220</v>
      </c>
      <c r="NF193" s="5" t="s">
        <v>220</v>
      </c>
      <c r="NG193" s="5" t="s">
        <v>220</v>
      </c>
      <c r="NH193" s="5" t="s">
        <v>220</v>
      </c>
      <c r="NI193" s="5" t="s">
        <v>220</v>
      </c>
      <c r="NJ193" s="5" t="s">
        <v>220</v>
      </c>
      <c r="NK193" s="5" t="s">
        <v>220</v>
      </c>
      <c r="NL193" s="5" t="s">
        <v>220</v>
      </c>
      <c r="NM193" s="5" t="s">
        <v>220</v>
      </c>
      <c r="NN193" s="5" t="s">
        <v>220</v>
      </c>
      <c r="NO193" s="5" t="s">
        <v>220</v>
      </c>
      <c r="NP193" s="5" t="s">
        <v>220</v>
      </c>
      <c r="NQ193" s="5" t="s">
        <v>220</v>
      </c>
      <c r="NR193" s="5" t="s">
        <v>220</v>
      </c>
      <c r="NS193" s="5" t="s">
        <v>220</v>
      </c>
      <c r="NT193" s="5" t="s">
        <v>220</v>
      </c>
      <c r="NU193" s="5" t="s">
        <v>220</v>
      </c>
      <c r="NV193" s="5" t="s">
        <v>220</v>
      </c>
      <c r="NW193" s="5">
        <v>0</v>
      </c>
      <c r="NX193" s="5">
        <v>0</v>
      </c>
      <c r="NY193" s="5">
        <v>0</v>
      </c>
      <c r="NZ193" s="5">
        <v>0</v>
      </c>
      <c r="OA193" s="5">
        <v>0</v>
      </c>
      <c r="OB193" s="5">
        <v>0</v>
      </c>
      <c r="OC193" s="5">
        <v>0</v>
      </c>
      <c r="OD193" s="5">
        <v>0</v>
      </c>
      <c r="OE193" s="5">
        <v>0</v>
      </c>
      <c r="OF193" s="5">
        <v>0</v>
      </c>
      <c r="OG193" s="5">
        <v>0</v>
      </c>
      <c r="OH193" s="5">
        <v>0</v>
      </c>
      <c r="OI193" s="5">
        <v>0</v>
      </c>
      <c r="OJ193" s="5">
        <v>0</v>
      </c>
      <c r="OK193" s="5" t="s">
        <v>220</v>
      </c>
      <c r="OL193" s="5" t="s">
        <v>220</v>
      </c>
      <c r="OM193" s="5" t="s">
        <v>220</v>
      </c>
      <c r="ON193" s="5" t="s">
        <v>220</v>
      </c>
      <c r="OO193" s="5" t="s">
        <v>220</v>
      </c>
      <c r="OP193" s="5" t="s">
        <v>220</v>
      </c>
      <c r="OQ193" s="5" t="s">
        <v>220</v>
      </c>
      <c r="OR193" s="5" t="s">
        <v>220</v>
      </c>
      <c r="OS193" s="5" t="s">
        <v>220</v>
      </c>
      <c r="OT193" s="5" t="s">
        <v>220</v>
      </c>
      <c r="OU193" s="5" t="s">
        <v>220</v>
      </c>
      <c r="OV193" s="5" t="s">
        <v>220</v>
      </c>
      <c r="OW193" s="5" t="s">
        <v>220</v>
      </c>
      <c r="OX193" s="5" t="s">
        <v>220</v>
      </c>
      <c r="OY193" s="5" t="s">
        <v>220</v>
      </c>
      <c r="OZ193" s="5" t="s">
        <v>220</v>
      </c>
      <c r="PA193" s="5" t="s">
        <v>220</v>
      </c>
      <c r="PB193" s="5" t="s">
        <v>220</v>
      </c>
      <c r="PC193" s="5">
        <v>8344</v>
      </c>
      <c r="PD193" s="5">
        <v>7590</v>
      </c>
      <c r="PE193" s="5">
        <v>9233</v>
      </c>
      <c r="PF193" s="5">
        <v>16300</v>
      </c>
      <c r="PG193" s="5">
        <v>25998</v>
      </c>
      <c r="PH193" s="5">
        <v>24671</v>
      </c>
      <c r="PI193" s="5">
        <v>22704</v>
      </c>
      <c r="PJ193" s="5">
        <v>21398</v>
      </c>
      <c r="PK193" s="5">
        <v>19269</v>
      </c>
      <c r="PL193" s="5">
        <v>20322</v>
      </c>
      <c r="PM193" s="5">
        <v>21681</v>
      </c>
      <c r="PN193" s="5">
        <v>21523</v>
      </c>
      <c r="PO193" s="5">
        <v>23266</v>
      </c>
      <c r="PP193" s="5">
        <v>21005</v>
      </c>
      <c r="PQ193" s="5">
        <v>21618</v>
      </c>
      <c r="PR193" s="5">
        <v>21275</v>
      </c>
      <c r="PS193" s="5">
        <v>19305</v>
      </c>
      <c r="PT193" s="5">
        <v>20750</v>
      </c>
      <c r="PU193" s="5">
        <v>19385</v>
      </c>
      <c r="PV193" s="5">
        <v>17936</v>
      </c>
      <c r="PW193" s="5">
        <v>16910</v>
      </c>
      <c r="PX193" s="5">
        <v>15743</v>
      </c>
      <c r="PY193" s="5">
        <v>14936</v>
      </c>
      <c r="PZ193" s="5">
        <v>14240</v>
      </c>
      <c r="QA193" s="5">
        <v>11039</v>
      </c>
      <c r="QB193" s="5">
        <v>10984</v>
      </c>
      <c r="QC193" s="5">
        <v>11033</v>
      </c>
      <c r="QD193" s="5">
        <v>10788</v>
      </c>
      <c r="QE193" s="5">
        <v>10454</v>
      </c>
      <c r="QF193" s="5">
        <v>9864</v>
      </c>
      <c r="QG193" s="5">
        <v>9248</v>
      </c>
      <c r="QH193" s="5">
        <v>8324</v>
      </c>
      <c r="QI193" s="5">
        <v>32907</v>
      </c>
      <c r="QJ193" s="5">
        <v>22043</v>
      </c>
      <c r="QK193" s="5">
        <v>23570</v>
      </c>
      <c r="QL193" s="5">
        <v>21048</v>
      </c>
      <c r="QM193" s="5">
        <v>26053</v>
      </c>
      <c r="QN193" s="5">
        <v>26951</v>
      </c>
      <c r="QO193" s="5">
        <v>23532</v>
      </c>
      <c r="QP193" s="5">
        <v>22624</v>
      </c>
      <c r="QQ193" s="5">
        <v>25754</v>
      </c>
      <c r="QR193" s="5">
        <v>24606</v>
      </c>
      <c r="QS193" s="5">
        <v>21063</v>
      </c>
      <c r="QT193" s="5">
        <v>21841</v>
      </c>
      <c r="QU193" s="5">
        <v>21575</v>
      </c>
      <c r="QV193" s="5">
        <v>21896</v>
      </c>
      <c r="QW193" s="5">
        <v>20633</v>
      </c>
      <c r="QX193" s="5">
        <v>18118</v>
      </c>
      <c r="QY193" s="5">
        <v>17270</v>
      </c>
      <c r="QZ193" s="5">
        <v>17416</v>
      </c>
      <c r="RA193" s="5">
        <v>15938</v>
      </c>
      <c r="RB193" s="5">
        <v>18309</v>
      </c>
      <c r="RC193" s="5">
        <v>18658</v>
      </c>
      <c r="RD193" s="5">
        <v>13528</v>
      </c>
      <c r="RE193" s="5">
        <v>12094</v>
      </c>
      <c r="RF193" s="5">
        <v>14992</v>
      </c>
      <c r="RG193" s="5">
        <v>15234</v>
      </c>
      <c r="RH193" s="5">
        <v>14499</v>
      </c>
      <c r="RI193" s="5">
        <v>15210</v>
      </c>
      <c r="RJ193" s="5">
        <v>14861</v>
      </c>
      <c r="RK193" s="5">
        <v>14182</v>
      </c>
      <c r="RL193" s="5">
        <v>13776</v>
      </c>
      <c r="RM193" s="5">
        <v>12806</v>
      </c>
      <c r="RN193" s="5">
        <v>12267</v>
      </c>
      <c r="RO193" s="5">
        <v>11409</v>
      </c>
      <c r="RP193" s="5">
        <v>11283</v>
      </c>
      <c r="RQ193" s="5">
        <v>14157</v>
      </c>
      <c r="RR193" s="5">
        <v>16520</v>
      </c>
      <c r="RS193" s="5">
        <v>16639</v>
      </c>
      <c r="RT193" s="5">
        <v>15788</v>
      </c>
      <c r="RU193" s="5">
        <v>15454</v>
      </c>
      <c r="RV193" s="5">
        <v>15581</v>
      </c>
      <c r="RW193" s="5">
        <v>17275</v>
      </c>
      <c r="RX193" s="5">
        <v>16455</v>
      </c>
      <c r="RY193" s="5">
        <v>18179</v>
      </c>
      <c r="RZ193" s="5">
        <v>16101</v>
      </c>
      <c r="SA193" s="5">
        <v>16827</v>
      </c>
      <c r="SB193" s="5">
        <v>17059</v>
      </c>
      <c r="SC193" s="5">
        <v>16376</v>
      </c>
      <c r="SD193" s="5">
        <v>15916</v>
      </c>
      <c r="SE193" s="5">
        <v>15342</v>
      </c>
      <c r="SF193" s="5">
        <v>14491</v>
      </c>
      <c r="SG193" s="5">
        <v>14264</v>
      </c>
      <c r="SH193" s="5">
        <v>13925</v>
      </c>
      <c r="SI193" s="5">
        <v>12562</v>
      </c>
      <c r="SJ193" s="5">
        <v>12221</v>
      </c>
      <c r="SK193" s="5">
        <v>13535</v>
      </c>
      <c r="SL193" s="5">
        <v>14224</v>
      </c>
      <c r="SM193" s="5">
        <v>10706</v>
      </c>
      <c r="SN193" s="5">
        <v>10658</v>
      </c>
      <c r="SO193" s="5">
        <v>11450</v>
      </c>
      <c r="SP193" s="5">
        <v>11004</v>
      </c>
      <c r="SQ193" s="5">
        <v>10984</v>
      </c>
      <c r="SR193" s="5">
        <v>10329</v>
      </c>
      <c r="SS193" s="5">
        <v>10227</v>
      </c>
      <c r="ST193" s="5">
        <v>8478</v>
      </c>
      <c r="SU193" s="5">
        <v>21440</v>
      </c>
      <c r="SV193" s="5">
        <v>22057</v>
      </c>
      <c r="SW193" s="5">
        <v>21657</v>
      </c>
      <c r="SX193" s="5">
        <v>20638</v>
      </c>
      <c r="SY193" s="5">
        <v>24776</v>
      </c>
      <c r="SZ193" s="5">
        <v>24665</v>
      </c>
      <c r="TA193" s="5">
        <v>25538</v>
      </c>
      <c r="TB193" s="5">
        <v>22358</v>
      </c>
      <c r="TC193" s="5">
        <v>33567</v>
      </c>
      <c r="TD193" s="5">
        <v>29904</v>
      </c>
      <c r="TE193" s="5">
        <v>18004</v>
      </c>
      <c r="TF193" s="5">
        <v>20164</v>
      </c>
      <c r="TG193" s="5">
        <v>23024</v>
      </c>
      <c r="TH193" s="5">
        <v>21189</v>
      </c>
      <c r="TI193" s="5">
        <v>18910</v>
      </c>
      <c r="TJ193" s="5">
        <v>18902</v>
      </c>
      <c r="TK193" s="5">
        <v>18156</v>
      </c>
      <c r="TL193" s="5">
        <v>25797</v>
      </c>
      <c r="TM193" s="5">
        <v>23646</v>
      </c>
      <c r="TN193" s="5">
        <v>16437</v>
      </c>
      <c r="TO193" s="5">
        <v>15520</v>
      </c>
      <c r="TP193" s="5">
        <v>14534</v>
      </c>
      <c r="TQ193" s="5">
        <v>14658</v>
      </c>
      <c r="TR193" s="5">
        <v>21193</v>
      </c>
      <c r="TS193" s="5">
        <v>18627</v>
      </c>
      <c r="TT193" s="5">
        <v>18135</v>
      </c>
      <c r="TU193" s="5">
        <v>17854</v>
      </c>
      <c r="TV193" s="5">
        <v>9916</v>
      </c>
      <c r="TW193" s="5">
        <v>12042</v>
      </c>
      <c r="TX193" s="5">
        <v>7891</v>
      </c>
      <c r="TY193" s="5">
        <v>6390</v>
      </c>
      <c r="TZ193" s="5">
        <v>6612</v>
      </c>
      <c r="UA193" s="5">
        <v>16</v>
      </c>
      <c r="UB193" s="5">
        <v>4</v>
      </c>
      <c r="UC193" s="5">
        <v>0</v>
      </c>
      <c r="UD193" s="5">
        <v>0</v>
      </c>
      <c r="UE193" s="5">
        <v>2</v>
      </c>
      <c r="UF193" s="5">
        <v>1</v>
      </c>
      <c r="UG193" s="5">
        <v>2</v>
      </c>
      <c r="UH193" s="5">
        <v>14</v>
      </c>
      <c r="UI193" s="5">
        <v>0</v>
      </c>
      <c r="UJ193" s="5">
        <v>0</v>
      </c>
      <c r="UK193" s="5">
        <v>0</v>
      </c>
      <c r="UL193" s="5">
        <v>0</v>
      </c>
      <c r="UM193" s="5">
        <v>52</v>
      </c>
      <c r="UN193" s="5">
        <v>42</v>
      </c>
      <c r="UO193" s="5">
        <v>80</v>
      </c>
      <c r="UP193" s="5">
        <v>78</v>
      </c>
      <c r="UQ193" s="5">
        <v>113</v>
      </c>
      <c r="UR193" s="5">
        <v>111</v>
      </c>
      <c r="US193" s="5">
        <v>114</v>
      </c>
      <c r="UT193" s="5">
        <v>126</v>
      </c>
      <c r="UU193" s="5">
        <v>77</v>
      </c>
      <c r="UV193" s="5">
        <v>134</v>
      </c>
      <c r="UW193" s="5">
        <v>113</v>
      </c>
      <c r="UX193" s="5">
        <v>306</v>
      </c>
      <c r="UY193" s="5">
        <v>305</v>
      </c>
      <c r="UZ193" s="5">
        <v>229</v>
      </c>
      <c r="VA193" s="5">
        <v>268</v>
      </c>
      <c r="VB193" s="5">
        <v>305</v>
      </c>
      <c r="VC193" s="5">
        <v>369</v>
      </c>
      <c r="VD193" s="5">
        <v>388</v>
      </c>
      <c r="VE193" s="5">
        <v>383</v>
      </c>
      <c r="VF193" s="5">
        <v>400</v>
      </c>
      <c r="VG193" s="5">
        <v>15280</v>
      </c>
      <c r="VH193" s="5">
        <v>65338</v>
      </c>
      <c r="VI193" s="5">
        <v>76349</v>
      </c>
      <c r="VJ193" s="5">
        <v>115286</v>
      </c>
      <c r="VK193" s="5">
        <v>81249</v>
      </c>
      <c r="VL193" s="5">
        <v>74336</v>
      </c>
      <c r="VM193" s="5">
        <v>92912</v>
      </c>
      <c r="VN193" s="5">
        <v>91503</v>
      </c>
      <c r="VO193" s="5">
        <v>88816</v>
      </c>
      <c r="VP193" s="5">
        <v>93960</v>
      </c>
      <c r="VQ193" s="5">
        <v>101270</v>
      </c>
      <c r="VR193" s="5">
        <v>81813</v>
      </c>
      <c r="VS193" s="5">
        <v>79068</v>
      </c>
      <c r="VT193" s="5">
        <v>76289</v>
      </c>
      <c r="VU193" s="5">
        <v>83613</v>
      </c>
      <c r="VV193" s="5">
        <v>71865</v>
      </c>
      <c r="VW193" s="5">
        <v>60749</v>
      </c>
      <c r="VX193" s="5">
        <v>43836</v>
      </c>
      <c r="VY193" s="5">
        <v>27596</v>
      </c>
      <c r="VZ193" s="5">
        <v>27490</v>
      </c>
      <c r="WA193" s="5">
        <v>32763</v>
      </c>
      <c r="WB193" s="5">
        <v>25428</v>
      </c>
      <c r="WC193" s="5">
        <v>23994</v>
      </c>
      <c r="WD193" s="5">
        <v>27445</v>
      </c>
      <c r="WE193" s="5">
        <v>30885</v>
      </c>
      <c r="WF193" s="5">
        <v>32918</v>
      </c>
      <c r="WG193" s="5">
        <v>31837</v>
      </c>
      <c r="WH193" s="5">
        <v>31869</v>
      </c>
      <c r="WI193" s="5">
        <v>30844</v>
      </c>
      <c r="WJ193" s="5">
        <v>28493</v>
      </c>
      <c r="WK193" s="5">
        <v>26264</v>
      </c>
      <c r="WL193" s="5">
        <v>23962</v>
      </c>
      <c r="WM193" s="5">
        <v>0</v>
      </c>
      <c r="WN193" s="5">
        <v>0</v>
      </c>
      <c r="WO193" s="5">
        <v>519</v>
      </c>
      <c r="WP193" s="5">
        <v>349</v>
      </c>
      <c r="WQ193" s="5">
        <v>0</v>
      </c>
      <c r="WR193" s="5">
        <v>0</v>
      </c>
      <c r="WS193" s="5">
        <v>0</v>
      </c>
      <c r="WT193" s="5">
        <v>0</v>
      </c>
      <c r="WU193" s="5">
        <v>0</v>
      </c>
      <c r="WV193" s="5">
        <v>0</v>
      </c>
      <c r="WW193" s="5">
        <v>0</v>
      </c>
      <c r="WX193" s="5">
        <v>6</v>
      </c>
      <c r="WY193" s="5">
        <v>223</v>
      </c>
      <c r="WZ193" s="5">
        <v>175</v>
      </c>
      <c r="XA193" s="5">
        <v>187</v>
      </c>
      <c r="XB193" s="5">
        <v>368</v>
      </c>
      <c r="XC193" s="5">
        <v>947</v>
      </c>
      <c r="XD193" s="5">
        <v>1187</v>
      </c>
      <c r="XE193" s="5">
        <v>774</v>
      </c>
      <c r="XF193" s="5">
        <v>875</v>
      </c>
      <c r="XG193" s="5">
        <v>718</v>
      </c>
      <c r="XH193" s="5">
        <v>559</v>
      </c>
      <c r="XI193" s="5">
        <v>497</v>
      </c>
      <c r="XJ193" s="5">
        <v>591</v>
      </c>
      <c r="XK193" s="5">
        <v>385</v>
      </c>
      <c r="XL193" s="5">
        <v>469</v>
      </c>
      <c r="XM193" s="5">
        <v>515</v>
      </c>
      <c r="XN193" s="5">
        <v>537</v>
      </c>
      <c r="XO193" s="5">
        <v>411</v>
      </c>
      <c r="XP193" s="5">
        <v>444</v>
      </c>
      <c r="XQ193" s="5">
        <v>669</v>
      </c>
      <c r="XR193" s="5">
        <v>394</v>
      </c>
      <c r="XS193" s="2">
        <v>20860</v>
      </c>
      <c r="XT193" s="3" t="s">
        <v>222</v>
      </c>
      <c r="XU193" s="3" t="s">
        <v>222</v>
      </c>
      <c r="XV193" s="3" t="s">
        <v>222</v>
      </c>
      <c r="XW193" s="3" t="s">
        <v>221</v>
      </c>
      <c r="XX193" s="3" t="s">
        <v>222</v>
      </c>
      <c r="XY193" s="3" t="s">
        <v>222</v>
      </c>
      <c r="XZ193" s="3" t="s">
        <v>308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ED5BD-5876-4333-8B28-FB727D14536B}">
  <dimension ref="A1:XZ189"/>
  <sheetViews>
    <sheetView tabSelected="1" topLeftCell="XF1" workbookViewId="0">
      <selection activeCell="WM1" sqref="WM1:XR1"/>
    </sheetView>
  </sheetViews>
  <sheetFormatPr defaultRowHeight="14.4" x14ac:dyDescent="0.3"/>
  <sheetData>
    <row r="1" spans="1:650" x14ac:dyDescent="0.3">
      <c r="A1" t="s">
        <v>309</v>
      </c>
      <c r="B1" t="s">
        <v>310</v>
      </c>
      <c r="C1" t="s">
        <v>319</v>
      </c>
      <c r="D1" t="s">
        <v>320</v>
      </c>
      <c r="E1" t="s">
        <v>321</v>
      </c>
      <c r="F1" t="s">
        <v>322</v>
      </c>
      <c r="G1" t="s">
        <v>323</v>
      </c>
      <c r="H1" t="s">
        <v>324</v>
      </c>
      <c r="I1" t="s">
        <v>325</v>
      </c>
      <c r="J1" t="s">
        <v>326</v>
      </c>
      <c r="K1" t="s">
        <v>327</v>
      </c>
      <c r="L1" t="s">
        <v>328</v>
      </c>
      <c r="M1" t="s">
        <v>329</v>
      </c>
      <c r="N1" t="s">
        <v>330</v>
      </c>
      <c r="O1" t="s">
        <v>331</v>
      </c>
      <c r="P1" t="s">
        <v>332</v>
      </c>
      <c r="Q1" t="s">
        <v>333</v>
      </c>
      <c r="R1" t="s">
        <v>334</v>
      </c>
      <c r="S1" t="s">
        <v>335</v>
      </c>
      <c r="T1" t="s">
        <v>336</v>
      </c>
      <c r="U1" t="s">
        <v>337</v>
      </c>
      <c r="V1" t="s">
        <v>338</v>
      </c>
      <c r="W1" t="s">
        <v>339</v>
      </c>
      <c r="X1" t="s">
        <v>340</v>
      </c>
      <c r="Y1" t="s">
        <v>341</v>
      </c>
      <c r="Z1" t="s">
        <v>342</v>
      </c>
      <c r="AA1" t="s">
        <v>343</v>
      </c>
      <c r="AB1" t="s">
        <v>344</v>
      </c>
      <c r="AC1" t="s">
        <v>345</v>
      </c>
      <c r="AD1" t="s">
        <v>346</v>
      </c>
      <c r="AE1" t="s">
        <v>347</v>
      </c>
      <c r="AF1" t="s">
        <v>348</v>
      </c>
      <c r="AG1" t="s">
        <v>349</v>
      </c>
      <c r="AH1" t="s">
        <v>350</v>
      </c>
      <c r="AI1" t="s">
        <v>351</v>
      </c>
      <c r="AJ1" t="s">
        <v>352</v>
      </c>
      <c r="AK1" t="s">
        <v>353</v>
      </c>
      <c r="AL1" t="s">
        <v>354</v>
      </c>
      <c r="AM1" t="s">
        <v>355</v>
      </c>
      <c r="AN1" t="s">
        <v>356</v>
      </c>
      <c r="AO1" t="s">
        <v>357</v>
      </c>
      <c r="AP1" t="s">
        <v>358</v>
      </c>
      <c r="AQ1" t="s">
        <v>359</v>
      </c>
      <c r="AR1" t="s">
        <v>360</v>
      </c>
      <c r="AS1" t="s">
        <v>361</v>
      </c>
      <c r="AT1" t="s">
        <v>362</v>
      </c>
      <c r="AU1" t="s">
        <v>363</v>
      </c>
      <c r="AV1" t="s">
        <v>364</v>
      </c>
      <c r="AW1" t="s">
        <v>365</v>
      </c>
      <c r="AX1" t="s">
        <v>366</v>
      </c>
      <c r="AY1" t="s">
        <v>367</v>
      </c>
      <c r="AZ1" t="s">
        <v>368</v>
      </c>
      <c r="BA1" t="s">
        <v>369</v>
      </c>
      <c r="BB1" t="s">
        <v>370</v>
      </c>
      <c r="BC1" t="s">
        <v>371</v>
      </c>
      <c r="BD1" t="s">
        <v>372</v>
      </c>
      <c r="BE1" t="s">
        <v>373</v>
      </c>
      <c r="BF1" t="s">
        <v>374</v>
      </c>
      <c r="BG1" t="s">
        <v>375</v>
      </c>
      <c r="BH1" t="s">
        <v>376</v>
      </c>
      <c r="BI1" t="s">
        <v>377</v>
      </c>
      <c r="BJ1" t="s">
        <v>378</v>
      </c>
      <c r="BK1" t="s">
        <v>379</v>
      </c>
      <c r="BL1" t="s">
        <v>380</v>
      </c>
      <c r="BM1" t="s">
        <v>381</v>
      </c>
      <c r="BN1" t="s">
        <v>382</v>
      </c>
      <c r="BO1" t="s">
        <v>383</v>
      </c>
      <c r="BP1" t="s">
        <v>384</v>
      </c>
      <c r="BQ1" t="s">
        <v>385</v>
      </c>
      <c r="BR1" t="s">
        <v>386</v>
      </c>
      <c r="BS1" t="s">
        <v>387</v>
      </c>
      <c r="BT1" t="s">
        <v>388</v>
      </c>
      <c r="BU1" t="s">
        <v>389</v>
      </c>
      <c r="BV1" t="s">
        <v>390</v>
      </c>
      <c r="BW1" t="s">
        <v>391</v>
      </c>
      <c r="BX1" t="s">
        <v>392</v>
      </c>
      <c r="BY1" t="s">
        <v>393</v>
      </c>
      <c r="BZ1" t="s">
        <v>394</v>
      </c>
      <c r="CA1" t="s">
        <v>395</v>
      </c>
      <c r="CB1" t="s">
        <v>396</v>
      </c>
      <c r="CC1" t="s">
        <v>397</v>
      </c>
      <c r="CD1" t="s">
        <v>398</v>
      </c>
      <c r="CE1" t="s">
        <v>399</v>
      </c>
      <c r="CF1" t="s">
        <v>400</v>
      </c>
      <c r="CG1" t="s">
        <v>401</v>
      </c>
      <c r="CH1" t="s">
        <v>402</v>
      </c>
      <c r="CI1" t="s">
        <v>403</v>
      </c>
      <c r="CJ1" t="s">
        <v>404</v>
      </c>
      <c r="CK1" t="s">
        <v>405</v>
      </c>
      <c r="CL1" t="s">
        <v>406</v>
      </c>
      <c r="CM1" t="s">
        <v>407</v>
      </c>
      <c r="CN1" t="s">
        <v>408</v>
      </c>
      <c r="CO1" t="s">
        <v>409</v>
      </c>
      <c r="CP1" t="s">
        <v>410</v>
      </c>
      <c r="CQ1" t="s">
        <v>411</v>
      </c>
      <c r="CR1" t="s">
        <v>412</v>
      </c>
      <c r="CS1" t="s">
        <v>413</v>
      </c>
      <c r="CT1" t="s">
        <v>414</v>
      </c>
      <c r="CU1" t="s">
        <v>415</v>
      </c>
      <c r="CV1" t="s">
        <v>416</v>
      </c>
      <c r="CW1" t="s">
        <v>417</v>
      </c>
      <c r="CX1" t="s">
        <v>418</v>
      </c>
      <c r="CY1" t="s">
        <v>419</v>
      </c>
      <c r="CZ1" t="s">
        <v>420</v>
      </c>
      <c r="DA1" t="s">
        <v>421</v>
      </c>
      <c r="DB1" t="s">
        <v>422</v>
      </c>
      <c r="DC1" t="s">
        <v>423</v>
      </c>
      <c r="DD1" t="s">
        <v>424</v>
      </c>
      <c r="DE1" t="s">
        <v>425</v>
      </c>
      <c r="DF1" t="s">
        <v>426</v>
      </c>
      <c r="DG1" t="s">
        <v>427</v>
      </c>
      <c r="DH1" t="s">
        <v>428</v>
      </c>
      <c r="DI1" t="s">
        <v>429</v>
      </c>
      <c r="DJ1" t="s">
        <v>430</v>
      </c>
      <c r="DK1" t="s">
        <v>431</v>
      </c>
      <c r="DL1" t="s">
        <v>432</v>
      </c>
      <c r="DM1" t="s">
        <v>433</v>
      </c>
      <c r="DN1" t="s">
        <v>434</v>
      </c>
      <c r="DO1" t="s">
        <v>435</v>
      </c>
      <c r="DP1" t="s">
        <v>436</v>
      </c>
      <c r="DQ1" t="s">
        <v>437</v>
      </c>
      <c r="DR1" t="s">
        <v>438</v>
      </c>
      <c r="DS1" t="s">
        <v>439</v>
      </c>
      <c r="DT1" t="s">
        <v>440</v>
      </c>
      <c r="DU1" t="s">
        <v>441</v>
      </c>
      <c r="DV1" t="s">
        <v>442</v>
      </c>
      <c r="DW1" t="s">
        <v>443</v>
      </c>
      <c r="DX1" t="s">
        <v>444</v>
      </c>
      <c r="DY1" t="s">
        <v>445</v>
      </c>
      <c r="DZ1" t="s">
        <v>446</v>
      </c>
      <c r="EA1" t="s">
        <v>447</v>
      </c>
      <c r="EB1" t="s">
        <v>448</v>
      </c>
      <c r="EC1" t="s">
        <v>449</v>
      </c>
      <c r="ED1" t="s">
        <v>450</v>
      </c>
      <c r="EE1" t="s">
        <v>451</v>
      </c>
      <c r="EF1" t="s">
        <v>452</v>
      </c>
      <c r="EG1" t="s">
        <v>453</v>
      </c>
      <c r="EH1" t="s">
        <v>454</v>
      </c>
      <c r="EI1" t="s">
        <v>455</v>
      </c>
      <c r="EJ1" t="s">
        <v>456</v>
      </c>
      <c r="EK1" t="s">
        <v>457</v>
      </c>
      <c r="EL1" t="s">
        <v>458</v>
      </c>
      <c r="EM1" t="s">
        <v>459</v>
      </c>
      <c r="EN1" t="s">
        <v>460</v>
      </c>
      <c r="EO1" t="s">
        <v>461</v>
      </c>
      <c r="EP1" t="s">
        <v>462</v>
      </c>
      <c r="EQ1" t="s">
        <v>463</v>
      </c>
      <c r="ER1" t="s">
        <v>464</v>
      </c>
      <c r="ES1" t="s">
        <v>465</v>
      </c>
      <c r="ET1" t="s">
        <v>466</v>
      </c>
      <c r="EU1" t="s">
        <v>467</v>
      </c>
      <c r="EV1" t="s">
        <v>468</v>
      </c>
      <c r="EW1" t="s">
        <v>469</v>
      </c>
      <c r="EX1" t="s">
        <v>470</v>
      </c>
      <c r="EY1" t="s">
        <v>471</v>
      </c>
      <c r="EZ1" t="s">
        <v>472</v>
      </c>
      <c r="FA1" t="s">
        <v>473</v>
      </c>
      <c r="FB1" t="s">
        <v>474</v>
      </c>
      <c r="FC1" t="s">
        <v>475</v>
      </c>
      <c r="FD1" t="s">
        <v>476</v>
      </c>
      <c r="FE1" t="s">
        <v>477</v>
      </c>
      <c r="FF1" t="s">
        <v>478</v>
      </c>
      <c r="FG1" t="s">
        <v>479</v>
      </c>
      <c r="FH1" t="s">
        <v>480</v>
      </c>
      <c r="FI1" t="s">
        <v>481</v>
      </c>
      <c r="FJ1" t="s">
        <v>482</v>
      </c>
      <c r="FK1" t="s">
        <v>483</v>
      </c>
      <c r="FL1" t="s">
        <v>484</v>
      </c>
      <c r="FM1" t="s">
        <v>485</v>
      </c>
      <c r="FN1" t="s">
        <v>486</v>
      </c>
      <c r="FO1" t="s">
        <v>487</v>
      </c>
      <c r="FP1" t="s">
        <v>488</v>
      </c>
      <c r="FQ1" t="s">
        <v>489</v>
      </c>
      <c r="FR1" t="s">
        <v>490</v>
      </c>
      <c r="FS1" t="s">
        <v>491</v>
      </c>
      <c r="FT1" t="s">
        <v>492</v>
      </c>
      <c r="FU1" t="s">
        <v>493</v>
      </c>
      <c r="FV1" t="s">
        <v>494</v>
      </c>
      <c r="FW1" t="s">
        <v>495</v>
      </c>
      <c r="FX1" t="s">
        <v>496</v>
      </c>
      <c r="FY1" t="s">
        <v>497</v>
      </c>
      <c r="FZ1" t="s">
        <v>498</v>
      </c>
      <c r="GA1" t="s">
        <v>499</v>
      </c>
      <c r="GB1" t="s">
        <v>500</v>
      </c>
      <c r="GC1" t="s">
        <v>501</v>
      </c>
      <c r="GD1" t="s">
        <v>502</v>
      </c>
      <c r="GE1" t="s">
        <v>503</v>
      </c>
      <c r="GF1" t="s">
        <v>504</v>
      </c>
      <c r="GG1" t="s">
        <v>505</v>
      </c>
      <c r="GH1" t="s">
        <v>506</v>
      </c>
      <c r="GI1" t="s">
        <v>507</v>
      </c>
      <c r="GJ1" t="s">
        <v>508</v>
      </c>
      <c r="GK1" t="s">
        <v>509</v>
      </c>
      <c r="GL1" t="s">
        <v>510</v>
      </c>
      <c r="GM1" t="s">
        <v>511</v>
      </c>
      <c r="GN1" t="s">
        <v>512</v>
      </c>
      <c r="GO1" t="s">
        <v>513</v>
      </c>
      <c r="GP1" t="s">
        <v>514</v>
      </c>
      <c r="GQ1" t="s">
        <v>515</v>
      </c>
      <c r="GR1" t="s">
        <v>516</v>
      </c>
      <c r="GS1" t="s">
        <v>517</v>
      </c>
      <c r="GT1" t="s">
        <v>518</v>
      </c>
      <c r="GU1" t="s">
        <v>519</v>
      </c>
      <c r="GV1" t="s">
        <v>520</v>
      </c>
      <c r="GW1" t="s">
        <v>521</v>
      </c>
      <c r="GX1" t="s">
        <v>522</v>
      </c>
      <c r="GY1" t="s">
        <v>523</v>
      </c>
      <c r="GZ1" t="s">
        <v>524</v>
      </c>
      <c r="HA1" t="s">
        <v>525</v>
      </c>
      <c r="HB1" t="s">
        <v>526</v>
      </c>
      <c r="HC1" t="s">
        <v>527</v>
      </c>
      <c r="HD1" t="s">
        <v>528</v>
      </c>
      <c r="HE1" t="s">
        <v>529</v>
      </c>
      <c r="HF1" t="s">
        <v>530</v>
      </c>
      <c r="HG1" t="s">
        <v>531</v>
      </c>
      <c r="HH1" t="s">
        <v>532</v>
      </c>
      <c r="HI1" t="s">
        <v>533</v>
      </c>
      <c r="HJ1" t="s">
        <v>534</v>
      </c>
      <c r="HK1" t="s">
        <v>535</v>
      </c>
      <c r="HL1" t="s">
        <v>536</v>
      </c>
      <c r="HM1" t="s">
        <v>537</v>
      </c>
      <c r="HN1" t="s">
        <v>538</v>
      </c>
      <c r="HO1" t="s">
        <v>539</v>
      </c>
      <c r="HP1" t="s">
        <v>540</v>
      </c>
      <c r="HQ1" t="s">
        <v>541</v>
      </c>
      <c r="HR1" t="s">
        <v>542</v>
      </c>
      <c r="HS1" t="s">
        <v>543</v>
      </c>
      <c r="HT1" t="s">
        <v>544</v>
      </c>
      <c r="HU1" t="s">
        <v>545</v>
      </c>
      <c r="HV1" t="s">
        <v>546</v>
      </c>
      <c r="HW1" t="s">
        <v>547</v>
      </c>
      <c r="HX1" t="s">
        <v>548</v>
      </c>
      <c r="HY1" t="s">
        <v>549</v>
      </c>
      <c r="HZ1" t="s">
        <v>550</v>
      </c>
      <c r="IA1" t="s">
        <v>551</v>
      </c>
      <c r="IB1" t="s">
        <v>552</v>
      </c>
      <c r="IC1" t="s">
        <v>553</v>
      </c>
      <c r="ID1" t="s">
        <v>554</v>
      </c>
      <c r="IE1" t="s">
        <v>555</v>
      </c>
      <c r="IF1" t="s">
        <v>556</v>
      </c>
      <c r="IG1" t="s">
        <v>557</v>
      </c>
      <c r="IH1" t="s">
        <v>558</v>
      </c>
      <c r="II1" t="s">
        <v>559</v>
      </c>
      <c r="IJ1" t="s">
        <v>560</v>
      </c>
      <c r="IK1" t="s">
        <v>561</v>
      </c>
      <c r="IL1" t="s">
        <v>562</v>
      </c>
      <c r="IM1" t="s">
        <v>563</v>
      </c>
      <c r="IN1" t="s">
        <v>564</v>
      </c>
      <c r="IO1" t="s">
        <v>565</v>
      </c>
      <c r="IP1" t="s">
        <v>566</v>
      </c>
      <c r="IQ1" t="s">
        <v>567</v>
      </c>
      <c r="IR1" t="s">
        <v>568</v>
      </c>
      <c r="IS1" t="s">
        <v>569</v>
      </c>
      <c r="IT1" t="s">
        <v>570</v>
      </c>
      <c r="IU1" t="s">
        <v>571</v>
      </c>
      <c r="IV1" t="s">
        <v>572</v>
      </c>
      <c r="IW1" t="s">
        <v>573</v>
      </c>
      <c r="IX1" t="s">
        <v>574</v>
      </c>
      <c r="IY1" t="s">
        <v>575</v>
      </c>
      <c r="IZ1" t="s">
        <v>576</v>
      </c>
      <c r="JA1" t="s">
        <v>577</v>
      </c>
      <c r="JB1" t="s">
        <v>578</v>
      </c>
      <c r="JC1" t="s">
        <v>579</v>
      </c>
      <c r="JD1" t="s">
        <v>580</v>
      </c>
      <c r="JE1" t="s">
        <v>581</v>
      </c>
      <c r="JF1" t="s">
        <v>582</v>
      </c>
      <c r="JG1" t="s">
        <v>583</v>
      </c>
      <c r="JH1" t="s">
        <v>584</v>
      </c>
      <c r="JI1" t="s">
        <v>585</v>
      </c>
      <c r="JJ1" t="s">
        <v>586</v>
      </c>
      <c r="JK1" t="s">
        <v>587</v>
      </c>
      <c r="JL1" t="s">
        <v>588</v>
      </c>
      <c r="JM1" t="s">
        <v>589</v>
      </c>
      <c r="JN1" t="s">
        <v>590</v>
      </c>
      <c r="JO1" t="s">
        <v>591</v>
      </c>
      <c r="JP1" t="s">
        <v>592</v>
      </c>
      <c r="JQ1" t="s">
        <v>593</v>
      </c>
      <c r="JR1" t="s">
        <v>594</v>
      </c>
      <c r="JS1" t="s">
        <v>595</v>
      </c>
      <c r="JT1" t="s">
        <v>596</v>
      </c>
      <c r="JU1" t="s">
        <v>597</v>
      </c>
      <c r="JV1" t="s">
        <v>598</v>
      </c>
      <c r="JW1" t="s">
        <v>599</v>
      </c>
      <c r="JX1" t="s">
        <v>600</v>
      </c>
      <c r="JY1" t="s">
        <v>601</v>
      </c>
      <c r="JZ1" t="s">
        <v>602</v>
      </c>
      <c r="KA1" t="s">
        <v>603</v>
      </c>
      <c r="KB1" t="s">
        <v>604</v>
      </c>
      <c r="KC1" t="s">
        <v>605</v>
      </c>
      <c r="KD1" t="s">
        <v>606</v>
      </c>
      <c r="KE1" t="s">
        <v>607</v>
      </c>
      <c r="KF1" t="s">
        <v>608</v>
      </c>
      <c r="KG1" t="s">
        <v>609</v>
      </c>
      <c r="KH1" t="s">
        <v>610</v>
      </c>
      <c r="KI1" t="s">
        <v>611</v>
      </c>
      <c r="KJ1" t="s">
        <v>612</v>
      </c>
      <c r="KK1" t="s">
        <v>613</v>
      </c>
      <c r="KL1" t="s">
        <v>614</v>
      </c>
      <c r="KM1" t="s">
        <v>615</v>
      </c>
      <c r="KN1" t="s">
        <v>616</v>
      </c>
      <c r="KO1" t="s">
        <v>617</v>
      </c>
      <c r="KP1" t="s">
        <v>618</v>
      </c>
      <c r="KQ1" t="s">
        <v>619</v>
      </c>
      <c r="KR1" t="s">
        <v>620</v>
      </c>
      <c r="KS1" t="s">
        <v>621</v>
      </c>
      <c r="KT1" t="s">
        <v>622</v>
      </c>
      <c r="KU1" t="s">
        <v>623</v>
      </c>
      <c r="KV1" t="s">
        <v>624</v>
      </c>
      <c r="KW1" t="s">
        <v>625</v>
      </c>
      <c r="KX1" t="s">
        <v>626</v>
      </c>
      <c r="KY1" t="s">
        <v>627</v>
      </c>
      <c r="KZ1" t="s">
        <v>628</v>
      </c>
      <c r="LA1" t="s">
        <v>629</v>
      </c>
      <c r="LB1" t="s">
        <v>630</v>
      </c>
      <c r="LC1" t="s">
        <v>631</v>
      </c>
      <c r="LD1" t="s">
        <v>632</v>
      </c>
      <c r="LE1" t="s">
        <v>633</v>
      </c>
      <c r="LF1" t="s">
        <v>634</v>
      </c>
      <c r="LG1" t="s">
        <v>635</v>
      </c>
      <c r="LH1" t="s">
        <v>636</v>
      </c>
      <c r="LI1" t="s">
        <v>637</v>
      </c>
      <c r="LJ1" t="s">
        <v>638</v>
      </c>
      <c r="LK1" t="s">
        <v>639</v>
      </c>
      <c r="LL1" t="s">
        <v>640</v>
      </c>
      <c r="LM1" t="s">
        <v>641</v>
      </c>
      <c r="LN1" t="s">
        <v>642</v>
      </c>
      <c r="LO1" t="s">
        <v>643</v>
      </c>
      <c r="LP1" t="s">
        <v>644</v>
      </c>
      <c r="LQ1" t="s">
        <v>645</v>
      </c>
      <c r="LR1" t="s">
        <v>646</v>
      </c>
      <c r="LS1" t="s">
        <v>647</v>
      </c>
      <c r="LT1" t="s">
        <v>648</v>
      </c>
      <c r="LU1" t="s">
        <v>649</v>
      </c>
      <c r="LV1" t="s">
        <v>650</v>
      </c>
      <c r="LW1" t="s">
        <v>651</v>
      </c>
      <c r="LX1" t="s">
        <v>652</v>
      </c>
      <c r="LY1" t="s">
        <v>653</v>
      </c>
      <c r="LZ1" t="s">
        <v>654</v>
      </c>
      <c r="MA1" t="s">
        <v>655</v>
      </c>
      <c r="MB1" t="s">
        <v>656</v>
      </c>
      <c r="MC1" t="s">
        <v>657</v>
      </c>
      <c r="MD1" t="s">
        <v>658</v>
      </c>
      <c r="ME1" t="s">
        <v>659</v>
      </c>
      <c r="MF1" t="s">
        <v>660</v>
      </c>
      <c r="MG1" t="s">
        <v>661</v>
      </c>
      <c r="MH1" t="s">
        <v>662</v>
      </c>
      <c r="MI1" t="s">
        <v>663</v>
      </c>
      <c r="MJ1" t="s">
        <v>664</v>
      </c>
      <c r="MK1" t="s">
        <v>665</v>
      </c>
      <c r="ML1" t="s">
        <v>666</v>
      </c>
      <c r="MM1" t="s">
        <v>667</v>
      </c>
      <c r="MN1" t="s">
        <v>668</v>
      </c>
      <c r="MO1" t="s">
        <v>669</v>
      </c>
      <c r="MP1" t="s">
        <v>670</v>
      </c>
      <c r="MQ1" t="s">
        <v>671</v>
      </c>
      <c r="MR1" t="s">
        <v>672</v>
      </c>
      <c r="MS1" t="s">
        <v>673</v>
      </c>
      <c r="MT1" t="s">
        <v>674</v>
      </c>
      <c r="MU1" t="s">
        <v>675</v>
      </c>
      <c r="MV1" t="s">
        <v>676</v>
      </c>
      <c r="MW1" t="s">
        <v>677</v>
      </c>
      <c r="MX1" t="s">
        <v>678</v>
      </c>
      <c r="MY1" t="s">
        <v>679</v>
      </c>
      <c r="MZ1" t="s">
        <v>680</v>
      </c>
      <c r="NA1" t="s">
        <v>681</v>
      </c>
      <c r="NB1" t="s">
        <v>682</v>
      </c>
      <c r="NC1" t="s">
        <v>683</v>
      </c>
      <c r="ND1" t="s">
        <v>684</v>
      </c>
      <c r="NE1" t="s">
        <v>685</v>
      </c>
      <c r="NF1" t="s">
        <v>686</v>
      </c>
      <c r="NG1" t="s">
        <v>687</v>
      </c>
      <c r="NH1" t="s">
        <v>688</v>
      </c>
      <c r="NI1" t="s">
        <v>689</v>
      </c>
      <c r="NJ1" t="s">
        <v>690</v>
      </c>
      <c r="NK1" t="s">
        <v>691</v>
      </c>
      <c r="NL1" t="s">
        <v>692</v>
      </c>
      <c r="NM1" t="s">
        <v>693</v>
      </c>
      <c r="NN1" t="s">
        <v>694</v>
      </c>
      <c r="NO1" t="s">
        <v>695</v>
      </c>
      <c r="NP1" t="s">
        <v>696</v>
      </c>
      <c r="NQ1" t="s">
        <v>697</v>
      </c>
      <c r="NR1" t="s">
        <v>698</v>
      </c>
      <c r="NS1" t="s">
        <v>699</v>
      </c>
      <c r="NT1" t="s">
        <v>700</v>
      </c>
      <c r="NU1" t="s">
        <v>701</v>
      </c>
      <c r="NV1" t="s">
        <v>702</v>
      </c>
      <c r="NW1" t="s">
        <v>703</v>
      </c>
      <c r="NX1" t="s">
        <v>704</v>
      </c>
      <c r="NY1" t="s">
        <v>705</v>
      </c>
      <c r="NZ1" t="s">
        <v>706</v>
      </c>
      <c r="OA1" t="s">
        <v>707</v>
      </c>
      <c r="OB1" t="s">
        <v>708</v>
      </c>
      <c r="OC1" t="s">
        <v>709</v>
      </c>
      <c r="OD1" t="s">
        <v>710</v>
      </c>
      <c r="OE1" t="s">
        <v>711</v>
      </c>
      <c r="OF1" t="s">
        <v>712</v>
      </c>
      <c r="OG1" t="s">
        <v>713</v>
      </c>
      <c r="OH1" t="s">
        <v>714</v>
      </c>
      <c r="OI1" t="s">
        <v>715</v>
      </c>
      <c r="OJ1" t="s">
        <v>716</v>
      </c>
      <c r="OK1" t="s">
        <v>717</v>
      </c>
      <c r="OL1" t="s">
        <v>718</v>
      </c>
      <c r="OM1" t="s">
        <v>719</v>
      </c>
      <c r="ON1" t="s">
        <v>720</v>
      </c>
      <c r="OO1" t="s">
        <v>721</v>
      </c>
      <c r="OP1" t="s">
        <v>722</v>
      </c>
      <c r="OQ1" t="s">
        <v>723</v>
      </c>
      <c r="OR1" t="s">
        <v>724</v>
      </c>
      <c r="OS1" t="s">
        <v>725</v>
      </c>
      <c r="OT1" t="s">
        <v>726</v>
      </c>
      <c r="OU1" t="s">
        <v>727</v>
      </c>
      <c r="OV1" t="s">
        <v>728</v>
      </c>
      <c r="OW1" t="s">
        <v>729</v>
      </c>
      <c r="OX1" t="s">
        <v>730</v>
      </c>
      <c r="OY1" t="s">
        <v>731</v>
      </c>
      <c r="OZ1" t="s">
        <v>732</v>
      </c>
      <c r="PA1" t="s">
        <v>733</v>
      </c>
      <c r="PB1" t="s">
        <v>734</v>
      </c>
      <c r="PC1" t="s">
        <v>735</v>
      </c>
      <c r="PD1" t="s">
        <v>736</v>
      </c>
      <c r="PE1" t="s">
        <v>737</v>
      </c>
      <c r="PF1" t="s">
        <v>738</v>
      </c>
      <c r="PG1" t="s">
        <v>739</v>
      </c>
      <c r="PH1" t="s">
        <v>740</v>
      </c>
      <c r="PI1" t="s">
        <v>741</v>
      </c>
      <c r="PJ1" t="s">
        <v>742</v>
      </c>
      <c r="PK1" t="s">
        <v>743</v>
      </c>
      <c r="PL1" t="s">
        <v>744</v>
      </c>
      <c r="PM1" t="s">
        <v>745</v>
      </c>
      <c r="PN1" t="s">
        <v>746</v>
      </c>
      <c r="PO1" t="s">
        <v>747</v>
      </c>
      <c r="PP1" t="s">
        <v>748</v>
      </c>
      <c r="PQ1" t="s">
        <v>749</v>
      </c>
      <c r="PR1" t="s">
        <v>750</v>
      </c>
      <c r="PS1" t="s">
        <v>751</v>
      </c>
      <c r="PT1" t="s">
        <v>752</v>
      </c>
      <c r="PU1" t="s">
        <v>753</v>
      </c>
      <c r="PV1" t="s">
        <v>754</v>
      </c>
      <c r="PW1" t="s">
        <v>755</v>
      </c>
      <c r="PX1" t="s">
        <v>756</v>
      </c>
      <c r="PY1" t="s">
        <v>757</v>
      </c>
      <c r="PZ1" t="s">
        <v>758</v>
      </c>
      <c r="QA1" t="s">
        <v>759</v>
      </c>
      <c r="QB1" t="s">
        <v>760</v>
      </c>
      <c r="QC1" t="s">
        <v>761</v>
      </c>
      <c r="QD1" t="s">
        <v>762</v>
      </c>
      <c r="QE1" t="s">
        <v>763</v>
      </c>
      <c r="QF1" t="s">
        <v>764</v>
      </c>
      <c r="QG1" t="s">
        <v>765</v>
      </c>
      <c r="QH1" t="s">
        <v>766</v>
      </c>
      <c r="QI1" t="s">
        <v>767</v>
      </c>
      <c r="QJ1" t="s">
        <v>768</v>
      </c>
      <c r="QK1" t="s">
        <v>769</v>
      </c>
      <c r="QL1" t="s">
        <v>770</v>
      </c>
      <c r="QM1" t="s">
        <v>771</v>
      </c>
      <c r="QN1" t="s">
        <v>772</v>
      </c>
      <c r="QO1" t="s">
        <v>773</v>
      </c>
      <c r="QP1" t="s">
        <v>774</v>
      </c>
      <c r="QQ1" t="s">
        <v>775</v>
      </c>
      <c r="QR1" t="s">
        <v>776</v>
      </c>
      <c r="QS1" t="s">
        <v>777</v>
      </c>
      <c r="QT1" t="s">
        <v>778</v>
      </c>
      <c r="QU1" t="s">
        <v>779</v>
      </c>
      <c r="QV1" t="s">
        <v>780</v>
      </c>
      <c r="QW1" t="s">
        <v>781</v>
      </c>
      <c r="QX1" t="s">
        <v>782</v>
      </c>
      <c r="QY1" t="s">
        <v>783</v>
      </c>
      <c r="QZ1" t="s">
        <v>784</v>
      </c>
      <c r="RA1" t="s">
        <v>785</v>
      </c>
      <c r="RB1" t="s">
        <v>786</v>
      </c>
      <c r="RC1" t="s">
        <v>787</v>
      </c>
      <c r="RD1" t="s">
        <v>788</v>
      </c>
      <c r="RE1" t="s">
        <v>789</v>
      </c>
      <c r="RF1" t="s">
        <v>790</v>
      </c>
      <c r="RG1" t="s">
        <v>791</v>
      </c>
      <c r="RH1" t="s">
        <v>792</v>
      </c>
      <c r="RI1" t="s">
        <v>793</v>
      </c>
      <c r="RJ1" t="s">
        <v>794</v>
      </c>
      <c r="RK1" t="s">
        <v>795</v>
      </c>
      <c r="RL1" t="s">
        <v>796</v>
      </c>
      <c r="RM1" t="s">
        <v>797</v>
      </c>
      <c r="RN1" t="s">
        <v>798</v>
      </c>
      <c r="RO1" t="s">
        <v>799</v>
      </c>
      <c r="RP1" t="s">
        <v>800</v>
      </c>
      <c r="RQ1" t="s">
        <v>801</v>
      </c>
      <c r="RR1" t="s">
        <v>802</v>
      </c>
      <c r="RS1" t="s">
        <v>803</v>
      </c>
      <c r="RT1" t="s">
        <v>804</v>
      </c>
      <c r="RU1" t="s">
        <v>805</v>
      </c>
      <c r="RV1" t="s">
        <v>806</v>
      </c>
      <c r="RW1" t="s">
        <v>807</v>
      </c>
      <c r="RX1" t="s">
        <v>808</v>
      </c>
      <c r="RY1" t="s">
        <v>809</v>
      </c>
      <c r="RZ1" t="s">
        <v>810</v>
      </c>
      <c r="SA1" t="s">
        <v>811</v>
      </c>
      <c r="SB1" t="s">
        <v>812</v>
      </c>
      <c r="SC1" t="s">
        <v>813</v>
      </c>
      <c r="SD1" t="s">
        <v>814</v>
      </c>
      <c r="SE1" t="s">
        <v>815</v>
      </c>
      <c r="SF1" t="s">
        <v>816</v>
      </c>
      <c r="SG1" t="s">
        <v>817</v>
      </c>
      <c r="SH1" t="s">
        <v>818</v>
      </c>
      <c r="SI1" t="s">
        <v>819</v>
      </c>
      <c r="SJ1" t="s">
        <v>820</v>
      </c>
      <c r="SK1" t="s">
        <v>821</v>
      </c>
      <c r="SL1" t="s">
        <v>822</v>
      </c>
      <c r="SM1" t="s">
        <v>823</v>
      </c>
      <c r="SN1" t="s">
        <v>824</v>
      </c>
      <c r="SO1" t="s">
        <v>825</v>
      </c>
      <c r="SP1" t="s">
        <v>826</v>
      </c>
      <c r="SQ1" t="s">
        <v>827</v>
      </c>
      <c r="SR1" t="s">
        <v>828</v>
      </c>
      <c r="SS1" t="s">
        <v>829</v>
      </c>
      <c r="ST1" t="s">
        <v>830</v>
      </c>
      <c r="SU1" t="s">
        <v>831</v>
      </c>
      <c r="SV1" t="s">
        <v>832</v>
      </c>
      <c r="SW1" t="s">
        <v>833</v>
      </c>
      <c r="SX1" t="s">
        <v>834</v>
      </c>
      <c r="SY1" t="s">
        <v>835</v>
      </c>
      <c r="SZ1" t="s">
        <v>836</v>
      </c>
      <c r="TA1" t="s">
        <v>837</v>
      </c>
      <c r="TB1" t="s">
        <v>838</v>
      </c>
      <c r="TC1" t="s">
        <v>839</v>
      </c>
      <c r="TD1" t="s">
        <v>840</v>
      </c>
      <c r="TE1" t="s">
        <v>841</v>
      </c>
      <c r="TF1" t="s">
        <v>842</v>
      </c>
      <c r="TG1" t="s">
        <v>843</v>
      </c>
      <c r="TH1" t="s">
        <v>844</v>
      </c>
      <c r="TI1" t="s">
        <v>845</v>
      </c>
      <c r="TJ1" t="s">
        <v>846</v>
      </c>
      <c r="TK1" t="s">
        <v>847</v>
      </c>
      <c r="TL1" t="s">
        <v>848</v>
      </c>
      <c r="TM1" t="s">
        <v>849</v>
      </c>
      <c r="TN1" t="s">
        <v>850</v>
      </c>
      <c r="TO1" t="s">
        <v>851</v>
      </c>
      <c r="TP1" t="s">
        <v>852</v>
      </c>
      <c r="TQ1" t="s">
        <v>853</v>
      </c>
      <c r="TR1" t="s">
        <v>854</v>
      </c>
      <c r="TS1" t="s">
        <v>855</v>
      </c>
      <c r="TT1" t="s">
        <v>856</v>
      </c>
      <c r="TU1" t="s">
        <v>857</v>
      </c>
      <c r="TV1" t="s">
        <v>858</v>
      </c>
      <c r="TW1" t="s">
        <v>859</v>
      </c>
      <c r="TX1" t="s">
        <v>860</v>
      </c>
      <c r="TY1" t="s">
        <v>861</v>
      </c>
      <c r="TZ1" t="s">
        <v>862</v>
      </c>
      <c r="UA1" t="s">
        <v>863</v>
      </c>
      <c r="UB1" t="s">
        <v>864</v>
      </c>
      <c r="UC1" t="s">
        <v>865</v>
      </c>
      <c r="UD1" t="s">
        <v>866</v>
      </c>
      <c r="UE1" t="s">
        <v>867</v>
      </c>
      <c r="UF1" t="s">
        <v>868</v>
      </c>
      <c r="UG1" t="s">
        <v>869</v>
      </c>
      <c r="UH1" t="s">
        <v>870</v>
      </c>
      <c r="UI1" t="s">
        <v>871</v>
      </c>
      <c r="UJ1" t="s">
        <v>872</v>
      </c>
      <c r="UK1" t="s">
        <v>873</v>
      </c>
      <c r="UL1" t="s">
        <v>874</v>
      </c>
      <c r="UM1" t="s">
        <v>875</v>
      </c>
      <c r="UN1" t="s">
        <v>876</v>
      </c>
      <c r="UO1" t="s">
        <v>877</v>
      </c>
      <c r="UP1" t="s">
        <v>878</v>
      </c>
      <c r="UQ1" t="s">
        <v>879</v>
      </c>
      <c r="UR1" t="s">
        <v>880</v>
      </c>
      <c r="US1" t="s">
        <v>881</v>
      </c>
      <c r="UT1" t="s">
        <v>882</v>
      </c>
      <c r="UU1" t="s">
        <v>883</v>
      </c>
      <c r="UV1" t="s">
        <v>884</v>
      </c>
      <c r="UW1" t="s">
        <v>885</v>
      </c>
      <c r="UX1" t="s">
        <v>886</v>
      </c>
      <c r="UY1" t="s">
        <v>887</v>
      </c>
      <c r="UZ1" t="s">
        <v>888</v>
      </c>
      <c r="VA1" t="s">
        <v>889</v>
      </c>
      <c r="VB1" t="s">
        <v>890</v>
      </c>
      <c r="VC1" t="s">
        <v>891</v>
      </c>
      <c r="VD1" t="s">
        <v>892</v>
      </c>
      <c r="VE1" t="s">
        <v>893</v>
      </c>
      <c r="VF1" t="s">
        <v>894</v>
      </c>
      <c r="VG1" t="s">
        <v>895</v>
      </c>
      <c r="VH1" t="s">
        <v>896</v>
      </c>
      <c r="VI1" t="s">
        <v>897</v>
      </c>
      <c r="VJ1" t="s">
        <v>898</v>
      </c>
      <c r="VK1" t="s">
        <v>899</v>
      </c>
      <c r="VL1" t="s">
        <v>900</v>
      </c>
      <c r="VM1" t="s">
        <v>901</v>
      </c>
      <c r="VN1" t="s">
        <v>902</v>
      </c>
      <c r="VO1" t="s">
        <v>903</v>
      </c>
      <c r="VP1" t="s">
        <v>904</v>
      </c>
      <c r="VQ1" t="s">
        <v>905</v>
      </c>
      <c r="VR1" t="s">
        <v>906</v>
      </c>
      <c r="VS1" t="s">
        <v>907</v>
      </c>
      <c r="VT1" t="s">
        <v>908</v>
      </c>
      <c r="VU1" t="s">
        <v>909</v>
      </c>
      <c r="VV1" t="s">
        <v>910</v>
      </c>
      <c r="VW1" t="s">
        <v>911</v>
      </c>
      <c r="VX1" t="s">
        <v>912</v>
      </c>
      <c r="VY1" t="s">
        <v>913</v>
      </c>
      <c r="VZ1" t="s">
        <v>914</v>
      </c>
      <c r="WA1" t="s">
        <v>915</v>
      </c>
      <c r="WB1" t="s">
        <v>916</v>
      </c>
      <c r="WC1" t="s">
        <v>917</v>
      </c>
      <c r="WD1" t="s">
        <v>918</v>
      </c>
      <c r="WE1" t="s">
        <v>919</v>
      </c>
      <c r="WF1" t="s">
        <v>920</v>
      </c>
      <c r="WG1" t="s">
        <v>921</v>
      </c>
      <c r="WH1" t="s">
        <v>922</v>
      </c>
      <c r="WI1" t="s">
        <v>923</v>
      </c>
      <c r="WJ1" t="s">
        <v>924</v>
      </c>
      <c r="WK1" t="s">
        <v>925</v>
      </c>
      <c r="WL1" t="s">
        <v>926</v>
      </c>
      <c r="WM1" t="s">
        <v>927</v>
      </c>
      <c r="WN1" t="s">
        <v>928</v>
      </c>
      <c r="WO1" t="s">
        <v>929</v>
      </c>
      <c r="WP1" t="s">
        <v>930</v>
      </c>
      <c r="WQ1" t="s">
        <v>931</v>
      </c>
      <c r="WR1" t="s">
        <v>932</v>
      </c>
      <c r="WS1" t="s">
        <v>933</v>
      </c>
      <c r="WT1" t="s">
        <v>934</v>
      </c>
      <c r="WU1" t="s">
        <v>935</v>
      </c>
      <c r="WV1" t="s">
        <v>936</v>
      </c>
      <c r="WW1" t="s">
        <v>937</v>
      </c>
      <c r="WX1" t="s">
        <v>938</v>
      </c>
      <c r="WY1" t="s">
        <v>939</v>
      </c>
      <c r="WZ1" t="s">
        <v>940</v>
      </c>
      <c r="XA1" t="s">
        <v>941</v>
      </c>
      <c r="XB1" t="s">
        <v>942</v>
      </c>
      <c r="XC1" t="s">
        <v>943</v>
      </c>
      <c r="XD1" t="s">
        <v>944</v>
      </c>
      <c r="XE1" t="s">
        <v>945</v>
      </c>
      <c r="XF1" t="s">
        <v>946</v>
      </c>
      <c r="XG1" t="s">
        <v>947</v>
      </c>
      <c r="XH1" t="s">
        <v>948</v>
      </c>
      <c r="XI1" t="s">
        <v>949</v>
      </c>
      <c r="XJ1" t="s">
        <v>950</v>
      </c>
      <c r="XK1" t="s">
        <v>951</v>
      </c>
      <c r="XL1" t="s">
        <v>952</v>
      </c>
      <c r="XM1" t="s">
        <v>953</v>
      </c>
      <c r="XN1" t="s">
        <v>954</v>
      </c>
      <c r="XO1" t="s">
        <v>955</v>
      </c>
      <c r="XP1" t="s">
        <v>956</v>
      </c>
      <c r="XQ1" t="s">
        <v>957</v>
      </c>
      <c r="XR1" t="s">
        <v>958</v>
      </c>
      <c r="XS1" t="s">
        <v>311</v>
      </c>
      <c r="XT1" t="s">
        <v>312</v>
      </c>
      <c r="XU1" t="s">
        <v>313</v>
      </c>
      <c r="XV1" t="s">
        <v>314</v>
      </c>
      <c r="XW1" t="s">
        <v>315</v>
      </c>
      <c r="XX1" t="s">
        <v>316</v>
      </c>
      <c r="XY1" t="s">
        <v>317</v>
      </c>
      <c r="XZ1" t="s">
        <v>318</v>
      </c>
    </row>
    <row r="2" spans="1:650" x14ac:dyDescent="0.3">
      <c r="A2" s="1" t="s">
        <v>0</v>
      </c>
      <c r="B2" s="2">
        <v>4056979</v>
      </c>
      <c r="C2" s="5" t="s">
        <v>220</v>
      </c>
      <c r="D2" s="5" t="s">
        <v>220</v>
      </c>
      <c r="E2" s="5" t="s">
        <v>220</v>
      </c>
      <c r="F2" s="5">
        <v>21405</v>
      </c>
      <c r="G2" s="5">
        <v>16057</v>
      </c>
      <c r="H2" s="5">
        <v>15016</v>
      </c>
      <c r="I2" s="5">
        <v>10870</v>
      </c>
      <c r="J2" s="5">
        <v>11445</v>
      </c>
      <c r="K2" s="5">
        <v>9940</v>
      </c>
      <c r="L2" s="5">
        <v>21833</v>
      </c>
      <c r="M2" s="5">
        <v>1778</v>
      </c>
      <c r="N2" s="5">
        <v>6683</v>
      </c>
      <c r="O2" s="5">
        <v>5714</v>
      </c>
      <c r="P2" s="5">
        <v>5288</v>
      </c>
      <c r="Q2" s="5">
        <v>5713</v>
      </c>
      <c r="R2" s="5">
        <v>5882</v>
      </c>
      <c r="S2" s="5">
        <v>14113</v>
      </c>
      <c r="T2" s="5">
        <v>14152</v>
      </c>
      <c r="U2" s="5">
        <v>341</v>
      </c>
      <c r="V2" s="5">
        <v>739</v>
      </c>
      <c r="W2" s="5">
        <v>1822</v>
      </c>
      <c r="X2" s="5">
        <v>7431</v>
      </c>
      <c r="Y2" s="5">
        <v>14699</v>
      </c>
      <c r="Z2" s="5">
        <v>4727</v>
      </c>
      <c r="AA2" s="5">
        <v>10481</v>
      </c>
      <c r="AB2" s="5">
        <v>562</v>
      </c>
      <c r="AC2" s="5">
        <v>1444</v>
      </c>
      <c r="AD2" s="5">
        <v>22</v>
      </c>
      <c r="AE2" s="5">
        <v>3900</v>
      </c>
      <c r="AF2" s="5">
        <v>1660</v>
      </c>
      <c r="AG2" s="5">
        <v>735</v>
      </c>
      <c r="AH2" s="5">
        <v>0</v>
      </c>
      <c r="AI2" s="5" t="s">
        <v>220</v>
      </c>
      <c r="AJ2" s="5" t="s">
        <v>220</v>
      </c>
      <c r="AK2" s="5" t="s">
        <v>220</v>
      </c>
      <c r="AL2" s="5">
        <v>0</v>
      </c>
      <c r="AM2" s="5">
        <v>0</v>
      </c>
      <c r="AN2" s="5">
        <v>0</v>
      </c>
      <c r="AO2" s="5">
        <v>0</v>
      </c>
      <c r="AP2" s="5">
        <v>0</v>
      </c>
      <c r="AQ2" s="5">
        <v>0</v>
      </c>
      <c r="AR2" s="5">
        <v>0</v>
      </c>
      <c r="AS2" s="5">
        <v>0</v>
      </c>
      <c r="AT2" s="5">
        <v>0</v>
      </c>
      <c r="AU2" s="5">
        <v>0</v>
      </c>
      <c r="AV2" s="5">
        <v>199</v>
      </c>
      <c r="AW2" s="5">
        <v>450</v>
      </c>
      <c r="AX2" s="5">
        <v>16951</v>
      </c>
      <c r="AY2" s="5">
        <v>120995</v>
      </c>
      <c r="AZ2" s="5">
        <v>8521</v>
      </c>
      <c r="BA2" s="5">
        <v>8995</v>
      </c>
      <c r="BB2" s="5">
        <v>55010</v>
      </c>
      <c r="BC2" s="5">
        <v>8782</v>
      </c>
      <c r="BD2" s="5">
        <v>30003</v>
      </c>
      <c r="BE2" s="5">
        <v>25476</v>
      </c>
      <c r="BF2" s="5">
        <v>14774</v>
      </c>
      <c r="BG2" s="5">
        <v>41340</v>
      </c>
      <c r="BH2" s="5">
        <v>8761</v>
      </c>
      <c r="BI2" s="5">
        <v>9531</v>
      </c>
      <c r="BJ2" s="5">
        <v>9190</v>
      </c>
      <c r="BK2" s="5">
        <v>24923</v>
      </c>
      <c r="BL2" s="5">
        <v>380799</v>
      </c>
      <c r="BM2" s="5">
        <v>712888</v>
      </c>
      <c r="BN2" s="5">
        <v>1565774</v>
      </c>
      <c r="BO2" s="5" t="s">
        <v>220</v>
      </c>
      <c r="BP2" s="5" t="s">
        <v>220</v>
      </c>
      <c r="BQ2" s="5" t="s">
        <v>220</v>
      </c>
      <c r="BR2" s="5">
        <v>207620</v>
      </c>
      <c r="BS2" s="5">
        <v>229635</v>
      </c>
      <c r="BT2" s="5">
        <v>226753</v>
      </c>
      <c r="BU2" s="5">
        <v>115815</v>
      </c>
      <c r="BV2" s="5">
        <v>62889</v>
      </c>
      <c r="BW2" s="5">
        <v>75294</v>
      </c>
      <c r="BX2" s="5">
        <v>8620</v>
      </c>
      <c r="BY2" s="5">
        <v>12776</v>
      </c>
      <c r="BZ2" s="5">
        <v>133956</v>
      </c>
      <c r="CA2" s="5">
        <v>66221</v>
      </c>
      <c r="CB2" s="5">
        <v>96819</v>
      </c>
      <c r="CC2" s="5">
        <v>23751</v>
      </c>
      <c r="CD2" s="5">
        <v>23371</v>
      </c>
      <c r="CE2" s="5">
        <v>83321</v>
      </c>
      <c r="CF2" s="5">
        <v>36099</v>
      </c>
      <c r="CG2" s="5">
        <v>83705</v>
      </c>
      <c r="CH2" s="5">
        <v>17036</v>
      </c>
      <c r="CI2" s="5">
        <v>42382</v>
      </c>
      <c r="CJ2" s="5">
        <v>9562</v>
      </c>
      <c r="CK2" s="5">
        <v>14370</v>
      </c>
      <c r="CL2" s="5">
        <v>19384</v>
      </c>
      <c r="CM2" s="5">
        <v>35209</v>
      </c>
      <c r="CN2" s="5">
        <v>102443</v>
      </c>
      <c r="CO2" s="5">
        <v>22190</v>
      </c>
      <c r="CP2" s="5">
        <v>1655</v>
      </c>
      <c r="CQ2" s="5">
        <v>10732</v>
      </c>
      <c r="CR2" s="5">
        <v>13427</v>
      </c>
      <c r="CS2" s="5">
        <v>2959</v>
      </c>
      <c r="CT2" s="5">
        <v>15605</v>
      </c>
      <c r="CU2" s="5" t="s">
        <v>220</v>
      </c>
      <c r="CV2" s="5" t="s">
        <v>220</v>
      </c>
      <c r="CW2" s="5" t="s">
        <v>220</v>
      </c>
      <c r="CX2" s="5">
        <v>182424</v>
      </c>
      <c r="CY2" s="5">
        <v>172350</v>
      </c>
      <c r="CZ2" s="5">
        <v>174479</v>
      </c>
      <c r="DA2" s="5">
        <v>196024</v>
      </c>
      <c r="DB2" s="5">
        <v>148950</v>
      </c>
      <c r="DC2" s="5">
        <v>126069</v>
      </c>
      <c r="DD2" s="5">
        <v>112294</v>
      </c>
      <c r="DE2" s="5">
        <v>86907</v>
      </c>
      <c r="DF2" s="5">
        <v>133016</v>
      </c>
      <c r="DG2" s="5">
        <v>109972</v>
      </c>
      <c r="DH2" s="5">
        <v>137995</v>
      </c>
      <c r="DI2" s="5">
        <v>81108</v>
      </c>
      <c r="DJ2" s="5">
        <v>77560</v>
      </c>
      <c r="DK2" s="5">
        <v>108477</v>
      </c>
      <c r="DL2" s="5">
        <v>36448</v>
      </c>
      <c r="DM2" s="5">
        <v>68236</v>
      </c>
      <c r="DN2" s="5">
        <v>74695</v>
      </c>
      <c r="DO2" s="5">
        <v>91382</v>
      </c>
      <c r="DP2" s="5">
        <v>75273</v>
      </c>
      <c r="DQ2" s="5">
        <v>73444</v>
      </c>
      <c r="DR2" s="5">
        <v>77513</v>
      </c>
      <c r="DS2" s="5">
        <v>57464</v>
      </c>
      <c r="DT2" s="5">
        <v>75019</v>
      </c>
      <c r="DU2" s="5">
        <v>57940</v>
      </c>
      <c r="DV2" s="5">
        <v>43103</v>
      </c>
      <c r="DW2" s="5">
        <v>46390</v>
      </c>
      <c r="DX2" s="5">
        <v>41694</v>
      </c>
      <c r="DY2" s="5">
        <v>39659</v>
      </c>
      <c r="DZ2" s="5">
        <v>34665</v>
      </c>
      <c r="EA2" s="5" t="s">
        <v>220</v>
      </c>
      <c r="EB2" s="5" t="s">
        <v>220</v>
      </c>
      <c r="EC2" s="5" t="s">
        <v>220</v>
      </c>
      <c r="ED2" s="5">
        <v>12751</v>
      </c>
      <c r="EE2" s="5">
        <v>15601</v>
      </c>
      <c r="EF2" s="5">
        <v>6615</v>
      </c>
      <c r="EG2" s="5">
        <v>15988</v>
      </c>
      <c r="EH2" s="5">
        <v>9986</v>
      </c>
      <c r="EI2" s="5">
        <v>11988</v>
      </c>
      <c r="EJ2" s="5">
        <v>6418</v>
      </c>
      <c r="EK2" s="5">
        <v>9470</v>
      </c>
      <c r="EL2" s="5">
        <v>8940</v>
      </c>
      <c r="EM2" s="5">
        <v>10090</v>
      </c>
      <c r="EN2" s="5">
        <v>2343</v>
      </c>
      <c r="EO2" s="5">
        <v>1286</v>
      </c>
      <c r="EP2" s="5">
        <v>8377</v>
      </c>
      <c r="EQ2" s="5">
        <v>13847</v>
      </c>
      <c r="ER2" s="5">
        <v>5229</v>
      </c>
      <c r="ES2" s="5">
        <v>6750</v>
      </c>
      <c r="ET2" s="5">
        <v>5419</v>
      </c>
      <c r="EU2" s="5">
        <v>16804</v>
      </c>
      <c r="EV2" s="5">
        <v>5352</v>
      </c>
      <c r="EW2" s="5">
        <v>15488</v>
      </c>
      <c r="EX2" s="5">
        <v>24806</v>
      </c>
      <c r="EY2" s="5">
        <v>21844</v>
      </c>
      <c r="EZ2" s="5">
        <v>17467</v>
      </c>
      <c r="FA2" s="5">
        <v>4718</v>
      </c>
      <c r="FB2" s="5">
        <v>2482</v>
      </c>
      <c r="FC2" s="5">
        <v>4861</v>
      </c>
      <c r="FD2" s="5">
        <v>5288</v>
      </c>
      <c r="FE2" s="5">
        <v>8157</v>
      </c>
      <c r="FF2" s="5">
        <v>3470</v>
      </c>
      <c r="FG2" s="5" t="s">
        <v>220</v>
      </c>
      <c r="FH2" s="5" t="s">
        <v>220</v>
      </c>
      <c r="FI2" s="5" t="s">
        <v>220</v>
      </c>
      <c r="FJ2" s="5">
        <v>0</v>
      </c>
      <c r="FK2" s="5">
        <v>0</v>
      </c>
      <c r="FL2" s="5">
        <v>0</v>
      </c>
      <c r="FM2" s="5">
        <v>0</v>
      </c>
      <c r="FN2" s="5">
        <v>0</v>
      </c>
      <c r="FO2" s="5">
        <v>0</v>
      </c>
      <c r="FP2" s="5">
        <v>0</v>
      </c>
      <c r="FQ2" s="5">
        <v>0</v>
      </c>
      <c r="FR2" s="5">
        <v>0</v>
      </c>
      <c r="FS2" s="5">
        <v>0</v>
      </c>
      <c r="FT2" s="5">
        <v>0</v>
      </c>
      <c r="FU2" s="5" t="s">
        <v>220</v>
      </c>
      <c r="FV2" s="5" t="s">
        <v>220</v>
      </c>
      <c r="FW2" s="5" t="s">
        <v>220</v>
      </c>
      <c r="FX2" s="5" t="s">
        <v>220</v>
      </c>
      <c r="FY2" s="5" t="s">
        <v>220</v>
      </c>
      <c r="FZ2" s="5" t="s">
        <v>220</v>
      </c>
      <c r="GA2" s="5" t="s">
        <v>220</v>
      </c>
      <c r="GB2" s="5" t="s">
        <v>220</v>
      </c>
      <c r="GC2" s="5" t="s">
        <v>220</v>
      </c>
      <c r="GD2" s="5" t="s">
        <v>220</v>
      </c>
      <c r="GE2" s="5" t="s">
        <v>220</v>
      </c>
      <c r="GF2" s="5" t="s">
        <v>220</v>
      </c>
      <c r="GG2" s="5" t="s">
        <v>220</v>
      </c>
      <c r="GH2" s="5" t="s">
        <v>220</v>
      </c>
      <c r="GI2" s="5" t="s">
        <v>220</v>
      </c>
      <c r="GJ2" s="5" t="s">
        <v>220</v>
      </c>
      <c r="GK2" s="5" t="s">
        <v>220</v>
      </c>
      <c r="GL2" s="5" t="s">
        <v>220</v>
      </c>
      <c r="GM2" s="5" t="s">
        <v>220</v>
      </c>
      <c r="GN2" s="5" t="s">
        <v>220</v>
      </c>
      <c r="GO2" s="5" t="s">
        <v>220</v>
      </c>
      <c r="GP2" s="5">
        <v>424200</v>
      </c>
      <c r="GQ2" s="5">
        <v>433643</v>
      </c>
      <c r="GR2" s="5">
        <v>422863</v>
      </c>
      <c r="GS2" s="5">
        <v>338696</v>
      </c>
      <c r="GT2" s="5">
        <v>233270</v>
      </c>
      <c r="GU2" s="5">
        <v>223292</v>
      </c>
      <c r="GV2" s="5">
        <v>149165</v>
      </c>
      <c r="GW2" s="5">
        <v>110932</v>
      </c>
      <c r="GX2" s="5">
        <v>282595</v>
      </c>
      <c r="GY2" s="5">
        <v>191998</v>
      </c>
      <c r="GZ2" s="5">
        <v>242645</v>
      </c>
      <c r="HA2" s="5">
        <v>112307</v>
      </c>
      <c r="HB2" s="5">
        <v>132141</v>
      </c>
      <c r="HC2" s="5">
        <v>340753</v>
      </c>
      <c r="HD2" s="5">
        <v>100450</v>
      </c>
      <c r="HE2" s="5">
        <v>168026</v>
      </c>
      <c r="HF2" s="5">
        <v>152900</v>
      </c>
      <c r="HG2" s="5">
        <v>161171</v>
      </c>
      <c r="HH2" s="5">
        <v>127620</v>
      </c>
      <c r="HI2" s="5">
        <v>143478</v>
      </c>
      <c r="HJ2" s="5">
        <v>141204</v>
      </c>
      <c r="HK2" s="5">
        <v>166338</v>
      </c>
      <c r="HL2" s="5">
        <v>204252</v>
      </c>
      <c r="HM2" s="5">
        <v>95823</v>
      </c>
      <c r="HN2" s="5">
        <v>56452</v>
      </c>
      <c r="HO2" s="5">
        <v>20309</v>
      </c>
      <c r="HP2" s="5">
        <v>442868</v>
      </c>
      <c r="HQ2" s="5">
        <v>764398</v>
      </c>
      <c r="HR2" s="5">
        <v>1619514</v>
      </c>
      <c r="HS2" s="5" t="s">
        <v>220</v>
      </c>
      <c r="HT2" s="5" t="s">
        <v>220</v>
      </c>
      <c r="HU2" s="5" t="s">
        <v>220</v>
      </c>
      <c r="HV2" s="5">
        <v>0</v>
      </c>
      <c r="HW2" s="5">
        <v>0</v>
      </c>
      <c r="HX2" s="5">
        <v>0</v>
      </c>
      <c r="HY2" s="5">
        <v>0</v>
      </c>
      <c r="HZ2" s="5">
        <v>0</v>
      </c>
      <c r="IA2" s="5">
        <v>0</v>
      </c>
      <c r="IB2" s="5">
        <v>0</v>
      </c>
      <c r="IC2" s="5">
        <v>32</v>
      </c>
      <c r="ID2" s="5">
        <v>730</v>
      </c>
      <c r="IE2" s="5">
        <v>4757</v>
      </c>
      <c r="IF2" s="5">
        <v>13097</v>
      </c>
      <c r="IG2" s="5">
        <v>57420</v>
      </c>
      <c r="IH2" s="5">
        <v>416723</v>
      </c>
      <c r="II2" s="5">
        <v>729292</v>
      </c>
      <c r="IJ2" s="5">
        <v>533238</v>
      </c>
      <c r="IK2" s="5">
        <v>2317807</v>
      </c>
      <c r="IL2" s="5">
        <v>779640</v>
      </c>
      <c r="IM2" s="5">
        <v>520925</v>
      </c>
      <c r="IN2" s="5">
        <v>478098</v>
      </c>
      <c r="IO2" s="5">
        <v>497915</v>
      </c>
      <c r="IP2" s="5">
        <v>442009</v>
      </c>
      <c r="IQ2" s="5">
        <v>354550</v>
      </c>
      <c r="IR2" s="5">
        <v>420855</v>
      </c>
      <c r="IS2" s="5">
        <v>469203</v>
      </c>
      <c r="IT2" s="5">
        <v>363422</v>
      </c>
      <c r="IU2" s="5">
        <v>358407</v>
      </c>
      <c r="IV2" s="5">
        <v>361599</v>
      </c>
      <c r="IW2" s="5">
        <v>372749</v>
      </c>
      <c r="IX2" s="5">
        <v>364881</v>
      </c>
      <c r="IY2" s="5" t="s">
        <v>220</v>
      </c>
      <c r="IZ2" s="5" t="s">
        <v>220</v>
      </c>
      <c r="JA2" s="5" t="s">
        <v>220</v>
      </c>
      <c r="JB2" s="5">
        <v>0</v>
      </c>
      <c r="JC2" s="5">
        <v>0</v>
      </c>
      <c r="JD2" s="5">
        <v>0</v>
      </c>
      <c r="JE2" s="5">
        <v>0</v>
      </c>
      <c r="JF2" s="5">
        <v>0</v>
      </c>
      <c r="JG2" s="5">
        <v>0</v>
      </c>
      <c r="JH2" s="5">
        <v>0</v>
      </c>
      <c r="JI2" s="5">
        <v>0</v>
      </c>
      <c r="JJ2" s="5">
        <v>0</v>
      </c>
      <c r="JK2" s="5">
        <v>125</v>
      </c>
      <c r="JL2" s="5">
        <v>1002</v>
      </c>
      <c r="JM2" s="5">
        <v>14669</v>
      </c>
      <c r="JN2" s="5">
        <v>30657</v>
      </c>
      <c r="JO2" s="5">
        <v>43075</v>
      </c>
      <c r="JP2" s="5">
        <v>37707</v>
      </c>
      <c r="JQ2" s="5">
        <v>47560</v>
      </c>
      <c r="JR2" s="5">
        <v>35415</v>
      </c>
      <c r="JS2" s="5">
        <v>44123</v>
      </c>
      <c r="JT2" s="5">
        <v>38734</v>
      </c>
      <c r="JU2" s="5">
        <v>39801</v>
      </c>
      <c r="JV2" s="5">
        <v>34669</v>
      </c>
      <c r="JW2" s="5">
        <v>42988</v>
      </c>
      <c r="JX2" s="5">
        <v>44778</v>
      </c>
      <c r="JY2" s="5">
        <v>55296</v>
      </c>
      <c r="JZ2" s="5">
        <v>37750</v>
      </c>
      <c r="KA2" s="5">
        <v>43660</v>
      </c>
      <c r="KB2" s="5">
        <v>39846</v>
      </c>
      <c r="KC2" s="5">
        <v>38540</v>
      </c>
      <c r="KD2" s="5">
        <v>21456</v>
      </c>
      <c r="KE2" s="5" t="s">
        <v>220</v>
      </c>
      <c r="KF2" s="5" t="s">
        <v>220</v>
      </c>
      <c r="KG2" s="5" t="s">
        <v>220</v>
      </c>
      <c r="KH2" s="5">
        <v>248525</v>
      </c>
      <c r="KI2" s="5">
        <v>231760</v>
      </c>
      <c r="KJ2" s="5">
        <v>209423</v>
      </c>
      <c r="KK2" s="5">
        <v>151362</v>
      </c>
      <c r="KL2" s="5">
        <v>137111</v>
      </c>
      <c r="KM2" s="5">
        <v>121357</v>
      </c>
      <c r="KN2" s="5">
        <v>118728</v>
      </c>
      <c r="KO2" s="5">
        <v>108416</v>
      </c>
      <c r="KP2" s="5">
        <v>99664</v>
      </c>
      <c r="KQ2" s="5">
        <v>94202</v>
      </c>
      <c r="KR2" s="5">
        <v>90410</v>
      </c>
      <c r="KS2" s="5">
        <v>83740</v>
      </c>
      <c r="KT2" s="5">
        <v>83112</v>
      </c>
      <c r="KU2" s="5">
        <v>73449</v>
      </c>
      <c r="KV2" s="5">
        <v>67498</v>
      </c>
      <c r="KW2" s="5">
        <v>85945</v>
      </c>
      <c r="KX2" s="5">
        <v>76633</v>
      </c>
      <c r="KY2" s="5">
        <v>65219</v>
      </c>
      <c r="KZ2" s="5">
        <v>52266</v>
      </c>
      <c r="LA2" s="5">
        <v>51706</v>
      </c>
      <c r="LB2" s="5">
        <v>19381</v>
      </c>
      <c r="LC2" s="5">
        <v>11884</v>
      </c>
      <c r="LD2" s="5">
        <v>10111</v>
      </c>
      <c r="LE2" s="5">
        <v>10934</v>
      </c>
      <c r="LF2" s="5">
        <v>9704</v>
      </c>
      <c r="LG2" s="5">
        <v>11042</v>
      </c>
      <c r="LH2" s="5">
        <v>10000</v>
      </c>
      <c r="LI2" s="5">
        <v>11101</v>
      </c>
      <c r="LJ2" s="5">
        <v>5250</v>
      </c>
      <c r="LK2" s="5" t="s">
        <v>220</v>
      </c>
      <c r="LL2" s="5" t="s">
        <v>220</v>
      </c>
      <c r="LM2" s="5" t="s">
        <v>220</v>
      </c>
      <c r="LN2" s="5">
        <v>10026</v>
      </c>
      <c r="LO2" s="5">
        <v>10849</v>
      </c>
      <c r="LP2" s="5">
        <v>9673</v>
      </c>
      <c r="LQ2" s="5">
        <v>7781</v>
      </c>
      <c r="LR2" s="5">
        <v>6772</v>
      </c>
      <c r="LS2" s="5">
        <v>9013</v>
      </c>
      <c r="LT2" s="5">
        <v>7655</v>
      </c>
      <c r="LU2" s="5">
        <v>8282</v>
      </c>
      <c r="LV2" s="5">
        <v>7727</v>
      </c>
      <c r="LW2" s="5">
        <v>7402</v>
      </c>
      <c r="LX2" s="5">
        <v>8638</v>
      </c>
      <c r="LY2" s="5">
        <v>8191</v>
      </c>
      <c r="LZ2" s="5">
        <v>5464</v>
      </c>
      <c r="MA2" s="5">
        <v>5719</v>
      </c>
      <c r="MB2" s="5">
        <v>5446</v>
      </c>
      <c r="MC2" s="5">
        <v>4614</v>
      </c>
      <c r="MD2" s="5">
        <v>3811</v>
      </c>
      <c r="ME2" s="5">
        <v>4819</v>
      </c>
      <c r="MF2" s="5">
        <v>3889</v>
      </c>
      <c r="MG2" s="5">
        <v>2316</v>
      </c>
      <c r="MH2" s="5">
        <v>2763</v>
      </c>
      <c r="MI2" s="5">
        <v>3377</v>
      </c>
      <c r="MJ2" s="5">
        <v>4252</v>
      </c>
      <c r="MK2" s="5">
        <v>4754</v>
      </c>
      <c r="ML2" s="5">
        <v>4691</v>
      </c>
      <c r="MM2" s="5">
        <v>5338</v>
      </c>
      <c r="MN2" s="5">
        <v>4911</v>
      </c>
      <c r="MO2" s="5">
        <v>5180</v>
      </c>
      <c r="MP2" s="5">
        <v>3953</v>
      </c>
      <c r="MQ2" s="5" t="s">
        <v>220</v>
      </c>
      <c r="MR2" s="5" t="s">
        <v>220</v>
      </c>
      <c r="MS2" s="5" t="s">
        <v>220</v>
      </c>
      <c r="MT2" s="5">
        <v>0</v>
      </c>
      <c r="MU2" s="5">
        <v>0</v>
      </c>
      <c r="MV2" s="5">
        <v>0</v>
      </c>
      <c r="MW2" s="5">
        <v>0</v>
      </c>
      <c r="MX2" s="5">
        <v>0</v>
      </c>
      <c r="MY2" s="5">
        <v>0</v>
      </c>
      <c r="MZ2" s="5">
        <v>0</v>
      </c>
      <c r="NA2" s="5">
        <v>0</v>
      </c>
      <c r="NB2" s="5">
        <v>0</v>
      </c>
      <c r="NC2" s="5">
        <v>0</v>
      </c>
      <c r="ND2" s="5">
        <v>0</v>
      </c>
      <c r="NE2" s="5" t="s">
        <v>220</v>
      </c>
      <c r="NF2" s="5" t="s">
        <v>220</v>
      </c>
      <c r="NG2" s="5" t="s">
        <v>220</v>
      </c>
      <c r="NH2" s="5" t="s">
        <v>220</v>
      </c>
      <c r="NI2" s="5" t="s">
        <v>220</v>
      </c>
      <c r="NJ2" s="5" t="s">
        <v>220</v>
      </c>
      <c r="NK2" s="5" t="s">
        <v>220</v>
      </c>
      <c r="NL2" s="5" t="s">
        <v>220</v>
      </c>
      <c r="NM2" s="5" t="s">
        <v>220</v>
      </c>
      <c r="NN2" s="5" t="s">
        <v>220</v>
      </c>
      <c r="NO2" s="5" t="s">
        <v>220</v>
      </c>
      <c r="NP2" s="5" t="s">
        <v>220</v>
      </c>
      <c r="NQ2" s="5" t="s">
        <v>220</v>
      </c>
      <c r="NR2" s="5" t="s">
        <v>220</v>
      </c>
      <c r="NS2" s="5" t="s">
        <v>220</v>
      </c>
      <c r="NT2" s="5" t="s">
        <v>220</v>
      </c>
      <c r="NU2" s="5" t="s">
        <v>220</v>
      </c>
      <c r="NV2" s="5" t="s">
        <v>220</v>
      </c>
      <c r="NW2" s="5" t="s">
        <v>220</v>
      </c>
      <c r="NX2" s="5" t="s">
        <v>220</v>
      </c>
      <c r="NY2" s="5" t="s">
        <v>220</v>
      </c>
      <c r="NZ2" s="5">
        <v>0</v>
      </c>
      <c r="OA2" s="5">
        <v>0</v>
      </c>
      <c r="OB2" s="5">
        <v>0</v>
      </c>
      <c r="OC2" s="5">
        <v>0</v>
      </c>
      <c r="OD2" s="5">
        <v>0</v>
      </c>
      <c r="OE2" s="5">
        <v>0</v>
      </c>
      <c r="OF2" s="5">
        <v>0</v>
      </c>
      <c r="OG2" s="5">
        <v>0</v>
      </c>
      <c r="OH2" s="5">
        <v>0</v>
      </c>
      <c r="OI2" s="5">
        <v>0</v>
      </c>
      <c r="OJ2" s="5">
        <v>0</v>
      </c>
      <c r="OK2" s="5" t="s">
        <v>220</v>
      </c>
      <c r="OL2" s="5" t="s">
        <v>220</v>
      </c>
      <c r="OM2" s="5" t="s">
        <v>220</v>
      </c>
      <c r="ON2" s="5" t="s">
        <v>220</v>
      </c>
      <c r="OO2" s="5" t="s">
        <v>220</v>
      </c>
      <c r="OP2" s="5" t="s">
        <v>220</v>
      </c>
      <c r="OQ2" s="5" t="s">
        <v>220</v>
      </c>
      <c r="OR2" s="5" t="s">
        <v>220</v>
      </c>
      <c r="OS2" s="5" t="s">
        <v>220</v>
      </c>
      <c r="OT2" s="5" t="s">
        <v>220</v>
      </c>
      <c r="OU2" s="5" t="s">
        <v>220</v>
      </c>
      <c r="OV2" s="5" t="s">
        <v>220</v>
      </c>
      <c r="OW2" s="5" t="s">
        <v>220</v>
      </c>
      <c r="OX2" s="5" t="s">
        <v>220</v>
      </c>
      <c r="OY2" s="5" t="s">
        <v>220</v>
      </c>
      <c r="OZ2" s="5" t="s">
        <v>220</v>
      </c>
      <c r="PA2" s="5" t="s">
        <v>220</v>
      </c>
      <c r="PB2" s="5" t="s">
        <v>220</v>
      </c>
      <c r="PC2" s="5" t="s">
        <v>220</v>
      </c>
      <c r="PD2" s="5" t="s">
        <v>220</v>
      </c>
      <c r="PE2" s="5" t="s">
        <v>220</v>
      </c>
      <c r="PF2" s="5">
        <v>41309</v>
      </c>
      <c r="PG2" s="5">
        <v>46524</v>
      </c>
      <c r="PH2" s="5">
        <v>41856</v>
      </c>
      <c r="PI2" s="5">
        <v>38306</v>
      </c>
      <c r="PJ2" s="5">
        <v>34617</v>
      </c>
      <c r="PK2" s="5">
        <v>38121</v>
      </c>
      <c r="PL2" s="5">
        <v>60383</v>
      </c>
      <c r="PM2" s="5">
        <v>29838</v>
      </c>
      <c r="PN2" s="5">
        <v>33075</v>
      </c>
      <c r="PO2" s="5">
        <v>34133</v>
      </c>
      <c r="PP2" s="5">
        <v>30651</v>
      </c>
      <c r="PQ2" s="5">
        <v>35668</v>
      </c>
      <c r="PR2" s="5">
        <v>30527</v>
      </c>
      <c r="PS2" s="5">
        <v>26869</v>
      </c>
      <c r="PT2" s="5">
        <v>40593</v>
      </c>
      <c r="PU2" s="5">
        <v>29693</v>
      </c>
      <c r="PV2" s="5">
        <v>21678</v>
      </c>
      <c r="PW2" s="5">
        <v>17028</v>
      </c>
      <c r="PX2" s="5">
        <v>13280</v>
      </c>
      <c r="PY2" s="5">
        <v>17321</v>
      </c>
      <c r="PZ2" s="5">
        <v>14056</v>
      </c>
      <c r="QA2" s="5">
        <v>16890</v>
      </c>
      <c r="QB2" s="5">
        <v>16429</v>
      </c>
      <c r="QC2" s="5">
        <v>18848</v>
      </c>
      <c r="QD2" s="5">
        <v>15554</v>
      </c>
      <c r="QE2" s="5">
        <v>15798</v>
      </c>
      <c r="QF2" s="5">
        <v>16338</v>
      </c>
      <c r="QG2" s="5">
        <v>16036</v>
      </c>
      <c r="QH2" s="5">
        <v>14148</v>
      </c>
      <c r="QI2" s="5" t="s">
        <v>220</v>
      </c>
      <c r="QJ2" s="5" t="s">
        <v>220</v>
      </c>
      <c r="QK2" s="5" t="s">
        <v>220</v>
      </c>
      <c r="QL2" s="5">
        <v>27366</v>
      </c>
      <c r="QM2" s="5">
        <v>30798</v>
      </c>
      <c r="QN2" s="5">
        <v>27377</v>
      </c>
      <c r="QO2" s="5">
        <v>23765</v>
      </c>
      <c r="QP2" s="5">
        <v>22437</v>
      </c>
      <c r="QQ2" s="5">
        <v>23180</v>
      </c>
      <c r="QR2" s="5">
        <v>19855</v>
      </c>
      <c r="QS2" s="5">
        <v>21143</v>
      </c>
      <c r="QT2" s="5">
        <v>24206</v>
      </c>
      <c r="QU2" s="5">
        <v>25285</v>
      </c>
      <c r="QV2" s="5">
        <v>22834</v>
      </c>
      <c r="QW2" s="5">
        <v>22660</v>
      </c>
      <c r="QX2" s="5">
        <v>21468</v>
      </c>
      <c r="QY2" s="5">
        <v>14775</v>
      </c>
      <c r="QZ2" s="5">
        <v>13680</v>
      </c>
      <c r="RA2" s="5">
        <v>13310</v>
      </c>
      <c r="RB2" s="5">
        <v>14873</v>
      </c>
      <c r="RC2" s="5">
        <v>14925</v>
      </c>
      <c r="RD2" s="5">
        <v>13833</v>
      </c>
      <c r="RE2" s="5">
        <v>12379</v>
      </c>
      <c r="RF2" s="5">
        <v>11269</v>
      </c>
      <c r="RG2" s="5">
        <v>12588</v>
      </c>
      <c r="RH2" s="5">
        <v>14879</v>
      </c>
      <c r="RI2" s="5">
        <v>14848</v>
      </c>
      <c r="RJ2" s="5">
        <v>14492</v>
      </c>
      <c r="RK2" s="5">
        <v>15247</v>
      </c>
      <c r="RL2" s="5">
        <v>13948</v>
      </c>
      <c r="RM2" s="5">
        <v>14904</v>
      </c>
      <c r="RN2" s="5">
        <v>14153</v>
      </c>
      <c r="RO2" s="5" t="s">
        <v>220</v>
      </c>
      <c r="RP2" s="5" t="s">
        <v>220</v>
      </c>
      <c r="RQ2" s="5" t="s">
        <v>220</v>
      </c>
      <c r="RR2" s="5">
        <v>7701</v>
      </c>
      <c r="RS2" s="5">
        <v>10081</v>
      </c>
      <c r="RT2" s="5">
        <v>9440</v>
      </c>
      <c r="RU2" s="5">
        <v>11717</v>
      </c>
      <c r="RV2" s="5">
        <v>15921</v>
      </c>
      <c r="RW2" s="5">
        <v>17731</v>
      </c>
      <c r="RX2" s="5">
        <v>18747</v>
      </c>
      <c r="RY2" s="5">
        <v>19269</v>
      </c>
      <c r="RZ2" s="5">
        <v>20891</v>
      </c>
      <c r="SA2" s="5">
        <v>21227</v>
      </c>
      <c r="SB2" s="5">
        <v>22668</v>
      </c>
      <c r="SC2" s="5">
        <v>26868</v>
      </c>
      <c r="SD2" s="5">
        <v>23369</v>
      </c>
      <c r="SE2" s="5">
        <v>21935</v>
      </c>
      <c r="SF2" s="5">
        <v>25946</v>
      </c>
      <c r="SG2" s="5">
        <v>30993</v>
      </c>
      <c r="SH2" s="5">
        <v>27664</v>
      </c>
      <c r="SI2" s="5">
        <v>24304</v>
      </c>
      <c r="SJ2" s="5">
        <v>15876</v>
      </c>
      <c r="SK2" s="5">
        <v>15896</v>
      </c>
      <c r="SL2" s="5">
        <v>17340</v>
      </c>
      <c r="SM2" s="5">
        <v>13884</v>
      </c>
      <c r="SN2" s="5">
        <v>17128</v>
      </c>
      <c r="SO2" s="5">
        <v>18118</v>
      </c>
      <c r="SP2" s="5">
        <v>17721</v>
      </c>
      <c r="SQ2" s="5">
        <v>17326</v>
      </c>
      <c r="SR2" s="5">
        <v>16691</v>
      </c>
      <c r="SS2" s="5">
        <v>27613</v>
      </c>
      <c r="ST2" s="5">
        <v>25935</v>
      </c>
      <c r="SU2" s="5" t="s">
        <v>220</v>
      </c>
      <c r="SV2" s="5" t="s">
        <v>220</v>
      </c>
      <c r="SW2" s="5" t="s">
        <v>220</v>
      </c>
      <c r="SX2" s="5">
        <v>15645</v>
      </c>
      <c r="SY2" s="5">
        <v>16602</v>
      </c>
      <c r="SZ2" s="5">
        <v>15026</v>
      </c>
      <c r="TA2" s="5">
        <v>15471</v>
      </c>
      <c r="TB2" s="5">
        <v>14752</v>
      </c>
      <c r="TC2" s="5">
        <v>17033</v>
      </c>
      <c r="TD2" s="5">
        <v>20231</v>
      </c>
      <c r="TE2" s="5">
        <v>18710</v>
      </c>
      <c r="TF2" s="5">
        <v>10366</v>
      </c>
      <c r="TG2" s="5">
        <v>10193</v>
      </c>
      <c r="TH2" s="5">
        <v>10720</v>
      </c>
      <c r="TI2" s="5">
        <v>8913</v>
      </c>
      <c r="TJ2" s="5">
        <v>7028</v>
      </c>
      <c r="TK2" s="5">
        <v>8808</v>
      </c>
      <c r="TL2" s="5">
        <v>9199</v>
      </c>
      <c r="TM2" s="5">
        <v>10902</v>
      </c>
      <c r="TN2" s="5">
        <v>10509</v>
      </c>
      <c r="TO2" s="5">
        <v>11300</v>
      </c>
      <c r="TP2" s="5">
        <v>10338</v>
      </c>
      <c r="TQ2" s="5">
        <v>17833</v>
      </c>
      <c r="TR2" s="5">
        <v>9948</v>
      </c>
      <c r="TS2" s="5">
        <v>5714</v>
      </c>
      <c r="TT2" s="5">
        <v>3920</v>
      </c>
      <c r="TU2" s="5">
        <v>3113</v>
      </c>
      <c r="TV2" s="5">
        <v>2984</v>
      </c>
      <c r="TW2" s="5">
        <v>3042</v>
      </c>
      <c r="TX2" s="5">
        <v>3047</v>
      </c>
      <c r="TY2" s="5">
        <v>2805</v>
      </c>
      <c r="TZ2" s="5">
        <v>2700</v>
      </c>
      <c r="UA2" s="5" t="s">
        <v>220</v>
      </c>
      <c r="UB2" s="5" t="s">
        <v>220</v>
      </c>
      <c r="UC2" s="5" t="s">
        <v>220</v>
      </c>
      <c r="UD2" s="5">
        <v>189</v>
      </c>
      <c r="UE2" s="5">
        <v>225</v>
      </c>
      <c r="UF2" s="5">
        <v>261</v>
      </c>
      <c r="UG2" s="5">
        <v>139</v>
      </c>
      <c r="UH2" s="5">
        <v>9</v>
      </c>
      <c r="UI2" s="5">
        <v>8</v>
      </c>
      <c r="UJ2" s="5">
        <v>14</v>
      </c>
      <c r="UK2" s="5">
        <v>26</v>
      </c>
      <c r="UL2" s="5">
        <v>17</v>
      </c>
      <c r="UM2" s="5">
        <v>21</v>
      </c>
      <c r="UN2" s="5">
        <v>122</v>
      </c>
      <c r="UO2" s="5">
        <v>170</v>
      </c>
      <c r="UP2" s="5">
        <v>172</v>
      </c>
      <c r="UQ2" s="5">
        <v>120</v>
      </c>
      <c r="UR2" s="5">
        <v>118</v>
      </c>
      <c r="US2" s="5">
        <v>29</v>
      </c>
      <c r="UT2" s="5">
        <v>14</v>
      </c>
      <c r="UU2" s="5">
        <v>0</v>
      </c>
      <c r="UV2" s="5">
        <v>0</v>
      </c>
      <c r="UW2" s="5">
        <v>4</v>
      </c>
      <c r="UX2" s="5">
        <v>43</v>
      </c>
      <c r="UY2" s="5">
        <v>4083</v>
      </c>
      <c r="UZ2" s="5">
        <v>3988</v>
      </c>
      <c r="VA2" s="5">
        <v>4274</v>
      </c>
      <c r="VB2" s="5">
        <v>3759</v>
      </c>
      <c r="VC2" s="5">
        <v>2981</v>
      </c>
      <c r="VD2" s="5">
        <v>3129</v>
      </c>
      <c r="VE2" s="5">
        <v>2756</v>
      </c>
      <c r="VF2" s="5">
        <v>2242</v>
      </c>
      <c r="VG2" s="5" t="s">
        <v>220</v>
      </c>
      <c r="VH2" s="5" t="s">
        <v>220</v>
      </c>
      <c r="VI2" s="5" t="s">
        <v>220</v>
      </c>
      <c r="VJ2" s="5">
        <v>36012</v>
      </c>
      <c r="VK2" s="5">
        <v>38234</v>
      </c>
      <c r="VL2" s="5">
        <v>37147</v>
      </c>
      <c r="VM2" s="5">
        <v>35507</v>
      </c>
      <c r="VN2" s="5">
        <v>33757</v>
      </c>
      <c r="VO2" s="5">
        <v>42193</v>
      </c>
      <c r="VP2" s="5">
        <v>50416</v>
      </c>
      <c r="VQ2" s="5">
        <v>56716</v>
      </c>
      <c r="VR2" s="5">
        <v>68429</v>
      </c>
      <c r="VS2" s="5">
        <v>71583</v>
      </c>
      <c r="VT2" s="5">
        <v>79286</v>
      </c>
      <c r="VU2" s="5">
        <v>86361</v>
      </c>
      <c r="VV2" s="5">
        <v>95928</v>
      </c>
      <c r="VW2" s="5">
        <v>90597</v>
      </c>
      <c r="VX2" s="5">
        <v>97554</v>
      </c>
      <c r="VY2" s="5">
        <v>84722</v>
      </c>
      <c r="VZ2" s="5">
        <v>108064</v>
      </c>
      <c r="WA2" s="5">
        <v>100834</v>
      </c>
      <c r="WB2" s="5">
        <v>96500</v>
      </c>
      <c r="WC2" s="5">
        <v>113698</v>
      </c>
      <c r="WD2" s="5">
        <v>117983</v>
      </c>
      <c r="WE2" s="5">
        <v>73928</v>
      </c>
      <c r="WF2" s="5">
        <v>111002</v>
      </c>
      <c r="WG2" s="5">
        <v>136278</v>
      </c>
      <c r="WH2" s="5">
        <v>84147</v>
      </c>
      <c r="WI2" s="5">
        <v>92089</v>
      </c>
      <c r="WJ2" s="5">
        <v>126544</v>
      </c>
      <c r="WK2" s="5">
        <v>85849</v>
      </c>
      <c r="WL2" s="5">
        <v>65685</v>
      </c>
      <c r="WM2" s="5" t="s">
        <v>220</v>
      </c>
      <c r="WN2" s="5" t="s">
        <v>220</v>
      </c>
      <c r="WO2" s="5" t="s">
        <v>220</v>
      </c>
      <c r="WP2" s="5">
        <v>11229</v>
      </c>
      <c r="WQ2" s="5">
        <v>13782</v>
      </c>
      <c r="WR2" s="5">
        <v>10073</v>
      </c>
      <c r="WS2" s="5">
        <v>8138</v>
      </c>
      <c r="WT2" s="5">
        <v>7404</v>
      </c>
      <c r="WU2" s="5">
        <v>8398</v>
      </c>
      <c r="WV2" s="5">
        <v>7779</v>
      </c>
      <c r="WW2" s="5">
        <v>7104</v>
      </c>
      <c r="WX2" s="5">
        <v>6311</v>
      </c>
      <c r="WY2" s="5">
        <v>6367</v>
      </c>
      <c r="WZ2" s="5">
        <v>5991</v>
      </c>
      <c r="XA2" s="5">
        <v>5368</v>
      </c>
      <c r="XB2" s="5">
        <v>6010</v>
      </c>
      <c r="XC2" s="5">
        <v>7792</v>
      </c>
      <c r="XD2" s="5">
        <v>6559</v>
      </c>
      <c r="XE2" s="5">
        <v>5726</v>
      </c>
      <c r="XF2" s="5">
        <v>6429</v>
      </c>
      <c r="XG2" s="5">
        <v>6298</v>
      </c>
      <c r="XH2" s="5">
        <v>7323</v>
      </c>
      <c r="XI2" s="5">
        <v>5296</v>
      </c>
      <c r="XJ2" s="5">
        <v>4376</v>
      </c>
      <c r="XK2" s="5">
        <v>4249</v>
      </c>
      <c r="XL2" s="5">
        <v>4628</v>
      </c>
      <c r="XM2" s="5">
        <v>6454</v>
      </c>
      <c r="XN2" s="5">
        <v>4465</v>
      </c>
      <c r="XO2" s="5">
        <v>3846</v>
      </c>
      <c r="XP2" s="5">
        <v>2979</v>
      </c>
      <c r="XQ2" s="5">
        <v>2811</v>
      </c>
      <c r="XR2" s="5">
        <v>2776</v>
      </c>
      <c r="XS2" s="2">
        <v>3278</v>
      </c>
      <c r="XT2" s="3" t="s">
        <v>220</v>
      </c>
      <c r="XU2" s="3" t="s">
        <v>221</v>
      </c>
      <c r="XV2" s="3" t="s">
        <v>221</v>
      </c>
      <c r="XW2" s="3" t="s">
        <v>221</v>
      </c>
      <c r="XX2" s="3" t="s">
        <v>221</v>
      </c>
      <c r="XY2" s="3" t="s">
        <v>221</v>
      </c>
      <c r="XZ2" s="3"/>
    </row>
    <row r="3" spans="1:650" x14ac:dyDescent="0.3">
      <c r="A3" s="1" t="s">
        <v>1</v>
      </c>
      <c r="B3" s="2">
        <v>4056935</v>
      </c>
      <c r="C3" s="5">
        <v>44964</v>
      </c>
      <c r="D3" s="5">
        <v>36877</v>
      </c>
      <c r="E3" s="5">
        <v>37903</v>
      </c>
      <c r="F3" s="5" t="s">
        <v>220</v>
      </c>
      <c r="G3" s="5" t="s">
        <v>220</v>
      </c>
      <c r="H3" s="5" t="s">
        <v>220</v>
      </c>
      <c r="I3" s="5" t="s">
        <v>220</v>
      </c>
      <c r="J3" s="5" t="s">
        <v>220</v>
      </c>
      <c r="K3" s="5" t="s">
        <v>220</v>
      </c>
      <c r="L3" s="5" t="s">
        <v>220</v>
      </c>
      <c r="M3" s="5" t="s">
        <v>220</v>
      </c>
      <c r="N3" s="5" t="s">
        <v>220</v>
      </c>
      <c r="O3" s="5" t="s">
        <v>220</v>
      </c>
      <c r="P3" s="5" t="s">
        <v>220</v>
      </c>
      <c r="Q3" s="5" t="s">
        <v>220</v>
      </c>
      <c r="R3" s="5" t="s">
        <v>220</v>
      </c>
      <c r="S3" s="5" t="s">
        <v>220</v>
      </c>
      <c r="T3" s="5" t="s">
        <v>220</v>
      </c>
      <c r="U3" s="5" t="s">
        <v>220</v>
      </c>
      <c r="V3" s="5" t="s">
        <v>220</v>
      </c>
      <c r="W3" s="5" t="s">
        <v>220</v>
      </c>
      <c r="X3" s="5" t="s">
        <v>220</v>
      </c>
      <c r="Y3" s="5" t="s">
        <v>220</v>
      </c>
      <c r="Z3" s="5" t="s">
        <v>220</v>
      </c>
      <c r="AA3" s="5" t="s">
        <v>220</v>
      </c>
      <c r="AB3" s="5" t="s">
        <v>220</v>
      </c>
      <c r="AC3" s="5" t="s">
        <v>220</v>
      </c>
      <c r="AD3" s="5" t="s">
        <v>220</v>
      </c>
      <c r="AE3" s="5" t="s">
        <v>220</v>
      </c>
      <c r="AF3" s="5" t="s">
        <v>220</v>
      </c>
      <c r="AG3" s="5" t="s">
        <v>220</v>
      </c>
      <c r="AH3" s="5" t="s">
        <v>220</v>
      </c>
      <c r="AI3" s="5">
        <v>1</v>
      </c>
      <c r="AJ3" s="5">
        <v>2071</v>
      </c>
      <c r="AK3" s="5">
        <v>1710</v>
      </c>
      <c r="AL3" s="5" t="s">
        <v>220</v>
      </c>
      <c r="AM3" s="5" t="s">
        <v>220</v>
      </c>
      <c r="AN3" s="5" t="s">
        <v>220</v>
      </c>
      <c r="AO3" s="5" t="s">
        <v>220</v>
      </c>
      <c r="AP3" s="5" t="s">
        <v>220</v>
      </c>
      <c r="AQ3" s="5" t="s">
        <v>220</v>
      </c>
      <c r="AR3" s="5" t="s">
        <v>220</v>
      </c>
      <c r="AS3" s="5" t="s">
        <v>220</v>
      </c>
      <c r="AT3" s="5" t="s">
        <v>220</v>
      </c>
      <c r="AU3" s="5" t="s">
        <v>220</v>
      </c>
      <c r="AV3" s="5" t="s">
        <v>220</v>
      </c>
      <c r="AW3" s="5" t="s">
        <v>220</v>
      </c>
      <c r="AX3" s="5" t="s">
        <v>220</v>
      </c>
      <c r="AY3" s="5" t="s">
        <v>220</v>
      </c>
      <c r="AZ3" s="5" t="s">
        <v>220</v>
      </c>
      <c r="BA3" s="5" t="s">
        <v>220</v>
      </c>
      <c r="BB3" s="5" t="s">
        <v>220</v>
      </c>
      <c r="BC3" s="5" t="s">
        <v>220</v>
      </c>
      <c r="BD3" s="5" t="s">
        <v>220</v>
      </c>
      <c r="BE3" s="5" t="s">
        <v>220</v>
      </c>
      <c r="BF3" s="5" t="s">
        <v>220</v>
      </c>
      <c r="BG3" s="5" t="s">
        <v>220</v>
      </c>
      <c r="BH3" s="5" t="s">
        <v>220</v>
      </c>
      <c r="BI3" s="5" t="s">
        <v>220</v>
      </c>
      <c r="BJ3" s="5" t="s">
        <v>220</v>
      </c>
      <c r="BK3" s="5" t="s">
        <v>220</v>
      </c>
      <c r="BL3" s="5" t="s">
        <v>220</v>
      </c>
      <c r="BM3" s="5" t="s">
        <v>220</v>
      </c>
      <c r="BN3" s="5" t="s">
        <v>220</v>
      </c>
      <c r="BO3" s="5">
        <v>835125</v>
      </c>
      <c r="BP3" s="5">
        <v>658152</v>
      </c>
      <c r="BQ3" s="5">
        <v>447585</v>
      </c>
      <c r="BR3" s="5" t="s">
        <v>220</v>
      </c>
      <c r="BS3" s="5" t="s">
        <v>220</v>
      </c>
      <c r="BT3" s="5" t="s">
        <v>220</v>
      </c>
      <c r="BU3" s="5" t="s">
        <v>220</v>
      </c>
      <c r="BV3" s="5" t="s">
        <v>220</v>
      </c>
      <c r="BW3" s="5" t="s">
        <v>220</v>
      </c>
      <c r="BX3" s="5" t="s">
        <v>220</v>
      </c>
      <c r="BY3" s="5" t="s">
        <v>220</v>
      </c>
      <c r="BZ3" s="5" t="s">
        <v>220</v>
      </c>
      <c r="CA3" s="5" t="s">
        <v>220</v>
      </c>
      <c r="CB3" s="5" t="s">
        <v>220</v>
      </c>
      <c r="CC3" s="5" t="s">
        <v>220</v>
      </c>
      <c r="CD3" s="5" t="s">
        <v>220</v>
      </c>
      <c r="CE3" s="5" t="s">
        <v>220</v>
      </c>
      <c r="CF3" s="5" t="s">
        <v>220</v>
      </c>
      <c r="CG3" s="5" t="s">
        <v>220</v>
      </c>
      <c r="CH3" s="5" t="s">
        <v>220</v>
      </c>
      <c r="CI3" s="5" t="s">
        <v>220</v>
      </c>
      <c r="CJ3" s="5" t="s">
        <v>220</v>
      </c>
      <c r="CK3" s="5" t="s">
        <v>220</v>
      </c>
      <c r="CL3" s="5" t="s">
        <v>220</v>
      </c>
      <c r="CM3" s="5" t="s">
        <v>220</v>
      </c>
      <c r="CN3" s="5" t="s">
        <v>220</v>
      </c>
      <c r="CO3" s="5" t="s">
        <v>220</v>
      </c>
      <c r="CP3" s="5" t="s">
        <v>220</v>
      </c>
      <c r="CQ3" s="5" t="s">
        <v>220</v>
      </c>
      <c r="CR3" s="5" t="s">
        <v>220</v>
      </c>
      <c r="CS3" s="5" t="s">
        <v>220</v>
      </c>
      <c r="CT3" s="5" t="s">
        <v>220</v>
      </c>
      <c r="CU3" s="5">
        <v>389836</v>
      </c>
      <c r="CV3" s="5">
        <v>402934</v>
      </c>
      <c r="CW3" s="5">
        <v>249463</v>
      </c>
      <c r="CX3" s="5" t="s">
        <v>220</v>
      </c>
      <c r="CY3" s="5" t="s">
        <v>220</v>
      </c>
      <c r="CZ3" s="5" t="s">
        <v>220</v>
      </c>
      <c r="DA3" s="5" t="s">
        <v>220</v>
      </c>
      <c r="DB3" s="5" t="s">
        <v>220</v>
      </c>
      <c r="DC3" s="5" t="s">
        <v>220</v>
      </c>
      <c r="DD3" s="5" t="s">
        <v>220</v>
      </c>
      <c r="DE3" s="5" t="s">
        <v>220</v>
      </c>
      <c r="DF3" s="5" t="s">
        <v>220</v>
      </c>
      <c r="DG3" s="5" t="s">
        <v>220</v>
      </c>
      <c r="DH3" s="5" t="s">
        <v>220</v>
      </c>
      <c r="DI3" s="5" t="s">
        <v>220</v>
      </c>
      <c r="DJ3" s="5" t="s">
        <v>220</v>
      </c>
      <c r="DK3" s="5" t="s">
        <v>220</v>
      </c>
      <c r="DL3" s="5" t="s">
        <v>220</v>
      </c>
      <c r="DM3" s="5" t="s">
        <v>220</v>
      </c>
      <c r="DN3" s="5" t="s">
        <v>220</v>
      </c>
      <c r="DO3" s="5" t="s">
        <v>220</v>
      </c>
      <c r="DP3" s="5" t="s">
        <v>220</v>
      </c>
      <c r="DQ3" s="5" t="s">
        <v>220</v>
      </c>
      <c r="DR3" s="5" t="s">
        <v>220</v>
      </c>
      <c r="DS3" s="5" t="s">
        <v>220</v>
      </c>
      <c r="DT3" s="5" t="s">
        <v>220</v>
      </c>
      <c r="DU3" s="5" t="s">
        <v>220</v>
      </c>
      <c r="DV3" s="5" t="s">
        <v>220</v>
      </c>
      <c r="DW3" s="5" t="s">
        <v>220</v>
      </c>
      <c r="DX3" s="5" t="s">
        <v>220</v>
      </c>
      <c r="DY3" s="5" t="s">
        <v>220</v>
      </c>
      <c r="DZ3" s="5" t="s">
        <v>220</v>
      </c>
      <c r="EA3" s="5">
        <v>68306</v>
      </c>
      <c r="EB3" s="5">
        <v>253348</v>
      </c>
      <c r="EC3" s="5">
        <v>10712</v>
      </c>
      <c r="ED3" s="5" t="s">
        <v>220</v>
      </c>
      <c r="EE3" s="5" t="s">
        <v>220</v>
      </c>
      <c r="EF3" s="5" t="s">
        <v>220</v>
      </c>
      <c r="EG3" s="5" t="s">
        <v>220</v>
      </c>
      <c r="EH3" s="5" t="s">
        <v>220</v>
      </c>
      <c r="EI3" s="5" t="s">
        <v>220</v>
      </c>
      <c r="EJ3" s="5" t="s">
        <v>220</v>
      </c>
      <c r="EK3" s="5" t="s">
        <v>220</v>
      </c>
      <c r="EL3" s="5" t="s">
        <v>220</v>
      </c>
      <c r="EM3" s="5" t="s">
        <v>220</v>
      </c>
      <c r="EN3" s="5" t="s">
        <v>220</v>
      </c>
      <c r="EO3" s="5" t="s">
        <v>220</v>
      </c>
      <c r="EP3" s="5" t="s">
        <v>220</v>
      </c>
      <c r="EQ3" s="5" t="s">
        <v>220</v>
      </c>
      <c r="ER3" s="5" t="s">
        <v>220</v>
      </c>
      <c r="ES3" s="5" t="s">
        <v>220</v>
      </c>
      <c r="ET3" s="5" t="s">
        <v>220</v>
      </c>
      <c r="EU3" s="5" t="s">
        <v>220</v>
      </c>
      <c r="EV3" s="5" t="s">
        <v>220</v>
      </c>
      <c r="EW3" s="5" t="s">
        <v>220</v>
      </c>
      <c r="EX3" s="5" t="s">
        <v>220</v>
      </c>
      <c r="EY3" s="5" t="s">
        <v>220</v>
      </c>
      <c r="EZ3" s="5" t="s">
        <v>220</v>
      </c>
      <c r="FA3" s="5" t="s">
        <v>220</v>
      </c>
      <c r="FB3" s="5" t="s">
        <v>220</v>
      </c>
      <c r="FC3" s="5" t="s">
        <v>220</v>
      </c>
      <c r="FD3" s="5" t="s">
        <v>220</v>
      </c>
      <c r="FE3" s="5" t="s">
        <v>220</v>
      </c>
      <c r="FF3" s="5" t="s">
        <v>220</v>
      </c>
      <c r="FG3" s="5">
        <v>0</v>
      </c>
      <c r="FH3" s="5">
        <v>0</v>
      </c>
      <c r="FI3" s="5">
        <v>0</v>
      </c>
      <c r="FJ3" s="5" t="s">
        <v>220</v>
      </c>
      <c r="FK3" s="5" t="s">
        <v>220</v>
      </c>
      <c r="FL3" s="5" t="s">
        <v>220</v>
      </c>
      <c r="FM3" s="5" t="s">
        <v>220</v>
      </c>
      <c r="FN3" s="5" t="s">
        <v>220</v>
      </c>
      <c r="FO3" s="5" t="s">
        <v>220</v>
      </c>
      <c r="FP3" s="5" t="s">
        <v>220</v>
      </c>
      <c r="FQ3" s="5" t="s">
        <v>220</v>
      </c>
      <c r="FR3" s="5" t="s">
        <v>220</v>
      </c>
      <c r="FS3" s="5" t="s">
        <v>220</v>
      </c>
      <c r="FT3" s="5" t="s">
        <v>220</v>
      </c>
      <c r="FU3" s="5" t="s">
        <v>220</v>
      </c>
      <c r="FV3" s="5" t="s">
        <v>220</v>
      </c>
      <c r="FW3" s="5" t="s">
        <v>220</v>
      </c>
      <c r="FX3" s="5" t="s">
        <v>220</v>
      </c>
      <c r="FY3" s="5" t="s">
        <v>220</v>
      </c>
      <c r="FZ3" s="5" t="s">
        <v>220</v>
      </c>
      <c r="GA3" s="5" t="s">
        <v>220</v>
      </c>
      <c r="GB3" s="5" t="s">
        <v>220</v>
      </c>
      <c r="GC3" s="5" t="s">
        <v>220</v>
      </c>
      <c r="GD3" s="5" t="s">
        <v>220</v>
      </c>
      <c r="GE3" s="5" t="s">
        <v>220</v>
      </c>
      <c r="GF3" s="5" t="s">
        <v>220</v>
      </c>
      <c r="GG3" s="5" t="s">
        <v>220</v>
      </c>
      <c r="GH3" s="5" t="s">
        <v>220</v>
      </c>
      <c r="GI3" s="5" t="s">
        <v>220</v>
      </c>
      <c r="GJ3" s="5" t="s">
        <v>220</v>
      </c>
      <c r="GK3" s="5" t="s">
        <v>220</v>
      </c>
      <c r="GL3" s="5" t="s">
        <v>220</v>
      </c>
      <c r="GM3" s="5">
        <v>1338231</v>
      </c>
      <c r="GN3" s="5">
        <v>1353381</v>
      </c>
      <c r="GO3" s="5">
        <v>747373</v>
      </c>
      <c r="GP3" s="5" t="s">
        <v>220</v>
      </c>
      <c r="GQ3" s="5" t="s">
        <v>220</v>
      </c>
      <c r="GR3" s="5" t="s">
        <v>220</v>
      </c>
      <c r="GS3" s="5" t="s">
        <v>220</v>
      </c>
      <c r="GT3" s="5" t="s">
        <v>220</v>
      </c>
      <c r="GU3" s="5" t="s">
        <v>220</v>
      </c>
      <c r="GV3" s="5" t="s">
        <v>220</v>
      </c>
      <c r="GW3" s="5" t="s">
        <v>220</v>
      </c>
      <c r="GX3" s="5" t="s">
        <v>220</v>
      </c>
      <c r="GY3" s="5" t="s">
        <v>220</v>
      </c>
      <c r="GZ3" s="5" t="s">
        <v>220</v>
      </c>
      <c r="HA3" s="5" t="s">
        <v>220</v>
      </c>
      <c r="HB3" s="5" t="s">
        <v>220</v>
      </c>
      <c r="HC3" s="5" t="s">
        <v>220</v>
      </c>
      <c r="HD3" s="5" t="s">
        <v>220</v>
      </c>
      <c r="HE3" s="5" t="s">
        <v>220</v>
      </c>
      <c r="HF3" s="5" t="s">
        <v>220</v>
      </c>
      <c r="HG3" s="5" t="s">
        <v>220</v>
      </c>
      <c r="HH3" s="5" t="s">
        <v>220</v>
      </c>
      <c r="HI3" s="5" t="s">
        <v>220</v>
      </c>
      <c r="HJ3" s="5" t="s">
        <v>220</v>
      </c>
      <c r="HK3" s="5" t="s">
        <v>220</v>
      </c>
      <c r="HL3" s="5" t="s">
        <v>220</v>
      </c>
      <c r="HM3" s="5" t="s">
        <v>220</v>
      </c>
      <c r="HN3" s="5" t="s">
        <v>220</v>
      </c>
      <c r="HO3" s="5" t="s">
        <v>220</v>
      </c>
      <c r="HP3" s="5" t="s">
        <v>220</v>
      </c>
      <c r="HQ3" s="5" t="s">
        <v>220</v>
      </c>
      <c r="HR3" s="5" t="s">
        <v>220</v>
      </c>
      <c r="HS3" s="5">
        <v>38645</v>
      </c>
      <c r="HT3" s="5">
        <v>48585</v>
      </c>
      <c r="HU3" s="5">
        <v>26847</v>
      </c>
      <c r="HV3" s="5" t="s">
        <v>220</v>
      </c>
      <c r="HW3" s="5" t="s">
        <v>220</v>
      </c>
      <c r="HX3" s="5" t="s">
        <v>220</v>
      </c>
      <c r="HY3" s="5" t="s">
        <v>220</v>
      </c>
      <c r="HZ3" s="5" t="s">
        <v>220</v>
      </c>
      <c r="IA3" s="5" t="s">
        <v>220</v>
      </c>
      <c r="IB3" s="5" t="s">
        <v>220</v>
      </c>
      <c r="IC3" s="5" t="s">
        <v>220</v>
      </c>
      <c r="ID3" s="5" t="s">
        <v>220</v>
      </c>
      <c r="IE3" s="5" t="s">
        <v>220</v>
      </c>
      <c r="IF3" s="5" t="s">
        <v>220</v>
      </c>
      <c r="IG3" s="5" t="s">
        <v>220</v>
      </c>
      <c r="IH3" s="5" t="s">
        <v>220</v>
      </c>
      <c r="II3" s="5" t="s">
        <v>220</v>
      </c>
      <c r="IJ3" s="5" t="s">
        <v>220</v>
      </c>
      <c r="IK3" s="5" t="s">
        <v>220</v>
      </c>
      <c r="IL3" s="5" t="s">
        <v>220</v>
      </c>
      <c r="IM3" s="5" t="s">
        <v>220</v>
      </c>
      <c r="IN3" s="5" t="s">
        <v>220</v>
      </c>
      <c r="IO3" s="5" t="s">
        <v>220</v>
      </c>
      <c r="IP3" s="5" t="s">
        <v>220</v>
      </c>
      <c r="IQ3" s="5" t="s">
        <v>220</v>
      </c>
      <c r="IR3" s="5" t="s">
        <v>220</v>
      </c>
      <c r="IS3" s="5" t="s">
        <v>220</v>
      </c>
      <c r="IT3" s="5" t="s">
        <v>220</v>
      </c>
      <c r="IU3" s="5" t="s">
        <v>220</v>
      </c>
      <c r="IV3" s="5" t="s">
        <v>220</v>
      </c>
      <c r="IW3" s="5" t="s">
        <v>220</v>
      </c>
      <c r="IX3" s="5" t="s">
        <v>220</v>
      </c>
      <c r="IY3" s="5">
        <v>5889</v>
      </c>
      <c r="IZ3" s="5">
        <v>6611</v>
      </c>
      <c r="JA3" s="5">
        <v>6043</v>
      </c>
      <c r="JB3" s="5" t="s">
        <v>220</v>
      </c>
      <c r="JC3" s="5" t="s">
        <v>220</v>
      </c>
      <c r="JD3" s="5" t="s">
        <v>220</v>
      </c>
      <c r="JE3" s="5" t="s">
        <v>220</v>
      </c>
      <c r="JF3" s="5" t="s">
        <v>220</v>
      </c>
      <c r="JG3" s="5" t="s">
        <v>220</v>
      </c>
      <c r="JH3" s="5" t="s">
        <v>220</v>
      </c>
      <c r="JI3" s="5" t="s">
        <v>220</v>
      </c>
      <c r="JJ3" s="5" t="s">
        <v>220</v>
      </c>
      <c r="JK3" s="5" t="s">
        <v>220</v>
      </c>
      <c r="JL3" s="5" t="s">
        <v>220</v>
      </c>
      <c r="JM3" s="5" t="s">
        <v>220</v>
      </c>
      <c r="JN3" s="5" t="s">
        <v>220</v>
      </c>
      <c r="JO3" s="5" t="s">
        <v>220</v>
      </c>
      <c r="JP3" s="5" t="s">
        <v>220</v>
      </c>
      <c r="JQ3" s="5" t="s">
        <v>220</v>
      </c>
      <c r="JR3" s="5" t="s">
        <v>220</v>
      </c>
      <c r="JS3" s="5" t="s">
        <v>220</v>
      </c>
      <c r="JT3" s="5" t="s">
        <v>220</v>
      </c>
      <c r="JU3" s="5" t="s">
        <v>220</v>
      </c>
      <c r="JV3" s="5" t="s">
        <v>220</v>
      </c>
      <c r="JW3" s="5" t="s">
        <v>220</v>
      </c>
      <c r="JX3" s="5" t="s">
        <v>220</v>
      </c>
      <c r="JY3" s="5" t="s">
        <v>220</v>
      </c>
      <c r="JZ3" s="5" t="s">
        <v>220</v>
      </c>
      <c r="KA3" s="5" t="s">
        <v>220</v>
      </c>
      <c r="KB3" s="5" t="s">
        <v>220</v>
      </c>
      <c r="KC3" s="5" t="s">
        <v>220</v>
      </c>
      <c r="KD3" s="5" t="s">
        <v>220</v>
      </c>
      <c r="KE3" s="5">
        <v>317033</v>
      </c>
      <c r="KF3" s="5">
        <v>324354</v>
      </c>
      <c r="KG3" s="5">
        <v>306894</v>
      </c>
      <c r="KH3" s="5" t="s">
        <v>220</v>
      </c>
      <c r="KI3" s="5" t="s">
        <v>220</v>
      </c>
      <c r="KJ3" s="5" t="s">
        <v>220</v>
      </c>
      <c r="KK3" s="5" t="s">
        <v>220</v>
      </c>
      <c r="KL3" s="5" t="s">
        <v>220</v>
      </c>
      <c r="KM3" s="5" t="s">
        <v>220</v>
      </c>
      <c r="KN3" s="5" t="s">
        <v>220</v>
      </c>
      <c r="KO3" s="5" t="s">
        <v>220</v>
      </c>
      <c r="KP3" s="5" t="s">
        <v>220</v>
      </c>
      <c r="KQ3" s="5" t="s">
        <v>220</v>
      </c>
      <c r="KR3" s="5" t="s">
        <v>220</v>
      </c>
      <c r="KS3" s="5" t="s">
        <v>220</v>
      </c>
      <c r="KT3" s="5" t="s">
        <v>220</v>
      </c>
      <c r="KU3" s="5" t="s">
        <v>220</v>
      </c>
      <c r="KV3" s="5" t="s">
        <v>220</v>
      </c>
      <c r="KW3" s="5" t="s">
        <v>220</v>
      </c>
      <c r="KX3" s="5" t="s">
        <v>220</v>
      </c>
      <c r="KY3" s="5" t="s">
        <v>220</v>
      </c>
      <c r="KZ3" s="5" t="s">
        <v>220</v>
      </c>
      <c r="LA3" s="5" t="s">
        <v>220</v>
      </c>
      <c r="LB3" s="5" t="s">
        <v>220</v>
      </c>
      <c r="LC3" s="5" t="s">
        <v>220</v>
      </c>
      <c r="LD3" s="5" t="s">
        <v>220</v>
      </c>
      <c r="LE3" s="5" t="s">
        <v>220</v>
      </c>
      <c r="LF3" s="5" t="s">
        <v>220</v>
      </c>
      <c r="LG3" s="5" t="s">
        <v>220</v>
      </c>
      <c r="LH3" s="5" t="s">
        <v>220</v>
      </c>
      <c r="LI3" s="5" t="s">
        <v>220</v>
      </c>
      <c r="LJ3" s="5" t="s">
        <v>220</v>
      </c>
      <c r="LK3" s="5">
        <v>20202</v>
      </c>
      <c r="LL3" s="5">
        <v>19708</v>
      </c>
      <c r="LM3" s="5">
        <v>12069</v>
      </c>
      <c r="LN3" s="5" t="s">
        <v>220</v>
      </c>
      <c r="LO3" s="5" t="s">
        <v>220</v>
      </c>
      <c r="LP3" s="5" t="s">
        <v>220</v>
      </c>
      <c r="LQ3" s="5" t="s">
        <v>220</v>
      </c>
      <c r="LR3" s="5" t="s">
        <v>220</v>
      </c>
      <c r="LS3" s="5" t="s">
        <v>220</v>
      </c>
      <c r="LT3" s="5" t="s">
        <v>220</v>
      </c>
      <c r="LU3" s="5" t="s">
        <v>220</v>
      </c>
      <c r="LV3" s="5" t="s">
        <v>220</v>
      </c>
      <c r="LW3" s="5" t="s">
        <v>220</v>
      </c>
      <c r="LX3" s="5" t="s">
        <v>220</v>
      </c>
      <c r="LY3" s="5" t="s">
        <v>220</v>
      </c>
      <c r="LZ3" s="5" t="s">
        <v>220</v>
      </c>
      <c r="MA3" s="5" t="s">
        <v>220</v>
      </c>
      <c r="MB3" s="5" t="s">
        <v>220</v>
      </c>
      <c r="MC3" s="5" t="s">
        <v>220</v>
      </c>
      <c r="MD3" s="5" t="s">
        <v>220</v>
      </c>
      <c r="ME3" s="5" t="s">
        <v>220</v>
      </c>
      <c r="MF3" s="5" t="s">
        <v>220</v>
      </c>
      <c r="MG3" s="5" t="s">
        <v>220</v>
      </c>
      <c r="MH3" s="5" t="s">
        <v>220</v>
      </c>
      <c r="MI3" s="5" t="s">
        <v>220</v>
      </c>
      <c r="MJ3" s="5" t="s">
        <v>220</v>
      </c>
      <c r="MK3" s="5" t="s">
        <v>220</v>
      </c>
      <c r="ML3" s="5" t="s">
        <v>220</v>
      </c>
      <c r="MM3" s="5" t="s">
        <v>220</v>
      </c>
      <c r="MN3" s="5" t="s">
        <v>220</v>
      </c>
      <c r="MO3" s="5" t="s">
        <v>220</v>
      </c>
      <c r="MP3" s="5" t="s">
        <v>220</v>
      </c>
      <c r="MQ3" s="5">
        <v>0</v>
      </c>
      <c r="MR3" s="5">
        <v>0</v>
      </c>
      <c r="MS3" s="5">
        <v>0</v>
      </c>
      <c r="MT3" s="5" t="s">
        <v>220</v>
      </c>
      <c r="MU3" s="5" t="s">
        <v>220</v>
      </c>
      <c r="MV3" s="5" t="s">
        <v>220</v>
      </c>
      <c r="MW3" s="5" t="s">
        <v>220</v>
      </c>
      <c r="MX3" s="5" t="s">
        <v>220</v>
      </c>
      <c r="MY3" s="5" t="s">
        <v>220</v>
      </c>
      <c r="MZ3" s="5" t="s">
        <v>220</v>
      </c>
      <c r="NA3" s="5" t="s">
        <v>220</v>
      </c>
      <c r="NB3" s="5" t="s">
        <v>220</v>
      </c>
      <c r="NC3" s="5" t="s">
        <v>220</v>
      </c>
      <c r="ND3" s="5" t="s">
        <v>220</v>
      </c>
      <c r="NE3" s="5" t="s">
        <v>220</v>
      </c>
      <c r="NF3" s="5" t="s">
        <v>220</v>
      </c>
      <c r="NG3" s="5" t="s">
        <v>220</v>
      </c>
      <c r="NH3" s="5" t="s">
        <v>220</v>
      </c>
      <c r="NI3" s="5" t="s">
        <v>220</v>
      </c>
      <c r="NJ3" s="5" t="s">
        <v>220</v>
      </c>
      <c r="NK3" s="5" t="s">
        <v>220</v>
      </c>
      <c r="NL3" s="5" t="s">
        <v>220</v>
      </c>
      <c r="NM3" s="5" t="s">
        <v>220</v>
      </c>
      <c r="NN3" s="5" t="s">
        <v>220</v>
      </c>
      <c r="NO3" s="5" t="s">
        <v>220</v>
      </c>
      <c r="NP3" s="5" t="s">
        <v>220</v>
      </c>
      <c r="NQ3" s="5" t="s">
        <v>220</v>
      </c>
      <c r="NR3" s="5" t="s">
        <v>220</v>
      </c>
      <c r="NS3" s="5" t="s">
        <v>220</v>
      </c>
      <c r="NT3" s="5" t="s">
        <v>220</v>
      </c>
      <c r="NU3" s="5" t="s">
        <v>220</v>
      </c>
      <c r="NV3" s="5" t="s">
        <v>220</v>
      </c>
      <c r="NW3" s="5">
        <v>0</v>
      </c>
      <c r="NX3" s="5">
        <v>0</v>
      </c>
      <c r="NY3" s="5">
        <v>0</v>
      </c>
      <c r="NZ3" s="5" t="s">
        <v>220</v>
      </c>
      <c r="OA3" s="5" t="s">
        <v>220</v>
      </c>
      <c r="OB3" s="5" t="s">
        <v>220</v>
      </c>
      <c r="OC3" s="5" t="s">
        <v>220</v>
      </c>
      <c r="OD3" s="5" t="s">
        <v>220</v>
      </c>
      <c r="OE3" s="5" t="s">
        <v>220</v>
      </c>
      <c r="OF3" s="5" t="s">
        <v>220</v>
      </c>
      <c r="OG3" s="5" t="s">
        <v>220</v>
      </c>
      <c r="OH3" s="5" t="s">
        <v>220</v>
      </c>
      <c r="OI3" s="5" t="s">
        <v>220</v>
      </c>
      <c r="OJ3" s="5" t="s">
        <v>220</v>
      </c>
      <c r="OK3" s="5" t="s">
        <v>220</v>
      </c>
      <c r="OL3" s="5" t="s">
        <v>220</v>
      </c>
      <c r="OM3" s="5" t="s">
        <v>220</v>
      </c>
      <c r="ON3" s="5" t="s">
        <v>220</v>
      </c>
      <c r="OO3" s="5" t="s">
        <v>220</v>
      </c>
      <c r="OP3" s="5" t="s">
        <v>220</v>
      </c>
      <c r="OQ3" s="5" t="s">
        <v>220</v>
      </c>
      <c r="OR3" s="5" t="s">
        <v>220</v>
      </c>
      <c r="OS3" s="5" t="s">
        <v>220</v>
      </c>
      <c r="OT3" s="5" t="s">
        <v>220</v>
      </c>
      <c r="OU3" s="5" t="s">
        <v>220</v>
      </c>
      <c r="OV3" s="5" t="s">
        <v>220</v>
      </c>
      <c r="OW3" s="5" t="s">
        <v>220</v>
      </c>
      <c r="OX3" s="5" t="s">
        <v>220</v>
      </c>
      <c r="OY3" s="5" t="s">
        <v>220</v>
      </c>
      <c r="OZ3" s="5" t="s">
        <v>220</v>
      </c>
      <c r="PA3" s="5" t="s">
        <v>220</v>
      </c>
      <c r="PB3" s="5" t="s">
        <v>220</v>
      </c>
      <c r="PC3" s="5">
        <v>57393</v>
      </c>
      <c r="PD3" s="5">
        <v>58684</v>
      </c>
      <c r="PE3" s="5">
        <v>54081</v>
      </c>
      <c r="PF3" s="5" t="s">
        <v>220</v>
      </c>
      <c r="PG3" s="5" t="s">
        <v>220</v>
      </c>
      <c r="PH3" s="5" t="s">
        <v>220</v>
      </c>
      <c r="PI3" s="5" t="s">
        <v>220</v>
      </c>
      <c r="PJ3" s="5" t="s">
        <v>220</v>
      </c>
      <c r="PK3" s="5" t="s">
        <v>220</v>
      </c>
      <c r="PL3" s="5" t="s">
        <v>220</v>
      </c>
      <c r="PM3" s="5" t="s">
        <v>220</v>
      </c>
      <c r="PN3" s="5" t="s">
        <v>220</v>
      </c>
      <c r="PO3" s="5" t="s">
        <v>220</v>
      </c>
      <c r="PP3" s="5" t="s">
        <v>220</v>
      </c>
      <c r="PQ3" s="5" t="s">
        <v>220</v>
      </c>
      <c r="PR3" s="5" t="s">
        <v>220</v>
      </c>
      <c r="PS3" s="5" t="s">
        <v>220</v>
      </c>
      <c r="PT3" s="5" t="s">
        <v>220</v>
      </c>
      <c r="PU3" s="5" t="s">
        <v>220</v>
      </c>
      <c r="PV3" s="5" t="s">
        <v>220</v>
      </c>
      <c r="PW3" s="5" t="s">
        <v>220</v>
      </c>
      <c r="PX3" s="5" t="s">
        <v>220</v>
      </c>
      <c r="PY3" s="5" t="s">
        <v>220</v>
      </c>
      <c r="PZ3" s="5" t="s">
        <v>220</v>
      </c>
      <c r="QA3" s="5" t="s">
        <v>220</v>
      </c>
      <c r="QB3" s="5" t="s">
        <v>220</v>
      </c>
      <c r="QC3" s="5" t="s">
        <v>220</v>
      </c>
      <c r="QD3" s="5" t="s">
        <v>220</v>
      </c>
      <c r="QE3" s="5" t="s">
        <v>220</v>
      </c>
      <c r="QF3" s="5" t="s">
        <v>220</v>
      </c>
      <c r="QG3" s="5" t="s">
        <v>220</v>
      </c>
      <c r="QH3" s="5" t="s">
        <v>220</v>
      </c>
      <c r="QI3" s="5">
        <v>114005</v>
      </c>
      <c r="QJ3" s="5">
        <v>45510</v>
      </c>
      <c r="QK3" s="5">
        <v>43239</v>
      </c>
      <c r="QL3" s="5" t="s">
        <v>220</v>
      </c>
      <c r="QM3" s="5" t="s">
        <v>220</v>
      </c>
      <c r="QN3" s="5" t="s">
        <v>220</v>
      </c>
      <c r="QO3" s="5" t="s">
        <v>220</v>
      </c>
      <c r="QP3" s="5" t="s">
        <v>220</v>
      </c>
      <c r="QQ3" s="5" t="s">
        <v>220</v>
      </c>
      <c r="QR3" s="5" t="s">
        <v>220</v>
      </c>
      <c r="QS3" s="5" t="s">
        <v>220</v>
      </c>
      <c r="QT3" s="5" t="s">
        <v>220</v>
      </c>
      <c r="QU3" s="5" t="s">
        <v>220</v>
      </c>
      <c r="QV3" s="5" t="s">
        <v>220</v>
      </c>
      <c r="QW3" s="5" t="s">
        <v>220</v>
      </c>
      <c r="QX3" s="5" t="s">
        <v>220</v>
      </c>
      <c r="QY3" s="5" t="s">
        <v>220</v>
      </c>
      <c r="QZ3" s="5" t="s">
        <v>220</v>
      </c>
      <c r="RA3" s="5" t="s">
        <v>220</v>
      </c>
      <c r="RB3" s="5" t="s">
        <v>220</v>
      </c>
      <c r="RC3" s="5" t="s">
        <v>220</v>
      </c>
      <c r="RD3" s="5" t="s">
        <v>220</v>
      </c>
      <c r="RE3" s="5" t="s">
        <v>220</v>
      </c>
      <c r="RF3" s="5" t="s">
        <v>220</v>
      </c>
      <c r="RG3" s="5" t="s">
        <v>220</v>
      </c>
      <c r="RH3" s="5" t="s">
        <v>220</v>
      </c>
      <c r="RI3" s="5" t="s">
        <v>220</v>
      </c>
      <c r="RJ3" s="5" t="s">
        <v>220</v>
      </c>
      <c r="RK3" s="5" t="s">
        <v>220</v>
      </c>
      <c r="RL3" s="5" t="s">
        <v>220</v>
      </c>
      <c r="RM3" s="5" t="s">
        <v>220</v>
      </c>
      <c r="RN3" s="5" t="s">
        <v>220</v>
      </c>
      <c r="RO3" s="5">
        <v>12978</v>
      </c>
      <c r="RP3" s="5">
        <v>12348</v>
      </c>
      <c r="RQ3" s="5">
        <v>11154</v>
      </c>
      <c r="RR3" s="5" t="s">
        <v>220</v>
      </c>
      <c r="RS3" s="5" t="s">
        <v>220</v>
      </c>
      <c r="RT3" s="5" t="s">
        <v>220</v>
      </c>
      <c r="RU3" s="5" t="s">
        <v>220</v>
      </c>
      <c r="RV3" s="5" t="s">
        <v>220</v>
      </c>
      <c r="RW3" s="5" t="s">
        <v>220</v>
      </c>
      <c r="RX3" s="5" t="s">
        <v>220</v>
      </c>
      <c r="RY3" s="5" t="s">
        <v>220</v>
      </c>
      <c r="RZ3" s="5" t="s">
        <v>220</v>
      </c>
      <c r="SA3" s="5" t="s">
        <v>220</v>
      </c>
      <c r="SB3" s="5" t="s">
        <v>220</v>
      </c>
      <c r="SC3" s="5" t="s">
        <v>220</v>
      </c>
      <c r="SD3" s="5" t="s">
        <v>220</v>
      </c>
      <c r="SE3" s="5" t="s">
        <v>220</v>
      </c>
      <c r="SF3" s="5" t="s">
        <v>220</v>
      </c>
      <c r="SG3" s="5" t="s">
        <v>220</v>
      </c>
      <c r="SH3" s="5" t="s">
        <v>220</v>
      </c>
      <c r="SI3" s="5" t="s">
        <v>220</v>
      </c>
      <c r="SJ3" s="5" t="s">
        <v>220</v>
      </c>
      <c r="SK3" s="5" t="s">
        <v>220</v>
      </c>
      <c r="SL3" s="5" t="s">
        <v>220</v>
      </c>
      <c r="SM3" s="5" t="s">
        <v>220</v>
      </c>
      <c r="SN3" s="5" t="s">
        <v>220</v>
      </c>
      <c r="SO3" s="5" t="s">
        <v>220</v>
      </c>
      <c r="SP3" s="5" t="s">
        <v>220</v>
      </c>
      <c r="SQ3" s="5" t="s">
        <v>220</v>
      </c>
      <c r="SR3" s="5" t="s">
        <v>220</v>
      </c>
      <c r="SS3" s="5" t="s">
        <v>220</v>
      </c>
      <c r="ST3" s="5" t="s">
        <v>220</v>
      </c>
      <c r="SU3" s="5">
        <v>19003</v>
      </c>
      <c r="SV3" s="5">
        <v>19043</v>
      </c>
      <c r="SW3" s="5">
        <v>17611</v>
      </c>
      <c r="SX3" s="5" t="s">
        <v>220</v>
      </c>
      <c r="SY3" s="5" t="s">
        <v>220</v>
      </c>
      <c r="SZ3" s="5" t="s">
        <v>220</v>
      </c>
      <c r="TA3" s="5" t="s">
        <v>220</v>
      </c>
      <c r="TB3" s="5" t="s">
        <v>220</v>
      </c>
      <c r="TC3" s="5" t="s">
        <v>220</v>
      </c>
      <c r="TD3" s="5" t="s">
        <v>220</v>
      </c>
      <c r="TE3" s="5" t="s">
        <v>220</v>
      </c>
      <c r="TF3" s="5" t="s">
        <v>220</v>
      </c>
      <c r="TG3" s="5" t="s">
        <v>220</v>
      </c>
      <c r="TH3" s="5" t="s">
        <v>220</v>
      </c>
      <c r="TI3" s="5" t="s">
        <v>220</v>
      </c>
      <c r="TJ3" s="5" t="s">
        <v>220</v>
      </c>
      <c r="TK3" s="5" t="s">
        <v>220</v>
      </c>
      <c r="TL3" s="5" t="s">
        <v>220</v>
      </c>
      <c r="TM3" s="5" t="s">
        <v>220</v>
      </c>
      <c r="TN3" s="5" t="s">
        <v>220</v>
      </c>
      <c r="TO3" s="5" t="s">
        <v>220</v>
      </c>
      <c r="TP3" s="5" t="s">
        <v>220</v>
      </c>
      <c r="TQ3" s="5" t="s">
        <v>220</v>
      </c>
      <c r="TR3" s="5" t="s">
        <v>220</v>
      </c>
      <c r="TS3" s="5" t="s">
        <v>220</v>
      </c>
      <c r="TT3" s="5" t="s">
        <v>220</v>
      </c>
      <c r="TU3" s="5" t="s">
        <v>220</v>
      </c>
      <c r="TV3" s="5" t="s">
        <v>220</v>
      </c>
      <c r="TW3" s="5" t="s">
        <v>220</v>
      </c>
      <c r="TX3" s="5" t="s">
        <v>220</v>
      </c>
      <c r="TY3" s="5" t="s">
        <v>220</v>
      </c>
      <c r="TZ3" s="5" t="s">
        <v>220</v>
      </c>
      <c r="UA3" s="5">
        <v>450</v>
      </c>
      <c r="UB3" s="5">
        <v>318</v>
      </c>
      <c r="UC3" s="5">
        <v>298</v>
      </c>
      <c r="UD3" s="5" t="s">
        <v>220</v>
      </c>
      <c r="UE3" s="5" t="s">
        <v>220</v>
      </c>
      <c r="UF3" s="5" t="s">
        <v>220</v>
      </c>
      <c r="UG3" s="5" t="s">
        <v>220</v>
      </c>
      <c r="UH3" s="5" t="s">
        <v>220</v>
      </c>
      <c r="UI3" s="5" t="s">
        <v>220</v>
      </c>
      <c r="UJ3" s="5" t="s">
        <v>220</v>
      </c>
      <c r="UK3" s="5" t="s">
        <v>220</v>
      </c>
      <c r="UL3" s="5" t="s">
        <v>220</v>
      </c>
      <c r="UM3" s="5" t="s">
        <v>220</v>
      </c>
      <c r="UN3" s="5" t="s">
        <v>220</v>
      </c>
      <c r="UO3" s="5" t="s">
        <v>220</v>
      </c>
      <c r="UP3" s="5" t="s">
        <v>220</v>
      </c>
      <c r="UQ3" s="5" t="s">
        <v>220</v>
      </c>
      <c r="UR3" s="5" t="s">
        <v>220</v>
      </c>
      <c r="US3" s="5" t="s">
        <v>220</v>
      </c>
      <c r="UT3" s="5" t="s">
        <v>220</v>
      </c>
      <c r="UU3" s="5" t="s">
        <v>220</v>
      </c>
      <c r="UV3" s="5" t="s">
        <v>220</v>
      </c>
      <c r="UW3" s="5" t="s">
        <v>220</v>
      </c>
      <c r="UX3" s="5" t="s">
        <v>220</v>
      </c>
      <c r="UY3" s="5" t="s">
        <v>220</v>
      </c>
      <c r="UZ3" s="5" t="s">
        <v>220</v>
      </c>
      <c r="VA3" s="5" t="s">
        <v>220</v>
      </c>
      <c r="VB3" s="5" t="s">
        <v>220</v>
      </c>
      <c r="VC3" s="5" t="s">
        <v>220</v>
      </c>
      <c r="VD3" s="5" t="s">
        <v>220</v>
      </c>
      <c r="VE3" s="5" t="s">
        <v>220</v>
      </c>
      <c r="VF3" s="5" t="s">
        <v>220</v>
      </c>
      <c r="VG3" s="5">
        <v>49515</v>
      </c>
      <c r="VH3" s="5">
        <v>43559</v>
      </c>
      <c r="VI3" s="5">
        <v>49820</v>
      </c>
      <c r="VJ3" s="5" t="s">
        <v>220</v>
      </c>
      <c r="VK3" s="5" t="s">
        <v>220</v>
      </c>
      <c r="VL3" s="5" t="s">
        <v>220</v>
      </c>
      <c r="VM3" s="5" t="s">
        <v>220</v>
      </c>
      <c r="VN3" s="5" t="s">
        <v>220</v>
      </c>
      <c r="VO3" s="5" t="s">
        <v>220</v>
      </c>
      <c r="VP3" s="5" t="s">
        <v>220</v>
      </c>
      <c r="VQ3" s="5" t="s">
        <v>220</v>
      </c>
      <c r="VR3" s="5" t="s">
        <v>220</v>
      </c>
      <c r="VS3" s="5" t="s">
        <v>220</v>
      </c>
      <c r="VT3" s="5" t="s">
        <v>220</v>
      </c>
      <c r="VU3" s="5" t="s">
        <v>220</v>
      </c>
      <c r="VV3" s="5" t="s">
        <v>220</v>
      </c>
      <c r="VW3" s="5" t="s">
        <v>220</v>
      </c>
      <c r="VX3" s="5" t="s">
        <v>220</v>
      </c>
      <c r="VY3" s="5" t="s">
        <v>220</v>
      </c>
      <c r="VZ3" s="5" t="s">
        <v>220</v>
      </c>
      <c r="WA3" s="5" t="s">
        <v>220</v>
      </c>
      <c r="WB3" s="5" t="s">
        <v>220</v>
      </c>
      <c r="WC3" s="5" t="s">
        <v>220</v>
      </c>
      <c r="WD3" s="5" t="s">
        <v>220</v>
      </c>
      <c r="WE3" s="5" t="s">
        <v>220</v>
      </c>
      <c r="WF3" s="5" t="s">
        <v>220</v>
      </c>
      <c r="WG3" s="5" t="s">
        <v>220</v>
      </c>
      <c r="WH3" s="5" t="s">
        <v>220</v>
      </c>
      <c r="WI3" s="5" t="s">
        <v>220</v>
      </c>
      <c r="WJ3" s="5" t="s">
        <v>220</v>
      </c>
      <c r="WK3" s="5" t="s">
        <v>220</v>
      </c>
      <c r="WL3" s="5" t="s">
        <v>220</v>
      </c>
      <c r="WM3" s="5">
        <v>18696</v>
      </c>
      <c r="WN3" s="5">
        <v>17602</v>
      </c>
      <c r="WO3" s="5">
        <v>14554</v>
      </c>
      <c r="WP3" s="5" t="s">
        <v>220</v>
      </c>
      <c r="WQ3" s="5" t="s">
        <v>220</v>
      </c>
      <c r="WR3" s="5" t="s">
        <v>220</v>
      </c>
      <c r="WS3" s="5" t="s">
        <v>220</v>
      </c>
      <c r="WT3" s="5" t="s">
        <v>220</v>
      </c>
      <c r="WU3" s="5" t="s">
        <v>220</v>
      </c>
      <c r="WV3" s="5" t="s">
        <v>220</v>
      </c>
      <c r="WW3" s="5" t="s">
        <v>220</v>
      </c>
      <c r="WX3" s="5" t="s">
        <v>220</v>
      </c>
      <c r="WY3" s="5" t="s">
        <v>220</v>
      </c>
      <c r="WZ3" s="5" t="s">
        <v>220</v>
      </c>
      <c r="XA3" s="5" t="s">
        <v>220</v>
      </c>
      <c r="XB3" s="5" t="s">
        <v>220</v>
      </c>
      <c r="XC3" s="5" t="s">
        <v>220</v>
      </c>
      <c r="XD3" s="5" t="s">
        <v>220</v>
      </c>
      <c r="XE3" s="5" t="s">
        <v>220</v>
      </c>
      <c r="XF3" s="5" t="s">
        <v>220</v>
      </c>
      <c r="XG3" s="5" t="s">
        <v>220</v>
      </c>
      <c r="XH3" s="5" t="s">
        <v>220</v>
      </c>
      <c r="XI3" s="5" t="s">
        <v>220</v>
      </c>
      <c r="XJ3" s="5" t="s">
        <v>220</v>
      </c>
      <c r="XK3" s="5" t="s">
        <v>220</v>
      </c>
      <c r="XL3" s="5" t="s">
        <v>220</v>
      </c>
      <c r="XM3" s="5" t="s">
        <v>220</v>
      </c>
      <c r="XN3" s="5" t="s">
        <v>220</v>
      </c>
      <c r="XO3" s="5" t="s">
        <v>220</v>
      </c>
      <c r="XP3" s="5" t="s">
        <v>220</v>
      </c>
      <c r="XQ3" s="5" t="s">
        <v>220</v>
      </c>
      <c r="XR3" s="5" t="s">
        <v>220</v>
      </c>
      <c r="XS3" s="2" t="s">
        <v>220</v>
      </c>
      <c r="XT3" s="3" t="s">
        <v>222</v>
      </c>
      <c r="XU3" s="3" t="s">
        <v>222</v>
      </c>
      <c r="XV3" s="3" t="s">
        <v>222</v>
      </c>
      <c r="XW3" s="3" t="s">
        <v>222</v>
      </c>
      <c r="XX3" s="3" t="s">
        <v>222</v>
      </c>
      <c r="XY3" s="3" t="s">
        <v>221</v>
      </c>
      <c r="XZ3" s="3" t="s">
        <v>223</v>
      </c>
    </row>
    <row r="4" spans="1:650" x14ac:dyDescent="0.3">
      <c r="A4" s="1" t="s">
        <v>2</v>
      </c>
      <c r="B4" s="2">
        <v>4057034</v>
      </c>
      <c r="C4" s="5" t="s">
        <v>220</v>
      </c>
      <c r="D4" s="5" t="s">
        <v>220</v>
      </c>
      <c r="E4" s="5" t="s">
        <v>220</v>
      </c>
      <c r="F4" s="5">
        <v>6595</v>
      </c>
      <c r="G4" s="5">
        <v>5558</v>
      </c>
      <c r="H4" s="5">
        <v>4257</v>
      </c>
      <c r="I4" s="5">
        <v>3050</v>
      </c>
      <c r="J4" s="5">
        <v>3615</v>
      </c>
      <c r="K4" s="5">
        <v>3406</v>
      </c>
      <c r="L4" s="5">
        <v>6633</v>
      </c>
      <c r="M4" s="5">
        <v>1016</v>
      </c>
      <c r="N4" s="5">
        <v>2315</v>
      </c>
      <c r="O4" s="5">
        <v>2027</v>
      </c>
      <c r="P4" s="5">
        <v>2306</v>
      </c>
      <c r="Q4" s="5">
        <v>3048</v>
      </c>
      <c r="R4" s="5">
        <v>2733</v>
      </c>
      <c r="S4" s="5">
        <v>4987</v>
      </c>
      <c r="T4" s="5">
        <v>4991</v>
      </c>
      <c r="U4" s="5">
        <v>338</v>
      </c>
      <c r="V4" s="5">
        <v>103</v>
      </c>
      <c r="W4" s="5">
        <v>366</v>
      </c>
      <c r="X4" s="5">
        <v>1027</v>
      </c>
      <c r="Y4" s="5">
        <v>7298</v>
      </c>
      <c r="Z4" s="5">
        <v>3948</v>
      </c>
      <c r="AA4" s="5">
        <v>4409</v>
      </c>
      <c r="AB4" s="5">
        <v>0</v>
      </c>
      <c r="AC4" s="5">
        <v>717</v>
      </c>
      <c r="AD4" s="5">
        <v>0</v>
      </c>
      <c r="AE4" s="5">
        <v>0</v>
      </c>
      <c r="AF4" s="5">
        <v>675</v>
      </c>
      <c r="AG4" s="5">
        <v>0</v>
      </c>
      <c r="AH4" s="5">
        <v>0</v>
      </c>
      <c r="AI4" s="5" t="s">
        <v>220</v>
      </c>
      <c r="AJ4" s="5" t="s">
        <v>220</v>
      </c>
      <c r="AK4" s="5" t="s">
        <v>220</v>
      </c>
      <c r="AL4" s="5">
        <v>8232</v>
      </c>
      <c r="AM4" s="5">
        <v>28977</v>
      </c>
      <c r="AN4" s="5">
        <v>6644</v>
      </c>
      <c r="AO4" s="5">
        <v>2195</v>
      </c>
      <c r="AP4" s="5">
        <v>2587</v>
      </c>
      <c r="AQ4" s="5">
        <v>5845</v>
      </c>
      <c r="AR4" s="5">
        <v>5445</v>
      </c>
      <c r="AS4" s="5">
        <v>9646</v>
      </c>
      <c r="AT4" s="5">
        <v>4505</v>
      </c>
      <c r="AU4" s="5">
        <v>3887</v>
      </c>
      <c r="AV4" s="5">
        <v>2880</v>
      </c>
      <c r="AW4" s="5">
        <v>1896</v>
      </c>
      <c r="AX4" s="5">
        <v>2027</v>
      </c>
      <c r="AY4" s="5">
        <v>7368</v>
      </c>
      <c r="AZ4" s="5">
        <v>2217</v>
      </c>
      <c r="BA4" s="5">
        <v>13580</v>
      </c>
      <c r="BB4" s="5">
        <v>8832</v>
      </c>
      <c r="BC4" s="5">
        <v>4781</v>
      </c>
      <c r="BD4" s="5">
        <v>12048</v>
      </c>
      <c r="BE4" s="5">
        <v>3499</v>
      </c>
      <c r="BF4" s="5">
        <v>4880</v>
      </c>
      <c r="BG4" s="5">
        <v>48</v>
      </c>
      <c r="BH4" s="5">
        <v>2898</v>
      </c>
      <c r="BI4" s="5">
        <v>2531</v>
      </c>
      <c r="BJ4" s="5">
        <v>3051</v>
      </c>
      <c r="BK4" s="5">
        <v>34</v>
      </c>
      <c r="BL4" s="5">
        <v>5232</v>
      </c>
      <c r="BM4" s="5">
        <v>1031</v>
      </c>
      <c r="BN4" s="5">
        <v>1298</v>
      </c>
      <c r="BO4" s="5" t="s">
        <v>220</v>
      </c>
      <c r="BP4" s="5" t="s">
        <v>220</v>
      </c>
      <c r="BQ4" s="5" t="s">
        <v>220</v>
      </c>
      <c r="BR4" s="5">
        <v>77706</v>
      </c>
      <c r="BS4" s="5">
        <v>58836</v>
      </c>
      <c r="BT4" s="5">
        <v>40616</v>
      </c>
      <c r="BU4" s="5">
        <v>32878</v>
      </c>
      <c r="BV4" s="5">
        <v>22245</v>
      </c>
      <c r="BW4" s="5">
        <v>41048</v>
      </c>
      <c r="BX4" s="5">
        <v>1844</v>
      </c>
      <c r="BY4" s="5">
        <v>74739</v>
      </c>
      <c r="BZ4" s="5">
        <v>71961</v>
      </c>
      <c r="CA4" s="5">
        <v>33571</v>
      </c>
      <c r="CB4" s="5">
        <v>44313</v>
      </c>
      <c r="CC4" s="5">
        <v>14688</v>
      </c>
      <c r="CD4" s="5">
        <v>13560</v>
      </c>
      <c r="CE4" s="5">
        <v>13990</v>
      </c>
      <c r="CF4" s="5">
        <v>5525</v>
      </c>
      <c r="CG4" s="5">
        <v>14943</v>
      </c>
      <c r="CH4" s="5">
        <v>15359</v>
      </c>
      <c r="CI4" s="5">
        <v>7359</v>
      </c>
      <c r="CJ4" s="5">
        <v>4770</v>
      </c>
      <c r="CK4" s="5">
        <v>8622</v>
      </c>
      <c r="CL4" s="5">
        <v>2230</v>
      </c>
      <c r="CM4" s="5">
        <v>4806</v>
      </c>
      <c r="CN4" s="5">
        <v>4343</v>
      </c>
      <c r="CO4" s="5">
        <v>3687</v>
      </c>
      <c r="CP4" s="5">
        <v>5323</v>
      </c>
      <c r="CQ4" s="5">
        <v>3024</v>
      </c>
      <c r="CR4" s="5">
        <v>5075</v>
      </c>
      <c r="CS4" s="5">
        <v>7926</v>
      </c>
      <c r="CT4" s="5">
        <v>6599</v>
      </c>
      <c r="CU4" s="5" t="s">
        <v>220</v>
      </c>
      <c r="CV4" s="5" t="s">
        <v>220</v>
      </c>
      <c r="CW4" s="5" t="s">
        <v>220</v>
      </c>
      <c r="CX4" s="5">
        <v>52971</v>
      </c>
      <c r="CY4" s="5">
        <v>59762</v>
      </c>
      <c r="CZ4" s="5">
        <v>56654</v>
      </c>
      <c r="DA4" s="5">
        <v>43937</v>
      </c>
      <c r="DB4" s="5">
        <v>42537</v>
      </c>
      <c r="DC4" s="5">
        <v>41466</v>
      </c>
      <c r="DD4" s="5">
        <v>33991</v>
      </c>
      <c r="DE4" s="5">
        <v>25122</v>
      </c>
      <c r="DF4" s="5">
        <v>33873</v>
      </c>
      <c r="DG4" s="5">
        <v>24942</v>
      </c>
      <c r="DH4" s="5">
        <v>25291</v>
      </c>
      <c r="DI4" s="5">
        <v>22574</v>
      </c>
      <c r="DJ4" s="5">
        <v>22820</v>
      </c>
      <c r="DK4" s="5">
        <v>22128</v>
      </c>
      <c r="DL4" s="5">
        <v>15284</v>
      </c>
      <c r="DM4" s="5">
        <v>18804</v>
      </c>
      <c r="DN4" s="5">
        <v>16676</v>
      </c>
      <c r="DO4" s="5">
        <v>25914</v>
      </c>
      <c r="DP4" s="5">
        <v>19223</v>
      </c>
      <c r="DQ4" s="5">
        <v>18577</v>
      </c>
      <c r="DR4" s="5">
        <v>23613</v>
      </c>
      <c r="DS4" s="5">
        <v>20983</v>
      </c>
      <c r="DT4" s="5">
        <v>20245</v>
      </c>
      <c r="DU4" s="5">
        <v>18280</v>
      </c>
      <c r="DV4" s="5">
        <v>15175</v>
      </c>
      <c r="DW4" s="5">
        <v>16441</v>
      </c>
      <c r="DX4" s="5">
        <v>14350</v>
      </c>
      <c r="DY4" s="5">
        <v>15564</v>
      </c>
      <c r="DZ4" s="5">
        <v>14015</v>
      </c>
      <c r="EA4" s="5" t="s">
        <v>220</v>
      </c>
      <c r="EB4" s="5" t="s">
        <v>220</v>
      </c>
      <c r="EC4" s="5" t="s">
        <v>220</v>
      </c>
      <c r="ED4" s="5">
        <v>8157</v>
      </c>
      <c r="EE4" s="5">
        <v>6772</v>
      </c>
      <c r="EF4" s="5">
        <v>873</v>
      </c>
      <c r="EG4" s="5">
        <v>8639</v>
      </c>
      <c r="EH4" s="5">
        <v>5451</v>
      </c>
      <c r="EI4" s="5">
        <v>5230</v>
      </c>
      <c r="EJ4" s="5">
        <v>1500</v>
      </c>
      <c r="EK4" s="5">
        <v>1988</v>
      </c>
      <c r="EL4" s="5">
        <v>4181</v>
      </c>
      <c r="EM4" s="5">
        <v>1911</v>
      </c>
      <c r="EN4" s="5">
        <v>2192</v>
      </c>
      <c r="EO4" s="5">
        <v>1046</v>
      </c>
      <c r="EP4" s="5">
        <v>1813</v>
      </c>
      <c r="EQ4" s="5">
        <v>4436</v>
      </c>
      <c r="ER4" s="5">
        <v>1107</v>
      </c>
      <c r="ES4" s="5">
        <v>4242</v>
      </c>
      <c r="ET4" s="5">
        <v>3926</v>
      </c>
      <c r="EU4" s="5">
        <v>8782</v>
      </c>
      <c r="EV4" s="5">
        <v>3831</v>
      </c>
      <c r="EW4" s="5">
        <v>10943</v>
      </c>
      <c r="EX4" s="5">
        <v>9964</v>
      </c>
      <c r="EY4" s="5">
        <v>8087</v>
      </c>
      <c r="EZ4" s="5">
        <v>5242</v>
      </c>
      <c r="FA4" s="5">
        <v>7010</v>
      </c>
      <c r="FB4" s="5">
        <v>5655</v>
      </c>
      <c r="FC4" s="5">
        <v>4050</v>
      </c>
      <c r="FD4" s="5">
        <v>2542</v>
      </c>
      <c r="FE4" s="5">
        <v>2978</v>
      </c>
      <c r="FF4" s="5">
        <v>2894</v>
      </c>
      <c r="FG4" s="5" t="s">
        <v>220</v>
      </c>
      <c r="FH4" s="5" t="s">
        <v>220</v>
      </c>
      <c r="FI4" s="5" t="s">
        <v>220</v>
      </c>
      <c r="FJ4" s="5">
        <v>0</v>
      </c>
      <c r="FK4" s="5">
        <v>0</v>
      </c>
      <c r="FL4" s="5">
        <v>0</v>
      </c>
      <c r="FM4" s="5">
        <v>0</v>
      </c>
      <c r="FN4" s="5">
        <v>0</v>
      </c>
      <c r="FO4" s="5">
        <v>0</v>
      </c>
      <c r="FP4" s="5">
        <v>0</v>
      </c>
      <c r="FQ4" s="5">
        <v>0</v>
      </c>
      <c r="FR4" s="5">
        <v>0</v>
      </c>
      <c r="FS4" s="5">
        <v>0</v>
      </c>
      <c r="FT4" s="5">
        <v>0</v>
      </c>
      <c r="FU4" s="5" t="s">
        <v>220</v>
      </c>
      <c r="FV4" s="5" t="s">
        <v>220</v>
      </c>
      <c r="FW4" s="5" t="s">
        <v>220</v>
      </c>
      <c r="FX4" s="5" t="s">
        <v>220</v>
      </c>
      <c r="FY4" s="5" t="s">
        <v>220</v>
      </c>
      <c r="FZ4" s="5" t="s">
        <v>220</v>
      </c>
      <c r="GA4" s="5" t="s">
        <v>220</v>
      </c>
      <c r="GB4" s="5" t="s">
        <v>220</v>
      </c>
      <c r="GC4" s="5" t="s">
        <v>220</v>
      </c>
      <c r="GD4" s="5" t="s">
        <v>220</v>
      </c>
      <c r="GE4" s="5" t="s">
        <v>220</v>
      </c>
      <c r="GF4" s="5" t="s">
        <v>220</v>
      </c>
      <c r="GG4" s="5" t="s">
        <v>220</v>
      </c>
      <c r="GH4" s="5" t="s">
        <v>220</v>
      </c>
      <c r="GI4" s="5" t="s">
        <v>220</v>
      </c>
      <c r="GJ4" s="5" t="s">
        <v>220</v>
      </c>
      <c r="GK4" s="5" t="s">
        <v>220</v>
      </c>
      <c r="GL4" s="5" t="s">
        <v>220</v>
      </c>
      <c r="GM4" s="5" t="s">
        <v>220</v>
      </c>
      <c r="GN4" s="5" t="s">
        <v>220</v>
      </c>
      <c r="GO4" s="5" t="s">
        <v>220</v>
      </c>
      <c r="GP4" s="5">
        <v>153660</v>
      </c>
      <c r="GQ4" s="5">
        <v>159905</v>
      </c>
      <c r="GR4" s="5">
        <v>109044</v>
      </c>
      <c r="GS4" s="5">
        <v>90699</v>
      </c>
      <c r="GT4" s="5">
        <v>76435</v>
      </c>
      <c r="GU4" s="5">
        <v>96995</v>
      </c>
      <c r="GV4" s="5">
        <v>49413</v>
      </c>
      <c r="GW4" s="5">
        <v>112511</v>
      </c>
      <c r="GX4" s="5">
        <v>116835</v>
      </c>
      <c r="GY4" s="5">
        <v>66338</v>
      </c>
      <c r="GZ4" s="5">
        <v>76982</v>
      </c>
      <c r="HA4" s="5">
        <v>43251</v>
      </c>
      <c r="HB4" s="5">
        <v>42953</v>
      </c>
      <c r="HC4" s="5">
        <v>52909</v>
      </c>
      <c r="HD4" s="5">
        <v>29124</v>
      </c>
      <c r="HE4" s="5">
        <v>51907</v>
      </c>
      <c r="HF4" s="5">
        <v>44896</v>
      </c>
      <c r="HG4" s="5">
        <v>47202</v>
      </c>
      <c r="HH4" s="5">
        <v>40899</v>
      </c>
      <c r="HI4" s="5">
        <v>48938</v>
      </c>
      <c r="HJ4" s="5">
        <v>44635</v>
      </c>
      <c r="HK4" s="5">
        <v>38416</v>
      </c>
      <c r="HL4" s="5">
        <v>32727</v>
      </c>
      <c r="HM4" s="5">
        <v>32224</v>
      </c>
      <c r="HN4" s="5">
        <v>29204</v>
      </c>
      <c r="HO4" s="5">
        <v>23548</v>
      </c>
      <c r="HP4" s="5">
        <v>27874</v>
      </c>
      <c r="HQ4" s="5">
        <v>27499</v>
      </c>
      <c r="HR4" s="5">
        <v>24807</v>
      </c>
      <c r="HS4" s="5" t="s">
        <v>220</v>
      </c>
      <c r="HT4" s="5" t="s">
        <v>220</v>
      </c>
      <c r="HU4" s="5" t="s">
        <v>220</v>
      </c>
      <c r="HV4" s="5">
        <v>38102</v>
      </c>
      <c r="HW4" s="5">
        <v>38105</v>
      </c>
      <c r="HX4" s="5">
        <v>52507</v>
      </c>
      <c r="HY4" s="5">
        <v>61602</v>
      </c>
      <c r="HZ4" s="5">
        <v>46860</v>
      </c>
      <c r="IA4" s="5">
        <v>46479</v>
      </c>
      <c r="IB4" s="5">
        <v>46967</v>
      </c>
      <c r="IC4" s="5">
        <v>48907</v>
      </c>
      <c r="ID4" s="5">
        <v>65496</v>
      </c>
      <c r="IE4" s="5">
        <v>51728</v>
      </c>
      <c r="IF4" s="5">
        <v>137312</v>
      </c>
      <c r="IG4" s="5">
        <v>184996</v>
      </c>
      <c r="IH4" s="5">
        <v>253184</v>
      </c>
      <c r="II4" s="5">
        <v>223864</v>
      </c>
      <c r="IJ4" s="5">
        <v>276966</v>
      </c>
      <c r="IK4" s="5">
        <v>828977</v>
      </c>
      <c r="IL4" s="5">
        <v>325646</v>
      </c>
      <c r="IM4" s="5">
        <v>193578</v>
      </c>
      <c r="IN4" s="5">
        <v>182735</v>
      </c>
      <c r="IO4" s="5">
        <v>178846</v>
      </c>
      <c r="IP4" s="5">
        <v>172751</v>
      </c>
      <c r="IQ4" s="5">
        <v>143616</v>
      </c>
      <c r="IR4" s="5">
        <v>146760</v>
      </c>
      <c r="IS4" s="5">
        <v>152478</v>
      </c>
      <c r="IT4" s="5">
        <v>131693</v>
      </c>
      <c r="IU4" s="5">
        <v>129812</v>
      </c>
      <c r="IV4" s="5">
        <v>145079</v>
      </c>
      <c r="IW4" s="5">
        <v>145329</v>
      </c>
      <c r="IX4" s="5">
        <v>122501</v>
      </c>
      <c r="IY4" s="5" t="s">
        <v>220</v>
      </c>
      <c r="IZ4" s="5" t="s">
        <v>220</v>
      </c>
      <c r="JA4" s="5" t="s">
        <v>220</v>
      </c>
      <c r="JB4" s="5">
        <v>6692</v>
      </c>
      <c r="JC4" s="5">
        <v>10752</v>
      </c>
      <c r="JD4" s="5">
        <v>12450</v>
      </c>
      <c r="JE4" s="5">
        <v>9662</v>
      </c>
      <c r="JF4" s="5">
        <v>7230</v>
      </c>
      <c r="JG4" s="5">
        <v>6623</v>
      </c>
      <c r="JH4" s="5">
        <v>7809</v>
      </c>
      <c r="JI4" s="5">
        <v>11646</v>
      </c>
      <c r="JJ4" s="5">
        <v>9047</v>
      </c>
      <c r="JK4" s="5">
        <v>9169</v>
      </c>
      <c r="JL4" s="5">
        <v>8295</v>
      </c>
      <c r="JM4" s="5">
        <v>11232</v>
      </c>
      <c r="JN4" s="5">
        <v>8805</v>
      </c>
      <c r="JO4" s="5">
        <v>9487</v>
      </c>
      <c r="JP4" s="5">
        <v>12390</v>
      </c>
      <c r="JQ4" s="5">
        <v>13622</v>
      </c>
      <c r="JR4" s="5">
        <v>11572</v>
      </c>
      <c r="JS4" s="5">
        <v>9791</v>
      </c>
      <c r="JT4" s="5">
        <v>8945</v>
      </c>
      <c r="JU4" s="5">
        <v>7360</v>
      </c>
      <c r="JV4" s="5">
        <v>7555</v>
      </c>
      <c r="JW4" s="5">
        <v>7540</v>
      </c>
      <c r="JX4" s="5">
        <v>8150</v>
      </c>
      <c r="JY4" s="5">
        <v>6155</v>
      </c>
      <c r="JZ4" s="5">
        <v>5445</v>
      </c>
      <c r="KA4" s="5">
        <v>7415</v>
      </c>
      <c r="KB4" s="5">
        <v>8303</v>
      </c>
      <c r="KC4" s="5">
        <v>8756</v>
      </c>
      <c r="KD4" s="5">
        <v>7743</v>
      </c>
      <c r="KE4" s="5" t="s">
        <v>220</v>
      </c>
      <c r="KF4" s="5" t="s">
        <v>220</v>
      </c>
      <c r="KG4" s="5" t="s">
        <v>220</v>
      </c>
      <c r="KH4" s="5">
        <v>61731</v>
      </c>
      <c r="KI4" s="5">
        <v>60034</v>
      </c>
      <c r="KJ4" s="5">
        <v>54139</v>
      </c>
      <c r="KK4" s="5">
        <v>46031</v>
      </c>
      <c r="KL4" s="5">
        <v>41709</v>
      </c>
      <c r="KM4" s="5">
        <v>37295</v>
      </c>
      <c r="KN4" s="5">
        <v>39237</v>
      </c>
      <c r="KO4" s="5">
        <v>33132</v>
      </c>
      <c r="KP4" s="5">
        <v>29030</v>
      </c>
      <c r="KQ4" s="5">
        <v>28969</v>
      </c>
      <c r="KR4" s="5">
        <v>26948</v>
      </c>
      <c r="KS4" s="5">
        <v>26044</v>
      </c>
      <c r="KT4" s="5">
        <v>25100</v>
      </c>
      <c r="KU4" s="5">
        <v>23479</v>
      </c>
      <c r="KV4" s="5">
        <v>28441</v>
      </c>
      <c r="KW4" s="5">
        <v>32855</v>
      </c>
      <c r="KX4" s="5">
        <v>20252</v>
      </c>
      <c r="KY4" s="5">
        <v>29265</v>
      </c>
      <c r="KZ4" s="5">
        <v>24366</v>
      </c>
      <c r="LA4" s="5">
        <v>20412</v>
      </c>
      <c r="LB4" s="5">
        <v>2846</v>
      </c>
      <c r="LC4" s="5">
        <v>2827</v>
      </c>
      <c r="LD4" s="5">
        <v>2231</v>
      </c>
      <c r="LE4" s="5">
        <v>2372</v>
      </c>
      <c r="LF4" s="5">
        <v>2436</v>
      </c>
      <c r="LG4" s="5">
        <v>4683</v>
      </c>
      <c r="LH4" s="5">
        <v>1838</v>
      </c>
      <c r="LI4" s="5">
        <v>5920</v>
      </c>
      <c r="LJ4" s="5">
        <v>1820</v>
      </c>
      <c r="LK4" s="5" t="s">
        <v>220</v>
      </c>
      <c r="LL4" s="5" t="s">
        <v>220</v>
      </c>
      <c r="LM4" s="5" t="s">
        <v>220</v>
      </c>
      <c r="LN4" s="5">
        <v>6165</v>
      </c>
      <c r="LO4" s="5">
        <v>7183</v>
      </c>
      <c r="LP4" s="5">
        <v>6993</v>
      </c>
      <c r="LQ4" s="5">
        <v>4627</v>
      </c>
      <c r="LR4" s="5">
        <v>4692</v>
      </c>
      <c r="LS4" s="5">
        <v>4421</v>
      </c>
      <c r="LT4" s="5">
        <v>5016</v>
      </c>
      <c r="LU4" s="5">
        <v>4698</v>
      </c>
      <c r="LV4" s="5">
        <v>4463</v>
      </c>
      <c r="LW4" s="5">
        <v>4634</v>
      </c>
      <c r="LX4" s="5">
        <v>4789</v>
      </c>
      <c r="LY4" s="5">
        <v>3965</v>
      </c>
      <c r="LZ4" s="5">
        <v>2718</v>
      </c>
      <c r="MA4" s="5">
        <v>1942</v>
      </c>
      <c r="MB4" s="5">
        <v>2604</v>
      </c>
      <c r="MC4" s="5">
        <v>1856</v>
      </c>
      <c r="MD4" s="5">
        <v>2019</v>
      </c>
      <c r="ME4" s="5">
        <v>2367</v>
      </c>
      <c r="MF4" s="5">
        <v>1151</v>
      </c>
      <c r="MG4" s="5">
        <v>766</v>
      </c>
      <c r="MH4" s="5">
        <v>1181</v>
      </c>
      <c r="MI4" s="5">
        <v>1264</v>
      </c>
      <c r="MJ4" s="5">
        <v>1294</v>
      </c>
      <c r="MK4" s="5">
        <v>1013</v>
      </c>
      <c r="ML4" s="5">
        <v>1016</v>
      </c>
      <c r="MM4" s="5">
        <v>1121</v>
      </c>
      <c r="MN4" s="5">
        <v>1431</v>
      </c>
      <c r="MO4" s="5">
        <v>1362</v>
      </c>
      <c r="MP4" s="5">
        <v>958</v>
      </c>
      <c r="MQ4" s="5" t="s">
        <v>220</v>
      </c>
      <c r="MR4" s="5" t="s">
        <v>220</v>
      </c>
      <c r="MS4" s="5" t="s">
        <v>220</v>
      </c>
      <c r="MT4" s="5">
        <v>0</v>
      </c>
      <c r="MU4" s="5">
        <v>0</v>
      </c>
      <c r="MV4" s="5">
        <v>0</v>
      </c>
      <c r="MW4" s="5">
        <v>0</v>
      </c>
      <c r="MX4" s="5">
        <v>0</v>
      </c>
      <c r="MY4" s="5">
        <v>0</v>
      </c>
      <c r="MZ4" s="5">
        <v>0</v>
      </c>
      <c r="NA4" s="5">
        <v>0</v>
      </c>
      <c r="NB4" s="5">
        <v>0</v>
      </c>
      <c r="NC4" s="5">
        <v>1</v>
      </c>
      <c r="ND4" s="5">
        <v>6</v>
      </c>
      <c r="NE4" s="5" t="s">
        <v>220</v>
      </c>
      <c r="NF4" s="5" t="s">
        <v>220</v>
      </c>
      <c r="NG4" s="5" t="s">
        <v>220</v>
      </c>
      <c r="NH4" s="5" t="s">
        <v>220</v>
      </c>
      <c r="NI4" s="5" t="s">
        <v>220</v>
      </c>
      <c r="NJ4" s="5" t="s">
        <v>220</v>
      </c>
      <c r="NK4" s="5" t="s">
        <v>220</v>
      </c>
      <c r="NL4" s="5" t="s">
        <v>220</v>
      </c>
      <c r="NM4" s="5" t="s">
        <v>220</v>
      </c>
      <c r="NN4" s="5" t="s">
        <v>220</v>
      </c>
      <c r="NO4" s="5" t="s">
        <v>220</v>
      </c>
      <c r="NP4" s="5" t="s">
        <v>220</v>
      </c>
      <c r="NQ4" s="5" t="s">
        <v>220</v>
      </c>
      <c r="NR4" s="5" t="s">
        <v>220</v>
      </c>
      <c r="NS4" s="5" t="s">
        <v>220</v>
      </c>
      <c r="NT4" s="5" t="s">
        <v>220</v>
      </c>
      <c r="NU4" s="5" t="s">
        <v>220</v>
      </c>
      <c r="NV4" s="5" t="s">
        <v>220</v>
      </c>
      <c r="NW4" s="5" t="s">
        <v>220</v>
      </c>
      <c r="NX4" s="5" t="s">
        <v>220</v>
      </c>
      <c r="NY4" s="5" t="s">
        <v>220</v>
      </c>
      <c r="NZ4" s="5">
        <v>0</v>
      </c>
      <c r="OA4" s="5">
        <v>0</v>
      </c>
      <c r="OB4" s="5">
        <v>0</v>
      </c>
      <c r="OC4" s="5">
        <v>0</v>
      </c>
      <c r="OD4" s="5">
        <v>0</v>
      </c>
      <c r="OE4" s="5">
        <v>0</v>
      </c>
      <c r="OF4" s="5">
        <v>0</v>
      </c>
      <c r="OG4" s="5">
        <v>0</v>
      </c>
      <c r="OH4" s="5">
        <v>0</v>
      </c>
      <c r="OI4" s="5">
        <v>0</v>
      </c>
      <c r="OJ4" s="5">
        <v>0</v>
      </c>
      <c r="OK4" s="5" t="s">
        <v>220</v>
      </c>
      <c r="OL4" s="5" t="s">
        <v>220</v>
      </c>
      <c r="OM4" s="5" t="s">
        <v>220</v>
      </c>
      <c r="ON4" s="5" t="s">
        <v>220</v>
      </c>
      <c r="OO4" s="5" t="s">
        <v>220</v>
      </c>
      <c r="OP4" s="5" t="s">
        <v>220</v>
      </c>
      <c r="OQ4" s="5" t="s">
        <v>220</v>
      </c>
      <c r="OR4" s="5" t="s">
        <v>220</v>
      </c>
      <c r="OS4" s="5" t="s">
        <v>220</v>
      </c>
      <c r="OT4" s="5" t="s">
        <v>220</v>
      </c>
      <c r="OU4" s="5" t="s">
        <v>220</v>
      </c>
      <c r="OV4" s="5" t="s">
        <v>220</v>
      </c>
      <c r="OW4" s="5" t="s">
        <v>220</v>
      </c>
      <c r="OX4" s="5" t="s">
        <v>220</v>
      </c>
      <c r="OY4" s="5" t="s">
        <v>220</v>
      </c>
      <c r="OZ4" s="5" t="s">
        <v>220</v>
      </c>
      <c r="PA4" s="5" t="s">
        <v>220</v>
      </c>
      <c r="PB4" s="5" t="s">
        <v>220</v>
      </c>
      <c r="PC4" s="5" t="s">
        <v>220</v>
      </c>
      <c r="PD4" s="5" t="s">
        <v>220</v>
      </c>
      <c r="PE4" s="5" t="s">
        <v>220</v>
      </c>
      <c r="PF4" s="5">
        <v>13675</v>
      </c>
      <c r="PG4" s="5">
        <v>16022</v>
      </c>
      <c r="PH4" s="5">
        <v>13792</v>
      </c>
      <c r="PI4" s="5">
        <v>10852</v>
      </c>
      <c r="PJ4" s="5">
        <v>10778</v>
      </c>
      <c r="PK4" s="5">
        <v>12737</v>
      </c>
      <c r="PL4" s="5">
        <v>17594</v>
      </c>
      <c r="PM4" s="5">
        <v>10546</v>
      </c>
      <c r="PN4" s="5">
        <v>11370</v>
      </c>
      <c r="PO4" s="5">
        <v>11004</v>
      </c>
      <c r="PP4" s="5">
        <v>11323</v>
      </c>
      <c r="PQ4" s="5">
        <v>14218</v>
      </c>
      <c r="PR4" s="5">
        <v>13223</v>
      </c>
      <c r="PS4" s="5">
        <v>11552</v>
      </c>
      <c r="PT4" s="5">
        <v>13198</v>
      </c>
      <c r="PU4" s="5">
        <v>12016</v>
      </c>
      <c r="PV4" s="5">
        <v>9389</v>
      </c>
      <c r="PW4" s="5">
        <v>7794</v>
      </c>
      <c r="PX4" s="5">
        <v>5769</v>
      </c>
      <c r="PY4" s="5">
        <v>6461</v>
      </c>
      <c r="PZ4" s="5">
        <v>3386</v>
      </c>
      <c r="QA4" s="5">
        <v>5979</v>
      </c>
      <c r="QB4" s="5">
        <v>6740</v>
      </c>
      <c r="QC4" s="5">
        <v>6932</v>
      </c>
      <c r="QD4" s="5">
        <v>7062</v>
      </c>
      <c r="QE4" s="5">
        <v>6878</v>
      </c>
      <c r="QF4" s="5">
        <v>6926</v>
      </c>
      <c r="QG4" s="5">
        <v>6999</v>
      </c>
      <c r="QH4" s="5">
        <v>7329</v>
      </c>
      <c r="QI4" s="5" t="s">
        <v>220</v>
      </c>
      <c r="QJ4" s="5" t="s">
        <v>220</v>
      </c>
      <c r="QK4" s="5" t="s">
        <v>220</v>
      </c>
      <c r="QL4" s="5">
        <v>8386</v>
      </c>
      <c r="QM4" s="5">
        <v>13091</v>
      </c>
      <c r="QN4" s="5">
        <v>10462</v>
      </c>
      <c r="QO4" s="5">
        <v>8695</v>
      </c>
      <c r="QP4" s="5">
        <v>6516</v>
      </c>
      <c r="QQ4" s="5">
        <v>6604</v>
      </c>
      <c r="QR4" s="5">
        <v>4810</v>
      </c>
      <c r="QS4" s="5">
        <v>4807</v>
      </c>
      <c r="QT4" s="5">
        <v>5645</v>
      </c>
      <c r="QU4" s="5">
        <v>5064</v>
      </c>
      <c r="QV4" s="5">
        <v>5929</v>
      </c>
      <c r="QW4" s="5">
        <v>6482</v>
      </c>
      <c r="QX4" s="5">
        <v>6774</v>
      </c>
      <c r="QY4" s="5">
        <v>4641</v>
      </c>
      <c r="QZ4" s="5">
        <v>4448</v>
      </c>
      <c r="RA4" s="5">
        <v>5108</v>
      </c>
      <c r="RB4" s="5">
        <v>5638</v>
      </c>
      <c r="RC4" s="5">
        <v>5549</v>
      </c>
      <c r="RD4" s="5">
        <v>4689</v>
      </c>
      <c r="RE4" s="5">
        <v>4315</v>
      </c>
      <c r="RF4" s="5">
        <v>3983</v>
      </c>
      <c r="RG4" s="5">
        <v>3839</v>
      </c>
      <c r="RH4" s="5">
        <v>4418</v>
      </c>
      <c r="RI4" s="5">
        <v>4477</v>
      </c>
      <c r="RJ4" s="5">
        <v>4531</v>
      </c>
      <c r="RK4" s="5">
        <v>4969</v>
      </c>
      <c r="RL4" s="5">
        <v>5265</v>
      </c>
      <c r="RM4" s="5">
        <v>5360</v>
      </c>
      <c r="RN4" s="5">
        <v>4576</v>
      </c>
      <c r="RO4" s="5" t="s">
        <v>220</v>
      </c>
      <c r="RP4" s="5" t="s">
        <v>220</v>
      </c>
      <c r="RQ4" s="5" t="s">
        <v>220</v>
      </c>
      <c r="RR4" s="5">
        <v>1908</v>
      </c>
      <c r="RS4" s="5">
        <v>2519</v>
      </c>
      <c r="RT4" s="5">
        <v>2358</v>
      </c>
      <c r="RU4" s="5">
        <v>2881</v>
      </c>
      <c r="RV4" s="5">
        <v>3907</v>
      </c>
      <c r="RW4" s="5">
        <v>4073</v>
      </c>
      <c r="RX4" s="5">
        <v>5481</v>
      </c>
      <c r="RY4" s="5">
        <v>5633</v>
      </c>
      <c r="RZ4" s="5">
        <v>6017</v>
      </c>
      <c r="SA4" s="5">
        <v>6246</v>
      </c>
      <c r="SB4" s="5">
        <v>6462</v>
      </c>
      <c r="SC4" s="5">
        <v>6120</v>
      </c>
      <c r="SD4" s="5">
        <v>7068</v>
      </c>
      <c r="SE4" s="5">
        <v>5049</v>
      </c>
      <c r="SF4" s="5">
        <v>7914</v>
      </c>
      <c r="SG4" s="5">
        <v>9810</v>
      </c>
      <c r="SH4" s="5">
        <v>7374</v>
      </c>
      <c r="SI4" s="5">
        <v>7792</v>
      </c>
      <c r="SJ4" s="5">
        <v>5848</v>
      </c>
      <c r="SK4" s="5">
        <v>6045</v>
      </c>
      <c r="SL4" s="5">
        <v>5700</v>
      </c>
      <c r="SM4" s="5">
        <v>5456</v>
      </c>
      <c r="SN4" s="5">
        <v>6713</v>
      </c>
      <c r="SO4" s="5">
        <v>6755</v>
      </c>
      <c r="SP4" s="5">
        <v>6598</v>
      </c>
      <c r="SQ4" s="5">
        <v>6803</v>
      </c>
      <c r="SR4" s="5">
        <v>6960</v>
      </c>
      <c r="SS4" s="5">
        <v>11364</v>
      </c>
      <c r="ST4" s="5">
        <v>10321</v>
      </c>
      <c r="SU4" s="5" t="s">
        <v>220</v>
      </c>
      <c r="SV4" s="5" t="s">
        <v>220</v>
      </c>
      <c r="SW4" s="5" t="s">
        <v>220</v>
      </c>
      <c r="SX4" s="5">
        <v>2846</v>
      </c>
      <c r="SY4" s="5">
        <v>3295</v>
      </c>
      <c r="SZ4" s="5">
        <v>3077</v>
      </c>
      <c r="TA4" s="5">
        <v>3542</v>
      </c>
      <c r="TB4" s="5">
        <v>3036</v>
      </c>
      <c r="TC4" s="5">
        <v>2801</v>
      </c>
      <c r="TD4" s="5">
        <v>3087</v>
      </c>
      <c r="TE4" s="5">
        <v>2047</v>
      </c>
      <c r="TF4" s="5">
        <v>2047</v>
      </c>
      <c r="TG4" s="5">
        <v>2109</v>
      </c>
      <c r="TH4" s="5">
        <v>1997</v>
      </c>
      <c r="TI4" s="5">
        <v>1621</v>
      </c>
      <c r="TJ4" s="5">
        <v>1527</v>
      </c>
      <c r="TK4" s="5">
        <v>1630</v>
      </c>
      <c r="TL4" s="5">
        <v>2913</v>
      </c>
      <c r="TM4" s="5">
        <v>2836</v>
      </c>
      <c r="TN4" s="5">
        <v>4504</v>
      </c>
      <c r="TO4" s="5">
        <v>4954</v>
      </c>
      <c r="TP4" s="5">
        <v>3559</v>
      </c>
      <c r="TQ4" s="5">
        <v>10060</v>
      </c>
      <c r="TR4" s="5">
        <v>4151</v>
      </c>
      <c r="TS4" s="5">
        <v>2240</v>
      </c>
      <c r="TT4" s="5">
        <v>2568</v>
      </c>
      <c r="TU4" s="5">
        <v>2726</v>
      </c>
      <c r="TV4" s="5">
        <v>2460</v>
      </c>
      <c r="TW4" s="5">
        <v>2607</v>
      </c>
      <c r="TX4" s="5">
        <v>2312</v>
      </c>
      <c r="TY4" s="5">
        <v>1973</v>
      </c>
      <c r="TZ4" s="5">
        <v>1890</v>
      </c>
      <c r="UA4" s="5" t="s">
        <v>220</v>
      </c>
      <c r="UB4" s="5" t="s">
        <v>220</v>
      </c>
      <c r="UC4" s="5" t="s">
        <v>220</v>
      </c>
      <c r="UD4" s="5">
        <v>43</v>
      </c>
      <c r="UE4" s="5">
        <v>51</v>
      </c>
      <c r="UF4" s="5">
        <v>59</v>
      </c>
      <c r="UG4" s="5">
        <v>31</v>
      </c>
      <c r="UH4" s="5">
        <v>0</v>
      </c>
      <c r="UI4" s="5">
        <v>0</v>
      </c>
      <c r="UJ4" s="5">
        <v>0</v>
      </c>
      <c r="UK4" s="5">
        <v>0</v>
      </c>
      <c r="UL4" s="5">
        <v>0</v>
      </c>
      <c r="UM4" s="5">
        <v>0</v>
      </c>
      <c r="UN4" s="5">
        <v>0</v>
      </c>
      <c r="UO4" s="5">
        <v>1</v>
      </c>
      <c r="UP4" s="5">
        <v>1</v>
      </c>
      <c r="UQ4" s="5">
        <v>2</v>
      </c>
      <c r="UR4" s="5">
        <v>5</v>
      </c>
      <c r="US4" s="5">
        <v>5</v>
      </c>
      <c r="UT4" s="5">
        <v>3</v>
      </c>
      <c r="UU4" s="5">
        <v>0</v>
      </c>
      <c r="UV4" s="5">
        <v>0</v>
      </c>
      <c r="UW4" s="5">
        <v>766</v>
      </c>
      <c r="UX4" s="5">
        <v>37</v>
      </c>
      <c r="UY4" s="5">
        <v>1327</v>
      </c>
      <c r="UZ4" s="5">
        <v>952</v>
      </c>
      <c r="VA4" s="5">
        <v>589</v>
      </c>
      <c r="VB4" s="5">
        <v>537</v>
      </c>
      <c r="VC4" s="5">
        <v>403</v>
      </c>
      <c r="VD4" s="5">
        <v>281</v>
      </c>
      <c r="VE4" s="5">
        <v>203</v>
      </c>
      <c r="VF4" s="5">
        <v>201</v>
      </c>
      <c r="VG4" s="5" t="s">
        <v>220</v>
      </c>
      <c r="VH4" s="5" t="s">
        <v>220</v>
      </c>
      <c r="VI4" s="5" t="s">
        <v>220</v>
      </c>
      <c r="VJ4" s="5">
        <v>13417</v>
      </c>
      <c r="VK4" s="5">
        <v>13518</v>
      </c>
      <c r="VL4" s="5">
        <v>13223</v>
      </c>
      <c r="VM4" s="5">
        <v>13306</v>
      </c>
      <c r="VN4" s="5">
        <v>13976</v>
      </c>
      <c r="VO4" s="5">
        <v>14856</v>
      </c>
      <c r="VP4" s="5">
        <v>18145</v>
      </c>
      <c r="VQ4" s="5">
        <v>18725</v>
      </c>
      <c r="VR4" s="5">
        <v>17481</v>
      </c>
      <c r="VS4" s="5">
        <v>17368</v>
      </c>
      <c r="VT4" s="5">
        <v>20785</v>
      </c>
      <c r="VU4" s="5">
        <v>21009</v>
      </c>
      <c r="VV4" s="5">
        <v>28223</v>
      </c>
      <c r="VW4" s="5">
        <v>29417</v>
      </c>
      <c r="VX4" s="5">
        <v>35478</v>
      </c>
      <c r="VY4" s="5">
        <v>33017</v>
      </c>
      <c r="VZ4" s="5">
        <v>32639</v>
      </c>
      <c r="WA4" s="5">
        <v>31794</v>
      </c>
      <c r="WB4" s="5">
        <v>34882</v>
      </c>
      <c r="WC4" s="5">
        <v>36993</v>
      </c>
      <c r="WD4" s="5">
        <v>40157</v>
      </c>
      <c r="WE4" s="5">
        <v>20976</v>
      </c>
      <c r="WF4" s="5">
        <v>32493</v>
      </c>
      <c r="WG4" s="5">
        <v>45391</v>
      </c>
      <c r="WH4" s="5">
        <v>27911</v>
      </c>
      <c r="WI4" s="5">
        <v>28922</v>
      </c>
      <c r="WJ4" s="5">
        <v>24467</v>
      </c>
      <c r="WK4" s="5">
        <v>22284</v>
      </c>
      <c r="WL4" s="5">
        <v>22346</v>
      </c>
      <c r="WM4" s="5" t="s">
        <v>220</v>
      </c>
      <c r="WN4" s="5" t="s">
        <v>220</v>
      </c>
      <c r="WO4" s="5" t="s">
        <v>220</v>
      </c>
      <c r="WP4" s="5">
        <v>3934</v>
      </c>
      <c r="WQ4" s="5">
        <v>4451</v>
      </c>
      <c r="WR4" s="5">
        <v>3885</v>
      </c>
      <c r="WS4" s="5">
        <v>3133</v>
      </c>
      <c r="WT4" s="5">
        <v>2801</v>
      </c>
      <c r="WU4" s="5">
        <v>2818</v>
      </c>
      <c r="WV4" s="5">
        <v>2773</v>
      </c>
      <c r="WW4" s="5">
        <v>2572</v>
      </c>
      <c r="WX4" s="5">
        <v>2292</v>
      </c>
      <c r="WY4" s="5">
        <v>2577</v>
      </c>
      <c r="WZ4" s="5">
        <v>2832</v>
      </c>
      <c r="XA4" s="5">
        <v>1956</v>
      </c>
      <c r="XB4" s="5">
        <v>2305</v>
      </c>
      <c r="XC4" s="5">
        <v>2890</v>
      </c>
      <c r="XD4" s="5">
        <v>2853</v>
      </c>
      <c r="XE4" s="5">
        <v>1757</v>
      </c>
      <c r="XF4" s="5">
        <v>2012</v>
      </c>
      <c r="XG4" s="5">
        <v>1896</v>
      </c>
      <c r="XH4" s="5">
        <v>1881</v>
      </c>
      <c r="XI4" s="5">
        <v>1572</v>
      </c>
      <c r="XJ4" s="5">
        <v>1403</v>
      </c>
      <c r="XK4" s="5">
        <v>1288</v>
      </c>
      <c r="XL4" s="5">
        <v>1116</v>
      </c>
      <c r="XM4" s="5">
        <v>1607</v>
      </c>
      <c r="XN4" s="5">
        <v>967</v>
      </c>
      <c r="XO4" s="5">
        <v>989</v>
      </c>
      <c r="XP4" s="5">
        <v>963</v>
      </c>
      <c r="XQ4" s="5">
        <v>989</v>
      </c>
      <c r="XR4" s="5">
        <v>802</v>
      </c>
      <c r="XS4" s="2">
        <v>20404</v>
      </c>
      <c r="XT4" s="3" t="s">
        <v>220</v>
      </c>
      <c r="XU4" s="3" t="s">
        <v>221</v>
      </c>
      <c r="XV4" s="3" t="s">
        <v>221</v>
      </c>
      <c r="XW4" s="3" t="s">
        <v>221</v>
      </c>
      <c r="XX4" s="3" t="s">
        <v>221</v>
      </c>
      <c r="XY4" s="3" t="s">
        <v>221</v>
      </c>
      <c r="XZ4" s="3"/>
    </row>
    <row r="5" spans="1:650" x14ac:dyDescent="0.3">
      <c r="A5" s="1" t="s">
        <v>3</v>
      </c>
      <c r="B5" s="2">
        <v>4014956</v>
      </c>
      <c r="C5" s="5">
        <v>26890</v>
      </c>
      <c r="D5" s="5">
        <v>28726</v>
      </c>
      <c r="E5" s="5">
        <v>8524</v>
      </c>
      <c r="F5" s="5">
        <v>5281</v>
      </c>
      <c r="G5" s="5">
        <v>19842</v>
      </c>
      <c r="H5" s="5">
        <v>19934</v>
      </c>
      <c r="I5" s="5">
        <v>77821</v>
      </c>
      <c r="J5" s="5">
        <v>64458</v>
      </c>
      <c r="K5" s="5">
        <v>14748</v>
      </c>
      <c r="L5" s="5">
        <v>24496</v>
      </c>
      <c r="M5" s="5">
        <v>10043</v>
      </c>
      <c r="N5" s="5">
        <v>607</v>
      </c>
      <c r="O5" s="5">
        <v>316</v>
      </c>
      <c r="P5" s="5">
        <v>203</v>
      </c>
      <c r="Q5" s="5">
        <v>18218</v>
      </c>
      <c r="R5" s="5">
        <v>3389</v>
      </c>
      <c r="S5" s="5">
        <v>6602</v>
      </c>
      <c r="T5" s="5">
        <v>4938</v>
      </c>
      <c r="U5" s="5">
        <v>6713</v>
      </c>
      <c r="V5" s="5">
        <v>3715</v>
      </c>
      <c r="W5" s="5">
        <v>860</v>
      </c>
      <c r="X5" s="5">
        <v>1198</v>
      </c>
      <c r="Y5" s="5">
        <v>897</v>
      </c>
      <c r="Z5" s="5">
        <v>3462</v>
      </c>
      <c r="AA5" s="5">
        <v>3929</v>
      </c>
      <c r="AB5" s="5">
        <v>1075</v>
      </c>
      <c r="AC5" s="5">
        <v>2126</v>
      </c>
      <c r="AD5" s="5">
        <v>871</v>
      </c>
      <c r="AE5" s="5">
        <v>0</v>
      </c>
      <c r="AF5" s="5">
        <v>0</v>
      </c>
      <c r="AG5" s="5">
        <v>0</v>
      </c>
      <c r="AH5" s="5">
        <v>0</v>
      </c>
      <c r="AI5" s="5">
        <v>1483707</v>
      </c>
      <c r="AJ5" s="5">
        <v>2623931</v>
      </c>
      <c r="AK5" s="5">
        <v>777636</v>
      </c>
      <c r="AL5" s="5">
        <v>1106894</v>
      </c>
      <c r="AM5" s="5">
        <v>1350809</v>
      </c>
      <c r="AN5" s="5">
        <v>459017</v>
      </c>
      <c r="AO5" s="5">
        <v>291560</v>
      </c>
      <c r="AP5" s="5">
        <v>184475</v>
      </c>
      <c r="AQ5" s="5">
        <v>428405</v>
      </c>
      <c r="AR5" s="5">
        <v>1034825</v>
      </c>
      <c r="AS5" s="5">
        <v>589332</v>
      </c>
      <c r="AT5" s="5">
        <v>640342</v>
      </c>
      <c r="AU5" s="5">
        <v>267972</v>
      </c>
      <c r="AV5" s="5">
        <v>363318</v>
      </c>
      <c r="AW5" s="5">
        <v>390370</v>
      </c>
      <c r="AX5" s="5">
        <v>187604</v>
      </c>
      <c r="AY5" s="5">
        <v>410915</v>
      </c>
      <c r="AZ5" s="5">
        <v>151119</v>
      </c>
      <c r="BA5" s="5">
        <v>361953</v>
      </c>
      <c r="BB5" s="5">
        <v>505876</v>
      </c>
      <c r="BC5" s="5">
        <v>252374</v>
      </c>
      <c r="BD5" s="5">
        <v>49413</v>
      </c>
      <c r="BE5" s="5">
        <v>75629</v>
      </c>
      <c r="BF5" s="5">
        <v>139182</v>
      </c>
      <c r="BG5" s="5">
        <v>179263</v>
      </c>
      <c r="BH5" s="5">
        <v>85478</v>
      </c>
      <c r="BI5" s="5">
        <v>52264</v>
      </c>
      <c r="BJ5" s="5">
        <v>55805</v>
      </c>
      <c r="BK5" s="5">
        <v>591042</v>
      </c>
      <c r="BL5" s="5">
        <v>68276</v>
      </c>
      <c r="BM5" s="5">
        <v>668184</v>
      </c>
      <c r="BN5" s="5">
        <v>52047</v>
      </c>
      <c r="BO5" s="5">
        <v>390428</v>
      </c>
      <c r="BP5" s="5">
        <v>297792</v>
      </c>
      <c r="BQ5" s="5">
        <v>228714</v>
      </c>
      <c r="BR5" s="5">
        <v>168478</v>
      </c>
      <c r="BS5" s="5">
        <v>225560</v>
      </c>
      <c r="BT5" s="5">
        <v>316899</v>
      </c>
      <c r="BU5" s="5">
        <v>176759</v>
      </c>
      <c r="BV5" s="5">
        <v>153363</v>
      </c>
      <c r="BW5" s="5">
        <v>216314</v>
      </c>
      <c r="BX5" s="5">
        <v>136374</v>
      </c>
      <c r="BY5" s="5">
        <v>159052</v>
      </c>
      <c r="BZ5" s="5">
        <v>134557</v>
      </c>
      <c r="CA5" s="5">
        <v>141334</v>
      </c>
      <c r="CB5" s="5">
        <v>111000</v>
      </c>
      <c r="CC5" s="5">
        <v>116297</v>
      </c>
      <c r="CD5" s="5">
        <v>123461</v>
      </c>
      <c r="CE5" s="5">
        <v>173820</v>
      </c>
      <c r="CF5" s="5">
        <v>137894</v>
      </c>
      <c r="CG5" s="5">
        <v>272529</v>
      </c>
      <c r="CH5" s="5">
        <v>44102</v>
      </c>
      <c r="CI5" s="5">
        <v>69633</v>
      </c>
      <c r="CJ5" s="5">
        <v>78452</v>
      </c>
      <c r="CK5" s="5">
        <v>74182</v>
      </c>
      <c r="CL5" s="5">
        <v>83688</v>
      </c>
      <c r="CM5" s="5">
        <v>53096</v>
      </c>
      <c r="CN5" s="5">
        <v>42989</v>
      </c>
      <c r="CO5" s="5">
        <v>42454</v>
      </c>
      <c r="CP5" s="5">
        <v>43707</v>
      </c>
      <c r="CQ5" s="5">
        <v>57157</v>
      </c>
      <c r="CR5" s="5">
        <v>49154</v>
      </c>
      <c r="CS5" s="5">
        <v>44937</v>
      </c>
      <c r="CT5" s="5">
        <v>32548</v>
      </c>
      <c r="CU5" s="5">
        <v>521506</v>
      </c>
      <c r="CV5" s="5">
        <v>463330</v>
      </c>
      <c r="CW5" s="5">
        <v>408891</v>
      </c>
      <c r="CX5" s="5">
        <v>346170</v>
      </c>
      <c r="CY5" s="5">
        <v>301021</v>
      </c>
      <c r="CZ5" s="5">
        <v>321366</v>
      </c>
      <c r="DA5" s="5">
        <v>287329</v>
      </c>
      <c r="DB5" s="5">
        <v>258338</v>
      </c>
      <c r="DC5" s="5">
        <v>351345</v>
      </c>
      <c r="DD5" s="5">
        <v>296012</v>
      </c>
      <c r="DE5" s="5">
        <v>313134</v>
      </c>
      <c r="DF5" s="5">
        <v>313713</v>
      </c>
      <c r="DG5" s="5">
        <v>290603</v>
      </c>
      <c r="DH5" s="5">
        <v>300956</v>
      </c>
      <c r="DI5" s="5">
        <v>258051</v>
      </c>
      <c r="DJ5" s="5">
        <v>240588</v>
      </c>
      <c r="DK5" s="5">
        <v>247278</v>
      </c>
      <c r="DL5" s="5">
        <v>137323</v>
      </c>
      <c r="DM5" s="5">
        <v>221841</v>
      </c>
      <c r="DN5" s="5">
        <v>195244</v>
      </c>
      <c r="DO5" s="5">
        <v>201581</v>
      </c>
      <c r="DP5" s="5">
        <v>187881</v>
      </c>
      <c r="DQ5" s="5">
        <v>180935</v>
      </c>
      <c r="DR5" s="5">
        <v>172394</v>
      </c>
      <c r="DS5" s="5">
        <v>199078</v>
      </c>
      <c r="DT5" s="5">
        <v>194861</v>
      </c>
      <c r="DU5" s="5">
        <v>157881</v>
      </c>
      <c r="DV5" s="5">
        <v>148068</v>
      </c>
      <c r="DW5" s="5">
        <v>161829</v>
      </c>
      <c r="DX5" s="5">
        <v>146303</v>
      </c>
      <c r="DY5" s="5">
        <v>130597</v>
      </c>
      <c r="DZ5" s="5">
        <v>130664</v>
      </c>
      <c r="EA5" s="5">
        <v>130711</v>
      </c>
      <c r="EB5" s="5">
        <v>145878</v>
      </c>
      <c r="EC5" s="5">
        <v>129235</v>
      </c>
      <c r="ED5" s="5">
        <v>136548</v>
      </c>
      <c r="EE5" s="5">
        <v>79725</v>
      </c>
      <c r="EF5" s="5">
        <v>78117</v>
      </c>
      <c r="EG5" s="5">
        <v>76536</v>
      </c>
      <c r="EH5" s="5">
        <v>92924</v>
      </c>
      <c r="EI5" s="5">
        <v>53348</v>
      </c>
      <c r="EJ5" s="5">
        <v>71751</v>
      </c>
      <c r="EK5" s="5">
        <v>60641</v>
      </c>
      <c r="EL5" s="5">
        <v>56726</v>
      </c>
      <c r="EM5" s="5">
        <v>83808</v>
      </c>
      <c r="EN5" s="5">
        <v>41484</v>
      </c>
      <c r="EO5" s="5">
        <v>29901</v>
      </c>
      <c r="EP5" s="5">
        <v>40132</v>
      </c>
      <c r="EQ5" s="5">
        <v>24424</v>
      </c>
      <c r="ER5" s="5">
        <v>28951</v>
      </c>
      <c r="ES5" s="5">
        <v>18662</v>
      </c>
      <c r="ET5" s="5">
        <v>37458</v>
      </c>
      <c r="EU5" s="5">
        <v>40520</v>
      </c>
      <c r="EV5" s="5">
        <v>40144</v>
      </c>
      <c r="EW5" s="5">
        <v>30500</v>
      </c>
      <c r="EX5" s="5">
        <v>57813</v>
      </c>
      <c r="EY5" s="5">
        <v>30293</v>
      </c>
      <c r="EZ5" s="5">
        <v>58647</v>
      </c>
      <c r="FA5" s="5">
        <v>68351</v>
      </c>
      <c r="FB5" s="5">
        <v>49303</v>
      </c>
      <c r="FC5" s="5">
        <v>67491</v>
      </c>
      <c r="FD5" s="5">
        <v>22147</v>
      </c>
      <c r="FE5" s="5">
        <v>39507</v>
      </c>
      <c r="FF5" s="5">
        <v>93679</v>
      </c>
      <c r="FG5" s="5">
        <v>0</v>
      </c>
      <c r="FH5" s="5">
        <v>0</v>
      </c>
      <c r="FI5" s="5">
        <v>0</v>
      </c>
      <c r="FJ5" s="5">
        <v>0</v>
      </c>
      <c r="FK5" s="5">
        <v>0</v>
      </c>
      <c r="FL5" s="5">
        <v>0</v>
      </c>
      <c r="FM5" s="5">
        <v>0</v>
      </c>
      <c r="FN5" s="5">
        <v>0</v>
      </c>
      <c r="FO5" s="5">
        <v>0</v>
      </c>
      <c r="FP5" s="5">
        <v>0</v>
      </c>
      <c r="FQ5" s="5">
        <v>0</v>
      </c>
      <c r="FR5" s="5">
        <v>0</v>
      </c>
      <c r="FS5" s="5">
        <v>0</v>
      </c>
      <c r="FT5" s="5">
        <v>0</v>
      </c>
      <c r="FU5" s="5" t="s">
        <v>220</v>
      </c>
      <c r="FV5" s="5" t="s">
        <v>220</v>
      </c>
      <c r="FW5" s="5" t="s">
        <v>220</v>
      </c>
      <c r="FX5" s="5" t="s">
        <v>220</v>
      </c>
      <c r="FY5" s="5" t="s">
        <v>220</v>
      </c>
      <c r="FZ5" s="5" t="s">
        <v>220</v>
      </c>
      <c r="GA5" s="5" t="s">
        <v>220</v>
      </c>
      <c r="GB5" s="5" t="s">
        <v>220</v>
      </c>
      <c r="GC5" s="5" t="s">
        <v>220</v>
      </c>
      <c r="GD5" s="5" t="s">
        <v>220</v>
      </c>
      <c r="GE5" s="5" t="s">
        <v>220</v>
      </c>
      <c r="GF5" s="5" t="s">
        <v>220</v>
      </c>
      <c r="GG5" s="5" t="s">
        <v>220</v>
      </c>
      <c r="GH5" s="5" t="s">
        <v>220</v>
      </c>
      <c r="GI5" s="5" t="s">
        <v>220</v>
      </c>
      <c r="GJ5" s="5" t="s">
        <v>220</v>
      </c>
      <c r="GK5" s="5" t="s">
        <v>220</v>
      </c>
      <c r="GL5" s="5" t="s">
        <v>220</v>
      </c>
      <c r="GM5" s="5">
        <v>2553242</v>
      </c>
      <c r="GN5" s="5">
        <v>3559658</v>
      </c>
      <c r="GO5" s="5">
        <v>1553000</v>
      </c>
      <c r="GP5" s="5">
        <v>1763371</v>
      </c>
      <c r="GQ5" s="5">
        <v>1976957</v>
      </c>
      <c r="GR5" s="5">
        <v>1195334</v>
      </c>
      <c r="GS5" s="5">
        <v>910005</v>
      </c>
      <c r="GT5" s="5">
        <v>753559</v>
      </c>
      <c r="GU5" s="5">
        <v>1064160</v>
      </c>
      <c r="GV5" s="5">
        <v>1563458</v>
      </c>
      <c r="GW5" s="5">
        <v>1132202</v>
      </c>
      <c r="GX5" s="5">
        <v>1145946</v>
      </c>
      <c r="GY5" s="5">
        <v>784034</v>
      </c>
      <c r="GZ5" s="5">
        <v>816960</v>
      </c>
      <c r="HA5" s="5">
        <v>812836</v>
      </c>
      <c r="HB5" s="5">
        <v>595173</v>
      </c>
      <c r="HC5" s="5">
        <v>863039</v>
      </c>
      <c r="HD5" s="5">
        <v>460225</v>
      </c>
      <c r="HE5" s="5">
        <v>881698</v>
      </c>
      <c r="HF5" s="5">
        <v>786395</v>
      </c>
      <c r="HG5" s="5">
        <v>564967</v>
      </c>
      <c r="HH5" s="5">
        <v>357089</v>
      </c>
      <c r="HI5" s="5">
        <v>362143</v>
      </c>
      <c r="HJ5" s="5">
        <v>456539</v>
      </c>
      <c r="HK5" s="5">
        <v>465660</v>
      </c>
      <c r="HL5" s="5">
        <v>383049</v>
      </c>
      <c r="HM5" s="5">
        <v>323077</v>
      </c>
      <c r="HN5" s="5">
        <v>297753</v>
      </c>
      <c r="HO5" s="5">
        <v>877519</v>
      </c>
      <c r="HP5" s="5">
        <v>285880</v>
      </c>
      <c r="HQ5" s="5">
        <v>883225</v>
      </c>
      <c r="HR5" s="5">
        <v>308938</v>
      </c>
      <c r="HS5" s="5">
        <v>1934656</v>
      </c>
      <c r="HT5" s="5">
        <v>2087121</v>
      </c>
      <c r="HU5" s="5">
        <v>1904862</v>
      </c>
      <c r="HV5" s="5">
        <v>2002467</v>
      </c>
      <c r="HW5" s="5">
        <v>2043883</v>
      </c>
      <c r="HX5" s="5">
        <v>2339132</v>
      </c>
      <c r="HY5" s="5">
        <v>2172688</v>
      </c>
      <c r="HZ5" s="5">
        <v>2066271</v>
      </c>
      <c r="IA5" s="5">
        <v>2249263</v>
      </c>
      <c r="IB5" s="5">
        <v>2424432</v>
      </c>
      <c r="IC5" s="5">
        <v>2383023</v>
      </c>
      <c r="ID5" s="5">
        <v>2999057</v>
      </c>
      <c r="IE5" s="5">
        <v>2442567</v>
      </c>
      <c r="IF5" s="5">
        <v>2328495</v>
      </c>
      <c r="IG5" s="5">
        <v>2128563</v>
      </c>
      <c r="IH5" s="5">
        <v>1803971</v>
      </c>
      <c r="II5" s="5">
        <v>1593827</v>
      </c>
      <c r="IJ5" s="5">
        <v>1413918</v>
      </c>
      <c r="IK5" s="5">
        <v>1470361</v>
      </c>
      <c r="IL5" s="5">
        <v>1487653</v>
      </c>
      <c r="IM5" s="5">
        <v>1291509</v>
      </c>
      <c r="IN5" s="5">
        <v>1306253</v>
      </c>
      <c r="IO5" s="5">
        <v>1190894</v>
      </c>
      <c r="IP5" s="5">
        <v>1165268</v>
      </c>
      <c r="IQ5" s="5">
        <v>1099863</v>
      </c>
      <c r="IR5" s="5">
        <v>1070615</v>
      </c>
      <c r="IS5" s="5">
        <v>1171129</v>
      </c>
      <c r="IT5" s="5">
        <v>1081849</v>
      </c>
      <c r="IU5" s="5">
        <v>1097705</v>
      </c>
      <c r="IV5" s="5">
        <v>950067</v>
      </c>
      <c r="IW5" s="5">
        <v>891172</v>
      </c>
      <c r="IX5" s="5">
        <v>905137</v>
      </c>
      <c r="IY5" s="5">
        <v>352302</v>
      </c>
      <c r="IZ5" s="5">
        <v>367391</v>
      </c>
      <c r="JA5" s="5">
        <v>400794</v>
      </c>
      <c r="JB5" s="5">
        <v>340315</v>
      </c>
      <c r="JC5" s="5">
        <v>341792</v>
      </c>
      <c r="JD5" s="5">
        <v>349581</v>
      </c>
      <c r="JE5" s="5">
        <v>259411</v>
      </c>
      <c r="JF5" s="5">
        <v>257947</v>
      </c>
      <c r="JG5" s="5">
        <v>254917</v>
      </c>
      <c r="JH5" s="5">
        <v>301161</v>
      </c>
      <c r="JI5" s="5">
        <v>247134</v>
      </c>
      <c r="JJ5" s="5">
        <v>257318</v>
      </c>
      <c r="JK5" s="5">
        <v>240227</v>
      </c>
      <c r="JL5" s="5">
        <v>209311</v>
      </c>
      <c r="JM5" s="5">
        <v>202456</v>
      </c>
      <c r="JN5" s="5">
        <v>184829</v>
      </c>
      <c r="JO5" s="5">
        <v>185157</v>
      </c>
      <c r="JP5" s="5">
        <v>174268</v>
      </c>
      <c r="JQ5" s="5">
        <v>166324</v>
      </c>
      <c r="JR5" s="5">
        <v>183109</v>
      </c>
      <c r="JS5" s="5">
        <v>178493</v>
      </c>
      <c r="JT5" s="5">
        <v>176688</v>
      </c>
      <c r="JU5" s="5">
        <v>157772</v>
      </c>
      <c r="JV5" s="5">
        <v>161567</v>
      </c>
      <c r="JW5" s="5">
        <v>137809</v>
      </c>
      <c r="JX5" s="5">
        <v>127374</v>
      </c>
      <c r="JY5" s="5">
        <v>161098</v>
      </c>
      <c r="JZ5" s="5">
        <v>155507</v>
      </c>
      <c r="KA5" s="5">
        <v>143951</v>
      </c>
      <c r="KB5" s="5">
        <v>135457</v>
      </c>
      <c r="KC5" s="5">
        <v>128349</v>
      </c>
      <c r="KD5" s="5">
        <v>122617</v>
      </c>
      <c r="KE5" s="5">
        <v>42408</v>
      </c>
      <c r="KF5" s="5">
        <v>41180</v>
      </c>
      <c r="KG5" s="5">
        <v>39046</v>
      </c>
      <c r="KH5" s="5">
        <v>39917</v>
      </c>
      <c r="KI5" s="5">
        <v>38744</v>
      </c>
      <c r="KJ5" s="5">
        <v>35875</v>
      </c>
      <c r="KK5" s="5">
        <v>30753</v>
      </c>
      <c r="KL5" s="5">
        <v>30249</v>
      </c>
      <c r="KM5" s="5">
        <v>30341</v>
      </c>
      <c r="KN5" s="5">
        <v>31743</v>
      </c>
      <c r="KO5" s="5">
        <v>27945</v>
      </c>
      <c r="KP5" s="5">
        <v>32296</v>
      </c>
      <c r="KQ5" s="5">
        <v>28418</v>
      </c>
      <c r="KR5" s="5">
        <v>27449</v>
      </c>
      <c r="KS5" s="5">
        <v>24117</v>
      </c>
      <c r="KT5" s="5">
        <v>23893</v>
      </c>
      <c r="KU5" s="5">
        <v>22965</v>
      </c>
      <c r="KV5" s="5">
        <v>19774</v>
      </c>
      <c r="KW5" s="5">
        <v>19508</v>
      </c>
      <c r="KX5" s="5">
        <v>22640</v>
      </c>
      <c r="KY5" s="5">
        <v>22085</v>
      </c>
      <c r="KZ5" s="5">
        <v>20108</v>
      </c>
      <c r="LA5" s="5">
        <v>18417</v>
      </c>
      <c r="LB5" s="5">
        <v>18581</v>
      </c>
      <c r="LC5" s="5">
        <v>14522</v>
      </c>
      <c r="LD5" s="5">
        <v>13326</v>
      </c>
      <c r="LE5" s="5">
        <v>13370</v>
      </c>
      <c r="LF5" s="5">
        <v>13158</v>
      </c>
      <c r="LG5" s="5">
        <v>13125</v>
      </c>
      <c r="LH5" s="5">
        <v>12914</v>
      </c>
      <c r="LI5" s="5">
        <v>12010</v>
      </c>
      <c r="LJ5" s="5">
        <v>11865</v>
      </c>
      <c r="LK5" s="5">
        <v>48178</v>
      </c>
      <c r="LL5" s="5">
        <v>43948</v>
      </c>
      <c r="LM5" s="5">
        <v>49517</v>
      </c>
      <c r="LN5" s="5">
        <v>42050</v>
      </c>
      <c r="LO5" s="5">
        <v>32860</v>
      </c>
      <c r="LP5" s="5">
        <v>37414</v>
      </c>
      <c r="LQ5" s="5">
        <v>29880</v>
      </c>
      <c r="LR5" s="5">
        <v>31640</v>
      </c>
      <c r="LS5" s="5">
        <v>39844</v>
      </c>
      <c r="LT5" s="5">
        <v>62676</v>
      </c>
      <c r="LU5" s="5">
        <v>45216</v>
      </c>
      <c r="LV5" s="5">
        <v>46741</v>
      </c>
      <c r="LW5" s="5">
        <v>37703</v>
      </c>
      <c r="LX5" s="5">
        <v>36749</v>
      </c>
      <c r="LY5" s="5">
        <v>32805</v>
      </c>
      <c r="LZ5" s="5">
        <v>26369</v>
      </c>
      <c r="MA5" s="5">
        <v>26082</v>
      </c>
      <c r="MB5" s="5">
        <v>18792</v>
      </c>
      <c r="MC5" s="5">
        <v>22862</v>
      </c>
      <c r="MD5" s="5">
        <v>24349</v>
      </c>
      <c r="ME5" s="5">
        <v>23847</v>
      </c>
      <c r="MF5" s="5">
        <v>26459</v>
      </c>
      <c r="MG5" s="5">
        <v>16844</v>
      </c>
      <c r="MH5" s="5">
        <v>18239</v>
      </c>
      <c r="MI5" s="5">
        <v>19794</v>
      </c>
      <c r="MJ5" s="5">
        <v>30397</v>
      </c>
      <c r="MK5" s="5">
        <v>18675</v>
      </c>
      <c r="ML5" s="5">
        <v>16725</v>
      </c>
      <c r="MM5" s="5">
        <v>18055</v>
      </c>
      <c r="MN5" s="5">
        <v>15236</v>
      </c>
      <c r="MO5" s="5">
        <v>14847</v>
      </c>
      <c r="MP5" s="5">
        <v>14040</v>
      </c>
      <c r="MQ5" s="5">
        <v>0</v>
      </c>
      <c r="MR5" s="5">
        <v>0</v>
      </c>
      <c r="MS5" s="5">
        <v>0</v>
      </c>
      <c r="MT5" s="5">
        <v>0</v>
      </c>
      <c r="MU5" s="5">
        <v>0</v>
      </c>
      <c r="MV5" s="5">
        <v>0</v>
      </c>
      <c r="MW5" s="5">
        <v>0</v>
      </c>
      <c r="MX5" s="5">
        <v>0</v>
      </c>
      <c r="MY5" s="5">
        <v>0</v>
      </c>
      <c r="MZ5" s="5">
        <v>0</v>
      </c>
      <c r="NA5" s="5">
        <v>0</v>
      </c>
      <c r="NB5" s="5">
        <v>0</v>
      </c>
      <c r="NC5" s="5">
        <v>0</v>
      </c>
      <c r="ND5" s="5">
        <v>0</v>
      </c>
      <c r="NE5" s="5" t="s">
        <v>220</v>
      </c>
      <c r="NF5" s="5" t="s">
        <v>220</v>
      </c>
      <c r="NG5" s="5" t="s">
        <v>220</v>
      </c>
      <c r="NH5" s="5" t="s">
        <v>220</v>
      </c>
      <c r="NI5" s="5" t="s">
        <v>220</v>
      </c>
      <c r="NJ5" s="5" t="s">
        <v>220</v>
      </c>
      <c r="NK5" s="5" t="s">
        <v>220</v>
      </c>
      <c r="NL5" s="5" t="s">
        <v>220</v>
      </c>
      <c r="NM5" s="5" t="s">
        <v>220</v>
      </c>
      <c r="NN5" s="5" t="s">
        <v>220</v>
      </c>
      <c r="NO5" s="5" t="s">
        <v>220</v>
      </c>
      <c r="NP5" s="5" t="s">
        <v>220</v>
      </c>
      <c r="NQ5" s="5" t="s">
        <v>220</v>
      </c>
      <c r="NR5" s="5" t="s">
        <v>220</v>
      </c>
      <c r="NS5" s="5" t="s">
        <v>220</v>
      </c>
      <c r="NT5" s="5" t="s">
        <v>220</v>
      </c>
      <c r="NU5" s="5" t="s">
        <v>220</v>
      </c>
      <c r="NV5" s="5" t="s">
        <v>220</v>
      </c>
      <c r="NW5" s="5">
        <v>0</v>
      </c>
      <c r="NX5" s="5">
        <v>0</v>
      </c>
      <c r="NY5" s="5">
        <v>0</v>
      </c>
      <c r="NZ5" s="5">
        <v>0</v>
      </c>
      <c r="OA5" s="5">
        <v>0</v>
      </c>
      <c r="OB5" s="5">
        <v>0</v>
      </c>
      <c r="OC5" s="5">
        <v>0</v>
      </c>
      <c r="OD5" s="5">
        <v>0</v>
      </c>
      <c r="OE5" s="5">
        <v>0</v>
      </c>
      <c r="OF5" s="5">
        <v>0</v>
      </c>
      <c r="OG5" s="5">
        <v>0</v>
      </c>
      <c r="OH5" s="5">
        <v>0</v>
      </c>
      <c r="OI5" s="5">
        <v>0</v>
      </c>
      <c r="OJ5" s="5">
        <v>0</v>
      </c>
      <c r="OK5" s="5" t="s">
        <v>220</v>
      </c>
      <c r="OL5" s="5" t="s">
        <v>220</v>
      </c>
      <c r="OM5" s="5" t="s">
        <v>220</v>
      </c>
      <c r="ON5" s="5" t="s">
        <v>220</v>
      </c>
      <c r="OO5" s="5" t="s">
        <v>220</v>
      </c>
      <c r="OP5" s="5" t="s">
        <v>220</v>
      </c>
      <c r="OQ5" s="5" t="s">
        <v>220</v>
      </c>
      <c r="OR5" s="5" t="s">
        <v>220</v>
      </c>
      <c r="OS5" s="5" t="s">
        <v>220</v>
      </c>
      <c r="OT5" s="5" t="s">
        <v>220</v>
      </c>
      <c r="OU5" s="5" t="s">
        <v>220</v>
      </c>
      <c r="OV5" s="5" t="s">
        <v>220</v>
      </c>
      <c r="OW5" s="5" t="s">
        <v>220</v>
      </c>
      <c r="OX5" s="5" t="s">
        <v>220</v>
      </c>
      <c r="OY5" s="5" t="s">
        <v>220</v>
      </c>
      <c r="OZ5" s="5" t="s">
        <v>220</v>
      </c>
      <c r="PA5" s="5" t="s">
        <v>220</v>
      </c>
      <c r="PB5" s="5" t="s">
        <v>220</v>
      </c>
      <c r="PC5" s="5">
        <v>79336</v>
      </c>
      <c r="PD5" s="5">
        <v>82145</v>
      </c>
      <c r="PE5" s="5">
        <v>76353</v>
      </c>
      <c r="PF5" s="5">
        <v>74118</v>
      </c>
      <c r="PG5" s="5">
        <v>68504</v>
      </c>
      <c r="PH5" s="5">
        <v>68450</v>
      </c>
      <c r="PI5" s="5">
        <v>61190</v>
      </c>
      <c r="PJ5" s="5">
        <v>55432</v>
      </c>
      <c r="PK5" s="5">
        <v>52967</v>
      </c>
      <c r="PL5" s="5">
        <v>59009</v>
      </c>
      <c r="PM5" s="5">
        <v>55559</v>
      </c>
      <c r="PN5" s="5">
        <v>58620</v>
      </c>
      <c r="PO5" s="5">
        <v>55016</v>
      </c>
      <c r="PP5" s="5">
        <v>50289</v>
      </c>
      <c r="PQ5" s="5">
        <v>48024</v>
      </c>
      <c r="PR5" s="5">
        <v>41182</v>
      </c>
      <c r="PS5" s="5">
        <v>43918</v>
      </c>
      <c r="PT5" s="5">
        <v>40958</v>
      </c>
      <c r="PU5" s="5">
        <v>37261</v>
      </c>
      <c r="PV5" s="5">
        <v>44797</v>
      </c>
      <c r="PW5" s="5">
        <v>38674</v>
      </c>
      <c r="PX5" s="5">
        <v>38538</v>
      </c>
      <c r="PY5" s="5">
        <v>33316</v>
      </c>
      <c r="PZ5" s="5">
        <v>33382</v>
      </c>
      <c r="QA5" s="5">
        <v>30950</v>
      </c>
      <c r="QB5" s="5">
        <v>27781</v>
      </c>
      <c r="QC5" s="5">
        <v>26389</v>
      </c>
      <c r="QD5" s="5">
        <v>25281</v>
      </c>
      <c r="QE5" s="5">
        <v>24084</v>
      </c>
      <c r="QF5" s="5">
        <v>21279</v>
      </c>
      <c r="QG5" s="5">
        <v>19484</v>
      </c>
      <c r="QH5" s="5">
        <v>19211</v>
      </c>
      <c r="QI5" s="5">
        <v>289165</v>
      </c>
      <c r="QJ5" s="5">
        <v>173464</v>
      </c>
      <c r="QK5" s="5">
        <v>162930</v>
      </c>
      <c r="QL5" s="5">
        <v>110158</v>
      </c>
      <c r="QM5" s="5">
        <v>108611</v>
      </c>
      <c r="QN5" s="5">
        <v>120250</v>
      </c>
      <c r="QO5" s="5">
        <v>109221</v>
      </c>
      <c r="QP5" s="5">
        <v>106348</v>
      </c>
      <c r="QQ5" s="5">
        <v>132835</v>
      </c>
      <c r="QR5" s="5">
        <v>181646</v>
      </c>
      <c r="QS5" s="5">
        <v>149152</v>
      </c>
      <c r="QT5" s="5">
        <v>139468</v>
      </c>
      <c r="QU5" s="5">
        <v>135829</v>
      </c>
      <c r="QV5" s="5">
        <v>123198</v>
      </c>
      <c r="QW5" s="5">
        <v>122815</v>
      </c>
      <c r="QX5" s="5">
        <v>99006</v>
      </c>
      <c r="QY5" s="5">
        <v>94669</v>
      </c>
      <c r="QZ5" s="5">
        <v>82884</v>
      </c>
      <c r="RA5" s="5">
        <v>82694</v>
      </c>
      <c r="RB5" s="5">
        <v>89144</v>
      </c>
      <c r="RC5" s="5">
        <v>69935</v>
      </c>
      <c r="RD5" s="5">
        <v>89504</v>
      </c>
      <c r="RE5" s="5">
        <v>62123</v>
      </c>
      <c r="RF5" s="5">
        <v>73167</v>
      </c>
      <c r="RG5" s="5">
        <v>77149</v>
      </c>
      <c r="RH5" s="5">
        <v>96380</v>
      </c>
      <c r="RI5" s="5">
        <v>64500</v>
      </c>
      <c r="RJ5" s="5">
        <v>56823</v>
      </c>
      <c r="RK5" s="5">
        <v>59242</v>
      </c>
      <c r="RL5" s="5">
        <v>57498</v>
      </c>
      <c r="RM5" s="5">
        <v>52752</v>
      </c>
      <c r="RN5" s="5">
        <v>54822</v>
      </c>
      <c r="RO5" s="5">
        <v>97010</v>
      </c>
      <c r="RP5" s="5">
        <v>90894</v>
      </c>
      <c r="RQ5" s="5">
        <v>89807</v>
      </c>
      <c r="RR5" s="5">
        <v>94943</v>
      </c>
      <c r="RS5" s="5">
        <v>97311</v>
      </c>
      <c r="RT5" s="5">
        <v>100081</v>
      </c>
      <c r="RU5" s="5">
        <v>90103</v>
      </c>
      <c r="RV5" s="5">
        <v>88847</v>
      </c>
      <c r="RW5" s="5">
        <v>91960</v>
      </c>
      <c r="RX5" s="5">
        <v>95834</v>
      </c>
      <c r="RY5" s="5">
        <v>101814</v>
      </c>
      <c r="RZ5" s="5">
        <v>107273</v>
      </c>
      <c r="SA5" s="5">
        <v>99745</v>
      </c>
      <c r="SB5" s="5">
        <v>95023</v>
      </c>
      <c r="SC5" s="5">
        <v>92603</v>
      </c>
      <c r="SD5" s="5">
        <v>84468</v>
      </c>
      <c r="SE5" s="5">
        <v>88607</v>
      </c>
      <c r="SF5" s="5">
        <v>82608</v>
      </c>
      <c r="SG5" s="5">
        <v>77229</v>
      </c>
      <c r="SH5" s="5">
        <v>74142</v>
      </c>
      <c r="SI5" s="5">
        <v>70373</v>
      </c>
      <c r="SJ5" s="5">
        <v>71026</v>
      </c>
      <c r="SK5" s="5">
        <v>73736</v>
      </c>
      <c r="SL5" s="5">
        <v>64140</v>
      </c>
      <c r="SM5" s="5">
        <v>52197</v>
      </c>
      <c r="SN5" s="5">
        <v>25352</v>
      </c>
      <c r="SO5" s="5">
        <v>25659</v>
      </c>
      <c r="SP5" s="5">
        <v>23282</v>
      </c>
      <c r="SQ5" s="5">
        <v>26085</v>
      </c>
      <c r="SR5" s="5">
        <v>39718</v>
      </c>
      <c r="SS5" s="5">
        <v>38155</v>
      </c>
      <c r="ST5" s="5">
        <v>57924</v>
      </c>
      <c r="SU5" s="5">
        <v>44042</v>
      </c>
      <c r="SV5" s="5">
        <v>39917</v>
      </c>
      <c r="SW5" s="5">
        <v>48938</v>
      </c>
      <c r="SX5" s="5">
        <v>42361</v>
      </c>
      <c r="SY5" s="5">
        <v>40201</v>
      </c>
      <c r="SZ5" s="5">
        <v>38459</v>
      </c>
      <c r="TA5" s="5">
        <v>34907</v>
      </c>
      <c r="TB5" s="5">
        <v>34380</v>
      </c>
      <c r="TC5" s="5">
        <v>32479</v>
      </c>
      <c r="TD5" s="5">
        <v>37962</v>
      </c>
      <c r="TE5" s="5">
        <v>30150</v>
      </c>
      <c r="TF5" s="5">
        <v>34841</v>
      </c>
      <c r="TG5" s="5">
        <v>34400</v>
      </c>
      <c r="TH5" s="5">
        <v>30484</v>
      </c>
      <c r="TI5" s="5">
        <v>32150</v>
      </c>
      <c r="TJ5" s="5">
        <v>29365</v>
      </c>
      <c r="TK5" s="5">
        <v>33682</v>
      </c>
      <c r="TL5" s="5">
        <v>34478</v>
      </c>
      <c r="TM5" s="5">
        <v>31406</v>
      </c>
      <c r="TN5" s="5">
        <v>28362</v>
      </c>
      <c r="TO5" s="5">
        <v>27897</v>
      </c>
      <c r="TP5" s="5">
        <v>27874</v>
      </c>
      <c r="TQ5" s="5">
        <v>27673</v>
      </c>
      <c r="TR5" s="5">
        <v>27098</v>
      </c>
      <c r="TS5" s="5">
        <v>31635</v>
      </c>
      <c r="TT5" s="5">
        <v>29843</v>
      </c>
      <c r="TU5" s="5">
        <v>25686</v>
      </c>
      <c r="TV5" s="5">
        <v>24723</v>
      </c>
      <c r="TW5" s="5">
        <v>25856</v>
      </c>
      <c r="TX5" s="5">
        <v>24393</v>
      </c>
      <c r="TY5" s="5">
        <v>22856</v>
      </c>
      <c r="TZ5" s="5">
        <v>25250</v>
      </c>
      <c r="UA5" s="5">
        <v>6391</v>
      </c>
      <c r="UB5" s="5">
        <v>6450</v>
      </c>
      <c r="UC5" s="5">
        <v>6618</v>
      </c>
      <c r="UD5" s="5">
        <v>6972</v>
      </c>
      <c r="UE5" s="5">
        <v>9180</v>
      </c>
      <c r="UF5" s="5">
        <v>8779</v>
      </c>
      <c r="UG5" s="5">
        <v>9154</v>
      </c>
      <c r="UH5" s="5">
        <v>9501</v>
      </c>
      <c r="UI5" s="5">
        <v>8989</v>
      </c>
      <c r="UJ5" s="5">
        <v>10849</v>
      </c>
      <c r="UK5" s="5">
        <v>11004</v>
      </c>
      <c r="UL5" s="5">
        <v>13564</v>
      </c>
      <c r="UM5" s="5">
        <v>13463</v>
      </c>
      <c r="UN5" s="5">
        <v>14554</v>
      </c>
      <c r="UO5" s="5">
        <v>13791</v>
      </c>
      <c r="UP5" s="5">
        <v>12550</v>
      </c>
      <c r="UQ5" s="5">
        <v>12101</v>
      </c>
      <c r="UR5" s="5">
        <v>12671</v>
      </c>
      <c r="US5" s="5">
        <v>12271</v>
      </c>
      <c r="UT5" s="5">
        <v>13330</v>
      </c>
      <c r="UU5" s="5">
        <v>13598</v>
      </c>
      <c r="UV5" s="5">
        <v>14393</v>
      </c>
      <c r="UW5" s="5">
        <v>12934</v>
      </c>
      <c r="UX5" s="5">
        <v>13828</v>
      </c>
      <c r="UY5" s="5">
        <v>4852</v>
      </c>
      <c r="UZ5" s="5">
        <v>4433</v>
      </c>
      <c r="VA5" s="5">
        <v>3025</v>
      </c>
      <c r="VB5" s="5">
        <v>3061</v>
      </c>
      <c r="VC5" s="5">
        <v>3267</v>
      </c>
      <c r="VD5" s="5">
        <v>2934</v>
      </c>
      <c r="VE5" s="5">
        <v>3718</v>
      </c>
      <c r="VF5" s="5">
        <v>3413</v>
      </c>
      <c r="VG5" s="5">
        <v>330769</v>
      </c>
      <c r="VH5" s="5">
        <v>360186</v>
      </c>
      <c r="VI5" s="5">
        <v>418385</v>
      </c>
      <c r="VJ5" s="5">
        <v>379537</v>
      </c>
      <c r="VK5" s="5">
        <v>404868</v>
      </c>
      <c r="VL5" s="5">
        <v>352692</v>
      </c>
      <c r="VM5" s="5">
        <v>343011</v>
      </c>
      <c r="VN5" s="5">
        <v>346766</v>
      </c>
      <c r="VO5" s="5">
        <v>301759</v>
      </c>
      <c r="VP5" s="5">
        <v>326450</v>
      </c>
      <c r="VQ5" s="5">
        <v>272529</v>
      </c>
      <c r="VR5" s="5">
        <v>283388</v>
      </c>
      <c r="VS5" s="5">
        <v>291446</v>
      </c>
      <c r="VT5" s="5">
        <v>273308</v>
      </c>
      <c r="VU5" s="5">
        <v>258155</v>
      </c>
      <c r="VV5" s="5">
        <v>237957</v>
      </c>
      <c r="VW5" s="5">
        <v>207381</v>
      </c>
      <c r="VX5" s="5">
        <v>191875</v>
      </c>
      <c r="VY5" s="5">
        <v>154013</v>
      </c>
      <c r="VZ5" s="5">
        <v>179775</v>
      </c>
      <c r="WA5" s="5">
        <v>196960</v>
      </c>
      <c r="WB5" s="5">
        <v>190442</v>
      </c>
      <c r="WC5" s="5">
        <v>186580</v>
      </c>
      <c r="WD5" s="5">
        <v>188976</v>
      </c>
      <c r="WE5" s="5">
        <v>202566</v>
      </c>
      <c r="WF5" s="5">
        <v>205561</v>
      </c>
      <c r="WG5" s="5">
        <v>220782</v>
      </c>
      <c r="WH5" s="5">
        <v>191032</v>
      </c>
      <c r="WI5" s="5">
        <v>184317</v>
      </c>
      <c r="WJ5" s="5">
        <v>175541</v>
      </c>
      <c r="WK5" s="5">
        <v>153165</v>
      </c>
      <c r="WL5" s="5">
        <v>155986</v>
      </c>
      <c r="WM5" s="5">
        <v>3885</v>
      </c>
      <c r="WN5" s="5">
        <v>8444</v>
      </c>
      <c r="WO5" s="5">
        <v>8186</v>
      </c>
      <c r="WP5" s="5">
        <v>7584</v>
      </c>
      <c r="WQ5" s="5">
        <v>8562</v>
      </c>
      <c r="WR5" s="5">
        <v>7619</v>
      </c>
      <c r="WS5" s="5">
        <v>8520</v>
      </c>
      <c r="WT5" s="5">
        <v>8437</v>
      </c>
      <c r="WU5" s="5">
        <v>8846</v>
      </c>
      <c r="WV5" s="5">
        <v>11679</v>
      </c>
      <c r="WW5" s="5">
        <v>6936</v>
      </c>
      <c r="WX5" s="5">
        <v>8978</v>
      </c>
      <c r="WY5" s="5">
        <v>8320</v>
      </c>
      <c r="WZ5" s="5">
        <v>7423</v>
      </c>
      <c r="XA5" s="5">
        <v>3756</v>
      </c>
      <c r="XB5" s="5">
        <v>3204</v>
      </c>
      <c r="XC5" s="5">
        <v>3543</v>
      </c>
      <c r="XD5" s="5">
        <v>3462</v>
      </c>
      <c r="XE5" s="5">
        <v>3630</v>
      </c>
      <c r="XF5" s="5">
        <v>4444</v>
      </c>
      <c r="XG5" s="5">
        <v>5448</v>
      </c>
      <c r="XH5" s="5">
        <v>7734</v>
      </c>
      <c r="XI5" s="5">
        <v>5953</v>
      </c>
      <c r="XJ5" s="5">
        <v>5508</v>
      </c>
      <c r="XK5" s="5">
        <v>8466</v>
      </c>
      <c r="XL5" s="5">
        <v>7950</v>
      </c>
      <c r="XM5" s="5">
        <v>8232</v>
      </c>
      <c r="XN5" s="5">
        <v>8015</v>
      </c>
      <c r="XO5" s="5">
        <v>7866</v>
      </c>
      <c r="XP5" s="5">
        <v>7112</v>
      </c>
      <c r="XQ5" s="5">
        <v>6685</v>
      </c>
      <c r="XR5" s="5">
        <v>5747</v>
      </c>
      <c r="XS5" s="2">
        <v>195</v>
      </c>
      <c r="XT5" s="3" t="s">
        <v>222</v>
      </c>
      <c r="XU5" s="3" t="s">
        <v>222</v>
      </c>
      <c r="XV5" s="3" t="s">
        <v>222</v>
      </c>
      <c r="XW5" s="3" t="s">
        <v>221</v>
      </c>
      <c r="XX5" s="3" t="s">
        <v>222</v>
      </c>
      <c r="XY5" s="3" t="s">
        <v>222</v>
      </c>
      <c r="XZ5" s="3" t="s">
        <v>224</v>
      </c>
    </row>
    <row r="6" spans="1:650" x14ac:dyDescent="0.3">
      <c r="A6" s="1" t="s">
        <v>4</v>
      </c>
      <c r="B6" s="2">
        <v>4058371</v>
      </c>
      <c r="C6" s="5">
        <v>0</v>
      </c>
      <c r="D6" s="5">
        <v>1284</v>
      </c>
      <c r="E6" s="5">
        <v>0</v>
      </c>
      <c r="F6" s="5">
        <v>861</v>
      </c>
      <c r="G6" s="5">
        <v>0</v>
      </c>
      <c r="H6" s="5">
        <v>0</v>
      </c>
      <c r="I6" s="5">
        <v>0</v>
      </c>
      <c r="J6" s="5">
        <v>0</v>
      </c>
      <c r="K6" s="5">
        <v>0</v>
      </c>
      <c r="L6" s="5">
        <v>141</v>
      </c>
      <c r="M6" s="5">
        <v>3445</v>
      </c>
      <c r="N6" s="5">
        <v>0</v>
      </c>
      <c r="O6" s="5">
        <v>0</v>
      </c>
      <c r="P6" s="5">
        <v>0</v>
      </c>
      <c r="Q6" s="5">
        <v>0</v>
      </c>
      <c r="R6" s="5">
        <v>0</v>
      </c>
      <c r="S6" s="5">
        <v>0</v>
      </c>
      <c r="T6" s="5">
        <v>0</v>
      </c>
      <c r="U6" s="5">
        <v>0</v>
      </c>
      <c r="V6" s="5">
        <v>0</v>
      </c>
      <c r="W6" s="5">
        <v>0</v>
      </c>
      <c r="X6" s="5">
        <v>0</v>
      </c>
      <c r="Y6" s="5">
        <v>0</v>
      </c>
      <c r="Z6" s="5">
        <v>0</v>
      </c>
      <c r="AA6" s="5">
        <v>0</v>
      </c>
      <c r="AB6" s="5">
        <v>0</v>
      </c>
      <c r="AC6" s="5" t="s">
        <v>220</v>
      </c>
      <c r="AD6" s="5" t="s">
        <v>220</v>
      </c>
      <c r="AE6" s="5" t="s">
        <v>220</v>
      </c>
      <c r="AF6" s="5" t="s">
        <v>220</v>
      </c>
      <c r="AG6" s="5" t="s">
        <v>220</v>
      </c>
      <c r="AH6" s="5" t="s">
        <v>220</v>
      </c>
      <c r="AI6" s="5">
        <v>711</v>
      </c>
      <c r="AJ6" s="5">
        <v>2264</v>
      </c>
      <c r="AK6" s="5">
        <v>3078</v>
      </c>
      <c r="AL6" s="5">
        <v>22707</v>
      </c>
      <c r="AM6" s="5">
        <v>432</v>
      </c>
      <c r="AN6" s="5">
        <v>1327</v>
      </c>
      <c r="AO6" s="5">
        <v>443</v>
      </c>
      <c r="AP6" s="5">
        <v>507</v>
      </c>
      <c r="AQ6" s="5">
        <v>513</v>
      </c>
      <c r="AR6" s="5">
        <v>2106</v>
      </c>
      <c r="AS6" s="5">
        <v>66499</v>
      </c>
      <c r="AT6" s="5">
        <v>973</v>
      </c>
      <c r="AU6" s="5">
        <v>214</v>
      </c>
      <c r="AV6" s="5">
        <v>620</v>
      </c>
      <c r="AW6" s="5">
        <v>214</v>
      </c>
      <c r="AX6" s="5">
        <v>1019</v>
      </c>
      <c r="AY6" s="5">
        <v>265</v>
      </c>
      <c r="AZ6" s="5">
        <v>456</v>
      </c>
      <c r="BA6" s="5">
        <v>248</v>
      </c>
      <c r="BB6" s="5">
        <v>163</v>
      </c>
      <c r="BC6" s="5">
        <v>137</v>
      </c>
      <c r="BD6" s="5">
        <v>985</v>
      </c>
      <c r="BE6" s="5">
        <v>1168</v>
      </c>
      <c r="BF6" s="5">
        <v>556</v>
      </c>
      <c r="BG6" s="5">
        <v>581</v>
      </c>
      <c r="BH6" s="5">
        <v>4267</v>
      </c>
      <c r="BI6" s="5" t="s">
        <v>220</v>
      </c>
      <c r="BJ6" s="5" t="s">
        <v>220</v>
      </c>
      <c r="BK6" s="5" t="s">
        <v>220</v>
      </c>
      <c r="BL6" s="5" t="s">
        <v>220</v>
      </c>
      <c r="BM6" s="5" t="s">
        <v>220</v>
      </c>
      <c r="BN6" s="5" t="s">
        <v>220</v>
      </c>
      <c r="BO6" s="5">
        <v>912</v>
      </c>
      <c r="BP6" s="5">
        <v>1045</v>
      </c>
      <c r="BQ6" s="5">
        <v>1227</v>
      </c>
      <c r="BR6" s="5">
        <v>1518</v>
      </c>
      <c r="BS6" s="5">
        <v>503</v>
      </c>
      <c r="BT6" s="5">
        <v>752</v>
      </c>
      <c r="BU6" s="5">
        <v>638</v>
      </c>
      <c r="BV6" s="5">
        <v>972</v>
      </c>
      <c r="BW6" s="5">
        <v>345</v>
      </c>
      <c r="BX6" s="5">
        <v>434</v>
      </c>
      <c r="BY6" s="5">
        <v>8794</v>
      </c>
      <c r="BZ6" s="5">
        <v>399</v>
      </c>
      <c r="CA6" s="5">
        <v>2121</v>
      </c>
      <c r="CB6" s="5">
        <v>2417</v>
      </c>
      <c r="CC6" s="5">
        <v>357</v>
      </c>
      <c r="CD6" s="5">
        <v>201</v>
      </c>
      <c r="CE6" s="5">
        <v>290</v>
      </c>
      <c r="CF6" s="5">
        <v>669</v>
      </c>
      <c r="CG6" s="5">
        <v>1050</v>
      </c>
      <c r="CH6" s="5">
        <v>511</v>
      </c>
      <c r="CI6" s="5">
        <v>423</v>
      </c>
      <c r="CJ6" s="5">
        <v>1128</v>
      </c>
      <c r="CK6" s="5">
        <v>182</v>
      </c>
      <c r="CL6" s="5">
        <v>94</v>
      </c>
      <c r="CM6" s="5">
        <v>147</v>
      </c>
      <c r="CN6" s="5">
        <v>730</v>
      </c>
      <c r="CO6" s="5" t="s">
        <v>220</v>
      </c>
      <c r="CP6" s="5" t="s">
        <v>220</v>
      </c>
      <c r="CQ6" s="5" t="s">
        <v>220</v>
      </c>
      <c r="CR6" s="5" t="s">
        <v>220</v>
      </c>
      <c r="CS6" s="5" t="s">
        <v>220</v>
      </c>
      <c r="CT6" s="5" t="s">
        <v>220</v>
      </c>
      <c r="CU6" s="5">
        <v>2197</v>
      </c>
      <c r="CV6" s="5">
        <v>1886</v>
      </c>
      <c r="CW6" s="5">
        <v>1190</v>
      </c>
      <c r="CX6" s="5">
        <v>1325</v>
      </c>
      <c r="CY6" s="5">
        <v>1357</v>
      </c>
      <c r="CZ6" s="5">
        <v>1849</v>
      </c>
      <c r="DA6" s="5">
        <v>1199</v>
      </c>
      <c r="DB6" s="5">
        <v>727</v>
      </c>
      <c r="DC6" s="5">
        <v>817</v>
      </c>
      <c r="DD6" s="5">
        <v>1010</v>
      </c>
      <c r="DE6" s="5">
        <v>660</v>
      </c>
      <c r="DF6" s="5">
        <v>1217</v>
      </c>
      <c r="DG6" s="5">
        <v>873</v>
      </c>
      <c r="DH6" s="5">
        <v>1357</v>
      </c>
      <c r="DI6" s="5">
        <v>935</v>
      </c>
      <c r="DJ6" s="5">
        <v>905</v>
      </c>
      <c r="DK6" s="5">
        <v>872</v>
      </c>
      <c r="DL6" s="5">
        <v>1841</v>
      </c>
      <c r="DM6" s="5">
        <v>541</v>
      </c>
      <c r="DN6" s="5">
        <v>1045</v>
      </c>
      <c r="DO6" s="5">
        <v>1219</v>
      </c>
      <c r="DP6" s="5">
        <v>1379</v>
      </c>
      <c r="DQ6" s="5">
        <v>979</v>
      </c>
      <c r="DR6" s="5">
        <v>1002</v>
      </c>
      <c r="DS6" s="5">
        <v>1185</v>
      </c>
      <c r="DT6" s="5">
        <v>1093</v>
      </c>
      <c r="DU6" s="5" t="s">
        <v>220</v>
      </c>
      <c r="DV6" s="5" t="s">
        <v>220</v>
      </c>
      <c r="DW6" s="5" t="s">
        <v>220</v>
      </c>
      <c r="DX6" s="5" t="s">
        <v>220</v>
      </c>
      <c r="DY6" s="5" t="s">
        <v>220</v>
      </c>
      <c r="DZ6" s="5" t="s">
        <v>220</v>
      </c>
      <c r="EA6" s="5">
        <v>1866</v>
      </c>
      <c r="EB6" s="5">
        <v>637</v>
      </c>
      <c r="EC6" s="5">
        <v>729</v>
      </c>
      <c r="ED6" s="5">
        <v>1001</v>
      </c>
      <c r="EE6" s="5">
        <v>360</v>
      </c>
      <c r="EF6" s="5">
        <v>513</v>
      </c>
      <c r="EG6" s="5">
        <v>893</v>
      </c>
      <c r="EH6" s="5">
        <v>511</v>
      </c>
      <c r="EI6" s="5">
        <v>311</v>
      </c>
      <c r="EJ6" s="5">
        <v>907</v>
      </c>
      <c r="EK6" s="5">
        <v>392</v>
      </c>
      <c r="EL6" s="5">
        <v>1204</v>
      </c>
      <c r="EM6" s="5">
        <v>2447</v>
      </c>
      <c r="EN6" s="5">
        <v>634</v>
      </c>
      <c r="EO6" s="5">
        <v>282</v>
      </c>
      <c r="EP6" s="5">
        <v>882</v>
      </c>
      <c r="EQ6" s="5">
        <v>697</v>
      </c>
      <c r="ER6" s="5">
        <v>421</v>
      </c>
      <c r="ES6" s="5">
        <v>415</v>
      </c>
      <c r="ET6" s="5">
        <v>442</v>
      </c>
      <c r="EU6" s="5">
        <v>479</v>
      </c>
      <c r="EV6" s="5">
        <v>758</v>
      </c>
      <c r="EW6" s="5">
        <v>909</v>
      </c>
      <c r="EX6" s="5">
        <v>4817</v>
      </c>
      <c r="EY6" s="5">
        <v>489</v>
      </c>
      <c r="EZ6" s="5">
        <v>614</v>
      </c>
      <c r="FA6" s="5" t="s">
        <v>220</v>
      </c>
      <c r="FB6" s="5" t="s">
        <v>220</v>
      </c>
      <c r="FC6" s="5" t="s">
        <v>220</v>
      </c>
      <c r="FD6" s="5" t="s">
        <v>220</v>
      </c>
      <c r="FE6" s="5" t="s">
        <v>220</v>
      </c>
      <c r="FF6" s="5" t="s">
        <v>220</v>
      </c>
      <c r="FG6" s="5">
        <v>0</v>
      </c>
      <c r="FH6" s="5">
        <v>0</v>
      </c>
      <c r="FI6" s="5">
        <v>0</v>
      </c>
      <c r="FJ6" s="5">
        <v>0</v>
      </c>
      <c r="FK6" s="5">
        <v>0</v>
      </c>
      <c r="FL6" s="5">
        <v>0</v>
      </c>
      <c r="FM6" s="5">
        <v>0</v>
      </c>
      <c r="FN6" s="5">
        <v>0</v>
      </c>
      <c r="FO6" s="5">
        <v>0</v>
      </c>
      <c r="FP6" s="5">
        <v>0</v>
      </c>
      <c r="FQ6" s="5">
        <v>0</v>
      </c>
      <c r="FR6" s="5">
        <v>0</v>
      </c>
      <c r="FS6" s="5">
        <v>0</v>
      </c>
      <c r="FT6" s="5">
        <v>0</v>
      </c>
      <c r="FU6" s="5" t="s">
        <v>220</v>
      </c>
      <c r="FV6" s="5" t="s">
        <v>220</v>
      </c>
      <c r="FW6" s="5" t="s">
        <v>220</v>
      </c>
      <c r="FX6" s="5" t="s">
        <v>220</v>
      </c>
      <c r="FY6" s="5" t="s">
        <v>220</v>
      </c>
      <c r="FZ6" s="5" t="s">
        <v>220</v>
      </c>
      <c r="GA6" s="5" t="s">
        <v>220</v>
      </c>
      <c r="GB6" s="5" t="s">
        <v>220</v>
      </c>
      <c r="GC6" s="5" t="s">
        <v>220</v>
      </c>
      <c r="GD6" s="5" t="s">
        <v>220</v>
      </c>
      <c r="GE6" s="5" t="s">
        <v>220</v>
      </c>
      <c r="GF6" s="5" t="s">
        <v>220</v>
      </c>
      <c r="GG6" s="5" t="s">
        <v>220</v>
      </c>
      <c r="GH6" s="5" t="s">
        <v>220</v>
      </c>
      <c r="GI6" s="5" t="s">
        <v>220</v>
      </c>
      <c r="GJ6" s="5" t="s">
        <v>220</v>
      </c>
      <c r="GK6" s="5" t="s">
        <v>220</v>
      </c>
      <c r="GL6" s="5" t="s">
        <v>220</v>
      </c>
      <c r="GM6" s="5">
        <v>5687</v>
      </c>
      <c r="GN6" s="5">
        <v>7115</v>
      </c>
      <c r="GO6" s="5">
        <v>6224</v>
      </c>
      <c r="GP6" s="5">
        <v>27412</v>
      </c>
      <c r="GQ6" s="5">
        <v>2652</v>
      </c>
      <c r="GR6" s="5">
        <v>4440</v>
      </c>
      <c r="GS6" s="5">
        <v>3172</v>
      </c>
      <c r="GT6" s="5">
        <v>2717</v>
      </c>
      <c r="GU6" s="5">
        <v>1986</v>
      </c>
      <c r="GV6" s="5">
        <v>4599</v>
      </c>
      <c r="GW6" s="5">
        <v>79789</v>
      </c>
      <c r="GX6" s="5">
        <v>3792</v>
      </c>
      <c r="GY6" s="5">
        <v>5655</v>
      </c>
      <c r="GZ6" s="5">
        <v>5028</v>
      </c>
      <c r="HA6" s="5">
        <v>1788</v>
      </c>
      <c r="HB6" s="5">
        <v>3007</v>
      </c>
      <c r="HC6" s="5">
        <v>2125</v>
      </c>
      <c r="HD6" s="5">
        <v>3388</v>
      </c>
      <c r="HE6" s="5">
        <v>2254</v>
      </c>
      <c r="HF6" s="5">
        <v>2160</v>
      </c>
      <c r="HG6" s="5">
        <v>2258</v>
      </c>
      <c r="HH6" s="5">
        <v>4249</v>
      </c>
      <c r="HI6" s="5">
        <v>3239</v>
      </c>
      <c r="HJ6" s="5">
        <v>6469</v>
      </c>
      <c r="HK6" s="5">
        <v>2401</v>
      </c>
      <c r="HL6" s="5">
        <v>6705</v>
      </c>
      <c r="HM6" s="5" t="s">
        <v>220</v>
      </c>
      <c r="HN6" s="5" t="s">
        <v>220</v>
      </c>
      <c r="HO6" s="5" t="s">
        <v>220</v>
      </c>
      <c r="HP6" s="5" t="s">
        <v>220</v>
      </c>
      <c r="HQ6" s="5" t="s">
        <v>220</v>
      </c>
      <c r="HR6" s="5" t="s">
        <v>220</v>
      </c>
      <c r="HS6" s="5">
        <v>12558</v>
      </c>
      <c r="HT6" s="5">
        <v>12319</v>
      </c>
      <c r="HU6" s="5">
        <v>12483</v>
      </c>
      <c r="HV6" s="5">
        <v>11897</v>
      </c>
      <c r="HW6" s="5">
        <v>12139</v>
      </c>
      <c r="HX6" s="5">
        <v>12412</v>
      </c>
      <c r="HY6" s="5">
        <v>12583</v>
      </c>
      <c r="HZ6" s="5">
        <v>12610</v>
      </c>
      <c r="IA6" s="5">
        <v>13167</v>
      </c>
      <c r="IB6" s="5">
        <v>11916</v>
      </c>
      <c r="IC6" s="5">
        <v>15530</v>
      </c>
      <c r="ID6" s="5">
        <v>25561</v>
      </c>
      <c r="IE6" s="5">
        <v>10849</v>
      </c>
      <c r="IF6" s="5">
        <v>10158</v>
      </c>
      <c r="IG6" s="5">
        <v>9666</v>
      </c>
      <c r="IH6" s="5">
        <v>9414</v>
      </c>
      <c r="II6" s="5">
        <v>9352</v>
      </c>
      <c r="IJ6" s="5">
        <v>9877</v>
      </c>
      <c r="IK6" s="5">
        <v>8626</v>
      </c>
      <c r="IL6" s="5">
        <v>9047</v>
      </c>
      <c r="IM6" s="5">
        <v>9550</v>
      </c>
      <c r="IN6" s="5">
        <v>8198</v>
      </c>
      <c r="IO6" s="5">
        <v>9819</v>
      </c>
      <c r="IP6" s="5">
        <v>9882</v>
      </c>
      <c r="IQ6" s="5">
        <v>9156</v>
      </c>
      <c r="IR6" s="5">
        <v>8518</v>
      </c>
      <c r="IS6" s="5" t="s">
        <v>220</v>
      </c>
      <c r="IT6" s="5" t="s">
        <v>220</v>
      </c>
      <c r="IU6" s="5" t="s">
        <v>220</v>
      </c>
      <c r="IV6" s="5" t="s">
        <v>220</v>
      </c>
      <c r="IW6" s="5" t="s">
        <v>220</v>
      </c>
      <c r="IX6" s="5" t="s">
        <v>220</v>
      </c>
      <c r="IY6" s="5">
        <v>962</v>
      </c>
      <c r="IZ6" s="5">
        <v>945</v>
      </c>
      <c r="JA6" s="5">
        <v>1107</v>
      </c>
      <c r="JB6" s="5">
        <v>637</v>
      </c>
      <c r="JC6" s="5">
        <v>837</v>
      </c>
      <c r="JD6" s="5">
        <v>948</v>
      </c>
      <c r="JE6" s="5">
        <v>753</v>
      </c>
      <c r="JF6" s="5">
        <v>1031</v>
      </c>
      <c r="JG6" s="5">
        <v>699</v>
      </c>
      <c r="JH6" s="5">
        <v>778</v>
      </c>
      <c r="JI6" s="5">
        <v>877</v>
      </c>
      <c r="JJ6" s="5">
        <v>889</v>
      </c>
      <c r="JK6" s="5">
        <v>547</v>
      </c>
      <c r="JL6" s="5">
        <v>745</v>
      </c>
      <c r="JM6" s="5">
        <v>622</v>
      </c>
      <c r="JN6" s="5">
        <v>631</v>
      </c>
      <c r="JO6" s="5">
        <v>805</v>
      </c>
      <c r="JP6" s="5">
        <v>1049</v>
      </c>
      <c r="JQ6" s="5">
        <v>768</v>
      </c>
      <c r="JR6" s="5">
        <v>727</v>
      </c>
      <c r="JS6" s="5">
        <v>820</v>
      </c>
      <c r="JT6" s="5">
        <v>670</v>
      </c>
      <c r="JU6" s="5">
        <v>765</v>
      </c>
      <c r="JV6" s="5">
        <v>663</v>
      </c>
      <c r="JW6" s="5">
        <v>769</v>
      </c>
      <c r="JX6" s="5">
        <v>474</v>
      </c>
      <c r="JY6" s="5" t="s">
        <v>220</v>
      </c>
      <c r="JZ6" s="5" t="s">
        <v>220</v>
      </c>
      <c r="KA6" s="5" t="s">
        <v>220</v>
      </c>
      <c r="KB6" s="5" t="s">
        <v>220</v>
      </c>
      <c r="KC6" s="5" t="s">
        <v>220</v>
      </c>
      <c r="KD6" s="5" t="s">
        <v>220</v>
      </c>
      <c r="KE6" s="5">
        <v>125</v>
      </c>
      <c r="KF6" s="5">
        <v>227</v>
      </c>
      <c r="KG6" s="5">
        <v>252</v>
      </c>
      <c r="KH6" s="5">
        <v>209</v>
      </c>
      <c r="KI6" s="5">
        <v>94</v>
      </c>
      <c r="KJ6" s="5">
        <v>86</v>
      </c>
      <c r="KK6" s="5">
        <v>102</v>
      </c>
      <c r="KL6" s="5">
        <v>193</v>
      </c>
      <c r="KM6" s="5">
        <v>88</v>
      </c>
      <c r="KN6" s="5">
        <v>88</v>
      </c>
      <c r="KO6" s="5">
        <v>89</v>
      </c>
      <c r="KP6" s="5">
        <v>86</v>
      </c>
      <c r="KQ6" s="5">
        <v>58</v>
      </c>
      <c r="KR6" s="5">
        <v>70</v>
      </c>
      <c r="KS6" s="5">
        <v>88</v>
      </c>
      <c r="KT6" s="5">
        <v>68</v>
      </c>
      <c r="KU6" s="5">
        <v>117</v>
      </c>
      <c r="KV6" s="5">
        <v>77</v>
      </c>
      <c r="KW6" s="5">
        <v>72</v>
      </c>
      <c r="KX6" s="5">
        <v>115</v>
      </c>
      <c r="KY6" s="5">
        <v>63</v>
      </c>
      <c r="KZ6" s="5">
        <v>122</v>
      </c>
      <c r="LA6" s="5">
        <v>62</v>
      </c>
      <c r="LB6" s="5">
        <v>56</v>
      </c>
      <c r="LC6" s="5">
        <v>63</v>
      </c>
      <c r="LD6" s="5">
        <v>58</v>
      </c>
      <c r="LE6" s="5" t="s">
        <v>220</v>
      </c>
      <c r="LF6" s="5" t="s">
        <v>220</v>
      </c>
      <c r="LG6" s="5" t="s">
        <v>220</v>
      </c>
      <c r="LH6" s="5" t="s">
        <v>220</v>
      </c>
      <c r="LI6" s="5" t="s">
        <v>220</v>
      </c>
      <c r="LJ6" s="5" t="s">
        <v>220</v>
      </c>
      <c r="LK6" s="5">
        <v>521</v>
      </c>
      <c r="LL6" s="5">
        <v>497</v>
      </c>
      <c r="LM6" s="5">
        <v>465</v>
      </c>
      <c r="LN6" s="5">
        <v>414</v>
      </c>
      <c r="LO6" s="5">
        <v>376</v>
      </c>
      <c r="LP6" s="5">
        <v>470</v>
      </c>
      <c r="LQ6" s="5">
        <v>422</v>
      </c>
      <c r="LR6" s="5">
        <v>312</v>
      </c>
      <c r="LS6" s="5">
        <v>275</v>
      </c>
      <c r="LT6" s="5">
        <v>272</v>
      </c>
      <c r="LU6" s="5">
        <v>211</v>
      </c>
      <c r="LV6" s="5">
        <v>169</v>
      </c>
      <c r="LW6" s="5">
        <v>131</v>
      </c>
      <c r="LX6" s="5">
        <v>73</v>
      </c>
      <c r="LY6" s="5">
        <v>44</v>
      </c>
      <c r="LZ6" s="5">
        <v>170</v>
      </c>
      <c r="MA6" s="5">
        <v>124</v>
      </c>
      <c r="MB6" s="5">
        <v>85</v>
      </c>
      <c r="MC6" s="5">
        <v>88</v>
      </c>
      <c r="MD6" s="5">
        <v>166</v>
      </c>
      <c r="ME6" s="5">
        <v>89</v>
      </c>
      <c r="MF6" s="5">
        <v>90</v>
      </c>
      <c r="MG6" s="5">
        <v>102</v>
      </c>
      <c r="MH6" s="5">
        <v>107</v>
      </c>
      <c r="MI6" s="5">
        <v>71</v>
      </c>
      <c r="MJ6" s="5">
        <v>81</v>
      </c>
      <c r="MK6" s="5" t="s">
        <v>220</v>
      </c>
      <c r="ML6" s="5" t="s">
        <v>220</v>
      </c>
      <c r="MM6" s="5" t="s">
        <v>220</v>
      </c>
      <c r="MN6" s="5" t="s">
        <v>220</v>
      </c>
      <c r="MO6" s="5" t="s">
        <v>220</v>
      </c>
      <c r="MP6" s="5" t="s">
        <v>220</v>
      </c>
      <c r="MQ6" s="5">
        <v>0</v>
      </c>
      <c r="MR6" s="5">
        <v>0</v>
      </c>
      <c r="MS6" s="5">
        <v>0</v>
      </c>
      <c r="MT6" s="5">
        <v>0</v>
      </c>
      <c r="MU6" s="5">
        <v>0</v>
      </c>
      <c r="MV6" s="5">
        <v>0</v>
      </c>
      <c r="MW6" s="5">
        <v>0</v>
      </c>
      <c r="MX6" s="5">
        <v>0</v>
      </c>
      <c r="MY6" s="5">
        <v>0</v>
      </c>
      <c r="MZ6" s="5">
        <v>0</v>
      </c>
      <c r="NA6" s="5">
        <v>0</v>
      </c>
      <c r="NB6" s="5">
        <v>0</v>
      </c>
      <c r="NC6" s="5">
        <v>0</v>
      </c>
      <c r="ND6" s="5">
        <v>0</v>
      </c>
      <c r="NE6" s="5" t="s">
        <v>220</v>
      </c>
      <c r="NF6" s="5" t="s">
        <v>220</v>
      </c>
      <c r="NG6" s="5" t="s">
        <v>220</v>
      </c>
      <c r="NH6" s="5" t="s">
        <v>220</v>
      </c>
      <c r="NI6" s="5" t="s">
        <v>220</v>
      </c>
      <c r="NJ6" s="5" t="s">
        <v>220</v>
      </c>
      <c r="NK6" s="5" t="s">
        <v>220</v>
      </c>
      <c r="NL6" s="5" t="s">
        <v>220</v>
      </c>
      <c r="NM6" s="5" t="s">
        <v>220</v>
      </c>
      <c r="NN6" s="5" t="s">
        <v>220</v>
      </c>
      <c r="NO6" s="5" t="s">
        <v>220</v>
      </c>
      <c r="NP6" s="5" t="s">
        <v>220</v>
      </c>
      <c r="NQ6" s="5" t="s">
        <v>220</v>
      </c>
      <c r="NR6" s="5" t="s">
        <v>220</v>
      </c>
      <c r="NS6" s="5" t="s">
        <v>220</v>
      </c>
      <c r="NT6" s="5" t="s">
        <v>220</v>
      </c>
      <c r="NU6" s="5" t="s">
        <v>220</v>
      </c>
      <c r="NV6" s="5" t="s">
        <v>220</v>
      </c>
      <c r="NW6" s="5">
        <v>0</v>
      </c>
      <c r="NX6" s="5">
        <v>0</v>
      </c>
      <c r="NY6" s="5">
        <v>0</v>
      </c>
      <c r="NZ6" s="5">
        <v>0</v>
      </c>
      <c r="OA6" s="5">
        <v>0</v>
      </c>
      <c r="OB6" s="5">
        <v>0</v>
      </c>
      <c r="OC6" s="5">
        <v>0</v>
      </c>
      <c r="OD6" s="5">
        <v>0</v>
      </c>
      <c r="OE6" s="5">
        <v>0</v>
      </c>
      <c r="OF6" s="5">
        <v>0</v>
      </c>
      <c r="OG6" s="5">
        <v>0</v>
      </c>
      <c r="OH6" s="5">
        <v>0</v>
      </c>
      <c r="OI6" s="5">
        <v>0</v>
      </c>
      <c r="OJ6" s="5">
        <v>0</v>
      </c>
      <c r="OK6" s="5" t="s">
        <v>220</v>
      </c>
      <c r="OL6" s="5" t="s">
        <v>220</v>
      </c>
      <c r="OM6" s="5" t="s">
        <v>220</v>
      </c>
      <c r="ON6" s="5" t="s">
        <v>220</v>
      </c>
      <c r="OO6" s="5" t="s">
        <v>220</v>
      </c>
      <c r="OP6" s="5" t="s">
        <v>220</v>
      </c>
      <c r="OQ6" s="5" t="s">
        <v>220</v>
      </c>
      <c r="OR6" s="5" t="s">
        <v>220</v>
      </c>
      <c r="OS6" s="5" t="s">
        <v>220</v>
      </c>
      <c r="OT6" s="5" t="s">
        <v>220</v>
      </c>
      <c r="OU6" s="5" t="s">
        <v>220</v>
      </c>
      <c r="OV6" s="5" t="s">
        <v>220</v>
      </c>
      <c r="OW6" s="5" t="s">
        <v>220</v>
      </c>
      <c r="OX6" s="5" t="s">
        <v>220</v>
      </c>
      <c r="OY6" s="5" t="s">
        <v>220</v>
      </c>
      <c r="OZ6" s="5" t="s">
        <v>220</v>
      </c>
      <c r="PA6" s="5" t="s">
        <v>220</v>
      </c>
      <c r="PB6" s="5" t="s">
        <v>220</v>
      </c>
      <c r="PC6" s="5">
        <v>1557</v>
      </c>
      <c r="PD6" s="5">
        <v>1457</v>
      </c>
      <c r="PE6" s="5">
        <v>1404</v>
      </c>
      <c r="PF6" s="5">
        <v>1261</v>
      </c>
      <c r="PG6" s="5">
        <v>1220</v>
      </c>
      <c r="PH6" s="5">
        <v>1141</v>
      </c>
      <c r="PI6" s="5">
        <v>1143</v>
      </c>
      <c r="PJ6" s="5">
        <v>1122</v>
      </c>
      <c r="PK6" s="5">
        <v>1016</v>
      </c>
      <c r="PL6" s="5">
        <v>949</v>
      </c>
      <c r="PM6" s="5">
        <v>884</v>
      </c>
      <c r="PN6" s="5">
        <v>875</v>
      </c>
      <c r="PO6" s="5">
        <v>868</v>
      </c>
      <c r="PP6" s="5">
        <v>796</v>
      </c>
      <c r="PQ6" s="5">
        <v>758</v>
      </c>
      <c r="PR6" s="5">
        <v>760</v>
      </c>
      <c r="PS6" s="5">
        <v>711</v>
      </c>
      <c r="PT6" s="5">
        <v>671</v>
      </c>
      <c r="PU6" s="5">
        <v>717</v>
      </c>
      <c r="PV6" s="5">
        <v>714</v>
      </c>
      <c r="PW6" s="5">
        <v>755</v>
      </c>
      <c r="PX6" s="5">
        <v>751</v>
      </c>
      <c r="PY6" s="5">
        <v>867</v>
      </c>
      <c r="PZ6" s="5">
        <v>701</v>
      </c>
      <c r="QA6" s="5">
        <v>737</v>
      </c>
      <c r="QB6" s="5">
        <v>757</v>
      </c>
      <c r="QC6" s="5" t="s">
        <v>220</v>
      </c>
      <c r="QD6" s="5" t="s">
        <v>220</v>
      </c>
      <c r="QE6" s="5" t="s">
        <v>220</v>
      </c>
      <c r="QF6" s="5" t="s">
        <v>220</v>
      </c>
      <c r="QG6" s="5" t="s">
        <v>220</v>
      </c>
      <c r="QH6" s="5" t="s">
        <v>220</v>
      </c>
      <c r="QI6" s="5">
        <v>1906</v>
      </c>
      <c r="QJ6" s="5">
        <v>1845</v>
      </c>
      <c r="QK6" s="5">
        <v>1743</v>
      </c>
      <c r="QL6" s="5">
        <v>1615</v>
      </c>
      <c r="QM6" s="5">
        <v>1535</v>
      </c>
      <c r="QN6" s="5">
        <v>1631</v>
      </c>
      <c r="QO6" s="5">
        <v>1706</v>
      </c>
      <c r="QP6" s="5">
        <v>1292</v>
      </c>
      <c r="QQ6" s="5">
        <v>1128</v>
      </c>
      <c r="QR6" s="5">
        <v>1304</v>
      </c>
      <c r="QS6" s="5">
        <v>1070</v>
      </c>
      <c r="QT6" s="5">
        <v>922</v>
      </c>
      <c r="QU6" s="5">
        <v>820</v>
      </c>
      <c r="QV6" s="5">
        <v>945</v>
      </c>
      <c r="QW6" s="5">
        <v>708</v>
      </c>
      <c r="QX6" s="5">
        <v>756</v>
      </c>
      <c r="QY6" s="5">
        <v>712</v>
      </c>
      <c r="QZ6" s="5">
        <v>582</v>
      </c>
      <c r="RA6" s="5">
        <v>598</v>
      </c>
      <c r="RB6" s="5">
        <v>609</v>
      </c>
      <c r="RC6" s="5">
        <v>578</v>
      </c>
      <c r="RD6" s="5">
        <v>527</v>
      </c>
      <c r="RE6" s="5">
        <v>624</v>
      </c>
      <c r="RF6" s="5">
        <v>621</v>
      </c>
      <c r="RG6" s="5">
        <v>643</v>
      </c>
      <c r="RH6" s="5">
        <v>591</v>
      </c>
      <c r="RI6" s="5" t="s">
        <v>220</v>
      </c>
      <c r="RJ6" s="5" t="s">
        <v>220</v>
      </c>
      <c r="RK6" s="5" t="s">
        <v>220</v>
      </c>
      <c r="RL6" s="5" t="s">
        <v>220</v>
      </c>
      <c r="RM6" s="5" t="s">
        <v>220</v>
      </c>
      <c r="RN6" s="5" t="s">
        <v>220</v>
      </c>
      <c r="RO6" s="5">
        <v>1258</v>
      </c>
      <c r="RP6" s="5">
        <v>1081</v>
      </c>
      <c r="RQ6" s="5">
        <v>1182</v>
      </c>
      <c r="RR6" s="5">
        <v>1109</v>
      </c>
      <c r="RS6" s="5">
        <v>1114</v>
      </c>
      <c r="RT6" s="5">
        <v>1168</v>
      </c>
      <c r="RU6" s="5">
        <v>1160</v>
      </c>
      <c r="RV6" s="5">
        <v>1083</v>
      </c>
      <c r="RW6" s="5">
        <v>1195</v>
      </c>
      <c r="RX6" s="5">
        <v>1213</v>
      </c>
      <c r="RY6" s="5">
        <v>1127</v>
      </c>
      <c r="RZ6" s="5">
        <v>1180</v>
      </c>
      <c r="SA6" s="5">
        <v>989</v>
      </c>
      <c r="SB6" s="5">
        <v>1107</v>
      </c>
      <c r="SC6" s="5">
        <v>867</v>
      </c>
      <c r="SD6" s="5">
        <v>935</v>
      </c>
      <c r="SE6" s="5">
        <v>880</v>
      </c>
      <c r="SF6" s="5">
        <v>867</v>
      </c>
      <c r="SG6" s="5">
        <v>842</v>
      </c>
      <c r="SH6" s="5">
        <v>802</v>
      </c>
      <c r="SI6" s="5">
        <v>777</v>
      </c>
      <c r="SJ6" s="5">
        <v>705</v>
      </c>
      <c r="SK6" s="5">
        <v>743</v>
      </c>
      <c r="SL6" s="5">
        <v>716</v>
      </c>
      <c r="SM6" s="5">
        <v>721</v>
      </c>
      <c r="SN6" s="5">
        <v>680</v>
      </c>
      <c r="SO6" s="5" t="s">
        <v>220</v>
      </c>
      <c r="SP6" s="5" t="s">
        <v>220</v>
      </c>
      <c r="SQ6" s="5" t="s">
        <v>220</v>
      </c>
      <c r="SR6" s="5" t="s">
        <v>220</v>
      </c>
      <c r="SS6" s="5" t="s">
        <v>220</v>
      </c>
      <c r="ST6" s="5" t="s">
        <v>220</v>
      </c>
      <c r="SU6" s="5">
        <v>3</v>
      </c>
      <c r="SV6" s="5">
        <v>9</v>
      </c>
      <c r="SW6" s="5">
        <v>19</v>
      </c>
      <c r="SX6" s="5">
        <v>4</v>
      </c>
      <c r="SY6" s="5">
        <v>4</v>
      </c>
      <c r="SZ6" s="5">
        <v>2</v>
      </c>
      <c r="TA6" s="5">
        <v>5</v>
      </c>
      <c r="TB6" s="5">
        <v>5</v>
      </c>
      <c r="TC6" s="5">
        <v>4</v>
      </c>
      <c r="TD6" s="5">
        <v>9</v>
      </c>
      <c r="TE6" s="5">
        <v>15</v>
      </c>
      <c r="TF6" s="5">
        <v>25</v>
      </c>
      <c r="TG6" s="5">
        <v>46</v>
      </c>
      <c r="TH6" s="5">
        <v>29</v>
      </c>
      <c r="TI6" s="5">
        <v>40</v>
      </c>
      <c r="TJ6" s="5">
        <v>26</v>
      </c>
      <c r="TK6" s="5">
        <v>23</v>
      </c>
      <c r="TL6" s="5">
        <v>30</v>
      </c>
      <c r="TM6" s="5">
        <v>37</v>
      </c>
      <c r="TN6" s="5">
        <v>42</v>
      </c>
      <c r="TO6" s="5">
        <v>0</v>
      </c>
      <c r="TP6" s="5">
        <v>0</v>
      </c>
      <c r="TQ6" s="5">
        <v>0</v>
      </c>
      <c r="TR6" s="5">
        <v>6</v>
      </c>
      <c r="TS6" s="5">
        <v>4</v>
      </c>
      <c r="TT6" s="5">
        <v>12</v>
      </c>
      <c r="TU6" s="5" t="s">
        <v>220</v>
      </c>
      <c r="TV6" s="5" t="s">
        <v>220</v>
      </c>
      <c r="TW6" s="5" t="s">
        <v>220</v>
      </c>
      <c r="TX6" s="5" t="s">
        <v>220</v>
      </c>
      <c r="TY6" s="5" t="s">
        <v>220</v>
      </c>
      <c r="TZ6" s="5" t="s">
        <v>220</v>
      </c>
      <c r="UA6" s="5">
        <v>0</v>
      </c>
      <c r="UB6" s="5">
        <v>0</v>
      </c>
      <c r="UC6" s="5">
        <v>0</v>
      </c>
      <c r="UD6" s="5">
        <v>0</v>
      </c>
      <c r="UE6" s="5">
        <v>0</v>
      </c>
      <c r="UF6" s="5">
        <v>0</v>
      </c>
      <c r="UG6" s="5">
        <v>0</v>
      </c>
      <c r="UH6" s="5">
        <v>0</v>
      </c>
      <c r="UI6" s="5">
        <v>0</v>
      </c>
      <c r="UJ6" s="5">
        <v>0</v>
      </c>
      <c r="UK6" s="5">
        <v>0</v>
      </c>
      <c r="UL6" s="5">
        <v>0</v>
      </c>
      <c r="UM6" s="5">
        <v>0</v>
      </c>
      <c r="UN6" s="5">
        <v>0</v>
      </c>
      <c r="UO6" s="5">
        <v>0</v>
      </c>
      <c r="UP6" s="5">
        <v>0</v>
      </c>
      <c r="UQ6" s="5">
        <v>0</v>
      </c>
      <c r="UR6" s="5">
        <v>0</v>
      </c>
      <c r="US6" s="5">
        <v>0</v>
      </c>
      <c r="UT6" s="5">
        <v>0</v>
      </c>
      <c r="UU6" s="5">
        <v>0</v>
      </c>
      <c r="UV6" s="5">
        <v>0</v>
      </c>
      <c r="UW6" s="5">
        <v>0</v>
      </c>
      <c r="UX6" s="5">
        <v>0</v>
      </c>
      <c r="UY6" s="5">
        <v>0</v>
      </c>
      <c r="UZ6" s="5">
        <v>0</v>
      </c>
      <c r="VA6" s="5" t="s">
        <v>220</v>
      </c>
      <c r="VB6" s="5" t="s">
        <v>220</v>
      </c>
      <c r="VC6" s="5" t="s">
        <v>220</v>
      </c>
      <c r="VD6" s="5" t="s">
        <v>220</v>
      </c>
      <c r="VE6" s="5" t="s">
        <v>220</v>
      </c>
      <c r="VF6" s="5" t="s">
        <v>220</v>
      </c>
      <c r="VG6" s="5">
        <v>4248</v>
      </c>
      <c r="VH6" s="5">
        <v>4351</v>
      </c>
      <c r="VI6" s="5">
        <v>4153</v>
      </c>
      <c r="VJ6" s="5">
        <v>3921</v>
      </c>
      <c r="VK6" s="5">
        <v>3943</v>
      </c>
      <c r="VL6" s="5">
        <v>3800</v>
      </c>
      <c r="VM6" s="5">
        <v>3904</v>
      </c>
      <c r="VN6" s="5">
        <v>3756</v>
      </c>
      <c r="VO6" s="5">
        <v>3762</v>
      </c>
      <c r="VP6" s="5">
        <v>3429</v>
      </c>
      <c r="VQ6" s="5">
        <v>3294</v>
      </c>
      <c r="VR6" s="5">
        <v>4003</v>
      </c>
      <c r="VS6" s="5">
        <v>3219</v>
      </c>
      <c r="VT6" s="5">
        <v>2911</v>
      </c>
      <c r="VU6" s="5">
        <v>2773</v>
      </c>
      <c r="VV6" s="5">
        <v>2320</v>
      </c>
      <c r="VW6" s="5">
        <v>2235</v>
      </c>
      <c r="VX6" s="5">
        <v>2155</v>
      </c>
      <c r="VY6" s="5">
        <v>1950</v>
      </c>
      <c r="VZ6" s="5">
        <v>1839</v>
      </c>
      <c r="WA6" s="5">
        <v>1724</v>
      </c>
      <c r="WB6" s="5">
        <v>1698</v>
      </c>
      <c r="WC6" s="5">
        <v>1668</v>
      </c>
      <c r="WD6" s="5">
        <v>1682</v>
      </c>
      <c r="WE6" s="5">
        <v>1803</v>
      </c>
      <c r="WF6" s="5">
        <v>1710</v>
      </c>
      <c r="WG6" s="5" t="s">
        <v>220</v>
      </c>
      <c r="WH6" s="5" t="s">
        <v>220</v>
      </c>
      <c r="WI6" s="5" t="s">
        <v>220</v>
      </c>
      <c r="WJ6" s="5" t="s">
        <v>220</v>
      </c>
      <c r="WK6" s="5" t="s">
        <v>220</v>
      </c>
      <c r="WL6" s="5" t="s">
        <v>220</v>
      </c>
      <c r="WM6" s="5">
        <v>515</v>
      </c>
      <c r="WN6" s="5">
        <v>536</v>
      </c>
      <c r="WO6" s="5">
        <v>423</v>
      </c>
      <c r="WP6" s="5">
        <v>409</v>
      </c>
      <c r="WQ6" s="5">
        <v>486</v>
      </c>
      <c r="WR6" s="5">
        <v>391</v>
      </c>
      <c r="WS6" s="5">
        <v>412</v>
      </c>
      <c r="WT6" s="5">
        <v>423</v>
      </c>
      <c r="WU6" s="5">
        <v>382</v>
      </c>
      <c r="WV6" s="5">
        <v>389</v>
      </c>
      <c r="WW6" s="5">
        <v>367</v>
      </c>
      <c r="WX6" s="5">
        <v>364</v>
      </c>
      <c r="WY6" s="5">
        <v>385</v>
      </c>
      <c r="WZ6" s="5">
        <v>391</v>
      </c>
      <c r="XA6" s="5">
        <v>301</v>
      </c>
      <c r="XB6" s="5">
        <v>324</v>
      </c>
      <c r="XC6" s="5">
        <v>334</v>
      </c>
      <c r="XD6" s="5">
        <v>293</v>
      </c>
      <c r="XE6" s="5">
        <v>318</v>
      </c>
      <c r="XF6" s="5">
        <v>279</v>
      </c>
      <c r="XG6" s="5">
        <v>272</v>
      </c>
      <c r="XH6" s="5">
        <v>232</v>
      </c>
      <c r="XI6" s="5">
        <v>205</v>
      </c>
      <c r="XJ6" s="5">
        <v>130</v>
      </c>
      <c r="XK6" s="5">
        <v>104</v>
      </c>
      <c r="XL6" s="5">
        <v>109</v>
      </c>
      <c r="XM6" s="5" t="s">
        <v>220</v>
      </c>
      <c r="XN6" s="5" t="s">
        <v>220</v>
      </c>
      <c r="XO6" s="5" t="s">
        <v>220</v>
      </c>
      <c r="XP6" s="5" t="s">
        <v>220</v>
      </c>
      <c r="XQ6" s="5" t="s">
        <v>220</v>
      </c>
      <c r="XR6" s="5" t="s">
        <v>220</v>
      </c>
      <c r="XS6" s="2">
        <v>213</v>
      </c>
      <c r="XT6" s="3" t="s">
        <v>222</v>
      </c>
      <c r="XU6" s="3" t="s">
        <v>222</v>
      </c>
      <c r="XV6" s="3" t="s">
        <v>222</v>
      </c>
      <c r="XW6" s="3" t="s">
        <v>221</v>
      </c>
      <c r="XX6" s="3" t="s">
        <v>222</v>
      </c>
      <c r="XY6" s="3" t="s">
        <v>222</v>
      </c>
      <c r="XZ6" s="3" t="s">
        <v>225</v>
      </c>
    </row>
    <row r="7" spans="1:650" x14ac:dyDescent="0.3">
      <c r="A7" s="1" t="s">
        <v>5</v>
      </c>
      <c r="B7" s="2">
        <v>4272394</v>
      </c>
      <c r="C7" s="5">
        <v>77398</v>
      </c>
      <c r="D7" s="5">
        <v>50027</v>
      </c>
      <c r="E7" s="5">
        <v>16140</v>
      </c>
      <c r="F7" s="5">
        <v>37243</v>
      </c>
      <c r="G7" s="5">
        <v>25679</v>
      </c>
      <c r="H7" s="5">
        <v>68262</v>
      </c>
      <c r="I7" s="5">
        <v>6361</v>
      </c>
      <c r="J7" s="5">
        <v>7109</v>
      </c>
      <c r="K7" s="5">
        <v>1691</v>
      </c>
      <c r="L7" s="5">
        <v>2558</v>
      </c>
      <c r="M7" s="5" t="s">
        <v>220</v>
      </c>
      <c r="N7" s="5" t="s">
        <v>220</v>
      </c>
      <c r="O7" s="5" t="s">
        <v>220</v>
      </c>
      <c r="P7" s="5" t="s">
        <v>220</v>
      </c>
      <c r="Q7" s="5" t="s">
        <v>220</v>
      </c>
      <c r="R7" s="5" t="s">
        <v>220</v>
      </c>
      <c r="S7" s="5" t="s">
        <v>220</v>
      </c>
      <c r="T7" s="5" t="s">
        <v>220</v>
      </c>
      <c r="U7" s="5" t="s">
        <v>220</v>
      </c>
      <c r="V7" s="5" t="s">
        <v>220</v>
      </c>
      <c r="W7" s="5" t="s">
        <v>220</v>
      </c>
      <c r="X7" s="5" t="s">
        <v>220</v>
      </c>
      <c r="Y7" s="5" t="s">
        <v>220</v>
      </c>
      <c r="Z7" s="5" t="s">
        <v>220</v>
      </c>
      <c r="AA7" s="5" t="s">
        <v>220</v>
      </c>
      <c r="AB7" s="5" t="s">
        <v>220</v>
      </c>
      <c r="AC7" s="5" t="s">
        <v>220</v>
      </c>
      <c r="AD7" s="5" t="s">
        <v>220</v>
      </c>
      <c r="AE7" s="5" t="s">
        <v>220</v>
      </c>
      <c r="AF7" s="5" t="s">
        <v>220</v>
      </c>
      <c r="AG7" s="5" t="s">
        <v>220</v>
      </c>
      <c r="AH7" s="5" t="s">
        <v>220</v>
      </c>
      <c r="AI7" s="5">
        <v>860</v>
      </c>
      <c r="AJ7" s="5">
        <v>0</v>
      </c>
      <c r="AK7" s="5">
        <v>0</v>
      </c>
      <c r="AL7" s="5">
        <v>0</v>
      </c>
      <c r="AM7" s="5">
        <v>0</v>
      </c>
      <c r="AN7" s="5">
        <v>0</v>
      </c>
      <c r="AO7" s="5">
        <v>0</v>
      </c>
      <c r="AP7" s="5">
        <v>0</v>
      </c>
      <c r="AQ7" s="5">
        <v>0</v>
      </c>
      <c r="AR7" s="5">
        <v>0</v>
      </c>
      <c r="AS7" s="5" t="s">
        <v>220</v>
      </c>
      <c r="AT7" s="5" t="s">
        <v>220</v>
      </c>
      <c r="AU7" s="5" t="s">
        <v>220</v>
      </c>
      <c r="AV7" s="5" t="s">
        <v>220</v>
      </c>
      <c r="AW7" s="5" t="s">
        <v>220</v>
      </c>
      <c r="AX7" s="5" t="s">
        <v>220</v>
      </c>
      <c r="AY7" s="5" t="s">
        <v>220</v>
      </c>
      <c r="AZ7" s="5" t="s">
        <v>220</v>
      </c>
      <c r="BA7" s="5" t="s">
        <v>220</v>
      </c>
      <c r="BB7" s="5" t="s">
        <v>220</v>
      </c>
      <c r="BC7" s="5" t="s">
        <v>220</v>
      </c>
      <c r="BD7" s="5" t="s">
        <v>220</v>
      </c>
      <c r="BE7" s="5" t="s">
        <v>220</v>
      </c>
      <c r="BF7" s="5" t="s">
        <v>220</v>
      </c>
      <c r="BG7" s="5" t="s">
        <v>220</v>
      </c>
      <c r="BH7" s="5" t="s">
        <v>220</v>
      </c>
      <c r="BI7" s="5" t="s">
        <v>220</v>
      </c>
      <c r="BJ7" s="5" t="s">
        <v>220</v>
      </c>
      <c r="BK7" s="5" t="s">
        <v>220</v>
      </c>
      <c r="BL7" s="5" t="s">
        <v>220</v>
      </c>
      <c r="BM7" s="5" t="s">
        <v>220</v>
      </c>
      <c r="BN7" s="5" t="s">
        <v>220</v>
      </c>
      <c r="BO7" s="5">
        <v>472757</v>
      </c>
      <c r="BP7" s="5">
        <v>372992</v>
      </c>
      <c r="BQ7" s="5">
        <v>295663</v>
      </c>
      <c r="BR7" s="5">
        <v>348069</v>
      </c>
      <c r="BS7" s="5">
        <v>310717</v>
      </c>
      <c r="BT7" s="5">
        <v>246147</v>
      </c>
      <c r="BU7" s="5">
        <v>197815</v>
      </c>
      <c r="BV7" s="5">
        <v>88413</v>
      </c>
      <c r="BW7" s="5">
        <v>72367</v>
      </c>
      <c r="BX7" s="5">
        <v>33354</v>
      </c>
      <c r="BY7" s="5" t="s">
        <v>220</v>
      </c>
      <c r="BZ7" s="5" t="s">
        <v>220</v>
      </c>
      <c r="CA7" s="5" t="s">
        <v>220</v>
      </c>
      <c r="CB7" s="5" t="s">
        <v>220</v>
      </c>
      <c r="CC7" s="5" t="s">
        <v>220</v>
      </c>
      <c r="CD7" s="5" t="s">
        <v>220</v>
      </c>
      <c r="CE7" s="5" t="s">
        <v>220</v>
      </c>
      <c r="CF7" s="5" t="s">
        <v>220</v>
      </c>
      <c r="CG7" s="5" t="s">
        <v>220</v>
      </c>
      <c r="CH7" s="5" t="s">
        <v>220</v>
      </c>
      <c r="CI7" s="5" t="s">
        <v>220</v>
      </c>
      <c r="CJ7" s="5" t="s">
        <v>220</v>
      </c>
      <c r="CK7" s="5" t="s">
        <v>220</v>
      </c>
      <c r="CL7" s="5" t="s">
        <v>220</v>
      </c>
      <c r="CM7" s="5" t="s">
        <v>220</v>
      </c>
      <c r="CN7" s="5" t="s">
        <v>220</v>
      </c>
      <c r="CO7" s="5" t="s">
        <v>220</v>
      </c>
      <c r="CP7" s="5" t="s">
        <v>220</v>
      </c>
      <c r="CQ7" s="5" t="s">
        <v>220</v>
      </c>
      <c r="CR7" s="5" t="s">
        <v>220</v>
      </c>
      <c r="CS7" s="5" t="s">
        <v>220</v>
      </c>
      <c r="CT7" s="5" t="s">
        <v>220</v>
      </c>
      <c r="CU7" s="5">
        <v>362666</v>
      </c>
      <c r="CV7" s="5">
        <v>360174</v>
      </c>
      <c r="CW7" s="5">
        <v>379177</v>
      </c>
      <c r="CX7" s="5">
        <v>353320</v>
      </c>
      <c r="CY7" s="5">
        <v>388443</v>
      </c>
      <c r="CZ7" s="5">
        <v>278301</v>
      </c>
      <c r="DA7" s="5">
        <v>250806</v>
      </c>
      <c r="DB7" s="5">
        <v>199367</v>
      </c>
      <c r="DC7" s="5">
        <v>154881</v>
      </c>
      <c r="DD7" s="5">
        <v>162402</v>
      </c>
      <c r="DE7" s="5" t="s">
        <v>220</v>
      </c>
      <c r="DF7" s="5" t="s">
        <v>220</v>
      </c>
      <c r="DG7" s="5" t="s">
        <v>220</v>
      </c>
      <c r="DH7" s="5" t="s">
        <v>220</v>
      </c>
      <c r="DI7" s="5" t="s">
        <v>220</v>
      </c>
      <c r="DJ7" s="5" t="s">
        <v>220</v>
      </c>
      <c r="DK7" s="5" t="s">
        <v>220</v>
      </c>
      <c r="DL7" s="5" t="s">
        <v>220</v>
      </c>
      <c r="DM7" s="5" t="s">
        <v>220</v>
      </c>
      <c r="DN7" s="5" t="s">
        <v>220</v>
      </c>
      <c r="DO7" s="5" t="s">
        <v>220</v>
      </c>
      <c r="DP7" s="5" t="s">
        <v>220</v>
      </c>
      <c r="DQ7" s="5" t="s">
        <v>220</v>
      </c>
      <c r="DR7" s="5" t="s">
        <v>220</v>
      </c>
      <c r="DS7" s="5" t="s">
        <v>220</v>
      </c>
      <c r="DT7" s="5" t="s">
        <v>220</v>
      </c>
      <c r="DU7" s="5" t="s">
        <v>220</v>
      </c>
      <c r="DV7" s="5" t="s">
        <v>220</v>
      </c>
      <c r="DW7" s="5" t="s">
        <v>220</v>
      </c>
      <c r="DX7" s="5" t="s">
        <v>220</v>
      </c>
      <c r="DY7" s="5" t="s">
        <v>220</v>
      </c>
      <c r="DZ7" s="5" t="s">
        <v>220</v>
      </c>
      <c r="EA7" s="5">
        <v>79930</v>
      </c>
      <c r="EB7" s="5">
        <v>78837</v>
      </c>
      <c r="EC7" s="5">
        <v>41969</v>
      </c>
      <c r="ED7" s="5">
        <v>75026</v>
      </c>
      <c r="EE7" s="5">
        <v>50550</v>
      </c>
      <c r="EF7" s="5">
        <v>65726</v>
      </c>
      <c r="EG7" s="5">
        <v>45304</v>
      </c>
      <c r="EH7" s="5">
        <v>45589</v>
      </c>
      <c r="EI7" s="5">
        <v>9714</v>
      </c>
      <c r="EJ7" s="5">
        <v>9067</v>
      </c>
      <c r="EK7" s="5" t="s">
        <v>220</v>
      </c>
      <c r="EL7" s="5" t="s">
        <v>220</v>
      </c>
      <c r="EM7" s="5" t="s">
        <v>220</v>
      </c>
      <c r="EN7" s="5" t="s">
        <v>220</v>
      </c>
      <c r="EO7" s="5" t="s">
        <v>220</v>
      </c>
      <c r="EP7" s="5" t="s">
        <v>220</v>
      </c>
      <c r="EQ7" s="5" t="s">
        <v>220</v>
      </c>
      <c r="ER7" s="5" t="s">
        <v>220</v>
      </c>
      <c r="ES7" s="5" t="s">
        <v>220</v>
      </c>
      <c r="ET7" s="5" t="s">
        <v>220</v>
      </c>
      <c r="EU7" s="5" t="s">
        <v>220</v>
      </c>
      <c r="EV7" s="5" t="s">
        <v>220</v>
      </c>
      <c r="EW7" s="5" t="s">
        <v>220</v>
      </c>
      <c r="EX7" s="5" t="s">
        <v>220</v>
      </c>
      <c r="EY7" s="5" t="s">
        <v>220</v>
      </c>
      <c r="EZ7" s="5" t="s">
        <v>220</v>
      </c>
      <c r="FA7" s="5" t="s">
        <v>220</v>
      </c>
      <c r="FB7" s="5" t="s">
        <v>220</v>
      </c>
      <c r="FC7" s="5" t="s">
        <v>220</v>
      </c>
      <c r="FD7" s="5" t="s">
        <v>220</v>
      </c>
      <c r="FE7" s="5" t="s">
        <v>220</v>
      </c>
      <c r="FF7" s="5" t="s">
        <v>220</v>
      </c>
      <c r="FG7" s="5">
        <v>0</v>
      </c>
      <c r="FH7" s="5">
        <v>0</v>
      </c>
      <c r="FI7" s="5">
        <v>0</v>
      </c>
      <c r="FJ7" s="5">
        <v>0</v>
      </c>
      <c r="FK7" s="5">
        <v>0</v>
      </c>
      <c r="FL7" s="5">
        <v>0</v>
      </c>
      <c r="FM7" s="5">
        <v>0</v>
      </c>
      <c r="FN7" s="5">
        <v>0</v>
      </c>
      <c r="FO7" s="5">
        <v>0</v>
      </c>
      <c r="FP7" s="5">
        <v>0</v>
      </c>
      <c r="FQ7" s="5" t="s">
        <v>220</v>
      </c>
      <c r="FR7" s="5" t="s">
        <v>220</v>
      </c>
      <c r="FS7" s="5" t="s">
        <v>220</v>
      </c>
      <c r="FT7" s="5" t="s">
        <v>220</v>
      </c>
      <c r="FU7" s="5" t="s">
        <v>220</v>
      </c>
      <c r="FV7" s="5" t="s">
        <v>220</v>
      </c>
      <c r="FW7" s="5" t="s">
        <v>220</v>
      </c>
      <c r="FX7" s="5" t="s">
        <v>220</v>
      </c>
      <c r="FY7" s="5" t="s">
        <v>220</v>
      </c>
      <c r="FZ7" s="5" t="s">
        <v>220</v>
      </c>
      <c r="GA7" s="5" t="s">
        <v>220</v>
      </c>
      <c r="GB7" s="5" t="s">
        <v>220</v>
      </c>
      <c r="GC7" s="5" t="s">
        <v>220</v>
      </c>
      <c r="GD7" s="5" t="s">
        <v>220</v>
      </c>
      <c r="GE7" s="5" t="s">
        <v>220</v>
      </c>
      <c r="GF7" s="5" t="s">
        <v>220</v>
      </c>
      <c r="GG7" s="5" t="s">
        <v>220</v>
      </c>
      <c r="GH7" s="5" t="s">
        <v>220</v>
      </c>
      <c r="GI7" s="5" t="s">
        <v>220</v>
      </c>
      <c r="GJ7" s="5" t="s">
        <v>220</v>
      </c>
      <c r="GK7" s="5" t="s">
        <v>220</v>
      </c>
      <c r="GL7" s="5" t="s">
        <v>220</v>
      </c>
      <c r="GM7" s="5">
        <v>993610</v>
      </c>
      <c r="GN7" s="5">
        <v>862030</v>
      </c>
      <c r="GO7" s="5">
        <v>732949</v>
      </c>
      <c r="GP7" s="5">
        <v>813659</v>
      </c>
      <c r="GQ7" s="5">
        <v>775389</v>
      </c>
      <c r="GR7" s="5">
        <v>658436</v>
      </c>
      <c r="GS7" s="5">
        <v>500286</v>
      </c>
      <c r="GT7" s="5">
        <v>340478</v>
      </c>
      <c r="GU7" s="5">
        <v>238653</v>
      </c>
      <c r="GV7" s="5">
        <v>207381</v>
      </c>
      <c r="GW7" s="5" t="s">
        <v>220</v>
      </c>
      <c r="GX7" s="5" t="s">
        <v>220</v>
      </c>
      <c r="GY7" s="5" t="s">
        <v>220</v>
      </c>
      <c r="GZ7" s="5" t="s">
        <v>220</v>
      </c>
      <c r="HA7" s="5" t="s">
        <v>220</v>
      </c>
      <c r="HB7" s="5" t="s">
        <v>220</v>
      </c>
      <c r="HC7" s="5" t="s">
        <v>220</v>
      </c>
      <c r="HD7" s="5" t="s">
        <v>220</v>
      </c>
      <c r="HE7" s="5" t="s">
        <v>220</v>
      </c>
      <c r="HF7" s="5" t="s">
        <v>220</v>
      </c>
      <c r="HG7" s="5" t="s">
        <v>220</v>
      </c>
      <c r="HH7" s="5" t="s">
        <v>220</v>
      </c>
      <c r="HI7" s="5" t="s">
        <v>220</v>
      </c>
      <c r="HJ7" s="5" t="s">
        <v>220</v>
      </c>
      <c r="HK7" s="5" t="s">
        <v>220</v>
      </c>
      <c r="HL7" s="5" t="s">
        <v>220</v>
      </c>
      <c r="HM7" s="5" t="s">
        <v>220</v>
      </c>
      <c r="HN7" s="5" t="s">
        <v>220</v>
      </c>
      <c r="HO7" s="5" t="s">
        <v>220</v>
      </c>
      <c r="HP7" s="5" t="s">
        <v>220</v>
      </c>
      <c r="HQ7" s="5" t="s">
        <v>220</v>
      </c>
      <c r="HR7" s="5" t="s">
        <v>220</v>
      </c>
      <c r="HS7" s="5">
        <v>348654</v>
      </c>
      <c r="HT7" s="5">
        <v>411679</v>
      </c>
      <c r="HU7" s="5">
        <v>404213</v>
      </c>
      <c r="HV7" s="5">
        <v>388028</v>
      </c>
      <c r="HW7" s="5">
        <v>420075</v>
      </c>
      <c r="HX7" s="5">
        <v>365697</v>
      </c>
      <c r="HY7" s="5">
        <v>396401</v>
      </c>
      <c r="HZ7" s="5">
        <v>690332</v>
      </c>
      <c r="IA7" s="5">
        <v>838269</v>
      </c>
      <c r="IB7" s="5">
        <v>954056</v>
      </c>
      <c r="IC7" s="5" t="s">
        <v>220</v>
      </c>
      <c r="ID7" s="5" t="s">
        <v>220</v>
      </c>
      <c r="IE7" s="5" t="s">
        <v>220</v>
      </c>
      <c r="IF7" s="5" t="s">
        <v>220</v>
      </c>
      <c r="IG7" s="5" t="s">
        <v>220</v>
      </c>
      <c r="IH7" s="5" t="s">
        <v>220</v>
      </c>
      <c r="II7" s="5" t="s">
        <v>220</v>
      </c>
      <c r="IJ7" s="5" t="s">
        <v>220</v>
      </c>
      <c r="IK7" s="5" t="s">
        <v>220</v>
      </c>
      <c r="IL7" s="5" t="s">
        <v>220</v>
      </c>
      <c r="IM7" s="5" t="s">
        <v>220</v>
      </c>
      <c r="IN7" s="5" t="s">
        <v>220</v>
      </c>
      <c r="IO7" s="5" t="s">
        <v>220</v>
      </c>
      <c r="IP7" s="5" t="s">
        <v>220</v>
      </c>
      <c r="IQ7" s="5" t="s">
        <v>220</v>
      </c>
      <c r="IR7" s="5" t="s">
        <v>220</v>
      </c>
      <c r="IS7" s="5" t="s">
        <v>220</v>
      </c>
      <c r="IT7" s="5" t="s">
        <v>220</v>
      </c>
      <c r="IU7" s="5" t="s">
        <v>220</v>
      </c>
      <c r="IV7" s="5" t="s">
        <v>220</v>
      </c>
      <c r="IW7" s="5" t="s">
        <v>220</v>
      </c>
      <c r="IX7" s="5" t="s">
        <v>220</v>
      </c>
      <c r="IY7" s="5">
        <v>0</v>
      </c>
      <c r="IZ7" s="5">
        <v>0</v>
      </c>
      <c r="JA7" s="5">
        <v>0</v>
      </c>
      <c r="JB7" s="5">
        <v>0</v>
      </c>
      <c r="JC7" s="5">
        <v>0</v>
      </c>
      <c r="JD7" s="5">
        <v>0</v>
      </c>
      <c r="JE7" s="5">
        <v>0</v>
      </c>
      <c r="JF7" s="5">
        <v>0</v>
      </c>
      <c r="JG7" s="5">
        <v>0</v>
      </c>
      <c r="JH7" s="5">
        <v>11</v>
      </c>
      <c r="JI7" s="5" t="s">
        <v>220</v>
      </c>
      <c r="JJ7" s="5" t="s">
        <v>220</v>
      </c>
      <c r="JK7" s="5" t="s">
        <v>220</v>
      </c>
      <c r="JL7" s="5" t="s">
        <v>220</v>
      </c>
      <c r="JM7" s="5" t="s">
        <v>220</v>
      </c>
      <c r="JN7" s="5" t="s">
        <v>220</v>
      </c>
      <c r="JO7" s="5" t="s">
        <v>220</v>
      </c>
      <c r="JP7" s="5" t="s">
        <v>220</v>
      </c>
      <c r="JQ7" s="5" t="s">
        <v>220</v>
      </c>
      <c r="JR7" s="5" t="s">
        <v>220</v>
      </c>
      <c r="JS7" s="5" t="s">
        <v>220</v>
      </c>
      <c r="JT7" s="5" t="s">
        <v>220</v>
      </c>
      <c r="JU7" s="5" t="s">
        <v>220</v>
      </c>
      <c r="JV7" s="5" t="s">
        <v>220</v>
      </c>
      <c r="JW7" s="5" t="s">
        <v>220</v>
      </c>
      <c r="JX7" s="5" t="s">
        <v>220</v>
      </c>
      <c r="JY7" s="5" t="s">
        <v>220</v>
      </c>
      <c r="JZ7" s="5" t="s">
        <v>220</v>
      </c>
      <c r="KA7" s="5" t="s">
        <v>220</v>
      </c>
      <c r="KB7" s="5" t="s">
        <v>220</v>
      </c>
      <c r="KC7" s="5" t="s">
        <v>220</v>
      </c>
      <c r="KD7" s="5" t="s">
        <v>220</v>
      </c>
      <c r="KE7" s="5">
        <v>41857</v>
      </c>
      <c r="KF7" s="5">
        <v>40346</v>
      </c>
      <c r="KG7" s="5">
        <v>38947</v>
      </c>
      <c r="KH7" s="5">
        <v>37552</v>
      </c>
      <c r="KI7" s="5">
        <v>32886</v>
      </c>
      <c r="KJ7" s="5">
        <v>27291</v>
      </c>
      <c r="KK7" s="5">
        <v>24197</v>
      </c>
      <c r="KL7" s="5">
        <v>26133</v>
      </c>
      <c r="KM7" s="5">
        <v>25114</v>
      </c>
      <c r="KN7" s="5">
        <v>19638</v>
      </c>
      <c r="KO7" s="5" t="s">
        <v>220</v>
      </c>
      <c r="KP7" s="5" t="s">
        <v>220</v>
      </c>
      <c r="KQ7" s="5" t="s">
        <v>220</v>
      </c>
      <c r="KR7" s="5" t="s">
        <v>220</v>
      </c>
      <c r="KS7" s="5" t="s">
        <v>220</v>
      </c>
      <c r="KT7" s="5" t="s">
        <v>220</v>
      </c>
      <c r="KU7" s="5" t="s">
        <v>220</v>
      </c>
      <c r="KV7" s="5" t="s">
        <v>220</v>
      </c>
      <c r="KW7" s="5" t="s">
        <v>220</v>
      </c>
      <c r="KX7" s="5" t="s">
        <v>220</v>
      </c>
      <c r="KY7" s="5" t="s">
        <v>220</v>
      </c>
      <c r="KZ7" s="5" t="s">
        <v>220</v>
      </c>
      <c r="LA7" s="5" t="s">
        <v>220</v>
      </c>
      <c r="LB7" s="5" t="s">
        <v>220</v>
      </c>
      <c r="LC7" s="5" t="s">
        <v>220</v>
      </c>
      <c r="LD7" s="5" t="s">
        <v>220</v>
      </c>
      <c r="LE7" s="5" t="s">
        <v>220</v>
      </c>
      <c r="LF7" s="5" t="s">
        <v>220</v>
      </c>
      <c r="LG7" s="5" t="s">
        <v>220</v>
      </c>
      <c r="LH7" s="5" t="s">
        <v>220</v>
      </c>
      <c r="LI7" s="5" t="s">
        <v>220</v>
      </c>
      <c r="LJ7" s="5" t="s">
        <v>220</v>
      </c>
      <c r="LK7" s="5">
        <v>20454</v>
      </c>
      <c r="LL7" s="5">
        <v>19637</v>
      </c>
      <c r="LM7" s="5">
        <v>20608</v>
      </c>
      <c r="LN7" s="5">
        <v>21391</v>
      </c>
      <c r="LO7" s="5">
        <v>20679</v>
      </c>
      <c r="LP7" s="5">
        <v>20232</v>
      </c>
      <c r="LQ7" s="5">
        <v>18148</v>
      </c>
      <c r="LR7" s="5">
        <v>18054</v>
      </c>
      <c r="LS7" s="5">
        <v>16061</v>
      </c>
      <c r="LT7" s="5">
        <v>12557</v>
      </c>
      <c r="LU7" s="5" t="s">
        <v>220</v>
      </c>
      <c r="LV7" s="5" t="s">
        <v>220</v>
      </c>
      <c r="LW7" s="5" t="s">
        <v>220</v>
      </c>
      <c r="LX7" s="5" t="s">
        <v>220</v>
      </c>
      <c r="LY7" s="5" t="s">
        <v>220</v>
      </c>
      <c r="LZ7" s="5" t="s">
        <v>220</v>
      </c>
      <c r="MA7" s="5" t="s">
        <v>220</v>
      </c>
      <c r="MB7" s="5" t="s">
        <v>220</v>
      </c>
      <c r="MC7" s="5" t="s">
        <v>220</v>
      </c>
      <c r="MD7" s="5" t="s">
        <v>220</v>
      </c>
      <c r="ME7" s="5" t="s">
        <v>220</v>
      </c>
      <c r="MF7" s="5" t="s">
        <v>220</v>
      </c>
      <c r="MG7" s="5" t="s">
        <v>220</v>
      </c>
      <c r="MH7" s="5" t="s">
        <v>220</v>
      </c>
      <c r="MI7" s="5" t="s">
        <v>220</v>
      </c>
      <c r="MJ7" s="5" t="s">
        <v>220</v>
      </c>
      <c r="MK7" s="5" t="s">
        <v>220</v>
      </c>
      <c r="ML7" s="5" t="s">
        <v>220</v>
      </c>
      <c r="MM7" s="5" t="s">
        <v>220</v>
      </c>
      <c r="MN7" s="5" t="s">
        <v>220</v>
      </c>
      <c r="MO7" s="5" t="s">
        <v>220</v>
      </c>
      <c r="MP7" s="5" t="s">
        <v>220</v>
      </c>
      <c r="MQ7" s="5">
        <v>816</v>
      </c>
      <c r="MR7" s="5">
        <v>893</v>
      </c>
      <c r="MS7" s="5">
        <v>769</v>
      </c>
      <c r="MT7" s="5">
        <v>756</v>
      </c>
      <c r="MU7" s="5">
        <v>948</v>
      </c>
      <c r="MV7" s="5">
        <v>845</v>
      </c>
      <c r="MW7" s="5">
        <v>1231</v>
      </c>
      <c r="MX7" s="5">
        <v>1272</v>
      </c>
      <c r="MY7" s="5">
        <v>1771</v>
      </c>
      <c r="MZ7" s="5">
        <v>1744</v>
      </c>
      <c r="NA7" s="5" t="s">
        <v>220</v>
      </c>
      <c r="NB7" s="5" t="s">
        <v>220</v>
      </c>
      <c r="NC7" s="5" t="s">
        <v>220</v>
      </c>
      <c r="ND7" s="5" t="s">
        <v>220</v>
      </c>
      <c r="NE7" s="5" t="s">
        <v>220</v>
      </c>
      <c r="NF7" s="5" t="s">
        <v>220</v>
      </c>
      <c r="NG7" s="5" t="s">
        <v>220</v>
      </c>
      <c r="NH7" s="5" t="s">
        <v>220</v>
      </c>
      <c r="NI7" s="5" t="s">
        <v>220</v>
      </c>
      <c r="NJ7" s="5" t="s">
        <v>220</v>
      </c>
      <c r="NK7" s="5" t="s">
        <v>220</v>
      </c>
      <c r="NL7" s="5" t="s">
        <v>220</v>
      </c>
      <c r="NM7" s="5" t="s">
        <v>220</v>
      </c>
      <c r="NN7" s="5" t="s">
        <v>220</v>
      </c>
      <c r="NO7" s="5" t="s">
        <v>220</v>
      </c>
      <c r="NP7" s="5" t="s">
        <v>220</v>
      </c>
      <c r="NQ7" s="5" t="s">
        <v>220</v>
      </c>
      <c r="NR7" s="5" t="s">
        <v>220</v>
      </c>
      <c r="NS7" s="5" t="s">
        <v>220</v>
      </c>
      <c r="NT7" s="5" t="s">
        <v>220</v>
      </c>
      <c r="NU7" s="5" t="s">
        <v>220</v>
      </c>
      <c r="NV7" s="5" t="s">
        <v>220</v>
      </c>
      <c r="NW7" s="5">
        <v>0</v>
      </c>
      <c r="NX7" s="5">
        <v>0</v>
      </c>
      <c r="NY7" s="5">
        <v>0</v>
      </c>
      <c r="NZ7" s="5">
        <v>0</v>
      </c>
      <c r="OA7" s="5">
        <v>0</v>
      </c>
      <c r="OB7" s="5">
        <v>0</v>
      </c>
      <c r="OC7" s="5">
        <v>0</v>
      </c>
      <c r="OD7" s="5">
        <v>0</v>
      </c>
      <c r="OE7" s="5">
        <v>0</v>
      </c>
      <c r="OF7" s="5">
        <v>0</v>
      </c>
      <c r="OG7" s="5" t="s">
        <v>220</v>
      </c>
      <c r="OH7" s="5" t="s">
        <v>220</v>
      </c>
      <c r="OI7" s="5" t="s">
        <v>220</v>
      </c>
      <c r="OJ7" s="5" t="s">
        <v>220</v>
      </c>
      <c r="OK7" s="5" t="s">
        <v>220</v>
      </c>
      <c r="OL7" s="5" t="s">
        <v>220</v>
      </c>
      <c r="OM7" s="5" t="s">
        <v>220</v>
      </c>
      <c r="ON7" s="5" t="s">
        <v>220</v>
      </c>
      <c r="OO7" s="5" t="s">
        <v>220</v>
      </c>
      <c r="OP7" s="5" t="s">
        <v>220</v>
      </c>
      <c r="OQ7" s="5" t="s">
        <v>220</v>
      </c>
      <c r="OR7" s="5" t="s">
        <v>220</v>
      </c>
      <c r="OS7" s="5" t="s">
        <v>220</v>
      </c>
      <c r="OT7" s="5" t="s">
        <v>220</v>
      </c>
      <c r="OU7" s="5" t="s">
        <v>220</v>
      </c>
      <c r="OV7" s="5" t="s">
        <v>220</v>
      </c>
      <c r="OW7" s="5" t="s">
        <v>220</v>
      </c>
      <c r="OX7" s="5" t="s">
        <v>220</v>
      </c>
      <c r="OY7" s="5" t="s">
        <v>220</v>
      </c>
      <c r="OZ7" s="5" t="s">
        <v>220</v>
      </c>
      <c r="PA7" s="5" t="s">
        <v>220</v>
      </c>
      <c r="PB7" s="5" t="s">
        <v>220</v>
      </c>
      <c r="PC7" s="5">
        <v>106882</v>
      </c>
      <c r="PD7" s="5">
        <v>105952</v>
      </c>
      <c r="PE7" s="5">
        <v>97912</v>
      </c>
      <c r="PF7" s="5">
        <v>95818</v>
      </c>
      <c r="PG7" s="5">
        <v>95364</v>
      </c>
      <c r="PH7" s="5">
        <v>91492</v>
      </c>
      <c r="PI7" s="5">
        <v>77753</v>
      </c>
      <c r="PJ7" s="5">
        <v>71877</v>
      </c>
      <c r="PK7" s="5">
        <v>62756</v>
      </c>
      <c r="PL7" s="5">
        <v>61895</v>
      </c>
      <c r="PM7" s="5" t="s">
        <v>220</v>
      </c>
      <c r="PN7" s="5" t="s">
        <v>220</v>
      </c>
      <c r="PO7" s="5" t="s">
        <v>220</v>
      </c>
      <c r="PP7" s="5" t="s">
        <v>220</v>
      </c>
      <c r="PQ7" s="5" t="s">
        <v>220</v>
      </c>
      <c r="PR7" s="5" t="s">
        <v>220</v>
      </c>
      <c r="PS7" s="5" t="s">
        <v>220</v>
      </c>
      <c r="PT7" s="5" t="s">
        <v>220</v>
      </c>
      <c r="PU7" s="5" t="s">
        <v>220</v>
      </c>
      <c r="PV7" s="5" t="s">
        <v>220</v>
      </c>
      <c r="PW7" s="5" t="s">
        <v>220</v>
      </c>
      <c r="PX7" s="5" t="s">
        <v>220</v>
      </c>
      <c r="PY7" s="5" t="s">
        <v>220</v>
      </c>
      <c r="PZ7" s="5" t="s">
        <v>220</v>
      </c>
      <c r="QA7" s="5" t="s">
        <v>220</v>
      </c>
      <c r="QB7" s="5" t="s">
        <v>220</v>
      </c>
      <c r="QC7" s="5" t="s">
        <v>220</v>
      </c>
      <c r="QD7" s="5" t="s">
        <v>220</v>
      </c>
      <c r="QE7" s="5" t="s">
        <v>220</v>
      </c>
      <c r="QF7" s="5" t="s">
        <v>220</v>
      </c>
      <c r="QG7" s="5" t="s">
        <v>220</v>
      </c>
      <c r="QH7" s="5" t="s">
        <v>220</v>
      </c>
      <c r="QI7" s="5">
        <v>143199</v>
      </c>
      <c r="QJ7" s="5">
        <v>144411</v>
      </c>
      <c r="QK7" s="5">
        <v>140785</v>
      </c>
      <c r="QL7" s="5">
        <v>153674</v>
      </c>
      <c r="QM7" s="5">
        <v>146451</v>
      </c>
      <c r="QN7" s="5">
        <v>132617</v>
      </c>
      <c r="QO7" s="5">
        <v>129390</v>
      </c>
      <c r="QP7" s="5">
        <v>120126</v>
      </c>
      <c r="QQ7" s="5">
        <v>117982</v>
      </c>
      <c r="QR7" s="5">
        <v>110052</v>
      </c>
      <c r="QS7" s="5" t="s">
        <v>220</v>
      </c>
      <c r="QT7" s="5" t="s">
        <v>220</v>
      </c>
      <c r="QU7" s="5" t="s">
        <v>220</v>
      </c>
      <c r="QV7" s="5" t="s">
        <v>220</v>
      </c>
      <c r="QW7" s="5" t="s">
        <v>220</v>
      </c>
      <c r="QX7" s="5" t="s">
        <v>220</v>
      </c>
      <c r="QY7" s="5" t="s">
        <v>220</v>
      </c>
      <c r="QZ7" s="5" t="s">
        <v>220</v>
      </c>
      <c r="RA7" s="5" t="s">
        <v>220</v>
      </c>
      <c r="RB7" s="5" t="s">
        <v>220</v>
      </c>
      <c r="RC7" s="5" t="s">
        <v>220</v>
      </c>
      <c r="RD7" s="5" t="s">
        <v>220</v>
      </c>
      <c r="RE7" s="5" t="s">
        <v>220</v>
      </c>
      <c r="RF7" s="5" t="s">
        <v>220</v>
      </c>
      <c r="RG7" s="5" t="s">
        <v>220</v>
      </c>
      <c r="RH7" s="5" t="s">
        <v>220</v>
      </c>
      <c r="RI7" s="5" t="s">
        <v>220</v>
      </c>
      <c r="RJ7" s="5" t="s">
        <v>220</v>
      </c>
      <c r="RK7" s="5" t="s">
        <v>220</v>
      </c>
      <c r="RL7" s="5" t="s">
        <v>220</v>
      </c>
      <c r="RM7" s="5" t="s">
        <v>220</v>
      </c>
      <c r="RN7" s="5" t="s">
        <v>220</v>
      </c>
      <c r="RO7" s="5">
        <v>43055</v>
      </c>
      <c r="RP7" s="5">
        <v>49777</v>
      </c>
      <c r="RQ7" s="5">
        <v>52232</v>
      </c>
      <c r="RR7" s="5">
        <v>55984</v>
      </c>
      <c r="RS7" s="5">
        <v>54084</v>
      </c>
      <c r="RT7" s="5">
        <v>49945</v>
      </c>
      <c r="RU7" s="5">
        <v>50285</v>
      </c>
      <c r="RV7" s="5">
        <v>51549</v>
      </c>
      <c r="RW7" s="5">
        <v>54119</v>
      </c>
      <c r="RX7" s="5">
        <v>54323</v>
      </c>
      <c r="RY7" s="5" t="s">
        <v>220</v>
      </c>
      <c r="RZ7" s="5" t="s">
        <v>220</v>
      </c>
      <c r="SA7" s="5" t="s">
        <v>220</v>
      </c>
      <c r="SB7" s="5" t="s">
        <v>220</v>
      </c>
      <c r="SC7" s="5" t="s">
        <v>220</v>
      </c>
      <c r="SD7" s="5" t="s">
        <v>220</v>
      </c>
      <c r="SE7" s="5" t="s">
        <v>220</v>
      </c>
      <c r="SF7" s="5" t="s">
        <v>220</v>
      </c>
      <c r="SG7" s="5" t="s">
        <v>220</v>
      </c>
      <c r="SH7" s="5" t="s">
        <v>220</v>
      </c>
      <c r="SI7" s="5" t="s">
        <v>220</v>
      </c>
      <c r="SJ7" s="5" t="s">
        <v>220</v>
      </c>
      <c r="SK7" s="5" t="s">
        <v>220</v>
      </c>
      <c r="SL7" s="5" t="s">
        <v>220</v>
      </c>
      <c r="SM7" s="5" t="s">
        <v>220</v>
      </c>
      <c r="SN7" s="5" t="s">
        <v>220</v>
      </c>
      <c r="SO7" s="5" t="s">
        <v>220</v>
      </c>
      <c r="SP7" s="5" t="s">
        <v>220</v>
      </c>
      <c r="SQ7" s="5" t="s">
        <v>220</v>
      </c>
      <c r="SR7" s="5" t="s">
        <v>220</v>
      </c>
      <c r="SS7" s="5" t="s">
        <v>220</v>
      </c>
      <c r="ST7" s="5" t="s">
        <v>220</v>
      </c>
      <c r="SU7" s="5">
        <v>24925</v>
      </c>
      <c r="SV7" s="5">
        <v>17047</v>
      </c>
      <c r="SW7" s="5">
        <v>42798</v>
      </c>
      <c r="SX7" s="5">
        <v>89742</v>
      </c>
      <c r="SY7" s="5">
        <v>84795</v>
      </c>
      <c r="SZ7" s="5">
        <v>87566</v>
      </c>
      <c r="TA7" s="5">
        <v>61910</v>
      </c>
      <c r="TB7" s="5">
        <v>58102</v>
      </c>
      <c r="TC7" s="5">
        <v>46559</v>
      </c>
      <c r="TD7" s="5">
        <v>37096</v>
      </c>
      <c r="TE7" s="5" t="s">
        <v>220</v>
      </c>
      <c r="TF7" s="5" t="s">
        <v>220</v>
      </c>
      <c r="TG7" s="5" t="s">
        <v>220</v>
      </c>
      <c r="TH7" s="5" t="s">
        <v>220</v>
      </c>
      <c r="TI7" s="5" t="s">
        <v>220</v>
      </c>
      <c r="TJ7" s="5" t="s">
        <v>220</v>
      </c>
      <c r="TK7" s="5" t="s">
        <v>220</v>
      </c>
      <c r="TL7" s="5" t="s">
        <v>220</v>
      </c>
      <c r="TM7" s="5" t="s">
        <v>220</v>
      </c>
      <c r="TN7" s="5" t="s">
        <v>220</v>
      </c>
      <c r="TO7" s="5" t="s">
        <v>220</v>
      </c>
      <c r="TP7" s="5" t="s">
        <v>220</v>
      </c>
      <c r="TQ7" s="5" t="s">
        <v>220</v>
      </c>
      <c r="TR7" s="5" t="s">
        <v>220</v>
      </c>
      <c r="TS7" s="5" t="s">
        <v>220</v>
      </c>
      <c r="TT7" s="5" t="s">
        <v>220</v>
      </c>
      <c r="TU7" s="5" t="s">
        <v>220</v>
      </c>
      <c r="TV7" s="5" t="s">
        <v>220</v>
      </c>
      <c r="TW7" s="5" t="s">
        <v>220</v>
      </c>
      <c r="TX7" s="5" t="s">
        <v>220</v>
      </c>
      <c r="TY7" s="5" t="s">
        <v>220</v>
      </c>
      <c r="TZ7" s="5" t="s">
        <v>220</v>
      </c>
      <c r="UA7" s="5">
        <v>2</v>
      </c>
      <c r="UB7" s="5">
        <v>0</v>
      </c>
      <c r="UC7" s="5">
        <v>0</v>
      </c>
      <c r="UD7" s="5">
        <v>0</v>
      </c>
      <c r="UE7" s="5">
        <v>2</v>
      </c>
      <c r="UF7" s="5">
        <v>2</v>
      </c>
      <c r="UG7" s="5">
        <v>2</v>
      </c>
      <c r="UH7" s="5">
        <v>14</v>
      </c>
      <c r="UI7" s="5">
        <v>7</v>
      </c>
      <c r="UJ7" s="5">
        <v>10</v>
      </c>
      <c r="UK7" s="5" t="s">
        <v>220</v>
      </c>
      <c r="UL7" s="5" t="s">
        <v>220</v>
      </c>
      <c r="UM7" s="5" t="s">
        <v>220</v>
      </c>
      <c r="UN7" s="5" t="s">
        <v>220</v>
      </c>
      <c r="UO7" s="5" t="s">
        <v>220</v>
      </c>
      <c r="UP7" s="5" t="s">
        <v>220</v>
      </c>
      <c r="UQ7" s="5" t="s">
        <v>220</v>
      </c>
      <c r="UR7" s="5" t="s">
        <v>220</v>
      </c>
      <c r="US7" s="5" t="s">
        <v>220</v>
      </c>
      <c r="UT7" s="5" t="s">
        <v>220</v>
      </c>
      <c r="UU7" s="5" t="s">
        <v>220</v>
      </c>
      <c r="UV7" s="5" t="s">
        <v>220</v>
      </c>
      <c r="UW7" s="5" t="s">
        <v>220</v>
      </c>
      <c r="UX7" s="5" t="s">
        <v>220</v>
      </c>
      <c r="UY7" s="5" t="s">
        <v>220</v>
      </c>
      <c r="UZ7" s="5" t="s">
        <v>220</v>
      </c>
      <c r="VA7" s="5" t="s">
        <v>220</v>
      </c>
      <c r="VB7" s="5" t="s">
        <v>220</v>
      </c>
      <c r="VC7" s="5" t="s">
        <v>220</v>
      </c>
      <c r="VD7" s="5" t="s">
        <v>220</v>
      </c>
      <c r="VE7" s="5" t="s">
        <v>220</v>
      </c>
      <c r="VF7" s="5" t="s">
        <v>220</v>
      </c>
      <c r="VG7" s="5">
        <v>125467</v>
      </c>
      <c r="VH7" s="5">
        <v>144922</v>
      </c>
      <c r="VI7" s="5">
        <v>155345</v>
      </c>
      <c r="VJ7" s="5">
        <v>147292</v>
      </c>
      <c r="VK7" s="5">
        <v>149773</v>
      </c>
      <c r="VL7" s="5">
        <v>149523</v>
      </c>
      <c r="VM7" s="5">
        <v>138877</v>
      </c>
      <c r="VN7" s="5">
        <v>137798</v>
      </c>
      <c r="VO7" s="5">
        <v>142970</v>
      </c>
      <c r="VP7" s="5">
        <v>125121</v>
      </c>
      <c r="VQ7" s="5" t="s">
        <v>220</v>
      </c>
      <c r="VR7" s="5" t="s">
        <v>220</v>
      </c>
      <c r="VS7" s="5" t="s">
        <v>220</v>
      </c>
      <c r="VT7" s="5" t="s">
        <v>220</v>
      </c>
      <c r="VU7" s="5" t="s">
        <v>220</v>
      </c>
      <c r="VV7" s="5" t="s">
        <v>220</v>
      </c>
      <c r="VW7" s="5" t="s">
        <v>220</v>
      </c>
      <c r="VX7" s="5" t="s">
        <v>220</v>
      </c>
      <c r="VY7" s="5" t="s">
        <v>220</v>
      </c>
      <c r="VZ7" s="5" t="s">
        <v>220</v>
      </c>
      <c r="WA7" s="5" t="s">
        <v>220</v>
      </c>
      <c r="WB7" s="5" t="s">
        <v>220</v>
      </c>
      <c r="WC7" s="5" t="s">
        <v>220</v>
      </c>
      <c r="WD7" s="5" t="s">
        <v>220</v>
      </c>
      <c r="WE7" s="5" t="s">
        <v>220</v>
      </c>
      <c r="WF7" s="5" t="s">
        <v>220</v>
      </c>
      <c r="WG7" s="5" t="s">
        <v>220</v>
      </c>
      <c r="WH7" s="5" t="s">
        <v>220</v>
      </c>
      <c r="WI7" s="5" t="s">
        <v>220</v>
      </c>
      <c r="WJ7" s="5" t="s">
        <v>220</v>
      </c>
      <c r="WK7" s="5" t="s">
        <v>220</v>
      </c>
      <c r="WL7" s="5" t="s">
        <v>220</v>
      </c>
      <c r="WM7" s="5">
        <v>1334</v>
      </c>
      <c r="WN7" s="5">
        <v>1688</v>
      </c>
      <c r="WO7" s="5">
        <v>1836</v>
      </c>
      <c r="WP7" s="5">
        <v>2414</v>
      </c>
      <c r="WQ7" s="5">
        <v>1888</v>
      </c>
      <c r="WR7" s="5">
        <v>2149</v>
      </c>
      <c r="WS7" s="5">
        <v>1577</v>
      </c>
      <c r="WT7" s="5">
        <v>1621</v>
      </c>
      <c r="WU7" s="5">
        <v>988</v>
      </c>
      <c r="WV7" s="5">
        <v>1050</v>
      </c>
      <c r="WW7" s="5" t="s">
        <v>220</v>
      </c>
      <c r="WX7" s="5" t="s">
        <v>220</v>
      </c>
      <c r="WY7" s="5" t="s">
        <v>220</v>
      </c>
      <c r="WZ7" s="5" t="s">
        <v>220</v>
      </c>
      <c r="XA7" s="5" t="s">
        <v>220</v>
      </c>
      <c r="XB7" s="5" t="s">
        <v>220</v>
      </c>
      <c r="XC7" s="5" t="s">
        <v>220</v>
      </c>
      <c r="XD7" s="5" t="s">
        <v>220</v>
      </c>
      <c r="XE7" s="5" t="s">
        <v>220</v>
      </c>
      <c r="XF7" s="5" t="s">
        <v>220</v>
      </c>
      <c r="XG7" s="5" t="s">
        <v>220</v>
      </c>
      <c r="XH7" s="5" t="s">
        <v>220</v>
      </c>
      <c r="XI7" s="5" t="s">
        <v>220</v>
      </c>
      <c r="XJ7" s="5" t="s">
        <v>220</v>
      </c>
      <c r="XK7" s="5" t="s">
        <v>220</v>
      </c>
      <c r="XL7" s="5" t="s">
        <v>220</v>
      </c>
      <c r="XM7" s="5" t="s">
        <v>220</v>
      </c>
      <c r="XN7" s="5" t="s">
        <v>220</v>
      </c>
      <c r="XO7" s="5" t="s">
        <v>220</v>
      </c>
      <c r="XP7" s="5" t="s">
        <v>220</v>
      </c>
      <c r="XQ7" s="5" t="s">
        <v>220</v>
      </c>
      <c r="XR7" s="5" t="s">
        <v>220</v>
      </c>
      <c r="XS7" s="2">
        <v>56697</v>
      </c>
      <c r="XT7" s="3" t="s">
        <v>222</v>
      </c>
      <c r="XU7" s="3" t="s">
        <v>222</v>
      </c>
      <c r="XV7" s="3" t="s">
        <v>221</v>
      </c>
      <c r="XW7" s="3" t="s">
        <v>221</v>
      </c>
      <c r="XX7" s="3" t="s">
        <v>222</v>
      </c>
      <c r="XY7" s="3" t="s">
        <v>222</v>
      </c>
      <c r="XZ7" s="3" t="s">
        <v>226</v>
      </c>
    </row>
    <row r="8" spans="1:650" x14ac:dyDescent="0.3">
      <c r="A8" s="1" t="s">
        <v>6</v>
      </c>
      <c r="B8" s="2">
        <v>4056972</v>
      </c>
      <c r="C8" s="5">
        <v>58185</v>
      </c>
      <c r="D8" s="5">
        <v>42391</v>
      </c>
      <c r="E8" s="5">
        <v>44278</v>
      </c>
      <c r="F8" s="5">
        <v>27609</v>
      </c>
      <c r="G8" s="5">
        <v>19780</v>
      </c>
      <c r="H8" s="5">
        <v>17525</v>
      </c>
      <c r="I8" s="5">
        <v>13350</v>
      </c>
      <c r="J8" s="5">
        <v>21362</v>
      </c>
      <c r="K8" s="5">
        <v>11679</v>
      </c>
      <c r="L8" s="5">
        <v>21414</v>
      </c>
      <c r="M8" s="5">
        <v>7309</v>
      </c>
      <c r="N8" s="5">
        <v>15296</v>
      </c>
      <c r="O8" s="5">
        <v>13934</v>
      </c>
      <c r="P8" s="5">
        <v>9624</v>
      </c>
      <c r="Q8" s="5">
        <v>11819</v>
      </c>
      <c r="R8" s="5">
        <v>16507</v>
      </c>
      <c r="S8" s="5">
        <v>25938</v>
      </c>
      <c r="T8" s="5">
        <v>26860</v>
      </c>
      <c r="U8" s="5">
        <v>5181</v>
      </c>
      <c r="V8" s="5">
        <v>9225</v>
      </c>
      <c r="W8" s="5">
        <v>9228</v>
      </c>
      <c r="X8" s="5">
        <v>14305</v>
      </c>
      <c r="Y8" s="5">
        <v>2369</v>
      </c>
      <c r="Z8" s="5">
        <v>17</v>
      </c>
      <c r="AA8" s="5">
        <v>63</v>
      </c>
      <c r="AB8" s="5">
        <v>913</v>
      </c>
      <c r="AC8" s="5">
        <v>-426</v>
      </c>
      <c r="AD8" s="5">
        <v>7</v>
      </c>
      <c r="AE8" s="5">
        <v>423</v>
      </c>
      <c r="AF8" s="5">
        <v>2</v>
      </c>
      <c r="AG8" s="5">
        <v>2</v>
      </c>
      <c r="AH8" s="5">
        <v>2</v>
      </c>
      <c r="AI8" s="5">
        <v>81759</v>
      </c>
      <c r="AJ8" s="5">
        <v>130557</v>
      </c>
      <c r="AK8" s="5">
        <v>159206</v>
      </c>
      <c r="AL8" s="5">
        <v>172933</v>
      </c>
      <c r="AM8" s="5">
        <v>134795</v>
      </c>
      <c r="AN8" s="5">
        <v>150378</v>
      </c>
      <c r="AO8" s="5">
        <v>173643</v>
      </c>
      <c r="AP8" s="5">
        <v>451947</v>
      </c>
      <c r="AQ8" s="5">
        <v>502585</v>
      </c>
      <c r="AR8" s="5">
        <v>472219</v>
      </c>
      <c r="AS8" s="5">
        <v>610506</v>
      </c>
      <c r="AT8" s="5">
        <v>109184</v>
      </c>
      <c r="AU8" s="5">
        <v>830305</v>
      </c>
      <c r="AV8" s="5">
        <v>67209</v>
      </c>
      <c r="AW8" s="5">
        <v>338854</v>
      </c>
      <c r="AX8" s="5">
        <v>231465</v>
      </c>
      <c r="AY8" s="5">
        <v>49423</v>
      </c>
      <c r="AZ8" s="5">
        <v>159767</v>
      </c>
      <c r="BA8" s="5">
        <v>51907</v>
      </c>
      <c r="BB8" s="5">
        <v>52515</v>
      </c>
      <c r="BC8" s="5">
        <v>49481</v>
      </c>
      <c r="BD8" s="5">
        <v>42618</v>
      </c>
      <c r="BE8" s="5">
        <v>73785</v>
      </c>
      <c r="BF8" s="5">
        <v>37440</v>
      </c>
      <c r="BG8" s="5">
        <v>32248</v>
      </c>
      <c r="BH8" s="5">
        <v>82413</v>
      </c>
      <c r="BI8" s="5">
        <v>42503</v>
      </c>
      <c r="BJ8" s="5">
        <v>25977</v>
      </c>
      <c r="BK8" s="5">
        <v>45658</v>
      </c>
      <c r="BL8" s="5">
        <v>33962</v>
      </c>
      <c r="BM8" s="5">
        <v>30208</v>
      </c>
      <c r="BN8" s="5">
        <v>16626</v>
      </c>
      <c r="BO8" s="5">
        <v>311750</v>
      </c>
      <c r="BP8" s="5">
        <v>325481</v>
      </c>
      <c r="BQ8" s="5">
        <v>247993</v>
      </c>
      <c r="BR8" s="5">
        <v>400032</v>
      </c>
      <c r="BS8" s="5">
        <v>191186</v>
      </c>
      <c r="BT8" s="5">
        <v>73640</v>
      </c>
      <c r="BU8" s="5">
        <v>114954</v>
      </c>
      <c r="BV8" s="5">
        <v>111465</v>
      </c>
      <c r="BW8" s="5">
        <v>103986</v>
      </c>
      <c r="BX8" s="5">
        <v>44940</v>
      </c>
      <c r="BY8" s="5">
        <v>65251</v>
      </c>
      <c r="BZ8" s="5">
        <v>83981</v>
      </c>
      <c r="CA8" s="5">
        <v>62315</v>
      </c>
      <c r="CB8" s="5">
        <v>363760</v>
      </c>
      <c r="CC8" s="5">
        <v>21878</v>
      </c>
      <c r="CD8" s="5">
        <v>15100</v>
      </c>
      <c r="CE8" s="5">
        <v>26462</v>
      </c>
      <c r="CF8" s="5">
        <v>1735</v>
      </c>
      <c r="CG8" s="5">
        <v>49078</v>
      </c>
      <c r="CH8" s="5">
        <v>28882</v>
      </c>
      <c r="CI8" s="5">
        <v>42226</v>
      </c>
      <c r="CJ8" s="5">
        <v>42968</v>
      </c>
      <c r="CK8" s="5">
        <v>28291</v>
      </c>
      <c r="CL8" s="5">
        <v>17394</v>
      </c>
      <c r="CM8" s="5">
        <v>39785</v>
      </c>
      <c r="CN8" s="5">
        <v>31421</v>
      </c>
      <c r="CO8" s="5">
        <v>34462</v>
      </c>
      <c r="CP8" s="5">
        <v>67569</v>
      </c>
      <c r="CQ8" s="5">
        <v>41349</v>
      </c>
      <c r="CR8" s="5">
        <v>16644</v>
      </c>
      <c r="CS8" s="5">
        <v>17173</v>
      </c>
      <c r="CT8" s="5">
        <v>19970</v>
      </c>
      <c r="CU8" s="5">
        <v>277219</v>
      </c>
      <c r="CV8" s="5">
        <v>267042</v>
      </c>
      <c r="CW8" s="5">
        <v>238727</v>
      </c>
      <c r="CX8" s="5">
        <v>202718</v>
      </c>
      <c r="CY8" s="5">
        <v>175404</v>
      </c>
      <c r="CZ8" s="5">
        <v>147800</v>
      </c>
      <c r="DA8" s="5">
        <v>185628</v>
      </c>
      <c r="DB8" s="5">
        <v>176423</v>
      </c>
      <c r="DC8" s="5">
        <v>130113</v>
      </c>
      <c r="DD8" s="5">
        <v>125194</v>
      </c>
      <c r="DE8" s="5">
        <v>172838</v>
      </c>
      <c r="DF8" s="5">
        <v>168893</v>
      </c>
      <c r="DG8" s="5">
        <v>176977</v>
      </c>
      <c r="DH8" s="5">
        <v>188807</v>
      </c>
      <c r="DI8" s="5">
        <v>116440</v>
      </c>
      <c r="DJ8" s="5">
        <v>93605</v>
      </c>
      <c r="DK8" s="5">
        <v>79997</v>
      </c>
      <c r="DL8" s="5">
        <v>84574</v>
      </c>
      <c r="DM8" s="5">
        <v>97136</v>
      </c>
      <c r="DN8" s="5">
        <v>103676</v>
      </c>
      <c r="DO8" s="5">
        <v>118450</v>
      </c>
      <c r="DP8" s="5">
        <v>67951</v>
      </c>
      <c r="DQ8" s="5">
        <v>109084</v>
      </c>
      <c r="DR8" s="5">
        <v>110196</v>
      </c>
      <c r="DS8" s="5">
        <v>125013</v>
      </c>
      <c r="DT8" s="5">
        <v>109263</v>
      </c>
      <c r="DU8" s="5">
        <v>94964</v>
      </c>
      <c r="DV8" s="5">
        <v>92484</v>
      </c>
      <c r="DW8" s="5">
        <v>79986</v>
      </c>
      <c r="DX8" s="5">
        <v>77970</v>
      </c>
      <c r="DY8" s="5">
        <v>65069</v>
      </c>
      <c r="DZ8" s="5">
        <v>68774</v>
      </c>
      <c r="EA8" s="5">
        <v>43120</v>
      </c>
      <c r="EB8" s="5">
        <v>25673</v>
      </c>
      <c r="EC8" s="5">
        <v>11521</v>
      </c>
      <c r="ED8" s="5">
        <v>14410</v>
      </c>
      <c r="EE8" s="5">
        <v>7408</v>
      </c>
      <c r="EF8" s="5">
        <v>5251</v>
      </c>
      <c r="EG8" s="5">
        <v>2496</v>
      </c>
      <c r="EH8" s="5">
        <v>8661</v>
      </c>
      <c r="EI8" s="5">
        <v>3945</v>
      </c>
      <c r="EJ8" s="5">
        <v>2719</v>
      </c>
      <c r="EK8" s="5">
        <v>6464</v>
      </c>
      <c r="EL8" s="5">
        <v>8101</v>
      </c>
      <c r="EM8" s="5">
        <v>6166</v>
      </c>
      <c r="EN8" s="5">
        <v>14171</v>
      </c>
      <c r="EO8" s="5">
        <v>4594</v>
      </c>
      <c r="EP8" s="5">
        <v>8243</v>
      </c>
      <c r="EQ8" s="5">
        <v>7831</v>
      </c>
      <c r="ER8" s="5">
        <v>989</v>
      </c>
      <c r="ES8" s="5">
        <v>9254</v>
      </c>
      <c r="ET8" s="5">
        <v>2351</v>
      </c>
      <c r="EU8" s="5">
        <v>4494</v>
      </c>
      <c r="EV8" s="5">
        <v>5823</v>
      </c>
      <c r="EW8" s="5">
        <v>11753</v>
      </c>
      <c r="EX8" s="5">
        <v>11419</v>
      </c>
      <c r="EY8" s="5">
        <v>2157</v>
      </c>
      <c r="EZ8" s="5">
        <v>2224</v>
      </c>
      <c r="FA8" s="5">
        <v>4344</v>
      </c>
      <c r="FB8" s="5">
        <v>14215</v>
      </c>
      <c r="FC8" s="5">
        <v>14315</v>
      </c>
      <c r="FD8" s="5">
        <v>1580</v>
      </c>
      <c r="FE8" s="5">
        <v>10627</v>
      </c>
      <c r="FF8" s="5">
        <v>15814</v>
      </c>
      <c r="FG8" s="5">
        <v>0</v>
      </c>
      <c r="FH8" s="5">
        <v>0</v>
      </c>
      <c r="FI8" s="5">
        <v>0</v>
      </c>
      <c r="FJ8" s="5">
        <v>0</v>
      </c>
      <c r="FK8" s="5">
        <v>0</v>
      </c>
      <c r="FL8" s="5">
        <v>0</v>
      </c>
      <c r="FM8" s="5">
        <v>0</v>
      </c>
      <c r="FN8" s="5">
        <v>0</v>
      </c>
      <c r="FO8" s="5">
        <v>0</v>
      </c>
      <c r="FP8" s="5">
        <v>0</v>
      </c>
      <c r="FQ8" s="5">
        <v>0</v>
      </c>
      <c r="FR8" s="5">
        <v>0</v>
      </c>
      <c r="FS8" s="5">
        <v>0</v>
      </c>
      <c r="FT8" s="5">
        <v>0</v>
      </c>
      <c r="FU8" s="5" t="s">
        <v>220</v>
      </c>
      <c r="FV8" s="5" t="s">
        <v>220</v>
      </c>
      <c r="FW8" s="5" t="s">
        <v>220</v>
      </c>
      <c r="FX8" s="5" t="s">
        <v>220</v>
      </c>
      <c r="FY8" s="5" t="s">
        <v>220</v>
      </c>
      <c r="FZ8" s="5" t="s">
        <v>220</v>
      </c>
      <c r="GA8" s="5" t="s">
        <v>220</v>
      </c>
      <c r="GB8" s="5" t="s">
        <v>220</v>
      </c>
      <c r="GC8" s="5" t="s">
        <v>220</v>
      </c>
      <c r="GD8" s="5" t="s">
        <v>220</v>
      </c>
      <c r="GE8" s="5" t="s">
        <v>220</v>
      </c>
      <c r="GF8" s="5" t="s">
        <v>220</v>
      </c>
      <c r="GG8" s="5" t="s">
        <v>220</v>
      </c>
      <c r="GH8" s="5" t="s">
        <v>220</v>
      </c>
      <c r="GI8" s="5" t="s">
        <v>220</v>
      </c>
      <c r="GJ8" s="5" t="s">
        <v>220</v>
      </c>
      <c r="GK8" s="5" t="s">
        <v>220</v>
      </c>
      <c r="GL8" s="5" t="s">
        <v>220</v>
      </c>
      <c r="GM8" s="5">
        <v>772031</v>
      </c>
      <c r="GN8" s="5">
        <v>791144</v>
      </c>
      <c r="GO8" s="5">
        <v>701725</v>
      </c>
      <c r="GP8" s="5">
        <v>817702</v>
      </c>
      <c r="GQ8" s="5">
        <v>528574</v>
      </c>
      <c r="GR8" s="5">
        <v>394593</v>
      </c>
      <c r="GS8" s="5">
        <v>490071</v>
      </c>
      <c r="GT8" s="5">
        <v>769859</v>
      </c>
      <c r="GU8" s="5">
        <v>692614</v>
      </c>
      <c r="GV8" s="5">
        <v>615616</v>
      </c>
      <c r="GW8" s="5">
        <v>972931</v>
      </c>
      <c r="GX8" s="5">
        <v>385455</v>
      </c>
      <c r="GY8" s="5">
        <v>1089697</v>
      </c>
      <c r="GZ8" s="5">
        <v>643570</v>
      </c>
      <c r="HA8" s="5">
        <v>493585</v>
      </c>
      <c r="HB8" s="5">
        <v>364920</v>
      </c>
      <c r="HC8" s="5">
        <v>189651</v>
      </c>
      <c r="HD8" s="5">
        <v>273926</v>
      </c>
      <c r="HE8" s="5">
        <v>212555</v>
      </c>
      <c r="HF8" s="5">
        <v>196650</v>
      </c>
      <c r="HG8" s="5">
        <v>223880</v>
      </c>
      <c r="HH8" s="5">
        <v>173665</v>
      </c>
      <c r="HI8" s="5">
        <v>227061</v>
      </c>
      <c r="HJ8" s="5">
        <v>176467</v>
      </c>
      <c r="HK8" s="5">
        <v>199266</v>
      </c>
      <c r="HL8" s="5">
        <v>226234</v>
      </c>
      <c r="HM8" s="5">
        <v>175847</v>
      </c>
      <c r="HN8" s="5">
        <v>200251</v>
      </c>
      <c r="HO8" s="5">
        <v>181731</v>
      </c>
      <c r="HP8" s="5">
        <v>130591</v>
      </c>
      <c r="HQ8" s="5">
        <v>122718</v>
      </c>
      <c r="HR8" s="5">
        <v>121390</v>
      </c>
      <c r="HS8" s="5">
        <v>1102926</v>
      </c>
      <c r="HT8" s="5">
        <v>1220082</v>
      </c>
      <c r="HU8" s="5">
        <v>1065545</v>
      </c>
      <c r="HV8" s="5">
        <v>1093392</v>
      </c>
      <c r="HW8" s="5">
        <v>1200453</v>
      </c>
      <c r="HX8" s="5">
        <v>1435037</v>
      </c>
      <c r="HY8" s="5">
        <v>1947439</v>
      </c>
      <c r="HZ8" s="5">
        <v>1793668</v>
      </c>
      <c r="IA8" s="5">
        <v>2026959</v>
      </c>
      <c r="IB8" s="5">
        <v>2132648</v>
      </c>
      <c r="IC8" s="5">
        <v>1774266</v>
      </c>
      <c r="ID8" s="5">
        <v>1910927</v>
      </c>
      <c r="IE8" s="5">
        <v>1671575</v>
      </c>
      <c r="IF8" s="5">
        <v>1349563</v>
      </c>
      <c r="IG8" s="5">
        <v>1204077</v>
      </c>
      <c r="IH8" s="5">
        <v>954807</v>
      </c>
      <c r="II8" s="5">
        <v>935495</v>
      </c>
      <c r="IJ8" s="5">
        <v>788791</v>
      </c>
      <c r="IK8" s="5">
        <v>6024781</v>
      </c>
      <c r="IL8" s="5">
        <v>917168</v>
      </c>
      <c r="IM8" s="5">
        <v>739575</v>
      </c>
      <c r="IN8" s="5">
        <v>802217</v>
      </c>
      <c r="IO8" s="5">
        <v>850289</v>
      </c>
      <c r="IP8" s="5">
        <v>746662</v>
      </c>
      <c r="IQ8" s="5">
        <v>687794</v>
      </c>
      <c r="IR8" s="5">
        <v>747018</v>
      </c>
      <c r="IS8" s="5">
        <v>731612</v>
      </c>
      <c r="IT8" s="5">
        <v>669748</v>
      </c>
      <c r="IU8" s="5">
        <v>643629</v>
      </c>
      <c r="IV8" s="5">
        <v>703191</v>
      </c>
      <c r="IW8" s="5">
        <v>653142</v>
      </c>
      <c r="IX8" s="5">
        <v>575189</v>
      </c>
      <c r="IY8" s="5">
        <v>103946</v>
      </c>
      <c r="IZ8" s="5">
        <v>114394</v>
      </c>
      <c r="JA8" s="5">
        <v>109113</v>
      </c>
      <c r="JB8" s="5">
        <v>114449</v>
      </c>
      <c r="JC8" s="5">
        <v>120017</v>
      </c>
      <c r="JD8" s="5">
        <v>129580</v>
      </c>
      <c r="JE8" s="5">
        <v>104655</v>
      </c>
      <c r="JF8" s="5">
        <v>98455</v>
      </c>
      <c r="JG8" s="5">
        <v>108386</v>
      </c>
      <c r="JH8" s="5">
        <v>127740</v>
      </c>
      <c r="JI8" s="5">
        <v>122091</v>
      </c>
      <c r="JJ8" s="5">
        <v>103296</v>
      </c>
      <c r="JK8" s="5">
        <v>113351</v>
      </c>
      <c r="JL8" s="5">
        <v>96549</v>
      </c>
      <c r="JM8" s="5">
        <v>99705</v>
      </c>
      <c r="JN8" s="5">
        <v>94141</v>
      </c>
      <c r="JO8" s="5">
        <v>56354</v>
      </c>
      <c r="JP8" s="5">
        <v>56520</v>
      </c>
      <c r="JQ8" s="5">
        <v>69556</v>
      </c>
      <c r="JR8" s="5">
        <v>55498</v>
      </c>
      <c r="JS8" s="5">
        <v>54340</v>
      </c>
      <c r="JT8" s="5">
        <v>53961</v>
      </c>
      <c r="JU8" s="5">
        <v>53625</v>
      </c>
      <c r="JV8" s="5">
        <v>53290</v>
      </c>
      <c r="JW8" s="5">
        <v>50872</v>
      </c>
      <c r="JX8" s="5">
        <v>49942</v>
      </c>
      <c r="JY8" s="5">
        <v>54307</v>
      </c>
      <c r="JZ8" s="5">
        <v>45564</v>
      </c>
      <c r="KA8" s="5">
        <v>47141</v>
      </c>
      <c r="KB8" s="5">
        <v>54297</v>
      </c>
      <c r="KC8" s="5">
        <v>50232</v>
      </c>
      <c r="KD8" s="5">
        <v>46036</v>
      </c>
      <c r="KE8" s="5">
        <v>254461</v>
      </c>
      <c r="KF8" s="5">
        <v>196016</v>
      </c>
      <c r="KG8" s="5">
        <v>216710</v>
      </c>
      <c r="KH8" s="5">
        <v>195793</v>
      </c>
      <c r="KI8" s="5">
        <v>122711</v>
      </c>
      <c r="KJ8" s="5">
        <v>121443</v>
      </c>
      <c r="KK8" s="5">
        <v>61949</v>
      </c>
      <c r="KL8" s="5">
        <v>40926</v>
      </c>
      <c r="KM8" s="5">
        <v>32197</v>
      </c>
      <c r="KN8" s="5">
        <v>21360</v>
      </c>
      <c r="KO8" s="5">
        <v>-21809</v>
      </c>
      <c r="KP8" s="5">
        <v>-5383</v>
      </c>
      <c r="KQ8" s="5">
        <v>307</v>
      </c>
      <c r="KR8" s="5">
        <v>1342</v>
      </c>
      <c r="KS8" s="5">
        <v>21025</v>
      </c>
      <c r="KT8" s="5">
        <v>10267</v>
      </c>
      <c r="KU8" s="5">
        <v>10242</v>
      </c>
      <c r="KV8" s="5">
        <v>-1881</v>
      </c>
      <c r="KW8" s="5">
        <v>17238</v>
      </c>
      <c r="KX8" s="5">
        <v>15781</v>
      </c>
      <c r="KY8" s="5">
        <v>4171</v>
      </c>
      <c r="KZ8" s="5">
        <v>13400</v>
      </c>
      <c r="LA8" s="5">
        <v>22451</v>
      </c>
      <c r="LB8" s="5">
        <v>21355</v>
      </c>
      <c r="LC8" s="5">
        <v>17727</v>
      </c>
      <c r="LD8" s="5">
        <v>21462</v>
      </c>
      <c r="LE8" s="5">
        <v>14866</v>
      </c>
      <c r="LF8" s="5">
        <v>18427</v>
      </c>
      <c r="LG8" s="5">
        <v>17126</v>
      </c>
      <c r="LH8" s="5">
        <v>23658</v>
      </c>
      <c r="LI8" s="5">
        <v>12684</v>
      </c>
      <c r="LJ8" s="5">
        <v>19238</v>
      </c>
      <c r="LK8" s="5">
        <v>24154</v>
      </c>
      <c r="LL8" s="5">
        <v>20965</v>
      </c>
      <c r="LM8" s="5">
        <v>15380</v>
      </c>
      <c r="LN8" s="5">
        <v>21047</v>
      </c>
      <c r="LO8" s="5">
        <v>21238</v>
      </c>
      <c r="LP8" s="5">
        <v>20203</v>
      </c>
      <c r="LQ8" s="5">
        <v>14762</v>
      </c>
      <c r="LR8" s="5">
        <v>23495</v>
      </c>
      <c r="LS8" s="5">
        <v>13285</v>
      </c>
      <c r="LT8" s="5">
        <v>13414</v>
      </c>
      <c r="LU8" s="5">
        <v>16457</v>
      </c>
      <c r="LV8" s="5">
        <v>17383</v>
      </c>
      <c r="LW8" s="5">
        <v>15064</v>
      </c>
      <c r="LX8" s="5">
        <v>15434</v>
      </c>
      <c r="LY8" s="5">
        <v>10317</v>
      </c>
      <c r="LZ8" s="5">
        <v>10880</v>
      </c>
      <c r="MA8" s="5">
        <v>9865</v>
      </c>
      <c r="MB8" s="5">
        <v>9863</v>
      </c>
      <c r="MC8" s="5">
        <v>9440</v>
      </c>
      <c r="MD8" s="5">
        <v>11352</v>
      </c>
      <c r="ME8" s="5">
        <v>10764</v>
      </c>
      <c r="MF8" s="5">
        <v>15264</v>
      </c>
      <c r="MG8" s="5">
        <v>11037</v>
      </c>
      <c r="MH8" s="5">
        <v>11535</v>
      </c>
      <c r="MI8" s="5">
        <v>14282</v>
      </c>
      <c r="MJ8" s="5">
        <v>13050</v>
      </c>
      <c r="MK8" s="5">
        <v>12975</v>
      </c>
      <c r="ML8" s="5">
        <v>12291</v>
      </c>
      <c r="MM8" s="5">
        <v>13581</v>
      </c>
      <c r="MN8" s="5">
        <v>13310</v>
      </c>
      <c r="MO8" s="5">
        <v>14640</v>
      </c>
      <c r="MP8" s="5">
        <v>13926</v>
      </c>
      <c r="MQ8" s="5">
        <v>5846</v>
      </c>
      <c r="MR8" s="5">
        <v>6204</v>
      </c>
      <c r="MS8" s="5">
        <v>6197</v>
      </c>
      <c r="MT8" s="5">
        <v>5154</v>
      </c>
      <c r="MU8" s="5">
        <v>4908</v>
      </c>
      <c r="MV8" s="5">
        <v>5281</v>
      </c>
      <c r="MW8" s="5">
        <v>4798</v>
      </c>
      <c r="MX8" s="5">
        <v>5904</v>
      </c>
      <c r="MY8" s="5">
        <v>5874</v>
      </c>
      <c r="MZ8" s="5">
        <v>6669</v>
      </c>
      <c r="NA8" s="5">
        <v>5760</v>
      </c>
      <c r="NB8" s="5">
        <v>4849</v>
      </c>
      <c r="NC8" s="5">
        <v>6611</v>
      </c>
      <c r="ND8" s="5">
        <v>5004</v>
      </c>
      <c r="NE8" s="5" t="s">
        <v>220</v>
      </c>
      <c r="NF8" s="5" t="s">
        <v>220</v>
      </c>
      <c r="NG8" s="5" t="s">
        <v>220</v>
      </c>
      <c r="NH8" s="5" t="s">
        <v>220</v>
      </c>
      <c r="NI8" s="5" t="s">
        <v>220</v>
      </c>
      <c r="NJ8" s="5" t="s">
        <v>220</v>
      </c>
      <c r="NK8" s="5" t="s">
        <v>220</v>
      </c>
      <c r="NL8" s="5" t="s">
        <v>220</v>
      </c>
      <c r="NM8" s="5" t="s">
        <v>220</v>
      </c>
      <c r="NN8" s="5" t="s">
        <v>220</v>
      </c>
      <c r="NO8" s="5" t="s">
        <v>220</v>
      </c>
      <c r="NP8" s="5" t="s">
        <v>220</v>
      </c>
      <c r="NQ8" s="5" t="s">
        <v>220</v>
      </c>
      <c r="NR8" s="5" t="s">
        <v>220</v>
      </c>
      <c r="NS8" s="5" t="s">
        <v>220</v>
      </c>
      <c r="NT8" s="5" t="s">
        <v>220</v>
      </c>
      <c r="NU8" s="5" t="s">
        <v>220</v>
      </c>
      <c r="NV8" s="5" t="s">
        <v>220</v>
      </c>
      <c r="NW8" s="5">
        <v>0</v>
      </c>
      <c r="NX8" s="5">
        <v>0</v>
      </c>
      <c r="NY8" s="5">
        <v>0</v>
      </c>
      <c r="NZ8" s="5">
        <v>0</v>
      </c>
      <c r="OA8" s="5">
        <v>0</v>
      </c>
      <c r="OB8" s="5">
        <v>0</v>
      </c>
      <c r="OC8" s="5">
        <v>0</v>
      </c>
      <c r="OD8" s="5">
        <v>0</v>
      </c>
      <c r="OE8" s="5">
        <v>0</v>
      </c>
      <c r="OF8" s="5">
        <v>0</v>
      </c>
      <c r="OG8" s="5">
        <v>0</v>
      </c>
      <c r="OH8" s="5">
        <v>0</v>
      </c>
      <c r="OI8" s="5">
        <v>0</v>
      </c>
      <c r="OJ8" s="5">
        <v>0</v>
      </c>
      <c r="OK8" s="5" t="s">
        <v>220</v>
      </c>
      <c r="OL8" s="5" t="s">
        <v>220</v>
      </c>
      <c r="OM8" s="5" t="s">
        <v>220</v>
      </c>
      <c r="ON8" s="5" t="s">
        <v>220</v>
      </c>
      <c r="OO8" s="5" t="s">
        <v>220</v>
      </c>
      <c r="OP8" s="5" t="s">
        <v>220</v>
      </c>
      <c r="OQ8" s="5" t="s">
        <v>220</v>
      </c>
      <c r="OR8" s="5" t="s">
        <v>220</v>
      </c>
      <c r="OS8" s="5" t="s">
        <v>220</v>
      </c>
      <c r="OT8" s="5" t="s">
        <v>220</v>
      </c>
      <c r="OU8" s="5" t="s">
        <v>220</v>
      </c>
      <c r="OV8" s="5" t="s">
        <v>220</v>
      </c>
      <c r="OW8" s="5" t="s">
        <v>220</v>
      </c>
      <c r="OX8" s="5" t="s">
        <v>220</v>
      </c>
      <c r="OY8" s="5" t="s">
        <v>220</v>
      </c>
      <c r="OZ8" s="5" t="s">
        <v>220</v>
      </c>
      <c r="PA8" s="5" t="s">
        <v>220</v>
      </c>
      <c r="PB8" s="5" t="s">
        <v>220</v>
      </c>
      <c r="PC8" s="5">
        <v>33503</v>
      </c>
      <c r="PD8" s="5">
        <v>33057</v>
      </c>
      <c r="PE8" s="5">
        <v>31671</v>
      </c>
      <c r="PF8" s="5">
        <v>31175</v>
      </c>
      <c r="PG8" s="5">
        <v>29178</v>
      </c>
      <c r="PH8" s="5">
        <v>25118</v>
      </c>
      <c r="PI8" s="5">
        <v>23200</v>
      </c>
      <c r="PJ8" s="5">
        <v>32623</v>
      </c>
      <c r="PK8" s="5">
        <v>20638</v>
      </c>
      <c r="PL8" s="5">
        <v>47292</v>
      </c>
      <c r="PM8" s="5">
        <v>27252</v>
      </c>
      <c r="PN8" s="5">
        <v>35262</v>
      </c>
      <c r="PO8" s="5">
        <v>26558</v>
      </c>
      <c r="PP8" s="5">
        <v>26691</v>
      </c>
      <c r="PQ8" s="5">
        <v>33837</v>
      </c>
      <c r="PR8" s="5">
        <v>31133</v>
      </c>
      <c r="PS8" s="5">
        <v>31037</v>
      </c>
      <c r="PT8" s="5">
        <v>35487</v>
      </c>
      <c r="PU8" s="5">
        <v>38564</v>
      </c>
      <c r="PV8" s="5">
        <v>35285</v>
      </c>
      <c r="PW8" s="5">
        <v>38065</v>
      </c>
      <c r="PX8" s="5">
        <v>38211</v>
      </c>
      <c r="PY8" s="5">
        <v>35587</v>
      </c>
      <c r="PZ8" s="5">
        <v>34584</v>
      </c>
      <c r="QA8" s="5">
        <v>29030</v>
      </c>
      <c r="QB8" s="5">
        <v>27103</v>
      </c>
      <c r="QC8" s="5">
        <v>25640</v>
      </c>
      <c r="QD8" s="5">
        <v>24118</v>
      </c>
      <c r="QE8" s="5">
        <v>24513</v>
      </c>
      <c r="QF8" s="5">
        <v>23674</v>
      </c>
      <c r="QG8" s="5">
        <v>22795</v>
      </c>
      <c r="QH8" s="5">
        <v>20161</v>
      </c>
      <c r="QI8" s="5">
        <v>115244</v>
      </c>
      <c r="QJ8" s="5">
        <v>169624</v>
      </c>
      <c r="QK8" s="5">
        <v>116627</v>
      </c>
      <c r="QL8" s="5">
        <v>127534</v>
      </c>
      <c r="QM8" s="5">
        <v>110571</v>
      </c>
      <c r="QN8" s="5">
        <v>98805</v>
      </c>
      <c r="QO8" s="5">
        <v>145379</v>
      </c>
      <c r="QP8" s="5">
        <v>83083</v>
      </c>
      <c r="QQ8" s="5">
        <v>69717</v>
      </c>
      <c r="QR8" s="5">
        <v>62439</v>
      </c>
      <c r="QS8" s="5">
        <v>129519</v>
      </c>
      <c r="QT8" s="5">
        <v>82275</v>
      </c>
      <c r="QU8" s="5">
        <v>70154</v>
      </c>
      <c r="QV8" s="5">
        <v>71513</v>
      </c>
      <c r="QW8" s="5">
        <v>61968</v>
      </c>
      <c r="QX8" s="5">
        <v>62809</v>
      </c>
      <c r="QY8" s="5">
        <v>59646</v>
      </c>
      <c r="QZ8" s="5">
        <v>45964</v>
      </c>
      <c r="RA8" s="5">
        <v>44282</v>
      </c>
      <c r="RB8" s="5">
        <v>47540</v>
      </c>
      <c r="RC8" s="5">
        <v>48724</v>
      </c>
      <c r="RD8" s="5">
        <v>55030</v>
      </c>
      <c r="RE8" s="5">
        <v>40536</v>
      </c>
      <c r="RF8" s="5">
        <v>45589</v>
      </c>
      <c r="RG8" s="5">
        <v>69381</v>
      </c>
      <c r="RH8" s="5">
        <v>66193</v>
      </c>
      <c r="RI8" s="5">
        <v>48160</v>
      </c>
      <c r="RJ8" s="5">
        <v>42803</v>
      </c>
      <c r="RK8" s="5">
        <v>47609</v>
      </c>
      <c r="RL8" s="5">
        <v>41700</v>
      </c>
      <c r="RM8" s="5">
        <v>47863</v>
      </c>
      <c r="RN8" s="5">
        <v>39638</v>
      </c>
      <c r="RO8" s="5">
        <v>38867</v>
      </c>
      <c r="RP8" s="5">
        <v>40211</v>
      </c>
      <c r="RQ8" s="5">
        <v>39807</v>
      </c>
      <c r="RR8" s="5">
        <v>37801</v>
      </c>
      <c r="RS8" s="5">
        <v>37672</v>
      </c>
      <c r="RT8" s="5">
        <v>40890</v>
      </c>
      <c r="RU8" s="5">
        <v>35569</v>
      </c>
      <c r="RV8" s="5">
        <v>47711</v>
      </c>
      <c r="RW8" s="5">
        <v>40124</v>
      </c>
      <c r="RX8" s="5">
        <v>39701</v>
      </c>
      <c r="RY8" s="5">
        <v>38982</v>
      </c>
      <c r="RZ8" s="5">
        <v>43740</v>
      </c>
      <c r="SA8" s="5">
        <v>47772</v>
      </c>
      <c r="SB8" s="5">
        <v>42858</v>
      </c>
      <c r="SC8" s="5">
        <v>43660</v>
      </c>
      <c r="SD8" s="5">
        <v>44206</v>
      </c>
      <c r="SE8" s="5">
        <v>41241</v>
      </c>
      <c r="SF8" s="5">
        <v>42341</v>
      </c>
      <c r="SG8" s="5">
        <v>44507</v>
      </c>
      <c r="SH8" s="5">
        <v>49909</v>
      </c>
      <c r="SI8" s="5">
        <v>44027</v>
      </c>
      <c r="SJ8" s="5">
        <v>35953</v>
      </c>
      <c r="SK8" s="5">
        <v>30400</v>
      </c>
      <c r="SL8" s="5">
        <v>31702</v>
      </c>
      <c r="SM8" s="5">
        <v>28260</v>
      </c>
      <c r="SN8" s="5">
        <v>22856</v>
      </c>
      <c r="SO8" s="5">
        <v>28240</v>
      </c>
      <c r="SP8" s="5">
        <v>27158</v>
      </c>
      <c r="SQ8" s="5">
        <v>26317</v>
      </c>
      <c r="SR8" s="5">
        <v>24466</v>
      </c>
      <c r="SS8" s="5">
        <v>23235</v>
      </c>
      <c r="ST8" s="5">
        <v>22928</v>
      </c>
      <c r="SU8" s="5">
        <v>19797</v>
      </c>
      <c r="SV8" s="5">
        <v>19554</v>
      </c>
      <c r="SW8" s="5">
        <v>17920</v>
      </c>
      <c r="SX8" s="5">
        <v>16466</v>
      </c>
      <c r="SY8" s="5">
        <v>11144</v>
      </c>
      <c r="SZ8" s="5">
        <v>8717</v>
      </c>
      <c r="TA8" s="5">
        <v>6965</v>
      </c>
      <c r="TB8" s="5">
        <v>5704</v>
      </c>
      <c r="TC8" s="5">
        <v>4019</v>
      </c>
      <c r="TD8" s="5">
        <v>3807</v>
      </c>
      <c r="TE8" s="5">
        <v>4291</v>
      </c>
      <c r="TF8" s="5">
        <v>4178</v>
      </c>
      <c r="TG8" s="5">
        <v>4302</v>
      </c>
      <c r="TH8" s="5">
        <v>3618</v>
      </c>
      <c r="TI8" s="5">
        <v>3237</v>
      </c>
      <c r="TJ8" s="5">
        <v>3384</v>
      </c>
      <c r="TK8" s="5">
        <v>3890</v>
      </c>
      <c r="TL8" s="5">
        <v>3398</v>
      </c>
      <c r="TM8" s="5">
        <v>4896</v>
      </c>
      <c r="TN8" s="5">
        <v>5958</v>
      </c>
      <c r="TO8" s="5">
        <v>8374</v>
      </c>
      <c r="TP8" s="5">
        <v>15992</v>
      </c>
      <c r="TQ8" s="5">
        <v>14017</v>
      </c>
      <c r="TR8" s="5">
        <v>13867</v>
      </c>
      <c r="TS8" s="5">
        <v>10710</v>
      </c>
      <c r="TT8" s="5">
        <v>8521</v>
      </c>
      <c r="TU8" s="5">
        <v>7718</v>
      </c>
      <c r="TV8" s="5">
        <v>7114</v>
      </c>
      <c r="TW8" s="5">
        <v>6998</v>
      </c>
      <c r="TX8" s="5">
        <v>7094</v>
      </c>
      <c r="TY8" s="5">
        <v>6669</v>
      </c>
      <c r="TZ8" s="5">
        <v>6242</v>
      </c>
      <c r="UA8" s="5">
        <v>324</v>
      </c>
      <c r="UB8" s="5">
        <v>338</v>
      </c>
      <c r="UC8" s="5">
        <v>275</v>
      </c>
      <c r="UD8" s="5">
        <v>213</v>
      </c>
      <c r="UE8" s="5">
        <v>264</v>
      </c>
      <c r="UF8" s="5">
        <v>297</v>
      </c>
      <c r="UG8" s="5">
        <v>155</v>
      </c>
      <c r="UH8" s="5">
        <v>0</v>
      </c>
      <c r="UI8" s="5">
        <v>0</v>
      </c>
      <c r="UJ8" s="5">
        <v>0</v>
      </c>
      <c r="UK8" s="5">
        <v>1</v>
      </c>
      <c r="UL8" s="5">
        <v>0</v>
      </c>
      <c r="UM8" s="5">
        <v>0</v>
      </c>
      <c r="UN8" s="5">
        <v>0</v>
      </c>
      <c r="UO8" s="5">
        <v>5</v>
      </c>
      <c r="UP8" s="5">
        <v>27</v>
      </c>
      <c r="UQ8" s="5">
        <v>79</v>
      </c>
      <c r="UR8" s="5">
        <v>38</v>
      </c>
      <c r="US8" s="5">
        <v>-34</v>
      </c>
      <c r="UT8" s="5">
        <v>912</v>
      </c>
      <c r="UU8" s="5">
        <v>3003</v>
      </c>
      <c r="UV8" s="5">
        <v>40</v>
      </c>
      <c r="UW8" s="5">
        <v>10</v>
      </c>
      <c r="UX8" s="5">
        <v>-5</v>
      </c>
      <c r="UY8" s="5">
        <v>8</v>
      </c>
      <c r="UZ8" s="5">
        <v>10</v>
      </c>
      <c r="VA8" s="5">
        <v>111</v>
      </c>
      <c r="VB8" s="5">
        <v>60</v>
      </c>
      <c r="VC8" s="5">
        <v>19</v>
      </c>
      <c r="VD8" s="5">
        <v>25</v>
      </c>
      <c r="VE8" s="5">
        <v>61</v>
      </c>
      <c r="VF8" s="5">
        <v>0</v>
      </c>
      <c r="VG8" s="5">
        <v>81470</v>
      </c>
      <c r="VH8" s="5">
        <v>88921</v>
      </c>
      <c r="VI8" s="5">
        <v>90854</v>
      </c>
      <c r="VJ8" s="5">
        <v>92265</v>
      </c>
      <c r="VK8" s="5">
        <v>93127</v>
      </c>
      <c r="VL8" s="5">
        <v>100403</v>
      </c>
      <c r="VM8" s="5">
        <v>96144</v>
      </c>
      <c r="VN8" s="5">
        <v>108773</v>
      </c>
      <c r="VO8" s="5">
        <v>112972</v>
      </c>
      <c r="VP8" s="5">
        <v>125908</v>
      </c>
      <c r="VQ8" s="5">
        <v>121091</v>
      </c>
      <c r="VR8" s="5">
        <v>113936</v>
      </c>
      <c r="VS8" s="5">
        <v>109102</v>
      </c>
      <c r="VT8" s="5">
        <v>106099</v>
      </c>
      <c r="VU8" s="5">
        <v>99617</v>
      </c>
      <c r="VV8" s="5">
        <v>110134</v>
      </c>
      <c r="VW8" s="5">
        <v>96744</v>
      </c>
      <c r="VX8" s="5">
        <v>127292</v>
      </c>
      <c r="VY8" s="5">
        <v>102549</v>
      </c>
      <c r="VZ8" s="5">
        <v>115783</v>
      </c>
      <c r="WA8" s="5">
        <v>116743</v>
      </c>
      <c r="WB8" s="5">
        <v>94833</v>
      </c>
      <c r="WC8" s="5">
        <v>102599</v>
      </c>
      <c r="WD8" s="5">
        <v>99314</v>
      </c>
      <c r="WE8" s="5">
        <v>97117</v>
      </c>
      <c r="WF8" s="5">
        <v>78761</v>
      </c>
      <c r="WG8" s="5">
        <v>73910</v>
      </c>
      <c r="WH8" s="5">
        <v>58682</v>
      </c>
      <c r="WI8" s="5">
        <v>57292</v>
      </c>
      <c r="WJ8" s="5">
        <v>59684</v>
      </c>
      <c r="WK8" s="5">
        <v>46079</v>
      </c>
      <c r="WL8" s="5">
        <v>46676</v>
      </c>
      <c r="WM8" s="5">
        <v>12084</v>
      </c>
      <c r="WN8" s="5">
        <v>11918</v>
      </c>
      <c r="WO8" s="5">
        <v>10521</v>
      </c>
      <c r="WP8" s="5">
        <v>12017</v>
      </c>
      <c r="WQ8" s="5">
        <v>11479</v>
      </c>
      <c r="WR8" s="5">
        <v>10760</v>
      </c>
      <c r="WS8" s="5">
        <v>8369</v>
      </c>
      <c r="WT8" s="5">
        <v>6670</v>
      </c>
      <c r="WU8" s="5">
        <v>5615</v>
      </c>
      <c r="WV8" s="5">
        <v>7892</v>
      </c>
      <c r="WW8" s="5">
        <v>6476</v>
      </c>
      <c r="WX8" s="5">
        <v>6811</v>
      </c>
      <c r="WY8" s="5">
        <v>6541</v>
      </c>
      <c r="WZ8" s="5">
        <v>7202</v>
      </c>
      <c r="XA8" s="5">
        <v>7128</v>
      </c>
      <c r="XB8" s="5">
        <v>7453</v>
      </c>
      <c r="XC8" s="5">
        <v>9730</v>
      </c>
      <c r="XD8" s="5">
        <v>9862</v>
      </c>
      <c r="XE8" s="5">
        <v>9095</v>
      </c>
      <c r="XF8" s="5">
        <v>10102</v>
      </c>
      <c r="XG8" s="5">
        <v>10007</v>
      </c>
      <c r="XH8" s="5">
        <v>10600</v>
      </c>
      <c r="XI8" s="5">
        <v>7675</v>
      </c>
      <c r="XJ8" s="5">
        <v>7069</v>
      </c>
      <c r="XK8" s="5">
        <v>5033</v>
      </c>
      <c r="XL8" s="5">
        <v>4381</v>
      </c>
      <c r="XM8" s="5">
        <v>3823</v>
      </c>
      <c r="XN8" s="5">
        <v>3590</v>
      </c>
      <c r="XO8" s="5">
        <v>3530</v>
      </c>
      <c r="XP8" s="5">
        <v>3653</v>
      </c>
      <c r="XQ8" s="5">
        <v>3363</v>
      </c>
      <c r="XR8" s="5">
        <v>3154</v>
      </c>
      <c r="XS8" s="2">
        <v>733</v>
      </c>
      <c r="XT8" s="3" t="s">
        <v>222</v>
      </c>
      <c r="XU8" s="3" t="s">
        <v>222</v>
      </c>
      <c r="XV8" s="3" t="s">
        <v>222</v>
      </c>
      <c r="XW8" s="3" t="s">
        <v>221</v>
      </c>
      <c r="XX8" s="3" t="s">
        <v>222</v>
      </c>
      <c r="XY8" s="3" t="s">
        <v>222</v>
      </c>
      <c r="XZ8" s="3" t="s">
        <v>227</v>
      </c>
    </row>
    <row r="9" spans="1:650" x14ac:dyDescent="0.3">
      <c r="A9" s="1" t="s">
        <v>7</v>
      </c>
      <c r="B9" s="2">
        <v>4057101</v>
      </c>
      <c r="C9" s="5" t="s">
        <v>220</v>
      </c>
      <c r="D9" s="5" t="s">
        <v>220</v>
      </c>
      <c r="E9" s="5" t="s">
        <v>220</v>
      </c>
      <c r="F9" s="5" t="s">
        <v>220</v>
      </c>
      <c r="G9" s="5" t="s">
        <v>220</v>
      </c>
      <c r="H9" s="5" t="s">
        <v>220</v>
      </c>
      <c r="I9" s="5" t="s">
        <v>220</v>
      </c>
      <c r="J9" s="5" t="s">
        <v>220</v>
      </c>
      <c r="K9" s="5" t="s">
        <v>220</v>
      </c>
      <c r="L9" s="5" t="s">
        <v>220</v>
      </c>
      <c r="M9" s="5" t="s">
        <v>220</v>
      </c>
      <c r="N9" s="5" t="s">
        <v>220</v>
      </c>
      <c r="O9" s="5" t="s">
        <v>220</v>
      </c>
      <c r="P9" s="5" t="s">
        <v>220</v>
      </c>
      <c r="Q9" s="5" t="s">
        <v>220</v>
      </c>
      <c r="R9" s="5" t="s">
        <v>220</v>
      </c>
      <c r="S9" s="5" t="s">
        <v>220</v>
      </c>
      <c r="T9" s="5" t="s">
        <v>220</v>
      </c>
      <c r="U9" s="5" t="s">
        <v>220</v>
      </c>
      <c r="V9" s="5">
        <v>0</v>
      </c>
      <c r="W9" s="5">
        <v>0</v>
      </c>
      <c r="X9" s="5">
        <v>0</v>
      </c>
      <c r="Y9" s="5">
        <v>0</v>
      </c>
      <c r="Z9" s="5">
        <v>0</v>
      </c>
      <c r="AA9" s="5">
        <v>0</v>
      </c>
      <c r="AB9" s="5">
        <v>0</v>
      </c>
      <c r="AC9" s="5">
        <v>0</v>
      </c>
      <c r="AD9" s="5">
        <v>0</v>
      </c>
      <c r="AE9" s="5">
        <v>0</v>
      </c>
      <c r="AF9" s="5">
        <v>0</v>
      </c>
      <c r="AG9" s="5">
        <v>0</v>
      </c>
      <c r="AH9" s="5">
        <v>0</v>
      </c>
      <c r="AI9" s="5" t="s">
        <v>220</v>
      </c>
      <c r="AJ9" s="5" t="s">
        <v>220</v>
      </c>
      <c r="AK9" s="5" t="s">
        <v>220</v>
      </c>
      <c r="AL9" s="5" t="s">
        <v>220</v>
      </c>
      <c r="AM9" s="5" t="s">
        <v>220</v>
      </c>
      <c r="AN9" s="5" t="s">
        <v>220</v>
      </c>
      <c r="AO9" s="5" t="s">
        <v>220</v>
      </c>
      <c r="AP9" s="5" t="s">
        <v>220</v>
      </c>
      <c r="AQ9" s="5" t="s">
        <v>220</v>
      </c>
      <c r="AR9" s="5" t="s">
        <v>220</v>
      </c>
      <c r="AS9" s="5" t="s">
        <v>220</v>
      </c>
      <c r="AT9" s="5" t="s">
        <v>220</v>
      </c>
      <c r="AU9" s="5" t="s">
        <v>220</v>
      </c>
      <c r="AV9" s="5" t="s">
        <v>220</v>
      </c>
      <c r="AW9" s="5" t="s">
        <v>220</v>
      </c>
      <c r="AX9" s="5" t="s">
        <v>220</v>
      </c>
      <c r="AY9" s="5" t="s">
        <v>220</v>
      </c>
      <c r="AZ9" s="5" t="s">
        <v>220</v>
      </c>
      <c r="BA9" s="5" t="s">
        <v>220</v>
      </c>
      <c r="BB9" s="5">
        <v>2992</v>
      </c>
      <c r="BC9" s="5">
        <v>3059</v>
      </c>
      <c r="BD9" s="5">
        <v>5340</v>
      </c>
      <c r="BE9" s="5">
        <v>2741</v>
      </c>
      <c r="BF9" s="5">
        <v>5630</v>
      </c>
      <c r="BG9" s="5">
        <v>9825</v>
      </c>
      <c r="BH9" s="5">
        <v>2946</v>
      </c>
      <c r="BI9" s="5">
        <v>1286</v>
      </c>
      <c r="BJ9" s="5">
        <v>2461</v>
      </c>
      <c r="BK9" s="5">
        <v>2429</v>
      </c>
      <c r="BL9" s="5">
        <v>5013</v>
      </c>
      <c r="BM9" s="5">
        <v>3614</v>
      </c>
      <c r="BN9" s="5">
        <v>517</v>
      </c>
      <c r="BO9" s="5" t="s">
        <v>220</v>
      </c>
      <c r="BP9" s="5" t="s">
        <v>220</v>
      </c>
      <c r="BQ9" s="5" t="s">
        <v>220</v>
      </c>
      <c r="BR9" s="5" t="s">
        <v>220</v>
      </c>
      <c r="BS9" s="5" t="s">
        <v>220</v>
      </c>
      <c r="BT9" s="5" t="s">
        <v>220</v>
      </c>
      <c r="BU9" s="5" t="s">
        <v>220</v>
      </c>
      <c r="BV9" s="5" t="s">
        <v>220</v>
      </c>
      <c r="BW9" s="5" t="s">
        <v>220</v>
      </c>
      <c r="BX9" s="5" t="s">
        <v>220</v>
      </c>
      <c r="BY9" s="5" t="s">
        <v>220</v>
      </c>
      <c r="BZ9" s="5" t="s">
        <v>220</v>
      </c>
      <c r="CA9" s="5" t="s">
        <v>220</v>
      </c>
      <c r="CB9" s="5" t="s">
        <v>220</v>
      </c>
      <c r="CC9" s="5" t="s">
        <v>220</v>
      </c>
      <c r="CD9" s="5" t="s">
        <v>220</v>
      </c>
      <c r="CE9" s="5" t="s">
        <v>220</v>
      </c>
      <c r="CF9" s="5" t="s">
        <v>220</v>
      </c>
      <c r="CG9" s="5" t="s">
        <v>220</v>
      </c>
      <c r="CH9" s="5">
        <v>632</v>
      </c>
      <c r="CI9" s="5">
        <v>190</v>
      </c>
      <c r="CJ9" s="5">
        <v>345</v>
      </c>
      <c r="CK9" s="5">
        <v>740</v>
      </c>
      <c r="CL9" s="5">
        <v>2852</v>
      </c>
      <c r="CM9" s="5">
        <v>1388</v>
      </c>
      <c r="CN9" s="5">
        <v>2604</v>
      </c>
      <c r="CO9" s="5">
        <v>2135</v>
      </c>
      <c r="CP9" s="5">
        <v>2199</v>
      </c>
      <c r="CQ9" s="5">
        <v>481</v>
      </c>
      <c r="CR9" s="5">
        <v>1700</v>
      </c>
      <c r="CS9" s="5">
        <v>1699</v>
      </c>
      <c r="CT9" s="5">
        <v>633</v>
      </c>
      <c r="CU9" s="5" t="s">
        <v>220</v>
      </c>
      <c r="CV9" s="5" t="s">
        <v>220</v>
      </c>
      <c r="CW9" s="5" t="s">
        <v>220</v>
      </c>
      <c r="CX9" s="5" t="s">
        <v>220</v>
      </c>
      <c r="CY9" s="5" t="s">
        <v>220</v>
      </c>
      <c r="CZ9" s="5" t="s">
        <v>220</v>
      </c>
      <c r="DA9" s="5" t="s">
        <v>220</v>
      </c>
      <c r="DB9" s="5" t="s">
        <v>220</v>
      </c>
      <c r="DC9" s="5" t="s">
        <v>220</v>
      </c>
      <c r="DD9" s="5" t="s">
        <v>220</v>
      </c>
      <c r="DE9" s="5" t="s">
        <v>220</v>
      </c>
      <c r="DF9" s="5" t="s">
        <v>220</v>
      </c>
      <c r="DG9" s="5" t="s">
        <v>220</v>
      </c>
      <c r="DH9" s="5" t="s">
        <v>220</v>
      </c>
      <c r="DI9" s="5" t="s">
        <v>220</v>
      </c>
      <c r="DJ9" s="5" t="s">
        <v>220</v>
      </c>
      <c r="DK9" s="5" t="s">
        <v>220</v>
      </c>
      <c r="DL9" s="5" t="s">
        <v>220</v>
      </c>
      <c r="DM9" s="5" t="s">
        <v>220</v>
      </c>
      <c r="DN9" s="5">
        <v>8091</v>
      </c>
      <c r="DO9" s="5">
        <v>5846</v>
      </c>
      <c r="DP9" s="5">
        <v>8618</v>
      </c>
      <c r="DQ9" s="5">
        <v>6169</v>
      </c>
      <c r="DR9" s="5">
        <v>8102</v>
      </c>
      <c r="DS9" s="5">
        <v>5995</v>
      </c>
      <c r="DT9" s="5">
        <v>3856</v>
      </c>
      <c r="DU9" s="5">
        <v>4669</v>
      </c>
      <c r="DV9" s="5">
        <v>4082</v>
      </c>
      <c r="DW9" s="5">
        <v>4018</v>
      </c>
      <c r="DX9" s="5">
        <v>4596</v>
      </c>
      <c r="DY9" s="5">
        <v>4590</v>
      </c>
      <c r="DZ9" s="5">
        <v>4541</v>
      </c>
      <c r="EA9" s="5" t="s">
        <v>220</v>
      </c>
      <c r="EB9" s="5" t="s">
        <v>220</v>
      </c>
      <c r="EC9" s="5" t="s">
        <v>220</v>
      </c>
      <c r="ED9" s="5" t="s">
        <v>220</v>
      </c>
      <c r="EE9" s="5" t="s">
        <v>220</v>
      </c>
      <c r="EF9" s="5" t="s">
        <v>220</v>
      </c>
      <c r="EG9" s="5" t="s">
        <v>220</v>
      </c>
      <c r="EH9" s="5" t="s">
        <v>220</v>
      </c>
      <c r="EI9" s="5" t="s">
        <v>220</v>
      </c>
      <c r="EJ9" s="5" t="s">
        <v>220</v>
      </c>
      <c r="EK9" s="5" t="s">
        <v>220</v>
      </c>
      <c r="EL9" s="5" t="s">
        <v>220</v>
      </c>
      <c r="EM9" s="5" t="s">
        <v>220</v>
      </c>
      <c r="EN9" s="5" t="s">
        <v>220</v>
      </c>
      <c r="EO9" s="5" t="s">
        <v>220</v>
      </c>
      <c r="EP9" s="5" t="s">
        <v>220</v>
      </c>
      <c r="EQ9" s="5" t="s">
        <v>220</v>
      </c>
      <c r="ER9" s="5" t="s">
        <v>220</v>
      </c>
      <c r="ES9" s="5" t="s">
        <v>220</v>
      </c>
      <c r="ET9" s="5">
        <v>157</v>
      </c>
      <c r="EU9" s="5">
        <v>675</v>
      </c>
      <c r="EV9" s="5">
        <v>2677</v>
      </c>
      <c r="EW9" s="5">
        <v>1513</v>
      </c>
      <c r="EX9" s="5">
        <v>855</v>
      </c>
      <c r="EY9" s="5">
        <v>1995</v>
      </c>
      <c r="EZ9" s="5">
        <v>1998</v>
      </c>
      <c r="FA9" s="5">
        <v>2298</v>
      </c>
      <c r="FB9" s="5">
        <v>1852</v>
      </c>
      <c r="FC9" s="5">
        <v>1896</v>
      </c>
      <c r="FD9" s="5">
        <v>2312</v>
      </c>
      <c r="FE9" s="5">
        <v>1439</v>
      </c>
      <c r="FF9" s="5">
        <v>1258</v>
      </c>
      <c r="FG9" s="5" t="s">
        <v>220</v>
      </c>
      <c r="FH9" s="5" t="s">
        <v>220</v>
      </c>
      <c r="FI9" s="5" t="s">
        <v>220</v>
      </c>
      <c r="FJ9" s="5" t="s">
        <v>220</v>
      </c>
      <c r="FK9" s="5" t="s">
        <v>220</v>
      </c>
      <c r="FL9" s="5" t="s">
        <v>220</v>
      </c>
      <c r="FM9" s="5" t="s">
        <v>220</v>
      </c>
      <c r="FN9" s="5" t="s">
        <v>220</v>
      </c>
      <c r="FO9" s="5" t="s">
        <v>220</v>
      </c>
      <c r="FP9" s="5" t="s">
        <v>220</v>
      </c>
      <c r="FQ9" s="5" t="s">
        <v>220</v>
      </c>
      <c r="FR9" s="5" t="s">
        <v>220</v>
      </c>
      <c r="FS9" s="5" t="s">
        <v>220</v>
      </c>
      <c r="FT9" s="5" t="s">
        <v>220</v>
      </c>
      <c r="FU9" s="5" t="s">
        <v>220</v>
      </c>
      <c r="FV9" s="5" t="s">
        <v>220</v>
      </c>
      <c r="FW9" s="5" t="s">
        <v>220</v>
      </c>
      <c r="FX9" s="5" t="s">
        <v>220</v>
      </c>
      <c r="FY9" s="5" t="s">
        <v>220</v>
      </c>
      <c r="FZ9" s="5" t="s">
        <v>220</v>
      </c>
      <c r="GA9" s="5" t="s">
        <v>220</v>
      </c>
      <c r="GB9" s="5" t="s">
        <v>220</v>
      </c>
      <c r="GC9" s="5" t="s">
        <v>220</v>
      </c>
      <c r="GD9" s="5" t="s">
        <v>220</v>
      </c>
      <c r="GE9" s="5" t="s">
        <v>220</v>
      </c>
      <c r="GF9" s="5" t="s">
        <v>220</v>
      </c>
      <c r="GG9" s="5" t="s">
        <v>220</v>
      </c>
      <c r="GH9" s="5" t="s">
        <v>220</v>
      </c>
      <c r="GI9" s="5" t="s">
        <v>220</v>
      </c>
      <c r="GJ9" s="5" t="s">
        <v>220</v>
      </c>
      <c r="GK9" s="5" t="s">
        <v>220</v>
      </c>
      <c r="GL9" s="5" t="s">
        <v>220</v>
      </c>
      <c r="GM9" s="5" t="s">
        <v>220</v>
      </c>
      <c r="GN9" s="5" t="s">
        <v>220</v>
      </c>
      <c r="GO9" s="5" t="s">
        <v>220</v>
      </c>
      <c r="GP9" s="5" t="s">
        <v>220</v>
      </c>
      <c r="GQ9" s="5" t="s">
        <v>220</v>
      </c>
      <c r="GR9" s="5" t="s">
        <v>220</v>
      </c>
      <c r="GS9" s="5" t="s">
        <v>220</v>
      </c>
      <c r="GT9" s="5" t="s">
        <v>220</v>
      </c>
      <c r="GU9" s="5" t="s">
        <v>220</v>
      </c>
      <c r="GV9" s="5" t="s">
        <v>220</v>
      </c>
      <c r="GW9" s="5" t="s">
        <v>220</v>
      </c>
      <c r="GX9" s="5" t="s">
        <v>220</v>
      </c>
      <c r="GY9" s="5" t="s">
        <v>220</v>
      </c>
      <c r="GZ9" s="5" t="s">
        <v>220</v>
      </c>
      <c r="HA9" s="5" t="s">
        <v>220</v>
      </c>
      <c r="HB9" s="5" t="s">
        <v>220</v>
      </c>
      <c r="HC9" s="5" t="s">
        <v>220</v>
      </c>
      <c r="HD9" s="5" t="s">
        <v>220</v>
      </c>
      <c r="HE9" s="5" t="s">
        <v>220</v>
      </c>
      <c r="HF9" s="5">
        <v>11872</v>
      </c>
      <c r="HG9" s="5">
        <v>9770</v>
      </c>
      <c r="HH9" s="5">
        <v>16980</v>
      </c>
      <c r="HI9" s="5">
        <v>11164</v>
      </c>
      <c r="HJ9" s="5">
        <v>17438</v>
      </c>
      <c r="HK9" s="5">
        <v>19203</v>
      </c>
      <c r="HL9" s="5">
        <v>11404</v>
      </c>
      <c r="HM9" s="5">
        <v>10389</v>
      </c>
      <c r="HN9" s="5">
        <v>10595</v>
      </c>
      <c r="HO9" s="5">
        <v>8823</v>
      </c>
      <c r="HP9" s="5">
        <v>13621</v>
      </c>
      <c r="HQ9" s="5">
        <v>11343</v>
      </c>
      <c r="HR9" s="5">
        <v>6950</v>
      </c>
      <c r="HS9" s="5" t="s">
        <v>220</v>
      </c>
      <c r="HT9" s="5" t="s">
        <v>220</v>
      </c>
      <c r="HU9" s="5" t="s">
        <v>220</v>
      </c>
      <c r="HV9" s="5" t="s">
        <v>220</v>
      </c>
      <c r="HW9" s="5" t="s">
        <v>220</v>
      </c>
      <c r="HX9" s="5" t="s">
        <v>220</v>
      </c>
      <c r="HY9" s="5" t="s">
        <v>220</v>
      </c>
      <c r="HZ9" s="5" t="s">
        <v>220</v>
      </c>
      <c r="IA9" s="5" t="s">
        <v>220</v>
      </c>
      <c r="IB9" s="5" t="s">
        <v>220</v>
      </c>
      <c r="IC9" s="5" t="s">
        <v>220</v>
      </c>
      <c r="ID9" s="5" t="s">
        <v>220</v>
      </c>
      <c r="IE9" s="5" t="s">
        <v>220</v>
      </c>
      <c r="IF9" s="5" t="s">
        <v>220</v>
      </c>
      <c r="IG9" s="5" t="s">
        <v>220</v>
      </c>
      <c r="IH9" s="5" t="s">
        <v>220</v>
      </c>
      <c r="II9" s="5" t="s">
        <v>220</v>
      </c>
      <c r="IJ9" s="5" t="s">
        <v>220</v>
      </c>
      <c r="IK9" s="5" t="s">
        <v>220</v>
      </c>
      <c r="IL9" s="5">
        <v>46284</v>
      </c>
      <c r="IM9" s="5">
        <v>32403</v>
      </c>
      <c r="IN9" s="5">
        <v>29035</v>
      </c>
      <c r="IO9" s="5">
        <v>26346</v>
      </c>
      <c r="IP9" s="5">
        <v>26228</v>
      </c>
      <c r="IQ9" s="5">
        <v>24438</v>
      </c>
      <c r="IR9" s="5">
        <v>26596</v>
      </c>
      <c r="IS9" s="5">
        <v>24840</v>
      </c>
      <c r="IT9" s="5">
        <v>21179</v>
      </c>
      <c r="IU9" s="5">
        <v>27074</v>
      </c>
      <c r="IV9" s="5">
        <v>19946</v>
      </c>
      <c r="IW9" s="5">
        <v>18659</v>
      </c>
      <c r="IX9" s="5">
        <v>19043</v>
      </c>
      <c r="IY9" s="5" t="s">
        <v>220</v>
      </c>
      <c r="IZ9" s="5" t="s">
        <v>220</v>
      </c>
      <c r="JA9" s="5" t="s">
        <v>220</v>
      </c>
      <c r="JB9" s="5" t="s">
        <v>220</v>
      </c>
      <c r="JC9" s="5" t="s">
        <v>220</v>
      </c>
      <c r="JD9" s="5" t="s">
        <v>220</v>
      </c>
      <c r="JE9" s="5" t="s">
        <v>220</v>
      </c>
      <c r="JF9" s="5" t="s">
        <v>220</v>
      </c>
      <c r="JG9" s="5" t="s">
        <v>220</v>
      </c>
      <c r="JH9" s="5" t="s">
        <v>220</v>
      </c>
      <c r="JI9" s="5" t="s">
        <v>220</v>
      </c>
      <c r="JJ9" s="5" t="s">
        <v>220</v>
      </c>
      <c r="JK9" s="5" t="s">
        <v>220</v>
      </c>
      <c r="JL9" s="5" t="s">
        <v>220</v>
      </c>
      <c r="JM9" s="5" t="s">
        <v>220</v>
      </c>
      <c r="JN9" s="5" t="s">
        <v>220</v>
      </c>
      <c r="JO9" s="5" t="s">
        <v>220</v>
      </c>
      <c r="JP9" s="5" t="s">
        <v>220</v>
      </c>
      <c r="JQ9" s="5" t="s">
        <v>220</v>
      </c>
      <c r="JR9" s="5">
        <v>6468</v>
      </c>
      <c r="JS9" s="5">
        <v>5342</v>
      </c>
      <c r="JT9" s="5">
        <v>5387</v>
      </c>
      <c r="JU9" s="5">
        <v>4729</v>
      </c>
      <c r="JV9" s="5">
        <v>4852</v>
      </c>
      <c r="JW9" s="5">
        <v>6451</v>
      </c>
      <c r="JX9" s="5">
        <v>4861</v>
      </c>
      <c r="JY9" s="5">
        <v>5050</v>
      </c>
      <c r="JZ9" s="5">
        <v>4761</v>
      </c>
      <c r="KA9" s="5">
        <v>5184</v>
      </c>
      <c r="KB9" s="5">
        <v>5302</v>
      </c>
      <c r="KC9" s="5">
        <v>4480</v>
      </c>
      <c r="KD9" s="5">
        <v>4106</v>
      </c>
      <c r="KE9" s="5" t="s">
        <v>220</v>
      </c>
      <c r="KF9" s="5" t="s">
        <v>220</v>
      </c>
      <c r="KG9" s="5" t="s">
        <v>220</v>
      </c>
      <c r="KH9" s="5" t="s">
        <v>220</v>
      </c>
      <c r="KI9" s="5" t="s">
        <v>220</v>
      </c>
      <c r="KJ9" s="5" t="s">
        <v>220</v>
      </c>
      <c r="KK9" s="5" t="s">
        <v>220</v>
      </c>
      <c r="KL9" s="5" t="s">
        <v>220</v>
      </c>
      <c r="KM9" s="5" t="s">
        <v>220</v>
      </c>
      <c r="KN9" s="5" t="s">
        <v>220</v>
      </c>
      <c r="KO9" s="5" t="s">
        <v>220</v>
      </c>
      <c r="KP9" s="5" t="s">
        <v>220</v>
      </c>
      <c r="KQ9" s="5" t="s">
        <v>220</v>
      </c>
      <c r="KR9" s="5" t="s">
        <v>220</v>
      </c>
      <c r="KS9" s="5" t="s">
        <v>220</v>
      </c>
      <c r="KT9" s="5" t="s">
        <v>220</v>
      </c>
      <c r="KU9" s="5" t="s">
        <v>220</v>
      </c>
      <c r="KV9" s="5" t="s">
        <v>220</v>
      </c>
      <c r="KW9" s="5" t="s">
        <v>220</v>
      </c>
      <c r="KX9" s="5">
        <v>1643</v>
      </c>
      <c r="KY9" s="5">
        <v>1064</v>
      </c>
      <c r="KZ9" s="5">
        <v>980</v>
      </c>
      <c r="LA9" s="5">
        <v>1081</v>
      </c>
      <c r="LB9" s="5">
        <v>1024</v>
      </c>
      <c r="LC9" s="5">
        <v>1008</v>
      </c>
      <c r="LD9" s="5">
        <v>910</v>
      </c>
      <c r="LE9" s="5">
        <v>899</v>
      </c>
      <c r="LF9" s="5">
        <v>779</v>
      </c>
      <c r="LG9" s="5">
        <v>784</v>
      </c>
      <c r="LH9" s="5">
        <v>631</v>
      </c>
      <c r="LI9" s="5">
        <v>618</v>
      </c>
      <c r="LJ9" s="5">
        <v>585</v>
      </c>
      <c r="LK9" s="5" t="s">
        <v>220</v>
      </c>
      <c r="LL9" s="5" t="s">
        <v>220</v>
      </c>
      <c r="LM9" s="5" t="s">
        <v>220</v>
      </c>
      <c r="LN9" s="5" t="s">
        <v>220</v>
      </c>
      <c r="LO9" s="5" t="s">
        <v>220</v>
      </c>
      <c r="LP9" s="5" t="s">
        <v>220</v>
      </c>
      <c r="LQ9" s="5" t="s">
        <v>220</v>
      </c>
      <c r="LR9" s="5" t="s">
        <v>220</v>
      </c>
      <c r="LS9" s="5" t="s">
        <v>220</v>
      </c>
      <c r="LT9" s="5" t="s">
        <v>220</v>
      </c>
      <c r="LU9" s="5" t="s">
        <v>220</v>
      </c>
      <c r="LV9" s="5" t="s">
        <v>220</v>
      </c>
      <c r="LW9" s="5" t="s">
        <v>220</v>
      </c>
      <c r="LX9" s="5" t="s">
        <v>220</v>
      </c>
      <c r="LY9" s="5" t="s">
        <v>220</v>
      </c>
      <c r="LZ9" s="5" t="s">
        <v>220</v>
      </c>
      <c r="MA9" s="5" t="s">
        <v>220</v>
      </c>
      <c r="MB9" s="5" t="s">
        <v>220</v>
      </c>
      <c r="MC9" s="5" t="s">
        <v>220</v>
      </c>
      <c r="MD9" s="5">
        <v>227</v>
      </c>
      <c r="ME9" s="5">
        <v>402</v>
      </c>
      <c r="MF9" s="5">
        <v>170</v>
      </c>
      <c r="MG9" s="5">
        <v>180</v>
      </c>
      <c r="MH9" s="5">
        <v>468</v>
      </c>
      <c r="MI9" s="5">
        <v>616</v>
      </c>
      <c r="MJ9" s="5">
        <v>426</v>
      </c>
      <c r="MK9" s="5">
        <v>518</v>
      </c>
      <c r="ML9" s="5">
        <v>737</v>
      </c>
      <c r="MM9" s="5">
        <v>469</v>
      </c>
      <c r="MN9" s="5">
        <v>366</v>
      </c>
      <c r="MO9" s="5">
        <v>516</v>
      </c>
      <c r="MP9" s="5">
        <v>540</v>
      </c>
      <c r="MQ9" s="5" t="s">
        <v>220</v>
      </c>
      <c r="MR9" s="5" t="s">
        <v>220</v>
      </c>
      <c r="MS9" s="5" t="s">
        <v>220</v>
      </c>
      <c r="MT9" s="5" t="s">
        <v>220</v>
      </c>
      <c r="MU9" s="5" t="s">
        <v>220</v>
      </c>
      <c r="MV9" s="5" t="s">
        <v>220</v>
      </c>
      <c r="MW9" s="5" t="s">
        <v>220</v>
      </c>
      <c r="MX9" s="5" t="s">
        <v>220</v>
      </c>
      <c r="MY9" s="5" t="s">
        <v>220</v>
      </c>
      <c r="MZ9" s="5" t="s">
        <v>220</v>
      </c>
      <c r="NA9" s="5" t="s">
        <v>220</v>
      </c>
      <c r="NB9" s="5" t="s">
        <v>220</v>
      </c>
      <c r="NC9" s="5" t="s">
        <v>220</v>
      </c>
      <c r="ND9" s="5" t="s">
        <v>220</v>
      </c>
      <c r="NE9" s="5" t="s">
        <v>220</v>
      </c>
      <c r="NF9" s="5" t="s">
        <v>220</v>
      </c>
      <c r="NG9" s="5" t="s">
        <v>220</v>
      </c>
      <c r="NH9" s="5" t="s">
        <v>220</v>
      </c>
      <c r="NI9" s="5" t="s">
        <v>220</v>
      </c>
      <c r="NJ9" s="5" t="s">
        <v>220</v>
      </c>
      <c r="NK9" s="5" t="s">
        <v>220</v>
      </c>
      <c r="NL9" s="5" t="s">
        <v>220</v>
      </c>
      <c r="NM9" s="5" t="s">
        <v>220</v>
      </c>
      <c r="NN9" s="5" t="s">
        <v>220</v>
      </c>
      <c r="NO9" s="5" t="s">
        <v>220</v>
      </c>
      <c r="NP9" s="5" t="s">
        <v>220</v>
      </c>
      <c r="NQ9" s="5" t="s">
        <v>220</v>
      </c>
      <c r="NR9" s="5" t="s">
        <v>220</v>
      </c>
      <c r="NS9" s="5" t="s">
        <v>220</v>
      </c>
      <c r="NT9" s="5" t="s">
        <v>220</v>
      </c>
      <c r="NU9" s="5" t="s">
        <v>220</v>
      </c>
      <c r="NV9" s="5" t="s">
        <v>220</v>
      </c>
      <c r="NW9" s="5" t="s">
        <v>220</v>
      </c>
      <c r="NX9" s="5" t="s">
        <v>220</v>
      </c>
      <c r="NY9" s="5" t="s">
        <v>220</v>
      </c>
      <c r="NZ9" s="5" t="s">
        <v>220</v>
      </c>
      <c r="OA9" s="5" t="s">
        <v>220</v>
      </c>
      <c r="OB9" s="5" t="s">
        <v>220</v>
      </c>
      <c r="OC9" s="5" t="s">
        <v>220</v>
      </c>
      <c r="OD9" s="5" t="s">
        <v>220</v>
      </c>
      <c r="OE9" s="5" t="s">
        <v>220</v>
      </c>
      <c r="OF9" s="5" t="s">
        <v>220</v>
      </c>
      <c r="OG9" s="5" t="s">
        <v>220</v>
      </c>
      <c r="OH9" s="5" t="s">
        <v>220</v>
      </c>
      <c r="OI9" s="5" t="s">
        <v>220</v>
      </c>
      <c r="OJ9" s="5" t="s">
        <v>220</v>
      </c>
      <c r="OK9" s="5" t="s">
        <v>220</v>
      </c>
      <c r="OL9" s="5" t="s">
        <v>220</v>
      </c>
      <c r="OM9" s="5" t="s">
        <v>220</v>
      </c>
      <c r="ON9" s="5" t="s">
        <v>220</v>
      </c>
      <c r="OO9" s="5" t="s">
        <v>220</v>
      </c>
      <c r="OP9" s="5" t="s">
        <v>220</v>
      </c>
      <c r="OQ9" s="5" t="s">
        <v>220</v>
      </c>
      <c r="OR9" s="5" t="s">
        <v>220</v>
      </c>
      <c r="OS9" s="5" t="s">
        <v>220</v>
      </c>
      <c r="OT9" s="5" t="s">
        <v>220</v>
      </c>
      <c r="OU9" s="5" t="s">
        <v>220</v>
      </c>
      <c r="OV9" s="5" t="s">
        <v>220</v>
      </c>
      <c r="OW9" s="5" t="s">
        <v>220</v>
      </c>
      <c r="OX9" s="5" t="s">
        <v>220</v>
      </c>
      <c r="OY9" s="5" t="s">
        <v>220</v>
      </c>
      <c r="OZ9" s="5" t="s">
        <v>220</v>
      </c>
      <c r="PA9" s="5" t="s">
        <v>220</v>
      </c>
      <c r="PB9" s="5" t="s">
        <v>220</v>
      </c>
      <c r="PC9" s="5" t="s">
        <v>220</v>
      </c>
      <c r="PD9" s="5" t="s">
        <v>220</v>
      </c>
      <c r="PE9" s="5" t="s">
        <v>220</v>
      </c>
      <c r="PF9" s="5" t="s">
        <v>220</v>
      </c>
      <c r="PG9" s="5" t="s">
        <v>220</v>
      </c>
      <c r="PH9" s="5" t="s">
        <v>220</v>
      </c>
      <c r="PI9" s="5" t="s">
        <v>220</v>
      </c>
      <c r="PJ9" s="5" t="s">
        <v>220</v>
      </c>
      <c r="PK9" s="5" t="s">
        <v>220</v>
      </c>
      <c r="PL9" s="5" t="s">
        <v>220</v>
      </c>
      <c r="PM9" s="5" t="s">
        <v>220</v>
      </c>
      <c r="PN9" s="5" t="s">
        <v>220</v>
      </c>
      <c r="PO9" s="5" t="s">
        <v>220</v>
      </c>
      <c r="PP9" s="5" t="s">
        <v>220</v>
      </c>
      <c r="PQ9" s="5" t="s">
        <v>220</v>
      </c>
      <c r="PR9" s="5" t="s">
        <v>220</v>
      </c>
      <c r="PS9" s="5" t="s">
        <v>220</v>
      </c>
      <c r="PT9" s="5" t="s">
        <v>220</v>
      </c>
      <c r="PU9" s="5" t="s">
        <v>220</v>
      </c>
      <c r="PV9" s="5">
        <v>2133</v>
      </c>
      <c r="PW9" s="5">
        <v>2131</v>
      </c>
      <c r="PX9" s="5">
        <v>1871</v>
      </c>
      <c r="PY9" s="5">
        <v>1969</v>
      </c>
      <c r="PZ9" s="5">
        <v>2015</v>
      </c>
      <c r="QA9" s="5">
        <v>1934</v>
      </c>
      <c r="QB9" s="5">
        <v>1911</v>
      </c>
      <c r="QC9" s="5">
        <v>1924</v>
      </c>
      <c r="QD9" s="5">
        <v>1996</v>
      </c>
      <c r="QE9" s="5">
        <v>1806</v>
      </c>
      <c r="QF9" s="5">
        <v>1691</v>
      </c>
      <c r="QG9" s="5">
        <v>1630</v>
      </c>
      <c r="QH9" s="5">
        <v>1516</v>
      </c>
      <c r="QI9" s="5" t="s">
        <v>220</v>
      </c>
      <c r="QJ9" s="5" t="s">
        <v>220</v>
      </c>
      <c r="QK9" s="5" t="s">
        <v>220</v>
      </c>
      <c r="QL9" s="5" t="s">
        <v>220</v>
      </c>
      <c r="QM9" s="5" t="s">
        <v>220</v>
      </c>
      <c r="QN9" s="5" t="s">
        <v>220</v>
      </c>
      <c r="QO9" s="5" t="s">
        <v>220</v>
      </c>
      <c r="QP9" s="5" t="s">
        <v>220</v>
      </c>
      <c r="QQ9" s="5" t="s">
        <v>220</v>
      </c>
      <c r="QR9" s="5" t="s">
        <v>220</v>
      </c>
      <c r="QS9" s="5" t="s">
        <v>220</v>
      </c>
      <c r="QT9" s="5" t="s">
        <v>220</v>
      </c>
      <c r="QU9" s="5" t="s">
        <v>220</v>
      </c>
      <c r="QV9" s="5" t="s">
        <v>220</v>
      </c>
      <c r="QW9" s="5" t="s">
        <v>220</v>
      </c>
      <c r="QX9" s="5" t="s">
        <v>220</v>
      </c>
      <c r="QY9" s="5" t="s">
        <v>220</v>
      </c>
      <c r="QZ9" s="5" t="s">
        <v>220</v>
      </c>
      <c r="RA9" s="5" t="s">
        <v>220</v>
      </c>
      <c r="RB9" s="5">
        <v>2452</v>
      </c>
      <c r="RC9" s="5">
        <v>2119</v>
      </c>
      <c r="RD9" s="5">
        <v>2311</v>
      </c>
      <c r="RE9" s="5">
        <v>2536</v>
      </c>
      <c r="RF9" s="5">
        <v>2329</v>
      </c>
      <c r="RG9" s="5">
        <v>1880</v>
      </c>
      <c r="RH9" s="5">
        <v>2132</v>
      </c>
      <c r="RI9" s="5">
        <v>1894</v>
      </c>
      <c r="RJ9" s="5">
        <v>1960</v>
      </c>
      <c r="RK9" s="5">
        <v>1985</v>
      </c>
      <c r="RL9" s="5">
        <v>1983</v>
      </c>
      <c r="RM9" s="5">
        <v>2071</v>
      </c>
      <c r="RN9" s="5">
        <v>2432</v>
      </c>
      <c r="RO9" s="5" t="s">
        <v>220</v>
      </c>
      <c r="RP9" s="5" t="s">
        <v>220</v>
      </c>
      <c r="RQ9" s="5" t="s">
        <v>220</v>
      </c>
      <c r="RR9" s="5" t="s">
        <v>220</v>
      </c>
      <c r="RS9" s="5" t="s">
        <v>220</v>
      </c>
      <c r="RT9" s="5" t="s">
        <v>220</v>
      </c>
      <c r="RU9" s="5" t="s">
        <v>220</v>
      </c>
      <c r="RV9" s="5" t="s">
        <v>220</v>
      </c>
      <c r="RW9" s="5" t="s">
        <v>220</v>
      </c>
      <c r="RX9" s="5" t="s">
        <v>220</v>
      </c>
      <c r="RY9" s="5" t="s">
        <v>220</v>
      </c>
      <c r="RZ9" s="5" t="s">
        <v>220</v>
      </c>
      <c r="SA9" s="5" t="s">
        <v>220</v>
      </c>
      <c r="SB9" s="5" t="s">
        <v>220</v>
      </c>
      <c r="SC9" s="5" t="s">
        <v>220</v>
      </c>
      <c r="SD9" s="5" t="s">
        <v>220</v>
      </c>
      <c r="SE9" s="5" t="s">
        <v>220</v>
      </c>
      <c r="SF9" s="5" t="s">
        <v>220</v>
      </c>
      <c r="SG9" s="5" t="s">
        <v>220</v>
      </c>
      <c r="SH9" s="5">
        <v>1570</v>
      </c>
      <c r="SI9" s="5">
        <v>1607</v>
      </c>
      <c r="SJ9" s="5">
        <v>1569</v>
      </c>
      <c r="SK9" s="5">
        <v>1542</v>
      </c>
      <c r="SL9" s="5">
        <v>1634</v>
      </c>
      <c r="SM9" s="5">
        <v>1544</v>
      </c>
      <c r="SN9" s="5">
        <v>1518</v>
      </c>
      <c r="SO9" s="5">
        <v>1632</v>
      </c>
      <c r="SP9" s="5">
        <v>1510</v>
      </c>
      <c r="SQ9" s="5">
        <v>1705</v>
      </c>
      <c r="SR9" s="5">
        <v>1535</v>
      </c>
      <c r="SS9" s="5">
        <v>1491</v>
      </c>
      <c r="ST9" s="5">
        <v>1461</v>
      </c>
      <c r="SU9" s="5" t="s">
        <v>220</v>
      </c>
      <c r="SV9" s="5" t="s">
        <v>220</v>
      </c>
      <c r="SW9" s="5" t="s">
        <v>220</v>
      </c>
      <c r="SX9" s="5" t="s">
        <v>220</v>
      </c>
      <c r="SY9" s="5" t="s">
        <v>220</v>
      </c>
      <c r="SZ9" s="5" t="s">
        <v>220</v>
      </c>
      <c r="TA9" s="5" t="s">
        <v>220</v>
      </c>
      <c r="TB9" s="5" t="s">
        <v>220</v>
      </c>
      <c r="TC9" s="5" t="s">
        <v>220</v>
      </c>
      <c r="TD9" s="5" t="s">
        <v>220</v>
      </c>
      <c r="TE9" s="5" t="s">
        <v>220</v>
      </c>
      <c r="TF9" s="5" t="s">
        <v>220</v>
      </c>
      <c r="TG9" s="5" t="s">
        <v>220</v>
      </c>
      <c r="TH9" s="5" t="s">
        <v>220</v>
      </c>
      <c r="TI9" s="5" t="s">
        <v>220</v>
      </c>
      <c r="TJ9" s="5" t="s">
        <v>220</v>
      </c>
      <c r="TK9" s="5" t="s">
        <v>220</v>
      </c>
      <c r="TL9" s="5" t="s">
        <v>220</v>
      </c>
      <c r="TM9" s="5" t="s">
        <v>220</v>
      </c>
      <c r="TN9" s="5">
        <v>396</v>
      </c>
      <c r="TO9" s="5">
        <v>396</v>
      </c>
      <c r="TP9" s="5">
        <v>423</v>
      </c>
      <c r="TQ9" s="5">
        <v>622</v>
      </c>
      <c r="TR9" s="5">
        <v>650</v>
      </c>
      <c r="TS9" s="5">
        <v>636</v>
      </c>
      <c r="TT9" s="5">
        <v>627</v>
      </c>
      <c r="TU9" s="5">
        <v>620</v>
      </c>
      <c r="TV9" s="5">
        <v>649</v>
      </c>
      <c r="TW9" s="5">
        <v>558</v>
      </c>
      <c r="TX9" s="5">
        <v>471</v>
      </c>
      <c r="TY9" s="5">
        <v>471</v>
      </c>
      <c r="TZ9" s="5">
        <v>442</v>
      </c>
      <c r="UA9" s="5" t="s">
        <v>220</v>
      </c>
      <c r="UB9" s="5" t="s">
        <v>220</v>
      </c>
      <c r="UC9" s="5" t="s">
        <v>220</v>
      </c>
      <c r="UD9" s="5" t="s">
        <v>220</v>
      </c>
      <c r="UE9" s="5" t="s">
        <v>220</v>
      </c>
      <c r="UF9" s="5" t="s">
        <v>220</v>
      </c>
      <c r="UG9" s="5" t="s">
        <v>220</v>
      </c>
      <c r="UH9" s="5" t="s">
        <v>220</v>
      </c>
      <c r="UI9" s="5" t="s">
        <v>220</v>
      </c>
      <c r="UJ9" s="5" t="s">
        <v>220</v>
      </c>
      <c r="UK9" s="5" t="s">
        <v>220</v>
      </c>
      <c r="UL9" s="5" t="s">
        <v>220</v>
      </c>
      <c r="UM9" s="5" t="s">
        <v>220</v>
      </c>
      <c r="UN9" s="5" t="s">
        <v>220</v>
      </c>
      <c r="UO9" s="5" t="s">
        <v>220</v>
      </c>
      <c r="UP9" s="5" t="s">
        <v>220</v>
      </c>
      <c r="UQ9" s="5" t="s">
        <v>220</v>
      </c>
      <c r="UR9" s="5" t="s">
        <v>220</v>
      </c>
      <c r="US9" s="5" t="s">
        <v>220</v>
      </c>
      <c r="UT9" s="5">
        <v>377</v>
      </c>
      <c r="UU9" s="5">
        <v>461</v>
      </c>
      <c r="UV9" s="5">
        <v>645</v>
      </c>
      <c r="UW9" s="5">
        <v>568</v>
      </c>
      <c r="UX9" s="5">
        <v>147</v>
      </c>
      <c r="UY9" s="5">
        <v>136</v>
      </c>
      <c r="UZ9" s="5">
        <v>119</v>
      </c>
      <c r="VA9" s="5">
        <v>109</v>
      </c>
      <c r="VB9" s="5">
        <v>115</v>
      </c>
      <c r="VC9" s="5">
        <v>129</v>
      </c>
      <c r="VD9" s="5">
        <v>150</v>
      </c>
      <c r="VE9" s="5">
        <v>150</v>
      </c>
      <c r="VF9" s="5">
        <v>123</v>
      </c>
      <c r="VG9" s="5" t="s">
        <v>220</v>
      </c>
      <c r="VH9" s="5" t="s">
        <v>220</v>
      </c>
      <c r="VI9" s="5" t="s">
        <v>220</v>
      </c>
      <c r="VJ9" s="5" t="s">
        <v>220</v>
      </c>
      <c r="VK9" s="5" t="s">
        <v>220</v>
      </c>
      <c r="VL9" s="5" t="s">
        <v>220</v>
      </c>
      <c r="VM9" s="5" t="s">
        <v>220</v>
      </c>
      <c r="VN9" s="5" t="s">
        <v>220</v>
      </c>
      <c r="VO9" s="5" t="s">
        <v>220</v>
      </c>
      <c r="VP9" s="5" t="s">
        <v>220</v>
      </c>
      <c r="VQ9" s="5" t="s">
        <v>220</v>
      </c>
      <c r="VR9" s="5" t="s">
        <v>220</v>
      </c>
      <c r="VS9" s="5" t="s">
        <v>220</v>
      </c>
      <c r="VT9" s="5" t="s">
        <v>220</v>
      </c>
      <c r="VU9" s="5" t="s">
        <v>220</v>
      </c>
      <c r="VV9" s="5" t="s">
        <v>220</v>
      </c>
      <c r="VW9" s="5" t="s">
        <v>220</v>
      </c>
      <c r="VX9" s="5" t="s">
        <v>220</v>
      </c>
      <c r="VY9" s="5" t="s">
        <v>220</v>
      </c>
      <c r="VZ9" s="5">
        <v>15255</v>
      </c>
      <c r="WA9" s="5">
        <v>9988</v>
      </c>
      <c r="WB9" s="5">
        <v>8792</v>
      </c>
      <c r="WC9" s="5">
        <v>8178</v>
      </c>
      <c r="WD9" s="5">
        <v>7648</v>
      </c>
      <c r="WE9" s="5">
        <v>8533</v>
      </c>
      <c r="WF9" s="5">
        <v>4031</v>
      </c>
      <c r="WG9" s="5">
        <v>12631</v>
      </c>
      <c r="WH9" s="5">
        <v>6455</v>
      </c>
      <c r="WI9" s="5">
        <v>6475</v>
      </c>
      <c r="WJ9" s="5">
        <v>6022</v>
      </c>
      <c r="WK9" s="5">
        <v>6349</v>
      </c>
      <c r="WL9" s="5">
        <v>5656</v>
      </c>
      <c r="WM9" s="5" t="s">
        <v>220</v>
      </c>
      <c r="WN9" s="5" t="s">
        <v>220</v>
      </c>
      <c r="WO9" s="5" t="s">
        <v>220</v>
      </c>
      <c r="WP9" s="5" t="s">
        <v>220</v>
      </c>
      <c r="WQ9" s="5" t="s">
        <v>220</v>
      </c>
      <c r="WR9" s="5" t="s">
        <v>220</v>
      </c>
      <c r="WS9" s="5" t="s">
        <v>220</v>
      </c>
      <c r="WT9" s="5" t="s">
        <v>220</v>
      </c>
      <c r="WU9" s="5" t="s">
        <v>220</v>
      </c>
      <c r="WV9" s="5" t="s">
        <v>220</v>
      </c>
      <c r="WW9" s="5" t="s">
        <v>220</v>
      </c>
      <c r="WX9" s="5" t="s">
        <v>220</v>
      </c>
      <c r="WY9" s="5" t="s">
        <v>220</v>
      </c>
      <c r="WZ9" s="5" t="s">
        <v>220</v>
      </c>
      <c r="XA9" s="5" t="s">
        <v>220</v>
      </c>
      <c r="XB9" s="5" t="s">
        <v>220</v>
      </c>
      <c r="XC9" s="5" t="s">
        <v>220</v>
      </c>
      <c r="XD9" s="5" t="s">
        <v>220</v>
      </c>
      <c r="XE9" s="5" t="s">
        <v>220</v>
      </c>
      <c r="XF9" s="5">
        <v>272</v>
      </c>
      <c r="XG9" s="5">
        <v>289</v>
      </c>
      <c r="XH9" s="5">
        <v>267</v>
      </c>
      <c r="XI9" s="5">
        <v>253</v>
      </c>
      <c r="XJ9" s="5">
        <v>542</v>
      </c>
      <c r="XK9" s="5">
        <v>539</v>
      </c>
      <c r="XL9" s="5">
        <v>537</v>
      </c>
      <c r="XM9" s="5">
        <v>392</v>
      </c>
      <c r="XN9" s="5">
        <v>351</v>
      </c>
      <c r="XO9" s="5">
        <v>385</v>
      </c>
      <c r="XP9" s="5">
        <v>362</v>
      </c>
      <c r="XQ9" s="5">
        <v>381</v>
      </c>
      <c r="XR9" s="5">
        <v>312</v>
      </c>
      <c r="XS9" s="2">
        <v>17881</v>
      </c>
      <c r="XT9" s="3" t="s">
        <v>220</v>
      </c>
      <c r="XU9" s="3" t="s">
        <v>220</v>
      </c>
      <c r="XV9" s="3" t="s">
        <v>220</v>
      </c>
      <c r="XW9" s="3" t="s">
        <v>220</v>
      </c>
      <c r="XX9" s="3" t="s">
        <v>220</v>
      </c>
      <c r="XY9" s="3" t="s">
        <v>220</v>
      </c>
      <c r="XZ9" s="3"/>
    </row>
    <row r="10" spans="1:650" x14ac:dyDescent="0.3">
      <c r="A10" s="1" t="s">
        <v>8</v>
      </c>
      <c r="B10" s="2">
        <v>4082725</v>
      </c>
      <c r="C10" s="5" t="s">
        <v>220</v>
      </c>
      <c r="D10" s="5" t="s">
        <v>220</v>
      </c>
      <c r="E10" s="5" t="s">
        <v>220</v>
      </c>
      <c r="F10" s="5" t="s">
        <v>220</v>
      </c>
      <c r="G10" s="5" t="s">
        <v>220</v>
      </c>
      <c r="H10" s="5" t="s">
        <v>220</v>
      </c>
      <c r="I10" s="5" t="s">
        <v>220</v>
      </c>
      <c r="J10" s="5" t="s">
        <v>220</v>
      </c>
      <c r="K10" s="5" t="s">
        <v>220</v>
      </c>
      <c r="L10" s="5" t="s">
        <v>220</v>
      </c>
      <c r="M10" s="5" t="s">
        <v>220</v>
      </c>
      <c r="N10" s="5" t="s">
        <v>220</v>
      </c>
      <c r="O10" s="5" t="s">
        <v>220</v>
      </c>
      <c r="P10" s="5" t="s">
        <v>220</v>
      </c>
      <c r="Q10" s="5" t="s">
        <v>220</v>
      </c>
      <c r="R10" s="5" t="s">
        <v>220</v>
      </c>
      <c r="S10" s="5" t="s">
        <v>220</v>
      </c>
      <c r="T10" s="5" t="s">
        <v>220</v>
      </c>
      <c r="U10" s="5" t="s">
        <v>220</v>
      </c>
      <c r="V10" s="5">
        <v>0</v>
      </c>
      <c r="W10" s="5">
        <v>0</v>
      </c>
      <c r="X10" s="5">
        <v>0</v>
      </c>
      <c r="Y10" s="5">
        <v>0</v>
      </c>
      <c r="Z10" s="5">
        <v>0</v>
      </c>
      <c r="AA10" s="5">
        <v>0</v>
      </c>
      <c r="AB10" s="5">
        <v>0</v>
      </c>
      <c r="AC10" s="5">
        <v>216</v>
      </c>
      <c r="AD10" s="5">
        <v>0</v>
      </c>
      <c r="AE10" s="5">
        <v>0</v>
      </c>
      <c r="AF10" s="5">
        <v>0</v>
      </c>
      <c r="AG10" s="5">
        <v>0</v>
      </c>
      <c r="AH10" s="5">
        <v>0</v>
      </c>
      <c r="AI10" s="5" t="s">
        <v>220</v>
      </c>
      <c r="AJ10" s="5" t="s">
        <v>220</v>
      </c>
      <c r="AK10" s="5" t="s">
        <v>220</v>
      </c>
      <c r="AL10" s="5" t="s">
        <v>220</v>
      </c>
      <c r="AM10" s="5" t="s">
        <v>220</v>
      </c>
      <c r="AN10" s="5" t="s">
        <v>220</v>
      </c>
      <c r="AO10" s="5" t="s">
        <v>220</v>
      </c>
      <c r="AP10" s="5" t="s">
        <v>220</v>
      </c>
      <c r="AQ10" s="5" t="s">
        <v>220</v>
      </c>
      <c r="AR10" s="5" t="s">
        <v>220</v>
      </c>
      <c r="AS10" s="5" t="s">
        <v>220</v>
      </c>
      <c r="AT10" s="5" t="s">
        <v>220</v>
      </c>
      <c r="AU10" s="5" t="s">
        <v>220</v>
      </c>
      <c r="AV10" s="5" t="s">
        <v>220</v>
      </c>
      <c r="AW10" s="5" t="s">
        <v>220</v>
      </c>
      <c r="AX10" s="5" t="s">
        <v>220</v>
      </c>
      <c r="AY10" s="5" t="s">
        <v>220</v>
      </c>
      <c r="AZ10" s="5" t="s">
        <v>220</v>
      </c>
      <c r="BA10" s="5" t="s">
        <v>220</v>
      </c>
      <c r="BB10" s="5">
        <v>20349</v>
      </c>
      <c r="BC10" s="5">
        <v>11602</v>
      </c>
      <c r="BD10" s="5">
        <v>11528</v>
      </c>
      <c r="BE10" s="5">
        <v>9450</v>
      </c>
      <c r="BF10" s="5">
        <v>12895</v>
      </c>
      <c r="BG10" s="5">
        <v>8514</v>
      </c>
      <c r="BH10" s="5">
        <v>18694</v>
      </c>
      <c r="BI10" s="5">
        <v>45233</v>
      </c>
      <c r="BJ10" s="5">
        <v>15376</v>
      </c>
      <c r="BK10" s="5">
        <v>7175</v>
      </c>
      <c r="BL10" s="5">
        <v>36020</v>
      </c>
      <c r="BM10" s="5">
        <v>12064</v>
      </c>
      <c r="BN10" s="5">
        <v>12676</v>
      </c>
      <c r="BO10" s="5" t="s">
        <v>220</v>
      </c>
      <c r="BP10" s="5" t="s">
        <v>220</v>
      </c>
      <c r="BQ10" s="5" t="s">
        <v>220</v>
      </c>
      <c r="BR10" s="5" t="s">
        <v>220</v>
      </c>
      <c r="BS10" s="5" t="s">
        <v>220</v>
      </c>
      <c r="BT10" s="5" t="s">
        <v>220</v>
      </c>
      <c r="BU10" s="5" t="s">
        <v>220</v>
      </c>
      <c r="BV10" s="5" t="s">
        <v>220</v>
      </c>
      <c r="BW10" s="5" t="s">
        <v>220</v>
      </c>
      <c r="BX10" s="5" t="s">
        <v>220</v>
      </c>
      <c r="BY10" s="5" t="s">
        <v>220</v>
      </c>
      <c r="BZ10" s="5" t="s">
        <v>220</v>
      </c>
      <c r="CA10" s="5" t="s">
        <v>220</v>
      </c>
      <c r="CB10" s="5" t="s">
        <v>220</v>
      </c>
      <c r="CC10" s="5" t="s">
        <v>220</v>
      </c>
      <c r="CD10" s="5" t="s">
        <v>220</v>
      </c>
      <c r="CE10" s="5" t="s">
        <v>220</v>
      </c>
      <c r="CF10" s="5" t="s">
        <v>220</v>
      </c>
      <c r="CG10" s="5" t="s">
        <v>220</v>
      </c>
      <c r="CH10" s="5">
        <v>28027</v>
      </c>
      <c r="CI10" s="5">
        <v>4940</v>
      </c>
      <c r="CJ10" s="5">
        <v>7476</v>
      </c>
      <c r="CK10" s="5">
        <v>10184</v>
      </c>
      <c r="CL10" s="5">
        <v>9792</v>
      </c>
      <c r="CM10" s="5">
        <v>2903</v>
      </c>
      <c r="CN10" s="5">
        <v>6675</v>
      </c>
      <c r="CO10" s="5">
        <v>6298</v>
      </c>
      <c r="CP10" s="5">
        <v>6789</v>
      </c>
      <c r="CQ10" s="5">
        <v>8569</v>
      </c>
      <c r="CR10" s="5">
        <v>4936</v>
      </c>
      <c r="CS10" s="5">
        <v>7063</v>
      </c>
      <c r="CT10" s="5">
        <v>530</v>
      </c>
      <c r="CU10" s="5" t="s">
        <v>220</v>
      </c>
      <c r="CV10" s="5" t="s">
        <v>220</v>
      </c>
      <c r="CW10" s="5" t="s">
        <v>220</v>
      </c>
      <c r="CX10" s="5" t="s">
        <v>220</v>
      </c>
      <c r="CY10" s="5" t="s">
        <v>220</v>
      </c>
      <c r="CZ10" s="5" t="s">
        <v>220</v>
      </c>
      <c r="DA10" s="5" t="s">
        <v>220</v>
      </c>
      <c r="DB10" s="5" t="s">
        <v>220</v>
      </c>
      <c r="DC10" s="5" t="s">
        <v>220</v>
      </c>
      <c r="DD10" s="5" t="s">
        <v>220</v>
      </c>
      <c r="DE10" s="5" t="s">
        <v>220</v>
      </c>
      <c r="DF10" s="5" t="s">
        <v>220</v>
      </c>
      <c r="DG10" s="5" t="s">
        <v>220</v>
      </c>
      <c r="DH10" s="5" t="s">
        <v>220</v>
      </c>
      <c r="DI10" s="5" t="s">
        <v>220</v>
      </c>
      <c r="DJ10" s="5" t="s">
        <v>220</v>
      </c>
      <c r="DK10" s="5" t="s">
        <v>220</v>
      </c>
      <c r="DL10" s="5" t="s">
        <v>220</v>
      </c>
      <c r="DM10" s="5" t="s">
        <v>220</v>
      </c>
      <c r="DN10" s="5">
        <v>50199</v>
      </c>
      <c r="DO10" s="5">
        <v>36941</v>
      </c>
      <c r="DP10" s="5">
        <v>38360</v>
      </c>
      <c r="DQ10" s="5">
        <v>50709</v>
      </c>
      <c r="DR10" s="5">
        <v>37267</v>
      </c>
      <c r="DS10" s="5">
        <v>26903</v>
      </c>
      <c r="DT10" s="5">
        <v>31198</v>
      </c>
      <c r="DU10" s="5">
        <v>36631</v>
      </c>
      <c r="DV10" s="5">
        <v>36662</v>
      </c>
      <c r="DW10" s="5">
        <v>27061</v>
      </c>
      <c r="DX10" s="5">
        <v>28103</v>
      </c>
      <c r="DY10" s="5">
        <v>24633</v>
      </c>
      <c r="DZ10" s="5">
        <v>19517</v>
      </c>
      <c r="EA10" s="5" t="s">
        <v>220</v>
      </c>
      <c r="EB10" s="5" t="s">
        <v>220</v>
      </c>
      <c r="EC10" s="5" t="s">
        <v>220</v>
      </c>
      <c r="ED10" s="5" t="s">
        <v>220</v>
      </c>
      <c r="EE10" s="5" t="s">
        <v>220</v>
      </c>
      <c r="EF10" s="5" t="s">
        <v>220</v>
      </c>
      <c r="EG10" s="5" t="s">
        <v>220</v>
      </c>
      <c r="EH10" s="5" t="s">
        <v>220</v>
      </c>
      <c r="EI10" s="5" t="s">
        <v>220</v>
      </c>
      <c r="EJ10" s="5" t="s">
        <v>220</v>
      </c>
      <c r="EK10" s="5" t="s">
        <v>220</v>
      </c>
      <c r="EL10" s="5" t="s">
        <v>220</v>
      </c>
      <c r="EM10" s="5" t="s">
        <v>220</v>
      </c>
      <c r="EN10" s="5" t="s">
        <v>220</v>
      </c>
      <c r="EO10" s="5" t="s">
        <v>220</v>
      </c>
      <c r="EP10" s="5" t="s">
        <v>220</v>
      </c>
      <c r="EQ10" s="5" t="s">
        <v>220</v>
      </c>
      <c r="ER10" s="5" t="s">
        <v>220</v>
      </c>
      <c r="ES10" s="5" t="s">
        <v>220</v>
      </c>
      <c r="ET10" s="5">
        <v>4489</v>
      </c>
      <c r="EU10" s="5">
        <v>363</v>
      </c>
      <c r="EV10" s="5">
        <v>6014</v>
      </c>
      <c r="EW10" s="5">
        <v>3492</v>
      </c>
      <c r="EX10" s="5">
        <v>2894</v>
      </c>
      <c r="EY10" s="5">
        <v>2449</v>
      </c>
      <c r="EZ10" s="5">
        <v>3259</v>
      </c>
      <c r="FA10" s="5">
        <v>4763</v>
      </c>
      <c r="FB10" s="5">
        <v>2970</v>
      </c>
      <c r="FC10" s="5">
        <v>1195</v>
      </c>
      <c r="FD10" s="5">
        <v>965</v>
      </c>
      <c r="FE10" s="5">
        <v>1927</v>
      </c>
      <c r="FF10" s="5">
        <v>348</v>
      </c>
      <c r="FG10" s="5" t="s">
        <v>220</v>
      </c>
      <c r="FH10" s="5" t="s">
        <v>220</v>
      </c>
      <c r="FI10" s="5" t="s">
        <v>220</v>
      </c>
      <c r="FJ10" s="5" t="s">
        <v>220</v>
      </c>
      <c r="FK10" s="5" t="s">
        <v>220</v>
      </c>
      <c r="FL10" s="5" t="s">
        <v>220</v>
      </c>
      <c r="FM10" s="5" t="s">
        <v>220</v>
      </c>
      <c r="FN10" s="5" t="s">
        <v>220</v>
      </c>
      <c r="FO10" s="5" t="s">
        <v>220</v>
      </c>
      <c r="FP10" s="5" t="s">
        <v>220</v>
      </c>
      <c r="FQ10" s="5" t="s">
        <v>220</v>
      </c>
      <c r="FR10" s="5" t="s">
        <v>220</v>
      </c>
      <c r="FS10" s="5" t="s">
        <v>220</v>
      </c>
      <c r="FT10" s="5" t="s">
        <v>220</v>
      </c>
      <c r="FU10" s="5" t="s">
        <v>220</v>
      </c>
      <c r="FV10" s="5" t="s">
        <v>220</v>
      </c>
      <c r="FW10" s="5" t="s">
        <v>220</v>
      </c>
      <c r="FX10" s="5" t="s">
        <v>220</v>
      </c>
      <c r="FY10" s="5" t="s">
        <v>220</v>
      </c>
      <c r="FZ10" s="5" t="s">
        <v>220</v>
      </c>
      <c r="GA10" s="5" t="s">
        <v>220</v>
      </c>
      <c r="GB10" s="5" t="s">
        <v>220</v>
      </c>
      <c r="GC10" s="5" t="s">
        <v>220</v>
      </c>
      <c r="GD10" s="5" t="s">
        <v>220</v>
      </c>
      <c r="GE10" s="5" t="s">
        <v>220</v>
      </c>
      <c r="GF10" s="5" t="s">
        <v>220</v>
      </c>
      <c r="GG10" s="5" t="s">
        <v>220</v>
      </c>
      <c r="GH10" s="5" t="s">
        <v>220</v>
      </c>
      <c r="GI10" s="5" t="s">
        <v>220</v>
      </c>
      <c r="GJ10" s="5" t="s">
        <v>220</v>
      </c>
      <c r="GK10" s="5" t="s">
        <v>220</v>
      </c>
      <c r="GL10" s="5" t="s">
        <v>220</v>
      </c>
      <c r="GM10" s="5" t="s">
        <v>220</v>
      </c>
      <c r="GN10" s="5" t="s">
        <v>220</v>
      </c>
      <c r="GO10" s="5" t="s">
        <v>220</v>
      </c>
      <c r="GP10" s="5" t="s">
        <v>220</v>
      </c>
      <c r="GQ10" s="5" t="s">
        <v>220</v>
      </c>
      <c r="GR10" s="5" t="s">
        <v>220</v>
      </c>
      <c r="GS10" s="5" t="s">
        <v>220</v>
      </c>
      <c r="GT10" s="5" t="s">
        <v>220</v>
      </c>
      <c r="GU10" s="5" t="s">
        <v>220</v>
      </c>
      <c r="GV10" s="5" t="s">
        <v>220</v>
      </c>
      <c r="GW10" s="5" t="s">
        <v>220</v>
      </c>
      <c r="GX10" s="5" t="s">
        <v>220</v>
      </c>
      <c r="GY10" s="5" t="s">
        <v>220</v>
      </c>
      <c r="GZ10" s="5" t="s">
        <v>220</v>
      </c>
      <c r="HA10" s="5" t="s">
        <v>220</v>
      </c>
      <c r="HB10" s="5" t="s">
        <v>220</v>
      </c>
      <c r="HC10" s="5" t="s">
        <v>220</v>
      </c>
      <c r="HD10" s="5" t="s">
        <v>220</v>
      </c>
      <c r="HE10" s="5" t="s">
        <v>220</v>
      </c>
      <c r="HF10" s="5">
        <v>103064</v>
      </c>
      <c r="HG10" s="5">
        <v>53846</v>
      </c>
      <c r="HH10" s="5">
        <v>63378</v>
      </c>
      <c r="HI10" s="5">
        <v>73836</v>
      </c>
      <c r="HJ10" s="5">
        <v>62849</v>
      </c>
      <c r="HK10" s="5">
        <v>40769</v>
      </c>
      <c r="HL10" s="5">
        <v>59825</v>
      </c>
      <c r="HM10" s="5">
        <v>93141</v>
      </c>
      <c r="HN10" s="5">
        <v>61797</v>
      </c>
      <c r="HO10" s="5">
        <v>44000</v>
      </c>
      <c r="HP10" s="5">
        <v>70024</v>
      </c>
      <c r="HQ10" s="5">
        <v>45686</v>
      </c>
      <c r="HR10" s="5">
        <v>33070</v>
      </c>
      <c r="HS10" s="5" t="s">
        <v>220</v>
      </c>
      <c r="HT10" s="5" t="s">
        <v>220</v>
      </c>
      <c r="HU10" s="5" t="s">
        <v>220</v>
      </c>
      <c r="HV10" s="5" t="s">
        <v>220</v>
      </c>
      <c r="HW10" s="5" t="s">
        <v>220</v>
      </c>
      <c r="HX10" s="5" t="s">
        <v>220</v>
      </c>
      <c r="HY10" s="5" t="s">
        <v>220</v>
      </c>
      <c r="HZ10" s="5" t="s">
        <v>220</v>
      </c>
      <c r="IA10" s="5" t="s">
        <v>220</v>
      </c>
      <c r="IB10" s="5" t="s">
        <v>220</v>
      </c>
      <c r="IC10" s="5" t="s">
        <v>220</v>
      </c>
      <c r="ID10" s="5" t="s">
        <v>220</v>
      </c>
      <c r="IE10" s="5" t="s">
        <v>220</v>
      </c>
      <c r="IF10" s="5" t="s">
        <v>220</v>
      </c>
      <c r="IG10" s="5" t="s">
        <v>220</v>
      </c>
      <c r="IH10" s="5" t="s">
        <v>220</v>
      </c>
      <c r="II10" s="5" t="s">
        <v>220</v>
      </c>
      <c r="IJ10" s="5" t="s">
        <v>220</v>
      </c>
      <c r="IK10" s="5" t="s">
        <v>220</v>
      </c>
      <c r="IL10" s="5">
        <v>372766</v>
      </c>
      <c r="IM10" s="5">
        <v>318169</v>
      </c>
      <c r="IN10" s="5">
        <v>257715</v>
      </c>
      <c r="IO10" s="5">
        <v>222909</v>
      </c>
      <c r="IP10" s="5">
        <v>201672</v>
      </c>
      <c r="IQ10" s="5">
        <v>188934</v>
      </c>
      <c r="IR10" s="5">
        <v>187306</v>
      </c>
      <c r="IS10" s="5">
        <v>189306</v>
      </c>
      <c r="IT10" s="5">
        <v>188955</v>
      </c>
      <c r="IU10" s="5">
        <v>116850</v>
      </c>
      <c r="IV10" s="5">
        <v>85790</v>
      </c>
      <c r="IW10" s="5">
        <v>80881</v>
      </c>
      <c r="IX10" s="5">
        <v>79228</v>
      </c>
      <c r="IY10" s="5" t="s">
        <v>220</v>
      </c>
      <c r="IZ10" s="5" t="s">
        <v>220</v>
      </c>
      <c r="JA10" s="5" t="s">
        <v>220</v>
      </c>
      <c r="JB10" s="5" t="s">
        <v>220</v>
      </c>
      <c r="JC10" s="5" t="s">
        <v>220</v>
      </c>
      <c r="JD10" s="5" t="s">
        <v>220</v>
      </c>
      <c r="JE10" s="5" t="s">
        <v>220</v>
      </c>
      <c r="JF10" s="5" t="s">
        <v>220</v>
      </c>
      <c r="JG10" s="5" t="s">
        <v>220</v>
      </c>
      <c r="JH10" s="5" t="s">
        <v>220</v>
      </c>
      <c r="JI10" s="5" t="s">
        <v>220</v>
      </c>
      <c r="JJ10" s="5" t="s">
        <v>220</v>
      </c>
      <c r="JK10" s="5" t="s">
        <v>220</v>
      </c>
      <c r="JL10" s="5" t="s">
        <v>220</v>
      </c>
      <c r="JM10" s="5" t="s">
        <v>220</v>
      </c>
      <c r="JN10" s="5" t="s">
        <v>220</v>
      </c>
      <c r="JO10" s="5" t="s">
        <v>220</v>
      </c>
      <c r="JP10" s="5" t="s">
        <v>220</v>
      </c>
      <c r="JQ10" s="5" t="s">
        <v>220</v>
      </c>
      <c r="JR10" s="5">
        <v>15205</v>
      </c>
      <c r="JS10" s="5">
        <v>14737</v>
      </c>
      <c r="JT10" s="5">
        <v>13810</v>
      </c>
      <c r="JU10" s="5">
        <v>16229</v>
      </c>
      <c r="JV10" s="5">
        <v>14298</v>
      </c>
      <c r="JW10" s="5">
        <v>12627</v>
      </c>
      <c r="JX10" s="5">
        <v>14335</v>
      </c>
      <c r="JY10" s="5">
        <v>12991</v>
      </c>
      <c r="JZ10" s="5">
        <v>10456</v>
      </c>
      <c r="KA10" s="5">
        <v>8826</v>
      </c>
      <c r="KB10" s="5">
        <v>5388</v>
      </c>
      <c r="KC10" s="5">
        <v>9548</v>
      </c>
      <c r="KD10" s="5">
        <v>8596</v>
      </c>
      <c r="KE10" s="5" t="s">
        <v>220</v>
      </c>
      <c r="KF10" s="5" t="s">
        <v>220</v>
      </c>
      <c r="KG10" s="5" t="s">
        <v>220</v>
      </c>
      <c r="KH10" s="5" t="s">
        <v>220</v>
      </c>
      <c r="KI10" s="5" t="s">
        <v>220</v>
      </c>
      <c r="KJ10" s="5" t="s">
        <v>220</v>
      </c>
      <c r="KK10" s="5" t="s">
        <v>220</v>
      </c>
      <c r="KL10" s="5" t="s">
        <v>220</v>
      </c>
      <c r="KM10" s="5" t="s">
        <v>220</v>
      </c>
      <c r="KN10" s="5" t="s">
        <v>220</v>
      </c>
      <c r="KO10" s="5" t="s">
        <v>220</v>
      </c>
      <c r="KP10" s="5" t="s">
        <v>220</v>
      </c>
      <c r="KQ10" s="5" t="s">
        <v>220</v>
      </c>
      <c r="KR10" s="5" t="s">
        <v>220</v>
      </c>
      <c r="KS10" s="5" t="s">
        <v>220</v>
      </c>
      <c r="KT10" s="5" t="s">
        <v>220</v>
      </c>
      <c r="KU10" s="5" t="s">
        <v>220</v>
      </c>
      <c r="KV10" s="5" t="s">
        <v>220</v>
      </c>
      <c r="KW10" s="5" t="s">
        <v>220</v>
      </c>
      <c r="KX10" s="5">
        <v>15494</v>
      </c>
      <c r="KY10" s="5">
        <v>15244</v>
      </c>
      <c r="KZ10" s="5">
        <v>12853</v>
      </c>
      <c r="LA10" s="5">
        <v>6654</v>
      </c>
      <c r="LB10" s="5">
        <v>4556</v>
      </c>
      <c r="LC10" s="5">
        <v>3937</v>
      </c>
      <c r="LD10" s="5">
        <v>4071</v>
      </c>
      <c r="LE10" s="5">
        <v>3279</v>
      </c>
      <c r="LF10" s="5">
        <v>3227</v>
      </c>
      <c r="LG10" s="5">
        <v>2556</v>
      </c>
      <c r="LH10" s="5">
        <v>2214</v>
      </c>
      <c r="LI10" s="5">
        <v>1930</v>
      </c>
      <c r="LJ10" s="5">
        <v>1944</v>
      </c>
      <c r="LK10" s="5" t="s">
        <v>220</v>
      </c>
      <c r="LL10" s="5" t="s">
        <v>220</v>
      </c>
      <c r="LM10" s="5" t="s">
        <v>220</v>
      </c>
      <c r="LN10" s="5" t="s">
        <v>220</v>
      </c>
      <c r="LO10" s="5" t="s">
        <v>220</v>
      </c>
      <c r="LP10" s="5" t="s">
        <v>220</v>
      </c>
      <c r="LQ10" s="5" t="s">
        <v>220</v>
      </c>
      <c r="LR10" s="5" t="s">
        <v>220</v>
      </c>
      <c r="LS10" s="5" t="s">
        <v>220</v>
      </c>
      <c r="LT10" s="5" t="s">
        <v>220</v>
      </c>
      <c r="LU10" s="5" t="s">
        <v>220</v>
      </c>
      <c r="LV10" s="5" t="s">
        <v>220</v>
      </c>
      <c r="LW10" s="5" t="s">
        <v>220</v>
      </c>
      <c r="LX10" s="5" t="s">
        <v>220</v>
      </c>
      <c r="LY10" s="5" t="s">
        <v>220</v>
      </c>
      <c r="LZ10" s="5" t="s">
        <v>220</v>
      </c>
      <c r="MA10" s="5" t="s">
        <v>220</v>
      </c>
      <c r="MB10" s="5" t="s">
        <v>220</v>
      </c>
      <c r="MC10" s="5" t="s">
        <v>220</v>
      </c>
      <c r="MD10" s="5">
        <v>3773</v>
      </c>
      <c r="ME10" s="5">
        <v>4118</v>
      </c>
      <c r="MF10" s="5">
        <v>3560</v>
      </c>
      <c r="MG10" s="5">
        <v>3461</v>
      </c>
      <c r="MH10" s="5">
        <v>2444</v>
      </c>
      <c r="MI10" s="5">
        <v>1716</v>
      </c>
      <c r="MJ10" s="5">
        <v>2184</v>
      </c>
      <c r="MK10" s="5">
        <v>2224</v>
      </c>
      <c r="ML10" s="5">
        <v>1932</v>
      </c>
      <c r="MM10" s="5">
        <v>1802</v>
      </c>
      <c r="MN10" s="5">
        <v>915</v>
      </c>
      <c r="MO10" s="5">
        <v>1173</v>
      </c>
      <c r="MP10" s="5">
        <v>859</v>
      </c>
      <c r="MQ10" s="5" t="s">
        <v>220</v>
      </c>
      <c r="MR10" s="5" t="s">
        <v>220</v>
      </c>
      <c r="MS10" s="5" t="s">
        <v>220</v>
      </c>
      <c r="MT10" s="5" t="s">
        <v>220</v>
      </c>
      <c r="MU10" s="5" t="s">
        <v>220</v>
      </c>
      <c r="MV10" s="5" t="s">
        <v>220</v>
      </c>
      <c r="MW10" s="5" t="s">
        <v>220</v>
      </c>
      <c r="MX10" s="5" t="s">
        <v>220</v>
      </c>
      <c r="MY10" s="5" t="s">
        <v>220</v>
      </c>
      <c r="MZ10" s="5" t="s">
        <v>220</v>
      </c>
      <c r="NA10" s="5" t="s">
        <v>220</v>
      </c>
      <c r="NB10" s="5" t="s">
        <v>220</v>
      </c>
      <c r="NC10" s="5" t="s">
        <v>220</v>
      </c>
      <c r="ND10" s="5" t="s">
        <v>220</v>
      </c>
      <c r="NE10" s="5" t="s">
        <v>220</v>
      </c>
      <c r="NF10" s="5" t="s">
        <v>220</v>
      </c>
      <c r="NG10" s="5" t="s">
        <v>220</v>
      </c>
      <c r="NH10" s="5" t="s">
        <v>220</v>
      </c>
      <c r="NI10" s="5" t="s">
        <v>220</v>
      </c>
      <c r="NJ10" s="5" t="s">
        <v>220</v>
      </c>
      <c r="NK10" s="5" t="s">
        <v>220</v>
      </c>
      <c r="NL10" s="5" t="s">
        <v>220</v>
      </c>
      <c r="NM10" s="5" t="s">
        <v>220</v>
      </c>
      <c r="NN10" s="5" t="s">
        <v>220</v>
      </c>
      <c r="NO10" s="5" t="s">
        <v>220</v>
      </c>
      <c r="NP10" s="5" t="s">
        <v>220</v>
      </c>
      <c r="NQ10" s="5" t="s">
        <v>220</v>
      </c>
      <c r="NR10" s="5" t="s">
        <v>220</v>
      </c>
      <c r="NS10" s="5" t="s">
        <v>220</v>
      </c>
      <c r="NT10" s="5" t="s">
        <v>220</v>
      </c>
      <c r="NU10" s="5" t="s">
        <v>220</v>
      </c>
      <c r="NV10" s="5" t="s">
        <v>220</v>
      </c>
      <c r="NW10" s="5" t="s">
        <v>220</v>
      </c>
      <c r="NX10" s="5" t="s">
        <v>220</v>
      </c>
      <c r="NY10" s="5" t="s">
        <v>220</v>
      </c>
      <c r="NZ10" s="5" t="s">
        <v>220</v>
      </c>
      <c r="OA10" s="5" t="s">
        <v>220</v>
      </c>
      <c r="OB10" s="5" t="s">
        <v>220</v>
      </c>
      <c r="OC10" s="5" t="s">
        <v>220</v>
      </c>
      <c r="OD10" s="5" t="s">
        <v>220</v>
      </c>
      <c r="OE10" s="5" t="s">
        <v>220</v>
      </c>
      <c r="OF10" s="5" t="s">
        <v>220</v>
      </c>
      <c r="OG10" s="5" t="s">
        <v>220</v>
      </c>
      <c r="OH10" s="5" t="s">
        <v>220</v>
      </c>
      <c r="OI10" s="5" t="s">
        <v>220</v>
      </c>
      <c r="OJ10" s="5" t="s">
        <v>220</v>
      </c>
      <c r="OK10" s="5" t="s">
        <v>220</v>
      </c>
      <c r="OL10" s="5" t="s">
        <v>220</v>
      </c>
      <c r="OM10" s="5" t="s">
        <v>220</v>
      </c>
      <c r="ON10" s="5" t="s">
        <v>220</v>
      </c>
      <c r="OO10" s="5" t="s">
        <v>220</v>
      </c>
      <c r="OP10" s="5" t="s">
        <v>220</v>
      </c>
      <c r="OQ10" s="5" t="s">
        <v>220</v>
      </c>
      <c r="OR10" s="5" t="s">
        <v>220</v>
      </c>
      <c r="OS10" s="5" t="s">
        <v>220</v>
      </c>
      <c r="OT10" s="5" t="s">
        <v>220</v>
      </c>
      <c r="OU10" s="5" t="s">
        <v>220</v>
      </c>
      <c r="OV10" s="5" t="s">
        <v>220</v>
      </c>
      <c r="OW10" s="5" t="s">
        <v>220</v>
      </c>
      <c r="OX10" s="5" t="s">
        <v>220</v>
      </c>
      <c r="OY10" s="5" t="s">
        <v>220</v>
      </c>
      <c r="OZ10" s="5" t="s">
        <v>220</v>
      </c>
      <c r="PA10" s="5" t="s">
        <v>220</v>
      </c>
      <c r="PB10" s="5" t="s">
        <v>220</v>
      </c>
      <c r="PC10" s="5" t="s">
        <v>220</v>
      </c>
      <c r="PD10" s="5" t="s">
        <v>220</v>
      </c>
      <c r="PE10" s="5" t="s">
        <v>220</v>
      </c>
      <c r="PF10" s="5" t="s">
        <v>220</v>
      </c>
      <c r="PG10" s="5" t="s">
        <v>220</v>
      </c>
      <c r="PH10" s="5" t="s">
        <v>220</v>
      </c>
      <c r="PI10" s="5" t="s">
        <v>220</v>
      </c>
      <c r="PJ10" s="5" t="s">
        <v>220</v>
      </c>
      <c r="PK10" s="5" t="s">
        <v>220</v>
      </c>
      <c r="PL10" s="5" t="s">
        <v>220</v>
      </c>
      <c r="PM10" s="5" t="s">
        <v>220</v>
      </c>
      <c r="PN10" s="5" t="s">
        <v>220</v>
      </c>
      <c r="PO10" s="5" t="s">
        <v>220</v>
      </c>
      <c r="PP10" s="5" t="s">
        <v>220</v>
      </c>
      <c r="PQ10" s="5" t="s">
        <v>220</v>
      </c>
      <c r="PR10" s="5" t="s">
        <v>220</v>
      </c>
      <c r="PS10" s="5" t="s">
        <v>220</v>
      </c>
      <c r="PT10" s="5" t="s">
        <v>220</v>
      </c>
      <c r="PU10" s="5" t="s">
        <v>220</v>
      </c>
      <c r="PV10" s="5">
        <v>11833</v>
      </c>
      <c r="PW10" s="5">
        <v>13744</v>
      </c>
      <c r="PX10" s="5">
        <v>13394</v>
      </c>
      <c r="PY10" s="5">
        <v>9737</v>
      </c>
      <c r="PZ10" s="5">
        <v>7640</v>
      </c>
      <c r="QA10" s="5">
        <v>8663</v>
      </c>
      <c r="QB10" s="5">
        <v>9289</v>
      </c>
      <c r="QC10" s="5">
        <v>8485</v>
      </c>
      <c r="QD10" s="5">
        <v>7398</v>
      </c>
      <c r="QE10" s="5">
        <v>5516</v>
      </c>
      <c r="QF10" s="5">
        <v>4244</v>
      </c>
      <c r="QG10" s="5">
        <v>4040</v>
      </c>
      <c r="QH10" s="5">
        <v>3478</v>
      </c>
      <c r="QI10" s="5" t="s">
        <v>220</v>
      </c>
      <c r="QJ10" s="5" t="s">
        <v>220</v>
      </c>
      <c r="QK10" s="5" t="s">
        <v>220</v>
      </c>
      <c r="QL10" s="5" t="s">
        <v>220</v>
      </c>
      <c r="QM10" s="5" t="s">
        <v>220</v>
      </c>
      <c r="QN10" s="5" t="s">
        <v>220</v>
      </c>
      <c r="QO10" s="5" t="s">
        <v>220</v>
      </c>
      <c r="QP10" s="5" t="s">
        <v>220</v>
      </c>
      <c r="QQ10" s="5" t="s">
        <v>220</v>
      </c>
      <c r="QR10" s="5" t="s">
        <v>220</v>
      </c>
      <c r="QS10" s="5" t="s">
        <v>220</v>
      </c>
      <c r="QT10" s="5" t="s">
        <v>220</v>
      </c>
      <c r="QU10" s="5" t="s">
        <v>220</v>
      </c>
      <c r="QV10" s="5" t="s">
        <v>220</v>
      </c>
      <c r="QW10" s="5" t="s">
        <v>220</v>
      </c>
      <c r="QX10" s="5" t="s">
        <v>220</v>
      </c>
      <c r="QY10" s="5" t="s">
        <v>220</v>
      </c>
      <c r="QZ10" s="5" t="s">
        <v>220</v>
      </c>
      <c r="RA10" s="5" t="s">
        <v>220</v>
      </c>
      <c r="RB10" s="5">
        <v>13681</v>
      </c>
      <c r="RC10" s="5">
        <v>14104</v>
      </c>
      <c r="RD10" s="5">
        <v>15166</v>
      </c>
      <c r="RE10" s="5">
        <v>13254</v>
      </c>
      <c r="RF10" s="5">
        <v>12567</v>
      </c>
      <c r="RG10" s="5">
        <v>10645</v>
      </c>
      <c r="RH10" s="5">
        <v>12919</v>
      </c>
      <c r="RI10" s="5">
        <v>12286</v>
      </c>
      <c r="RJ10" s="5">
        <v>11125</v>
      </c>
      <c r="RK10" s="5">
        <v>8934</v>
      </c>
      <c r="RL10" s="5">
        <v>6344</v>
      </c>
      <c r="RM10" s="5">
        <v>6971</v>
      </c>
      <c r="RN10" s="5">
        <v>8714</v>
      </c>
      <c r="RO10" s="5" t="s">
        <v>220</v>
      </c>
      <c r="RP10" s="5" t="s">
        <v>220</v>
      </c>
      <c r="RQ10" s="5" t="s">
        <v>220</v>
      </c>
      <c r="RR10" s="5" t="s">
        <v>220</v>
      </c>
      <c r="RS10" s="5" t="s">
        <v>220</v>
      </c>
      <c r="RT10" s="5" t="s">
        <v>220</v>
      </c>
      <c r="RU10" s="5" t="s">
        <v>220</v>
      </c>
      <c r="RV10" s="5" t="s">
        <v>220</v>
      </c>
      <c r="RW10" s="5" t="s">
        <v>220</v>
      </c>
      <c r="RX10" s="5" t="s">
        <v>220</v>
      </c>
      <c r="RY10" s="5" t="s">
        <v>220</v>
      </c>
      <c r="RZ10" s="5" t="s">
        <v>220</v>
      </c>
      <c r="SA10" s="5" t="s">
        <v>220</v>
      </c>
      <c r="SB10" s="5" t="s">
        <v>220</v>
      </c>
      <c r="SC10" s="5" t="s">
        <v>220</v>
      </c>
      <c r="SD10" s="5" t="s">
        <v>220</v>
      </c>
      <c r="SE10" s="5" t="s">
        <v>220</v>
      </c>
      <c r="SF10" s="5" t="s">
        <v>220</v>
      </c>
      <c r="SG10" s="5" t="s">
        <v>220</v>
      </c>
      <c r="SH10" s="5">
        <v>14026</v>
      </c>
      <c r="SI10" s="5">
        <v>11084</v>
      </c>
      <c r="SJ10" s="5">
        <v>11629</v>
      </c>
      <c r="SK10" s="5">
        <v>12739</v>
      </c>
      <c r="SL10" s="5">
        <v>12535</v>
      </c>
      <c r="SM10" s="5">
        <v>11558</v>
      </c>
      <c r="SN10" s="5">
        <v>11546</v>
      </c>
      <c r="SO10" s="5">
        <v>11388</v>
      </c>
      <c r="SP10" s="5">
        <v>11703</v>
      </c>
      <c r="SQ10" s="5">
        <v>7257</v>
      </c>
      <c r="SR10" s="5">
        <v>5574</v>
      </c>
      <c r="SS10" s="5">
        <v>5130</v>
      </c>
      <c r="ST10" s="5">
        <v>5224</v>
      </c>
      <c r="SU10" s="5" t="s">
        <v>220</v>
      </c>
      <c r="SV10" s="5" t="s">
        <v>220</v>
      </c>
      <c r="SW10" s="5" t="s">
        <v>220</v>
      </c>
      <c r="SX10" s="5" t="s">
        <v>220</v>
      </c>
      <c r="SY10" s="5" t="s">
        <v>220</v>
      </c>
      <c r="SZ10" s="5" t="s">
        <v>220</v>
      </c>
      <c r="TA10" s="5" t="s">
        <v>220</v>
      </c>
      <c r="TB10" s="5" t="s">
        <v>220</v>
      </c>
      <c r="TC10" s="5" t="s">
        <v>220</v>
      </c>
      <c r="TD10" s="5" t="s">
        <v>220</v>
      </c>
      <c r="TE10" s="5" t="s">
        <v>220</v>
      </c>
      <c r="TF10" s="5" t="s">
        <v>220</v>
      </c>
      <c r="TG10" s="5" t="s">
        <v>220</v>
      </c>
      <c r="TH10" s="5" t="s">
        <v>220</v>
      </c>
      <c r="TI10" s="5" t="s">
        <v>220</v>
      </c>
      <c r="TJ10" s="5" t="s">
        <v>220</v>
      </c>
      <c r="TK10" s="5" t="s">
        <v>220</v>
      </c>
      <c r="TL10" s="5" t="s">
        <v>220</v>
      </c>
      <c r="TM10" s="5" t="s">
        <v>220</v>
      </c>
      <c r="TN10" s="5">
        <v>682</v>
      </c>
      <c r="TO10" s="5">
        <v>581</v>
      </c>
      <c r="TP10" s="5">
        <v>371</v>
      </c>
      <c r="TQ10" s="5">
        <v>301</v>
      </c>
      <c r="TR10" s="5">
        <v>412</v>
      </c>
      <c r="TS10" s="5">
        <v>1504</v>
      </c>
      <c r="TT10" s="5">
        <v>1120</v>
      </c>
      <c r="TU10" s="5">
        <v>1004</v>
      </c>
      <c r="TV10" s="5">
        <v>894</v>
      </c>
      <c r="TW10" s="5">
        <v>524</v>
      </c>
      <c r="TX10" s="5">
        <v>454</v>
      </c>
      <c r="TY10" s="5">
        <v>430</v>
      </c>
      <c r="TZ10" s="5">
        <v>574</v>
      </c>
      <c r="UA10" s="5" t="s">
        <v>220</v>
      </c>
      <c r="UB10" s="5" t="s">
        <v>220</v>
      </c>
      <c r="UC10" s="5" t="s">
        <v>220</v>
      </c>
      <c r="UD10" s="5" t="s">
        <v>220</v>
      </c>
      <c r="UE10" s="5" t="s">
        <v>220</v>
      </c>
      <c r="UF10" s="5" t="s">
        <v>220</v>
      </c>
      <c r="UG10" s="5" t="s">
        <v>220</v>
      </c>
      <c r="UH10" s="5" t="s">
        <v>220</v>
      </c>
      <c r="UI10" s="5" t="s">
        <v>220</v>
      </c>
      <c r="UJ10" s="5" t="s">
        <v>220</v>
      </c>
      <c r="UK10" s="5" t="s">
        <v>220</v>
      </c>
      <c r="UL10" s="5" t="s">
        <v>220</v>
      </c>
      <c r="UM10" s="5" t="s">
        <v>220</v>
      </c>
      <c r="UN10" s="5" t="s">
        <v>220</v>
      </c>
      <c r="UO10" s="5" t="s">
        <v>220</v>
      </c>
      <c r="UP10" s="5" t="s">
        <v>220</v>
      </c>
      <c r="UQ10" s="5" t="s">
        <v>220</v>
      </c>
      <c r="UR10" s="5" t="s">
        <v>220</v>
      </c>
      <c r="US10" s="5" t="s">
        <v>220</v>
      </c>
      <c r="UT10" s="5">
        <v>1502</v>
      </c>
      <c r="UU10" s="5">
        <v>1431</v>
      </c>
      <c r="UV10" s="5">
        <v>1805</v>
      </c>
      <c r="UW10" s="5">
        <v>2660</v>
      </c>
      <c r="UX10" s="5">
        <v>2002</v>
      </c>
      <c r="UY10" s="5">
        <v>9149</v>
      </c>
      <c r="UZ10" s="5">
        <v>2437</v>
      </c>
      <c r="VA10" s="5">
        <v>944</v>
      </c>
      <c r="VB10" s="5">
        <v>735</v>
      </c>
      <c r="VC10" s="5">
        <v>716</v>
      </c>
      <c r="VD10" s="5">
        <v>368</v>
      </c>
      <c r="VE10" s="5">
        <v>737</v>
      </c>
      <c r="VF10" s="5">
        <v>619</v>
      </c>
      <c r="VG10" s="5" t="s">
        <v>220</v>
      </c>
      <c r="VH10" s="5" t="s">
        <v>220</v>
      </c>
      <c r="VI10" s="5" t="s">
        <v>220</v>
      </c>
      <c r="VJ10" s="5" t="s">
        <v>220</v>
      </c>
      <c r="VK10" s="5" t="s">
        <v>220</v>
      </c>
      <c r="VL10" s="5" t="s">
        <v>220</v>
      </c>
      <c r="VM10" s="5" t="s">
        <v>220</v>
      </c>
      <c r="VN10" s="5" t="s">
        <v>220</v>
      </c>
      <c r="VO10" s="5" t="s">
        <v>220</v>
      </c>
      <c r="VP10" s="5" t="s">
        <v>220</v>
      </c>
      <c r="VQ10" s="5" t="s">
        <v>220</v>
      </c>
      <c r="VR10" s="5" t="s">
        <v>220</v>
      </c>
      <c r="VS10" s="5" t="s">
        <v>220</v>
      </c>
      <c r="VT10" s="5" t="s">
        <v>220</v>
      </c>
      <c r="VU10" s="5" t="s">
        <v>220</v>
      </c>
      <c r="VV10" s="5" t="s">
        <v>220</v>
      </c>
      <c r="VW10" s="5" t="s">
        <v>220</v>
      </c>
      <c r="VX10" s="5" t="s">
        <v>220</v>
      </c>
      <c r="VY10" s="5" t="s">
        <v>220</v>
      </c>
      <c r="VZ10" s="5">
        <v>54979</v>
      </c>
      <c r="WA10" s="5">
        <v>50960</v>
      </c>
      <c r="WB10" s="5">
        <v>49464</v>
      </c>
      <c r="WC10" s="5">
        <v>64346</v>
      </c>
      <c r="WD10" s="5">
        <v>70544</v>
      </c>
      <c r="WE10" s="5">
        <v>50420</v>
      </c>
      <c r="WF10" s="5">
        <v>39760</v>
      </c>
      <c r="WG10" s="5">
        <v>38924</v>
      </c>
      <c r="WH10" s="5">
        <v>33276</v>
      </c>
      <c r="WI10" s="5">
        <v>23913</v>
      </c>
      <c r="WJ10" s="5">
        <v>18229</v>
      </c>
      <c r="WK10" s="5">
        <v>17925</v>
      </c>
      <c r="WL10" s="5">
        <v>18537</v>
      </c>
      <c r="WM10" s="5" t="s">
        <v>220</v>
      </c>
      <c r="WN10" s="5" t="s">
        <v>220</v>
      </c>
      <c r="WO10" s="5" t="s">
        <v>220</v>
      </c>
      <c r="WP10" s="5" t="s">
        <v>220</v>
      </c>
      <c r="WQ10" s="5" t="s">
        <v>220</v>
      </c>
      <c r="WR10" s="5" t="s">
        <v>220</v>
      </c>
      <c r="WS10" s="5" t="s">
        <v>220</v>
      </c>
      <c r="WT10" s="5" t="s">
        <v>220</v>
      </c>
      <c r="WU10" s="5" t="s">
        <v>220</v>
      </c>
      <c r="WV10" s="5" t="s">
        <v>220</v>
      </c>
      <c r="WW10" s="5" t="s">
        <v>220</v>
      </c>
      <c r="WX10" s="5" t="s">
        <v>220</v>
      </c>
      <c r="WY10" s="5" t="s">
        <v>220</v>
      </c>
      <c r="WZ10" s="5" t="s">
        <v>220</v>
      </c>
      <c r="XA10" s="5" t="s">
        <v>220</v>
      </c>
      <c r="XB10" s="5" t="s">
        <v>220</v>
      </c>
      <c r="XC10" s="5" t="s">
        <v>220</v>
      </c>
      <c r="XD10" s="5" t="s">
        <v>220</v>
      </c>
      <c r="XE10" s="5" t="s">
        <v>220</v>
      </c>
      <c r="XF10" s="5">
        <v>809</v>
      </c>
      <c r="XG10" s="5">
        <v>413</v>
      </c>
      <c r="XH10" s="5">
        <v>138</v>
      </c>
      <c r="XI10" s="5">
        <v>2549</v>
      </c>
      <c r="XJ10" s="5">
        <v>1405</v>
      </c>
      <c r="XK10" s="5">
        <v>1452</v>
      </c>
      <c r="XL10" s="5">
        <v>1987</v>
      </c>
      <c r="XM10" s="5">
        <v>2020</v>
      </c>
      <c r="XN10" s="5">
        <v>1889</v>
      </c>
      <c r="XO10" s="5">
        <v>1475</v>
      </c>
      <c r="XP10" s="5">
        <v>1105</v>
      </c>
      <c r="XQ10" s="5">
        <v>1004</v>
      </c>
      <c r="XR10" s="5">
        <v>822</v>
      </c>
      <c r="XS10" s="2" t="s">
        <v>220</v>
      </c>
      <c r="XT10" s="3" t="s">
        <v>220</v>
      </c>
      <c r="XU10" s="3" t="s">
        <v>220</v>
      </c>
      <c r="XV10" s="3" t="s">
        <v>220</v>
      </c>
      <c r="XW10" s="3" t="s">
        <v>220</v>
      </c>
      <c r="XX10" s="3" t="s">
        <v>220</v>
      </c>
      <c r="XY10" s="3" t="s">
        <v>220</v>
      </c>
      <c r="XZ10" s="3"/>
    </row>
    <row r="11" spans="1:650" x14ac:dyDescent="0.3">
      <c r="A11" s="1" t="s">
        <v>9</v>
      </c>
      <c r="B11" s="2">
        <v>4056974</v>
      </c>
      <c r="C11" s="5">
        <v>100773</v>
      </c>
      <c r="D11" s="5">
        <v>71738</v>
      </c>
      <c r="E11" s="5">
        <v>158545</v>
      </c>
      <c r="F11" s="5">
        <v>78844</v>
      </c>
      <c r="G11" s="5">
        <v>39800</v>
      </c>
      <c r="H11" s="5">
        <v>48952</v>
      </c>
      <c r="I11" s="5">
        <v>42976</v>
      </c>
      <c r="J11" s="5">
        <v>42727</v>
      </c>
      <c r="K11" s="5">
        <v>36208</v>
      </c>
      <c r="L11" s="5">
        <v>52530</v>
      </c>
      <c r="M11" s="5">
        <v>73290</v>
      </c>
      <c r="N11" s="5">
        <v>75773</v>
      </c>
      <c r="O11" s="5">
        <v>47119</v>
      </c>
      <c r="P11" s="5">
        <v>31971</v>
      </c>
      <c r="Q11" s="5">
        <v>24299</v>
      </c>
      <c r="R11" s="5">
        <v>25445</v>
      </c>
      <c r="S11" s="5">
        <v>28486</v>
      </c>
      <c r="T11" s="5">
        <v>38138</v>
      </c>
      <c r="U11" s="5">
        <v>5538</v>
      </c>
      <c r="V11" s="5">
        <v>11611</v>
      </c>
      <c r="W11" s="5">
        <v>14566</v>
      </c>
      <c r="X11" s="5">
        <v>78957</v>
      </c>
      <c r="Y11" s="5">
        <v>14343</v>
      </c>
      <c r="Z11" s="5">
        <v>28295</v>
      </c>
      <c r="AA11" s="5">
        <v>5283</v>
      </c>
      <c r="AB11" s="5">
        <v>8533</v>
      </c>
      <c r="AC11" s="5">
        <v>7013</v>
      </c>
      <c r="AD11" s="5">
        <v>6806</v>
      </c>
      <c r="AE11" s="5">
        <v>8468</v>
      </c>
      <c r="AF11" s="5">
        <v>13192</v>
      </c>
      <c r="AG11" s="5">
        <v>10007</v>
      </c>
      <c r="AH11" s="5">
        <v>13394</v>
      </c>
      <c r="AI11" s="5">
        <v>894042</v>
      </c>
      <c r="AJ11" s="5">
        <v>542762</v>
      </c>
      <c r="AK11" s="5">
        <v>418411</v>
      </c>
      <c r="AL11" s="5">
        <v>471643</v>
      </c>
      <c r="AM11" s="5">
        <v>343260</v>
      </c>
      <c r="AN11" s="5">
        <v>403486</v>
      </c>
      <c r="AO11" s="5">
        <v>345241</v>
      </c>
      <c r="AP11" s="5">
        <v>350236</v>
      </c>
      <c r="AQ11" s="5">
        <v>447145</v>
      </c>
      <c r="AR11" s="5">
        <v>172911</v>
      </c>
      <c r="AS11" s="5">
        <v>359258</v>
      </c>
      <c r="AT11" s="5">
        <v>270910</v>
      </c>
      <c r="AU11" s="5">
        <v>100220</v>
      </c>
      <c r="AV11" s="5">
        <v>82029</v>
      </c>
      <c r="AW11" s="5">
        <v>152379</v>
      </c>
      <c r="AX11" s="5">
        <v>52395</v>
      </c>
      <c r="AY11" s="5">
        <v>237427</v>
      </c>
      <c r="AZ11" s="5">
        <v>95716</v>
      </c>
      <c r="BA11" s="5">
        <v>51375</v>
      </c>
      <c r="BB11" s="5">
        <v>130696</v>
      </c>
      <c r="BC11" s="5">
        <v>92475</v>
      </c>
      <c r="BD11" s="5">
        <v>35646</v>
      </c>
      <c r="BE11" s="5">
        <v>60915</v>
      </c>
      <c r="BF11" s="5">
        <v>31265</v>
      </c>
      <c r="BG11" s="5">
        <v>21322</v>
      </c>
      <c r="BH11" s="5">
        <v>44425</v>
      </c>
      <c r="BI11" s="5">
        <v>32051</v>
      </c>
      <c r="BJ11" s="5">
        <v>78910</v>
      </c>
      <c r="BK11" s="5">
        <v>22603</v>
      </c>
      <c r="BL11" s="5">
        <v>59322</v>
      </c>
      <c r="BM11" s="5">
        <v>15366</v>
      </c>
      <c r="BN11" s="5">
        <v>851634</v>
      </c>
      <c r="BO11" s="5">
        <v>95249</v>
      </c>
      <c r="BP11" s="5">
        <v>207024</v>
      </c>
      <c r="BQ11" s="5">
        <v>98023</v>
      </c>
      <c r="BR11" s="5">
        <v>258354</v>
      </c>
      <c r="BS11" s="5">
        <v>257482</v>
      </c>
      <c r="BT11" s="5">
        <v>32970</v>
      </c>
      <c r="BU11" s="5">
        <v>77880</v>
      </c>
      <c r="BV11" s="5">
        <v>85593</v>
      </c>
      <c r="BW11" s="5">
        <v>75248</v>
      </c>
      <c r="BX11" s="5">
        <v>175255</v>
      </c>
      <c r="BY11" s="5">
        <v>143896</v>
      </c>
      <c r="BZ11" s="5">
        <v>104659</v>
      </c>
      <c r="CA11" s="5">
        <v>125043</v>
      </c>
      <c r="CB11" s="5">
        <v>90823</v>
      </c>
      <c r="CC11" s="5">
        <v>74745</v>
      </c>
      <c r="CD11" s="5">
        <v>68774</v>
      </c>
      <c r="CE11" s="5">
        <v>114013</v>
      </c>
      <c r="CF11" s="5">
        <v>77340</v>
      </c>
      <c r="CG11" s="5">
        <v>79652</v>
      </c>
      <c r="CH11" s="5">
        <v>37946</v>
      </c>
      <c r="CI11" s="5">
        <v>27775</v>
      </c>
      <c r="CJ11" s="5">
        <v>26948</v>
      </c>
      <c r="CK11" s="5">
        <v>14017</v>
      </c>
      <c r="CL11" s="5">
        <v>65201</v>
      </c>
      <c r="CM11" s="5">
        <v>12175</v>
      </c>
      <c r="CN11" s="5">
        <v>7593</v>
      </c>
      <c r="CO11" s="5">
        <v>3865</v>
      </c>
      <c r="CP11" s="5">
        <v>11804</v>
      </c>
      <c r="CQ11" s="5">
        <v>19133</v>
      </c>
      <c r="CR11" s="5">
        <v>22126</v>
      </c>
      <c r="CS11" s="5">
        <v>41436</v>
      </c>
      <c r="CT11" s="5">
        <v>48393</v>
      </c>
      <c r="CU11" s="5">
        <v>384165</v>
      </c>
      <c r="CV11" s="5">
        <v>395319</v>
      </c>
      <c r="CW11" s="5">
        <v>320175</v>
      </c>
      <c r="CX11" s="5">
        <v>247452</v>
      </c>
      <c r="CY11" s="5">
        <v>243885</v>
      </c>
      <c r="CZ11" s="5">
        <v>213685</v>
      </c>
      <c r="DA11" s="5">
        <v>203565</v>
      </c>
      <c r="DB11" s="5">
        <v>220698</v>
      </c>
      <c r="DC11" s="5">
        <v>227361</v>
      </c>
      <c r="DD11" s="5">
        <v>219077</v>
      </c>
      <c r="DE11" s="5">
        <v>197109</v>
      </c>
      <c r="DF11" s="5">
        <v>306475</v>
      </c>
      <c r="DG11" s="5">
        <v>332972</v>
      </c>
      <c r="DH11" s="5">
        <v>321798</v>
      </c>
      <c r="DI11" s="5">
        <v>267195</v>
      </c>
      <c r="DJ11" s="5">
        <v>250181</v>
      </c>
      <c r="DK11" s="5">
        <v>212016</v>
      </c>
      <c r="DL11" s="5">
        <v>208821</v>
      </c>
      <c r="DM11" s="5">
        <v>218669</v>
      </c>
      <c r="DN11" s="5">
        <v>191148</v>
      </c>
      <c r="DO11" s="5">
        <v>194123</v>
      </c>
      <c r="DP11" s="5">
        <v>165460</v>
      </c>
      <c r="DQ11" s="5">
        <v>170510</v>
      </c>
      <c r="DR11" s="5">
        <v>159473</v>
      </c>
      <c r="DS11" s="5">
        <v>146685</v>
      </c>
      <c r="DT11" s="5">
        <v>142813</v>
      </c>
      <c r="DU11" s="5">
        <v>131766</v>
      </c>
      <c r="DV11" s="5">
        <v>103673</v>
      </c>
      <c r="DW11" s="5">
        <v>86809</v>
      </c>
      <c r="DX11" s="5">
        <v>122108</v>
      </c>
      <c r="DY11" s="5">
        <v>127568</v>
      </c>
      <c r="DZ11" s="5">
        <v>131238</v>
      </c>
      <c r="EA11" s="5">
        <v>105150</v>
      </c>
      <c r="EB11" s="5">
        <v>84112</v>
      </c>
      <c r="EC11" s="5">
        <v>95014</v>
      </c>
      <c r="ED11" s="5">
        <v>100799</v>
      </c>
      <c r="EE11" s="5">
        <v>98345</v>
      </c>
      <c r="EF11" s="5">
        <v>93488</v>
      </c>
      <c r="EG11" s="5">
        <v>52504</v>
      </c>
      <c r="EH11" s="5">
        <v>68867</v>
      </c>
      <c r="EI11" s="5">
        <v>91124</v>
      </c>
      <c r="EJ11" s="5">
        <v>67482</v>
      </c>
      <c r="EK11" s="5">
        <v>34912</v>
      </c>
      <c r="EL11" s="5">
        <v>58348</v>
      </c>
      <c r="EM11" s="5">
        <v>33790</v>
      </c>
      <c r="EN11" s="5">
        <v>47837</v>
      </c>
      <c r="EO11" s="5">
        <v>30356</v>
      </c>
      <c r="EP11" s="5">
        <v>10315</v>
      </c>
      <c r="EQ11" s="5">
        <v>40122</v>
      </c>
      <c r="ER11" s="5">
        <v>45970</v>
      </c>
      <c r="ES11" s="5">
        <v>19324</v>
      </c>
      <c r="ET11" s="5">
        <v>24715</v>
      </c>
      <c r="EU11" s="5">
        <v>20916</v>
      </c>
      <c r="EV11" s="5">
        <v>25264</v>
      </c>
      <c r="EW11" s="5">
        <v>12097</v>
      </c>
      <c r="EX11" s="5">
        <v>20971</v>
      </c>
      <c r="EY11" s="5">
        <v>27621</v>
      </c>
      <c r="EZ11" s="5">
        <v>21223</v>
      </c>
      <c r="FA11" s="5">
        <v>14272</v>
      </c>
      <c r="FB11" s="5">
        <v>15951</v>
      </c>
      <c r="FC11" s="5">
        <v>12926</v>
      </c>
      <c r="FD11" s="5">
        <v>32876</v>
      </c>
      <c r="FE11" s="5">
        <v>45669</v>
      </c>
      <c r="FF11" s="5">
        <v>44917</v>
      </c>
      <c r="FG11" s="5">
        <v>0</v>
      </c>
      <c r="FH11" s="5">
        <v>0</v>
      </c>
      <c r="FI11" s="5">
        <v>0</v>
      </c>
      <c r="FJ11" s="5">
        <v>0</v>
      </c>
      <c r="FK11" s="5">
        <v>0</v>
      </c>
      <c r="FL11" s="5">
        <v>0</v>
      </c>
      <c r="FM11" s="5">
        <v>0</v>
      </c>
      <c r="FN11" s="5">
        <v>0</v>
      </c>
      <c r="FO11" s="5">
        <v>0</v>
      </c>
      <c r="FP11" s="5">
        <v>0</v>
      </c>
      <c r="FQ11" s="5">
        <v>0</v>
      </c>
      <c r="FR11" s="5">
        <v>0</v>
      </c>
      <c r="FS11" s="5">
        <v>0</v>
      </c>
      <c r="FT11" s="5">
        <v>0</v>
      </c>
      <c r="FU11" s="5" t="s">
        <v>220</v>
      </c>
      <c r="FV11" s="5" t="s">
        <v>220</v>
      </c>
      <c r="FW11" s="5" t="s">
        <v>220</v>
      </c>
      <c r="FX11" s="5" t="s">
        <v>220</v>
      </c>
      <c r="FY11" s="5" t="s">
        <v>220</v>
      </c>
      <c r="FZ11" s="5" t="s">
        <v>220</v>
      </c>
      <c r="GA11" s="5" t="s">
        <v>220</v>
      </c>
      <c r="GB11" s="5" t="s">
        <v>220</v>
      </c>
      <c r="GC11" s="5" t="s">
        <v>220</v>
      </c>
      <c r="GD11" s="5" t="s">
        <v>220</v>
      </c>
      <c r="GE11" s="5" t="s">
        <v>220</v>
      </c>
      <c r="GF11" s="5" t="s">
        <v>220</v>
      </c>
      <c r="GG11" s="5" t="s">
        <v>220</v>
      </c>
      <c r="GH11" s="5" t="s">
        <v>220</v>
      </c>
      <c r="GI11" s="5" t="s">
        <v>220</v>
      </c>
      <c r="GJ11" s="5" t="s">
        <v>220</v>
      </c>
      <c r="GK11" s="5" t="s">
        <v>220</v>
      </c>
      <c r="GL11" s="5" t="s">
        <v>220</v>
      </c>
      <c r="GM11" s="5">
        <v>1579379</v>
      </c>
      <c r="GN11" s="5">
        <v>1300954</v>
      </c>
      <c r="GO11" s="5">
        <v>1090168</v>
      </c>
      <c r="GP11" s="5">
        <v>1157091</v>
      </c>
      <c r="GQ11" s="5">
        <v>982771</v>
      </c>
      <c r="GR11" s="5">
        <v>792582</v>
      </c>
      <c r="GS11" s="5">
        <v>978535</v>
      </c>
      <c r="GT11" s="5">
        <v>768123</v>
      </c>
      <c r="GU11" s="5">
        <v>877085</v>
      </c>
      <c r="GV11" s="5">
        <v>687255</v>
      </c>
      <c r="GW11" s="5">
        <v>808465</v>
      </c>
      <c r="GX11" s="5">
        <v>816165</v>
      </c>
      <c r="GY11" s="5">
        <v>639143</v>
      </c>
      <c r="GZ11" s="5">
        <v>574458</v>
      </c>
      <c r="HA11" s="5">
        <v>548973</v>
      </c>
      <c r="HB11" s="5">
        <v>407111</v>
      </c>
      <c r="HC11" s="5">
        <v>632064</v>
      </c>
      <c r="HD11" s="5">
        <v>465985</v>
      </c>
      <c r="HE11" s="5">
        <v>374559</v>
      </c>
      <c r="HF11" s="5">
        <v>396117</v>
      </c>
      <c r="HG11" s="5">
        <v>349855</v>
      </c>
      <c r="HH11" s="5">
        <v>332275</v>
      </c>
      <c r="HI11" s="5">
        <v>271881</v>
      </c>
      <c r="HJ11" s="5">
        <v>305206</v>
      </c>
      <c r="HK11" s="5">
        <v>213087</v>
      </c>
      <c r="HL11" s="5">
        <v>224587</v>
      </c>
      <c r="HM11" s="5">
        <v>188968</v>
      </c>
      <c r="HN11" s="5">
        <v>217144</v>
      </c>
      <c r="HO11" s="5">
        <v>149938</v>
      </c>
      <c r="HP11" s="5">
        <v>249624</v>
      </c>
      <c r="HQ11" s="5">
        <v>240046</v>
      </c>
      <c r="HR11" s="5">
        <v>1089575</v>
      </c>
      <c r="HS11" s="5">
        <v>1279846</v>
      </c>
      <c r="HT11" s="5">
        <v>1395511</v>
      </c>
      <c r="HU11" s="5">
        <v>1258104</v>
      </c>
      <c r="HV11" s="5">
        <v>1311388</v>
      </c>
      <c r="HW11" s="5">
        <v>1379414</v>
      </c>
      <c r="HX11" s="5">
        <v>1451248</v>
      </c>
      <c r="HY11" s="5">
        <v>1390446</v>
      </c>
      <c r="HZ11" s="5">
        <v>1261980</v>
      </c>
      <c r="IA11" s="5">
        <v>1321620</v>
      </c>
      <c r="IB11" s="5">
        <v>1374126</v>
      </c>
      <c r="IC11" s="5">
        <v>1510636</v>
      </c>
      <c r="ID11" s="5">
        <v>1635787</v>
      </c>
      <c r="IE11" s="5">
        <v>1481685</v>
      </c>
      <c r="IF11" s="5">
        <v>1657978</v>
      </c>
      <c r="IG11" s="5">
        <v>1756434</v>
      </c>
      <c r="IH11" s="5">
        <v>2215726</v>
      </c>
      <c r="II11" s="5">
        <v>1614667</v>
      </c>
      <c r="IJ11" s="5">
        <v>750894</v>
      </c>
      <c r="IK11" s="5">
        <v>1650591</v>
      </c>
      <c r="IL11" s="5">
        <v>1330639</v>
      </c>
      <c r="IM11" s="5">
        <v>688103</v>
      </c>
      <c r="IN11" s="5">
        <v>566465</v>
      </c>
      <c r="IO11" s="5">
        <v>457783</v>
      </c>
      <c r="IP11" s="5">
        <v>437890</v>
      </c>
      <c r="IQ11" s="5">
        <v>380317</v>
      </c>
      <c r="IR11" s="5">
        <v>416156</v>
      </c>
      <c r="IS11" s="5">
        <v>415847</v>
      </c>
      <c r="IT11" s="5">
        <v>419751</v>
      </c>
      <c r="IU11" s="5">
        <v>409510</v>
      </c>
      <c r="IV11" s="5">
        <v>425949</v>
      </c>
      <c r="IW11" s="5">
        <v>397595</v>
      </c>
      <c r="IX11" s="5">
        <v>350312</v>
      </c>
      <c r="IY11" s="5">
        <v>137812</v>
      </c>
      <c r="IZ11" s="5">
        <v>171452</v>
      </c>
      <c r="JA11" s="5">
        <v>155472</v>
      </c>
      <c r="JB11" s="5">
        <v>175403</v>
      </c>
      <c r="JC11" s="5">
        <v>155078</v>
      </c>
      <c r="JD11" s="5">
        <v>168973</v>
      </c>
      <c r="JE11" s="5">
        <v>133574</v>
      </c>
      <c r="JF11" s="5">
        <v>138741</v>
      </c>
      <c r="JG11" s="5">
        <v>154131</v>
      </c>
      <c r="JH11" s="5">
        <v>156552</v>
      </c>
      <c r="JI11" s="5">
        <v>165144</v>
      </c>
      <c r="JJ11" s="5">
        <v>157550</v>
      </c>
      <c r="JK11" s="5">
        <v>144779</v>
      </c>
      <c r="JL11" s="5">
        <v>136178</v>
      </c>
      <c r="JM11" s="5">
        <v>104228</v>
      </c>
      <c r="JN11" s="5">
        <v>96414</v>
      </c>
      <c r="JO11" s="5">
        <v>89679</v>
      </c>
      <c r="JP11" s="5">
        <v>92580</v>
      </c>
      <c r="JQ11" s="5">
        <v>95994</v>
      </c>
      <c r="JR11" s="5">
        <v>79252</v>
      </c>
      <c r="JS11" s="5">
        <v>74338</v>
      </c>
      <c r="JT11" s="5">
        <v>68598</v>
      </c>
      <c r="JU11" s="5">
        <v>67962</v>
      </c>
      <c r="JV11" s="5">
        <v>70587</v>
      </c>
      <c r="JW11" s="5">
        <v>82793</v>
      </c>
      <c r="JX11" s="5">
        <v>87856</v>
      </c>
      <c r="JY11" s="5">
        <v>86064</v>
      </c>
      <c r="JZ11" s="5">
        <v>88019</v>
      </c>
      <c r="KA11" s="5">
        <v>82138</v>
      </c>
      <c r="KB11" s="5">
        <v>78042</v>
      </c>
      <c r="KC11" s="5">
        <v>91048</v>
      </c>
      <c r="KD11" s="5">
        <v>77328</v>
      </c>
      <c r="KE11" s="5">
        <v>75299</v>
      </c>
      <c r="KF11" s="5">
        <v>69783</v>
      </c>
      <c r="KG11" s="5">
        <v>69411</v>
      </c>
      <c r="KH11" s="5">
        <v>64244</v>
      </c>
      <c r="KI11" s="5">
        <v>62182</v>
      </c>
      <c r="KJ11" s="5">
        <v>59770</v>
      </c>
      <c r="KK11" s="5">
        <v>52207</v>
      </c>
      <c r="KL11" s="5">
        <v>46458</v>
      </c>
      <c r="KM11" s="5">
        <v>68757</v>
      </c>
      <c r="KN11" s="5">
        <v>38576</v>
      </c>
      <c r="KO11" s="5">
        <v>36488</v>
      </c>
      <c r="KP11" s="5">
        <v>36777</v>
      </c>
      <c r="KQ11" s="5">
        <v>43516</v>
      </c>
      <c r="KR11" s="5">
        <v>31762</v>
      </c>
      <c r="KS11" s="5">
        <v>26566</v>
      </c>
      <c r="KT11" s="5">
        <v>21426</v>
      </c>
      <c r="KU11" s="5">
        <v>20852</v>
      </c>
      <c r="KV11" s="5">
        <v>20217</v>
      </c>
      <c r="KW11" s="5">
        <v>22282</v>
      </c>
      <c r="KX11" s="5">
        <v>20395</v>
      </c>
      <c r="KY11" s="5">
        <v>16854</v>
      </c>
      <c r="KZ11" s="5">
        <v>14157</v>
      </c>
      <c r="LA11" s="5">
        <v>14172</v>
      </c>
      <c r="LB11" s="5">
        <v>10274</v>
      </c>
      <c r="LC11" s="5">
        <v>12587</v>
      </c>
      <c r="LD11" s="5">
        <v>10776</v>
      </c>
      <c r="LE11" s="5">
        <v>9872</v>
      </c>
      <c r="LF11" s="5">
        <v>9839</v>
      </c>
      <c r="LG11" s="5">
        <v>7555</v>
      </c>
      <c r="LH11" s="5">
        <v>6947</v>
      </c>
      <c r="LI11" s="5">
        <v>7409</v>
      </c>
      <c r="LJ11" s="5">
        <v>7736</v>
      </c>
      <c r="LK11" s="5">
        <v>11963</v>
      </c>
      <c r="LL11" s="5">
        <v>13115</v>
      </c>
      <c r="LM11" s="5">
        <v>13293</v>
      </c>
      <c r="LN11" s="5">
        <v>17398</v>
      </c>
      <c r="LO11" s="5">
        <v>21154</v>
      </c>
      <c r="LP11" s="5">
        <v>19867</v>
      </c>
      <c r="LQ11" s="5">
        <v>19862</v>
      </c>
      <c r="LR11" s="5">
        <v>20788</v>
      </c>
      <c r="LS11" s="5">
        <v>17112</v>
      </c>
      <c r="LT11" s="5">
        <v>7963</v>
      </c>
      <c r="LU11" s="5">
        <v>9966</v>
      </c>
      <c r="LV11" s="5">
        <v>8233</v>
      </c>
      <c r="LW11" s="5">
        <v>7233</v>
      </c>
      <c r="LX11" s="5">
        <v>8873</v>
      </c>
      <c r="LY11" s="5">
        <v>9266</v>
      </c>
      <c r="LZ11" s="5">
        <v>6967</v>
      </c>
      <c r="MA11" s="5">
        <v>4777</v>
      </c>
      <c r="MB11" s="5">
        <v>5171</v>
      </c>
      <c r="MC11" s="5">
        <v>4299</v>
      </c>
      <c r="MD11" s="5">
        <v>4640</v>
      </c>
      <c r="ME11" s="5">
        <v>5352</v>
      </c>
      <c r="MF11" s="5">
        <v>5224</v>
      </c>
      <c r="MG11" s="5">
        <v>4487</v>
      </c>
      <c r="MH11" s="5">
        <v>3793</v>
      </c>
      <c r="MI11" s="5">
        <v>3012</v>
      </c>
      <c r="MJ11" s="5">
        <v>3484</v>
      </c>
      <c r="MK11" s="5">
        <v>3430</v>
      </c>
      <c r="ML11" s="5">
        <v>3773</v>
      </c>
      <c r="MM11" s="5">
        <v>4236</v>
      </c>
      <c r="MN11" s="5">
        <v>4372</v>
      </c>
      <c r="MO11" s="5">
        <v>4240</v>
      </c>
      <c r="MP11" s="5">
        <v>4685</v>
      </c>
      <c r="MQ11" s="5">
        <v>493</v>
      </c>
      <c r="MR11" s="5">
        <v>0</v>
      </c>
      <c r="MS11" s="5">
        <v>0</v>
      </c>
      <c r="MT11" s="5">
        <v>0</v>
      </c>
      <c r="MU11" s="5">
        <v>0</v>
      </c>
      <c r="MV11" s="5">
        <v>0</v>
      </c>
      <c r="MW11" s="5">
        <v>0</v>
      </c>
      <c r="MX11" s="5">
        <v>0</v>
      </c>
      <c r="MY11" s="5">
        <v>0</v>
      </c>
      <c r="MZ11" s="5">
        <v>0</v>
      </c>
      <c r="NA11" s="5">
        <v>0</v>
      </c>
      <c r="NB11" s="5">
        <v>0</v>
      </c>
      <c r="NC11" s="5">
        <v>0</v>
      </c>
      <c r="ND11" s="5">
        <v>0</v>
      </c>
      <c r="NE11" s="5" t="s">
        <v>220</v>
      </c>
      <c r="NF11" s="5" t="s">
        <v>220</v>
      </c>
      <c r="NG11" s="5" t="s">
        <v>220</v>
      </c>
      <c r="NH11" s="5" t="s">
        <v>220</v>
      </c>
      <c r="NI11" s="5" t="s">
        <v>220</v>
      </c>
      <c r="NJ11" s="5" t="s">
        <v>220</v>
      </c>
      <c r="NK11" s="5" t="s">
        <v>220</v>
      </c>
      <c r="NL11" s="5" t="s">
        <v>220</v>
      </c>
      <c r="NM11" s="5" t="s">
        <v>220</v>
      </c>
      <c r="NN11" s="5" t="s">
        <v>220</v>
      </c>
      <c r="NO11" s="5" t="s">
        <v>220</v>
      </c>
      <c r="NP11" s="5" t="s">
        <v>220</v>
      </c>
      <c r="NQ11" s="5" t="s">
        <v>220</v>
      </c>
      <c r="NR11" s="5" t="s">
        <v>220</v>
      </c>
      <c r="NS11" s="5" t="s">
        <v>220</v>
      </c>
      <c r="NT11" s="5" t="s">
        <v>220</v>
      </c>
      <c r="NU11" s="5" t="s">
        <v>220</v>
      </c>
      <c r="NV11" s="5" t="s">
        <v>220</v>
      </c>
      <c r="NW11" s="5">
        <v>0</v>
      </c>
      <c r="NX11" s="5">
        <v>0</v>
      </c>
      <c r="NY11" s="5">
        <v>0</v>
      </c>
      <c r="NZ11" s="5">
        <v>0</v>
      </c>
      <c r="OA11" s="5">
        <v>0</v>
      </c>
      <c r="OB11" s="5">
        <v>0</v>
      </c>
      <c r="OC11" s="5">
        <v>0</v>
      </c>
      <c r="OD11" s="5">
        <v>0</v>
      </c>
      <c r="OE11" s="5">
        <v>0</v>
      </c>
      <c r="OF11" s="5">
        <v>0</v>
      </c>
      <c r="OG11" s="5">
        <v>0</v>
      </c>
      <c r="OH11" s="5">
        <v>0</v>
      </c>
      <c r="OI11" s="5">
        <v>0</v>
      </c>
      <c r="OJ11" s="5">
        <v>0</v>
      </c>
      <c r="OK11" s="5" t="s">
        <v>220</v>
      </c>
      <c r="OL11" s="5" t="s">
        <v>220</v>
      </c>
      <c r="OM11" s="5" t="s">
        <v>220</v>
      </c>
      <c r="ON11" s="5" t="s">
        <v>220</v>
      </c>
      <c r="OO11" s="5" t="s">
        <v>220</v>
      </c>
      <c r="OP11" s="5" t="s">
        <v>220</v>
      </c>
      <c r="OQ11" s="5" t="s">
        <v>220</v>
      </c>
      <c r="OR11" s="5" t="s">
        <v>220</v>
      </c>
      <c r="OS11" s="5" t="s">
        <v>220</v>
      </c>
      <c r="OT11" s="5" t="s">
        <v>220</v>
      </c>
      <c r="OU11" s="5" t="s">
        <v>220</v>
      </c>
      <c r="OV11" s="5" t="s">
        <v>220</v>
      </c>
      <c r="OW11" s="5" t="s">
        <v>220</v>
      </c>
      <c r="OX11" s="5" t="s">
        <v>220</v>
      </c>
      <c r="OY11" s="5" t="s">
        <v>220</v>
      </c>
      <c r="OZ11" s="5" t="s">
        <v>220</v>
      </c>
      <c r="PA11" s="5" t="s">
        <v>220</v>
      </c>
      <c r="PB11" s="5" t="s">
        <v>220</v>
      </c>
      <c r="PC11" s="5">
        <v>77630</v>
      </c>
      <c r="PD11" s="5">
        <v>79195</v>
      </c>
      <c r="PE11" s="5">
        <v>74594</v>
      </c>
      <c r="PF11" s="5">
        <v>65641</v>
      </c>
      <c r="PG11" s="5">
        <v>52021</v>
      </c>
      <c r="PH11" s="5">
        <v>51538</v>
      </c>
      <c r="PI11" s="5">
        <v>54067</v>
      </c>
      <c r="PJ11" s="5">
        <v>53761</v>
      </c>
      <c r="PK11" s="5">
        <v>49800</v>
      </c>
      <c r="PL11" s="5">
        <v>54422</v>
      </c>
      <c r="PM11" s="5">
        <v>54123</v>
      </c>
      <c r="PN11" s="5">
        <v>57856</v>
      </c>
      <c r="PO11" s="5">
        <v>51761</v>
      </c>
      <c r="PP11" s="5">
        <v>43881</v>
      </c>
      <c r="PQ11" s="5">
        <v>39596</v>
      </c>
      <c r="PR11" s="5">
        <v>35272</v>
      </c>
      <c r="PS11" s="5">
        <v>31317</v>
      </c>
      <c r="PT11" s="5">
        <v>34236</v>
      </c>
      <c r="PU11" s="5">
        <v>27674</v>
      </c>
      <c r="PV11" s="5">
        <v>28194</v>
      </c>
      <c r="PW11" s="5">
        <v>22938</v>
      </c>
      <c r="PX11" s="5">
        <v>21192</v>
      </c>
      <c r="PY11" s="5">
        <v>18674</v>
      </c>
      <c r="PZ11" s="5">
        <v>23126</v>
      </c>
      <c r="QA11" s="5">
        <v>19768</v>
      </c>
      <c r="QB11" s="5">
        <v>21706</v>
      </c>
      <c r="QC11" s="5">
        <v>19204</v>
      </c>
      <c r="QD11" s="5">
        <v>18413</v>
      </c>
      <c r="QE11" s="5">
        <v>19327</v>
      </c>
      <c r="QF11" s="5">
        <v>15682</v>
      </c>
      <c r="QG11" s="5">
        <v>15638</v>
      </c>
      <c r="QH11" s="5">
        <v>16909</v>
      </c>
      <c r="QI11" s="5">
        <v>38167</v>
      </c>
      <c r="QJ11" s="5">
        <v>33639</v>
      </c>
      <c r="QK11" s="5">
        <v>34690</v>
      </c>
      <c r="QL11" s="5">
        <v>39170</v>
      </c>
      <c r="QM11" s="5">
        <v>43448</v>
      </c>
      <c r="QN11" s="5">
        <v>40691</v>
      </c>
      <c r="QO11" s="5">
        <v>42331</v>
      </c>
      <c r="QP11" s="5">
        <v>38211</v>
      </c>
      <c r="QQ11" s="5">
        <v>33465</v>
      </c>
      <c r="QR11" s="5">
        <v>37650</v>
      </c>
      <c r="QS11" s="5">
        <v>41521</v>
      </c>
      <c r="QT11" s="5">
        <v>48313</v>
      </c>
      <c r="QU11" s="5">
        <v>42701</v>
      </c>
      <c r="QV11" s="5">
        <v>33047</v>
      </c>
      <c r="QW11" s="5">
        <v>34323</v>
      </c>
      <c r="QX11" s="5">
        <v>36355</v>
      </c>
      <c r="QY11" s="5">
        <v>29971</v>
      </c>
      <c r="QZ11" s="5">
        <v>28342</v>
      </c>
      <c r="RA11" s="5">
        <v>28350</v>
      </c>
      <c r="RB11" s="5">
        <v>25969</v>
      </c>
      <c r="RC11" s="5">
        <v>25223</v>
      </c>
      <c r="RD11" s="5">
        <v>26106</v>
      </c>
      <c r="RE11" s="5">
        <v>27612</v>
      </c>
      <c r="RF11" s="5">
        <v>27081</v>
      </c>
      <c r="RG11" s="5">
        <v>23235</v>
      </c>
      <c r="RH11" s="5">
        <v>22385</v>
      </c>
      <c r="RI11" s="5">
        <v>22409</v>
      </c>
      <c r="RJ11" s="5">
        <v>21349</v>
      </c>
      <c r="RK11" s="5">
        <v>22721</v>
      </c>
      <c r="RL11" s="5">
        <v>20044</v>
      </c>
      <c r="RM11" s="5">
        <v>18585</v>
      </c>
      <c r="RN11" s="5">
        <v>20003</v>
      </c>
      <c r="RO11" s="5">
        <v>56197</v>
      </c>
      <c r="RP11" s="5">
        <v>64185</v>
      </c>
      <c r="RQ11" s="5">
        <v>59041</v>
      </c>
      <c r="RR11" s="5">
        <v>54257</v>
      </c>
      <c r="RS11" s="5">
        <v>52455</v>
      </c>
      <c r="RT11" s="5">
        <v>52544</v>
      </c>
      <c r="RU11" s="5">
        <v>52597</v>
      </c>
      <c r="RV11" s="5">
        <v>52836</v>
      </c>
      <c r="RW11" s="5">
        <v>56084</v>
      </c>
      <c r="RX11" s="5">
        <v>66343</v>
      </c>
      <c r="RY11" s="5">
        <v>74296</v>
      </c>
      <c r="RZ11" s="5">
        <v>75589</v>
      </c>
      <c r="SA11" s="5">
        <v>67387</v>
      </c>
      <c r="SB11" s="5">
        <v>64071</v>
      </c>
      <c r="SC11" s="5">
        <v>64543</v>
      </c>
      <c r="SD11" s="5">
        <v>47801</v>
      </c>
      <c r="SE11" s="5">
        <v>45917</v>
      </c>
      <c r="SF11" s="5">
        <v>53338</v>
      </c>
      <c r="SG11" s="5">
        <v>52526</v>
      </c>
      <c r="SH11" s="5">
        <v>42655</v>
      </c>
      <c r="SI11" s="5">
        <v>39704</v>
      </c>
      <c r="SJ11" s="5">
        <v>34070</v>
      </c>
      <c r="SK11" s="5">
        <v>30124</v>
      </c>
      <c r="SL11" s="5">
        <v>30969</v>
      </c>
      <c r="SM11" s="5">
        <v>29748</v>
      </c>
      <c r="SN11" s="5">
        <v>27706</v>
      </c>
      <c r="SO11" s="5">
        <v>28386</v>
      </c>
      <c r="SP11" s="5">
        <v>27566</v>
      </c>
      <c r="SQ11" s="5">
        <v>28870</v>
      </c>
      <c r="SR11" s="5">
        <v>27471</v>
      </c>
      <c r="SS11" s="5">
        <v>27195</v>
      </c>
      <c r="ST11" s="5">
        <v>26592</v>
      </c>
      <c r="SU11" s="5">
        <v>47854</v>
      </c>
      <c r="SV11" s="5">
        <v>44822</v>
      </c>
      <c r="SW11" s="5">
        <v>54410</v>
      </c>
      <c r="SX11" s="5">
        <v>59023</v>
      </c>
      <c r="SY11" s="5">
        <v>55010</v>
      </c>
      <c r="SZ11" s="5">
        <v>60160</v>
      </c>
      <c r="TA11" s="5">
        <v>77723</v>
      </c>
      <c r="TB11" s="5">
        <v>77167</v>
      </c>
      <c r="TC11" s="5">
        <v>73403</v>
      </c>
      <c r="TD11" s="5">
        <v>51166</v>
      </c>
      <c r="TE11" s="5">
        <v>25457</v>
      </c>
      <c r="TF11" s="5">
        <v>12642</v>
      </c>
      <c r="TG11" s="5">
        <v>11184</v>
      </c>
      <c r="TH11" s="5">
        <v>13045</v>
      </c>
      <c r="TI11" s="5">
        <v>12513</v>
      </c>
      <c r="TJ11" s="5">
        <v>2626</v>
      </c>
      <c r="TK11" s="5">
        <v>2075</v>
      </c>
      <c r="TL11" s="5">
        <v>2555</v>
      </c>
      <c r="TM11" s="5">
        <v>2840</v>
      </c>
      <c r="TN11" s="5">
        <v>3050</v>
      </c>
      <c r="TO11" s="5">
        <v>2430</v>
      </c>
      <c r="TP11" s="5">
        <v>2932</v>
      </c>
      <c r="TQ11" s="5">
        <v>6995</v>
      </c>
      <c r="TR11" s="5">
        <v>8554</v>
      </c>
      <c r="TS11" s="5">
        <v>7226</v>
      </c>
      <c r="TT11" s="5">
        <v>9838</v>
      </c>
      <c r="TU11" s="5">
        <v>10886</v>
      </c>
      <c r="TV11" s="5">
        <v>11764</v>
      </c>
      <c r="TW11" s="5">
        <v>7689</v>
      </c>
      <c r="TX11" s="5">
        <v>10279</v>
      </c>
      <c r="TY11" s="5">
        <v>11157</v>
      </c>
      <c r="TZ11" s="5">
        <v>10652</v>
      </c>
      <c r="UA11" s="5">
        <v>13077</v>
      </c>
      <c r="UB11" s="5">
        <v>13409</v>
      </c>
      <c r="UC11" s="5">
        <v>13872</v>
      </c>
      <c r="UD11" s="5">
        <v>12389</v>
      </c>
      <c r="UE11" s="5">
        <v>11296</v>
      </c>
      <c r="UF11" s="5">
        <v>9974</v>
      </c>
      <c r="UG11" s="5">
        <v>9332</v>
      </c>
      <c r="UH11" s="5">
        <v>9459</v>
      </c>
      <c r="UI11" s="5">
        <v>8829</v>
      </c>
      <c r="UJ11" s="5">
        <v>9225</v>
      </c>
      <c r="UK11" s="5">
        <v>8563</v>
      </c>
      <c r="UL11" s="5">
        <v>15163</v>
      </c>
      <c r="UM11" s="5">
        <v>14203</v>
      </c>
      <c r="UN11" s="5">
        <v>16522</v>
      </c>
      <c r="UO11" s="5">
        <v>22791</v>
      </c>
      <c r="UP11" s="5">
        <v>22748</v>
      </c>
      <c r="UQ11" s="5">
        <v>22466</v>
      </c>
      <c r="UR11" s="5">
        <v>15996</v>
      </c>
      <c r="US11" s="5">
        <v>15316</v>
      </c>
      <c r="UT11" s="5">
        <v>16149</v>
      </c>
      <c r="UU11" s="5">
        <v>15946</v>
      </c>
      <c r="UV11" s="5">
        <v>25605</v>
      </c>
      <c r="UW11" s="5">
        <v>19856</v>
      </c>
      <c r="UX11" s="5">
        <v>15291</v>
      </c>
      <c r="UY11" s="5">
        <v>11167</v>
      </c>
      <c r="UZ11" s="5">
        <v>9096</v>
      </c>
      <c r="VA11" s="5">
        <v>7445</v>
      </c>
      <c r="VB11" s="5">
        <v>6435</v>
      </c>
      <c r="VC11" s="5">
        <v>5938</v>
      </c>
      <c r="VD11" s="5">
        <v>3932</v>
      </c>
      <c r="VE11" s="5">
        <v>2214</v>
      </c>
      <c r="VF11" s="5">
        <v>2000</v>
      </c>
      <c r="VG11" s="5">
        <v>196506</v>
      </c>
      <c r="VH11" s="5">
        <v>159185</v>
      </c>
      <c r="VI11" s="5">
        <v>171216</v>
      </c>
      <c r="VJ11" s="5">
        <v>174893</v>
      </c>
      <c r="VK11" s="5">
        <v>156071</v>
      </c>
      <c r="VL11" s="5">
        <v>180516</v>
      </c>
      <c r="VM11" s="5">
        <v>204546</v>
      </c>
      <c r="VN11" s="5">
        <v>204267</v>
      </c>
      <c r="VO11" s="5">
        <v>172534</v>
      </c>
      <c r="VP11" s="5">
        <v>183333</v>
      </c>
      <c r="VQ11" s="5">
        <v>158383</v>
      </c>
      <c r="VR11" s="5">
        <v>147839</v>
      </c>
      <c r="VS11" s="5">
        <v>141041</v>
      </c>
      <c r="VT11" s="5">
        <v>149879</v>
      </c>
      <c r="VU11" s="5">
        <v>121705</v>
      </c>
      <c r="VV11" s="5">
        <v>143514</v>
      </c>
      <c r="VW11" s="5">
        <v>136733</v>
      </c>
      <c r="VX11" s="5">
        <v>104425</v>
      </c>
      <c r="VY11" s="5">
        <v>88706</v>
      </c>
      <c r="VZ11" s="5">
        <v>85013</v>
      </c>
      <c r="WA11" s="5">
        <v>93893</v>
      </c>
      <c r="WB11" s="5">
        <v>96940</v>
      </c>
      <c r="WC11" s="5">
        <v>95993</v>
      </c>
      <c r="WD11" s="5">
        <v>125928</v>
      </c>
      <c r="WE11" s="5">
        <v>100950</v>
      </c>
      <c r="WF11" s="5">
        <v>107422</v>
      </c>
      <c r="WG11" s="5">
        <v>101263</v>
      </c>
      <c r="WH11" s="5">
        <v>73890</v>
      </c>
      <c r="WI11" s="5">
        <v>87481</v>
      </c>
      <c r="WJ11" s="5">
        <v>101931</v>
      </c>
      <c r="WK11" s="5">
        <v>63228</v>
      </c>
      <c r="WL11" s="5">
        <v>77367</v>
      </c>
      <c r="WM11" s="5">
        <v>13490</v>
      </c>
      <c r="WN11" s="5">
        <v>12572</v>
      </c>
      <c r="WO11" s="5">
        <v>12101</v>
      </c>
      <c r="WP11" s="5">
        <v>11880</v>
      </c>
      <c r="WQ11" s="5">
        <v>11678</v>
      </c>
      <c r="WR11" s="5">
        <v>11602</v>
      </c>
      <c r="WS11" s="5">
        <v>9248</v>
      </c>
      <c r="WT11" s="5">
        <v>8219</v>
      </c>
      <c r="WU11" s="5">
        <v>5973</v>
      </c>
      <c r="WV11" s="5">
        <v>7036</v>
      </c>
      <c r="WW11" s="5">
        <v>8578</v>
      </c>
      <c r="WX11" s="5">
        <v>10125</v>
      </c>
      <c r="WY11" s="5">
        <v>10144</v>
      </c>
      <c r="WZ11" s="5">
        <v>9092</v>
      </c>
      <c r="XA11" s="5">
        <v>8799</v>
      </c>
      <c r="XB11" s="5">
        <v>7077</v>
      </c>
      <c r="XC11" s="5">
        <v>4730</v>
      </c>
      <c r="XD11" s="5">
        <v>5676</v>
      </c>
      <c r="XE11" s="5">
        <v>5982</v>
      </c>
      <c r="XF11" s="5">
        <v>11404</v>
      </c>
      <c r="XG11" s="5">
        <v>11035</v>
      </c>
      <c r="XH11" s="5">
        <v>7989</v>
      </c>
      <c r="XI11" s="5">
        <v>8544</v>
      </c>
      <c r="XJ11" s="5">
        <v>7294</v>
      </c>
      <c r="XK11" s="5">
        <v>6932</v>
      </c>
      <c r="XL11" s="5">
        <v>5904</v>
      </c>
      <c r="XM11" s="5">
        <v>6653</v>
      </c>
      <c r="XN11" s="5">
        <v>6534</v>
      </c>
      <c r="XO11" s="5">
        <v>6474</v>
      </c>
      <c r="XP11" s="5">
        <v>7357</v>
      </c>
      <c r="XQ11" s="5">
        <v>6767</v>
      </c>
      <c r="XR11" s="5">
        <v>6137</v>
      </c>
      <c r="XS11" s="2">
        <v>803</v>
      </c>
      <c r="XT11" s="3" t="s">
        <v>222</v>
      </c>
      <c r="XU11" s="3" t="s">
        <v>222</v>
      </c>
      <c r="XV11" s="3" t="s">
        <v>222</v>
      </c>
      <c r="XW11" s="3" t="s">
        <v>221</v>
      </c>
      <c r="XX11" s="3" t="s">
        <v>222</v>
      </c>
      <c r="XY11" s="3" t="s">
        <v>222</v>
      </c>
      <c r="XZ11" s="3" t="s">
        <v>228</v>
      </c>
    </row>
    <row r="12" spans="1:650" x14ac:dyDescent="0.3">
      <c r="A12" s="1" t="s">
        <v>10</v>
      </c>
      <c r="B12" s="2">
        <v>4056975</v>
      </c>
      <c r="C12" s="5">
        <v>20204</v>
      </c>
      <c r="D12" s="5">
        <v>15874</v>
      </c>
      <c r="E12" s="5">
        <v>385</v>
      </c>
      <c r="F12" s="5">
        <v>-1</v>
      </c>
      <c r="G12" s="5">
        <v>698</v>
      </c>
      <c r="H12" s="5">
        <v>0</v>
      </c>
      <c r="I12" s="5">
        <v>0</v>
      </c>
      <c r="J12" s="5">
        <v>0</v>
      </c>
      <c r="K12" s="5">
        <v>0</v>
      </c>
      <c r="L12" s="5">
        <v>231</v>
      </c>
      <c r="M12" s="5">
        <v>0</v>
      </c>
      <c r="N12" s="5">
        <v>0</v>
      </c>
      <c r="O12" s="5">
        <v>0</v>
      </c>
      <c r="P12" s="5">
        <v>0</v>
      </c>
      <c r="Q12" s="5">
        <v>0</v>
      </c>
      <c r="R12" s="5">
        <v>464</v>
      </c>
      <c r="S12" s="5">
        <v>322</v>
      </c>
      <c r="T12" s="5">
        <v>2373</v>
      </c>
      <c r="U12" s="5">
        <v>3822</v>
      </c>
      <c r="V12" s="5">
        <v>3686</v>
      </c>
      <c r="W12" s="5">
        <v>8287</v>
      </c>
      <c r="X12" s="5">
        <v>13646</v>
      </c>
      <c r="Y12" s="5">
        <v>1033</v>
      </c>
      <c r="Z12" s="5">
        <v>0</v>
      </c>
      <c r="AA12" s="5">
        <v>0</v>
      </c>
      <c r="AB12" s="5">
        <v>0</v>
      </c>
      <c r="AC12" s="5">
        <v>0</v>
      </c>
      <c r="AD12" s="5">
        <v>0</v>
      </c>
      <c r="AE12" s="5">
        <v>0</v>
      </c>
      <c r="AF12" s="5">
        <v>0</v>
      </c>
      <c r="AG12" s="5">
        <v>0</v>
      </c>
      <c r="AH12" s="5">
        <v>0</v>
      </c>
      <c r="AI12" s="5">
        <v>0</v>
      </c>
      <c r="AJ12" s="5">
        <v>0</v>
      </c>
      <c r="AK12" s="5">
        <v>0</v>
      </c>
      <c r="AL12" s="5">
        <v>0</v>
      </c>
      <c r="AM12" s="5">
        <v>0</v>
      </c>
      <c r="AN12" s="5">
        <v>0</v>
      </c>
      <c r="AO12" s="5">
        <v>0</v>
      </c>
      <c r="AP12" s="5">
        <v>0</v>
      </c>
      <c r="AQ12" s="5">
        <v>0</v>
      </c>
      <c r="AR12" s="5">
        <v>0</v>
      </c>
      <c r="AS12" s="5">
        <v>0</v>
      </c>
      <c r="AT12" s="5">
        <v>0</v>
      </c>
      <c r="AU12" s="5">
        <v>0</v>
      </c>
      <c r="AV12" s="5">
        <v>62532</v>
      </c>
      <c r="AW12" s="5">
        <v>3617</v>
      </c>
      <c r="AX12" s="5">
        <v>5265</v>
      </c>
      <c r="AY12" s="5">
        <v>9433</v>
      </c>
      <c r="AZ12" s="5">
        <v>5248</v>
      </c>
      <c r="BA12" s="5">
        <v>0</v>
      </c>
      <c r="BB12" s="5">
        <v>817</v>
      </c>
      <c r="BC12" s="5">
        <v>43969</v>
      </c>
      <c r="BD12" s="5">
        <v>19041</v>
      </c>
      <c r="BE12" s="5">
        <v>38852</v>
      </c>
      <c r="BF12" s="5">
        <v>27250</v>
      </c>
      <c r="BG12" s="5">
        <v>39776</v>
      </c>
      <c r="BH12" s="5">
        <v>105683</v>
      </c>
      <c r="BI12" s="5">
        <v>17116</v>
      </c>
      <c r="BJ12" s="5">
        <v>39560</v>
      </c>
      <c r="BK12" s="5">
        <v>64785</v>
      </c>
      <c r="BL12" s="5">
        <v>60049</v>
      </c>
      <c r="BM12" s="5">
        <v>40099</v>
      </c>
      <c r="BN12" s="5">
        <v>65527</v>
      </c>
      <c r="BO12" s="5">
        <v>190816</v>
      </c>
      <c r="BP12" s="5">
        <v>82419</v>
      </c>
      <c r="BQ12" s="5">
        <v>165916</v>
      </c>
      <c r="BR12" s="5">
        <v>170292</v>
      </c>
      <c r="BS12" s="5">
        <v>134031</v>
      </c>
      <c r="BT12" s="5">
        <v>61561</v>
      </c>
      <c r="BU12" s="5">
        <v>55050</v>
      </c>
      <c r="BV12" s="5">
        <v>55263</v>
      </c>
      <c r="BW12" s="5">
        <v>8416</v>
      </c>
      <c r="BX12" s="5">
        <v>37751</v>
      </c>
      <c r="BY12" s="5">
        <v>26437</v>
      </c>
      <c r="BZ12" s="5">
        <v>119833</v>
      </c>
      <c r="CA12" s="5">
        <v>28373</v>
      </c>
      <c r="CB12" s="5">
        <v>29278</v>
      </c>
      <c r="CC12" s="5">
        <v>109928</v>
      </c>
      <c r="CD12" s="5">
        <v>16896</v>
      </c>
      <c r="CE12" s="5">
        <v>25707</v>
      </c>
      <c r="CF12" s="5">
        <v>17293</v>
      </c>
      <c r="CG12" s="5">
        <v>846</v>
      </c>
      <c r="CH12" s="5">
        <v>1354</v>
      </c>
      <c r="CI12" s="5">
        <v>1513</v>
      </c>
      <c r="CJ12" s="5">
        <v>2870</v>
      </c>
      <c r="CK12" s="5">
        <v>8634</v>
      </c>
      <c r="CL12" s="5">
        <v>7988</v>
      </c>
      <c r="CM12" s="5">
        <v>10082</v>
      </c>
      <c r="CN12" s="5">
        <v>21913</v>
      </c>
      <c r="CO12" s="5">
        <v>27310</v>
      </c>
      <c r="CP12" s="5">
        <v>18775</v>
      </c>
      <c r="CQ12" s="5">
        <v>14539</v>
      </c>
      <c r="CR12" s="5">
        <v>14100</v>
      </c>
      <c r="CS12" s="5">
        <v>32455</v>
      </c>
      <c r="CT12" s="5">
        <v>16985</v>
      </c>
      <c r="CU12" s="5">
        <v>136474</v>
      </c>
      <c r="CV12" s="5">
        <v>158350</v>
      </c>
      <c r="CW12" s="5">
        <v>129933</v>
      </c>
      <c r="CX12" s="5">
        <v>84930</v>
      </c>
      <c r="CY12" s="5">
        <v>90123</v>
      </c>
      <c r="CZ12" s="5">
        <v>123264</v>
      </c>
      <c r="DA12" s="5">
        <v>130114</v>
      </c>
      <c r="DB12" s="5">
        <v>127364</v>
      </c>
      <c r="DC12" s="5">
        <v>91219</v>
      </c>
      <c r="DD12" s="5">
        <v>109173</v>
      </c>
      <c r="DE12" s="5">
        <v>76346</v>
      </c>
      <c r="DF12" s="5">
        <v>84225</v>
      </c>
      <c r="DG12" s="5">
        <v>63395</v>
      </c>
      <c r="DH12" s="5">
        <v>59565</v>
      </c>
      <c r="DI12" s="5">
        <v>57132</v>
      </c>
      <c r="DJ12" s="5">
        <v>77773</v>
      </c>
      <c r="DK12" s="5">
        <v>53328</v>
      </c>
      <c r="DL12" s="5">
        <v>84926</v>
      </c>
      <c r="DM12" s="5">
        <v>26377</v>
      </c>
      <c r="DN12" s="5">
        <v>30505</v>
      </c>
      <c r="DO12" s="5">
        <v>23331</v>
      </c>
      <c r="DP12" s="5">
        <v>30734</v>
      </c>
      <c r="DQ12" s="5">
        <v>39341</v>
      </c>
      <c r="DR12" s="5">
        <v>44772</v>
      </c>
      <c r="DS12" s="5">
        <v>36673</v>
      </c>
      <c r="DT12" s="5">
        <v>35667</v>
      </c>
      <c r="DU12" s="5">
        <v>51192</v>
      </c>
      <c r="DV12" s="5">
        <v>34749</v>
      </c>
      <c r="DW12" s="5">
        <v>72902</v>
      </c>
      <c r="DX12" s="5">
        <v>47002</v>
      </c>
      <c r="DY12" s="5">
        <v>46209</v>
      </c>
      <c r="DZ12" s="5">
        <v>30785</v>
      </c>
      <c r="EA12" s="5">
        <v>31594</v>
      </c>
      <c r="EB12" s="5">
        <v>22276</v>
      </c>
      <c r="EC12" s="5">
        <v>10284</v>
      </c>
      <c r="ED12" s="5">
        <v>9719</v>
      </c>
      <c r="EE12" s="5">
        <v>9096</v>
      </c>
      <c r="EF12" s="5">
        <v>12759</v>
      </c>
      <c r="EG12" s="5">
        <v>17330</v>
      </c>
      <c r="EH12" s="5">
        <v>9271</v>
      </c>
      <c r="EI12" s="5">
        <v>4344</v>
      </c>
      <c r="EJ12" s="5">
        <v>7663</v>
      </c>
      <c r="EK12" s="5">
        <v>4035</v>
      </c>
      <c r="EL12" s="5">
        <v>2726</v>
      </c>
      <c r="EM12" s="5">
        <v>3781</v>
      </c>
      <c r="EN12" s="5">
        <v>1137</v>
      </c>
      <c r="EO12" s="5">
        <v>4447</v>
      </c>
      <c r="EP12" s="5">
        <v>649</v>
      </c>
      <c r="EQ12" s="5">
        <v>2739</v>
      </c>
      <c r="ER12" s="5">
        <v>2539</v>
      </c>
      <c r="ES12" s="5">
        <v>802</v>
      </c>
      <c r="ET12" s="5">
        <v>1811</v>
      </c>
      <c r="EU12" s="5">
        <v>6282</v>
      </c>
      <c r="EV12" s="5">
        <v>3142</v>
      </c>
      <c r="EW12" s="5">
        <v>16826</v>
      </c>
      <c r="EX12" s="5">
        <v>10175</v>
      </c>
      <c r="EY12" s="5">
        <v>7680</v>
      </c>
      <c r="EZ12" s="5">
        <v>9569</v>
      </c>
      <c r="FA12" s="5">
        <v>18545</v>
      </c>
      <c r="FB12" s="5">
        <v>8201</v>
      </c>
      <c r="FC12" s="5">
        <v>36985</v>
      </c>
      <c r="FD12" s="5">
        <v>16239</v>
      </c>
      <c r="FE12" s="5">
        <v>15110</v>
      </c>
      <c r="FF12" s="5">
        <v>18765</v>
      </c>
      <c r="FG12" s="5">
        <v>0</v>
      </c>
      <c r="FH12" s="5">
        <v>0</v>
      </c>
      <c r="FI12" s="5">
        <v>0</v>
      </c>
      <c r="FJ12" s="5">
        <v>0</v>
      </c>
      <c r="FK12" s="5">
        <v>0</v>
      </c>
      <c r="FL12" s="5">
        <v>0</v>
      </c>
      <c r="FM12" s="5">
        <v>0</v>
      </c>
      <c r="FN12" s="5">
        <v>0</v>
      </c>
      <c r="FO12" s="5">
        <v>0</v>
      </c>
      <c r="FP12" s="5">
        <v>0</v>
      </c>
      <c r="FQ12" s="5">
        <v>0</v>
      </c>
      <c r="FR12" s="5">
        <v>0</v>
      </c>
      <c r="FS12" s="5">
        <v>0</v>
      </c>
      <c r="FT12" s="5">
        <v>0</v>
      </c>
      <c r="FU12" s="5" t="s">
        <v>220</v>
      </c>
      <c r="FV12" s="5" t="s">
        <v>220</v>
      </c>
      <c r="FW12" s="5" t="s">
        <v>220</v>
      </c>
      <c r="FX12" s="5" t="s">
        <v>220</v>
      </c>
      <c r="FY12" s="5" t="s">
        <v>220</v>
      </c>
      <c r="FZ12" s="5" t="s">
        <v>220</v>
      </c>
      <c r="GA12" s="5" t="s">
        <v>220</v>
      </c>
      <c r="GB12" s="5" t="s">
        <v>220</v>
      </c>
      <c r="GC12" s="5" t="s">
        <v>220</v>
      </c>
      <c r="GD12" s="5" t="s">
        <v>220</v>
      </c>
      <c r="GE12" s="5" t="s">
        <v>220</v>
      </c>
      <c r="GF12" s="5" t="s">
        <v>220</v>
      </c>
      <c r="GG12" s="5" t="s">
        <v>220</v>
      </c>
      <c r="GH12" s="5" t="s">
        <v>220</v>
      </c>
      <c r="GI12" s="5" t="s">
        <v>220</v>
      </c>
      <c r="GJ12" s="5" t="s">
        <v>220</v>
      </c>
      <c r="GK12" s="5" t="s">
        <v>220</v>
      </c>
      <c r="GL12" s="5" t="s">
        <v>220</v>
      </c>
      <c r="GM12" s="5">
        <v>379088</v>
      </c>
      <c r="GN12" s="5">
        <v>278919</v>
      </c>
      <c r="GO12" s="5">
        <v>306519</v>
      </c>
      <c r="GP12" s="5">
        <v>264940</v>
      </c>
      <c r="GQ12" s="5">
        <v>233948</v>
      </c>
      <c r="GR12" s="5">
        <v>197584</v>
      </c>
      <c r="GS12" s="5">
        <v>202493</v>
      </c>
      <c r="GT12" s="5">
        <v>191898</v>
      </c>
      <c r="GU12" s="5">
        <v>103978</v>
      </c>
      <c r="GV12" s="5">
        <v>154819</v>
      </c>
      <c r="GW12" s="5">
        <v>106819</v>
      </c>
      <c r="GX12" s="5">
        <v>206784</v>
      </c>
      <c r="GY12" s="5">
        <v>95549</v>
      </c>
      <c r="GZ12" s="5">
        <v>152511</v>
      </c>
      <c r="HA12" s="5">
        <v>175123</v>
      </c>
      <c r="HB12" s="5">
        <v>101047</v>
      </c>
      <c r="HC12" s="5">
        <v>91529</v>
      </c>
      <c r="HD12" s="5">
        <v>112380</v>
      </c>
      <c r="HE12" s="5">
        <v>31847</v>
      </c>
      <c r="HF12" s="5">
        <v>38173</v>
      </c>
      <c r="HG12" s="5">
        <v>83382</v>
      </c>
      <c r="HH12" s="5">
        <v>69433</v>
      </c>
      <c r="HI12" s="5">
        <v>104686</v>
      </c>
      <c r="HJ12" s="5">
        <v>90186</v>
      </c>
      <c r="HK12" s="5">
        <v>94211</v>
      </c>
      <c r="HL12" s="5">
        <v>172832</v>
      </c>
      <c r="HM12" s="5">
        <v>114164</v>
      </c>
      <c r="HN12" s="5">
        <v>101285</v>
      </c>
      <c r="HO12" s="5">
        <v>242304</v>
      </c>
      <c r="HP12" s="5">
        <v>137390</v>
      </c>
      <c r="HQ12" s="5">
        <v>133872</v>
      </c>
      <c r="HR12" s="5">
        <v>132062</v>
      </c>
      <c r="HS12" s="5">
        <v>619160</v>
      </c>
      <c r="HT12" s="5">
        <v>642177</v>
      </c>
      <c r="HU12" s="5">
        <v>598866</v>
      </c>
      <c r="HV12" s="5">
        <v>653404</v>
      </c>
      <c r="HW12" s="5">
        <v>728151</v>
      </c>
      <c r="HX12" s="5">
        <v>698074</v>
      </c>
      <c r="HY12" s="5">
        <v>701810</v>
      </c>
      <c r="HZ12" s="5">
        <v>707969</v>
      </c>
      <c r="IA12" s="5">
        <v>768303</v>
      </c>
      <c r="IB12" s="5">
        <v>940865</v>
      </c>
      <c r="IC12" s="5">
        <v>930599</v>
      </c>
      <c r="ID12" s="5">
        <v>1179544</v>
      </c>
      <c r="IE12" s="5">
        <v>1132481</v>
      </c>
      <c r="IF12" s="5">
        <v>1033199</v>
      </c>
      <c r="IG12" s="5">
        <v>550454</v>
      </c>
      <c r="IH12" s="5">
        <v>513888</v>
      </c>
      <c r="II12" s="5">
        <v>497701</v>
      </c>
      <c r="IJ12" s="5">
        <v>499772</v>
      </c>
      <c r="IK12" s="5">
        <v>480920</v>
      </c>
      <c r="IL12" s="5">
        <v>482511</v>
      </c>
      <c r="IM12" s="5">
        <v>529101</v>
      </c>
      <c r="IN12" s="5">
        <v>519521</v>
      </c>
      <c r="IO12" s="5">
        <v>469086</v>
      </c>
      <c r="IP12" s="5">
        <v>477038</v>
      </c>
      <c r="IQ12" s="5">
        <v>440544</v>
      </c>
      <c r="IR12" s="5">
        <v>394236</v>
      </c>
      <c r="IS12" s="5">
        <v>318061</v>
      </c>
      <c r="IT12" s="5">
        <v>312582</v>
      </c>
      <c r="IU12" s="5">
        <v>284459</v>
      </c>
      <c r="IV12" s="5">
        <v>256993</v>
      </c>
      <c r="IW12" s="5">
        <v>251729</v>
      </c>
      <c r="IX12" s="5">
        <v>240260</v>
      </c>
      <c r="IY12" s="5">
        <v>0</v>
      </c>
      <c r="IZ12" s="5">
        <v>0</v>
      </c>
      <c r="JA12" s="5">
        <v>0</v>
      </c>
      <c r="JB12" s="5">
        <v>0</v>
      </c>
      <c r="JC12" s="5">
        <v>0</v>
      </c>
      <c r="JD12" s="5">
        <v>0</v>
      </c>
      <c r="JE12" s="5">
        <v>0</v>
      </c>
      <c r="JF12" s="5">
        <v>0</v>
      </c>
      <c r="JG12" s="5">
        <v>0</v>
      </c>
      <c r="JH12" s="5">
        <v>375</v>
      </c>
      <c r="JI12" s="5">
        <v>85</v>
      </c>
      <c r="JJ12" s="5">
        <v>54</v>
      </c>
      <c r="JK12" s="5">
        <v>2344</v>
      </c>
      <c r="JL12" s="5">
        <v>19852</v>
      </c>
      <c r="JM12" s="5">
        <v>20617</v>
      </c>
      <c r="JN12" s="5">
        <v>18078</v>
      </c>
      <c r="JO12" s="5">
        <v>23535</v>
      </c>
      <c r="JP12" s="5">
        <v>19233</v>
      </c>
      <c r="JQ12" s="5">
        <v>26805</v>
      </c>
      <c r="JR12" s="5">
        <v>32387</v>
      </c>
      <c r="JS12" s="5">
        <v>36735</v>
      </c>
      <c r="JT12" s="5">
        <v>25466</v>
      </c>
      <c r="JU12" s="5">
        <v>25136</v>
      </c>
      <c r="JV12" s="5">
        <v>34747</v>
      </c>
      <c r="JW12" s="5">
        <v>28220</v>
      </c>
      <c r="JX12" s="5">
        <v>30487</v>
      </c>
      <c r="JY12" s="5">
        <v>36155</v>
      </c>
      <c r="JZ12" s="5">
        <v>38879</v>
      </c>
      <c r="KA12" s="5">
        <v>39739</v>
      </c>
      <c r="KB12" s="5">
        <v>37024</v>
      </c>
      <c r="KC12" s="5">
        <v>41427</v>
      </c>
      <c r="KD12" s="5">
        <v>46484</v>
      </c>
      <c r="KE12" s="5">
        <v>8828</v>
      </c>
      <c r="KF12" s="5">
        <v>9305</v>
      </c>
      <c r="KG12" s="5">
        <v>6356</v>
      </c>
      <c r="KH12" s="5">
        <v>6478</v>
      </c>
      <c r="KI12" s="5">
        <v>4742</v>
      </c>
      <c r="KJ12" s="5">
        <v>4222</v>
      </c>
      <c r="KK12" s="5">
        <v>3761</v>
      </c>
      <c r="KL12" s="5">
        <v>3783</v>
      </c>
      <c r="KM12" s="5">
        <v>5183</v>
      </c>
      <c r="KN12" s="5">
        <v>3611</v>
      </c>
      <c r="KO12" s="5">
        <v>3338</v>
      </c>
      <c r="KP12" s="5">
        <v>3014</v>
      </c>
      <c r="KQ12" s="5">
        <v>2323</v>
      </c>
      <c r="KR12" s="5">
        <v>1933</v>
      </c>
      <c r="KS12" s="5">
        <v>1960</v>
      </c>
      <c r="KT12" s="5">
        <v>2127</v>
      </c>
      <c r="KU12" s="5">
        <v>2376</v>
      </c>
      <c r="KV12" s="5">
        <v>2068</v>
      </c>
      <c r="KW12" s="5">
        <v>1705</v>
      </c>
      <c r="KX12" s="5">
        <v>2041</v>
      </c>
      <c r="KY12" s="5">
        <v>4348</v>
      </c>
      <c r="KZ12" s="5">
        <v>3174</v>
      </c>
      <c r="LA12" s="5">
        <v>5260</v>
      </c>
      <c r="LB12" s="5">
        <v>8445</v>
      </c>
      <c r="LC12" s="5">
        <v>8053</v>
      </c>
      <c r="LD12" s="5">
        <v>9030</v>
      </c>
      <c r="LE12" s="5">
        <v>9589</v>
      </c>
      <c r="LF12" s="5">
        <v>8287</v>
      </c>
      <c r="LG12" s="5">
        <v>7989</v>
      </c>
      <c r="LH12" s="5">
        <v>8925</v>
      </c>
      <c r="LI12" s="5">
        <v>8374</v>
      </c>
      <c r="LJ12" s="5">
        <v>8249</v>
      </c>
      <c r="LK12" s="5">
        <v>18039</v>
      </c>
      <c r="LL12" s="5">
        <v>13027</v>
      </c>
      <c r="LM12" s="5">
        <v>15434</v>
      </c>
      <c r="LN12" s="5">
        <v>12710</v>
      </c>
      <c r="LO12" s="5">
        <v>10706</v>
      </c>
      <c r="LP12" s="5">
        <v>8776</v>
      </c>
      <c r="LQ12" s="5">
        <v>8292</v>
      </c>
      <c r="LR12" s="5">
        <v>7706</v>
      </c>
      <c r="LS12" s="5">
        <v>8100</v>
      </c>
      <c r="LT12" s="5">
        <v>8549</v>
      </c>
      <c r="LU12" s="5">
        <v>6061</v>
      </c>
      <c r="LV12" s="5">
        <v>6113</v>
      </c>
      <c r="LW12" s="5">
        <v>6314</v>
      </c>
      <c r="LX12" s="5">
        <v>6191</v>
      </c>
      <c r="LY12" s="5">
        <v>5511</v>
      </c>
      <c r="LZ12" s="5">
        <v>5106</v>
      </c>
      <c r="MA12" s="5">
        <v>5714</v>
      </c>
      <c r="MB12" s="5">
        <v>5606</v>
      </c>
      <c r="MC12" s="5">
        <v>5476</v>
      </c>
      <c r="MD12" s="5">
        <v>4499</v>
      </c>
      <c r="ME12" s="5">
        <v>2017</v>
      </c>
      <c r="MF12" s="5">
        <v>1658</v>
      </c>
      <c r="MG12" s="5">
        <v>1221</v>
      </c>
      <c r="MH12" s="5">
        <v>1645</v>
      </c>
      <c r="MI12" s="5">
        <v>1496</v>
      </c>
      <c r="MJ12" s="5">
        <v>1710</v>
      </c>
      <c r="MK12" s="5">
        <v>2390</v>
      </c>
      <c r="ML12" s="5">
        <v>2664</v>
      </c>
      <c r="MM12" s="5">
        <v>2866</v>
      </c>
      <c r="MN12" s="5">
        <v>4214</v>
      </c>
      <c r="MO12" s="5">
        <v>3790</v>
      </c>
      <c r="MP12" s="5">
        <v>3075</v>
      </c>
      <c r="MQ12" s="5">
        <v>53</v>
      </c>
      <c r="MR12" s="5">
        <v>63</v>
      </c>
      <c r="MS12" s="5">
        <v>62</v>
      </c>
      <c r="MT12" s="5">
        <v>74</v>
      </c>
      <c r="MU12" s="5">
        <v>82</v>
      </c>
      <c r="MV12" s="5">
        <v>96</v>
      </c>
      <c r="MW12" s="5">
        <v>89</v>
      </c>
      <c r="MX12" s="5">
        <v>80</v>
      </c>
      <c r="MY12" s="5">
        <v>81</v>
      </c>
      <c r="MZ12" s="5">
        <v>94</v>
      </c>
      <c r="NA12" s="5">
        <v>78</v>
      </c>
      <c r="NB12" s="5">
        <v>105</v>
      </c>
      <c r="NC12" s="5">
        <v>179</v>
      </c>
      <c r="ND12" s="5">
        <v>215</v>
      </c>
      <c r="NE12" s="5" t="s">
        <v>220</v>
      </c>
      <c r="NF12" s="5" t="s">
        <v>220</v>
      </c>
      <c r="NG12" s="5" t="s">
        <v>220</v>
      </c>
      <c r="NH12" s="5" t="s">
        <v>220</v>
      </c>
      <c r="NI12" s="5" t="s">
        <v>220</v>
      </c>
      <c r="NJ12" s="5" t="s">
        <v>220</v>
      </c>
      <c r="NK12" s="5" t="s">
        <v>220</v>
      </c>
      <c r="NL12" s="5" t="s">
        <v>220</v>
      </c>
      <c r="NM12" s="5" t="s">
        <v>220</v>
      </c>
      <c r="NN12" s="5" t="s">
        <v>220</v>
      </c>
      <c r="NO12" s="5" t="s">
        <v>220</v>
      </c>
      <c r="NP12" s="5" t="s">
        <v>220</v>
      </c>
      <c r="NQ12" s="5" t="s">
        <v>220</v>
      </c>
      <c r="NR12" s="5" t="s">
        <v>220</v>
      </c>
      <c r="NS12" s="5" t="s">
        <v>220</v>
      </c>
      <c r="NT12" s="5" t="s">
        <v>220</v>
      </c>
      <c r="NU12" s="5" t="s">
        <v>220</v>
      </c>
      <c r="NV12" s="5" t="s">
        <v>220</v>
      </c>
      <c r="NW12" s="5">
        <v>0</v>
      </c>
      <c r="NX12" s="5">
        <v>0</v>
      </c>
      <c r="NY12" s="5">
        <v>0</v>
      </c>
      <c r="NZ12" s="5">
        <v>0</v>
      </c>
      <c r="OA12" s="5">
        <v>0</v>
      </c>
      <c r="OB12" s="5">
        <v>0</v>
      </c>
      <c r="OC12" s="5">
        <v>0</v>
      </c>
      <c r="OD12" s="5">
        <v>0</v>
      </c>
      <c r="OE12" s="5">
        <v>0</v>
      </c>
      <c r="OF12" s="5">
        <v>0</v>
      </c>
      <c r="OG12" s="5">
        <v>0</v>
      </c>
      <c r="OH12" s="5">
        <v>0</v>
      </c>
      <c r="OI12" s="5">
        <v>0</v>
      </c>
      <c r="OJ12" s="5">
        <v>0</v>
      </c>
      <c r="OK12" s="5" t="s">
        <v>220</v>
      </c>
      <c r="OL12" s="5" t="s">
        <v>220</v>
      </c>
      <c r="OM12" s="5" t="s">
        <v>220</v>
      </c>
      <c r="ON12" s="5" t="s">
        <v>220</v>
      </c>
      <c r="OO12" s="5" t="s">
        <v>220</v>
      </c>
      <c r="OP12" s="5" t="s">
        <v>220</v>
      </c>
      <c r="OQ12" s="5" t="s">
        <v>220</v>
      </c>
      <c r="OR12" s="5" t="s">
        <v>220</v>
      </c>
      <c r="OS12" s="5" t="s">
        <v>220</v>
      </c>
      <c r="OT12" s="5" t="s">
        <v>220</v>
      </c>
      <c r="OU12" s="5" t="s">
        <v>220</v>
      </c>
      <c r="OV12" s="5" t="s">
        <v>220</v>
      </c>
      <c r="OW12" s="5" t="s">
        <v>220</v>
      </c>
      <c r="OX12" s="5" t="s">
        <v>220</v>
      </c>
      <c r="OY12" s="5" t="s">
        <v>220</v>
      </c>
      <c r="OZ12" s="5" t="s">
        <v>220</v>
      </c>
      <c r="PA12" s="5" t="s">
        <v>220</v>
      </c>
      <c r="PB12" s="5" t="s">
        <v>220</v>
      </c>
      <c r="PC12" s="5">
        <v>38624</v>
      </c>
      <c r="PD12" s="5">
        <v>39434</v>
      </c>
      <c r="PE12" s="5">
        <v>38197</v>
      </c>
      <c r="PF12" s="5">
        <v>36340</v>
      </c>
      <c r="PG12" s="5">
        <v>33485</v>
      </c>
      <c r="PH12" s="5">
        <v>30029</v>
      </c>
      <c r="PI12" s="5">
        <v>28975</v>
      </c>
      <c r="PJ12" s="5">
        <v>25412</v>
      </c>
      <c r="PK12" s="5">
        <v>25663</v>
      </c>
      <c r="PL12" s="5">
        <v>25754</v>
      </c>
      <c r="PM12" s="5">
        <v>22871</v>
      </c>
      <c r="PN12" s="5">
        <v>26764</v>
      </c>
      <c r="PO12" s="5">
        <v>21166</v>
      </c>
      <c r="PP12" s="5">
        <v>17755</v>
      </c>
      <c r="PQ12" s="5">
        <v>20119</v>
      </c>
      <c r="PR12" s="5">
        <v>21674</v>
      </c>
      <c r="PS12" s="5">
        <v>24480</v>
      </c>
      <c r="PT12" s="5">
        <v>23273</v>
      </c>
      <c r="PU12" s="5">
        <v>25565</v>
      </c>
      <c r="PV12" s="5">
        <v>26735</v>
      </c>
      <c r="PW12" s="5">
        <v>19831</v>
      </c>
      <c r="PX12" s="5">
        <v>22507</v>
      </c>
      <c r="PY12" s="5">
        <v>14750</v>
      </c>
      <c r="PZ12" s="5">
        <v>13194</v>
      </c>
      <c r="QA12" s="5">
        <v>11026</v>
      </c>
      <c r="QB12" s="5">
        <v>13811</v>
      </c>
      <c r="QC12" s="5">
        <v>13121</v>
      </c>
      <c r="QD12" s="5">
        <v>13043</v>
      </c>
      <c r="QE12" s="5">
        <v>13655</v>
      </c>
      <c r="QF12" s="5">
        <v>12268</v>
      </c>
      <c r="QG12" s="5">
        <v>11684</v>
      </c>
      <c r="QH12" s="5">
        <v>12954</v>
      </c>
      <c r="QI12" s="5">
        <v>67833</v>
      </c>
      <c r="QJ12" s="5">
        <v>59665</v>
      </c>
      <c r="QK12" s="5">
        <v>53048</v>
      </c>
      <c r="QL12" s="5">
        <v>51079</v>
      </c>
      <c r="QM12" s="5">
        <v>39468</v>
      </c>
      <c r="QN12" s="5">
        <v>36743</v>
      </c>
      <c r="QO12" s="5">
        <v>30446</v>
      </c>
      <c r="QP12" s="5">
        <v>26197</v>
      </c>
      <c r="QQ12" s="5">
        <v>33078</v>
      </c>
      <c r="QR12" s="5">
        <v>23693</v>
      </c>
      <c r="QS12" s="5">
        <v>18644</v>
      </c>
      <c r="QT12" s="5">
        <v>12545</v>
      </c>
      <c r="QU12" s="5">
        <v>14866</v>
      </c>
      <c r="QV12" s="5">
        <v>14846</v>
      </c>
      <c r="QW12" s="5">
        <v>13669</v>
      </c>
      <c r="QX12" s="5">
        <v>12904</v>
      </c>
      <c r="QY12" s="5">
        <v>13078</v>
      </c>
      <c r="QZ12" s="5">
        <v>13061</v>
      </c>
      <c r="RA12" s="5">
        <v>15907</v>
      </c>
      <c r="RB12" s="5">
        <v>12278</v>
      </c>
      <c r="RC12" s="5">
        <v>15495</v>
      </c>
      <c r="RD12" s="5">
        <v>11476</v>
      </c>
      <c r="RE12" s="5">
        <v>5703</v>
      </c>
      <c r="RF12" s="5">
        <v>7309</v>
      </c>
      <c r="RG12" s="5">
        <v>3977</v>
      </c>
      <c r="RH12" s="5">
        <v>4642</v>
      </c>
      <c r="RI12" s="5">
        <v>5731</v>
      </c>
      <c r="RJ12" s="5">
        <v>7134</v>
      </c>
      <c r="RK12" s="5">
        <v>8310</v>
      </c>
      <c r="RL12" s="5">
        <v>10099</v>
      </c>
      <c r="RM12" s="5">
        <v>8821</v>
      </c>
      <c r="RN12" s="5">
        <v>8633</v>
      </c>
      <c r="RO12" s="5">
        <v>61511</v>
      </c>
      <c r="RP12" s="5">
        <v>69421</v>
      </c>
      <c r="RQ12" s="5">
        <v>64348</v>
      </c>
      <c r="RR12" s="5">
        <v>89038</v>
      </c>
      <c r="RS12" s="5">
        <v>80958</v>
      </c>
      <c r="RT12" s="5">
        <v>60224</v>
      </c>
      <c r="RU12" s="5">
        <v>55157</v>
      </c>
      <c r="RV12" s="5">
        <v>58671</v>
      </c>
      <c r="RW12" s="5">
        <v>58347</v>
      </c>
      <c r="RX12" s="5">
        <v>56000</v>
      </c>
      <c r="RY12" s="5">
        <v>51598</v>
      </c>
      <c r="RZ12" s="5">
        <v>49861</v>
      </c>
      <c r="SA12" s="5">
        <v>43131</v>
      </c>
      <c r="SB12" s="5">
        <v>33523</v>
      </c>
      <c r="SC12" s="5">
        <v>34421</v>
      </c>
      <c r="SD12" s="5">
        <v>34525</v>
      </c>
      <c r="SE12" s="5">
        <v>40621</v>
      </c>
      <c r="SF12" s="5">
        <v>46794</v>
      </c>
      <c r="SG12" s="5">
        <v>48450</v>
      </c>
      <c r="SH12" s="5">
        <v>35249</v>
      </c>
      <c r="SI12" s="5">
        <v>33387</v>
      </c>
      <c r="SJ12" s="5">
        <v>17164</v>
      </c>
      <c r="SK12" s="5">
        <v>18331</v>
      </c>
      <c r="SL12" s="5">
        <v>19995</v>
      </c>
      <c r="SM12" s="5">
        <v>17449</v>
      </c>
      <c r="SN12" s="5">
        <v>18259</v>
      </c>
      <c r="SO12" s="5">
        <v>18450</v>
      </c>
      <c r="SP12" s="5">
        <v>18773</v>
      </c>
      <c r="SQ12" s="5">
        <v>16979</v>
      </c>
      <c r="SR12" s="5">
        <v>16255</v>
      </c>
      <c r="SS12" s="5">
        <v>16192</v>
      </c>
      <c r="ST12" s="5">
        <v>15536</v>
      </c>
      <c r="SU12" s="5">
        <v>32342</v>
      </c>
      <c r="SV12" s="5">
        <v>35701</v>
      </c>
      <c r="SW12" s="5">
        <v>36619</v>
      </c>
      <c r="SX12" s="5">
        <v>37025</v>
      </c>
      <c r="SY12" s="5">
        <v>35384</v>
      </c>
      <c r="SZ12" s="5">
        <v>34973</v>
      </c>
      <c r="TA12" s="5">
        <v>36230</v>
      </c>
      <c r="TB12" s="5">
        <v>37028</v>
      </c>
      <c r="TC12" s="5">
        <v>31840</v>
      </c>
      <c r="TD12" s="5">
        <v>25219</v>
      </c>
      <c r="TE12" s="5">
        <v>23368</v>
      </c>
      <c r="TF12" s="5">
        <v>21996</v>
      </c>
      <c r="TG12" s="5">
        <v>18422</v>
      </c>
      <c r="TH12" s="5">
        <v>12767</v>
      </c>
      <c r="TI12" s="5">
        <v>8582</v>
      </c>
      <c r="TJ12" s="5">
        <v>10208</v>
      </c>
      <c r="TK12" s="5">
        <v>3551</v>
      </c>
      <c r="TL12" s="5">
        <v>1535</v>
      </c>
      <c r="TM12" s="5">
        <v>2544</v>
      </c>
      <c r="TN12" s="5">
        <v>6055</v>
      </c>
      <c r="TO12" s="5">
        <v>8016</v>
      </c>
      <c r="TP12" s="5">
        <v>4472</v>
      </c>
      <c r="TQ12" s="5">
        <v>3480</v>
      </c>
      <c r="TR12" s="5">
        <v>4153</v>
      </c>
      <c r="TS12" s="5">
        <v>6676</v>
      </c>
      <c r="TT12" s="5">
        <v>9028</v>
      </c>
      <c r="TU12" s="5">
        <v>10133</v>
      </c>
      <c r="TV12" s="5">
        <v>9285</v>
      </c>
      <c r="TW12" s="5">
        <v>8214</v>
      </c>
      <c r="TX12" s="5">
        <v>7092</v>
      </c>
      <c r="TY12" s="5">
        <v>5169</v>
      </c>
      <c r="TZ12" s="5">
        <v>5470</v>
      </c>
      <c r="UA12" s="5">
        <v>0</v>
      </c>
      <c r="UB12" s="5">
        <v>0</v>
      </c>
      <c r="UC12" s="5">
        <v>0</v>
      </c>
      <c r="UD12" s="5">
        <v>0</v>
      </c>
      <c r="UE12" s="5">
        <v>4</v>
      </c>
      <c r="UF12" s="5">
        <v>0</v>
      </c>
      <c r="UG12" s="5">
        <v>0</v>
      </c>
      <c r="UH12" s="5">
        <v>2</v>
      </c>
      <c r="UI12" s="5">
        <v>2</v>
      </c>
      <c r="UJ12" s="5">
        <v>1392</v>
      </c>
      <c r="UK12" s="5">
        <v>1259</v>
      </c>
      <c r="UL12" s="5">
        <v>1318</v>
      </c>
      <c r="UM12" s="5">
        <v>2572</v>
      </c>
      <c r="UN12" s="5">
        <v>4450</v>
      </c>
      <c r="UO12" s="5">
        <v>5162</v>
      </c>
      <c r="UP12" s="5">
        <v>5021</v>
      </c>
      <c r="UQ12" s="5">
        <v>7511</v>
      </c>
      <c r="UR12" s="5">
        <v>10142</v>
      </c>
      <c r="US12" s="5">
        <v>4263</v>
      </c>
      <c r="UT12" s="5">
        <v>37</v>
      </c>
      <c r="UU12" s="5">
        <v>261</v>
      </c>
      <c r="UV12" s="5">
        <v>118</v>
      </c>
      <c r="UW12" s="5">
        <v>467</v>
      </c>
      <c r="UX12" s="5">
        <v>450</v>
      </c>
      <c r="UY12" s="5">
        <v>5</v>
      </c>
      <c r="UZ12" s="5">
        <v>1</v>
      </c>
      <c r="VA12" s="5">
        <v>0</v>
      </c>
      <c r="VB12" s="5">
        <v>0</v>
      </c>
      <c r="VC12" s="5">
        <v>0</v>
      </c>
      <c r="VD12" s="5">
        <v>16</v>
      </c>
      <c r="VE12" s="5">
        <v>31</v>
      </c>
      <c r="VF12" s="5">
        <v>0</v>
      </c>
      <c r="VG12" s="5">
        <v>96798</v>
      </c>
      <c r="VH12" s="5">
        <v>104860</v>
      </c>
      <c r="VI12" s="5">
        <v>77061</v>
      </c>
      <c r="VJ12" s="5">
        <v>89711</v>
      </c>
      <c r="VK12" s="5">
        <v>59016</v>
      </c>
      <c r="VL12" s="5">
        <v>60564</v>
      </c>
      <c r="VM12" s="5">
        <v>59830</v>
      </c>
      <c r="VN12" s="5">
        <v>64203</v>
      </c>
      <c r="VO12" s="5">
        <v>55400</v>
      </c>
      <c r="VP12" s="5">
        <v>50343</v>
      </c>
      <c r="VQ12" s="5">
        <v>50297</v>
      </c>
      <c r="VR12" s="5">
        <v>49090</v>
      </c>
      <c r="VS12" s="5">
        <v>41884</v>
      </c>
      <c r="VT12" s="5">
        <v>45605</v>
      </c>
      <c r="VU12" s="5">
        <v>55781</v>
      </c>
      <c r="VV12" s="5">
        <v>48147</v>
      </c>
      <c r="VW12" s="5">
        <v>48147</v>
      </c>
      <c r="VX12" s="5">
        <v>51388</v>
      </c>
      <c r="VY12" s="5">
        <v>43961</v>
      </c>
      <c r="VZ12" s="5">
        <v>44481</v>
      </c>
      <c r="WA12" s="5">
        <v>68565</v>
      </c>
      <c r="WB12" s="5">
        <v>118986</v>
      </c>
      <c r="WC12" s="5">
        <v>71919</v>
      </c>
      <c r="WD12" s="5">
        <v>52407</v>
      </c>
      <c r="WE12" s="5">
        <v>50860</v>
      </c>
      <c r="WF12" s="5">
        <v>54502</v>
      </c>
      <c r="WG12" s="5">
        <v>63706</v>
      </c>
      <c r="WH12" s="5">
        <v>51941</v>
      </c>
      <c r="WI12" s="5">
        <v>54082</v>
      </c>
      <c r="WJ12" s="5">
        <v>51579</v>
      </c>
      <c r="WK12" s="5">
        <v>48480</v>
      </c>
      <c r="WL12" s="5">
        <v>39417</v>
      </c>
      <c r="WM12" s="5">
        <v>-4</v>
      </c>
      <c r="WN12" s="5">
        <v>326</v>
      </c>
      <c r="WO12" s="5">
        <v>2762</v>
      </c>
      <c r="WP12" s="5">
        <v>2636</v>
      </c>
      <c r="WQ12" s="5">
        <v>4596</v>
      </c>
      <c r="WR12" s="5">
        <v>3406</v>
      </c>
      <c r="WS12" s="5">
        <v>2457</v>
      </c>
      <c r="WT12" s="5">
        <v>2436</v>
      </c>
      <c r="WU12" s="5">
        <v>2678</v>
      </c>
      <c r="WV12" s="5">
        <v>2350</v>
      </c>
      <c r="WW12" s="5">
        <v>1543</v>
      </c>
      <c r="WX12" s="5">
        <v>-487</v>
      </c>
      <c r="WY12" s="5">
        <v>-494</v>
      </c>
      <c r="WZ12" s="5">
        <v>374</v>
      </c>
      <c r="XA12" s="5">
        <v>-1207</v>
      </c>
      <c r="XB12" s="5">
        <v>1308</v>
      </c>
      <c r="XC12" s="5">
        <v>603</v>
      </c>
      <c r="XD12" s="5">
        <v>1700</v>
      </c>
      <c r="XE12" s="5">
        <v>2518</v>
      </c>
      <c r="XF12" s="5">
        <v>4010</v>
      </c>
      <c r="XG12" s="5">
        <v>1224</v>
      </c>
      <c r="XH12" s="5">
        <v>155</v>
      </c>
      <c r="XI12" s="5">
        <v>575</v>
      </c>
      <c r="XJ12" s="5">
        <v>761</v>
      </c>
      <c r="XK12" s="5">
        <v>720</v>
      </c>
      <c r="XL12" s="5">
        <v>824</v>
      </c>
      <c r="XM12" s="5">
        <v>1176</v>
      </c>
      <c r="XN12" s="5">
        <v>1249</v>
      </c>
      <c r="XO12" s="5">
        <v>1152</v>
      </c>
      <c r="XP12" s="5">
        <v>1124</v>
      </c>
      <c r="XQ12" s="5">
        <v>1211</v>
      </c>
      <c r="XR12" s="5">
        <v>1457</v>
      </c>
      <c r="XS12" s="2">
        <v>963</v>
      </c>
      <c r="XT12" s="3" t="s">
        <v>222</v>
      </c>
      <c r="XU12" s="3" t="s">
        <v>221</v>
      </c>
      <c r="XV12" s="3" t="s">
        <v>221</v>
      </c>
      <c r="XW12" s="3" t="s">
        <v>221</v>
      </c>
      <c r="XX12" s="3" t="s">
        <v>222</v>
      </c>
      <c r="XY12" s="3" t="s">
        <v>222</v>
      </c>
      <c r="XZ12" s="3" t="s">
        <v>229</v>
      </c>
    </row>
    <row r="13" spans="1:650" x14ac:dyDescent="0.3">
      <c r="A13" s="1" t="s">
        <v>11</v>
      </c>
      <c r="B13" s="2">
        <v>4057075</v>
      </c>
      <c r="C13" s="5">
        <v>4564</v>
      </c>
      <c r="D13" s="5">
        <v>3653</v>
      </c>
      <c r="E13" s="5">
        <v>5256</v>
      </c>
      <c r="F13" s="5">
        <v>935</v>
      </c>
      <c r="G13" s="5">
        <v>1260</v>
      </c>
      <c r="H13" s="5">
        <v>11692</v>
      </c>
      <c r="I13" s="5">
        <v>1135</v>
      </c>
      <c r="J13" s="5">
        <v>1241</v>
      </c>
      <c r="K13" s="5">
        <v>1146</v>
      </c>
      <c r="L13" s="5">
        <v>327</v>
      </c>
      <c r="M13" s="5">
        <v>29343</v>
      </c>
      <c r="N13" s="5">
        <v>589</v>
      </c>
      <c r="O13" s="5">
        <v>1140</v>
      </c>
      <c r="P13" s="5">
        <v>484</v>
      </c>
      <c r="Q13" s="5">
        <v>227</v>
      </c>
      <c r="R13" s="5">
        <v>573</v>
      </c>
      <c r="S13" s="5">
        <v>349</v>
      </c>
      <c r="T13" s="5">
        <v>1955</v>
      </c>
      <c r="U13" s="5">
        <v>7920</v>
      </c>
      <c r="V13" s="5">
        <v>197</v>
      </c>
      <c r="W13" s="5">
        <v>14826</v>
      </c>
      <c r="X13" s="5">
        <v>490</v>
      </c>
      <c r="Y13" s="5">
        <v>16</v>
      </c>
      <c r="Z13" s="5">
        <v>464</v>
      </c>
      <c r="AA13" s="5">
        <v>865</v>
      </c>
      <c r="AB13" s="5">
        <v>971</v>
      </c>
      <c r="AC13" s="5">
        <v>1309</v>
      </c>
      <c r="AD13" s="5">
        <v>451</v>
      </c>
      <c r="AE13" s="5">
        <v>258</v>
      </c>
      <c r="AF13" s="5">
        <v>2</v>
      </c>
      <c r="AG13" s="5">
        <v>51</v>
      </c>
      <c r="AH13" s="5">
        <v>5</v>
      </c>
      <c r="AI13" s="5">
        <v>35887</v>
      </c>
      <c r="AJ13" s="5">
        <v>44263</v>
      </c>
      <c r="AK13" s="5">
        <v>51910</v>
      </c>
      <c r="AL13" s="5">
        <v>162885</v>
      </c>
      <c r="AM13" s="5">
        <v>51040</v>
      </c>
      <c r="AN13" s="5">
        <v>35595</v>
      </c>
      <c r="AO13" s="5">
        <v>33556</v>
      </c>
      <c r="AP13" s="5">
        <v>23648</v>
      </c>
      <c r="AQ13" s="5">
        <v>24446</v>
      </c>
      <c r="AR13" s="5">
        <v>21299</v>
      </c>
      <c r="AS13" s="5">
        <v>30607</v>
      </c>
      <c r="AT13" s="5">
        <v>33704</v>
      </c>
      <c r="AU13" s="5">
        <v>25108</v>
      </c>
      <c r="AV13" s="5">
        <v>5156</v>
      </c>
      <c r="AW13" s="5">
        <v>132224</v>
      </c>
      <c r="AX13" s="5">
        <v>16373</v>
      </c>
      <c r="AY13" s="5">
        <v>114174</v>
      </c>
      <c r="AZ13" s="5">
        <v>51004</v>
      </c>
      <c r="BA13" s="5">
        <v>20110</v>
      </c>
      <c r="BB13" s="5">
        <v>9119</v>
      </c>
      <c r="BC13" s="5">
        <v>12162</v>
      </c>
      <c r="BD13" s="5">
        <v>10972</v>
      </c>
      <c r="BE13" s="5">
        <v>9505</v>
      </c>
      <c r="BF13" s="5">
        <v>4196</v>
      </c>
      <c r="BG13" s="5">
        <v>16040</v>
      </c>
      <c r="BH13" s="5">
        <v>35233</v>
      </c>
      <c r="BI13" s="5">
        <v>9902</v>
      </c>
      <c r="BJ13" s="5">
        <v>34075</v>
      </c>
      <c r="BK13" s="5">
        <v>6514</v>
      </c>
      <c r="BL13" s="5">
        <v>6722</v>
      </c>
      <c r="BM13" s="5">
        <v>5908</v>
      </c>
      <c r="BN13" s="5">
        <v>4444</v>
      </c>
      <c r="BO13" s="5">
        <v>54775</v>
      </c>
      <c r="BP13" s="5">
        <v>42706</v>
      </c>
      <c r="BQ13" s="5">
        <v>49918</v>
      </c>
      <c r="BR13" s="5">
        <v>44250</v>
      </c>
      <c r="BS13" s="5">
        <v>38387</v>
      </c>
      <c r="BT13" s="5">
        <v>40768</v>
      </c>
      <c r="BU13" s="5">
        <v>25773</v>
      </c>
      <c r="BV13" s="5">
        <v>24252</v>
      </c>
      <c r="BW13" s="5">
        <v>27178</v>
      </c>
      <c r="BX13" s="5">
        <v>27709</v>
      </c>
      <c r="BY13" s="5">
        <v>13343</v>
      </c>
      <c r="BZ13" s="5">
        <v>18652</v>
      </c>
      <c r="CA13" s="5">
        <v>62718</v>
      </c>
      <c r="CB13" s="5">
        <v>16063</v>
      </c>
      <c r="CC13" s="5">
        <v>33255</v>
      </c>
      <c r="CD13" s="5">
        <v>34137</v>
      </c>
      <c r="CE13" s="5">
        <v>10835</v>
      </c>
      <c r="CF13" s="5">
        <v>7100</v>
      </c>
      <c r="CG13" s="5">
        <v>9734</v>
      </c>
      <c r="CH13" s="5">
        <v>9795</v>
      </c>
      <c r="CI13" s="5">
        <v>7794</v>
      </c>
      <c r="CJ13" s="5">
        <v>3801</v>
      </c>
      <c r="CK13" s="5">
        <v>11362</v>
      </c>
      <c r="CL13" s="5">
        <v>3708</v>
      </c>
      <c r="CM13" s="5">
        <v>10184</v>
      </c>
      <c r="CN13" s="5">
        <v>11332</v>
      </c>
      <c r="CO13" s="5">
        <v>10258</v>
      </c>
      <c r="CP13" s="5">
        <v>3892</v>
      </c>
      <c r="CQ13" s="5">
        <v>4542</v>
      </c>
      <c r="CR13" s="5">
        <v>3482</v>
      </c>
      <c r="CS13" s="5">
        <v>2723</v>
      </c>
      <c r="CT13" s="5">
        <v>3404</v>
      </c>
      <c r="CU13" s="5">
        <v>125908</v>
      </c>
      <c r="CV13" s="5">
        <v>116411</v>
      </c>
      <c r="CW13" s="5">
        <v>101978</v>
      </c>
      <c r="CX13" s="5">
        <v>91970</v>
      </c>
      <c r="CY13" s="5">
        <v>109014</v>
      </c>
      <c r="CZ13" s="5">
        <v>79545</v>
      </c>
      <c r="DA13" s="5">
        <v>72181</v>
      </c>
      <c r="DB13" s="5">
        <v>70084</v>
      </c>
      <c r="DC13" s="5">
        <v>79932</v>
      </c>
      <c r="DD13" s="5">
        <v>64963</v>
      </c>
      <c r="DE13" s="5">
        <v>69480</v>
      </c>
      <c r="DF13" s="5">
        <v>79172</v>
      </c>
      <c r="DG13" s="5">
        <v>55369</v>
      </c>
      <c r="DH13" s="5">
        <v>47546</v>
      </c>
      <c r="DI13" s="5">
        <v>35476</v>
      </c>
      <c r="DJ13" s="5">
        <v>38519</v>
      </c>
      <c r="DK13" s="5">
        <v>27381</v>
      </c>
      <c r="DL13" s="5">
        <v>22744</v>
      </c>
      <c r="DM13" s="5">
        <v>27179</v>
      </c>
      <c r="DN13" s="5">
        <v>33800</v>
      </c>
      <c r="DO13" s="5">
        <v>35111</v>
      </c>
      <c r="DP13" s="5">
        <v>32098</v>
      </c>
      <c r="DQ13" s="5">
        <v>32788</v>
      </c>
      <c r="DR13" s="5">
        <v>33033</v>
      </c>
      <c r="DS13" s="5">
        <v>55975</v>
      </c>
      <c r="DT13" s="5">
        <v>30921</v>
      </c>
      <c r="DU13" s="5">
        <v>26138</v>
      </c>
      <c r="DV13" s="5">
        <v>26206</v>
      </c>
      <c r="DW13" s="5">
        <v>19578</v>
      </c>
      <c r="DX13" s="5">
        <v>17627</v>
      </c>
      <c r="DY13" s="5">
        <v>16867</v>
      </c>
      <c r="DZ13" s="5">
        <v>13835</v>
      </c>
      <c r="EA13" s="5">
        <v>8525</v>
      </c>
      <c r="EB13" s="5">
        <v>9826</v>
      </c>
      <c r="EC13" s="5">
        <v>8692</v>
      </c>
      <c r="ED13" s="5">
        <v>11567</v>
      </c>
      <c r="EE13" s="5">
        <v>10437</v>
      </c>
      <c r="EF13" s="5">
        <v>11179</v>
      </c>
      <c r="EG13" s="5">
        <v>15360</v>
      </c>
      <c r="EH13" s="5">
        <v>16573</v>
      </c>
      <c r="EI13" s="5">
        <v>8900</v>
      </c>
      <c r="EJ13" s="5">
        <v>21113</v>
      </c>
      <c r="EK13" s="5">
        <v>11163</v>
      </c>
      <c r="EL13" s="5">
        <v>9139</v>
      </c>
      <c r="EM13" s="5">
        <v>6928</v>
      </c>
      <c r="EN13" s="5">
        <v>4658</v>
      </c>
      <c r="EO13" s="5">
        <v>6966</v>
      </c>
      <c r="EP13" s="5">
        <v>2753</v>
      </c>
      <c r="EQ13" s="5">
        <v>3953</v>
      </c>
      <c r="ER13" s="5">
        <v>737</v>
      </c>
      <c r="ES13" s="5">
        <v>1390</v>
      </c>
      <c r="ET13" s="5">
        <v>3458</v>
      </c>
      <c r="EU13" s="5">
        <v>4115</v>
      </c>
      <c r="EV13" s="5">
        <v>4927</v>
      </c>
      <c r="EW13" s="5">
        <v>3374</v>
      </c>
      <c r="EX13" s="5">
        <v>2013</v>
      </c>
      <c r="EY13" s="5">
        <v>2164</v>
      </c>
      <c r="EZ13" s="5">
        <v>9546</v>
      </c>
      <c r="FA13" s="5">
        <v>12156</v>
      </c>
      <c r="FB13" s="5">
        <v>6648</v>
      </c>
      <c r="FC13" s="5">
        <v>7096</v>
      </c>
      <c r="FD13" s="5">
        <v>7689</v>
      </c>
      <c r="FE13" s="5">
        <v>9899</v>
      </c>
      <c r="FF13" s="5">
        <v>2744</v>
      </c>
      <c r="FG13" s="5">
        <v>0</v>
      </c>
      <c r="FH13" s="5">
        <v>0</v>
      </c>
      <c r="FI13" s="5">
        <v>0</v>
      </c>
      <c r="FJ13" s="5">
        <v>0</v>
      </c>
      <c r="FK13" s="5">
        <v>0</v>
      </c>
      <c r="FL13" s="5">
        <v>0</v>
      </c>
      <c r="FM13" s="5">
        <v>0</v>
      </c>
      <c r="FN13" s="5">
        <v>0</v>
      </c>
      <c r="FO13" s="5">
        <v>0</v>
      </c>
      <c r="FP13" s="5">
        <v>0</v>
      </c>
      <c r="FQ13" s="5">
        <v>0</v>
      </c>
      <c r="FR13" s="5">
        <v>0</v>
      </c>
      <c r="FS13" s="5">
        <v>0</v>
      </c>
      <c r="FT13" s="5">
        <v>0</v>
      </c>
      <c r="FU13" s="5" t="s">
        <v>220</v>
      </c>
      <c r="FV13" s="5" t="s">
        <v>220</v>
      </c>
      <c r="FW13" s="5" t="s">
        <v>220</v>
      </c>
      <c r="FX13" s="5" t="s">
        <v>220</v>
      </c>
      <c r="FY13" s="5" t="s">
        <v>220</v>
      </c>
      <c r="FZ13" s="5" t="s">
        <v>220</v>
      </c>
      <c r="GA13" s="5" t="s">
        <v>220</v>
      </c>
      <c r="GB13" s="5" t="s">
        <v>220</v>
      </c>
      <c r="GC13" s="5" t="s">
        <v>220</v>
      </c>
      <c r="GD13" s="5" t="s">
        <v>220</v>
      </c>
      <c r="GE13" s="5" t="s">
        <v>220</v>
      </c>
      <c r="GF13" s="5" t="s">
        <v>220</v>
      </c>
      <c r="GG13" s="5" t="s">
        <v>220</v>
      </c>
      <c r="GH13" s="5" t="s">
        <v>220</v>
      </c>
      <c r="GI13" s="5" t="s">
        <v>220</v>
      </c>
      <c r="GJ13" s="5" t="s">
        <v>220</v>
      </c>
      <c r="GK13" s="5" t="s">
        <v>220</v>
      </c>
      <c r="GL13" s="5" t="s">
        <v>220</v>
      </c>
      <c r="GM13" s="5">
        <v>229660</v>
      </c>
      <c r="GN13" s="5">
        <v>217145</v>
      </c>
      <c r="GO13" s="5">
        <v>217754</v>
      </c>
      <c r="GP13" s="5">
        <v>311607</v>
      </c>
      <c r="GQ13" s="5">
        <v>210138</v>
      </c>
      <c r="GR13" s="5">
        <v>178779</v>
      </c>
      <c r="GS13" s="5">
        <v>148005</v>
      </c>
      <c r="GT13" s="5">
        <v>135799</v>
      </c>
      <c r="GU13" s="5">
        <v>141603</v>
      </c>
      <c r="GV13" s="5">
        <v>135411</v>
      </c>
      <c r="GW13" s="5">
        <v>153936</v>
      </c>
      <c r="GX13" s="5">
        <v>141256</v>
      </c>
      <c r="GY13" s="5">
        <v>151262</v>
      </c>
      <c r="GZ13" s="5">
        <v>73907</v>
      </c>
      <c r="HA13" s="5">
        <v>208147</v>
      </c>
      <c r="HB13" s="5">
        <v>92355</v>
      </c>
      <c r="HC13" s="5">
        <v>156693</v>
      </c>
      <c r="HD13" s="5">
        <v>83540</v>
      </c>
      <c r="HE13" s="5">
        <v>66332</v>
      </c>
      <c r="HF13" s="5">
        <v>56370</v>
      </c>
      <c r="HG13" s="5">
        <v>74008</v>
      </c>
      <c r="HH13" s="5">
        <v>52288</v>
      </c>
      <c r="HI13" s="5">
        <v>57046</v>
      </c>
      <c r="HJ13" s="5">
        <v>43415</v>
      </c>
      <c r="HK13" s="5">
        <v>85229</v>
      </c>
      <c r="HL13" s="5">
        <v>120878</v>
      </c>
      <c r="HM13" s="5">
        <v>59764</v>
      </c>
      <c r="HN13" s="5">
        <v>71272</v>
      </c>
      <c r="HO13" s="5">
        <v>37988</v>
      </c>
      <c r="HP13" s="5">
        <v>35522</v>
      </c>
      <c r="HQ13" s="5">
        <v>35449</v>
      </c>
      <c r="HR13" s="5">
        <v>24431</v>
      </c>
      <c r="HS13" s="5">
        <v>333701</v>
      </c>
      <c r="HT13" s="5">
        <v>340899</v>
      </c>
      <c r="HU13" s="5">
        <v>342202</v>
      </c>
      <c r="HV13" s="5">
        <v>373450</v>
      </c>
      <c r="HW13" s="5">
        <v>419296</v>
      </c>
      <c r="HX13" s="5">
        <v>439807</v>
      </c>
      <c r="HY13" s="5">
        <v>500646</v>
      </c>
      <c r="HZ13" s="5">
        <v>513648</v>
      </c>
      <c r="IA13" s="5">
        <v>560464</v>
      </c>
      <c r="IB13" s="5">
        <v>581932</v>
      </c>
      <c r="IC13" s="5">
        <v>494440</v>
      </c>
      <c r="ID13" s="5">
        <v>514562</v>
      </c>
      <c r="IE13" s="5">
        <v>364230</v>
      </c>
      <c r="IF13" s="5">
        <v>417837</v>
      </c>
      <c r="IG13" s="5">
        <v>440100</v>
      </c>
      <c r="IH13" s="5">
        <v>350735</v>
      </c>
      <c r="II13" s="5">
        <v>317544</v>
      </c>
      <c r="IJ13" s="5">
        <v>267095</v>
      </c>
      <c r="IK13" s="5">
        <v>667316</v>
      </c>
      <c r="IL13" s="5">
        <v>1129071</v>
      </c>
      <c r="IM13" s="5">
        <v>616157</v>
      </c>
      <c r="IN13" s="5">
        <v>535578</v>
      </c>
      <c r="IO13" s="5">
        <v>371573</v>
      </c>
      <c r="IP13" s="5">
        <v>262098</v>
      </c>
      <c r="IQ13" s="5">
        <v>152498</v>
      </c>
      <c r="IR13" s="5">
        <v>155986</v>
      </c>
      <c r="IS13" s="5">
        <v>168228</v>
      </c>
      <c r="IT13" s="5">
        <v>137912</v>
      </c>
      <c r="IU13" s="5">
        <v>113456</v>
      </c>
      <c r="IV13" s="5">
        <v>112034</v>
      </c>
      <c r="IW13" s="5">
        <v>105777</v>
      </c>
      <c r="IX13" s="5">
        <v>100128</v>
      </c>
      <c r="IY13" s="5">
        <v>24087</v>
      </c>
      <c r="IZ13" s="5">
        <v>21075</v>
      </c>
      <c r="JA13" s="5">
        <v>25684</v>
      </c>
      <c r="JB13" s="5">
        <v>24435</v>
      </c>
      <c r="JC13" s="5">
        <v>17874</v>
      </c>
      <c r="JD13" s="5">
        <v>22350</v>
      </c>
      <c r="JE13" s="5">
        <v>20568</v>
      </c>
      <c r="JF13" s="5">
        <v>22681</v>
      </c>
      <c r="JG13" s="5">
        <v>18761</v>
      </c>
      <c r="JH13" s="5">
        <v>14092</v>
      </c>
      <c r="JI13" s="5">
        <v>17791</v>
      </c>
      <c r="JJ13" s="5">
        <v>16247</v>
      </c>
      <c r="JK13" s="5">
        <v>15627</v>
      </c>
      <c r="JL13" s="5">
        <v>13172</v>
      </c>
      <c r="JM13" s="5">
        <v>12246</v>
      </c>
      <c r="JN13" s="5">
        <v>13301</v>
      </c>
      <c r="JO13" s="5">
        <v>12139</v>
      </c>
      <c r="JP13" s="5">
        <v>9021</v>
      </c>
      <c r="JQ13" s="5">
        <v>9473</v>
      </c>
      <c r="JR13" s="5">
        <v>8364</v>
      </c>
      <c r="JS13" s="5">
        <v>8649</v>
      </c>
      <c r="JT13" s="5">
        <v>10276</v>
      </c>
      <c r="JU13" s="5">
        <v>9222</v>
      </c>
      <c r="JV13" s="5">
        <v>9277</v>
      </c>
      <c r="JW13" s="5">
        <v>9058</v>
      </c>
      <c r="JX13" s="5">
        <v>10445</v>
      </c>
      <c r="JY13" s="5">
        <v>11567</v>
      </c>
      <c r="JZ13" s="5">
        <v>10222</v>
      </c>
      <c r="KA13" s="5">
        <v>10115</v>
      </c>
      <c r="KB13" s="5">
        <v>10195</v>
      </c>
      <c r="KC13" s="5">
        <v>9200</v>
      </c>
      <c r="KD13" s="5">
        <v>8502</v>
      </c>
      <c r="KE13" s="5">
        <v>25985</v>
      </c>
      <c r="KF13" s="5">
        <v>25512</v>
      </c>
      <c r="KG13" s="5">
        <v>28788</v>
      </c>
      <c r="KH13" s="5">
        <v>26198</v>
      </c>
      <c r="KI13" s="5">
        <v>25372</v>
      </c>
      <c r="KJ13" s="5">
        <v>26731</v>
      </c>
      <c r="KK13" s="5">
        <v>25886</v>
      </c>
      <c r="KL13" s="5">
        <v>24662</v>
      </c>
      <c r="KM13" s="5">
        <v>24455</v>
      </c>
      <c r="KN13" s="5">
        <v>24603</v>
      </c>
      <c r="KO13" s="5">
        <v>20285</v>
      </c>
      <c r="KP13" s="5">
        <v>20011</v>
      </c>
      <c r="KQ13" s="5">
        <v>19470</v>
      </c>
      <c r="KR13" s="5">
        <v>16797</v>
      </c>
      <c r="KS13" s="5">
        <v>14078</v>
      </c>
      <c r="KT13" s="5">
        <v>13432</v>
      </c>
      <c r="KU13" s="5">
        <v>12839</v>
      </c>
      <c r="KV13" s="5">
        <v>12122</v>
      </c>
      <c r="KW13" s="5">
        <v>13891</v>
      </c>
      <c r="KX13" s="5">
        <v>14299</v>
      </c>
      <c r="KY13" s="5">
        <v>13995</v>
      </c>
      <c r="KZ13" s="5">
        <v>16037</v>
      </c>
      <c r="LA13" s="5">
        <v>14483</v>
      </c>
      <c r="LB13" s="5">
        <v>12940</v>
      </c>
      <c r="LC13" s="5">
        <v>10614</v>
      </c>
      <c r="LD13" s="5">
        <v>11669</v>
      </c>
      <c r="LE13" s="5">
        <v>12637</v>
      </c>
      <c r="LF13" s="5">
        <v>11083</v>
      </c>
      <c r="LG13" s="5">
        <v>12478</v>
      </c>
      <c r="LH13" s="5">
        <v>10787</v>
      </c>
      <c r="LI13" s="5">
        <v>10632</v>
      </c>
      <c r="LJ13" s="5">
        <v>9399</v>
      </c>
      <c r="LK13" s="5">
        <v>2969</v>
      </c>
      <c r="LL13" s="5">
        <v>3306</v>
      </c>
      <c r="LM13" s="5">
        <v>4560</v>
      </c>
      <c r="LN13" s="5">
        <v>4892</v>
      </c>
      <c r="LO13" s="5">
        <v>4171</v>
      </c>
      <c r="LP13" s="5">
        <v>4433</v>
      </c>
      <c r="LQ13" s="5">
        <v>4377</v>
      </c>
      <c r="LR13" s="5">
        <v>5570</v>
      </c>
      <c r="LS13" s="5">
        <v>5323</v>
      </c>
      <c r="LT13" s="5">
        <v>3858</v>
      </c>
      <c r="LU13" s="5">
        <v>3610</v>
      </c>
      <c r="LV13" s="5">
        <v>3344</v>
      </c>
      <c r="LW13" s="5">
        <v>2847</v>
      </c>
      <c r="LX13" s="5">
        <v>2750</v>
      </c>
      <c r="LY13" s="5">
        <v>2250</v>
      </c>
      <c r="LZ13" s="5">
        <v>2683</v>
      </c>
      <c r="MA13" s="5">
        <v>2151</v>
      </c>
      <c r="MB13" s="5">
        <v>1471</v>
      </c>
      <c r="MC13" s="5">
        <v>2238</v>
      </c>
      <c r="MD13" s="5">
        <v>2357</v>
      </c>
      <c r="ME13" s="5">
        <v>1762</v>
      </c>
      <c r="MF13" s="5">
        <v>2184</v>
      </c>
      <c r="MG13" s="5">
        <v>1644</v>
      </c>
      <c r="MH13" s="5">
        <v>1948</v>
      </c>
      <c r="MI13" s="5">
        <v>1304</v>
      </c>
      <c r="MJ13" s="5">
        <v>1370</v>
      </c>
      <c r="MK13" s="5">
        <v>1449</v>
      </c>
      <c r="ML13" s="5">
        <v>1424</v>
      </c>
      <c r="MM13" s="5">
        <v>2178</v>
      </c>
      <c r="MN13" s="5">
        <v>2054</v>
      </c>
      <c r="MO13" s="5">
        <v>1232</v>
      </c>
      <c r="MP13" s="5">
        <v>1189</v>
      </c>
      <c r="MQ13" s="5">
        <v>0</v>
      </c>
      <c r="MR13" s="5">
        <v>0</v>
      </c>
      <c r="MS13" s="5">
        <v>0</v>
      </c>
      <c r="MT13" s="5">
        <v>0</v>
      </c>
      <c r="MU13" s="5">
        <v>0</v>
      </c>
      <c r="MV13" s="5">
        <v>0</v>
      </c>
      <c r="MW13" s="5">
        <v>0</v>
      </c>
      <c r="MX13" s="5">
        <v>0</v>
      </c>
      <c r="MY13" s="5">
        <v>0</v>
      </c>
      <c r="MZ13" s="5">
        <v>0</v>
      </c>
      <c r="NA13" s="5">
        <v>0</v>
      </c>
      <c r="NB13" s="5">
        <v>0</v>
      </c>
      <c r="NC13" s="5">
        <v>0</v>
      </c>
      <c r="ND13" s="5">
        <v>0</v>
      </c>
      <c r="NE13" s="5" t="s">
        <v>220</v>
      </c>
      <c r="NF13" s="5" t="s">
        <v>220</v>
      </c>
      <c r="NG13" s="5" t="s">
        <v>220</v>
      </c>
      <c r="NH13" s="5" t="s">
        <v>220</v>
      </c>
      <c r="NI13" s="5" t="s">
        <v>220</v>
      </c>
      <c r="NJ13" s="5" t="s">
        <v>220</v>
      </c>
      <c r="NK13" s="5" t="s">
        <v>220</v>
      </c>
      <c r="NL13" s="5" t="s">
        <v>220</v>
      </c>
      <c r="NM13" s="5" t="s">
        <v>220</v>
      </c>
      <c r="NN13" s="5" t="s">
        <v>220</v>
      </c>
      <c r="NO13" s="5" t="s">
        <v>220</v>
      </c>
      <c r="NP13" s="5" t="s">
        <v>220</v>
      </c>
      <c r="NQ13" s="5" t="s">
        <v>220</v>
      </c>
      <c r="NR13" s="5" t="s">
        <v>220</v>
      </c>
      <c r="NS13" s="5" t="s">
        <v>220</v>
      </c>
      <c r="NT13" s="5" t="s">
        <v>220</v>
      </c>
      <c r="NU13" s="5" t="s">
        <v>220</v>
      </c>
      <c r="NV13" s="5" t="s">
        <v>220</v>
      </c>
      <c r="NW13" s="5">
        <v>0</v>
      </c>
      <c r="NX13" s="5">
        <v>0</v>
      </c>
      <c r="NY13" s="5">
        <v>0</v>
      </c>
      <c r="NZ13" s="5">
        <v>0</v>
      </c>
      <c r="OA13" s="5">
        <v>0</v>
      </c>
      <c r="OB13" s="5">
        <v>0</v>
      </c>
      <c r="OC13" s="5">
        <v>0</v>
      </c>
      <c r="OD13" s="5">
        <v>0</v>
      </c>
      <c r="OE13" s="5">
        <v>0</v>
      </c>
      <c r="OF13" s="5">
        <v>0</v>
      </c>
      <c r="OG13" s="5">
        <v>0</v>
      </c>
      <c r="OH13" s="5">
        <v>0</v>
      </c>
      <c r="OI13" s="5">
        <v>0</v>
      </c>
      <c r="OJ13" s="5">
        <v>0</v>
      </c>
      <c r="OK13" s="5" t="s">
        <v>220</v>
      </c>
      <c r="OL13" s="5" t="s">
        <v>220</v>
      </c>
      <c r="OM13" s="5" t="s">
        <v>220</v>
      </c>
      <c r="ON13" s="5" t="s">
        <v>220</v>
      </c>
      <c r="OO13" s="5" t="s">
        <v>220</v>
      </c>
      <c r="OP13" s="5" t="s">
        <v>220</v>
      </c>
      <c r="OQ13" s="5" t="s">
        <v>220</v>
      </c>
      <c r="OR13" s="5" t="s">
        <v>220</v>
      </c>
      <c r="OS13" s="5" t="s">
        <v>220</v>
      </c>
      <c r="OT13" s="5" t="s">
        <v>220</v>
      </c>
      <c r="OU13" s="5" t="s">
        <v>220</v>
      </c>
      <c r="OV13" s="5" t="s">
        <v>220</v>
      </c>
      <c r="OW13" s="5" t="s">
        <v>220</v>
      </c>
      <c r="OX13" s="5" t="s">
        <v>220</v>
      </c>
      <c r="OY13" s="5" t="s">
        <v>220</v>
      </c>
      <c r="OZ13" s="5" t="s">
        <v>220</v>
      </c>
      <c r="PA13" s="5" t="s">
        <v>220</v>
      </c>
      <c r="PB13" s="5" t="s">
        <v>220</v>
      </c>
      <c r="PC13" s="5">
        <v>18017</v>
      </c>
      <c r="PD13" s="5">
        <v>16941</v>
      </c>
      <c r="PE13" s="5">
        <v>18557</v>
      </c>
      <c r="PF13" s="5">
        <v>19481</v>
      </c>
      <c r="PG13" s="5">
        <v>18473</v>
      </c>
      <c r="PH13" s="5">
        <v>17827</v>
      </c>
      <c r="PI13" s="5">
        <v>16807</v>
      </c>
      <c r="PJ13" s="5">
        <v>17789</v>
      </c>
      <c r="PK13" s="5">
        <v>14340</v>
      </c>
      <c r="PL13" s="5">
        <v>13706</v>
      </c>
      <c r="PM13" s="5">
        <v>13148</v>
      </c>
      <c r="PN13" s="5">
        <v>12503</v>
      </c>
      <c r="PO13" s="5">
        <v>10586</v>
      </c>
      <c r="PP13" s="5">
        <v>9942</v>
      </c>
      <c r="PQ13" s="5">
        <v>10747</v>
      </c>
      <c r="PR13" s="5">
        <v>10114</v>
      </c>
      <c r="PS13" s="5">
        <v>8790</v>
      </c>
      <c r="PT13" s="5">
        <v>7834</v>
      </c>
      <c r="PU13" s="5">
        <v>7414</v>
      </c>
      <c r="PV13" s="5">
        <v>5227</v>
      </c>
      <c r="PW13" s="5">
        <v>3992</v>
      </c>
      <c r="PX13" s="5">
        <v>5915</v>
      </c>
      <c r="PY13" s="5">
        <v>5390</v>
      </c>
      <c r="PZ13" s="5">
        <v>10070</v>
      </c>
      <c r="QA13" s="5">
        <v>6847</v>
      </c>
      <c r="QB13" s="5">
        <v>4736</v>
      </c>
      <c r="QC13" s="5">
        <v>5243</v>
      </c>
      <c r="QD13" s="5">
        <v>5114</v>
      </c>
      <c r="QE13" s="5">
        <v>5214</v>
      </c>
      <c r="QF13" s="5">
        <v>4659</v>
      </c>
      <c r="QG13" s="5">
        <v>4070</v>
      </c>
      <c r="QH13" s="5">
        <v>3933</v>
      </c>
      <c r="QI13" s="5">
        <v>15304</v>
      </c>
      <c r="QJ13" s="5">
        <v>13512</v>
      </c>
      <c r="QK13" s="5">
        <v>14280</v>
      </c>
      <c r="QL13" s="5">
        <v>12712</v>
      </c>
      <c r="QM13" s="5">
        <v>17426</v>
      </c>
      <c r="QN13" s="5">
        <v>14826</v>
      </c>
      <c r="QO13" s="5">
        <v>15065</v>
      </c>
      <c r="QP13" s="5">
        <v>14416</v>
      </c>
      <c r="QQ13" s="5">
        <v>15424</v>
      </c>
      <c r="QR13" s="5">
        <v>13395</v>
      </c>
      <c r="QS13" s="5">
        <v>12684</v>
      </c>
      <c r="QT13" s="5">
        <v>13398</v>
      </c>
      <c r="QU13" s="5">
        <v>11900</v>
      </c>
      <c r="QV13" s="5">
        <v>12627</v>
      </c>
      <c r="QW13" s="5">
        <v>10493</v>
      </c>
      <c r="QX13" s="5">
        <v>8994</v>
      </c>
      <c r="QY13" s="5">
        <v>7749</v>
      </c>
      <c r="QZ13" s="5">
        <v>6486</v>
      </c>
      <c r="RA13" s="5">
        <v>8436</v>
      </c>
      <c r="RB13" s="5">
        <v>8805</v>
      </c>
      <c r="RC13" s="5">
        <v>9442</v>
      </c>
      <c r="RD13" s="5">
        <v>10225</v>
      </c>
      <c r="RE13" s="5">
        <v>10905</v>
      </c>
      <c r="RF13" s="5">
        <v>20729</v>
      </c>
      <c r="RG13" s="5">
        <v>9958</v>
      </c>
      <c r="RH13" s="5">
        <v>8852</v>
      </c>
      <c r="RI13" s="5">
        <v>10604</v>
      </c>
      <c r="RJ13" s="5">
        <v>7516</v>
      </c>
      <c r="RK13" s="5">
        <v>8929</v>
      </c>
      <c r="RL13" s="5">
        <v>7790</v>
      </c>
      <c r="RM13" s="5">
        <v>6150</v>
      </c>
      <c r="RN13" s="5">
        <v>5177</v>
      </c>
      <c r="RO13" s="5">
        <v>10411</v>
      </c>
      <c r="RP13" s="5">
        <v>12270</v>
      </c>
      <c r="RQ13" s="5">
        <v>16191</v>
      </c>
      <c r="RR13" s="5">
        <v>16702</v>
      </c>
      <c r="RS13" s="5">
        <v>15539</v>
      </c>
      <c r="RT13" s="5">
        <v>14540</v>
      </c>
      <c r="RU13" s="5">
        <v>15187</v>
      </c>
      <c r="RV13" s="5">
        <v>14034</v>
      </c>
      <c r="RW13" s="5">
        <v>14287</v>
      </c>
      <c r="RX13" s="5">
        <v>12936</v>
      </c>
      <c r="RY13" s="5">
        <v>14416</v>
      </c>
      <c r="RZ13" s="5">
        <v>12370</v>
      </c>
      <c r="SA13" s="5">
        <v>12490</v>
      </c>
      <c r="SB13" s="5">
        <v>13365</v>
      </c>
      <c r="SC13" s="5">
        <v>13177</v>
      </c>
      <c r="SD13" s="5">
        <v>12876</v>
      </c>
      <c r="SE13" s="5">
        <v>11564</v>
      </c>
      <c r="SF13" s="5">
        <v>12098</v>
      </c>
      <c r="SG13" s="5">
        <v>12186</v>
      </c>
      <c r="SH13" s="5">
        <v>12390</v>
      </c>
      <c r="SI13" s="5">
        <v>10349</v>
      </c>
      <c r="SJ13" s="5">
        <v>10909</v>
      </c>
      <c r="SK13" s="5">
        <v>10595</v>
      </c>
      <c r="SL13" s="5">
        <v>10409</v>
      </c>
      <c r="SM13" s="5">
        <v>10192</v>
      </c>
      <c r="SN13" s="5">
        <v>9097</v>
      </c>
      <c r="SO13" s="5">
        <v>7866</v>
      </c>
      <c r="SP13" s="5">
        <v>8441</v>
      </c>
      <c r="SQ13" s="5">
        <v>9121</v>
      </c>
      <c r="SR13" s="5">
        <v>9146</v>
      </c>
      <c r="SS13" s="5">
        <v>9603</v>
      </c>
      <c r="ST13" s="5">
        <v>9546</v>
      </c>
      <c r="SU13" s="5">
        <v>39090</v>
      </c>
      <c r="SV13" s="5">
        <v>37782</v>
      </c>
      <c r="SW13" s="5">
        <v>30382</v>
      </c>
      <c r="SX13" s="5">
        <v>24905</v>
      </c>
      <c r="SY13" s="5">
        <v>25612</v>
      </c>
      <c r="SZ13" s="5">
        <v>26943</v>
      </c>
      <c r="TA13" s="5">
        <v>21884</v>
      </c>
      <c r="TB13" s="5">
        <v>25756</v>
      </c>
      <c r="TC13" s="5">
        <v>29533</v>
      </c>
      <c r="TD13" s="5">
        <v>29015</v>
      </c>
      <c r="TE13" s="5">
        <v>25664</v>
      </c>
      <c r="TF13" s="5">
        <v>16811</v>
      </c>
      <c r="TG13" s="5">
        <v>11364</v>
      </c>
      <c r="TH13" s="5">
        <v>11565</v>
      </c>
      <c r="TI13" s="5">
        <v>10877</v>
      </c>
      <c r="TJ13" s="5">
        <v>11603</v>
      </c>
      <c r="TK13" s="5">
        <v>10814</v>
      </c>
      <c r="TL13" s="5">
        <v>10275</v>
      </c>
      <c r="TM13" s="5">
        <v>8579</v>
      </c>
      <c r="TN13" s="5">
        <v>8296</v>
      </c>
      <c r="TO13" s="5">
        <v>9542</v>
      </c>
      <c r="TP13" s="5">
        <v>9615</v>
      </c>
      <c r="TQ13" s="5">
        <v>9514</v>
      </c>
      <c r="TR13" s="5">
        <v>10259</v>
      </c>
      <c r="TS13" s="5">
        <v>9950</v>
      </c>
      <c r="TT13" s="5">
        <v>4099</v>
      </c>
      <c r="TU13" s="5">
        <v>3425</v>
      </c>
      <c r="TV13" s="5">
        <v>4029</v>
      </c>
      <c r="TW13" s="5">
        <v>4871</v>
      </c>
      <c r="TX13" s="5">
        <v>5411</v>
      </c>
      <c r="TY13" s="5">
        <v>5198</v>
      </c>
      <c r="TZ13" s="5">
        <v>4915</v>
      </c>
      <c r="UA13" s="5">
        <v>0</v>
      </c>
      <c r="UB13" s="5">
        <v>59</v>
      </c>
      <c r="UC13" s="5">
        <v>0</v>
      </c>
      <c r="UD13" s="5">
        <v>0</v>
      </c>
      <c r="UE13" s="5">
        <v>0</v>
      </c>
      <c r="UF13" s="5">
        <v>0</v>
      </c>
      <c r="UG13" s="5">
        <v>7</v>
      </c>
      <c r="UH13" s="5">
        <v>8</v>
      </c>
      <c r="UI13" s="5">
        <v>8</v>
      </c>
      <c r="UJ13" s="5">
        <v>197</v>
      </c>
      <c r="UK13" s="5">
        <v>929</v>
      </c>
      <c r="UL13" s="5">
        <v>767</v>
      </c>
      <c r="UM13" s="5">
        <v>950</v>
      </c>
      <c r="UN13" s="5">
        <v>931</v>
      </c>
      <c r="UO13" s="5">
        <v>627</v>
      </c>
      <c r="UP13" s="5">
        <v>1151</v>
      </c>
      <c r="UQ13" s="5">
        <v>1177</v>
      </c>
      <c r="UR13" s="5">
        <v>1003</v>
      </c>
      <c r="US13" s="5">
        <v>1137</v>
      </c>
      <c r="UT13" s="5">
        <v>1695</v>
      </c>
      <c r="UU13" s="5">
        <v>901</v>
      </c>
      <c r="UV13" s="5">
        <v>603</v>
      </c>
      <c r="UW13" s="5">
        <v>363</v>
      </c>
      <c r="UX13" s="5">
        <v>802</v>
      </c>
      <c r="UY13" s="5">
        <v>379</v>
      </c>
      <c r="UZ13" s="5">
        <v>468</v>
      </c>
      <c r="VA13" s="5">
        <v>590</v>
      </c>
      <c r="VB13" s="5">
        <v>922</v>
      </c>
      <c r="VC13" s="5">
        <v>625</v>
      </c>
      <c r="VD13" s="5">
        <v>569</v>
      </c>
      <c r="VE13" s="5">
        <v>1058</v>
      </c>
      <c r="VF13" s="5">
        <v>935</v>
      </c>
      <c r="VG13" s="5">
        <v>88191</v>
      </c>
      <c r="VH13" s="5">
        <v>83237</v>
      </c>
      <c r="VI13" s="5">
        <v>60338</v>
      </c>
      <c r="VJ13" s="5">
        <v>62558</v>
      </c>
      <c r="VK13" s="5">
        <v>62945</v>
      </c>
      <c r="VL13" s="5">
        <v>58390</v>
      </c>
      <c r="VM13" s="5">
        <v>55198</v>
      </c>
      <c r="VN13" s="5">
        <v>68467</v>
      </c>
      <c r="VO13" s="5">
        <v>59599</v>
      </c>
      <c r="VP13" s="5">
        <v>62130</v>
      </c>
      <c r="VQ13" s="5">
        <v>52341</v>
      </c>
      <c r="VR13" s="5">
        <v>47675</v>
      </c>
      <c r="VS13" s="5">
        <v>48205</v>
      </c>
      <c r="VT13" s="5">
        <v>43578</v>
      </c>
      <c r="VU13" s="5">
        <v>45664</v>
      </c>
      <c r="VV13" s="5">
        <v>47668</v>
      </c>
      <c r="VW13" s="5">
        <v>44159</v>
      </c>
      <c r="VX13" s="5">
        <v>43163</v>
      </c>
      <c r="VY13" s="5">
        <v>36954</v>
      </c>
      <c r="VZ13" s="5">
        <v>43402</v>
      </c>
      <c r="WA13" s="5">
        <v>46355</v>
      </c>
      <c r="WB13" s="5">
        <v>49473</v>
      </c>
      <c r="WC13" s="5">
        <v>44487</v>
      </c>
      <c r="WD13" s="5">
        <v>45352</v>
      </c>
      <c r="WE13" s="5">
        <v>36986</v>
      </c>
      <c r="WF13" s="5">
        <v>33130</v>
      </c>
      <c r="WG13" s="5">
        <v>27572</v>
      </c>
      <c r="WH13" s="5">
        <v>26466</v>
      </c>
      <c r="WI13" s="5">
        <v>24311</v>
      </c>
      <c r="WJ13" s="5">
        <v>23767</v>
      </c>
      <c r="WK13" s="5">
        <v>21239</v>
      </c>
      <c r="WL13" s="5">
        <v>20420</v>
      </c>
      <c r="WM13" s="5">
        <v>12182</v>
      </c>
      <c r="WN13" s="5">
        <v>11843</v>
      </c>
      <c r="WO13" s="5">
        <v>11630</v>
      </c>
      <c r="WP13" s="5">
        <v>11428</v>
      </c>
      <c r="WQ13" s="5">
        <v>10678</v>
      </c>
      <c r="WR13" s="5">
        <v>9552</v>
      </c>
      <c r="WS13" s="5">
        <v>8859</v>
      </c>
      <c r="WT13" s="5">
        <v>7814</v>
      </c>
      <c r="WU13" s="5">
        <v>8016</v>
      </c>
      <c r="WV13" s="5">
        <v>7656</v>
      </c>
      <c r="WW13" s="5">
        <v>7960</v>
      </c>
      <c r="WX13" s="5">
        <v>7319</v>
      </c>
      <c r="WY13" s="5">
        <v>7128</v>
      </c>
      <c r="WZ13" s="5">
        <v>5940</v>
      </c>
      <c r="XA13" s="5">
        <v>5170</v>
      </c>
      <c r="XB13" s="5">
        <v>3497</v>
      </c>
      <c r="XC13" s="5">
        <v>3221</v>
      </c>
      <c r="XD13" s="5">
        <v>3011</v>
      </c>
      <c r="XE13" s="5">
        <v>2473</v>
      </c>
      <c r="XF13" s="5">
        <v>2565</v>
      </c>
      <c r="XG13" s="5">
        <v>2732</v>
      </c>
      <c r="XH13" s="5">
        <v>2733</v>
      </c>
      <c r="XI13" s="5">
        <v>2976</v>
      </c>
      <c r="XJ13" s="5">
        <v>2535</v>
      </c>
      <c r="XK13" s="5">
        <v>2101</v>
      </c>
      <c r="XL13" s="5">
        <v>2061</v>
      </c>
      <c r="XM13" s="5">
        <v>1653</v>
      </c>
      <c r="XN13" s="5">
        <v>1589</v>
      </c>
      <c r="XO13" s="5">
        <v>1890</v>
      </c>
      <c r="XP13" s="5">
        <v>1596</v>
      </c>
      <c r="XQ13" s="5">
        <v>1411</v>
      </c>
      <c r="XR13" s="5">
        <v>1514</v>
      </c>
      <c r="XS13" s="2">
        <v>20169</v>
      </c>
      <c r="XT13" s="3" t="s">
        <v>222</v>
      </c>
      <c r="XU13" s="3" t="s">
        <v>222</v>
      </c>
      <c r="XV13" s="3" t="s">
        <v>222</v>
      </c>
      <c r="XW13" s="3" t="s">
        <v>221</v>
      </c>
      <c r="XX13" s="3" t="s">
        <v>222</v>
      </c>
      <c r="XY13" s="3" t="s">
        <v>222</v>
      </c>
      <c r="XZ13" s="3" t="s">
        <v>230</v>
      </c>
    </row>
    <row r="14" spans="1:650" x14ac:dyDescent="0.3">
      <c r="A14" s="1" t="s">
        <v>12</v>
      </c>
      <c r="B14" s="2">
        <v>4007784</v>
      </c>
      <c r="C14" s="5">
        <v>5249</v>
      </c>
      <c r="D14" s="5">
        <v>2088</v>
      </c>
      <c r="E14" s="5">
        <v>5759</v>
      </c>
      <c r="F14" s="5">
        <v>5162</v>
      </c>
      <c r="G14" s="5">
        <v>14293</v>
      </c>
      <c r="H14" s="5">
        <v>2314</v>
      </c>
      <c r="I14" s="5">
        <v>3000</v>
      </c>
      <c r="J14" s="5">
        <v>5705</v>
      </c>
      <c r="K14" s="5">
        <v>5016</v>
      </c>
      <c r="L14" s="5">
        <v>6701</v>
      </c>
      <c r="M14" s="5">
        <v>5252</v>
      </c>
      <c r="N14" s="5">
        <v>5289</v>
      </c>
      <c r="O14" s="5">
        <v>1675</v>
      </c>
      <c r="P14" s="5">
        <v>5866</v>
      </c>
      <c r="Q14" s="5">
        <v>8554</v>
      </c>
      <c r="R14" s="5">
        <v>22677</v>
      </c>
      <c r="S14" s="5">
        <v>19898</v>
      </c>
      <c r="T14" s="5">
        <v>6007</v>
      </c>
      <c r="U14" s="5">
        <v>88</v>
      </c>
      <c r="V14" s="5">
        <v>32821</v>
      </c>
      <c r="W14" s="5">
        <v>1376</v>
      </c>
      <c r="X14" s="5">
        <v>667</v>
      </c>
      <c r="Y14" s="5">
        <v>-51</v>
      </c>
      <c r="Z14" s="5">
        <v>383</v>
      </c>
      <c r="AA14" s="5">
        <v>534</v>
      </c>
      <c r="AB14" s="5">
        <v>740</v>
      </c>
      <c r="AC14" s="5">
        <v>1444</v>
      </c>
      <c r="AD14" s="5">
        <v>1818</v>
      </c>
      <c r="AE14" s="5">
        <v>3252</v>
      </c>
      <c r="AF14" s="5">
        <v>4659</v>
      </c>
      <c r="AG14" s="5">
        <v>6</v>
      </c>
      <c r="AH14" s="5">
        <v>0</v>
      </c>
      <c r="AI14" s="5">
        <v>0</v>
      </c>
      <c r="AJ14" s="5">
        <v>0</v>
      </c>
      <c r="AK14" s="5">
        <v>0</v>
      </c>
      <c r="AL14" s="5">
        <v>0</v>
      </c>
      <c r="AM14" s="5">
        <v>0</v>
      </c>
      <c r="AN14" s="5">
        <v>0</v>
      </c>
      <c r="AO14" s="5">
        <v>0</v>
      </c>
      <c r="AP14" s="5">
        <v>0</v>
      </c>
      <c r="AQ14" s="5">
        <v>0</v>
      </c>
      <c r="AR14" s="5">
        <v>0</v>
      </c>
      <c r="AS14" s="5">
        <v>0</v>
      </c>
      <c r="AT14" s="5">
        <v>0</v>
      </c>
      <c r="AU14" s="5">
        <v>0</v>
      </c>
      <c r="AV14" s="5">
        <v>0</v>
      </c>
      <c r="AW14" s="5">
        <v>0</v>
      </c>
      <c r="AX14" s="5">
        <v>0</v>
      </c>
      <c r="AY14" s="5">
        <v>0</v>
      </c>
      <c r="AZ14" s="5">
        <v>0</v>
      </c>
      <c r="BA14" s="5">
        <v>0</v>
      </c>
      <c r="BB14" s="5">
        <v>10267</v>
      </c>
      <c r="BC14" s="5">
        <v>85115</v>
      </c>
      <c r="BD14" s="5">
        <v>46794</v>
      </c>
      <c r="BE14" s="5">
        <v>49223</v>
      </c>
      <c r="BF14" s="5">
        <v>103248</v>
      </c>
      <c r="BG14" s="5">
        <v>318256</v>
      </c>
      <c r="BH14" s="5">
        <v>116030</v>
      </c>
      <c r="BI14" s="5">
        <v>118532</v>
      </c>
      <c r="BJ14" s="5">
        <v>119751</v>
      </c>
      <c r="BK14" s="5">
        <v>819515</v>
      </c>
      <c r="BL14" s="5">
        <v>46961</v>
      </c>
      <c r="BM14" s="5">
        <v>54885</v>
      </c>
      <c r="BN14" s="5">
        <v>69946</v>
      </c>
      <c r="BO14" s="5">
        <v>129462</v>
      </c>
      <c r="BP14" s="5">
        <v>209378</v>
      </c>
      <c r="BQ14" s="5">
        <v>229910</v>
      </c>
      <c r="BR14" s="5">
        <v>201431</v>
      </c>
      <c r="BS14" s="5">
        <v>106230</v>
      </c>
      <c r="BT14" s="5">
        <v>64984</v>
      </c>
      <c r="BU14" s="5">
        <v>45746</v>
      </c>
      <c r="BV14" s="5">
        <v>43700</v>
      </c>
      <c r="BW14" s="5">
        <v>111231</v>
      </c>
      <c r="BX14" s="5">
        <v>94620</v>
      </c>
      <c r="BY14" s="5">
        <v>75198</v>
      </c>
      <c r="BZ14" s="5">
        <v>38937</v>
      </c>
      <c r="CA14" s="5">
        <v>20829</v>
      </c>
      <c r="CB14" s="5">
        <v>20929</v>
      </c>
      <c r="CC14" s="5">
        <v>12933</v>
      </c>
      <c r="CD14" s="5">
        <v>10171</v>
      </c>
      <c r="CE14" s="5">
        <v>17559</v>
      </c>
      <c r="CF14" s="5">
        <v>6843</v>
      </c>
      <c r="CG14" s="5">
        <v>11918</v>
      </c>
      <c r="CH14" s="5">
        <v>4713</v>
      </c>
      <c r="CI14" s="5">
        <v>3661</v>
      </c>
      <c r="CJ14" s="5">
        <v>5538</v>
      </c>
      <c r="CK14" s="5">
        <v>3964</v>
      </c>
      <c r="CL14" s="5">
        <v>5090</v>
      </c>
      <c r="CM14" s="5">
        <v>9892</v>
      </c>
      <c r="CN14" s="5">
        <v>59102</v>
      </c>
      <c r="CO14" s="5">
        <v>26012</v>
      </c>
      <c r="CP14" s="5">
        <v>30440</v>
      </c>
      <c r="CQ14" s="5">
        <v>8472</v>
      </c>
      <c r="CR14" s="5">
        <v>32657</v>
      </c>
      <c r="CS14" s="5">
        <v>5074</v>
      </c>
      <c r="CT14" s="5">
        <v>8635</v>
      </c>
      <c r="CU14" s="5">
        <v>269039</v>
      </c>
      <c r="CV14" s="5">
        <v>288304</v>
      </c>
      <c r="CW14" s="5">
        <v>196635</v>
      </c>
      <c r="CX14" s="5">
        <v>233269</v>
      </c>
      <c r="CY14" s="5">
        <v>245153</v>
      </c>
      <c r="CZ14" s="5">
        <v>238478</v>
      </c>
      <c r="DA14" s="5">
        <v>361673</v>
      </c>
      <c r="DB14" s="5">
        <v>275977</v>
      </c>
      <c r="DC14" s="5">
        <v>257171</v>
      </c>
      <c r="DD14" s="5">
        <v>243647</v>
      </c>
      <c r="DE14" s="5">
        <v>186971</v>
      </c>
      <c r="DF14" s="5">
        <v>221508</v>
      </c>
      <c r="DG14" s="5">
        <v>203750</v>
      </c>
      <c r="DH14" s="5">
        <v>191462</v>
      </c>
      <c r="DI14" s="5">
        <v>171637</v>
      </c>
      <c r="DJ14" s="5">
        <v>157839</v>
      </c>
      <c r="DK14" s="5">
        <v>164407</v>
      </c>
      <c r="DL14" s="5">
        <v>84873</v>
      </c>
      <c r="DM14" s="5">
        <v>115698</v>
      </c>
      <c r="DN14" s="5">
        <v>136552</v>
      </c>
      <c r="DO14" s="5">
        <v>154944</v>
      </c>
      <c r="DP14" s="5">
        <v>146831</v>
      </c>
      <c r="DQ14" s="5">
        <v>143191</v>
      </c>
      <c r="DR14" s="5">
        <v>138521</v>
      </c>
      <c r="DS14" s="5">
        <v>149053</v>
      </c>
      <c r="DT14" s="5">
        <v>112061</v>
      </c>
      <c r="DU14" s="5">
        <v>103097</v>
      </c>
      <c r="DV14" s="5">
        <v>140657</v>
      </c>
      <c r="DW14" s="5">
        <v>113024</v>
      </c>
      <c r="DX14" s="5">
        <v>125342</v>
      </c>
      <c r="DY14" s="5">
        <v>110457</v>
      </c>
      <c r="DZ14" s="5">
        <v>92800</v>
      </c>
      <c r="EA14" s="5">
        <v>29776</v>
      </c>
      <c r="EB14" s="5">
        <v>25561</v>
      </c>
      <c r="EC14" s="5">
        <v>7396</v>
      </c>
      <c r="ED14" s="5">
        <v>2999</v>
      </c>
      <c r="EE14" s="5">
        <v>1605</v>
      </c>
      <c r="EF14" s="5">
        <v>2445</v>
      </c>
      <c r="EG14" s="5">
        <v>10488</v>
      </c>
      <c r="EH14" s="5">
        <v>13149</v>
      </c>
      <c r="EI14" s="5">
        <v>20725</v>
      </c>
      <c r="EJ14" s="5">
        <v>39420</v>
      </c>
      <c r="EK14" s="5">
        <v>31707</v>
      </c>
      <c r="EL14" s="5">
        <v>12590</v>
      </c>
      <c r="EM14" s="5">
        <v>1496</v>
      </c>
      <c r="EN14" s="5">
        <v>4015</v>
      </c>
      <c r="EO14" s="5">
        <v>5713</v>
      </c>
      <c r="EP14" s="5">
        <v>6925</v>
      </c>
      <c r="EQ14" s="5">
        <v>4471</v>
      </c>
      <c r="ER14" s="5">
        <v>562</v>
      </c>
      <c r="ES14" s="5">
        <v>1981</v>
      </c>
      <c r="ET14" s="5">
        <v>2955</v>
      </c>
      <c r="EU14" s="5">
        <v>2921</v>
      </c>
      <c r="EV14" s="5">
        <v>5064</v>
      </c>
      <c r="EW14" s="5">
        <v>33068</v>
      </c>
      <c r="EX14" s="5">
        <v>4215</v>
      </c>
      <c r="EY14" s="5">
        <v>7561</v>
      </c>
      <c r="EZ14" s="5">
        <v>7910</v>
      </c>
      <c r="FA14" s="5">
        <v>17246</v>
      </c>
      <c r="FB14" s="5">
        <v>9669</v>
      </c>
      <c r="FC14" s="5">
        <v>9821</v>
      </c>
      <c r="FD14" s="5">
        <v>9872</v>
      </c>
      <c r="FE14" s="5">
        <v>7172</v>
      </c>
      <c r="FF14" s="5">
        <v>1906</v>
      </c>
      <c r="FG14" s="5">
        <v>0</v>
      </c>
      <c r="FH14" s="5">
        <v>0</v>
      </c>
      <c r="FI14" s="5">
        <v>0</v>
      </c>
      <c r="FJ14" s="5">
        <v>0</v>
      </c>
      <c r="FK14" s="5">
        <v>0</v>
      </c>
      <c r="FL14" s="5">
        <v>0</v>
      </c>
      <c r="FM14" s="5">
        <v>0</v>
      </c>
      <c r="FN14" s="5">
        <v>0</v>
      </c>
      <c r="FO14" s="5">
        <v>0</v>
      </c>
      <c r="FP14" s="5">
        <v>0</v>
      </c>
      <c r="FQ14" s="5">
        <v>0</v>
      </c>
      <c r="FR14" s="5">
        <v>0</v>
      </c>
      <c r="FS14" s="5">
        <v>0</v>
      </c>
      <c r="FT14" s="5">
        <v>0</v>
      </c>
      <c r="FU14" s="5" t="s">
        <v>220</v>
      </c>
      <c r="FV14" s="5" t="s">
        <v>220</v>
      </c>
      <c r="FW14" s="5" t="s">
        <v>220</v>
      </c>
      <c r="FX14" s="5" t="s">
        <v>220</v>
      </c>
      <c r="FY14" s="5" t="s">
        <v>220</v>
      </c>
      <c r="FZ14" s="5" t="s">
        <v>220</v>
      </c>
      <c r="GA14" s="5" t="s">
        <v>220</v>
      </c>
      <c r="GB14" s="5" t="s">
        <v>220</v>
      </c>
      <c r="GC14" s="5" t="s">
        <v>220</v>
      </c>
      <c r="GD14" s="5" t="s">
        <v>220</v>
      </c>
      <c r="GE14" s="5" t="s">
        <v>220</v>
      </c>
      <c r="GF14" s="5" t="s">
        <v>220</v>
      </c>
      <c r="GG14" s="5" t="s">
        <v>220</v>
      </c>
      <c r="GH14" s="5" t="s">
        <v>220</v>
      </c>
      <c r="GI14" s="5" t="s">
        <v>220</v>
      </c>
      <c r="GJ14" s="5" t="s">
        <v>220</v>
      </c>
      <c r="GK14" s="5" t="s">
        <v>220</v>
      </c>
      <c r="GL14" s="5" t="s">
        <v>220</v>
      </c>
      <c r="GM14" s="5">
        <v>433525</v>
      </c>
      <c r="GN14" s="5">
        <v>525331</v>
      </c>
      <c r="GO14" s="5">
        <v>439699</v>
      </c>
      <c r="GP14" s="5">
        <v>442861</v>
      </c>
      <c r="GQ14" s="5">
        <v>367281</v>
      </c>
      <c r="GR14" s="5">
        <v>308221</v>
      </c>
      <c r="GS14" s="5">
        <v>420907</v>
      </c>
      <c r="GT14" s="5">
        <v>338531</v>
      </c>
      <c r="GU14" s="5">
        <v>394144</v>
      </c>
      <c r="GV14" s="5">
        <v>384388</v>
      </c>
      <c r="GW14" s="5">
        <v>299128</v>
      </c>
      <c r="GX14" s="5">
        <v>278324</v>
      </c>
      <c r="GY14" s="5">
        <v>227750</v>
      </c>
      <c r="GZ14" s="5">
        <v>222272</v>
      </c>
      <c r="HA14" s="5">
        <v>198836</v>
      </c>
      <c r="HB14" s="5">
        <v>197612</v>
      </c>
      <c r="HC14" s="5">
        <v>206336</v>
      </c>
      <c r="HD14" s="5">
        <v>98285</v>
      </c>
      <c r="HE14" s="5">
        <v>129684</v>
      </c>
      <c r="HF14" s="5">
        <v>187307</v>
      </c>
      <c r="HG14" s="5">
        <v>248017</v>
      </c>
      <c r="HH14" s="5">
        <v>204895</v>
      </c>
      <c r="HI14" s="5">
        <v>229394</v>
      </c>
      <c r="HJ14" s="5">
        <v>251457</v>
      </c>
      <c r="HK14" s="5">
        <v>485296</v>
      </c>
      <c r="HL14" s="5">
        <v>295842</v>
      </c>
      <c r="HM14" s="5">
        <v>266331</v>
      </c>
      <c r="HN14" s="5">
        <v>302336</v>
      </c>
      <c r="HO14" s="5">
        <v>954084</v>
      </c>
      <c r="HP14" s="5">
        <v>219490</v>
      </c>
      <c r="HQ14" s="5">
        <v>177594</v>
      </c>
      <c r="HR14" s="5">
        <v>173287</v>
      </c>
      <c r="HS14" s="5">
        <v>869780</v>
      </c>
      <c r="HT14" s="5">
        <v>927220</v>
      </c>
      <c r="HU14" s="5">
        <v>949833</v>
      </c>
      <c r="HV14" s="5">
        <v>1131735</v>
      </c>
      <c r="HW14" s="5">
        <v>1099874</v>
      </c>
      <c r="HX14" s="5">
        <v>1114284</v>
      </c>
      <c r="HY14" s="5">
        <v>1127839</v>
      </c>
      <c r="HZ14" s="5">
        <v>1115891</v>
      </c>
      <c r="IA14" s="5">
        <v>1184594</v>
      </c>
      <c r="IB14" s="5">
        <v>1680944</v>
      </c>
      <c r="IC14" s="5">
        <v>1840871</v>
      </c>
      <c r="ID14" s="5">
        <v>1880105</v>
      </c>
      <c r="IE14" s="5">
        <v>1500381</v>
      </c>
      <c r="IF14" s="5">
        <v>1169029</v>
      </c>
      <c r="IG14" s="5">
        <v>1070098</v>
      </c>
      <c r="IH14" s="5">
        <v>1035272</v>
      </c>
      <c r="II14" s="5">
        <v>1024500</v>
      </c>
      <c r="IJ14" s="5">
        <v>1081636</v>
      </c>
      <c r="IK14" s="5">
        <v>1194322</v>
      </c>
      <c r="IL14" s="5">
        <v>945961</v>
      </c>
      <c r="IM14" s="5">
        <v>640873</v>
      </c>
      <c r="IN14" s="5">
        <v>668775</v>
      </c>
      <c r="IO14" s="5">
        <v>660482</v>
      </c>
      <c r="IP14" s="5">
        <v>782582</v>
      </c>
      <c r="IQ14" s="5">
        <v>731901</v>
      </c>
      <c r="IR14" s="5">
        <v>698139</v>
      </c>
      <c r="IS14" s="5">
        <v>711525</v>
      </c>
      <c r="IT14" s="5">
        <v>721751</v>
      </c>
      <c r="IU14" s="5">
        <v>782159</v>
      </c>
      <c r="IV14" s="5">
        <v>731428</v>
      </c>
      <c r="IW14" s="5">
        <v>495253</v>
      </c>
      <c r="IX14" s="5">
        <v>417844</v>
      </c>
      <c r="IY14" s="5">
        <v>0</v>
      </c>
      <c r="IZ14" s="5">
        <v>0</v>
      </c>
      <c r="JA14" s="5">
        <v>0</v>
      </c>
      <c r="JB14" s="5">
        <v>0</v>
      </c>
      <c r="JC14" s="5">
        <v>0</v>
      </c>
      <c r="JD14" s="5">
        <v>0</v>
      </c>
      <c r="JE14" s="5">
        <v>0</v>
      </c>
      <c r="JF14" s="5">
        <v>0</v>
      </c>
      <c r="JG14" s="5">
        <v>0</v>
      </c>
      <c r="JH14" s="5">
        <v>0</v>
      </c>
      <c r="JI14" s="5">
        <v>0</v>
      </c>
      <c r="JJ14" s="5">
        <v>0</v>
      </c>
      <c r="JK14" s="5">
        <v>0</v>
      </c>
      <c r="JL14" s="5">
        <v>0</v>
      </c>
      <c r="JM14" s="5">
        <v>0</v>
      </c>
      <c r="JN14" s="5">
        <v>0</v>
      </c>
      <c r="JO14" s="5">
        <v>0</v>
      </c>
      <c r="JP14" s="5">
        <v>0</v>
      </c>
      <c r="JQ14" s="5">
        <v>0</v>
      </c>
      <c r="JR14" s="5">
        <v>68369</v>
      </c>
      <c r="JS14" s="5">
        <v>115302</v>
      </c>
      <c r="JT14" s="5">
        <v>112310</v>
      </c>
      <c r="JU14" s="5">
        <v>119701</v>
      </c>
      <c r="JV14" s="5">
        <v>112222</v>
      </c>
      <c r="JW14" s="5">
        <v>109382</v>
      </c>
      <c r="JX14" s="5">
        <v>102826</v>
      </c>
      <c r="JY14" s="5">
        <v>119865</v>
      </c>
      <c r="JZ14" s="5">
        <v>113577</v>
      </c>
      <c r="KA14" s="5">
        <v>110858</v>
      </c>
      <c r="KB14" s="5">
        <v>102814</v>
      </c>
      <c r="KC14" s="5">
        <v>90481</v>
      </c>
      <c r="KD14" s="5">
        <v>76110</v>
      </c>
      <c r="KE14" s="5">
        <v>25470</v>
      </c>
      <c r="KF14" s="5">
        <v>26309</v>
      </c>
      <c r="KG14" s="5">
        <v>26785</v>
      </c>
      <c r="KH14" s="5">
        <v>27930</v>
      </c>
      <c r="KI14" s="5">
        <v>28138</v>
      </c>
      <c r="KJ14" s="5">
        <v>22015</v>
      </c>
      <c r="KK14" s="5">
        <v>16180</v>
      </c>
      <c r="KL14" s="5">
        <v>19327</v>
      </c>
      <c r="KM14" s="5">
        <v>15850</v>
      </c>
      <c r="KN14" s="5">
        <v>15121</v>
      </c>
      <c r="KO14" s="5">
        <v>12796</v>
      </c>
      <c r="KP14" s="5">
        <v>12235</v>
      </c>
      <c r="KQ14" s="5">
        <v>10164</v>
      </c>
      <c r="KR14" s="5">
        <v>9198</v>
      </c>
      <c r="KS14" s="5">
        <v>8434</v>
      </c>
      <c r="KT14" s="5">
        <v>6869</v>
      </c>
      <c r="KU14" s="5">
        <v>6257</v>
      </c>
      <c r="KV14" s="5">
        <v>7790</v>
      </c>
      <c r="KW14" s="5">
        <v>7571</v>
      </c>
      <c r="KX14" s="5">
        <v>6148</v>
      </c>
      <c r="KY14" s="5">
        <v>7559</v>
      </c>
      <c r="KZ14" s="5">
        <v>7481</v>
      </c>
      <c r="LA14" s="5">
        <v>12810</v>
      </c>
      <c r="LB14" s="5">
        <v>13457</v>
      </c>
      <c r="LC14" s="5">
        <v>8164</v>
      </c>
      <c r="LD14" s="5">
        <v>7880</v>
      </c>
      <c r="LE14" s="5">
        <v>9169</v>
      </c>
      <c r="LF14" s="5">
        <v>6527</v>
      </c>
      <c r="LG14" s="5">
        <v>8271</v>
      </c>
      <c r="LH14" s="5">
        <v>7687</v>
      </c>
      <c r="LI14" s="5">
        <v>7254</v>
      </c>
      <c r="LJ14" s="5">
        <v>6328</v>
      </c>
      <c r="LK14" s="5">
        <v>20476</v>
      </c>
      <c r="LL14" s="5">
        <v>17482</v>
      </c>
      <c r="LM14" s="5">
        <v>20085</v>
      </c>
      <c r="LN14" s="5">
        <v>17468</v>
      </c>
      <c r="LO14" s="5">
        <v>14589</v>
      </c>
      <c r="LP14" s="5">
        <v>15742</v>
      </c>
      <c r="LQ14" s="5">
        <v>18921</v>
      </c>
      <c r="LR14" s="5">
        <v>17823</v>
      </c>
      <c r="LS14" s="5">
        <v>19505</v>
      </c>
      <c r="LT14" s="5">
        <v>14792</v>
      </c>
      <c r="LU14" s="5">
        <v>15484</v>
      </c>
      <c r="LV14" s="5">
        <v>13230</v>
      </c>
      <c r="LW14" s="5">
        <v>10928</v>
      </c>
      <c r="LX14" s="5">
        <v>11152</v>
      </c>
      <c r="LY14" s="5">
        <v>8544</v>
      </c>
      <c r="LZ14" s="5">
        <v>8472</v>
      </c>
      <c r="MA14" s="5">
        <v>6038</v>
      </c>
      <c r="MB14" s="5">
        <v>5360</v>
      </c>
      <c r="MC14" s="5">
        <v>6069</v>
      </c>
      <c r="MD14" s="5">
        <v>6191</v>
      </c>
      <c r="ME14" s="5">
        <v>4509</v>
      </c>
      <c r="MF14" s="5">
        <v>5779</v>
      </c>
      <c r="MG14" s="5">
        <v>3452</v>
      </c>
      <c r="MH14" s="5">
        <v>3262</v>
      </c>
      <c r="MI14" s="5">
        <v>3806</v>
      </c>
      <c r="MJ14" s="5">
        <v>3726</v>
      </c>
      <c r="MK14" s="5">
        <v>5062</v>
      </c>
      <c r="ML14" s="5">
        <v>5297</v>
      </c>
      <c r="MM14" s="5">
        <v>5370</v>
      </c>
      <c r="MN14" s="5">
        <v>5096</v>
      </c>
      <c r="MO14" s="5">
        <v>4859</v>
      </c>
      <c r="MP14" s="5">
        <v>4536</v>
      </c>
      <c r="MQ14" s="5">
        <v>0</v>
      </c>
      <c r="MR14" s="5">
        <v>0</v>
      </c>
      <c r="MS14" s="5">
        <v>0</v>
      </c>
      <c r="MT14" s="5">
        <v>0</v>
      </c>
      <c r="MU14" s="5">
        <v>0</v>
      </c>
      <c r="MV14" s="5">
        <v>0</v>
      </c>
      <c r="MW14" s="5">
        <v>0</v>
      </c>
      <c r="MX14" s="5">
        <v>0</v>
      </c>
      <c r="MY14" s="5">
        <v>0</v>
      </c>
      <c r="MZ14" s="5">
        <v>0</v>
      </c>
      <c r="NA14" s="5">
        <v>12</v>
      </c>
      <c r="NB14" s="5">
        <v>73</v>
      </c>
      <c r="NC14" s="5">
        <v>51</v>
      </c>
      <c r="ND14" s="5">
        <v>25</v>
      </c>
      <c r="NE14" s="5" t="s">
        <v>220</v>
      </c>
      <c r="NF14" s="5" t="s">
        <v>220</v>
      </c>
      <c r="NG14" s="5" t="s">
        <v>220</v>
      </c>
      <c r="NH14" s="5" t="s">
        <v>220</v>
      </c>
      <c r="NI14" s="5" t="s">
        <v>220</v>
      </c>
      <c r="NJ14" s="5" t="s">
        <v>220</v>
      </c>
      <c r="NK14" s="5" t="s">
        <v>220</v>
      </c>
      <c r="NL14" s="5" t="s">
        <v>220</v>
      </c>
      <c r="NM14" s="5" t="s">
        <v>220</v>
      </c>
      <c r="NN14" s="5" t="s">
        <v>220</v>
      </c>
      <c r="NO14" s="5" t="s">
        <v>220</v>
      </c>
      <c r="NP14" s="5" t="s">
        <v>220</v>
      </c>
      <c r="NQ14" s="5" t="s">
        <v>220</v>
      </c>
      <c r="NR14" s="5" t="s">
        <v>220</v>
      </c>
      <c r="NS14" s="5" t="s">
        <v>220</v>
      </c>
      <c r="NT14" s="5" t="s">
        <v>220</v>
      </c>
      <c r="NU14" s="5" t="s">
        <v>220</v>
      </c>
      <c r="NV14" s="5" t="s">
        <v>220</v>
      </c>
      <c r="NW14" s="5">
        <v>0</v>
      </c>
      <c r="NX14" s="5">
        <v>0</v>
      </c>
      <c r="NY14" s="5">
        <v>0</v>
      </c>
      <c r="NZ14" s="5">
        <v>0</v>
      </c>
      <c r="OA14" s="5">
        <v>0</v>
      </c>
      <c r="OB14" s="5">
        <v>0</v>
      </c>
      <c r="OC14" s="5">
        <v>0</v>
      </c>
      <c r="OD14" s="5">
        <v>0</v>
      </c>
      <c r="OE14" s="5">
        <v>0</v>
      </c>
      <c r="OF14" s="5">
        <v>0</v>
      </c>
      <c r="OG14" s="5">
        <v>0</v>
      </c>
      <c r="OH14" s="5">
        <v>0</v>
      </c>
      <c r="OI14" s="5">
        <v>0</v>
      </c>
      <c r="OJ14" s="5">
        <v>0</v>
      </c>
      <c r="OK14" s="5" t="s">
        <v>220</v>
      </c>
      <c r="OL14" s="5" t="s">
        <v>220</v>
      </c>
      <c r="OM14" s="5" t="s">
        <v>220</v>
      </c>
      <c r="ON14" s="5" t="s">
        <v>220</v>
      </c>
      <c r="OO14" s="5" t="s">
        <v>220</v>
      </c>
      <c r="OP14" s="5" t="s">
        <v>220</v>
      </c>
      <c r="OQ14" s="5" t="s">
        <v>220</v>
      </c>
      <c r="OR14" s="5" t="s">
        <v>220</v>
      </c>
      <c r="OS14" s="5" t="s">
        <v>220</v>
      </c>
      <c r="OT14" s="5" t="s">
        <v>220</v>
      </c>
      <c r="OU14" s="5" t="s">
        <v>220</v>
      </c>
      <c r="OV14" s="5" t="s">
        <v>220</v>
      </c>
      <c r="OW14" s="5" t="s">
        <v>220</v>
      </c>
      <c r="OX14" s="5" t="s">
        <v>220</v>
      </c>
      <c r="OY14" s="5" t="s">
        <v>220</v>
      </c>
      <c r="OZ14" s="5" t="s">
        <v>220</v>
      </c>
      <c r="PA14" s="5" t="s">
        <v>220</v>
      </c>
      <c r="PB14" s="5" t="s">
        <v>220</v>
      </c>
      <c r="PC14" s="5">
        <v>104819</v>
      </c>
      <c r="PD14" s="5">
        <v>125533</v>
      </c>
      <c r="PE14" s="5">
        <v>86453</v>
      </c>
      <c r="PF14" s="5">
        <v>139116</v>
      </c>
      <c r="PG14" s="5">
        <v>111150</v>
      </c>
      <c r="PH14" s="5">
        <v>145021</v>
      </c>
      <c r="PI14" s="5">
        <v>109746</v>
      </c>
      <c r="PJ14" s="5">
        <v>90037</v>
      </c>
      <c r="PK14" s="5">
        <v>90699</v>
      </c>
      <c r="PL14" s="5">
        <v>84162</v>
      </c>
      <c r="PM14" s="5">
        <v>65940</v>
      </c>
      <c r="PN14" s="5">
        <v>67344</v>
      </c>
      <c r="PO14" s="5">
        <v>62954</v>
      </c>
      <c r="PP14" s="5">
        <v>58950</v>
      </c>
      <c r="PQ14" s="5">
        <v>55969</v>
      </c>
      <c r="PR14" s="5">
        <v>45666</v>
      </c>
      <c r="PS14" s="5">
        <v>46330</v>
      </c>
      <c r="PT14" s="5">
        <v>37461</v>
      </c>
      <c r="PU14" s="5">
        <v>45301</v>
      </c>
      <c r="PV14" s="5">
        <v>37446</v>
      </c>
      <c r="PW14" s="5">
        <v>45306</v>
      </c>
      <c r="PX14" s="5">
        <v>42889</v>
      </c>
      <c r="PY14" s="5">
        <v>49795</v>
      </c>
      <c r="PZ14" s="5">
        <v>53457</v>
      </c>
      <c r="QA14" s="5">
        <v>61604</v>
      </c>
      <c r="QB14" s="5">
        <v>53677</v>
      </c>
      <c r="QC14" s="5">
        <v>52790</v>
      </c>
      <c r="QD14" s="5">
        <v>49216</v>
      </c>
      <c r="QE14" s="5">
        <v>51574</v>
      </c>
      <c r="QF14" s="5">
        <v>47609</v>
      </c>
      <c r="QG14" s="5">
        <v>46348</v>
      </c>
      <c r="QH14" s="5">
        <v>44256</v>
      </c>
      <c r="QI14" s="5">
        <v>106981</v>
      </c>
      <c r="QJ14" s="5">
        <v>109771</v>
      </c>
      <c r="QK14" s="5">
        <v>113271</v>
      </c>
      <c r="QL14" s="5">
        <v>96411</v>
      </c>
      <c r="QM14" s="5">
        <v>76126</v>
      </c>
      <c r="QN14" s="5">
        <v>63509</v>
      </c>
      <c r="QO14" s="5">
        <v>64243</v>
      </c>
      <c r="QP14" s="5">
        <v>128749</v>
      </c>
      <c r="QQ14" s="5">
        <v>114885</v>
      </c>
      <c r="QR14" s="5">
        <v>86022</v>
      </c>
      <c r="QS14" s="5">
        <v>64333</v>
      </c>
      <c r="QT14" s="5">
        <v>65699</v>
      </c>
      <c r="QU14" s="5">
        <v>61341</v>
      </c>
      <c r="QV14" s="5">
        <v>52788</v>
      </c>
      <c r="QW14" s="5">
        <v>47781</v>
      </c>
      <c r="QX14" s="5">
        <v>48330</v>
      </c>
      <c r="QY14" s="5">
        <v>69792</v>
      </c>
      <c r="QZ14" s="5">
        <v>38697</v>
      </c>
      <c r="RA14" s="5">
        <v>43159</v>
      </c>
      <c r="RB14" s="5">
        <v>48550</v>
      </c>
      <c r="RC14" s="5">
        <v>47773</v>
      </c>
      <c r="RD14" s="5">
        <v>44076</v>
      </c>
      <c r="RE14" s="5">
        <v>36443</v>
      </c>
      <c r="RF14" s="5">
        <v>40694</v>
      </c>
      <c r="RG14" s="5">
        <v>35392</v>
      </c>
      <c r="RH14" s="5">
        <v>38102</v>
      </c>
      <c r="RI14" s="5">
        <v>33595</v>
      </c>
      <c r="RJ14" s="5">
        <v>30151</v>
      </c>
      <c r="RK14" s="5">
        <v>32870</v>
      </c>
      <c r="RL14" s="5">
        <v>31468</v>
      </c>
      <c r="RM14" s="5">
        <v>31853</v>
      </c>
      <c r="RN14" s="5">
        <v>32408</v>
      </c>
      <c r="RO14" s="5">
        <v>53353</v>
      </c>
      <c r="RP14" s="5">
        <v>51624</v>
      </c>
      <c r="RQ14" s="5">
        <v>53272</v>
      </c>
      <c r="RR14" s="5">
        <v>38239</v>
      </c>
      <c r="RS14" s="5">
        <v>56076</v>
      </c>
      <c r="RT14" s="5">
        <v>86771</v>
      </c>
      <c r="RU14" s="5">
        <v>76518</v>
      </c>
      <c r="RV14" s="5">
        <v>82207</v>
      </c>
      <c r="RW14" s="5">
        <v>76919</v>
      </c>
      <c r="RX14" s="5">
        <v>71353</v>
      </c>
      <c r="RY14" s="5">
        <v>73592</v>
      </c>
      <c r="RZ14" s="5">
        <v>71158</v>
      </c>
      <c r="SA14" s="5">
        <v>51857</v>
      </c>
      <c r="SB14" s="5">
        <v>44443</v>
      </c>
      <c r="SC14" s="5">
        <v>40816</v>
      </c>
      <c r="SD14" s="5">
        <v>36608</v>
      </c>
      <c r="SE14" s="5">
        <v>28334</v>
      </c>
      <c r="SF14" s="5">
        <v>42530</v>
      </c>
      <c r="SG14" s="5">
        <v>58959</v>
      </c>
      <c r="SH14" s="5">
        <v>44162</v>
      </c>
      <c r="SI14" s="5">
        <v>44278</v>
      </c>
      <c r="SJ14" s="5">
        <v>46012</v>
      </c>
      <c r="SK14" s="5">
        <v>51148</v>
      </c>
      <c r="SL14" s="5">
        <v>47811</v>
      </c>
      <c r="SM14" s="5">
        <v>45781</v>
      </c>
      <c r="SN14" s="5">
        <v>45803</v>
      </c>
      <c r="SO14" s="5">
        <v>45496</v>
      </c>
      <c r="SP14" s="5">
        <v>47221</v>
      </c>
      <c r="SQ14" s="5">
        <v>46510</v>
      </c>
      <c r="SR14" s="5">
        <v>42651</v>
      </c>
      <c r="SS14" s="5">
        <v>37673</v>
      </c>
      <c r="ST14" s="5">
        <v>34329</v>
      </c>
      <c r="SU14" s="5">
        <v>4198</v>
      </c>
      <c r="SV14" s="5">
        <v>3625</v>
      </c>
      <c r="SW14" s="5">
        <v>4154</v>
      </c>
      <c r="SX14" s="5">
        <v>4316</v>
      </c>
      <c r="SY14" s="5">
        <v>4942</v>
      </c>
      <c r="SZ14" s="5">
        <v>5142</v>
      </c>
      <c r="TA14" s="5">
        <v>4355</v>
      </c>
      <c r="TB14" s="5">
        <v>5815</v>
      </c>
      <c r="TC14" s="5">
        <v>4160</v>
      </c>
      <c r="TD14" s="5">
        <v>5718</v>
      </c>
      <c r="TE14" s="5">
        <v>5287</v>
      </c>
      <c r="TF14" s="5">
        <v>4679</v>
      </c>
      <c r="TG14" s="5">
        <v>6950</v>
      </c>
      <c r="TH14" s="5">
        <v>2429</v>
      </c>
      <c r="TI14" s="5">
        <v>3269</v>
      </c>
      <c r="TJ14" s="5">
        <v>4083</v>
      </c>
      <c r="TK14" s="5">
        <v>3883</v>
      </c>
      <c r="TL14" s="5">
        <v>3849</v>
      </c>
      <c r="TM14" s="5">
        <v>6533</v>
      </c>
      <c r="TN14" s="5">
        <v>7581</v>
      </c>
      <c r="TO14" s="5">
        <v>13301</v>
      </c>
      <c r="TP14" s="5">
        <v>13921</v>
      </c>
      <c r="TQ14" s="5">
        <v>15433</v>
      </c>
      <c r="TR14" s="5">
        <v>14072</v>
      </c>
      <c r="TS14" s="5">
        <v>13432</v>
      </c>
      <c r="TT14" s="5">
        <v>9785</v>
      </c>
      <c r="TU14" s="5">
        <v>24948</v>
      </c>
      <c r="TV14" s="5">
        <v>9517</v>
      </c>
      <c r="TW14" s="5">
        <v>8568</v>
      </c>
      <c r="TX14" s="5">
        <v>8074</v>
      </c>
      <c r="TY14" s="5">
        <v>7508</v>
      </c>
      <c r="TZ14" s="5">
        <v>7739</v>
      </c>
      <c r="UA14" s="5">
        <v>0</v>
      </c>
      <c r="UB14" s="5">
        <v>0</v>
      </c>
      <c r="UC14" s="5">
        <v>0</v>
      </c>
      <c r="UD14" s="5">
        <v>0</v>
      </c>
      <c r="UE14" s="5">
        <v>0</v>
      </c>
      <c r="UF14" s="5">
        <v>0</v>
      </c>
      <c r="UG14" s="5">
        <v>0</v>
      </c>
      <c r="UH14" s="5">
        <v>0</v>
      </c>
      <c r="UI14" s="5">
        <v>0</v>
      </c>
      <c r="UJ14" s="5">
        <v>0</v>
      </c>
      <c r="UK14" s="5">
        <v>0</v>
      </c>
      <c r="UL14" s="5">
        <v>0</v>
      </c>
      <c r="UM14" s="5">
        <v>0</v>
      </c>
      <c r="UN14" s="5">
        <v>0</v>
      </c>
      <c r="UO14" s="5">
        <v>0</v>
      </c>
      <c r="UP14" s="5">
        <v>0</v>
      </c>
      <c r="UQ14" s="5">
        <v>0</v>
      </c>
      <c r="UR14" s="5">
        <v>0</v>
      </c>
      <c r="US14" s="5">
        <v>0</v>
      </c>
      <c r="UT14" s="5">
        <v>0</v>
      </c>
      <c r="UU14" s="5">
        <v>0</v>
      </c>
      <c r="UV14" s="5">
        <v>0</v>
      </c>
      <c r="UW14" s="5">
        <v>0</v>
      </c>
      <c r="UX14" s="5">
        <v>0</v>
      </c>
      <c r="UY14" s="5">
        <v>0</v>
      </c>
      <c r="UZ14" s="5">
        <v>0</v>
      </c>
      <c r="VA14" s="5">
        <v>0</v>
      </c>
      <c r="VB14" s="5">
        <v>0</v>
      </c>
      <c r="VC14" s="5">
        <v>0</v>
      </c>
      <c r="VD14" s="5">
        <v>0</v>
      </c>
      <c r="VE14" s="5">
        <v>0</v>
      </c>
      <c r="VF14" s="5">
        <v>0</v>
      </c>
      <c r="VG14" s="5">
        <v>196447</v>
      </c>
      <c r="VH14" s="5">
        <v>198913</v>
      </c>
      <c r="VI14" s="5">
        <v>193448</v>
      </c>
      <c r="VJ14" s="5">
        <v>190290</v>
      </c>
      <c r="VK14" s="5">
        <v>190739</v>
      </c>
      <c r="VL14" s="5">
        <v>181403</v>
      </c>
      <c r="VM14" s="5">
        <v>163886</v>
      </c>
      <c r="VN14" s="5">
        <v>173666</v>
      </c>
      <c r="VO14" s="5">
        <v>167598</v>
      </c>
      <c r="VP14" s="5">
        <v>156819</v>
      </c>
      <c r="VQ14" s="5">
        <v>148459</v>
      </c>
      <c r="VR14" s="5">
        <v>137692</v>
      </c>
      <c r="VS14" s="5">
        <v>159545</v>
      </c>
      <c r="VT14" s="5">
        <v>158924</v>
      </c>
      <c r="VU14" s="5">
        <v>143909</v>
      </c>
      <c r="VV14" s="5">
        <v>142744</v>
      </c>
      <c r="VW14" s="5">
        <v>135527</v>
      </c>
      <c r="VX14" s="5">
        <v>148115</v>
      </c>
      <c r="VY14" s="5">
        <v>143617</v>
      </c>
      <c r="VZ14" s="5">
        <v>157748</v>
      </c>
      <c r="WA14" s="5">
        <v>194661</v>
      </c>
      <c r="WB14" s="5">
        <v>202033</v>
      </c>
      <c r="WC14" s="5">
        <v>172977</v>
      </c>
      <c r="WD14" s="5">
        <v>178834</v>
      </c>
      <c r="WE14" s="5">
        <v>190363</v>
      </c>
      <c r="WF14" s="5">
        <v>197178</v>
      </c>
      <c r="WG14" s="5">
        <v>193630</v>
      </c>
      <c r="WH14" s="5">
        <v>185072</v>
      </c>
      <c r="WI14" s="5">
        <v>174052</v>
      </c>
      <c r="WJ14" s="5">
        <v>154542</v>
      </c>
      <c r="WK14" s="5">
        <v>141031</v>
      </c>
      <c r="WL14" s="5">
        <v>139374</v>
      </c>
      <c r="WM14" s="5">
        <v>0</v>
      </c>
      <c r="WN14" s="5">
        <v>0</v>
      </c>
      <c r="WO14" s="5">
        <v>0</v>
      </c>
      <c r="WP14" s="5">
        <v>7</v>
      </c>
      <c r="WQ14" s="5">
        <v>98</v>
      </c>
      <c r="WR14" s="5">
        <v>158</v>
      </c>
      <c r="WS14" s="5">
        <v>476</v>
      </c>
      <c r="WT14" s="5">
        <v>715</v>
      </c>
      <c r="WU14" s="5">
        <v>4134</v>
      </c>
      <c r="WV14" s="5">
        <v>4675</v>
      </c>
      <c r="WW14" s="5">
        <v>3412</v>
      </c>
      <c r="WX14" s="5">
        <v>3615</v>
      </c>
      <c r="WY14" s="5">
        <v>3275</v>
      </c>
      <c r="WZ14" s="5">
        <v>3137</v>
      </c>
      <c r="XA14" s="5">
        <v>4149</v>
      </c>
      <c r="XB14" s="5">
        <v>2138</v>
      </c>
      <c r="XC14" s="5">
        <v>922</v>
      </c>
      <c r="XD14" s="5">
        <v>1631</v>
      </c>
      <c r="XE14" s="5">
        <v>1821</v>
      </c>
      <c r="XF14" s="5">
        <v>2626</v>
      </c>
      <c r="XG14" s="5">
        <v>3658</v>
      </c>
      <c r="XH14" s="5">
        <v>3995</v>
      </c>
      <c r="XI14" s="5">
        <v>6789</v>
      </c>
      <c r="XJ14" s="5">
        <v>5426</v>
      </c>
      <c r="XK14" s="5">
        <v>7204</v>
      </c>
      <c r="XL14" s="5">
        <v>7194</v>
      </c>
      <c r="XM14" s="5">
        <v>10551</v>
      </c>
      <c r="XN14" s="5">
        <v>11700</v>
      </c>
      <c r="XO14" s="5">
        <v>11201</v>
      </c>
      <c r="XP14" s="5">
        <v>10232</v>
      </c>
      <c r="XQ14" s="5">
        <v>8524</v>
      </c>
      <c r="XR14" s="5">
        <v>6798</v>
      </c>
      <c r="XS14" s="2">
        <v>1167</v>
      </c>
      <c r="XT14" s="3" t="s">
        <v>222</v>
      </c>
      <c r="XU14" s="3" t="s">
        <v>221</v>
      </c>
      <c r="XV14" s="3" t="s">
        <v>221</v>
      </c>
      <c r="XW14" s="3" t="s">
        <v>221</v>
      </c>
      <c r="XX14" s="3" t="s">
        <v>222</v>
      </c>
      <c r="XY14" s="3" t="s">
        <v>222</v>
      </c>
      <c r="XZ14" s="3" t="s">
        <v>231</v>
      </c>
    </row>
    <row r="15" spans="1:650" x14ac:dyDescent="0.3">
      <c r="A15" s="1" t="s">
        <v>13</v>
      </c>
      <c r="B15" s="2">
        <v>4215172</v>
      </c>
      <c r="C15" s="5">
        <v>0</v>
      </c>
      <c r="D15" s="5">
        <v>0</v>
      </c>
      <c r="E15" s="5">
        <v>0</v>
      </c>
      <c r="F15" s="5">
        <v>0</v>
      </c>
      <c r="G15" s="5">
        <v>0</v>
      </c>
      <c r="H15" s="5">
        <v>0</v>
      </c>
      <c r="I15" s="5">
        <v>0</v>
      </c>
      <c r="J15" s="5">
        <v>0</v>
      </c>
      <c r="K15" s="5">
        <v>0</v>
      </c>
      <c r="L15" s="5">
        <v>0</v>
      </c>
      <c r="M15" s="5">
        <v>0</v>
      </c>
      <c r="N15" s="5">
        <v>0</v>
      </c>
      <c r="O15" s="5" t="s">
        <v>220</v>
      </c>
      <c r="P15" s="5" t="s">
        <v>220</v>
      </c>
      <c r="Q15" s="5" t="s">
        <v>220</v>
      </c>
      <c r="R15" s="5" t="s">
        <v>220</v>
      </c>
      <c r="S15" s="5" t="s">
        <v>220</v>
      </c>
      <c r="T15" s="5" t="s">
        <v>220</v>
      </c>
      <c r="U15" s="5" t="s">
        <v>220</v>
      </c>
      <c r="V15" s="5" t="s">
        <v>220</v>
      </c>
      <c r="W15" s="5" t="s">
        <v>220</v>
      </c>
      <c r="X15" s="5" t="s">
        <v>220</v>
      </c>
      <c r="Y15" s="5" t="s">
        <v>220</v>
      </c>
      <c r="Z15" s="5" t="s">
        <v>220</v>
      </c>
      <c r="AA15" s="5" t="s">
        <v>220</v>
      </c>
      <c r="AB15" s="5" t="s">
        <v>220</v>
      </c>
      <c r="AC15" s="5" t="s">
        <v>220</v>
      </c>
      <c r="AD15" s="5" t="s">
        <v>220</v>
      </c>
      <c r="AE15" s="5" t="s">
        <v>220</v>
      </c>
      <c r="AF15" s="5" t="s">
        <v>220</v>
      </c>
      <c r="AG15" s="5" t="s">
        <v>220</v>
      </c>
      <c r="AH15" s="5" t="s">
        <v>220</v>
      </c>
      <c r="AI15" s="5">
        <v>1743</v>
      </c>
      <c r="AJ15" s="5">
        <v>2329</v>
      </c>
      <c r="AK15" s="5">
        <v>991</v>
      </c>
      <c r="AL15" s="5">
        <v>162379</v>
      </c>
      <c r="AM15" s="5">
        <v>3517</v>
      </c>
      <c r="AN15" s="5">
        <v>1728</v>
      </c>
      <c r="AO15" s="5">
        <v>4339</v>
      </c>
      <c r="AP15" s="5">
        <v>235129</v>
      </c>
      <c r="AQ15" s="5">
        <v>2942</v>
      </c>
      <c r="AR15" s="5">
        <v>-94</v>
      </c>
      <c r="AS15" s="5">
        <v>595</v>
      </c>
      <c r="AT15" s="5">
        <v>383</v>
      </c>
      <c r="AU15" s="5" t="s">
        <v>220</v>
      </c>
      <c r="AV15" s="5" t="s">
        <v>220</v>
      </c>
      <c r="AW15" s="5" t="s">
        <v>220</v>
      </c>
      <c r="AX15" s="5" t="s">
        <v>220</v>
      </c>
      <c r="AY15" s="5" t="s">
        <v>220</v>
      </c>
      <c r="AZ15" s="5" t="s">
        <v>220</v>
      </c>
      <c r="BA15" s="5" t="s">
        <v>220</v>
      </c>
      <c r="BB15" s="5" t="s">
        <v>220</v>
      </c>
      <c r="BC15" s="5" t="s">
        <v>220</v>
      </c>
      <c r="BD15" s="5" t="s">
        <v>220</v>
      </c>
      <c r="BE15" s="5" t="s">
        <v>220</v>
      </c>
      <c r="BF15" s="5" t="s">
        <v>220</v>
      </c>
      <c r="BG15" s="5" t="s">
        <v>220</v>
      </c>
      <c r="BH15" s="5" t="s">
        <v>220</v>
      </c>
      <c r="BI15" s="5" t="s">
        <v>220</v>
      </c>
      <c r="BJ15" s="5" t="s">
        <v>220</v>
      </c>
      <c r="BK15" s="5" t="s">
        <v>220</v>
      </c>
      <c r="BL15" s="5" t="s">
        <v>220</v>
      </c>
      <c r="BM15" s="5" t="s">
        <v>220</v>
      </c>
      <c r="BN15" s="5" t="s">
        <v>220</v>
      </c>
      <c r="BO15" s="5">
        <v>19064</v>
      </c>
      <c r="BP15" s="5">
        <v>1478</v>
      </c>
      <c r="BQ15" s="5">
        <v>9157</v>
      </c>
      <c r="BR15" s="5">
        <v>21680</v>
      </c>
      <c r="BS15" s="5">
        <v>5287</v>
      </c>
      <c r="BT15" s="5">
        <v>15019</v>
      </c>
      <c r="BU15" s="5">
        <v>9</v>
      </c>
      <c r="BV15" s="5">
        <v>60180</v>
      </c>
      <c r="BW15" s="5">
        <v>6939</v>
      </c>
      <c r="BX15" s="5">
        <v>13115</v>
      </c>
      <c r="BY15" s="5">
        <v>17034</v>
      </c>
      <c r="BZ15" s="5">
        <v>149</v>
      </c>
      <c r="CA15" s="5" t="s">
        <v>220</v>
      </c>
      <c r="CB15" s="5" t="s">
        <v>220</v>
      </c>
      <c r="CC15" s="5" t="s">
        <v>220</v>
      </c>
      <c r="CD15" s="5" t="s">
        <v>220</v>
      </c>
      <c r="CE15" s="5" t="s">
        <v>220</v>
      </c>
      <c r="CF15" s="5" t="s">
        <v>220</v>
      </c>
      <c r="CG15" s="5" t="s">
        <v>220</v>
      </c>
      <c r="CH15" s="5" t="s">
        <v>220</v>
      </c>
      <c r="CI15" s="5" t="s">
        <v>220</v>
      </c>
      <c r="CJ15" s="5" t="s">
        <v>220</v>
      </c>
      <c r="CK15" s="5" t="s">
        <v>220</v>
      </c>
      <c r="CL15" s="5" t="s">
        <v>220</v>
      </c>
      <c r="CM15" s="5" t="s">
        <v>220</v>
      </c>
      <c r="CN15" s="5" t="s">
        <v>220</v>
      </c>
      <c r="CO15" s="5" t="s">
        <v>220</v>
      </c>
      <c r="CP15" s="5" t="s">
        <v>220</v>
      </c>
      <c r="CQ15" s="5" t="s">
        <v>220</v>
      </c>
      <c r="CR15" s="5" t="s">
        <v>220</v>
      </c>
      <c r="CS15" s="5" t="s">
        <v>220</v>
      </c>
      <c r="CT15" s="5" t="s">
        <v>220</v>
      </c>
      <c r="CU15" s="5">
        <v>17995</v>
      </c>
      <c r="CV15" s="5">
        <v>12183</v>
      </c>
      <c r="CW15" s="5">
        <v>21674</v>
      </c>
      <c r="CX15" s="5">
        <v>18343</v>
      </c>
      <c r="CY15" s="5">
        <v>25912</v>
      </c>
      <c r="CZ15" s="5">
        <v>15895</v>
      </c>
      <c r="DA15" s="5">
        <v>12951</v>
      </c>
      <c r="DB15" s="5">
        <v>14207</v>
      </c>
      <c r="DC15" s="5">
        <v>16290</v>
      </c>
      <c r="DD15" s="5">
        <v>11335</v>
      </c>
      <c r="DE15" s="5">
        <v>15567</v>
      </c>
      <c r="DF15" s="5">
        <v>6321</v>
      </c>
      <c r="DG15" s="5" t="s">
        <v>220</v>
      </c>
      <c r="DH15" s="5" t="s">
        <v>220</v>
      </c>
      <c r="DI15" s="5" t="s">
        <v>220</v>
      </c>
      <c r="DJ15" s="5" t="s">
        <v>220</v>
      </c>
      <c r="DK15" s="5" t="s">
        <v>220</v>
      </c>
      <c r="DL15" s="5" t="s">
        <v>220</v>
      </c>
      <c r="DM15" s="5" t="s">
        <v>220</v>
      </c>
      <c r="DN15" s="5" t="s">
        <v>220</v>
      </c>
      <c r="DO15" s="5" t="s">
        <v>220</v>
      </c>
      <c r="DP15" s="5" t="s">
        <v>220</v>
      </c>
      <c r="DQ15" s="5" t="s">
        <v>220</v>
      </c>
      <c r="DR15" s="5" t="s">
        <v>220</v>
      </c>
      <c r="DS15" s="5" t="s">
        <v>220</v>
      </c>
      <c r="DT15" s="5" t="s">
        <v>220</v>
      </c>
      <c r="DU15" s="5" t="s">
        <v>220</v>
      </c>
      <c r="DV15" s="5" t="s">
        <v>220</v>
      </c>
      <c r="DW15" s="5" t="s">
        <v>220</v>
      </c>
      <c r="DX15" s="5" t="s">
        <v>220</v>
      </c>
      <c r="DY15" s="5" t="s">
        <v>220</v>
      </c>
      <c r="DZ15" s="5" t="s">
        <v>220</v>
      </c>
      <c r="EA15" s="5">
        <v>1632</v>
      </c>
      <c r="EB15" s="5">
        <v>1024</v>
      </c>
      <c r="EC15" s="5">
        <v>904</v>
      </c>
      <c r="ED15" s="5">
        <v>3279</v>
      </c>
      <c r="EE15" s="5">
        <v>8999</v>
      </c>
      <c r="EF15" s="5">
        <v>3050</v>
      </c>
      <c r="EG15" s="5">
        <v>3124</v>
      </c>
      <c r="EH15" s="5">
        <v>4331</v>
      </c>
      <c r="EI15" s="5">
        <v>14302</v>
      </c>
      <c r="EJ15" s="5">
        <v>1263</v>
      </c>
      <c r="EK15" s="5">
        <v>1658</v>
      </c>
      <c r="EL15" s="5">
        <v>483</v>
      </c>
      <c r="EM15" s="5" t="s">
        <v>220</v>
      </c>
      <c r="EN15" s="5" t="s">
        <v>220</v>
      </c>
      <c r="EO15" s="5" t="s">
        <v>220</v>
      </c>
      <c r="EP15" s="5" t="s">
        <v>220</v>
      </c>
      <c r="EQ15" s="5" t="s">
        <v>220</v>
      </c>
      <c r="ER15" s="5" t="s">
        <v>220</v>
      </c>
      <c r="ES15" s="5" t="s">
        <v>220</v>
      </c>
      <c r="ET15" s="5" t="s">
        <v>220</v>
      </c>
      <c r="EU15" s="5" t="s">
        <v>220</v>
      </c>
      <c r="EV15" s="5" t="s">
        <v>220</v>
      </c>
      <c r="EW15" s="5" t="s">
        <v>220</v>
      </c>
      <c r="EX15" s="5" t="s">
        <v>220</v>
      </c>
      <c r="EY15" s="5" t="s">
        <v>220</v>
      </c>
      <c r="EZ15" s="5" t="s">
        <v>220</v>
      </c>
      <c r="FA15" s="5" t="s">
        <v>220</v>
      </c>
      <c r="FB15" s="5" t="s">
        <v>220</v>
      </c>
      <c r="FC15" s="5" t="s">
        <v>220</v>
      </c>
      <c r="FD15" s="5" t="s">
        <v>220</v>
      </c>
      <c r="FE15" s="5" t="s">
        <v>220</v>
      </c>
      <c r="FF15" s="5" t="s">
        <v>220</v>
      </c>
      <c r="FG15" s="5">
        <v>0</v>
      </c>
      <c r="FH15" s="5">
        <v>0</v>
      </c>
      <c r="FI15" s="5">
        <v>0</v>
      </c>
      <c r="FJ15" s="5">
        <v>0</v>
      </c>
      <c r="FK15" s="5">
        <v>0</v>
      </c>
      <c r="FL15" s="5">
        <v>0</v>
      </c>
      <c r="FM15" s="5">
        <v>0</v>
      </c>
      <c r="FN15" s="5">
        <v>0</v>
      </c>
      <c r="FO15" s="5">
        <v>0</v>
      </c>
      <c r="FP15" s="5">
        <v>0</v>
      </c>
      <c r="FQ15" s="5">
        <v>0</v>
      </c>
      <c r="FR15" s="5">
        <v>0</v>
      </c>
      <c r="FS15" s="5" t="s">
        <v>220</v>
      </c>
      <c r="FT15" s="5" t="s">
        <v>220</v>
      </c>
      <c r="FU15" s="5" t="s">
        <v>220</v>
      </c>
      <c r="FV15" s="5" t="s">
        <v>220</v>
      </c>
      <c r="FW15" s="5" t="s">
        <v>220</v>
      </c>
      <c r="FX15" s="5" t="s">
        <v>220</v>
      </c>
      <c r="FY15" s="5" t="s">
        <v>220</v>
      </c>
      <c r="FZ15" s="5" t="s">
        <v>220</v>
      </c>
      <c r="GA15" s="5" t="s">
        <v>220</v>
      </c>
      <c r="GB15" s="5" t="s">
        <v>220</v>
      </c>
      <c r="GC15" s="5" t="s">
        <v>220</v>
      </c>
      <c r="GD15" s="5" t="s">
        <v>220</v>
      </c>
      <c r="GE15" s="5" t="s">
        <v>220</v>
      </c>
      <c r="GF15" s="5" t="s">
        <v>220</v>
      </c>
      <c r="GG15" s="5" t="s">
        <v>220</v>
      </c>
      <c r="GH15" s="5" t="s">
        <v>220</v>
      </c>
      <c r="GI15" s="5" t="s">
        <v>220</v>
      </c>
      <c r="GJ15" s="5" t="s">
        <v>220</v>
      </c>
      <c r="GK15" s="5" t="s">
        <v>220</v>
      </c>
      <c r="GL15" s="5" t="s">
        <v>220</v>
      </c>
      <c r="GM15" s="5">
        <v>40433</v>
      </c>
      <c r="GN15" s="5">
        <v>17014</v>
      </c>
      <c r="GO15" s="5">
        <v>32726</v>
      </c>
      <c r="GP15" s="5">
        <v>205681</v>
      </c>
      <c r="GQ15" s="5">
        <v>43714</v>
      </c>
      <c r="GR15" s="5">
        <v>35692</v>
      </c>
      <c r="GS15" s="5">
        <v>20423</v>
      </c>
      <c r="GT15" s="5">
        <v>313847</v>
      </c>
      <c r="GU15" s="5">
        <v>40473</v>
      </c>
      <c r="GV15" s="5">
        <v>25618</v>
      </c>
      <c r="GW15" s="5">
        <v>34853</v>
      </c>
      <c r="GX15" s="5">
        <v>7335</v>
      </c>
      <c r="GY15" s="5" t="s">
        <v>220</v>
      </c>
      <c r="GZ15" s="5" t="s">
        <v>220</v>
      </c>
      <c r="HA15" s="5" t="s">
        <v>220</v>
      </c>
      <c r="HB15" s="5" t="s">
        <v>220</v>
      </c>
      <c r="HC15" s="5" t="s">
        <v>220</v>
      </c>
      <c r="HD15" s="5" t="s">
        <v>220</v>
      </c>
      <c r="HE15" s="5" t="s">
        <v>220</v>
      </c>
      <c r="HF15" s="5" t="s">
        <v>220</v>
      </c>
      <c r="HG15" s="5" t="s">
        <v>220</v>
      </c>
      <c r="HH15" s="5" t="s">
        <v>220</v>
      </c>
      <c r="HI15" s="5" t="s">
        <v>220</v>
      </c>
      <c r="HJ15" s="5" t="s">
        <v>220</v>
      </c>
      <c r="HK15" s="5" t="s">
        <v>220</v>
      </c>
      <c r="HL15" s="5" t="s">
        <v>220</v>
      </c>
      <c r="HM15" s="5" t="s">
        <v>220</v>
      </c>
      <c r="HN15" s="5" t="s">
        <v>220</v>
      </c>
      <c r="HO15" s="5" t="s">
        <v>220</v>
      </c>
      <c r="HP15" s="5" t="s">
        <v>220</v>
      </c>
      <c r="HQ15" s="5" t="s">
        <v>220</v>
      </c>
      <c r="HR15" s="5" t="s">
        <v>220</v>
      </c>
      <c r="HS15" s="5">
        <v>111244</v>
      </c>
      <c r="HT15" s="5">
        <v>114400</v>
      </c>
      <c r="HU15" s="5">
        <v>113311</v>
      </c>
      <c r="HV15" s="5">
        <v>120422</v>
      </c>
      <c r="HW15" s="5">
        <v>124300</v>
      </c>
      <c r="HX15" s="5">
        <v>133887</v>
      </c>
      <c r="HY15" s="5">
        <v>127910</v>
      </c>
      <c r="HZ15" s="5">
        <v>116413</v>
      </c>
      <c r="IA15" s="5">
        <v>133042</v>
      </c>
      <c r="IB15" s="5">
        <v>124354</v>
      </c>
      <c r="IC15" s="5">
        <v>114927</v>
      </c>
      <c r="ID15" s="5">
        <v>60750</v>
      </c>
      <c r="IE15" s="5" t="s">
        <v>220</v>
      </c>
      <c r="IF15" s="5" t="s">
        <v>220</v>
      </c>
      <c r="IG15" s="5" t="s">
        <v>220</v>
      </c>
      <c r="IH15" s="5" t="s">
        <v>220</v>
      </c>
      <c r="II15" s="5" t="s">
        <v>220</v>
      </c>
      <c r="IJ15" s="5" t="s">
        <v>220</v>
      </c>
      <c r="IK15" s="5" t="s">
        <v>220</v>
      </c>
      <c r="IL15" s="5" t="s">
        <v>220</v>
      </c>
      <c r="IM15" s="5" t="s">
        <v>220</v>
      </c>
      <c r="IN15" s="5" t="s">
        <v>220</v>
      </c>
      <c r="IO15" s="5" t="s">
        <v>220</v>
      </c>
      <c r="IP15" s="5" t="s">
        <v>220</v>
      </c>
      <c r="IQ15" s="5" t="s">
        <v>220</v>
      </c>
      <c r="IR15" s="5" t="s">
        <v>220</v>
      </c>
      <c r="IS15" s="5" t="s">
        <v>220</v>
      </c>
      <c r="IT15" s="5" t="s">
        <v>220</v>
      </c>
      <c r="IU15" s="5" t="s">
        <v>220</v>
      </c>
      <c r="IV15" s="5" t="s">
        <v>220</v>
      </c>
      <c r="IW15" s="5" t="s">
        <v>220</v>
      </c>
      <c r="IX15" s="5" t="s">
        <v>220</v>
      </c>
      <c r="IY15" s="5">
        <v>2486</v>
      </c>
      <c r="IZ15" s="5">
        <v>2237</v>
      </c>
      <c r="JA15" s="5">
        <v>2139</v>
      </c>
      <c r="JB15" s="5">
        <v>2642</v>
      </c>
      <c r="JC15" s="5">
        <v>1861</v>
      </c>
      <c r="JD15" s="5">
        <v>1696</v>
      </c>
      <c r="JE15" s="5">
        <v>2108</v>
      </c>
      <c r="JF15" s="5">
        <v>1416</v>
      </c>
      <c r="JG15" s="5">
        <v>2538</v>
      </c>
      <c r="JH15" s="5">
        <v>1807</v>
      </c>
      <c r="JI15" s="5">
        <v>1272</v>
      </c>
      <c r="JJ15" s="5">
        <v>458</v>
      </c>
      <c r="JK15" s="5" t="s">
        <v>220</v>
      </c>
      <c r="JL15" s="5" t="s">
        <v>220</v>
      </c>
      <c r="JM15" s="5" t="s">
        <v>220</v>
      </c>
      <c r="JN15" s="5" t="s">
        <v>220</v>
      </c>
      <c r="JO15" s="5" t="s">
        <v>220</v>
      </c>
      <c r="JP15" s="5" t="s">
        <v>220</v>
      </c>
      <c r="JQ15" s="5" t="s">
        <v>220</v>
      </c>
      <c r="JR15" s="5" t="s">
        <v>220</v>
      </c>
      <c r="JS15" s="5" t="s">
        <v>220</v>
      </c>
      <c r="JT15" s="5" t="s">
        <v>220</v>
      </c>
      <c r="JU15" s="5" t="s">
        <v>220</v>
      </c>
      <c r="JV15" s="5" t="s">
        <v>220</v>
      </c>
      <c r="JW15" s="5" t="s">
        <v>220</v>
      </c>
      <c r="JX15" s="5" t="s">
        <v>220</v>
      </c>
      <c r="JY15" s="5" t="s">
        <v>220</v>
      </c>
      <c r="JZ15" s="5" t="s">
        <v>220</v>
      </c>
      <c r="KA15" s="5" t="s">
        <v>220</v>
      </c>
      <c r="KB15" s="5" t="s">
        <v>220</v>
      </c>
      <c r="KC15" s="5" t="s">
        <v>220</v>
      </c>
      <c r="KD15" s="5" t="s">
        <v>220</v>
      </c>
      <c r="KE15" s="5">
        <v>5076</v>
      </c>
      <c r="KF15" s="5">
        <v>5768</v>
      </c>
      <c r="KG15" s="5">
        <v>5524</v>
      </c>
      <c r="KH15" s="5">
        <v>4695</v>
      </c>
      <c r="KI15" s="5">
        <v>4820</v>
      </c>
      <c r="KJ15" s="5">
        <v>4167</v>
      </c>
      <c r="KK15" s="5">
        <v>3209</v>
      </c>
      <c r="KL15" s="5">
        <v>3245</v>
      </c>
      <c r="KM15" s="5">
        <v>11985</v>
      </c>
      <c r="KN15" s="5">
        <v>10775</v>
      </c>
      <c r="KO15" s="5">
        <v>9359</v>
      </c>
      <c r="KP15" s="5">
        <v>3955</v>
      </c>
      <c r="KQ15" s="5" t="s">
        <v>220</v>
      </c>
      <c r="KR15" s="5" t="s">
        <v>220</v>
      </c>
      <c r="KS15" s="5" t="s">
        <v>220</v>
      </c>
      <c r="KT15" s="5" t="s">
        <v>220</v>
      </c>
      <c r="KU15" s="5" t="s">
        <v>220</v>
      </c>
      <c r="KV15" s="5" t="s">
        <v>220</v>
      </c>
      <c r="KW15" s="5" t="s">
        <v>220</v>
      </c>
      <c r="KX15" s="5" t="s">
        <v>220</v>
      </c>
      <c r="KY15" s="5" t="s">
        <v>220</v>
      </c>
      <c r="KZ15" s="5" t="s">
        <v>220</v>
      </c>
      <c r="LA15" s="5" t="s">
        <v>220</v>
      </c>
      <c r="LB15" s="5" t="s">
        <v>220</v>
      </c>
      <c r="LC15" s="5" t="s">
        <v>220</v>
      </c>
      <c r="LD15" s="5" t="s">
        <v>220</v>
      </c>
      <c r="LE15" s="5" t="s">
        <v>220</v>
      </c>
      <c r="LF15" s="5" t="s">
        <v>220</v>
      </c>
      <c r="LG15" s="5" t="s">
        <v>220</v>
      </c>
      <c r="LH15" s="5" t="s">
        <v>220</v>
      </c>
      <c r="LI15" s="5" t="s">
        <v>220</v>
      </c>
      <c r="LJ15" s="5" t="s">
        <v>220</v>
      </c>
      <c r="LK15" s="5">
        <v>671</v>
      </c>
      <c r="LL15" s="5">
        <v>646</v>
      </c>
      <c r="LM15" s="5">
        <v>615</v>
      </c>
      <c r="LN15" s="5">
        <v>745</v>
      </c>
      <c r="LO15" s="5">
        <v>626</v>
      </c>
      <c r="LP15" s="5">
        <v>418</v>
      </c>
      <c r="LQ15" s="5">
        <v>512</v>
      </c>
      <c r="LR15" s="5">
        <v>302</v>
      </c>
      <c r="LS15" s="5">
        <v>423</v>
      </c>
      <c r="LT15" s="5">
        <v>280</v>
      </c>
      <c r="LU15" s="5">
        <v>306</v>
      </c>
      <c r="LV15" s="5">
        <v>79</v>
      </c>
      <c r="LW15" s="5" t="s">
        <v>220</v>
      </c>
      <c r="LX15" s="5" t="s">
        <v>220</v>
      </c>
      <c r="LY15" s="5" t="s">
        <v>220</v>
      </c>
      <c r="LZ15" s="5" t="s">
        <v>220</v>
      </c>
      <c r="MA15" s="5" t="s">
        <v>220</v>
      </c>
      <c r="MB15" s="5" t="s">
        <v>220</v>
      </c>
      <c r="MC15" s="5" t="s">
        <v>220</v>
      </c>
      <c r="MD15" s="5" t="s">
        <v>220</v>
      </c>
      <c r="ME15" s="5" t="s">
        <v>220</v>
      </c>
      <c r="MF15" s="5" t="s">
        <v>220</v>
      </c>
      <c r="MG15" s="5" t="s">
        <v>220</v>
      </c>
      <c r="MH15" s="5" t="s">
        <v>220</v>
      </c>
      <c r="MI15" s="5" t="s">
        <v>220</v>
      </c>
      <c r="MJ15" s="5" t="s">
        <v>220</v>
      </c>
      <c r="MK15" s="5" t="s">
        <v>220</v>
      </c>
      <c r="ML15" s="5" t="s">
        <v>220</v>
      </c>
      <c r="MM15" s="5" t="s">
        <v>220</v>
      </c>
      <c r="MN15" s="5" t="s">
        <v>220</v>
      </c>
      <c r="MO15" s="5" t="s">
        <v>220</v>
      </c>
      <c r="MP15" s="5" t="s">
        <v>220</v>
      </c>
      <c r="MQ15" s="5">
        <v>0</v>
      </c>
      <c r="MR15" s="5">
        <v>0</v>
      </c>
      <c r="MS15" s="5">
        <v>0</v>
      </c>
      <c r="MT15" s="5">
        <v>0</v>
      </c>
      <c r="MU15" s="5">
        <v>0</v>
      </c>
      <c r="MV15" s="5">
        <v>0</v>
      </c>
      <c r="MW15" s="5">
        <v>0</v>
      </c>
      <c r="MX15" s="5">
        <v>0</v>
      </c>
      <c r="MY15" s="5">
        <v>0</v>
      </c>
      <c r="MZ15" s="5">
        <v>0</v>
      </c>
      <c r="NA15" s="5">
        <v>0</v>
      </c>
      <c r="NB15" s="5">
        <v>0</v>
      </c>
      <c r="NC15" s="5" t="s">
        <v>220</v>
      </c>
      <c r="ND15" s="5" t="s">
        <v>220</v>
      </c>
      <c r="NE15" s="5" t="s">
        <v>220</v>
      </c>
      <c r="NF15" s="5" t="s">
        <v>220</v>
      </c>
      <c r="NG15" s="5" t="s">
        <v>220</v>
      </c>
      <c r="NH15" s="5" t="s">
        <v>220</v>
      </c>
      <c r="NI15" s="5" t="s">
        <v>220</v>
      </c>
      <c r="NJ15" s="5" t="s">
        <v>220</v>
      </c>
      <c r="NK15" s="5" t="s">
        <v>220</v>
      </c>
      <c r="NL15" s="5" t="s">
        <v>220</v>
      </c>
      <c r="NM15" s="5" t="s">
        <v>220</v>
      </c>
      <c r="NN15" s="5" t="s">
        <v>220</v>
      </c>
      <c r="NO15" s="5" t="s">
        <v>220</v>
      </c>
      <c r="NP15" s="5" t="s">
        <v>220</v>
      </c>
      <c r="NQ15" s="5" t="s">
        <v>220</v>
      </c>
      <c r="NR15" s="5" t="s">
        <v>220</v>
      </c>
      <c r="NS15" s="5" t="s">
        <v>220</v>
      </c>
      <c r="NT15" s="5" t="s">
        <v>220</v>
      </c>
      <c r="NU15" s="5" t="s">
        <v>220</v>
      </c>
      <c r="NV15" s="5" t="s">
        <v>220</v>
      </c>
      <c r="NW15" s="5">
        <v>0</v>
      </c>
      <c r="NX15" s="5">
        <v>0</v>
      </c>
      <c r="NY15" s="5">
        <v>0</v>
      </c>
      <c r="NZ15" s="5">
        <v>0</v>
      </c>
      <c r="OA15" s="5">
        <v>0</v>
      </c>
      <c r="OB15" s="5">
        <v>0</v>
      </c>
      <c r="OC15" s="5">
        <v>0</v>
      </c>
      <c r="OD15" s="5">
        <v>0</v>
      </c>
      <c r="OE15" s="5">
        <v>0</v>
      </c>
      <c r="OF15" s="5">
        <v>0</v>
      </c>
      <c r="OG15" s="5">
        <v>0</v>
      </c>
      <c r="OH15" s="5">
        <v>0</v>
      </c>
      <c r="OI15" s="5" t="s">
        <v>220</v>
      </c>
      <c r="OJ15" s="5" t="s">
        <v>220</v>
      </c>
      <c r="OK15" s="5" t="s">
        <v>220</v>
      </c>
      <c r="OL15" s="5" t="s">
        <v>220</v>
      </c>
      <c r="OM15" s="5" t="s">
        <v>220</v>
      </c>
      <c r="ON15" s="5" t="s">
        <v>220</v>
      </c>
      <c r="OO15" s="5" t="s">
        <v>220</v>
      </c>
      <c r="OP15" s="5" t="s">
        <v>220</v>
      </c>
      <c r="OQ15" s="5" t="s">
        <v>220</v>
      </c>
      <c r="OR15" s="5" t="s">
        <v>220</v>
      </c>
      <c r="OS15" s="5" t="s">
        <v>220</v>
      </c>
      <c r="OT15" s="5" t="s">
        <v>220</v>
      </c>
      <c r="OU15" s="5" t="s">
        <v>220</v>
      </c>
      <c r="OV15" s="5" t="s">
        <v>220</v>
      </c>
      <c r="OW15" s="5" t="s">
        <v>220</v>
      </c>
      <c r="OX15" s="5" t="s">
        <v>220</v>
      </c>
      <c r="OY15" s="5" t="s">
        <v>220</v>
      </c>
      <c r="OZ15" s="5" t="s">
        <v>220</v>
      </c>
      <c r="PA15" s="5" t="s">
        <v>220</v>
      </c>
      <c r="PB15" s="5" t="s">
        <v>220</v>
      </c>
      <c r="PC15" s="5">
        <v>8041</v>
      </c>
      <c r="PD15" s="5">
        <v>8929</v>
      </c>
      <c r="PE15" s="5">
        <v>6802</v>
      </c>
      <c r="PF15" s="5">
        <v>6931</v>
      </c>
      <c r="PG15" s="5">
        <v>7815</v>
      </c>
      <c r="PH15" s="5">
        <v>7290</v>
      </c>
      <c r="PI15" s="5">
        <v>7252</v>
      </c>
      <c r="PJ15" s="5">
        <v>5126</v>
      </c>
      <c r="PK15" s="5">
        <v>5360</v>
      </c>
      <c r="PL15" s="5">
        <v>4523</v>
      </c>
      <c r="PM15" s="5">
        <v>3516</v>
      </c>
      <c r="PN15" s="5">
        <v>1398</v>
      </c>
      <c r="PO15" s="5" t="s">
        <v>220</v>
      </c>
      <c r="PP15" s="5" t="s">
        <v>220</v>
      </c>
      <c r="PQ15" s="5" t="s">
        <v>220</v>
      </c>
      <c r="PR15" s="5" t="s">
        <v>220</v>
      </c>
      <c r="PS15" s="5" t="s">
        <v>220</v>
      </c>
      <c r="PT15" s="5" t="s">
        <v>220</v>
      </c>
      <c r="PU15" s="5" t="s">
        <v>220</v>
      </c>
      <c r="PV15" s="5" t="s">
        <v>220</v>
      </c>
      <c r="PW15" s="5" t="s">
        <v>220</v>
      </c>
      <c r="PX15" s="5" t="s">
        <v>220</v>
      </c>
      <c r="PY15" s="5" t="s">
        <v>220</v>
      </c>
      <c r="PZ15" s="5" t="s">
        <v>220</v>
      </c>
      <c r="QA15" s="5" t="s">
        <v>220</v>
      </c>
      <c r="QB15" s="5" t="s">
        <v>220</v>
      </c>
      <c r="QC15" s="5" t="s">
        <v>220</v>
      </c>
      <c r="QD15" s="5" t="s">
        <v>220</v>
      </c>
      <c r="QE15" s="5" t="s">
        <v>220</v>
      </c>
      <c r="QF15" s="5" t="s">
        <v>220</v>
      </c>
      <c r="QG15" s="5" t="s">
        <v>220</v>
      </c>
      <c r="QH15" s="5" t="s">
        <v>220</v>
      </c>
      <c r="QI15" s="5">
        <v>5458</v>
      </c>
      <c r="QJ15" s="5">
        <v>6807</v>
      </c>
      <c r="QK15" s="5">
        <v>7933</v>
      </c>
      <c r="QL15" s="5">
        <v>6756</v>
      </c>
      <c r="QM15" s="5">
        <v>5967</v>
      </c>
      <c r="QN15" s="5">
        <v>6028</v>
      </c>
      <c r="QO15" s="5">
        <v>5769</v>
      </c>
      <c r="QP15" s="5">
        <v>5015</v>
      </c>
      <c r="QQ15" s="5">
        <v>5369</v>
      </c>
      <c r="QR15" s="5">
        <v>4066</v>
      </c>
      <c r="QS15" s="5">
        <v>3411</v>
      </c>
      <c r="QT15" s="5">
        <v>1453</v>
      </c>
      <c r="QU15" s="5" t="s">
        <v>220</v>
      </c>
      <c r="QV15" s="5" t="s">
        <v>220</v>
      </c>
      <c r="QW15" s="5" t="s">
        <v>220</v>
      </c>
      <c r="QX15" s="5" t="s">
        <v>220</v>
      </c>
      <c r="QY15" s="5" t="s">
        <v>220</v>
      </c>
      <c r="QZ15" s="5" t="s">
        <v>220</v>
      </c>
      <c r="RA15" s="5" t="s">
        <v>220</v>
      </c>
      <c r="RB15" s="5" t="s">
        <v>220</v>
      </c>
      <c r="RC15" s="5" t="s">
        <v>220</v>
      </c>
      <c r="RD15" s="5" t="s">
        <v>220</v>
      </c>
      <c r="RE15" s="5" t="s">
        <v>220</v>
      </c>
      <c r="RF15" s="5" t="s">
        <v>220</v>
      </c>
      <c r="RG15" s="5" t="s">
        <v>220</v>
      </c>
      <c r="RH15" s="5" t="s">
        <v>220</v>
      </c>
      <c r="RI15" s="5" t="s">
        <v>220</v>
      </c>
      <c r="RJ15" s="5" t="s">
        <v>220</v>
      </c>
      <c r="RK15" s="5" t="s">
        <v>220</v>
      </c>
      <c r="RL15" s="5" t="s">
        <v>220</v>
      </c>
      <c r="RM15" s="5" t="s">
        <v>220</v>
      </c>
      <c r="RN15" s="5" t="s">
        <v>220</v>
      </c>
      <c r="RO15" s="5">
        <v>3446</v>
      </c>
      <c r="RP15" s="5">
        <v>3602</v>
      </c>
      <c r="RQ15" s="5">
        <v>3868</v>
      </c>
      <c r="RR15" s="5">
        <v>3668</v>
      </c>
      <c r="RS15" s="5">
        <v>3975</v>
      </c>
      <c r="RT15" s="5">
        <v>4056</v>
      </c>
      <c r="RU15" s="5">
        <v>3296</v>
      </c>
      <c r="RV15" s="5">
        <v>3270</v>
      </c>
      <c r="RW15" s="5">
        <v>3105</v>
      </c>
      <c r="RX15" s="5">
        <v>2345</v>
      </c>
      <c r="RY15" s="5">
        <v>3095</v>
      </c>
      <c r="RZ15" s="5">
        <v>1447</v>
      </c>
      <c r="SA15" s="5" t="s">
        <v>220</v>
      </c>
      <c r="SB15" s="5" t="s">
        <v>220</v>
      </c>
      <c r="SC15" s="5" t="s">
        <v>220</v>
      </c>
      <c r="SD15" s="5" t="s">
        <v>220</v>
      </c>
      <c r="SE15" s="5" t="s">
        <v>220</v>
      </c>
      <c r="SF15" s="5" t="s">
        <v>220</v>
      </c>
      <c r="SG15" s="5" t="s">
        <v>220</v>
      </c>
      <c r="SH15" s="5" t="s">
        <v>220</v>
      </c>
      <c r="SI15" s="5" t="s">
        <v>220</v>
      </c>
      <c r="SJ15" s="5" t="s">
        <v>220</v>
      </c>
      <c r="SK15" s="5" t="s">
        <v>220</v>
      </c>
      <c r="SL15" s="5" t="s">
        <v>220</v>
      </c>
      <c r="SM15" s="5" t="s">
        <v>220</v>
      </c>
      <c r="SN15" s="5" t="s">
        <v>220</v>
      </c>
      <c r="SO15" s="5" t="s">
        <v>220</v>
      </c>
      <c r="SP15" s="5" t="s">
        <v>220</v>
      </c>
      <c r="SQ15" s="5" t="s">
        <v>220</v>
      </c>
      <c r="SR15" s="5" t="s">
        <v>220</v>
      </c>
      <c r="SS15" s="5" t="s">
        <v>220</v>
      </c>
      <c r="ST15" s="5" t="s">
        <v>220</v>
      </c>
      <c r="SU15" s="5">
        <v>256</v>
      </c>
      <c r="SV15" s="5">
        <v>94</v>
      </c>
      <c r="SW15" s="5">
        <v>51</v>
      </c>
      <c r="SX15" s="5">
        <v>65</v>
      </c>
      <c r="SY15" s="5">
        <v>60</v>
      </c>
      <c r="SZ15" s="5">
        <v>121</v>
      </c>
      <c r="TA15" s="5">
        <v>431</v>
      </c>
      <c r="TB15" s="5">
        <v>632</v>
      </c>
      <c r="TC15" s="5">
        <v>593</v>
      </c>
      <c r="TD15" s="5">
        <v>389</v>
      </c>
      <c r="TE15" s="5">
        <v>355</v>
      </c>
      <c r="TF15" s="5">
        <v>166</v>
      </c>
      <c r="TG15" s="5" t="s">
        <v>220</v>
      </c>
      <c r="TH15" s="5" t="s">
        <v>220</v>
      </c>
      <c r="TI15" s="5" t="s">
        <v>220</v>
      </c>
      <c r="TJ15" s="5" t="s">
        <v>220</v>
      </c>
      <c r="TK15" s="5" t="s">
        <v>220</v>
      </c>
      <c r="TL15" s="5" t="s">
        <v>220</v>
      </c>
      <c r="TM15" s="5" t="s">
        <v>220</v>
      </c>
      <c r="TN15" s="5" t="s">
        <v>220</v>
      </c>
      <c r="TO15" s="5" t="s">
        <v>220</v>
      </c>
      <c r="TP15" s="5" t="s">
        <v>220</v>
      </c>
      <c r="TQ15" s="5" t="s">
        <v>220</v>
      </c>
      <c r="TR15" s="5" t="s">
        <v>220</v>
      </c>
      <c r="TS15" s="5" t="s">
        <v>220</v>
      </c>
      <c r="TT15" s="5" t="s">
        <v>220</v>
      </c>
      <c r="TU15" s="5" t="s">
        <v>220</v>
      </c>
      <c r="TV15" s="5" t="s">
        <v>220</v>
      </c>
      <c r="TW15" s="5" t="s">
        <v>220</v>
      </c>
      <c r="TX15" s="5" t="s">
        <v>220</v>
      </c>
      <c r="TY15" s="5" t="s">
        <v>220</v>
      </c>
      <c r="TZ15" s="5" t="s">
        <v>220</v>
      </c>
      <c r="UA15" s="5">
        <v>4</v>
      </c>
      <c r="UB15" s="5">
        <v>11</v>
      </c>
      <c r="UC15" s="5">
        <v>8</v>
      </c>
      <c r="UD15" s="5">
        <v>7</v>
      </c>
      <c r="UE15" s="5">
        <v>15</v>
      </c>
      <c r="UF15" s="5">
        <v>29</v>
      </c>
      <c r="UG15" s="5">
        <v>29</v>
      </c>
      <c r="UH15" s="5">
        <v>3</v>
      </c>
      <c r="UI15" s="5">
        <v>14</v>
      </c>
      <c r="UJ15" s="5">
        <v>4</v>
      </c>
      <c r="UK15" s="5">
        <v>10</v>
      </c>
      <c r="UL15" s="5">
        <v>1</v>
      </c>
      <c r="UM15" s="5" t="s">
        <v>220</v>
      </c>
      <c r="UN15" s="5" t="s">
        <v>220</v>
      </c>
      <c r="UO15" s="5" t="s">
        <v>220</v>
      </c>
      <c r="UP15" s="5" t="s">
        <v>220</v>
      </c>
      <c r="UQ15" s="5" t="s">
        <v>220</v>
      </c>
      <c r="UR15" s="5" t="s">
        <v>220</v>
      </c>
      <c r="US15" s="5" t="s">
        <v>220</v>
      </c>
      <c r="UT15" s="5" t="s">
        <v>220</v>
      </c>
      <c r="UU15" s="5" t="s">
        <v>220</v>
      </c>
      <c r="UV15" s="5" t="s">
        <v>220</v>
      </c>
      <c r="UW15" s="5" t="s">
        <v>220</v>
      </c>
      <c r="UX15" s="5" t="s">
        <v>220</v>
      </c>
      <c r="UY15" s="5" t="s">
        <v>220</v>
      </c>
      <c r="UZ15" s="5" t="s">
        <v>220</v>
      </c>
      <c r="VA15" s="5" t="s">
        <v>220</v>
      </c>
      <c r="VB15" s="5" t="s">
        <v>220</v>
      </c>
      <c r="VC15" s="5" t="s">
        <v>220</v>
      </c>
      <c r="VD15" s="5" t="s">
        <v>220</v>
      </c>
      <c r="VE15" s="5" t="s">
        <v>220</v>
      </c>
      <c r="VF15" s="5" t="s">
        <v>220</v>
      </c>
      <c r="VG15" s="5">
        <v>25259</v>
      </c>
      <c r="VH15" s="5">
        <v>22900</v>
      </c>
      <c r="VI15" s="5">
        <v>18583</v>
      </c>
      <c r="VJ15" s="5">
        <v>18946</v>
      </c>
      <c r="VK15" s="5">
        <v>19188</v>
      </c>
      <c r="VL15" s="5">
        <v>19454</v>
      </c>
      <c r="VM15" s="5">
        <v>21526</v>
      </c>
      <c r="VN15" s="5">
        <v>18383</v>
      </c>
      <c r="VO15" s="5">
        <v>16265</v>
      </c>
      <c r="VP15" s="5">
        <v>17421</v>
      </c>
      <c r="VQ15" s="5">
        <v>18154</v>
      </c>
      <c r="VR15" s="5">
        <v>9456</v>
      </c>
      <c r="VS15" s="5" t="s">
        <v>220</v>
      </c>
      <c r="VT15" s="5" t="s">
        <v>220</v>
      </c>
      <c r="VU15" s="5" t="s">
        <v>220</v>
      </c>
      <c r="VV15" s="5" t="s">
        <v>220</v>
      </c>
      <c r="VW15" s="5" t="s">
        <v>220</v>
      </c>
      <c r="VX15" s="5" t="s">
        <v>220</v>
      </c>
      <c r="VY15" s="5" t="s">
        <v>220</v>
      </c>
      <c r="VZ15" s="5" t="s">
        <v>220</v>
      </c>
      <c r="WA15" s="5" t="s">
        <v>220</v>
      </c>
      <c r="WB15" s="5" t="s">
        <v>220</v>
      </c>
      <c r="WC15" s="5" t="s">
        <v>220</v>
      </c>
      <c r="WD15" s="5" t="s">
        <v>220</v>
      </c>
      <c r="WE15" s="5" t="s">
        <v>220</v>
      </c>
      <c r="WF15" s="5" t="s">
        <v>220</v>
      </c>
      <c r="WG15" s="5" t="s">
        <v>220</v>
      </c>
      <c r="WH15" s="5" t="s">
        <v>220</v>
      </c>
      <c r="WI15" s="5" t="s">
        <v>220</v>
      </c>
      <c r="WJ15" s="5" t="s">
        <v>220</v>
      </c>
      <c r="WK15" s="5" t="s">
        <v>220</v>
      </c>
      <c r="WL15" s="5" t="s">
        <v>220</v>
      </c>
      <c r="WM15" s="5">
        <v>1550</v>
      </c>
      <c r="WN15" s="5">
        <v>1280</v>
      </c>
      <c r="WO15" s="5">
        <v>1012</v>
      </c>
      <c r="WP15" s="5">
        <v>786</v>
      </c>
      <c r="WQ15" s="5">
        <v>894</v>
      </c>
      <c r="WR15" s="5">
        <v>832</v>
      </c>
      <c r="WS15" s="5">
        <v>928</v>
      </c>
      <c r="WT15" s="5">
        <v>767</v>
      </c>
      <c r="WU15" s="5">
        <v>748</v>
      </c>
      <c r="WV15" s="5">
        <v>391</v>
      </c>
      <c r="WW15" s="5">
        <v>284</v>
      </c>
      <c r="WX15" s="5">
        <v>85</v>
      </c>
      <c r="WY15" s="5" t="s">
        <v>220</v>
      </c>
      <c r="WZ15" s="5" t="s">
        <v>220</v>
      </c>
      <c r="XA15" s="5" t="s">
        <v>220</v>
      </c>
      <c r="XB15" s="5" t="s">
        <v>220</v>
      </c>
      <c r="XC15" s="5" t="s">
        <v>220</v>
      </c>
      <c r="XD15" s="5" t="s">
        <v>220</v>
      </c>
      <c r="XE15" s="5" t="s">
        <v>220</v>
      </c>
      <c r="XF15" s="5" t="s">
        <v>220</v>
      </c>
      <c r="XG15" s="5" t="s">
        <v>220</v>
      </c>
      <c r="XH15" s="5" t="s">
        <v>220</v>
      </c>
      <c r="XI15" s="5" t="s">
        <v>220</v>
      </c>
      <c r="XJ15" s="5" t="s">
        <v>220</v>
      </c>
      <c r="XK15" s="5" t="s">
        <v>220</v>
      </c>
      <c r="XL15" s="5" t="s">
        <v>220</v>
      </c>
      <c r="XM15" s="5" t="s">
        <v>220</v>
      </c>
      <c r="XN15" s="5" t="s">
        <v>220</v>
      </c>
      <c r="XO15" s="5" t="s">
        <v>220</v>
      </c>
      <c r="XP15" s="5" t="s">
        <v>220</v>
      </c>
      <c r="XQ15" s="5" t="s">
        <v>220</v>
      </c>
      <c r="XR15" s="5" t="s">
        <v>220</v>
      </c>
      <c r="XS15" s="2">
        <v>56146</v>
      </c>
      <c r="XT15" s="3" t="s">
        <v>222</v>
      </c>
      <c r="XU15" s="3" t="s">
        <v>222</v>
      </c>
      <c r="XV15" s="3" t="s">
        <v>221</v>
      </c>
      <c r="XW15" s="3" t="s">
        <v>221</v>
      </c>
      <c r="XX15" s="3" t="s">
        <v>222</v>
      </c>
      <c r="XY15" s="3" t="s">
        <v>222</v>
      </c>
      <c r="XZ15" s="3" t="s">
        <v>232</v>
      </c>
    </row>
    <row r="16" spans="1:650" x14ac:dyDescent="0.3">
      <c r="A16" s="1" t="s">
        <v>14</v>
      </c>
      <c r="B16" s="2">
        <v>4065694</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c r="AH16" s="5">
        <v>0</v>
      </c>
      <c r="AI16" s="5">
        <v>25597</v>
      </c>
      <c r="AJ16" s="5">
        <v>4762</v>
      </c>
      <c r="AK16" s="5">
        <v>15369</v>
      </c>
      <c r="AL16" s="5">
        <v>14123</v>
      </c>
      <c r="AM16" s="5">
        <v>6869</v>
      </c>
      <c r="AN16" s="5">
        <v>105443</v>
      </c>
      <c r="AO16" s="5">
        <v>5134</v>
      </c>
      <c r="AP16" s="5">
        <v>9717</v>
      </c>
      <c r="AQ16" s="5">
        <v>40804</v>
      </c>
      <c r="AR16" s="5">
        <v>141912</v>
      </c>
      <c r="AS16" s="5">
        <v>13383</v>
      </c>
      <c r="AT16" s="5">
        <v>4336</v>
      </c>
      <c r="AU16" s="5">
        <v>2062</v>
      </c>
      <c r="AV16" s="5">
        <v>8187</v>
      </c>
      <c r="AW16" s="5">
        <v>2221</v>
      </c>
      <c r="AX16" s="5">
        <v>934</v>
      </c>
      <c r="AY16" s="5">
        <v>2822</v>
      </c>
      <c r="AZ16" s="5">
        <v>31586</v>
      </c>
      <c r="BA16" s="5">
        <v>2033</v>
      </c>
      <c r="BB16" s="5">
        <v>27507</v>
      </c>
      <c r="BC16" s="5">
        <v>3310</v>
      </c>
      <c r="BD16" s="5">
        <v>-27</v>
      </c>
      <c r="BE16" s="5">
        <v>635</v>
      </c>
      <c r="BF16" s="5">
        <v>3620</v>
      </c>
      <c r="BG16" s="5">
        <v>118230</v>
      </c>
      <c r="BH16" s="5">
        <v>2220</v>
      </c>
      <c r="BI16" s="5">
        <v>7921</v>
      </c>
      <c r="BJ16" s="5">
        <v>4201</v>
      </c>
      <c r="BK16" s="5">
        <v>53883</v>
      </c>
      <c r="BL16" s="5">
        <v>6731</v>
      </c>
      <c r="BM16" s="5">
        <v>1383</v>
      </c>
      <c r="BN16" s="5">
        <v>576</v>
      </c>
      <c r="BO16" s="5">
        <v>27842</v>
      </c>
      <c r="BP16" s="5">
        <v>24012</v>
      </c>
      <c r="BQ16" s="5">
        <v>38647</v>
      </c>
      <c r="BR16" s="5">
        <v>29830</v>
      </c>
      <c r="BS16" s="5">
        <v>1832</v>
      </c>
      <c r="BT16" s="5">
        <v>676</v>
      </c>
      <c r="BU16" s="5">
        <v>352</v>
      </c>
      <c r="BV16" s="5">
        <v>318</v>
      </c>
      <c r="BW16" s="5">
        <v>2292</v>
      </c>
      <c r="BX16" s="5">
        <v>29221</v>
      </c>
      <c r="BY16" s="5">
        <v>16493</v>
      </c>
      <c r="BZ16" s="5">
        <v>759</v>
      </c>
      <c r="CA16" s="5">
        <v>1457</v>
      </c>
      <c r="CB16" s="5">
        <v>363</v>
      </c>
      <c r="CC16" s="5">
        <v>486</v>
      </c>
      <c r="CD16" s="5">
        <v>688</v>
      </c>
      <c r="CE16" s="5">
        <v>28578</v>
      </c>
      <c r="CF16" s="5">
        <v>4275</v>
      </c>
      <c r="CG16" s="5">
        <v>3527</v>
      </c>
      <c r="CH16" s="5">
        <v>3951</v>
      </c>
      <c r="CI16" s="5">
        <v>3212</v>
      </c>
      <c r="CJ16" s="5">
        <v>1773</v>
      </c>
      <c r="CK16" s="5">
        <v>4434</v>
      </c>
      <c r="CL16" s="5">
        <v>1154</v>
      </c>
      <c r="CM16" s="5">
        <v>5039</v>
      </c>
      <c r="CN16" s="5">
        <v>3484</v>
      </c>
      <c r="CO16" s="5">
        <v>6211</v>
      </c>
      <c r="CP16" s="5">
        <v>1135</v>
      </c>
      <c r="CQ16" s="5">
        <v>1481</v>
      </c>
      <c r="CR16" s="5">
        <v>2846</v>
      </c>
      <c r="CS16" s="5">
        <v>1169</v>
      </c>
      <c r="CT16" s="5">
        <v>1687</v>
      </c>
      <c r="CU16" s="5">
        <v>41105</v>
      </c>
      <c r="CV16" s="5">
        <v>17084</v>
      </c>
      <c r="CW16" s="5">
        <v>12680</v>
      </c>
      <c r="CX16" s="5">
        <v>12816</v>
      </c>
      <c r="CY16" s="5">
        <v>18714</v>
      </c>
      <c r="CZ16" s="5">
        <v>22117</v>
      </c>
      <c r="DA16" s="5">
        <v>14230</v>
      </c>
      <c r="DB16" s="5">
        <v>17514</v>
      </c>
      <c r="DC16" s="5">
        <v>21219</v>
      </c>
      <c r="DD16" s="5">
        <v>16073</v>
      </c>
      <c r="DE16" s="5">
        <v>16469</v>
      </c>
      <c r="DF16" s="5">
        <v>15210</v>
      </c>
      <c r="DG16" s="5">
        <v>16450</v>
      </c>
      <c r="DH16" s="5">
        <v>12198</v>
      </c>
      <c r="DI16" s="5">
        <v>11484</v>
      </c>
      <c r="DJ16" s="5">
        <v>9302</v>
      </c>
      <c r="DK16" s="5">
        <v>8200</v>
      </c>
      <c r="DL16" s="5">
        <v>8002</v>
      </c>
      <c r="DM16" s="5">
        <v>8310</v>
      </c>
      <c r="DN16" s="5">
        <v>10084</v>
      </c>
      <c r="DO16" s="5">
        <v>6509</v>
      </c>
      <c r="DP16" s="5">
        <v>6694</v>
      </c>
      <c r="DQ16" s="5">
        <v>7517</v>
      </c>
      <c r="DR16" s="5">
        <v>5806</v>
      </c>
      <c r="DS16" s="5">
        <v>7999</v>
      </c>
      <c r="DT16" s="5">
        <v>6948</v>
      </c>
      <c r="DU16" s="5">
        <v>6285</v>
      </c>
      <c r="DV16" s="5">
        <v>6025</v>
      </c>
      <c r="DW16" s="5">
        <v>6532</v>
      </c>
      <c r="DX16" s="5">
        <v>6795</v>
      </c>
      <c r="DY16" s="5">
        <v>3448</v>
      </c>
      <c r="DZ16" s="5">
        <v>3300</v>
      </c>
      <c r="EA16" s="5">
        <v>27582</v>
      </c>
      <c r="EB16" s="5">
        <v>8993</v>
      </c>
      <c r="EC16" s="5">
        <v>66859</v>
      </c>
      <c r="ED16" s="5">
        <v>3977</v>
      </c>
      <c r="EE16" s="5">
        <v>3097</v>
      </c>
      <c r="EF16" s="5">
        <v>8051</v>
      </c>
      <c r="EG16" s="5">
        <v>3445</v>
      </c>
      <c r="EH16" s="5">
        <v>4177</v>
      </c>
      <c r="EI16" s="5">
        <v>1112</v>
      </c>
      <c r="EJ16" s="5">
        <v>-239</v>
      </c>
      <c r="EK16" s="5">
        <v>8294</v>
      </c>
      <c r="EL16" s="5">
        <v>1681</v>
      </c>
      <c r="EM16" s="5">
        <v>4490</v>
      </c>
      <c r="EN16" s="5">
        <v>2671</v>
      </c>
      <c r="EO16" s="5">
        <v>1845</v>
      </c>
      <c r="EP16" s="5">
        <v>1416</v>
      </c>
      <c r="EQ16" s="5">
        <v>1980</v>
      </c>
      <c r="ER16" s="5">
        <v>3145</v>
      </c>
      <c r="ES16" s="5">
        <v>1779</v>
      </c>
      <c r="ET16" s="5">
        <v>3212</v>
      </c>
      <c r="EU16" s="5">
        <v>914</v>
      </c>
      <c r="EV16" s="5">
        <v>948</v>
      </c>
      <c r="EW16" s="5">
        <v>1928</v>
      </c>
      <c r="EX16" s="5">
        <v>1902</v>
      </c>
      <c r="EY16" s="5">
        <v>699</v>
      </c>
      <c r="EZ16" s="5">
        <v>2058</v>
      </c>
      <c r="FA16" s="5">
        <v>4389</v>
      </c>
      <c r="FB16" s="5">
        <v>1390</v>
      </c>
      <c r="FC16" s="5">
        <v>4929</v>
      </c>
      <c r="FD16" s="5">
        <v>2276</v>
      </c>
      <c r="FE16" s="5">
        <v>3603</v>
      </c>
      <c r="FF16" s="5">
        <v>3124</v>
      </c>
      <c r="FG16" s="5">
        <v>0</v>
      </c>
      <c r="FH16" s="5">
        <v>0</v>
      </c>
      <c r="FI16" s="5">
        <v>0</v>
      </c>
      <c r="FJ16" s="5">
        <v>0</v>
      </c>
      <c r="FK16" s="5">
        <v>0</v>
      </c>
      <c r="FL16" s="5">
        <v>0</v>
      </c>
      <c r="FM16" s="5">
        <v>0</v>
      </c>
      <c r="FN16" s="5">
        <v>0</v>
      </c>
      <c r="FO16" s="5">
        <v>0</v>
      </c>
      <c r="FP16" s="5">
        <v>0</v>
      </c>
      <c r="FQ16" s="5">
        <v>0</v>
      </c>
      <c r="FR16" s="5">
        <v>0</v>
      </c>
      <c r="FS16" s="5">
        <v>0</v>
      </c>
      <c r="FT16" s="5">
        <v>0</v>
      </c>
      <c r="FU16" s="5" t="s">
        <v>220</v>
      </c>
      <c r="FV16" s="5" t="s">
        <v>220</v>
      </c>
      <c r="FW16" s="5" t="s">
        <v>220</v>
      </c>
      <c r="FX16" s="5" t="s">
        <v>220</v>
      </c>
      <c r="FY16" s="5" t="s">
        <v>220</v>
      </c>
      <c r="FZ16" s="5" t="s">
        <v>220</v>
      </c>
      <c r="GA16" s="5" t="s">
        <v>220</v>
      </c>
      <c r="GB16" s="5" t="s">
        <v>220</v>
      </c>
      <c r="GC16" s="5" t="s">
        <v>220</v>
      </c>
      <c r="GD16" s="5" t="s">
        <v>220</v>
      </c>
      <c r="GE16" s="5" t="s">
        <v>220</v>
      </c>
      <c r="GF16" s="5" t="s">
        <v>220</v>
      </c>
      <c r="GG16" s="5" t="s">
        <v>220</v>
      </c>
      <c r="GH16" s="5" t="s">
        <v>220</v>
      </c>
      <c r="GI16" s="5" t="s">
        <v>220</v>
      </c>
      <c r="GJ16" s="5" t="s">
        <v>220</v>
      </c>
      <c r="GK16" s="5" t="s">
        <v>220</v>
      </c>
      <c r="GL16" s="5" t="s">
        <v>220</v>
      </c>
      <c r="GM16" s="5">
        <v>122126</v>
      </c>
      <c r="GN16" s="5">
        <v>54850</v>
      </c>
      <c r="GO16" s="5">
        <v>133555</v>
      </c>
      <c r="GP16" s="5">
        <v>60746</v>
      </c>
      <c r="GQ16" s="5">
        <v>30512</v>
      </c>
      <c r="GR16" s="5">
        <v>136287</v>
      </c>
      <c r="GS16" s="5">
        <v>23161</v>
      </c>
      <c r="GT16" s="5">
        <v>31726</v>
      </c>
      <c r="GU16" s="5">
        <v>65427</v>
      </c>
      <c r="GV16" s="5">
        <v>186967</v>
      </c>
      <c r="GW16" s="5">
        <v>54640</v>
      </c>
      <c r="GX16" s="5">
        <v>21984</v>
      </c>
      <c r="GY16" s="5">
        <v>24459</v>
      </c>
      <c r="GZ16" s="5">
        <v>23420</v>
      </c>
      <c r="HA16" s="5">
        <v>16035</v>
      </c>
      <c r="HB16" s="5">
        <v>12341</v>
      </c>
      <c r="HC16" s="5">
        <v>41580</v>
      </c>
      <c r="HD16" s="5">
        <v>47007</v>
      </c>
      <c r="HE16" s="5">
        <v>15649</v>
      </c>
      <c r="HF16" s="5">
        <v>44754</v>
      </c>
      <c r="HG16" s="5">
        <v>13944</v>
      </c>
      <c r="HH16" s="5">
        <v>9388</v>
      </c>
      <c r="HI16" s="5">
        <v>14513</v>
      </c>
      <c r="HJ16" s="5">
        <v>12482</v>
      </c>
      <c r="HK16" s="5">
        <v>131967</v>
      </c>
      <c r="HL16" s="5">
        <v>14710</v>
      </c>
      <c r="HM16" s="5">
        <v>24805</v>
      </c>
      <c r="HN16" s="5">
        <v>12750</v>
      </c>
      <c r="HO16" s="5">
        <v>66825</v>
      </c>
      <c r="HP16" s="5">
        <v>18648</v>
      </c>
      <c r="HQ16" s="5">
        <v>9603</v>
      </c>
      <c r="HR16" s="5">
        <v>8687</v>
      </c>
      <c r="HS16" s="5">
        <v>74368</v>
      </c>
      <c r="HT16" s="5">
        <v>83360</v>
      </c>
      <c r="HU16" s="5">
        <v>78575</v>
      </c>
      <c r="HV16" s="5">
        <v>67811</v>
      </c>
      <c r="HW16" s="5">
        <v>78040</v>
      </c>
      <c r="HX16" s="5">
        <v>86916</v>
      </c>
      <c r="HY16" s="5">
        <v>82265</v>
      </c>
      <c r="HZ16" s="5">
        <v>81258</v>
      </c>
      <c r="IA16" s="5">
        <v>86811</v>
      </c>
      <c r="IB16" s="5">
        <v>82886</v>
      </c>
      <c r="IC16" s="5">
        <v>84143</v>
      </c>
      <c r="ID16" s="5">
        <v>114330</v>
      </c>
      <c r="IE16" s="5">
        <v>80739</v>
      </c>
      <c r="IF16" s="5">
        <v>82092</v>
      </c>
      <c r="IG16" s="5">
        <v>86158</v>
      </c>
      <c r="IH16" s="5">
        <v>67722</v>
      </c>
      <c r="II16" s="5">
        <v>61618</v>
      </c>
      <c r="IJ16" s="5">
        <v>51072</v>
      </c>
      <c r="IK16" s="5">
        <v>76185</v>
      </c>
      <c r="IL16" s="5">
        <v>59101</v>
      </c>
      <c r="IM16" s="5">
        <v>37272</v>
      </c>
      <c r="IN16" s="5">
        <v>38650</v>
      </c>
      <c r="IO16" s="5">
        <v>40790</v>
      </c>
      <c r="IP16" s="5">
        <v>39820</v>
      </c>
      <c r="IQ16" s="5">
        <v>45380</v>
      </c>
      <c r="IR16" s="5">
        <v>46776</v>
      </c>
      <c r="IS16" s="5">
        <v>41543</v>
      </c>
      <c r="IT16" s="5">
        <v>42682</v>
      </c>
      <c r="IU16" s="5">
        <v>44099</v>
      </c>
      <c r="IV16" s="5">
        <v>44542</v>
      </c>
      <c r="IW16" s="5">
        <v>42840</v>
      </c>
      <c r="IX16" s="5">
        <v>40008</v>
      </c>
      <c r="IY16" s="5">
        <v>10217</v>
      </c>
      <c r="IZ16" s="5">
        <v>11648</v>
      </c>
      <c r="JA16" s="5">
        <v>12587</v>
      </c>
      <c r="JB16" s="5">
        <v>9125</v>
      </c>
      <c r="JC16" s="5">
        <v>8489</v>
      </c>
      <c r="JD16" s="5">
        <v>7748</v>
      </c>
      <c r="JE16" s="5">
        <v>8779</v>
      </c>
      <c r="JF16" s="5">
        <v>8207</v>
      </c>
      <c r="JG16" s="5">
        <v>11256</v>
      </c>
      <c r="JH16" s="5">
        <v>10857</v>
      </c>
      <c r="JI16" s="5">
        <v>9276</v>
      </c>
      <c r="JJ16" s="5">
        <v>9628</v>
      </c>
      <c r="JK16" s="5">
        <v>6744</v>
      </c>
      <c r="JL16" s="5">
        <v>6844</v>
      </c>
      <c r="JM16" s="5">
        <v>6035</v>
      </c>
      <c r="JN16" s="5">
        <v>7040</v>
      </c>
      <c r="JO16" s="5">
        <v>5924</v>
      </c>
      <c r="JP16" s="5">
        <v>5627</v>
      </c>
      <c r="JQ16" s="5">
        <v>6124</v>
      </c>
      <c r="JR16" s="5">
        <v>5001</v>
      </c>
      <c r="JS16" s="5">
        <v>4753</v>
      </c>
      <c r="JT16" s="5">
        <v>3927</v>
      </c>
      <c r="JU16" s="5">
        <v>4189</v>
      </c>
      <c r="JV16" s="5">
        <v>4496</v>
      </c>
      <c r="JW16" s="5">
        <v>3559</v>
      </c>
      <c r="JX16" s="5">
        <v>4099</v>
      </c>
      <c r="JY16" s="5">
        <v>3701</v>
      </c>
      <c r="JZ16" s="5">
        <v>3424</v>
      </c>
      <c r="KA16" s="5">
        <v>3740</v>
      </c>
      <c r="KB16" s="5">
        <v>3209</v>
      </c>
      <c r="KC16" s="5">
        <v>3620</v>
      </c>
      <c r="KD16" s="5">
        <v>3832</v>
      </c>
      <c r="KE16" s="5">
        <v>28402</v>
      </c>
      <c r="KF16" s="5">
        <v>28389</v>
      </c>
      <c r="KG16" s="5">
        <v>26845</v>
      </c>
      <c r="KH16" s="5">
        <v>24973</v>
      </c>
      <c r="KI16" s="5">
        <v>23145</v>
      </c>
      <c r="KJ16" s="5">
        <v>24113</v>
      </c>
      <c r="KK16" s="5">
        <v>22724</v>
      </c>
      <c r="KL16" s="5">
        <v>22728</v>
      </c>
      <c r="KM16" s="5">
        <v>23170</v>
      </c>
      <c r="KN16" s="5">
        <v>22608</v>
      </c>
      <c r="KO16" s="5">
        <v>18468</v>
      </c>
      <c r="KP16" s="5">
        <v>10999</v>
      </c>
      <c r="KQ16" s="5">
        <v>9620</v>
      </c>
      <c r="KR16" s="5">
        <v>8520</v>
      </c>
      <c r="KS16" s="5">
        <v>3996</v>
      </c>
      <c r="KT16" s="5">
        <v>3478</v>
      </c>
      <c r="KU16" s="5">
        <v>3200</v>
      </c>
      <c r="KV16" s="5">
        <v>2901</v>
      </c>
      <c r="KW16" s="5">
        <v>3411</v>
      </c>
      <c r="KX16" s="5">
        <v>3005</v>
      </c>
      <c r="KY16" s="5">
        <v>2967</v>
      </c>
      <c r="KZ16" s="5">
        <v>2829</v>
      </c>
      <c r="LA16" s="5">
        <v>1902</v>
      </c>
      <c r="LB16" s="5">
        <v>977</v>
      </c>
      <c r="LC16" s="5">
        <v>997</v>
      </c>
      <c r="LD16" s="5">
        <v>1012</v>
      </c>
      <c r="LE16" s="5">
        <v>739</v>
      </c>
      <c r="LF16" s="5">
        <v>674</v>
      </c>
      <c r="LG16" s="5">
        <v>582</v>
      </c>
      <c r="LH16" s="5">
        <v>779</v>
      </c>
      <c r="LI16" s="5">
        <v>858</v>
      </c>
      <c r="LJ16" s="5">
        <v>651</v>
      </c>
      <c r="LK16" s="5">
        <v>904</v>
      </c>
      <c r="LL16" s="5">
        <v>679</v>
      </c>
      <c r="LM16" s="5">
        <v>535</v>
      </c>
      <c r="LN16" s="5">
        <v>329</v>
      </c>
      <c r="LO16" s="5">
        <v>318</v>
      </c>
      <c r="LP16" s="5">
        <v>181</v>
      </c>
      <c r="LQ16" s="5">
        <v>237</v>
      </c>
      <c r="LR16" s="5">
        <v>189</v>
      </c>
      <c r="LS16" s="5">
        <v>262</v>
      </c>
      <c r="LT16" s="5">
        <v>140</v>
      </c>
      <c r="LU16" s="5">
        <v>105</v>
      </c>
      <c r="LV16" s="5">
        <v>156</v>
      </c>
      <c r="LW16" s="5">
        <v>126</v>
      </c>
      <c r="LX16" s="5">
        <v>106</v>
      </c>
      <c r="LY16" s="5">
        <v>261</v>
      </c>
      <c r="LZ16" s="5">
        <v>355</v>
      </c>
      <c r="MA16" s="5">
        <v>316</v>
      </c>
      <c r="MB16" s="5">
        <v>436</v>
      </c>
      <c r="MC16" s="5">
        <v>334</v>
      </c>
      <c r="MD16" s="5">
        <v>177</v>
      </c>
      <c r="ME16" s="5">
        <v>234</v>
      </c>
      <c r="MF16" s="5">
        <v>268</v>
      </c>
      <c r="MG16" s="5">
        <v>305</v>
      </c>
      <c r="MH16" s="5">
        <v>305</v>
      </c>
      <c r="MI16" s="5">
        <v>242</v>
      </c>
      <c r="MJ16" s="5">
        <v>253</v>
      </c>
      <c r="MK16" s="5">
        <v>656</v>
      </c>
      <c r="ML16" s="5">
        <v>579</v>
      </c>
      <c r="MM16" s="5">
        <v>501</v>
      </c>
      <c r="MN16" s="5">
        <v>371</v>
      </c>
      <c r="MO16" s="5">
        <v>485</v>
      </c>
      <c r="MP16" s="5">
        <v>350</v>
      </c>
      <c r="MQ16" s="5">
        <v>0</v>
      </c>
      <c r="MR16" s="5">
        <v>0</v>
      </c>
      <c r="MS16" s="5">
        <v>0</v>
      </c>
      <c r="MT16" s="5">
        <v>0</v>
      </c>
      <c r="MU16" s="5">
        <v>0</v>
      </c>
      <c r="MV16" s="5">
        <v>0</v>
      </c>
      <c r="MW16" s="5">
        <v>0</v>
      </c>
      <c r="MX16" s="5">
        <v>0</v>
      </c>
      <c r="MY16" s="5">
        <v>0</v>
      </c>
      <c r="MZ16" s="5">
        <v>0</v>
      </c>
      <c r="NA16" s="5">
        <v>0</v>
      </c>
      <c r="NB16" s="5">
        <v>0</v>
      </c>
      <c r="NC16" s="5">
        <v>0</v>
      </c>
      <c r="ND16" s="5">
        <v>0</v>
      </c>
      <c r="NE16" s="5" t="s">
        <v>220</v>
      </c>
      <c r="NF16" s="5" t="s">
        <v>220</v>
      </c>
      <c r="NG16" s="5" t="s">
        <v>220</v>
      </c>
      <c r="NH16" s="5" t="s">
        <v>220</v>
      </c>
      <c r="NI16" s="5" t="s">
        <v>220</v>
      </c>
      <c r="NJ16" s="5" t="s">
        <v>220</v>
      </c>
      <c r="NK16" s="5" t="s">
        <v>220</v>
      </c>
      <c r="NL16" s="5" t="s">
        <v>220</v>
      </c>
      <c r="NM16" s="5" t="s">
        <v>220</v>
      </c>
      <c r="NN16" s="5" t="s">
        <v>220</v>
      </c>
      <c r="NO16" s="5" t="s">
        <v>220</v>
      </c>
      <c r="NP16" s="5" t="s">
        <v>220</v>
      </c>
      <c r="NQ16" s="5" t="s">
        <v>220</v>
      </c>
      <c r="NR16" s="5" t="s">
        <v>220</v>
      </c>
      <c r="NS16" s="5" t="s">
        <v>220</v>
      </c>
      <c r="NT16" s="5" t="s">
        <v>220</v>
      </c>
      <c r="NU16" s="5" t="s">
        <v>220</v>
      </c>
      <c r="NV16" s="5" t="s">
        <v>220</v>
      </c>
      <c r="NW16" s="5">
        <v>0</v>
      </c>
      <c r="NX16" s="5">
        <v>0</v>
      </c>
      <c r="NY16" s="5">
        <v>0</v>
      </c>
      <c r="NZ16" s="5">
        <v>0</v>
      </c>
      <c r="OA16" s="5">
        <v>0</v>
      </c>
      <c r="OB16" s="5">
        <v>0</v>
      </c>
      <c r="OC16" s="5">
        <v>0</v>
      </c>
      <c r="OD16" s="5">
        <v>0</v>
      </c>
      <c r="OE16" s="5">
        <v>0</v>
      </c>
      <c r="OF16" s="5">
        <v>0</v>
      </c>
      <c r="OG16" s="5">
        <v>0</v>
      </c>
      <c r="OH16" s="5">
        <v>0</v>
      </c>
      <c r="OI16" s="5">
        <v>0</v>
      </c>
      <c r="OJ16" s="5">
        <v>0</v>
      </c>
      <c r="OK16" s="5" t="s">
        <v>220</v>
      </c>
      <c r="OL16" s="5" t="s">
        <v>220</v>
      </c>
      <c r="OM16" s="5" t="s">
        <v>220</v>
      </c>
      <c r="ON16" s="5" t="s">
        <v>220</v>
      </c>
      <c r="OO16" s="5" t="s">
        <v>220</v>
      </c>
      <c r="OP16" s="5" t="s">
        <v>220</v>
      </c>
      <c r="OQ16" s="5" t="s">
        <v>220</v>
      </c>
      <c r="OR16" s="5" t="s">
        <v>220</v>
      </c>
      <c r="OS16" s="5" t="s">
        <v>220</v>
      </c>
      <c r="OT16" s="5" t="s">
        <v>220</v>
      </c>
      <c r="OU16" s="5" t="s">
        <v>220</v>
      </c>
      <c r="OV16" s="5" t="s">
        <v>220</v>
      </c>
      <c r="OW16" s="5" t="s">
        <v>220</v>
      </c>
      <c r="OX16" s="5" t="s">
        <v>220</v>
      </c>
      <c r="OY16" s="5" t="s">
        <v>220</v>
      </c>
      <c r="OZ16" s="5" t="s">
        <v>220</v>
      </c>
      <c r="PA16" s="5" t="s">
        <v>220</v>
      </c>
      <c r="PB16" s="5" t="s">
        <v>220</v>
      </c>
      <c r="PC16" s="5">
        <v>7020</v>
      </c>
      <c r="PD16" s="5">
        <v>6965</v>
      </c>
      <c r="PE16" s="5">
        <v>6428</v>
      </c>
      <c r="PF16" s="5">
        <v>5665</v>
      </c>
      <c r="PG16" s="5">
        <v>5134</v>
      </c>
      <c r="PH16" s="5">
        <v>4857</v>
      </c>
      <c r="PI16" s="5">
        <v>4148</v>
      </c>
      <c r="PJ16" s="5">
        <v>4076</v>
      </c>
      <c r="PK16" s="5">
        <v>3636</v>
      </c>
      <c r="PL16" s="5">
        <v>3681</v>
      </c>
      <c r="PM16" s="5">
        <v>3392</v>
      </c>
      <c r="PN16" s="5">
        <v>3278</v>
      </c>
      <c r="PO16" s="5">
        <v>2795</v>
      </c>
      <c r="PP16" s="5">
        <v>2748</v>
      </c>
      <c r="PQ16" s="5">
        <v>2754</v>
      </c>
      <c r="PR16" s="5">
        <v>2605</v>
      </c>
      <c r="PS16" s="5">
        <v>2493</v>
      </c>
      <c r="PT16" s="5">
        <v>2278</v>
      </c>
      <c r="PU16" s="5">
        <v>2207</v>
      </c>
      <c r="PV16" s="5">
        <v>2191</v>
      </c>
      <c r="PW16" s="5">
        <v>1863</v>
      </c>
      <c r="PX16" s="5">
        <v>1846</v>
      </c>
      <c r="PY16" s="5">
        <v>2087</v>
      </c>
      <c r="PZ16" s="5">
        <v>1656</v>
      </c>
      <c r="QA16" s="5">
        <v>1936</v>
      </c>
      <c r="QB16" s="5">
        <v>1884</v>
      </c>
      <c r="QC16" s="5">
        <v>1755</v>
      </c>
      <c r="QD16" s="5">
        <v>1839</v>
      </c>
      <c r="QE16" s="5">
        <v>1756</v>
      </c>
      <c r="QF16" s="5">
        <v>1751</v>
      </c>
      <c r="QG16" s="5">
        <v>1977</v>
      </c>
      <c r="QH16" s="5">
        <v>1935</v>
      </c>
      <c r="QI16" s="5">
        <v>9848</v>
      </c>
      <c r="QJ16" s="5">
        <v>8583</v>
      </c>
      <c r="QK16" s="5">
        <v>6240</v>
      </c>
      <c r="QL16" s="5">
        <v>4804</v>
      </c>
      <c r="QM16" s="5">
        <v>4482</v>
      </c>
      <c r="QN16" s="5">
        <v>4957</v>
      </c>
      <c r="QO16" s="5">
        <v>4754</v>
      </c>
      <c r="QP16" s="5">
        <v>3478</v>
      </c>
      <c r="QQ16" s="5">
        <v>3277</v>
      </c>
      <c r="QR16" s="5">
        <v>2683</v>
      </c>
      <c r="QS16" s="5">
        <v>2456</v>
      </c>
      <c r="QT16" s="5">
        <v>2381</v>
      </c>
      <c r="QU16" s="5">
        <v>1835</v>
      </c>
      <c r="QV16" s="5">
        <v>1965</v>
      </c>
      <c r="QW16" s="5">
        <v>1607</v>
      </c>
      <c r="QX16" s="5">
        <v>1189</v>
      </c>
      <c r="QY16" s="5">
        <v>1585</v>
      </c>
      <c r="QZ16" s="5">
        <v>1280</v>
      </c>
      <c r="RA16" s="5">
        <v>1180</v>
      </c>
      <c r="RB16" s="5">
        <v>1300</v>
      </c>
      <c r="RC16" s="5">
        <v>1137</v>
      </c>
      <c r="RD16" s="5">
        <v>1170</v>
      </c>
      <c r="RE16" s="5">
        <v>1281</v>
      </c>
      <c r="RF16" s="5">
        <v>1135</v>
      </c>
      <c r="RG16" s="5">
        <v>1207</v>
      </c>
      <c r="RH16" s="5">
        <v>1077</v>
      </c>
      <c r="RI16" s="5">
        <v>1635</v>
      </c>
      <c r="RJ16" s="5">
        <v>1692</v>
      </c>
      <c r="RK16" s="5">
        <v>1729</v>
      </c>
      <c r="RL16" s="5">
        <v>1638</v>
      </c>
      <c r="RM16" s="5">
        <v>1712</v>
      </c>
      <c r="RN16" s="5">
        <v>1902</v>
      </c>
      <c r="RO16" s="5">
        <v>2555</v>
      </c>
      <c r="RP16" s="5">
        <v>2380</v>
      </c>
      <c r="RQ16" s="5">
        <v>3005</v>
      </c>
      <c r="RR16" s="5">
        <v>3037</v>
      </c>
      <c r="RS16" s="5">
        <v>3239</v>
      </c>
      <c r="RT16" s="5">
        <v>3251</v>
      </c>
      <c r="RU16" s="5">
        <v>2850</v>
      </c>
      <c r="RV16" s="5">
        <v>2559</v>
      </c>
      <c r="RW16" s="5">
        <v>3059</v>
      </c>
      <c r="RX16" s="5">
        <v>3935</v>
      </c>
      <c r="RY16" s="5">
        <v>2653</v>
      </c>
      <c r="RZ16" s="5">
        <v>2701</v>
      </c>
      <c r="SA16" s="5">
        <v>2219</v>
      </c>
      <c r="SB16" s="5">
        <v>2011</v>
      </c>
      <c r="SC16" s="5">
        <v>1768</v>
      </c>
      <c r="SD16" s="5">
        <v>2054</v>
      </c>
      <c r="SE16" s="5">
        <v>3965</v>
      </c>
      <c r="SF16" s="5">
        <v>4607</v>
      </c>
      <c r="SG16" s="5">
        <v>4684</v>
      </c>
      <c r="SH16" s="5">
        <v>3687</v>
      </c>
      <c r="SI16" s="5">
        <v>3441</v>
      </c>
      <c r="SJ16" s="5">
        <v>2975</v>
      </c>
      <c r="SK16" s="5">
        <v>2836</v>
      </c>
      <c r="SL16" s="5">
        <v>2703</v>
      </c>
      <c r="SM16" s="5">
        <v>2585</v>
      </c>
      <c r="SN16" s="5">
        <v>2781</v>
      </c>
      <c r="SO16" s="5">
        <v>2543</v>
      </c>
      <c r="SP16" s="5">
        <v>2706</v>
      </c>
      <c r="SQ16" s="5">
        <v>2716</v>
      </c>
      <c r="SR16" s="5">
        <v>3096</v>
      </c>
      <c r="SS16" s="5">
        <v>3255</v>
      </c>
      <c r="ST16" s="5">
        <v>2894</v>
      </c>
      <c r="SU16" s="5">
        <v>536</v>
      </c>
      <c r="SV16" s="5">
        <v>941</v>
      </c>
      <c r="SW16" s="5">
        <v>1010</v>
      </c>
      <c r="SX16" s="5">
        <v>1498</v>
      </c>
      <c r="SY16" s="5">
        <v>1717</v>
      </c>
      <c r="SZ16" s="5">
        <v>1536</v>
      </c>
      <c r="TA16" s="5">
        <v>1338</v>
      </c>
      <c r="TB16" s="5">
        <v>1556</v>
      </c>
      <c r="TC16" s="5">
        <v>1503</v>
      </c>
      <c r="TD16" s="5">
        <v>1321</v>
      </c>
      <c r="TE16" s="5">
        <v>978</v>
      </c>
      <c r="TF16" s="5">
        <v>981</v>
      </c>
      <c r="TG16" s="5">
        <v>915</v>
      </c>
      <c r="TH16" s="5">
        <v>976</v>
      </c>
      <c r="TI16" s="5">
        <v>893</v>
      </c>
      <c r="TJ16" s="5">
        <v>930</v>
      </c>
      <c r="TK16" s="5">
        <v>919</v>
      </c>
      <c r="TL16" s="5">
        <v>875</v>
      </c>
      <c r="TM16" s="5">
        <v>840</v>
      </c>
      <c r="TN16" s="5">
        <v>868</v>
      </c>
      <c r="TO16" s="5">
        <v>860</v>
      </c>
      <c r="TP16" s="5">
        <v>916</v>
      </c>
      <c r="TQ16" s="5">
        <v>833</v>
      </c>
      <c r="TR16" s="5">
        <v>936</v>
      </c>
      <c r="TS16" s="5">
        <v>863</v>
      </c>
      <c r="TT16" s="5">
        <v>886</v>
      </c>
      <c r="TU16" s="5">
        <v>947</v>
      </c>
      <c r="TV16" s="5">
        <v>831</v>
      </c>
      <c r="TW16" s="5">
        <v>769</v>
      </c>
      <c r="TX16" s="5">
        <v>847</v>
      </c>
      <c r="TY16" s="5">
        <v>795</v>
      </c>
      <c r="TZ16" s="5">
        <v>687</v>
      </c>
      <c r="UA16" s="5">
        <v>3</v>
      </c>
      <c r="UB16" s="5">
        <v>16</v>
      </c>
      <c r="UC16" s="5">
        <v>3</v>
      </c>
      <c r="UD16" s="5">
        <v>2</v>
      </c>
      <c r="UE16" s="5">
        <v>4</v>
      </c>
      <c r="UF16" s="5">
        <v>25</v>
      </c>
      <c r="UG16" s="5">
        <v>39</v>
      </c>
      <c r="UH16" s="5">
        <v>5</v>
      </c>
      <c r="UI16" s="5">
        <v>1</v>
      </c>
      <c r="UJ16" s="5">
        <v>1</v>
      </c>
      <c r="UK16" s="5">
        <v>0</v>
      </c>
      <c r="UL16" s="5">
        <v>0</v>
      </c>
      <c r="UM16" s="5">
        <v>0</v>
      </c>
      <c r="UN16" s="5">
        <v>0</v>
      </c>
      <c r="UO16" s="5">
        <v>0</v>
      </c>
      <c r="UP16" s="5">
        <v>0</v>
      </c>
      <c r="UQ16" s="5">
        <v>0</v>
      </c>
      <c r="UR16" s="5">
        <v>0</v>
      </c>
      <c r="US16" s="5">
        <v>0</v>
      </c>
      <c r="UT16" s="5">
        <v>0</v>
      </c>
      <c r="UU16" s="5">
        <v>0</v>
      </c>
      <c r="UV16" s="5">
        <v>0</v>
      </c>
      <c r="UW16" s="5">
        <v>0</v>
      </c>
      <c r="UX16" s="5">
        <v>0</v>
      </c>
      <c r="UY16" s="5">
        <v>0</v>
      </c>
      <c r="UZ16" s="5">
        <v>0</v>
      </c>
      <c r="VA16" s="5">
        <v>0</v>
      </c>
      <c r="VB16" s="5">
        <v>0</v>
      </c>
      <c r="VC16" s="5">
        <v>0</v>
      </c>
      <c r="VD16" s="5">
        <v>0</v>
      </c>
      <c r="VE16" s="5">
        <v>0</v>
      </c>
      <c r="VF16" s="5">
        <v>0</v>
      </c>
      <c r="VG16" s="5">
        <v>31150</v>
      </c>
      <c r="VH16" s="5">
        <v>27960</v>
      </c>
      <c r="VI16" s="5">
        <v>23868</v>
      </c>
      <c r="VJ16" s="5">
        <v>22046</v>
      </c>
      <c r="VK16" s="5">
        <v>24850</v>
      </c>
      <c r="VL16" s="5">
        <v>28628</v>
      </c>
      <c r="VM16" s="5">
        <v>28948</v>
      </c>
      <c r="VN16" s="5">
        <v>27429</v>
      </c>
      <c r="VO16" s="5">
        <v>24806</v>
      </c>
      <c r="VP16" s="5">
        <v>23017</v>
      </c>
      <c r="VQ16" s="5">
        <v>24284</v>
      </c>
      <c r="VR16" s="5">
        <v>21552</v>
      </c>
      <c r="VS16" s="5">
        <v>19415</v>
      </c>
      <c r="VT16" s="5">
        <v>20130</v>
      </c>
      <c r="VU16" s="5">
        <v>22361</v>
      </c>
      <c r="VV16" s="5">
        <v>17606</v>
      </c>
      <c r="VW16" s="5">
        <v>12537</v>
      </c>
      <c r="VX16" s="5">
        <v>9829</v>
      </c>
      <c r="VY16" s="5">
        <v>10947</v>
      </c>
      <c r="VZ16" s="5">
        <v>7827</v>
      </c>
      <c r="WA16" s="5">
        <v>6177</v>
      </c>
      <c r="WB16" s="5">
        <v>5689</v>
      </c>
      <c r="WC16" s="5">
        <v>7528</v>
      </c>
      <c r="WD16" s="5">
        <v>5927</v>
      </c>
      <c r="WE16" s="5">
        <v>6938</v>
      </c>
      <c r="WF16" s="5">
        <v>5784</v>
      </c>
      <c r="WG16" s="5">
        <v>6058</v>
      </c>
      <c r="WH16" s="5">
        <v>5881</v>
      </c>
      <c r="WI16" s="5">
        <v>5550</v>
      </c>
      <c r="WJ16" s="5">
        <v>5860</v>
      </c>
      <c r="WK16" s="5">
        <v>4800</v>
      </c>
      <c r="WL16" s="5">
        <v>4755</v>
      </c>
      <c r="WM16" s="5">
        <v>2063</v>
      </c>
      <c r="WN16" s="5">
        <v>1570</v>
      </c>
      <c r="WO16" s="5">
        <v>1272</v>
      </c>
      <c r="WP16" s="5">
        <v>1079</v>
      </c>
      <c r="WQ16" s="5">
        <v>1291</v>
      </c>
      <c r="WR16" s="5">
        <v>1263</v>
      </c>
      <c r="WS16" s="5">
        <v>1308</v>
      </c>
      <c r="WT16" s="5">
        <v>1127</v>
      </c>
      <c r="WU16" s="5">
        <v>1085</v>
      </c>
      <c r="WV16" s="5">
        <v>651</v>
      </c>
      <c r="WW16" s="5">
        <v>198</v>
      </c>
      <c r="WX16" s="5">
        <v>248</v>
      </c>
      <c r="WY16" s="5">
        <v>286</v>
      </c>
      <c r="WZ16" s="5">
        <v>220</v>
      </c>
      <c r="XA16" s="5">
        <v>213</v>
      </c>
      <c r="XB16" s="5">
        <v>190</v>
      </c>
      <c r="XC16" s="5">
        <v>199</v>
      </c>
      <c r="XD16" s="5">
        <v>213</v>
      </c>
      <c r="XE16" s="5">
        <v>225</v>
      </c>
      <c r="XF16" s="5">
        <v>173</v>
      </c>
      <c r="XG16" s="5">
        <v>153</v>
      </c>
      <c r="XH16" s="5">
        <v>180</v>
      </c>
      <c r="XI16" s="5">
        <v>166</v>
      </c>
      <c r="XJ16" s="5">
        <v>182</v>
      </c>
      <c r="XK16" s="5">
        <v>101</v>
      </c>
      <c r="XL16" s="5">
        <v>102</v>
      </c>
      <c r="XM16" s="5">
        <v>199</v>
      </c>
      <c r="XN16" s="5">
        <v>174</v>
      </c>
      <c r="XO16" s="5">
        <v>145</v>
      </c>
      <c r="XP16" s="5">
        <v>163</v>
      </c>
      <c r="XQ16" s="5">
        <v>239</v>
      </c>
      <c r="XR16" s="5">
        <v>139</v>
      </c>
      <c r="XS16" s="2">
        <v>19545</v>
      </c>
      <c r="XT16" s="3" t="s">
        <v>222</v>
      </c>
      <c r="XU16" s="3" t="s">
        <v>222</v>
      </c>
      <c r="XV16" s="3" t="s">
        <v>222</v>
      </c>
      <c r="XW16" s="3" t="s">
        <v>221</v>
      </c>
      <c r="XX16" s="3" t="s">
        <v>222</v>
      </c>
      <c r="XY16" s="3" t="s">
        <v>222</v>
      </c>
      <c r="XZ16" s="3" t="s">
        <v>233</v>
      </c>
    </row>
    <row r="17" spans="1:650" x14ac:dyDescent="0.3">
      <c r="A17" s="1" t="s">
        <v>15</v>
      </c>
      <c r="B17" s="2">
        <v>4058767</v>
      </c>
      <c r="C17" s="5" t="s">
        <v>220</v>
      </c>
      <c r="D17" s="5" t="s">
        <v>220</v>
      </c>
      <c r="E17" s="5" t="s">
        <v>220</v>
      </c>
      <c r="F17" s="5" t="s">
        <v>220</v>
      </c>
      <c r="G17" s="5" t="s">
        <v>220</v>
      </c>
      <c r="H17" s="5" t="s">
        <v>220</v>
      </c>
      <c r="I17" s="5" t="s">
        <v>220</v>
      </c>
      <c r="J17" s="5" t="s">
        <v>220</v>
      </c>
      <c r="K17" s="5" t="s">
        <v>220</v>
      </c>
      <c r="L17" s="5" t="s">
        <v>220</v>
      </c>
      <c r="M17" s="5" t="s">
        <v>220</v>
      </c>
      <c r="N17" s="5" t="s">
        <v>220</v>
      </c>
      <c r="O17" s="5" t="s">
        <v>220</v>
      </c>
      <c r="P17" s="5" t="s">
        <v>220</v>
      </c>
      <c r="Q17" s="5" t="s">
        <v>220</v>
      </c>
      <c r="R17" s="5" t="s">
        <v>220</v>
      </c>
      <c r="S17" s="5" t="s">
        <v>220</v>
      </c>
      <c r="T17" s="5" t="s">
        <v>220</v>
      </c>
      <c r="U17" s="5" t="s">
        <v>220</v>
      </c>
      <c r="V17" s="5">
        <v>9168</v>
      </c>
      <c r="W17" s="5">
        <v>0</v>
      </c>
      <c r="X17" s="5">
        <v>371</v>
      </c>
      <c r="Y17" s="5">
        <v>0</v>
      </c>
      <c r="Z17" s="5">
        <v>0</v>
      </c>
      <c r="AA17" s="5">
        <v>0</v>
      </c>
      <c r="AB17" s="5">
        <v>0</v>
      </c>
      <c r="AC17" s="5">
        <v>0</v>
      </c>
      <c r="AD17" s="5">
        <v>0</v>
      </c>
      <c r="AE17" s="5">
        <v>0</v>
      </c>
      <c r="AF17" s="5">
        <v>0</v>
      </c>
      <c r="AG17" s="5">
        <v>0</v>
      </c>
      <c r="AH17" s="5">
        <v>22</v>
      </c>
      <c r="AI17" s="5" t="s">
        <v>220</v>
      </c>
      <c r="AJ17" s="5" t="s">
        <v>220</v>
      </c>
      <c r="AK17" s="5" t="s">
        <v>220</v>
      </c>
      <c r="AL17" s="5" t="s">
        <v>220</v>
      </c>
      <c r="AM17" s="5" t="s">
        <v>220</v>
      </c>
      <c r="AN17" s="5" t="s">
        <v>220</v>
      </c>
      <c r="AO17" s="5" t="s">
        <v>220</v>
      </c>
      <c r="AP17" s="5" t="s">
        <v>220</v>
      </c>
      <c r="AQ17" s="5" t="s">
        <v>220</v>
      </c>
      <c r="AR17" s="5" t="s">
        <v>220</v>
      </c>
      <c r="AS17" s="5" t="s">
        <v>220</v>
      </c>
      <c r="AT17" s="5" t="s">
        <v>220</v>
      </c>
      <c r="AU17" s="5" t="s">
        <v>220</v>
      </c>
      <c r="AV17" s="5" t="s">
        <v>220</v>
      </c>
      <c r="AW17" s="5" t="s">
        <v>220</v>
      </c>
      <c r="AX17" s="5" t="s">
        <v>220</v>
      </c>
      <c r="AY17" s="5" t="s">
        <v>220</v>
      </c>
      <c r="AZ17" s="5" t="s">
        <v>220</v>
      </c>
      <c r="BA17" s="5" t="s">
        <v>220</v>
      </c>
      <c r="BB17" s="5">
        <v>0</v>
      </c>
      <c r="BC17" s="5">
        <v>0</v>
      </c>
      <c r="BD17" s="5">
        <v>0</v>
      </c>
      <c r="BE17" s="5">
        <v>115</v>
      </c>
      <c r="BF17" s="5">
        <v>0</v>
      </c>
      <c r="BG17" s="5">
        <v>0</v>
      </c>
      <c r="BH17" s="5">
        <v>11</v>
      </c>
      <c r="BI17" s="5">
        <v>0</v>
      </c>
      <c r="BJ17" s="5">
        <v>0</v>
      </c>
      <c r="BK17" s="5">
        <v>0</v>
      </c>
      <c r="BL17" s="5">
        <v>0</v>
      </c>
      <c r="BM17" s="5">
        <v>74</v>
      </c>
      <c r="BN17" s="5">
        <v>64</v>
      </c>
      <c r="BO17" s="5" t="s">
        <v>220</v>
      </c>
      <c r="BP17" s="5" t="s">
        <v>220</v>
      </c>
      <c r="BQ17" s="5" t="s">
        <v>220</v>
      </c>
      <c r="BR17" s="5" t="s">
        <v>220</v>
      </c>
      <c r="BS17" s="5" t="s">
        <v>220</v>
      </c>
      <c r="BT17" s="5" t="s">
        <v>220</v>
      </c>
      <c r="BU17" s="5" t="s">
        <v>220</v>
      </c>
      <c r="BV17" s="5" t="s">
        <v>220</v>
      </c>
      <c r="BW17" s="5" t="s">
        <v>220</v>
      </c>
      <c r="BX17" s="5" t="s">
        <v>220</v>
      </c>
      <c r="BY17" s="5" t="s">
        <v>220</v>
      </c>
      <c r="BZ17" s="5" t="s">
        <v>220</v>
      </c>
      <c r="CA17" s="5" t="s">
        <v>220</v>
      </c>
      <c r="CB17" s="5" t="s">
        <v>220</v>
      </c>
      <c r="CC17" s="5" t="s">
        <v>220</v>
      </c>
      <c r="CD17" s="5" t="s">
        <v>220</v>
      </c>
      <c r="CE17" s="5" t="s">
        <v>220</v>
      </c>
      <c r="CF17" s="5" t="s">
        <v>220</v>
      </c>
      <c r="CG17" s="5" t="s">
        <v>220</v>
      </c>
      <c r="CH17" s="5">
        <v>0</v>
      </c>
      <c r="CI17" s="5">
        <v>253</v>
      </c>
      <c r="CJ17" s="5">
        <v>36</v>
      </c>
      <c r="CK17" s="5">
        <v>187</v>
      </c>
      <c r="CL17" s="5">
        <v>125</v>
      </c>
      <c r="CM17" s="5">
        <v>-575</v>
      </c>
      <c r="CN17" s="5">
        <v>802</v>
      </c>
      <c r="CO17" s="5">
        <v>73</v>
      </c>
      <c r="CP17" s="5">
        <v>114</v>
      </c>
      <c r="CQ17" s="5">
        <v>257</v>
      </c>
      <c r="CR17" s="5">
        <v>6965</v>
      </c>
      <c r="CS17" s="5">
        <v>148</v>
      </c>
      <c r="CT17" s="5">
        <v>191</v>
      </c>
      <c r="CU17" s="5" t="s">
        <v>220</v>
      </c>
      <c r="CV17" s="5" t="s">
        <v>220</v>
      </c>
      <c r="CW17" s="5" t="s">
        <v>220</v>
      </c>
      <c r="CX17" s="5" t="s">
        <v>220</v>
      </c>
      <c r="CY17" s="5" t="s">
        <v>220</v>
      </c>
      <c r="CZ17" s="5" t="s">
        <v>220</v>
      </c>
      <c r="DA17" s="5" t="s">
        <v>220</v>
      </c>
      <c r="DB17" s="5" t="s">
        <v>220</v>
      </c>
      <c r="DC17" s="5" t="s">
        <v>220</v>
      </c>
      <c r="DD17" s="5" t="s">
        <v>220</v>
      </c>
      <c r="DE17" s="5" t="s">
        <v>220</v>
      </c>
      <c r="DF17" s="5" t="s">
        <v>220</v>
      </c>
      <c r="DG17" s="5" t="s">
        <v>220</v>
      </c>
      <c r="DH17" s="5" t="s">
        <v>220</v>
      </c>
      <c r="DI17" s="5" t="s">
        <v>220</v>
      </c>
      <c r="DJ17" s="5" t="s">
        <v>220</v>
      </c>
      <c r="DK17" s="5" t="s">
        <v>220</v>
      </c>
      <c r="DL17" s="5" t="s">
        <v>220</v>
      </c>
      <c r="DM17" s="5" t="s">
        <v>220</v>
      </c>
      <c r="DN17" s="5">
        <v>1123</v>
      </c>
      <c r="DO17" s="5">
        <v>4477</v>
      </c>
      <c r="DP17" s="5">
        <v>3836</v>
      </c>
      <c r="DQ17" s="5">
        <v>3189</v>
      </c>
      <c r="DR17" s="5">
        <v>3984</v>
      </c>
      <c r="DS17" s="5">
        <v>3729</v>
      </c>
      <c r="DT17" s="5">
        <v>4078</v>
      </c>
      <c r="DU17" s="5">
        <v>4051</v>
      </c>
      <c r="DV17" s="5">
        <v>2866</v>
      </c>
      <c r="DW17" s="5">
        <v>4613</v>
      </c>
      <c r="DX17" s="5">
        <v>5085</v>
      </c>
      <c r="DY17" s="5">
        <v>5249</v>
      </c>
      <c r="DZ17" s="5">
        <v>6022</v>
      </c>
      <c r="EA17" s="5" t="s">
        <v>220</v>
      </c>
      <c r="EB17" s="5" t="s">
        <v>220</v>
      </c>
      <c r="EC17" s="5" t="s">
        <v>220</v>
      </c>
      <c r="ED17" s="5" t="s">
        <v>220</v>
      </c>
      <c r="EE17" s="5" t="s">
        <v>220</v>
      </c>
      <c r="EF17" s="5" t="s">
        <v>220</v>
      </c>
      <c r="EG17" s="5" t="s">
        <v>220</v>
      </c>
      <c r="EH17" s="5" t="s">
        <v>220</v>
      </c>
      <c r="EI17" s="5" t="s">
        <v>220</v>
      </c>
      <c r="EJ17" s="5" t="s">
        <v>220</v>
      </c>
      <c r="EK17" s="5" t="s">
        <v>220</v>
      </c>
      <c r="EL17" s="5" t="s">
        <v>220</v>
      </c>
      <c r="EM17" s="5" t="s">
        <v>220</v>
      </c>
      <c r="EN17" s="5" t="s">
        <v>220</v>
      </c>
      <c r="EO17" s="5" t="s">
        <v>220</v>
      </c>
      <c r="EP17" s="5" t="s">
        <v>220</v>
      </c>
      <c r="EQ17" s="5" t="s">
        <v>220</v>
      </c>
      <c r="ER17" s="5" t="s">
        <v>220</v>
      </c>
      <c r="ES17" s="5" t="s">
        <v>220</v>
      </c>
      <c r="ET17" s="5">
        <v>100</v>
      </c>
      <c r="EU17" s="5">
        <v>193</v>
      </c>
      <c r="EV17" s="5">
        <v>193</v>
      </c>
      <c r="EW17" s="5">
        <v>20</v>
      </c>
      <c r="EX17" s="5">
        <v>755</v>
      </c>
      <c r="EY17" s="5">
        <v>58</v>
      </c>
      <c r="EZ17" s="5">
        <v>269</v>
      </c>
      <c r="FA17" s="5">
        <v>151</v>
      </c>
      <c r="FB17" s="5">
        <v>941</v>
      </c>
      <c r="FC17" s="5">
        <v>284</v>
      </c>
      <c r="FD17" s="5">
        <v>219</v>
      </c>
      <c r="FE17" s="5">
        <v>431</v>
      </c>
      <c r="FF17" s="5">
        <v>81</v>
      </c>
      <c r="FG17" s="5" t="s">
        <v>220</v>
      </c>
      <c r="FH17" s="5" t="s">
        <v>220</v>
      </c>
      <c r="FI17" s="5" t="s">
        <v>220</v>
      </c>
      <c r="FJ17" s="5" t="s">
        <v>220</v>
      </c>
      <c r="FK17" s="5" t="s">
        <v>220</v>
      </c>
      <c r="FL17" s="5" t="s">
        <v>220</v>
      </c>
      <c r="FM17" s="5" t="s">
        <v>220</v>
      </c>
      <c r="FN17" s="5" t="s">
        <v>220</v>
      </c>
      <c r="FO17" s="5" t="s">
        <v>220</v>
      </c>
      <c r="FP17" s="5" t="s">
        <v>220</v>
      </c>
      <c r="FQ17" s="5" t="s">
        <v>220</v>
      </c>
      <c r="FR17" s="5" t="s">
        <v>220</v>
      </c>
      <c r="FS17" s="5" t="s">
        <v>220</v>
      </c>
      <c r="FT17" s="5" t="s">
        <v>220</v>
      </c>
      <c r="FU17" s="5" t="s">
        <v>220</v>
      </c>
      <c r="FV17" s="5" t="s">
        <v>220</v>
      </c>
      <c r="FW17" s="5" t="s">
        <v>220</v>
      </c>
      <c r="FX17" s="5" t="s">
        <v>220</v>
      </c>
      <c r="FY17" s="5" t="s">
        <v>220</v>
      </c>
      <c r="FZ17" s="5" t="s">
        <v>220</v>
      </c>
      <c r="GA17" s="5" t="s">
        <v>220</v>
      </c>
      <c r="GB17" s="5" t="s">
        <v>220</v>
      </c>
      <c r="GC17" s="5" t="s">
        <v>220</v>
      </c>
      <c r="GD17" s="5" t="s">
        <v>220</v>
      </c>
      <c r="GE17" s="5" t="s">
        <v>220</v>
      </c>
      <c r="GF17" s="5" t="s">
        <v>220</v>
      </c>
      <c r="GG17" s="5" t="s">
        <v>220</v>
      </c>
      <c r="GH17" s="5" t="s">
        <v>220</v>
      </c>
      <c r="GI17" s="5" t="s">
        <v>220</v>
      </c>
      <c r="GJ17" s="5" t="s">
        <v>220</v>
      </c>
      <c r="GK17" s="5" t="s">
        <v>220</v>
      </c>
      <c r="GL17" s="5" t="s">
        <v>220</v>
      </c>
      <c r="GM17" s="5" t="s">
        <v>220</v>
      </c>
      <c r="GN17" s="5" t="s">
        <v>220</v>
      </c>
      <c r="GO17" s="5" t="s">
        <v>220</v>
      </c>
      <c r="GP17" s="5" t="s">
        <v>220</v>
      </c>
      <c r="GQ17" s="5" t="s">
        <v>220</v>
      </c>
      <c r="GR17" s="5" t="s">
        <v>220</v>
      </c>
      <c r="GS17" s="5" t="s">
        <v>220</v>
      </c>
      <c r="GT17" s="5" t="s">
        <v>220</v>
      </c>
      <c r="GU17" s="5" t="s">
        <v>220</v>
      </c>
      <c r="GV17" s="5" t="s">
        <v>220</v>
      </c>
      <c r="GW17" s="5" t="s">
        <v>220</v>
      </c>
      <c r="GX17" s="5" t="s">
        <v>220</v>
      </c>
      <c r="GY17" s="5" t="s">
        <v>220</v>
      </c>
      <c r="GZ17" s="5" t="s">
        <v>220</v>
      </c>
      <c r="HA17" s="5" t="s">
        <v>220</v>
      </c>
      <c r="HB17" s="5" t="s">
        <v>220</v>
      </c>
      <c r="HC17" s="5" t="s">
        <v>220</v>
      </c>
      <c r="HD17" s="5" t="s">
        <v>220</v>
      </c>
      <c r="HE17" s="5" t="s">
        <v>220</v>
      </c>
      <c r="HF17" s="5">
        <v>10391</v>
      </c>
      <c r="HG17" s="5">
        <v>4923</v>
      </c>
      <c r="HH17" s="5">
        <v>4436</v>
      </c>
      <c r="HI17" s="5">
        <v>3511</v>
      </c>
      <c r="HJ17" s="5">
        <v>4864</v>
      </c>
      <c r="HK17" s="5">
        <v>3212</v>
      </c>
      <c r="HL17" s="5">
        <v>5160</v>
      </c>
      <c r="HM17" s="5">
        <v>4276</v>
      </c>
      <c r="HN17" s="5">
        <v>3921</v>
      </c>
      <c r="HO17" s="5">
        <v>5154</v>
      </c>
      <c r="HP17" s="5">
        <v>12269</v>
      </c>
      <c r="HQ17" s="5">
        <v>5902</v>
      </c>
      <c r="HR17" s="5">
        <v>6358</v>
      </c>
      <c r="HS17" s="5" t="s">
        <v>220</v>
      </c>
      <c r="HT17" s="5" t="s">
        <v>220</v>
      </c>
      <c r="HU17" s="5" t="s">
        <v>220</v>
      </c>
      <c r="HV17" s="5" t="s">
        <v>220</v>
      </c>
      <c r="HW17" s="5" t="s">
        <v>220</v>
      </c>
      <c r="HX17" s="5" t="s">
        <v>220</v>
      </c>
      <c r="HY17" s="5" t="s">
        <v>220</v>
      </c>
      <c r="HZ17" s="5" t="s">
        <v>220</v>
      </c>
      <c r="IA17" s="5" t="s">
        <v>220</v>
      </c>
      <c r="IB17" s="5" t="s">
        <v>220</v>
      </c>
      <c r="IC17" s="5" t="s">
        <v>220</v>
      </c>
      <c r="ID17" s="5" t="s">
        <v>220</v>
      </c>
      <c r="IE17" s="5" t="s">
        <v>220</v>
      </c>
      <c r="IF17" s="5" t="s">
        <v>220</v>
      </c>
      <c r="IG17" s="5" t="s">
        <v>220</v>
      </c>
      <c r="IH17" s="5" t="s">
        <v>220</v>
      </c>
      <c r="II17" s="5" t="s">
        <v>220</v>
      </c>
      <c r="IJ17" s="5" t="s">
        <v>220</v>
      </c>
      <c r="IK17" s="5" t="s">
        <v>220</v>
      </c>
      <c r="IL17" s="5">
        <v>26230</v>
      </c>
      <c r="IM17" s="5">
        <v>75449</v>
      </c>
      <c r="IN17" s="5">
        <v>80622</v>
      </c>
      <c r="IO17" s="5">
        <v>90341</v>
      </c>
      <c r="IP17" s="5">
        <v>91020</v>
      </c>
      <c r="IQ17" s="5">
        <v>95727</v>
      </c>
      <c r="IR17" s="5">
        <v>94975</v>
      </c>
      <c r="IS17" s="5">
        <v>97815</v>
      </c>
      <c r="IT17" s="5">
        <v>95083</v>
      </c>
      <c r="IU17" s="5">
        <v>99870</v>
      </c>
      <c r="IV17" s="5">
        <v>83538</v>
      </c>
      <c r="IW17" s="5">
        <v>85985</v>
      </c>
      <c r="IX17" s="5">
        <v>77474</v>
      </c>
      <c r="IY17" s="5" t="s">
        <v>220</v>
      </c>
      <c r="IZ17" s="5" t="s">
        <v>220</v>
      </c>
      <c r="JA17" s="5" t="s">
        <v>220</v>
      </c>
      <c r="JB17" s="5" t="s">
        <v>220</v>
      </c>
      <c r="JC17" s="5" t="s">
        <v>220</v>
      </c>
      <c r="JD17" s="5" t="s">
        <v>220</v>
      </c>
      <c r="JE17" s="5" t="s">
        <v>220</v>
      </c>
      <c r="JF17" s="5" t="s">
        <v>220</v>
      </c>
      <c r="JG17" s="5" t="s">
        <v>220</v>
      </c>
      <c r="JH17" s="5" t="s">
        <v>220</v>
      </c>
      <c r="JI17" s="5" t="s">
        <v>220</v>
      </c>
      <c r="JJ17" s="5" t="s">
        <v>220</v>
      </c>
      <c r="JK17" s="5" t="s">
        <v>220</v>
      </c>
      <c r="JL17" s="5" t="s">
        <v>220</v>
      </c>
      <c r="JM17" s="5" t="s">
        <v>220</v>
      </c>
      <c r="JN17" s="5" t="s">
        <v>220</v>
      </c>
      <c r="JO17" s="5" t="s">
        <v>220</v>
      </c>
      <c r="JP17" s="5" t="s">
        <v>220</v>
      </c>
      <c r="JQ17" s="5" t="s">
        <v>220</v>
      </c>
      <c r="JR17" s="5">
        <v>1</v>
      </c>
      <c r="JS17" s="5">
        <v>23</v>
      </c>
      <c r="JT17" s="5">
        <v>31</v>
      </c>
      <c r="JU17" s="5">
        <v>46</v>
      </c>
      <c r="JV17" s="5">
        <v>57</v>
      </c>
      <c r="JW17" s="5">
        <v>66</v>
      </c>
      <c r="JX17" s="5">
        <v>106</v>
      </c>
      <c r="JY17" s="5">
        <v>130</v>
      </c>
      <c r="JZ17" s="5">
        <v>118</v>
      </c>
      <c r="KA17" s="5">
        <v>88</v>
      </c>
      <c r="KB17" s="5">
        <v>110</v>
      </c>
      <c r="KC17" s="5">
        <v>132</v>
      </c>
      <c r="KD17" s="5">
        <v>86</v>
      </c>
      <c r="KE17" s="5" t="s">
        <v>220</v>
      </c>
      <c r="KF17" s="5" t="s">
        <v>220</v>
      </c>
      <c r="KG17" s="5" t="s">
        <v>220</v>
      </c>
      <c r="KH17" s="5" t="s">
        <v>220</v>
      </c>
      <c r="KI17" s="5" t="s">
        <v>220</v>
      </c>
      <c r="KJ17" s="5" t="s">
        <v>220</v>
      </c>
      <c r="KK17" s="5" t="s">
        <v>220</v>
      </c>
      <c r="KL17" s="5" t="s">
        <v>220</v>
      </c>
      <c r="KM17" s="5" t="s">
        <v>220</v>
      </c>
      <c r="KN17" s="5" t="s">
        <v>220</v>
      </c>
      <c r="KO17" s="5" t="s">
        <v>220</v>
      </c>
      <c r="KP17" s="5" t="s">
        <v>220</v>
      </c>
      <c r="KQ17" s="5" t="s">
        <v>220</v>
      </c>
      <c r="KR17" s="5" t="s">
        <v>220</v>
      </c>
      <c r="KS17" s="5" t="s">
        <v>220</v>
      </c>
      <c r="KT17" s="5" t="s">
        <v>220</v>
      </c>
      <c r="KU17" s="5" t="s">
        <v>220</v>
      </c>
      <c r="KV17" s="5" t="s">
        <v>220</v>
      </c>
      <c r="KW17" s="5" t="s">
        <v>220</v>
      </c>
      <c r="KX17" s="5">
        <v>78</v>
      </c>
      <c r="KY17" s="5">
        <v>286</v>
      </c>
      <c r="KZ17" s="5">
        <v>239</v>
      </c>
      <c r="LA17" s="5">
        <v>261</v>
      </c>
      <c r="LB17" s="5">
        <v>250</v>
      </c>
      <c r="LC17" s="5">
        <v>200</v>
      </c>
      <c r="LD17" s="5">
        <v>131</v>
      </c>
      <c r="LE17" s="5">
        <v>380</v>
      </c>
      <c r="LF17" s="5">
        <v>283</v>
      </c>
      <c r="LG17" s="5">
        <v>197</v>
      </c>
      <c r="LH17" s="5">
        <v>201</v>
      </c>
      <c r="LI17" s="5">
        <v>217</v>
      </c>
      <c r="LJ17" s="5">
        <v>238</v>
      </c>
      <c r="LK17" s="5" t="s">
        <v>220</v>
      </c>
      <c r="LL17" s="5" t="s">
        <v>220</v>
      </c>
      <c r="LM17" s="5" t="s">
        <v>220</v>
      </c>
      <c r="LN17" s="5" t="s">
        <v>220</v>
      </c>
      <c r="LO17" s="5" t="s">
        <v>220</v>
      </c>
      <c r="LP17" s="5" t="s">
        <v>220</v>
      </c>
      <c r="LQ17" s="5" t="s">
        <v>220</v>
      </c>
      <c r="LR17" s="5" t="s">
        <v>220</v>
      </c>
      <c r="LS17" s="5" t="s">
        <v>220</v>
      </c>
      <c r="LT17" s="5" t="s">
        <v>220</v>
      </c>
      <c r="LU17" s="5" t="s">
        <v>220</v>
      </c>
      <c r="LV17" s="5" t="s">
        <v>220</v>
      </c>
      <c r="LW17" s="5" t="s">
        <v>220</v>
      </c>
      <c r="LX17" s="5" t="s">
        <v>220</v>
      </c>
      <c r="LY17" s="5" t="s">
        <v>220</v>
      </c>
      <c r="LZ17" s="5" t="s">
        <v>220</v>
      </c>
      <c r="MA17" s="5" t="s">
        <v>220</v>
      </c>
      <c r="MB17" s="5" t="s">
        <v>220</v>
      </c>
      <c r="MC17" s="5" t="s">
        <v>220</v>
      </c>
      <c r="MD17" s="5">
        <v>10</v>
      </c>
      <c r="ME17" s="5">
        <v>223</v>
      </c>
      <c r="MF17" s="5">
        <v>133</v>
      </c>
      <c r="MG17" s="5">
        <v>356</v>
      </c>
      <c r="MH17" s="5">
        <v>326</v>
      </c>
      <c r="MI17" s="5">
        <v>274</v>
      </c>
      <c r="MJ17" s="5">
        <v>285</v>
      </c>
      <c r="MK17" s="5">
        <v>301</v>
      </c>
      <c r="ML17" s="5">
        <v>275</v>
      </c>
      <c r="MM17" s="5">
        <v>168</v>
      </c>
      <c r="MN17" s="5">
        <v>264</v>
      </c>
      <c r="MO17" s="5">
        <v>253</v>
      </c>
      <c r="MP17" s="5">
        <v>230</v>
      </c>
      <c r="MQ17" s="5" t="s">
        <v>220</v>
      </c>
      <c r="MR17" s="5" t="s">
        <v>220</v>
      </c>
      <c r="MS17" s="5" t="s">
        <v>220</v>
      </c>
      <c r="MT17" s="5" t="s">
        <v>220</v>
      </c>
      <c r="MU17" s="5" t="s">
        <v>220</v>
      </c>
      <c r="MV17" s="5" t="s">
        <v>220</v>
      </c>
      <c r="MW17" s="5" t="s">
        <v>220</v>
      </c>
      <c r="MX17" s="5" t="s">
        <v>220</v>
      </c>
      <c r="MY17" s="5" t="s">
        <v>220</v>
      </c>
      <c r="MZ17" s="5" t="s">
        <v>220</v>
      </c>
      <c r="NA17" s="5" t="s">
        <v>220</v>
      </c>
      <c r="NB17" s="5" t="s">
        <v>220</v>
      </c>
      <c r="NC17" s="5" t="s">
        <v>220</v>
      </c>
      <c r="ND17" s="5" t="s">
        <v>220</v>
      </c>
      <c r="NE17" s="5" t="s">
        <v>220</v>
      </c>
      <c r="NF17" s="5" t="s">
        <v>220</v>
      </c>
      <c r="NG17" s="5" t="s">
        <v>220</v>
      </c>
      <c r="NH17" s="5" t="s">
        <v>220</v>
      </c>
      <c r="NI17" s="5" t="s">
        <v>220</v>
      </c>
      <c r="NJ17" s="5" t="s">
        <v>220</v>
      </c>
      <c r="NK17" s="5" t="s">
        <v>220</v>
      </c>
      <c r="NL17" s="5" t="s">
        <v>220</v>
      </c>
      <c r="NM17" s="5" t="s">
        <v>220</v>
      </c>
      <c r="NN17" s="5" t="s">
        <v>220</v>
      </c>
      <c r="NO17" s="5" t="s">
        <v>220</v>
      </c>
      <c r="NP17" s="5" t="s">
        <v>220</v>
      </c>
      <c r="NQ17" s="5" t="s">
        <v>220</v>
      </c>
      <c r="NR17" s="5" t="s">
        <v>220</v>
      </c>
      <c r="NS17" s="5" t="s">
        <v>220</v>
      </c>
      <c r="NT17" s="5" t="s">
        <v>220</v>
      </c>
      <c r="NU17" s="5" t="s">
        <v>220</v>
      </c>
      <c r="NV17" s="5" t="s">
        <v>220</v>
      </c>
      <c r="NW17" s="5" t="s">
        <v>220</v>
      </c>
      <c r="NX17" s="5" t="s">
        <v>220</v>
      </c>
      <c r="NY17" s="5" t="s">
        <v>220</v>
      </c>
      <c r="NZ17" s="5" t="s">
        <v>220</v>
      </c>
      <c r="OA17" s="5" t="s">
        <v>220</v>
      </c>
      <c r="OB17" s="5" t="s">
        <v>220</v>
      </c>
      <c r="OC17" s="5" t="s">
        <v>220</v>
      </c>
      <c r="OD17" s="5" t="s">
        <v>220</v>
      </c>
      <c r="OE17" s="5" t="s">
        <v>220</v>
      </c>
      <c r="OF17" s="5" t="s">
        <v>220</v>
      </c>
      <c r="OG17" s="5" t="s">
        <v>220</v>
      </c>
      <c r="OH17" s="5" t="s">
        <v>220</v>
      </c>
      <c r="OI17" s="5" t="s">
        <v>220</v>
      </c>
      <c r="OJ17" s="5" t="s">
        <v>220</v>
      </c>
      <c r="OK17" s="5" t="s">
        <v>220</v>
      </c>
      <c r="OL17" s="5" t="s">
        <v>220</v>
      </c>
      <c r="OM17" s="5" t="s">
        <v>220</v>
      </c>
      <c r="ON17" s="5" t="s">
        <v>220</v>
      </c>
      <c r="OO17" s="5" t="s">
        <v>220</v>
      </c>
      <c r="OP17" s="5" t="s">
        <v>220</v>
      </c>
      <c r="OQ17" s="5" t="s">
        <v>220</v>
      </c>
      <c r="OR17" s="5" t="s">
        <v>220</v>
      </c>
      <c r="OS17" s="5" t="s">
        <v>220</v>
      </c>
      <c r="OT17" s="5" t="s">
        <v>220</v>
      </c>
      <c r="OU17" s="5" t="s">
        <v>220</v>
      </c>
      <c r="OV17" s="5" t="s">
        <v>220</v>
      </c>
      <c r="OW17" s="5" t="s">
        <v>220</v>
      </c>
      <c r="OX17" s="5" t="s">
        <v>220</v>
      </c>
      <c r="OY17" s="5" t="s">
        <v>220</v>
      </c>
      <c r="OZ17" s="5" t="s">
        <v>220</v>
      </c>
      <c r="PA17" s="5" t="s">
        <v>220</v>
      </c>
      <c r="PB17" s="5" t="s">
        <v>220</v>
      </c>
      <c r="PC17" s="5" t="s">
        <v>220</v>
      </c>
      <c r="PD17" s="5" t="s">
        <v>220</v>
      </c>
      <c r="PE17" s="5" t="s">
        <v>220</v>
      </c>
      <c r="PF17" s="5" t="s">
        <v>220</v>
      </c>
      <c r="PG17" s="5" t="s">
        <v>220</v>
      </c>
      <c r="PH17" s="5" t="s">
        <v>220</v>
      </c>
      <c r="PI17" s="5" t="s">
        <v>220</v>
      </c>
      <c r="PJ17" s="5" t="s">
        <v>220</v>
      </c>
      <c r="PK17" s="5" t="s">
        <v>220</v>
      </c>
      <c r="PL17" s="5" t="s">
        <v>220</v>
      </c>
      <c r="PM17" s="5" t="s">
        <v>220</v>
      </c>
      <c r="PN17" s="5" t="s">
        <v>220</v>
      </c>
      <c r="PO17" s="5" t="s">
        <v>220</v>
      </c>
      <c r="PP17" s="5" t="s">
        <v>220</v>
      </c>
      <c r="PQ17" s="5" t="s">
        <v>220</v>
      </c>
      <c r="PR17" s="5" t="s">
        <v>220</v>
      </c>
      <c r="PS17" s="5" t="s">
        <v>220</v>
      </c>
      <c r="PT17" s="5" t="s">
        <v>220</v>
      </c>
      <c r="PU17" s="5" t="s">
        <v>220</v>
      </c>
      <c r="PV17" s="5">
        <v>1282</v>
      </c>
      <c r="PW17" s="5">
        <v>3870</v>
      </c>
      <c r="PX17" s="5">
        <v>4112</v>
      </c>
      <c r="PY17" s="5">
        <v>3918</v>
      </c>
      <c r="PZ17" s="5">
        <v>3873</v>
      </c>
      <c r="QA17" s="5">
        <v>3958</v>
      </c>
      <c r="QB17" s="5">
        <v>4028</v>
      </c>
      <c r="QC17" s="5">
        <v>3539</v>
      </c>
      <c r="QD17" s="5">
        <v>3541</v>
      </c>
      <c r="QE17" s="5">
        <v>3620</v>
      </c>
      <c r="QF17" s="5">
        <v>3679</v>
      </c>
      <c r="QG17" s="5">
        <v>3793</v>
      </c>
      <c r="QH17" s="5">
        <v>3493</v>
      </c>
      <c r="QI17" s="5" t="s">
        <v>220</v>
      </c>
      <c r="QJ17" s="5" t="s">
        <v>220</v>
      </c>
      <c r="QK17" s="5" t="s">
        <v>220</v>
      </c>
      <c r="QL17" s="5" t="s">
        <v>220</v>
      </c>
      <c r="QM17" s="5" t="s">
        <v>220</v>
      </c>
      <c r="QN17" s="5" t="s">
        <v>220</v>
      </c>
      <c r="QO17" s="5" t="s">
        <v>220</v>
      </c>
      <c r="QP17" s="5" t="s">
        <v>220</v>
      </c>
      <c r="QQ17" s="5" t="s">
        <v>220</v>
      </c>
      <c r="QR17" s="5" t="s">
        <v>220</v>
      </c>
      <c r="QS17" s="5" t="s">
        <v>220</v>
      </c>
      <c r="QT17" s="5" t="s">
        <v>220</v>
      </c>
      <c r="QU17" s="5" t="s">
        <v>220</v>
      </c>
      <c r="QV17" s="5" t="s">
        <v>220</v>
      </c>
      <c r="QW17" s="5" t="s">
        <v>220</v>
      </c>
      <c r="QX17" s="5" t="s">
        <v>220</v>
      </c>
      <c r="QY17" s="5" t="s">
        <v>220</v>
      </c>
      <c r="QZ17" s="5" t="s">
        <v>220</v>
      </c>
      <c r="RA17" s="5" t="s">
        <v>220</v>
      </c>
      <c r="RB17" s="5">
        <v>1006</v>
      </c>
      <c r="RC17" s="5">
        <v>2657</v>
      </c>
      <c r="RD17" s="5">
        <v>2351</v>
      </c>
      <c r="RE17" s="5">
        <v>2615</v>
      </c>
      <c r="RF17" s="5">
        <v>2660</v>
      </c>
      <c r="RG17" s="5">
        <v>2810</v>
      </c>
      <c r="RH17" s="5">
        <v>2287</v>
      </c>
      <c r="RI17" s="5">
        <v>2487</v>
      </c>
      <c r="RJ17" s="5">
        <v>2440</v>
      </c>
      <c r="RK17" s="5">
        <v>2433</v>
      </c>
      <c r="RL17" s="5">
        <v>2367</v>
      </c>
      <c r="RM17" s="5">
        <v>2270</v>
      </c>
      <c r="RN17" s="5">
        <v>1983</v>
      </c>
      <c r="RO17" s="5" t="s">
        <v>220</v>
      </c>
      <c r="RP17" s="5" t="s">
        <v>220</v>
      </c>
      <c r="RQ17" s="5" t="s">
        <v>220</v>
      </c>
      <c r="RR17" s="5" t="s">
        <v>220</v>
      </c>
      <c r="RS17" s="5" t="s">
        <v>220</v>
      </c>
      <c r="RT17" s="5" t="s">
        <v>220</v>
      </c>
      <c r="RU17" s="5" t="s">
        <v>220</v>
      </c>
      <c r="RV17" s="5" t="s">
        <v>220</v>
      </c>
      <c r="RW17" s="5" t="s">
        <v>220</v>
      </c>
      <c r="RX17" s="5" t="s">
        <v>220</v>
      </c>
      <c r="RY17" s="5" t="s">
        <v>220</v>
      </c>
      <c r="RZ17" s="5" t="s">
        <v>220</v>
      </c>
      <c r="SA17" s="5" t="s">
        <v>220</v>
      </c>
      <c r="SB17" s="5" t="s">
        <v>220</v>
      </c>
      <c r="SC17" s="5" t="s">
        <v>220</v>
      </c>
      <c r="SD17" s="5" t="s">
        <v>220</v>
      </c>
      <c r="SE17" s="5" t="s">
        <v>220</v>
      </c>
      <c r="SF17" s="5" t="s">
        <v>220</v>
      </c>
      <c r="SG17" s="5" t="s">
        <v>220</v>
      </c>
      <c r="SH17" s="5">
        <v>2020</v>
      </c>
      <c r="SI17" s="5">
        <v>3716</v>
      </c>
      <c r="SJ17" s="5">
        <v>3736</v>
      </c>
      <c r="SK17" s="5">
        <v>3228</v>
      </c>
      <c r="SL17" s="5">
        <v>3571</v>
      </c>
      <c r="SM17" s="5">
        <v>3482</v>
      </c>
      <c r="SN17" s="5">
        <v>3773</v>
      </c>
      <c r="SO17" s="5">
        <v>3716</v>
      </c>
      <c r="SP17" s="5">
        <v>3730</v>
      </c>
      <c r="SQ17" s="5">
        <v>3625</v>
      </c>
      <c r="SR17" s="5">
        <v>3381</v>
      </c>
      <c r="SS17" s="5">
        <v>3226</v>
      </c>
      <c r="ST17" s="5">
        <v>2770</v>
      </c>
      <c r="SU17" s="5" t="s">
        <v>220</v>
      </c>
      <c r="SV17" s="5" t="s">
        <v>220</v>
      </c>
      <c r="SW17" s="5" t="s">
        <v>220</v>
      </c>
      <c r="SX17" s="5" t="s">
        <v>220</v>
      </c>
      <c r="SY17" s="5" t="s">
        <v>220</v>
      </c>
      <c r="SZ17" s="5" t="s">
        <v>220</v>
      </c>
      <c r="TA17" s="5" t="s">
        <v>220</v>
      </c>
      <c r="TB17" s="5" t="s">
        <v>220</v>
      </c>
      <c r="TC17" s="5" t="s">
        <v>220</v>
      </c>
      <c r="TD17" s="5" t="s">
        <v>220</v>
      </c>
      <c r="TE17" s="5" t="s">
        <v>220</v>
      </c>
      <c r="TF17" s="5" t="s">
        <v>220</v>
      </c>
      <c r="TG17" s="5" t="s">
        <v>220</v>
      </c>
      <c r="TH17" s="5" t="s">
        <v>220</v>
      </c>
      <c r="TI17" s="5" t="s">
        <v>220</v>
      </c>
      <c r="TJ17" s="5" t="s">
        <v>220</v>
      </c>
      <c r="TK17" s="5" t="s">
        <v>220</v>
      </c>
      <c r="TL17" s="5" t="s">
        <v>220</v>
      </c>
      <c r="TM17" s="5" t="s">
        <v>220</v>
      </c>
      <c r="TN17" s="5">
        <v>761</v>
      </c>
      <c r="TO17" s="5">
        <v>2969</v>
      </c>
      <c r="TP17" s="5">
        <v>3524</v>
      </c>
      <c r="TQ17" s="5">
        <v>3200</v>
      </c>
      <c r="TR17" s="5">
        <v>2267</v>
      </c>
      <c r="TS17" s="5">
        <v>667</v>
      </c>
      <c r="TT17" s="5">
        <v>646</v>
      </c>
      <c r="TU17" s="5">
        <v>735</v>
      </c>
      <c r="TV17" s="5">
        <v>886</v>
      </c>
      <c r="TW17" s="5">
        <v>938</v>
      </c>
      <c r="TX17" s="5">
        <v>1134</v>
      </c>
      <c r="TY17" s="5">
        <v>1061</v>
      </c>
      <c r="TZ17" s="5">
        <v>985</v>
      </c>
      <c r="UA17" s="5" t="s">
        <v>220</v>
      </c>
      <c r="UB17" s="5" t="s">
        <v>220</v>
      </c>
      <c r="UC17" s="5" t="s">
        <v>220</v>
      </c>
      <c r="UD17" s="5" t="s">
        <v>220</v>
      </c>
      <c r="UE17" s="5" t="s">
        <v>220</v>
      </c>
      <c r="UF17" s="5" t="s">
        <v>220</v>
      </c>
      <c r="UG17" s="5" t="s">
        <v>220</v>
      </c>
      <c r="UH17" s="5" t="s">
        <v>220</v>
      </c>
      <c r="UI17" s="5" t="s">
        <v>220</v>
      </c>
      <c r="UJ17" s="5" t="s">
        <v>220</v>
      </c>
      <c r="UK17" s="5" t="s">
        <v>220</v>
      </c>
      <c r="UL17" s="5" t="s">
        <v>220</v>
      </c>
      <c r="UM17" s="5" t="s">
        <v>220</v>
      </c>
      <c r="UN17" s="5" t="s">
        <v>220</v>
      </c>
      <c r="UO17" s="5" t="s">
        <v>220</v>
      </c>
      <c r="UP17" s="5" t="s">
        <v>220</v>
      </c>
      <c r="UQ17" s="5" t="s">
        <v>220</v>
      </c>
      <c r="UR17" s="5" t="s">
        <v>220</v>
      </c>
      <c r="US17" s="5" t="s">
        <v>220</v>
      </c>
      <c r="UT17" s="5">
        <v>32</v>
      </c>
      <c r="UU17" s="5">
        <v>86</v>
      </c>
      <c r="UV17" s="5">
        <v>84</v>
      </c>
      <c r="UW17" s="5">
        <v>100</v>
      </c>
      <c r="UX17" s="5">
        <v>61</v>
      </c>
      <c r="UY17" s="5">
        <v>31</v>
      </c>
      <c r="UZ17" s="5">
        <v>0</v>
      </c>
      <c r="VA17" s="5">
        <v>0</v>
      </c>
      <c r="VB17" s="5">
        <v>0</v>
      </c>
      <c r="VC17" s="5">
        <v>0</v>
      </c>
      <c r="VD17" s="5">
        <v>0</v>
      </c>
      <c r="VE17" s="5">
        <v>0</v>
      </c>
      <c r="VF17" s="5">
        <v>0</v>
      </c>
      <c r="VG17" s="5" t="s">
        <v>220</v>
      </c>
      <c r="VH17" s="5" t="s">
        <v>220</v>
      </c>
      <c r="VI17" s="5" t="s">
        <v>220</v>
      </c>
      <c r="VJ17" s="5" t="s">
        <v>220</v>
      </c>
      <c r="VK17" s="5" t="s">
        <v>220</v>
      </c>
      <c r="VL17" s="5" t="s">
        <v>220</v>
      </c>
      <c r="VM17" s="5" t="s">
        <v>220</v>
      </c>
      <c r="VN17" s="5" t="s">
        <v>220</v>
      </c>
      <c r="VO17" s="5" t="s">
        <v>220</v>
      </c>
      <c r="VP17" s="5" t="s">
        <v>220</v>
      </c>
      <c r="VQ17" s="5" t="s">
        <v>220</v>
      </c>
      <c r="VR17" s="5" t="s">
        <v>220</v>
      </c>
      <c r="VS17" s="5" t="s">
        <v>220</v>
      </c>
      <c r="VT17" s="5" t="s">
        <v>220</v>
      </c>
      <c r="VU17" s="5" t="s">
        <v>220</v>
      </c>
      <c r="VV17" s="5" t="s">
        <v>220</v>
      </c>
      <c r="VW17" s="5" t="s">
        <v>220</v>
      </c>
      <c r="VX17" s="5" t="s">
        <v>220</v>
      </c>
      <c r="VY17" s="5" t="s">
        <v>220</v>
      </c>
      <c r="VZ17" s="5">
        <v>4244</v>
      </c>
      <c r="WA17" s="5">
        <v>10069</v>
      </c>
      <c r="WB17" s="5">
        <v>9295</v>
      </c>
      <c r="WC17" s="5">
        <v>9073</v>
      </c>
      <c r="WD17" s="5">
        <v>8638</v>
      </c>
      <c r="WE17" s="5">
        <v>8427</v>
      </c>
      <c r="WF17" s="5">
        <v>9667</v>
      </c>
      <c r="WG17" s="5">
        <v>9481</v>
      </c>
      <c r="WH17" s="5">
        <v>9362</v>
      </c>
      <c r="WI17" s="5">
        <v>8611</v>
      </c>
      <c r="WJ17" s="5">
        <v>9700</v>
      </c>
      <c r="WK17" s="5">
        <v>9100</v>
      </c>
      <c r="WL17" s="5">
        <v>8814</v>
      </c>
      <c r="WM17" s="5" t="s">
        <v>220</v>
      </c>
      <c r="WN17" s="5" t="s">
        <v>220</v>
      </c>
      <c r="WO17" s="5" t="s">
        <v>220</v>
      </c>
      <c r="WP17" s="5" t="s">
        <v>220</v>
      </c>
      <c r="WQ17" s="5" t="s">
        <v>220</v>
      </c>
      <c r="WR17" s="5" t="s">
        <v>220</v>
      </c>
      <c r="WS17" s="5" t="s">
        <v>220</v>
      </c>
      <c r="WT17" s="5" t="s">
        <v>220</v>
      </c>
      <c r="WU17" s="5" t="s">
        <v>220</v>
      </c>
      <c r="WV17" s="5" t="s">
        <v>220</v>
      </c>
      <c r="WW17" s="5" t="s">
        <v>220</v>
      </c>
      <c r="WX17" s="5" t="s">
        <v>220</v>
      </c>
      <c r="WY17" s="5" t="s">
        <v>220</v>
      </c>
      <c r="WZ17" s="5" t="s">
        <v>220</v>
      </c>
      <c r="XA17" s="5" t="s">
        <v>220</v>
      </c>
      <c r="XB17" s="5" t="s">
        <v>220</v>
      </c>
      <c r="XC17" s="5" t="s">
        <v>220</v>
      </c>
      <c r="XD17" s="5" t="s">
        <v>220</v>
      </c>
      <c r="XE17" s="5" t="s">
        <v>220</v>
      </c>
      <c r="XF17" s="5">
        <v>104</v>
      </c>
      <c r="XG17" s="5">
        <v>280</v>
      </c>
      <c r="XH17" s="5">
        <v>223</v>
      </c>
      <c r="XI17" s="5">
        <v>168</v>
      </c>
      <c r="XJ17" s="5">
        <v>165</v>
      </c>
      <c r="XK17" s="5">
        <v>200</v>
      </c>
      <c r="XL17" s="5">
        <v>263</v>
      </c>
      <c r="XM17" s="5">
        <v>152</v>
      </c>
      <c r="XN17" s="5">
        <v>98</v>
      </c>
      <c r="XO17" s="5">
        <v>114</v>
      </c>
      <c r="XP17" s="5">
        <v>158</v>
      </c>
      <c r="XQ17" s="5">
        <v>141</v>
      </c>
      <c r="XR17" s="5">
        <v>144</v>
      </c>
      <c r="XS17" s="2">
        <v>1796</v>
      </c>
      <c r="XT17" s="3" t="s">
        <v>220</v>
      </c>
      <c r="XU17" s="3" t="s">
        <v>220</v>
      </c>
      <c r="XV17" s="3" t="s">
        <v>220</v>
      </c>
      <c r="XW17" s="3" t="s">
        <v>220</v>
      </c>
      <c r="XX17" s="3" t="s">
        <v>220</v>
      </c>
      <c r="XY17" s="3" t="s">
        <v>220</v>
      </c>
      <c r="XZ17" s="3"/>
    </row>
    <row r="18" spans="1:650" x14ac:dyDescent="0.3">
      <c r="A18" s="1" t="s">
        <v>16</v>
      </c>
      <c r="B18" s="2">
        <v>4058981</v>
      </c>
      <c r="C18" s="5" t="s">
        <v>220</v>
      </c>
      <c r="D18" s="5" t="s">
        <v>220</v>
      </c>
      <c r="E18" s="5" t="s">
        <v>220</v>
      </c>
      <c r="F18" s="5" t="s">
        <v>220</v>
      </c>
      <c r="G18" s="5" t="s">
        <v>220</v>
      </c>
      <c r="H18" s="5" t="s">
        <v>220</v>
      </c>
      <c r="I18" s="5" t="s">
        <v>220</v>
      </c>
      <c r="J18" s="5" t="s">
        <v>220</v>
      </c>
      <c r="K18" s="5" t="s">
        <v>220</v>
      </c>
      <c r="L18" s="5" t="s">
        <v>220</v>
      </c>
      <c r="M18" s="5" t="s">
        <v>220</v>
      </c>
      <c r="N18" s="5" t="s">
        <v>220</v>
      </c>
      <c r="O18" s="5" t="s">
        <v>220</v>
      </c>
      <c r="P18" s="5" t="s">
        <v>220</v>
      </c>
      <c r="Q18" s="5" t="s">
        <v>220</v>
      </c>
      <c r="R18" s="5" t="s">
        <v>220</v>
      </c>
      <c r="S18" s="5" t="s">
        <v>220</v>
      </c>
      <c r="T18" s="5" t="s">
        <v>220</v>
      </c>
      <c r="U18" s="5" t="s">
        <v>220</v>
      </c>
      <c r="V18" s="5">
        <v>7026</v>
      </c>
      <c r="W18" s="5">
        <v>17400</v>
      </c>
      <c r="X18" s="5">
        <v>66328</v>
      </c>
      <c r="Y18" s="5" t="s">
        <v>220</v>
      </c>
      <c r="Z18" s="5" t="s">
        <v>220</v>
      </c>
      <c r="AA18" s="5" t="s">
        <v>220</v>
      </c>
      <c r="AB18" s="5" t="s">
        <v>220</v>
      </c>
      <c r="AC18" s="5" t="s">
        <v>220</v>
      </c>
      <c r="AD18" s="5" t="s">
        <v>220</v>
      </c>
      <c r="AE18" s="5" t="s">
        <v>220</v>
      </c>
      <c r="AF18" s="5" t="s">
        <v>220</v>
      </c>
      <c r="AG18" s="5" t="s">
        <v>220</v>
      </c>
      <c r="AH18" s="5" t="s">
        <v>220</v>
      </c>
      <c r="AI18" s="5" t="s">
        <v>220</v>
      </c>
      <c r="AJ18" s="5" t="s">
        <v>220</v>
      </c>
      <c r="AK18" s="5" t="s">
        <v>220</v>
      </c>
      <c r="AL18" s="5" t="s">
        <v>220</v>
      </c>
      <c r="AM18" s="5" t="s">
        <v>220</v>
      </c>
      <c r="AN18" s="5" t="s">
        <v>220</v>
      </c>
      <c r="AO18" s="5" t="s">
        <v>220</v>
      </c>
      <c r="AP18" s="5" t="s">
        <v>220</v>
      </c>
      <c r="AQ18" s="5" t="s">
        <v>220</v>
      </c>
      <c r="AR18" s="5" t="s">
        <v>220</v>
      </c>
      <c r="AS18" s="5" t="s">
        <v>220</v>
      </c>
      <c r="AT18" s="5" t="s">
        <v>220</v>
      </c>
      <c r="AU18" s="5" t="s">
        <v>220</v>
      </c>
      <c r="AV18" s="5" t="s">
        <v>220</v>
      </c>
      <c r="AW18" s="5" t="s">
        <v>220</v>
      </c>
      <c r="AX18" s="5" t="s">
        <v>220</v>
      </c>
      <c r="AY18" s="5" t="s">
        <v>220</v>
      </c>
      <c r="AZ18" s="5" t="s">
        <v>220</v>
      </c>
      <c r="BA18" s="5" t="s">
        <v>220</v>
      </c>
      <c r="BB18" s="5">
        <v>0</v>
      </c>
      <c r="BC18" s="5">
        <v>0</v>
      </c>
      <c r="BD18" s="5">
        <v>0</v>
      </c>
      <c r="BE18" s="5" t="s">
        <v>220</v>
      </c>
      <c r="BF18" s="5" t="s">
        <v>220</v>
      </c>
      <c r="BG18" s="5" t="s">
        <v>220</v>
      </c>
      <c r="BH18" s="5" t="s">
        <v>220</v>
      </c>
      <c r="BI18" s="5" t="s">
        <v>220</v>
      </c>
      <c r="BJ18" s="5" t="s">
        <v>220</v>
      </c>
      <c r="BK18" s="5" t="s">
        <v>220</v>
      </c>
      <c r="BL18" s="5" t="s">
        <v>220</v>
      </c>
      <c r="BM18" s="5" t="s">
        <v>220</v>
      </c>
      <c r="BN18" s="5" t="s">
        <v>220</v>
      </c>
      <c r="BO18" s="5" t="s">
        <v>220</v>
      </c>
      <c r="BP18" s="5" t="s">
        <v>220</v>
      </c>
      <c r="BQ18" s="5" t="s">
        <v>220</v>
      </c>
      <c r="BR18" s="5" t="s">
        <v>220</v>
      </c>
      <c r="BS18" s="5" t="s">
        <v>220</v>
      </c>
      <c r="BT18" s="5" t="s">
        <v>220</v>
      </c>
      <c r="BU18" s="5" t="s">
        <v>220</v>
      </c>
      <c r="BV18" s="5" t="s">
        <v>220</v>
      </c>
      <c r="BW18" s="5" t="s">
        <v>220</v>
      </c>
      <c r="BX18" s="5" t="s">
        <v>220</v>
      </c>
      <c r="BY18" s="5" t="s">
        <v>220</v>
      </c>
      <c r="BZ18" s="5" t="s">
        <v>220</v>
      </c>
      <c r="CA18" s="5" t="s">
        <v>220</v>
      </c>
      <c r="CB18" s="5" t="s">
        <v>220</v>
      </c>
      <c r="CC18" s="5" t="s">
        <v>220</v>
      </c>
      <c r="CD18" s="5" t="s">
        <v>220</v>
      </c>
      <c r="CE18" s="5" t="s">
        <v>220</v>
      </c>
      <c r="CF18" s="5" t="s">
        <v>220</v>
      </c>
      <c r="CG18" s="5" t="s">
        <v>220</v>
      </c>
      <c r="CH18" s="5">
        <v>0</v>
      </c>
      <c r="CI18" s="5">
        <v>0</v>
      </c>
      <c r="CJ18" s="5">
        <v>0</v>
      </c>
      <c r="CK18" s="5" t="s">
        <v>220</v>
      </c>
      <c r="CL18" s="5" t="s">
        <v>220</v>
      </c>
      <c r="CM18" s="5" t="s">
        <v>220</v>
      </c>
      <c r="CN18" s="5" t="s">
        <v>220</v>
      </c>
      <c r="CO18" s="5" t="s">
        <v>220</v>
      </c>
      <c r="CP18" s="5" t="s">
        <v>220</v>
      </c>
      <c r="CQ18" s="5" t="s">
        <v>220</v>
      </c>
      <c r="CR18" s="5" t="s">
        <v>220</v>
      </c>
      <c r="CS18" s="5" t="s">
        <v>220</v>
      </c>
      <c r="CT18" s="5" t="s">
        <v>220</v>
      </c>
      <c r="CU18" s="5" t="s">
        <v>220</v>
      </c>
      <c r="CV18" s="5" t="s">
        <v>220</v>
      </c>
      <c r="CW18" s="5" t="s">
        <v>220</v>
      </c>
      <c r="CX18" s="5" t="s">
        <v>220</v>
      </c>
      <c r="CY18" s="5" t="s">
        <v>220</v>
      </c>
      <c r="CZ18" s="5" t="s">
        <v>220</v>
      </c>
      <c r="DA18" s="5" t="s">
        <v>220</v>
      </c>
      <c r="DB18" s="5" t="s">
        <v>220</v>
      </c>
      <c r="DC18" s="5" t="s">
        <v>220</v>
      </c>
      <c r="DD18" s="5" t="s">
        <v>220</v>
      </c>
      <c r="DE18" s="5" t="s">
        <v>220</v>
      </c>
      <c r="DF18" s="5" t="s">
        <v>220</v>
      </c>
      <c r="DG18" s="5" t="s">
        <v>220</v>
      </c>
      <c r="DH18" s="5" t="s">
        <v>220</v>
      </c>
      <c r="DI18" s="5" t="s">
        <v>220</v>
      </c>
      <c r="DJ18" s="5" t="s">
        <v>220</v>
      </c>
      <c r="DK18" s="5" t="s">
        <v>220</v>
      </c>
      <c r="DL18" s="5" t="s">
        <v>220</v>
      </c>
      <c r="DM18" s="5" t="s">
        <v>220</v>
      </c>
      <c r="DN18" s="5">
        <v>0</v>
      </c>
      <c r="DO18" s="5">
        <v>0</v>
      </c>
      <c r="DP18" s="5">
        <v>0</v>
      </c>
      <c r="DQ18" s="5" t="s">
        <v>220</v>
      </c>
      <c r="DR18" s="5" t="s">
        <v>220</v>
      </c>
      <c r="DS18" s="5" t="s">
        <v>220</v>
      </c>
      <c r="DT18" s="5" t="s">
        <v>220</v>
      </c>
      <c r="DU18" s="5" t="s">
        <v>220</v>
      </c>
      <c r="DV18" s="5" t="s">
        <v>220</v>
      </c>
      <c r="DW18" s="5" t="s">
        <v>220</v>
      </c>
      <c r="DX18" s="5" t="s">
        <v>220</v>
      </c>
      <c r="DY18" s="5" t="s">
        <v>220</v>
      </c>
      <c r="DZ18" s="5" t="s">
        <v>220</v>
      </c>
      <c r="EA18" s="5" t="s">
        <v>220</v>
      </c>
      <c r="EB18" s="5" t="s">
        <v>220</v>
      </c>
      <c r="EC18" s="5" t="s">
        <v>220</v>
      </c>
      <c r="ED18" s="5" t="s">
        <v>220</v>
      </c>
      <c r="EE18" s="5" t="s">
        <v>220</v>
      </c>
      <c r="EF18" s="5" t="s">
        <v>220</v>
      </c>
      <c r="EG18" s="5" t="s">
        <v>220</v>
      </c>
      <c r="EH18" s="5" t="s">
        <v>220</v>
      </c>
      <c r="EI18" s="5" t="s">
        <v>220</v>
      </c>
      <c r="EJ18" s="5" t="s">
        <v>220</v>
      </c>
      <c r="EK18" s="5" t="s">
        <v>220</v>
      </c>
      <c r="EL18" s="5" t="s">
        <v>220</v>
      </c>
      <c r="EM18" s="5" t="s">
        <v>220</v>
      </c>
      <c r="EN18" s="5" t="s">
        <v>220</v>
      </c>
      <c r="EO18" s="5" t="s">
        <v>220</v>
      </c>
      <c r="EP18" s="5" t="s">
        <v>220</v>
      </c>
      <c r="EQ18" s="5" t="s">
        <v>220</v>
      </c>
      <c r="ER18" s="5" t="s">
        <v>220</v>
      </c>
      <c r="ES18" s="5" t="s">
        <v>220</v>
      </c>
      <c r="ET18" s="5">
        <v>2928</v>
      </c>
      <c r="EU18" s="5">
        <v>2351</v>
      </c>
      <c r="EV18" s="5">
        <v>13601</v>
      </c>
      <c r="EW18" s="5" t="s">
        <v>220</v>
      </c>
      <c r="EX18" s="5" t="s">
        <v>220</v>
      </c>
      <c r="EY18" s="5" t="s">
        <v>220</v>
      </c>
      <c r="EZ18" s="5" t="s">
        <v>220</v>
      </c>
      <c r="FA18" s="5" t="s">
        <v>220</v>
      </c>
      <c r="FB18" s="5" t="s">
        <v>220</v>
      </c>
      <c r="FC18" s="5" t="s">
        <v>220</v>
      </c>
      <c r="FD18" s="5" t="s">
        <v>220</v>
      </c>
      <c r="FE18" s="5" t="s">
        <v>220</v>
      </c>
      <c r="FF18" s="5" t="s">
        <v>220</v>
      </c>
      <c r="FG18" s="5" t="s">
        <v>220</v>
      </c>
      <c r="FH18" s="5" t="s">
        <v>220</v>
      </c>
      <c r="FI18" s="5" t="s">
        <v>220</v>
      </c>
      <c r="FJ18" s="5" t="s">
        <v>220</v>
      </c>
      <c r="FK18" s="5" t="s">
        <v>220</v>
      </c>
      <c r="FL18" s="5" t="s">
        <v>220</v>
      </c>
      <c r="FM18" s="5" t="s">
        <v>220</v>
      </c>
      <c r="FN18" s="5" t="s">
        <v>220</v>
      </c>
      <c r="FO18" s="5" t="s">
        <v>220</v>
      </c>
      <c r="FP18" s="5" t="s">
        <v>220</v>
      </c>
      <c r="FQ18" s="5" t="s">
        <v>220</v>
      </c>
      <c r="FR18" s="5" t="s">
        <v>220</v>
      </c>
      <c r="FS18" s="5" t="s">
        <v>220</v>
      </c>
      <c r="FT18" s="5" t="s">
        <v>220</v>
      </c>
      <c r="FU18" s="5" t="s">
        <v>220</v>
      </c>
      <c r="FV18" s="5" t="s">
        <v>220</v>
      </c>
      <c r="FW18" s="5" t="s">
        <v>220</v>
      </c>
      <c r="FX18" s="5" t="s">
        <v>220</v>
      </c>
      <c r="FY18" s="5" t="s">
        <v>220</v>
      </c>
      <c r="FZ18" s="5" t="s">
        <v>220</v>
      </c>
      <c r="GA18" s="5" t="s">
        <v>220</v>
      </c>
      <c r="GB18" s="5" t="s">
        <v>220</v>
      </c>
      <c r="GC18" s="5" t="s">
        <v>220</v>
      </c>
      <c r="GD18" s="5" t="s">
        <v>220</v>
      </c>
      <c r="GE18" s="5" t="s">
        <v>220</v>
      </c>
      <c r="GF18" s="5" t="s">
        <v>220</v>
      </c>
      <c r="GG18" s="5" t="s">
        <v>220</v>
      </c>
      <c r="GH18" s="5" t="s">
        <v>220</v>
      </c>
      <c r="GI18" s="5" t="s">
        <v>220</v>
      </c>
      <c r="GJ18" s="5" t="s">
        <v>220</v>
      </c>
      <c r="GK18" s="5" t="s">
        <v>220</v>
      </c>
      <c r="GL18" s="5" t="s">
        <v>220</v>
      </c>
      <c r="GM18" s="5" t="s">
        <v>220</v>
      </c>
      <c r="GN18" s="5" t="s">
        <v>220</v>
      </c>
      <c r="GO18" s="5" t="s">
        <v>220</v>
      </c>
      <c r="GP18" s="5" t="s">
        <v>220</v>
      </c>
      <c r="GQ18" s="5" t="s">
        <v>220</v>
      </c>
      <c r="GR18" s="5" t="s">
        <v>220</v>
      </c>
      <c r="GS18" s="5" t="s">
        <v>220</v>
      </c>
      <c r="GT18" s="5" t="s">
        <v>220</v>
      </c>
      <c r="GU18" s="5" t="s">
        <v>220</v>
      </c>
      <c r="GV18" s="5" t="s">
        <v>220</v>
      </c>
      <c r="GW18" s="5" t="s">
        <v>220</v>
      </c>
      <c r="GX18" s="5" t="s">
        <v>220</v>
      </c>
      <c r="GY18" s="5" t="s">
        <v>220</v>
      </c>
      <c r="GZ18" s="5" t="s">
        <v>220</v>
      </c>
      <c r="HA18" s="5" t="s">
        <v>220</v>
      </c>
      <c r="HB18" s="5" t="s">
        <v>220</v>
      </c>
      <c r="HC18" s="5" t="s">
        <v>220</v>
      </c>
      <c r="HD18" s="5" t="s">
        <v>220</v>
      </c>
      <c r="HE18" s="5" t="s">
        <v>220</v>
      </c>
      <c r="HF18" s="5">
        <v>9954</v>
      </c>
      <c r="HG18" s="5">
        <v>19751</v>
      </c>
      <c r="HH18" s="5">
        <v>79929</v>
      </c>
      <c r="HI18" s="5" t="s">
        <v>220</v>
      </c>
      <c r="HJ18" s="5" t="s">
        <v>220</v>
      </c>
      <c r="HK18" s="5" t="s">
        <v>220</v>
      </c>
      <c r="HL18" s="5" t="s">
        <v>220</v>
      </c>
      <c r="HM18" s="5" t="s">
        <v>220</v>
      </c>
      <c r="HN18" s="5" t="s">
        <v>220</v>
      </c>
      <c r="HO18" s="5" t="s">
        <v>220</v>
      </c>
      <c r="HP18" s="5" t="s">
        <v>220</v>
      </c>
      <c r="HQ18" s="5" t="s">
        <v>220</v>
      </c>
      <c r="HR18" s="5" t="s">
        <v>220</v>
      </c>
      <c r="HS18" s="5" t="s">
        <v>220</v>
      </c>
      <c r="HT18" s="5" t="s">
        <v>220</v>
      </c>
      <c r="HU18" s="5" t="s">
        <v>220</v>
      </c>
      <c r="HV18" s="5" t="s">
        <v>220</v>
      </c>
      <c r="HW18" s="5" t="s">
        <v>220</v>
      </c>
      <c r="HX18" s="5" t="s">
        <v>220</v>
      </c>
      <c r="HY18" s="5" t="s">
        <v>220</v>
      </c>
      <c r="HZ18" s="5" t="s">
        <v>220</v>
      </c>
      <c r="IA18" s="5" t="s">
        <v>220</v>
      </c>
      <c r="IB18" s="5" t="s">
        <v>220</v>
      </c>
      <c r="IC18" s="5" t="s">
        <v>220</v>
      </c>
      <c r="ID18" s="5" t="s">
        <v>220</v>
      </c>
      <c r="IE18" s="5" t="s">
        <v>220</v>
      </c>
      <c r="IF18" s="5" t="s">
        <v>220</v>
      </c>
      <c r="IG18" s="5" t="s">
        <v>220</v>
      </c>
      <c r="IH18" s="5" t="s">
        <v>220</v>
      </c>
      <c r="II18" s="5" t="s">
        <v>220</v>
      </c>
      <c r="IJ18" s="5" t="s">
        <v>220</v>
      </c>
      <c r="IK18" s="5" t="s">
        <v>220</v>
      </c>
      <c r="IL18" s="5">
        <v>0</v>
      </c>
      <c r="IM18" s="5">
        <v>0</v>
      </c>
      <c r="IN18" s="5">
        <v>0</v>
      </c>
      <c r="IO18" s="5" t="s">
        <v>220</v>
      </c>
      <c r="IP18" s="5" t="s">
        <v>220</v>
      </c>
      <c r="IQ18" s="5" t="s">
        <v>220</v>
      </c>
      <c r="IR18" s="5" t="s">
        <v>220</v>
      </c>
      <c r="IS18" s="5" t="s">
        <v>220</v>
      </c>
      <c r="IT18" s="5" t="s">
        <v>220</v>
      </c>
      <c r="IU18" s="5" t="s">
        <v>220</v>
      </c>
      <c r="IV18" s="5" t="s">
        <v>220</v>
      </c>
      <c r="IW18" s="5" t="s">
        <v>220</v>
      </c>
      <c r="IX18" s="5" t="s">
        <v>220</v>
      </c>
      <c r="IY18" s="5" t="s">
        <v>220</v>
      </c>
      <c r="IZ18" s="5" t="s">
        <v>220</v>
      </c>
      <c r="JA18" s="5" t="s">
        <v>220</v>
      </c>
      <c r="JB18" s="5" t="s">
        <v>220</v>
      </c>
      <c r="JC18" s="5" t="s">
        <v>220</v>
      </c>
      <c r="JD18" s="5" t="s">
        <v>220</v>
      </c>
      <c r="JE18" s="5" t="s">
        <v>220</v>
      </c>
      <c r="JF18" s="5" t="s">
        <v>220</v>
      </c>
      <c r="JG18" s="5" t="s">
        <v>220</v>
      </c>
      <c r="JH18" s="5" t="s">
        <v>220</v>
      </c>
      <c r="JI18" s="5" t="s">
        <v>220</v>
      </c>
      <c r="JJ18" s="5" t="s">
        <v>220</v>
      </c>
      <c r="JK18" s="5" t="s">
        <v>220</v>
      </c>
      <c r="JL18" s="5" t="s">
        <v>220</v>
      </c>
      <c r="JM18" s="5" t="s">
        <v>220</v>
      </c>
      <c r="JN18" s="5" t="s">
        <v>220</v>
      </c>
      <c r="JO18" s="5" t="s">
        <v>220</v>
      </c>
      <c r="JP18" s="5" t="s">
        <v>220</v>
      </c>
      <c r="JQ18" s="5" t="s">
        <v>220</v>
      </c>
      <c r="JR18" s="5">
        <v>0</v>
      </c>
      <c r="JS18" s="5">
        <v>0</v>
      </c>
      <c r="JT18" s="5">
        <v>0</v>
      </c>
      <c r="JU18" s="5" t="s">
        <v>220</v>
      </c>
      <c r="JV18" s="5" t="s">
        <v>220</v>
      </c>
      <c r="JW18" s="5" t="s">
        <v>220</v>
      </c>
      <c r="JX18" s="5" t="s">
        <v>220</v>
      </c>
      <c r="JY18" s="5" t="s">
        <v>220</v>
      </c>
      <c r="JZ18" s="5" t="s">
        <v>220</v>
      </c>
      <c r="KA18" s="5" t="s">
        <v>220</v>
      </c>
      <c r="KB18" s="5" t="s">
        <v>220</v>
      </c>
      <c r="KC18" s="5" t="s">
        <v>220</v>
      </c>
      <c r="KD18" s="5" t="s">
        <v>220</v>
      </c>
      <c r="KE18" s="5" t="s">
        <v>220</v>
      </c>
      <c r="KF18" s="5" t="s">
        <v>220</v>
      </c>
      <c r="KG18" s="5" t="s">
        <v>220</v>
      </c>
      <c r="KH18" s="5" t="s">
        <v>220</v>
      </c>
      <c r="KI18" s="5" t="s">
        <v>220</v>
      </c>
      <c r="KJ18" s="5" t="s">
        <v>220</v>
      </c>
      <c r="KK18" s="5" t="s">
        <v>220</v>
      </c>
      <c r="KL18" s="5" t="s">
        <v>220</v>
      </c>
      <c r="KM18" s="5" t="s">
        <v>220</v>
      </c>
      <c r="KN18" s="5" t="s">
        <v>220</v>
      </c>
      <c r="KO18" s="5" t="s">
        <v>220</v>
      </c>
      <c r="KP18" s="5" t="s">
        <v>220</v>
      </c>
      <c r="KQ18" s="5" t="s">
        <v>220</v>
      </c>
      <c r="KR18" s="5" t="s">
        <v>220</v>
      </c>
      <c r="KS18" s="5" t="s">
        <v>220</v>
      </c>
      <c r="KT18" s="5" t="s">
        <v>220</v>
      </c>
      <c r="KU18" s="5" t="s">
        <v>220</v>
      </c>
      <c r="KV18" s="5" t="s">
        <v>220</v>
      </c>
      <c r="KW18" s="5" t="s">
        <v>220</v>
      </c>
      <c r="KX18" s="5">
        <v>0</v>
      </c>
      <c r="KY18" s="5">
        <v>0</v>
      </c>
      <c r="KZ18" s="5">
        <v>0</v>
      </c>
      <c r="LA18" s="5" t="s">
        <v>220</v>
      </c>
      <c r="LB18" s="5" t="s">
        <v>220</v>
      </c>
      <c r="LC18" s="5" t="s">
        <v>220</v>
      </c>
      <c r="LD18" s="5" t="s">
        <v>220</v>
      </c>
      <c r="LE18" s="5" t="s">
        <v>220</v>
      </c>
      <c r="LF18" s="5" t="s">
        <v>220</v>
      </c>
      <c r="LG18" s="5" t="s">
        <v>220</v>
      </c>
      <c r="LH18" s="5" t="s">
        <v>220</v>
      </c>
      <c r="LI18" s="5" t="s">
        <v>220</v>
      </c>
      <c r="LJ18" s="5" t="s">
        <v>220</v>
      </c>
      <c r="LK18" s="5" t="s">
        <v>220</v>
      </c>
      <c r="LL18" s="5" t="s">
        <v>220</v>
      </c>
      <c r="LM18" s="5" t="s">
        <v>220</v>
      </c>
      <c r="LN18" s="5" t="s">
        <v>220</v>
      </c>
      <c r="LO18" s="5" t="s">
        <v>220</v>
      </c>
      <c r="LP18" s="5" t="s">
        <v>220</v>
      </c>
      <c r="LQ18" s="5" t="s">
        <v>220</v>
      </c>
      <c r="LR18" s="5" t="s">
        <v>220</v>
      </c>
      <c r="LS18" s="5" t="s">
        <v>220</v>
      </c>
      <c r="LT18" s="5" t="s">
        <v>220</v>
      </c>
      <c r="LU18" s="5" t="s">
        <v>220</v>
      </c>
      <c r="LV18" s="5" t="s">
        <v>220</v>
      </c>
      <c r="LW18" s="5" t="s">
        <v>220</v>
      </c>
      <c r="LX18" s="5" t="s">
        <v>220</v>
      </c>
      <c r="LY18" s="5" t="s">
        <v>220</v>
      </c>
      <c r="LZ18" s="5" t="s">
        <v>220</v>
      </c>
      <c r="MA18" s="5" t="s">
        <v>220</v>
      </c>
      <c r="MB18" s="5" t="s">
        <v>220</v>
      </c>
      <c r="MC18" s="5" t="s">
        <v>220</v>
      </c>
      <c r="MD18" s="5">
        <v>0</v>
      </c>
      <c r="ME18" s="5">
        <v>0</v>
      </c>
      <c r="MF18" s="5">
        <v>0</v>
      </c>
      <c r="MG18" s="5" t="s">
        <v>220</v>
      </c>
      <c r="MH18" s="5" t="s">
        <v>220</v>
      </c>
      <c r="MI18" s="5" t="s">
        <v>220</v>
      </c>
      <c r="MJ18" s="5" t="s">
        <v>220</v>
      </c>
      <c r="MK18" s="5" t="s">
        <v>220</v>
      </c>
      <c r="ML18" s="5" t="s">
        <v>220</v>
      </c>
      <c r="MM18" s="5" t="s">
        <v>220</v>
      </c>
      <c r="MN18" s="5" t="s">
        <v>220</v>
      </c>
      <c r="MO18" s="5" t="s">
        <v>220</v>
      </c>
      <c r="MP18" s="5" t="s">
        <v>220</v>
      </c>
      <c r="MQ18" s="5" t="s">
        <v>220</v>
      </c>
      <c r="MR18" s="5" t="s">
        <v>220</v>
      </c>
      <c r="MS18" s="5" t="s">
        <v>220</v>
      </c>
      <c r="MT18" s="5" t="s">
        <v>220</v>
      </c>
      <c r="MU18" s="5" t="s">
        <v>220</v>
      </c>
      <c r="MV18" s="5" t="s">
        <v>220</v>
      </c>
      <c r="MW18" s="5" t="s">
        <v>220</v>
      </c>
      <c r="MX18" s="5" t="s">
        <v>220</v>
      </c>
      <c r="MY18" s="5" t="s">
        <v>220</v>
      </c>
      <c r="MZ18" s="5" t="s">
        <v>220</v>
      </c>
      <c r="NA18" s="5" t="s">
        <v>220</v>
      </c>
      <c r="NB18" s="5" t="s">
        <v>220</v>
      </c>
      <c r="NC18" s="5" t="s">
        <v>220</v>
      </c>
      <c r="ND18" s="5" t="s">
        <v>220</v>
      </c>
      <c r="NE18" s="5" t="s">
        <v>220</v>
      </c>
      <c r="NF18" s="5" t="s">
        <v>220</v>
      </c>
      <c r="NG18" s="5" t="s">
        <v>220</v>
      </c>
      <c r="NH18" s="5" t="s">
        <v>220</v>
      </c>
      <c r="NI18" s="5" t="s">
        <v>220</v>
      </c>
      <c r="NJ18" s="5" t="s">
        <v>220</v>
      </c>
      <c r="NK18" s="5" t="s">
        <v>220</v>
      </c>
      <c r="NL18" s="5" t="s">
        <v>220</v>
      </c>
      <c r="NM18" s="5" t="s">
        <v>220</v>
      </c>
      <c r="NN18" s="5" t="s">
        <v>220</v>
      </c>
      <c r="NO18" s="5" t="s">
        <v>220</v>
      </c>
      <c r="NP18" s="5" t="s">
        <v>220</v>
      </c>
      <c r="NQ18" s="5" t="s">
        <v>220</v>
      </c>
      <c r="NR18" s="5" t="s">
        <v>220</v>
      </c>
      <c r="NS18" s="5" t="s">
        <v>220</v>
      </c>
      <c r="NT18" s="5" t="s">
        <v>220</v>
      </c>
      <c r="NU18" s="5" t="s">
        <v>220</v>
      </c>
      <c r="NV18" s="5" t="s">
        <v>220</v>
      </c>
      <c r="NW18" s="5" t="s">
        <v>220</v>
      </c>
      <c r="NX18" s="5" t="s">
        <v>220</v>
      </c>
      <c r="NY18" s="5" t="s">
        <v>220</v>
      </c>
      <c r="NZ18" s="5" t="s">
        <v>220</v>
      </c>
      <c r="OA18" s="5" t="s">
        <v>220</v>
      </c>
      <c r="OB18" s="5" t="s">
        <v>220</v>
      </c>
      <c r="OC18" s="5" t="s">
        <v>220</v>
      </c>
      <c r="OD18" s="5" t="s">
        <v>220</v>
      </c>
      <c r="OE18" s="5" t="s">
        <v>220</v>
      </c>
      <c r="OF18" s="5" t="s">
        <v>220</v>
      </c>
      <c r="OG18" s="5" t="s">
        <v>220</v>
      </c>
      <c r="OH18" s="5" t="s">
        <v>220</v>
      </c>
      <c r="OI18" s="5" t="s">
        <v>220</v>
      </c>
      <c r="OJ18" s="5" t="s">
        <v>220</v>
      </c>
      <c r="OK18" s="5" t="s">
        <v>220</v>
      </c>
      <c r="OL18" s="5" t="s">
        <v>220</v>
      </c>
      <c r="OM18" s="5" t="s">
        <v>220</v>
      </c>
      <c r="ON18" s="5" t="s">
        <v>220</v>
      </c>
      <c r="OO18" s="5" t="s">
        <v>220</v>
      </c>
      <c r="OP18" s="5" t="s">
        <v>220</v>
      </c>
      <c r="OQ18" s="5" t="s">
        <v>220</v>
      </c>
      <c r="OR18" s="5" t="s">
        <v>220</v>
      </c>
      <c r="OS18" s="5" t="s">
        <v>220</v>
      </c>
      <c r="OT18" s="5" t="s">
        <v>220</v>
      </c>
      <c r="OU18" s="5" t="s">
        <v>220</v>
      </c>
      <c r="OV18" s="5" t="s">
        <v>220</v>
      </c>
      <c r="OW18" s="5" t="s">
        <v>220</v>
      </c>
      <c r="OX18" s="5" t="s">
        <v>220</v>
      </c>
      <c r="OY18" s="5" t="s">
        <v>220</v>
      </c>
      <c r="OZ18" s="5" t="s">
        <v>220</v>
      </c>
      <c r="PA18" s="5" t="s">
        <v>220</v>
      </c>
      <c r="PB18" s="5" t="s">
        <v>220</v>
      </c>
      <c r="PC18" s="5" t="s">
        <v>220</v>
      </c>
      <c r="PD18" s="5" t="s">
        <v>220</v>
      </c>
      <c r="PE18" s="5" t="s">
        <v>220</v>
      </c>
      <c r="PF18" s="5" t="s">
        <v>220</v>
      </c>
      <c r="PG18" s="5" t="s">
        <v>220</v>
      </c>
      <c r="PH18" s="5" t="s">
        <v>220</v>
      </c>
      <c r="PI18" s="5" t="s">
        <v>220</v>
      </c>
      <c r="PJ18" s="5" t="s">
        <v>220</v>
      </c>
      <c r="PK18" s="5" t="s">
        <v>220</v>
      </c>
      <c r="PL18" s="5" t="s">
        <v>220</v>
      </c>
      <c r="PM18" s="5" t="s">
        <v>220</v>
      </c>
      <c r="PN18" s="5" t="s">
        <v>220</v>
      </c>
      <c r="PO18" s="5" t="s">
        <v>220</v>
      </c>
      <c r="PP18" s="5" t="s">
        <v>220</v>
      </c>
      <c r="PQ18" s="5" t="s">
        <v>220</v>
      </c>
      <c r="PR18" s="5" t="s">
        <v>220</v>
      </c>
      <c r="PS18" s="5" t="s">
        <v>220</v>
      </c>
      <c r="PT18" s="5" t="s">
        <v>220</v>
      </c>
      <c r="PU18" s="5" t="s">
        <v>220</v>
      </c>
      <c r="PV18" s="5">
        <v>0</v>
      </c>
      <c r="PW18" s="5">
        <v>0</v>
      </c>
      <c r="PX18" s="5">
        <v>0</v>
      </c>
      <c r="PY18" s="5" t="s">
        <v>220</v>
      </c>
      <c r="PZ18" s="5" t="s">
        <v>220</v>
      </c>
      <c r="QA18" s="5" t="s">
        <v>220</v>
      </c>
      <c r="QB18" s="5" t="s">
        <v>220</v>
      </c>
      <c r="QC18" s="5" t="s">
        <v>220</v>
      </c>
      <c r="QD18" s="5" t="s">
        <v>220</v>
      </c>
      <c r="QE18" s="5" t="s">
        <v>220</v>
      </c>
      <c r="QF18" s="5" t="s">
        <v>220</v>
      </c>
      <c r="QG18" s="5" t="s">
        <v>220</v>
      </c>
      <c r="QH18" s="5" t="s">
        <v>220</v>
      </c>
      <c r="QI18" s="5" t="s">
        <v>220</v>
      </c>
      <c r="QJ18" s="5" t="s">
        <v>220</v>
      </c>
      <c r="QK18" s="5" t="s">
        <v>220</v>
      </c>
      <c r="QL18" s="5" t="s">
        <v>220</v>
      </c>
      <c r="QM18" s="5" t="s">
        <v>220</v>
      </c>
      <c r="QN18" s="5" t="s">
        <v>220</v>
      </c>
      <c r="QO18" s="5" t="s">
        <v>220</v>
      </c>
      <c r="QP18" s="5" t="s">
        <v>220</v>
      </c>
      <c r="QQ18" s="5" t="s">
        <v>220</v>
      </c>
      <c r="QR18" s="5" t="s">
        <v>220</v>
      </c>
      <c r="QS18" s="5" t="s">
        <v>220</v>
      </c>
      <c r="QT18" s="5" t="s">
        <v>220</v>
      </c>
      <c r="QU18" s="5" t="s">
        <v>220</v>
      </c>
      <c r="QV18" s="5" t="s">
        <v>220</v>
      </c>
      <c r="QW18" s="5" t="s">
        <v>220</v>
      </c>
      <c r="QX18" s="5" t="s">
        <v>220</v>
      </c>
      <c r="QY18" s="5" t="s">
        <v>220</v>
      </c>
      <c r="QZ18" s="5" t="s">
        <v>220</v>
      </c>
      <c r="RA18" s="5" t="s">
        <v>220</v>
      </c>
      <c r="RB18" s="5">
        <v>0</v>
      </c>
      <c r="RC18" s="5">
        <v>0</v>
      </c>
      <c r="RD18" s="5">
        <v>0</v>
      </c>
      <c r="RE18" s="5" t="s">
        <v>220</v>
      </c>
      <c r="RF18" s="5" t="s">
        <v>220</v>
      </c>
      <c r="RG18" s="5" t="s">
        <v>220</v>
      </c>
      <c r="RH18" s="5" t="s">
        <v>220</v>
      </c>
      <c r="RI18" s="5" t="s">
        <v>220</v>
      </c>
      <c r="RJ18" s="5" t="s">
        <v>220</v>
      </c>
      <c r="RK18" s="5" t="s">
        <v>220</v>
      </c>
      <c r="RL18" s="5" t="s">
        <v>220</v>
      </c>
      <c r="RM18" s="5" t="s">
        <v>220</v>
      </c>
      <c r="RN18" s="5" t="s">
        <v>220</v>
      </c>
      <c r="RO18" s="5" t="s">
        <v>220</v>
      </c>
      <c r="RP18" s="5" t="s">
        <v>220</v>
      </c>
      <c r="RQ18" s="5" t="s">
        <v>220</v>
      </c>
      <c r="RR18" s="5" t="s">
        <v>220</v>
      </c>
      <c r="RS18" s="5" t="s">
        <v>220</v>
      </c>
      <c r="RT18" s="5" t="s">
        <v>220</v>
      </c>
      <c r="RU18" s="5" t="s">
        <v>220</v>
      </c>
      <c r="RV18" s="5" t="s">
        <v>220</v>
      </c>
      <c r="RW18" s="5" t="s">
        <v>220</v>
      </c>
      <c r="RX18" s="5" t="s">
        <v>220</v>
      </c>
      <c r="RY18" s="5" t="s">
        <v>220</v>
      </c>
      <c r="RZ18" s="5" t="s">
        <v>220</v>
      </c>
      <c r="SA18" s="5" t="s">
        <v>220</v>
      </c>
      <c r="SB18" s="5" t="s">
        <v>220</v>
      </c>
      <c r="SC18" s="5" t="s">
        <v>220</v>
      </c>
      <c r="SD18" s="5" t="s">
        <v>220</v>
      </c>
      <c r="SE18" s="5" t="s">
        <v>220</v>
      </c>
      <c r="SF18" s="5" t="s">
        <v>220</v>
      </c>
      <c r="SG18" s="5" t="s">
        <v>220</v>
      </c>
      <c r="SH18" s="5">
        <v>6970</v>
      </c>
      <c r="SI18" s="5">
        <v>1828</v>
      </c>
      <c r="SJ18" s="5">
        <v>1212</v>
      </c>
      <c r="SK18" s="5" t="s">
        <v>220</v>
      </c>
      <c r="SL18" s="5" t="s">
        <v>220</v>
      </c>
      <c r="SM18" s="5" t="s">
        <v>220</v>
      </c>
      <c r="SN18" s="5" t="s">
        <v>220</v>
      </c>
      <c r="SO18" s="5" t="s">
        <v>220</v>
      </c>
      <c r="SP18" s="5" t="s">
        <v>220</v>
      </c>
      <c r="SQ18" s="5" t="s">
        <v>220</v>
      </c>
      <c r="SR18" s="5" t="s">
        <v>220</v>
      </c>
      <c r="SS18" s="5" t="s">
        <v>220</v>
      </c>
      <c r="ST18" s="5" t="s">
        <v>220</v>
      </c>
      <c r="SU18" s="5" t="s">
        <v>220</v>
      </c>
      <c r="SV18" s="5" t="s">
        <v>220</v>
      </c>
      <c r="SW18" s="5" t="s">
        <v>220</v>
      </c>
      <c r="SX18" s="5" t="s">
        <v>220</v>
      </c>
      <c r="SY18" s="5" t="s">
        <v>220</v>
      </c>
      <c r="SZ18" s="5" t="s">
        <v>220</v>
      </c>
      <c r="TA18" s="5" t="s">
        <v>220</v>
      </c>
      <c r="TB18" s="5" t="s">
        <v>220</v>
      </c>
      <c r="TC18" s="5" t="s">
        <v>220</v>
      </c>
      <c r="TD18" s="5" t="s">
        <v>220</v>
      </c>
      <c r="TE18" s="5" t="s">
        <v>220</v>
      </c>
      <c r="TF18" s="5" t="s">
        <v>220</v>
      </c>
      <c r="TG18" s="5" t="s">
        <v>220</v>
      </c>
      <c r="TH18" s="5" t="s">
        <v>220</v>
      </c>
      <c r="TI18" s="5" t="s">
        <v>220</v>
      </c>
      <c r="TJ18" s="5" t="s">
        <v>220</v>
      </c>
      <c r="TK18" s="5" t="s">
        <v>220</v>
      </c>
      <c r="TL18" s="5" t="s">
        <v>220</v>
      </c>
      <c r="TM18" s="5" t="s">
        <v>220</v>
      </c>
      <c r="TN18" s="5">
        <v>1863</v>
      </c>
      <c r="TO18" s="5">
        <v>2217</v>
      </c>
      <c r="TP18" s="5">
        <v>1196</v>
      </c>
      <c r="TQ18" s="5" t="s">
        <v>220</v>
      </c>
      <c r="TR18" s="5" t="s">
        <v>220</v>
      </c>
      <c r="TS18" s="5" t="s">
        <v>220</v>
      </c>
      <c r="TT18" s="5" t="s">
        <v>220</v>
      </c>
      <c r="TU18" s="5" t="s">
        <v>220</v>
      </c>
      <c r="TV18" s="5" t="s">
        <v>220</v>
      </c>
      <c r="TW18" s="5" t="s">
        <v>220</v>
      </c>
      <c r="TX18" s="5" t="s">
        <v>220</v>
      </c>
      <c r="TY18" s="5" t="s">
        <v>220</v>
      </c>
      <c r="TZ18" s="5" t="s">
        <v>220</v>
      </c>
      <c r="UA18" s="5" t="s">
        <v>220</v>
      </c>
      <c r="UB18" s="5" t="s">
        <v>220</v>
      </c>
      <c r="UC18" s="5" t="s">
        <v>220</v>
      </c>
      <c r="UD18" s="5" t="s">
        <v>220</v>
      </c>
      <c r="UE18" s="5" t="s">
        <v>220</v>
      </c>
      <c r="UF18" s="5" t="s">
        <v>220</v>
      </c>
      <c r="UG18" s="5" t="s">
        <v>220</v>
      </c>
      <c r="UH18" s="5" t="s">
        <v>220</v>
      </c>
      <c r="UI18" s="5" t="s">
        <v>220</v>
      </c>
      <c r="UJ18" s="5" t="s">
        <v>220</v>
      </c>
      <c r="UK18" s="5" t="s">
        <v>220</v>
      </c>
      <c r="UL18" s="5" t="s">
        <v>220</v>
      </c>
      <c r="UM18" s="5" t="s">
        <v>220</v>
      </c>
      <c r="UN18" s="5" t="s">
        <v>220</v>
      </c>
      <c r="UO18" s="5" t="s">
        <v>220</v>
      </c>
      <c r="UP18" s="5" t="s">
        <v>220</v>
      </c>
      <c r="UQ18" s="5" t="s">
        <v>220</v>
      </c>
      <c r="UR18" s="5" t="s">
        <v>220</v>
      </c>
      <c r="US18" s="5" t="s">
        <v>220</v>
      </c>
      <c r="UT18" s="5">
        <v>0</v>
      </c>
      <c r="UU18" s="5">
        <v>0</v>
      </c>
      <c r="UV18" s="5">
        <v>0</v>
      </c>
      <c r="UW18" s="5" t="s">
        <v>220</v>
      </c>
      <c r="UX18" s="5" t="s">
        <v>220</v>
      </c>
      <c r="UY18" s="5" t="s">
        <v>220</v>
      </c>
      <c r="UZ18" s="5" t="s">
        <v>220</v>
      </c>
      <c r="VA18" s="5" t="s">
        <v>220</v>
      </c>
      <c r="VB18" s="5" t="s">
        <v>220</v>
      </c>
      <c r="VC18" s="5" t="s">
        <v>220</v>
      </c>
      <c r="VD18" s="5" t="s">
        <v>220</v>
      </c>
      <c r="VE18" s="5" t="s">
        <v>220</v>
      </c>
      <c r="VF18" s="5" t="s">
        <v>220</v>
      </c>
      <c r="VG18" s="5" t="s">
        <v>220</v>
      </c>
      <c r="VH18" s="5" t="s">
        <v>220</v>
      </c>
      <c r="VI18" s="5" t="s">
        <v>220</v>
      </c>
      <c r="VJ18" s="5" t="s">
        <v>220</v>
      </c>
      <c r="VK18" s="5" t="s">
        <v>220</v>
      </c>
      <c r="VL18" s="5" t="s">
        <v>220</v>
      </c>
      <c r="VM18" s="5" t="s">
        <v>220</v>
      </c>
      <c r="VN18" s="5" t="s">
        <v>220</v>
      </c>
      <c r="VO18" s="5" t="s">
        <v>220</v>
      </c>
      <c r="VP18" s="5" t="s">
        <v>220</v>
      </c>
      <c r="VQ18" s="5" t="s">
        <v>220</v>
      </c>
      <c r="VR18" s="5" t="s">
        <v>220</v>
      </c>
      <c r="VS18" s="5" t="s">
        <v>220</v>
      </c>
      <c r="VT18" s="5" t="s">
        <v>220</v>
      </c>
      <c r="VU18" s="5" t="s">
        <v>220</v>
      </c>
      <c r="VV18" s="5" t="s">
        <v>220</v>
      </c>
      <c r="VW18" s="5" t="s">
        <v>220</v>
      </c>
      <c r="VX18" s="5" t="s">
        <v>220</v>
      </c>
      <c r="VY18" s="5" t="s">
        <v>220</v>
      </c>
      <c r="VZ18" s="5">
        <v>54161</v>
      </c>
      <c r="WA18" s="5">
        <v>47952</v>
      </c>
      <c r="WB18" s="5">
        <v>28704</v>
      </c>
      <c r="WC18" s="5" t="s">
        <v>220</v>
      </c>
      <c r="WD18" s="5" t="s">
        <v>220</v>
      </c>
      <c r="WE18" s="5" t="s">
        <v>220</v>
      </c>
      <c r="WF18" s="5" t="s">
        <v>220</v>
      </c>
      <c r="WG18" s="5" t="s">
        <v>220</v>
      </c>
      <c r="WH18" s="5" t="s">
        <v>220</v>
      </c>
      <c r="WI18" s="5" t="s">
        <v>220</v>
      </c>
      <c r="WJ18" s="5" t="s">
        <v>220</v>
      </c>
      <c r="WK18" s="5" t="s">
        <v>220</v>
      </c>
      <c r="WL18" s="5" t="s">
        <v>220</v>
      </c>
      <c r="WM18" s="5" t="s">
        <v>220</v>
      </c>
      <c r="WN18" s="5" t="s">
        <v>220</v>
      </c>
      <c r="WO18" s="5" t="s">
        <v>220</v>
      </c>
      <c r="WP18" s="5" t="s">
        <v>220</v>
      </c>
      <c r="WQ18" s="5" t="s">
        <v>220</v>
      </c>
      <c r="WR18" s="5" t="s">
        <v>220</v>
      </c>
      <c r="WS18" s="5" t="s">
        <v>220</v>
      </c>
      <c r="WT18" s="5" t="s">
        <v>220</v>
      </c>
      <c r="WU18" s="5" t="s">
        <v>220</v>
      </c>
      <c r="WV18" s="5" t="s">
        <v>220</v>
      </c>
      <c r="WW18" s="5" t="s">
        <v>220</v>
      </c>
      <c r="WX18" s="5" t="s">
        <v>220</v>
      </c>
      <c r="WY18" s="5" t="s">
        <v>220</v>
      </c>
      <c r="WZ18" s="5" t="s">
        <v>220</v>
      </c>
      <c r="XA18" s="5" t="s">
        <v>220</v>
      </c>
      <c r="XB18" s="5" t="s">
        <v>220</v>
      </c>
      <c r="XC18" s="5" t="s">
        <v>220</v>
      </c>
      <c r="XD18" s="5" t="s">
        <v>220</v>
      </c>
      <c r="XE18" s="5" t="s">
        <v>220</v>
      </c>
      <c r="XF18" s="5">
        <v>0</v>
      </c>
      <c r="XG18" s="5">
        <v>0</v>
      </c>
      <c r="XH18" s="5">
        <v>0</v>
      </c>
      <c r="XI18" s="5" t="s">
        <v>220</v>
      </c>
      <c r="XJ18" s="5" t="s">
        <v>220</v>
      </c>
      <c r="XK18" s="5" t="s">
        <v>220</v>
      </c>
      <c r="XL18" s="5" t="s">
        <v>220</v>
      </c>
      <c r="XM18" s="5" t="s">
        <v>220</v>
      </c>
      <c r="XN18" s="5" t="s">
        <v>220</v>
      </c>
      <c r="XO18" s="5" t="s">
        <v>220</v>
      </c>
      <c r="XP18" s="5" t="s">
        <v>220</v>
      </c>
      <c r="XQ18" s="5" t="s">
        <v>220</v>
      </c>
      <c r="XR18" s="5" t="s">
        <v>220</v>
      </c>
      <c r="XS18" s="2" t="s">
        <v>220</v>
      </c>
      <c r="XT18" s="3" t="s">
        <v>220</v>
      </c>
      <c r="XU18" s="3" t="s">
        <v>220</v>
      </c>
      <c r="XV18" s="3" t="s">
        <v>220</v>
      </c>
      <c r="XW18" s="3" t="s">
        <v>220</v>
      </c>
      <c r="XX18" s="3" t="s">
        <v>220</v>
      </c>
      <c r="XY18" s="3" t="s">
        <v>220</v>
      </c>
      <c r="XZ18" s="3"/>
    </row>
    <row r="19" spans="1:650" x14ac:dyDescent="0.3">
      <c r="A19" s="1" t="s">
        <v>17</v>
      </c>
      <c r="B19" s="2">
        <v>4056977</v>
      </c>
      <c r="C19" s="5" t="s">
        <v>220</v>
      </c>
      <c r="D19" s="5" t="s">
        <v>220</v>
      </c>
      <c r="E19" s="5" t="s">
        <v>220</v>
      </c>
      <c r="F19" s="5" t="s">
        <v>220</v>
      </c>
      <c r="G19" s="5" t="s">
        <v>220</v>
      </c>
      <c r="H19" s="5" t="s">
        <v>220</v>
      </c>
      <c r="I19" s="5" t="s">
        <v>220</v>
      </c>
      <c r="J19" s="5" t="s">
        <v>220</v>
      </c>
      <c r="K19" s="5" t="s">
        <v>220</v>
      </c>
      <c r="L19" s="5" t="s">
        <v>220</v>
      </c>
      <c r="M19" s="5" t="s">
        <v>220</v>
      </c>
      <c r="N19" s="5" t="s">
        <v>220</v>
      </c>
      <c r="O19" s="5" t="s">
        <v>220</v>
      </c>
      <c r="P19" s="5">
        <v>241</v>
      </c>
      <c r="Q19" s="5">
        <v>265</v>
      </c>
      <c r="R19" s="5">
        <v>1882</v>
      </c>
      <c r="S19" s="5">
        <v>326</v>
      </c>
      <c r="T19" s="5">
        <v>68</v>
      </c>
      <c r="U19" s="5">
        <v>0</v>
      </c>
      <c r="V19" s="5">
        <v>0</v>
      </c>
      <c r="W19" s="5">
        <v>0</v>
      </c>
      <c r="X19" s="5">
        <v>0</v>
      </c>
      <c r="Y19" s="5">
        <v>0</v>
      </c>
      <c r="Z19" s="5">
        <v>0</v>
      </c>
      <c r="AA19" s="5">
        <v>0</v>
      </c>
      <c r="AB19" s="5">
        <v>0</v>
      </c>
      <c r="AC19" s="5">
        <v>0</v>
      </c>
      <c r="AD19" s="5">
        <v>0</v>
      </c>
      <c r="AE19" s="5">
        <v>23</v>
      </c>
      <c r="AF19" s="5">
        <v>211</v>
      </c>
      <c r="AG19" s="5">
        <v>0</v>
      </c>
      <c r="AH19" s="5">
        <v>0</v>
      </c>
      <c r="AI19" s="5" t="s">
        <v>220</v>
      </c>
      <c r="AJ19" s="5" t="s">
        <v>220</v>
      </c>
      <c r="AK19" s="5" t="s">
        <v>220</v>
      </c>
      <c r="AL19" s="5" t="s">
        <v>220</v>
      </c>
      <c r="AM19" s="5" t="s">
        <v>220</v>
      </c>
      <c r="AN19" s="5" t="s">
        <v>220</v>
      </c>
      <c r="AO19" s="5" t="s">
        <v>220</v>
      </c>
      <c r="AP19" s="5" t="s">
        <v>220</v>
      </c>
      <c r="AQ19" s="5" t="s">
        <v>220</v>
      </c>
      <c r="AR19" s="5" t="s">
        <v>220</v>
      </c>
      <c r="AS19" s="5" t="s">
        <v>220</v>
      </c>
      <c r="AT19" s="5" t="s">
        <v>220</v>
      </c>
      <c r="AU19" s="5" t="s">
        <v>220</v>
      </c>
      <c r="AV19" s="5">
        <v>0</v>
      </c>
      <c r="AW19" s="5">
        <v>0</v>
      </c>
      <c r="AX19" s="5">
        <v>0</v>
      </c>
      <c r="AY19" s="5">
        <v>-817</v>
      </c>
      <c r="AZ19" s="5">
        <v>765</v>
      </c>
      <c r="BA19" s="5">
        <v>0</v>
      </c>
      <c r="BB19" s="5">
        <v>0</v>
      </c>
      <c r="BC19" s="5">
        <v>29</v>
      </c>
      <c r="BD19" s="5">
        <v>1476</v>
      </c>
      <c r="BE19" s="5">
        <v>497</v>
      </c>
      <c r="BF19" s="5">
        <v>666</v>
      </c>
      <c r="BG19" s="5">
        <v>2221</v>
      </c>
      <c r="BH19" s="5">
        <v>508</v>
      </c>
      <c r="BI19" s="5">
        <v>302</v>
      </c>
      <c r="BJ19" s="5">
        <v>712</v>
      </c>
      <c r="BK19" s="5">
        <v>338</v>
      </c>
      <c r="BL19" s="5">
        <v>2024</v>
      </c>
      <c r="BM19" s="5">
        <v>499</v>
      </c>
      <c r="BN19" s="5">
        <v>1509</v>
      </c>
      <c r="BO19" s="5" t="s">
        <v>220</v>
      </c>
      <c r="BP19" s="5" t="s">
        <v>220</v>
      </c>
      <c r="BQ19" s="5" t="s">
        <v>220</v>
      </c>
      <c r="BR19" s="5" t="s">
        <v>220</v>
      </c>
      <c r="BS19" s="5" t="s">
        <v>220</v>
      </c>
      <c r="BT19" s="5" t="s">
        <v>220</v>
      </c>
      <c r="BU19" s="5" t="s">
        <v>220</v>
      </c>
      <c r="BV19" s="5" t="s">
        <v>220</v>
      </c>
      <c r="BW19" s="5" t="s">
        <v>220</v>
      </c>
      <c r="BX19" s="5" t="s">
        <v>220</v>
      </c>
      <c r="BY19" s="5" t="s">
        <v>220</v>
      </c>
      <c r="BZ19" s="5" t="s">
        <v>220</v>
      </c>
      <c r="CA19" s="5" t="s">
        <v>220</v>
      </c>
      <c r="CB19" s="5">
        <v>-167</v>
      </c>
      <c r="CC19" s="5">
        <v>4736</v>
      </c>
      <c r="CD19" s="5">
        <v>10177</v>
      </c>
      <c r="CE19" s="5">
        <v>538</v>
      </c>
      <c r="CF19" s="5">
        <v>-2695</v>
      </c>
      <c r="CG19" s="5">
        <v>2549</v>
      </c>
      <c r="CH19" s="5">
        <v>0</v>
      </c>
      <c r="CI19" s="5">
        <v>0</v>
      </c>
      <c r="CJ19" s="5">
        <v>22</v>
      </c>
      <c r="CK19" s="5">
        <v>193</v>
      </c>
      <c r="CL19" s="5">
        <v>104</v>
      </c>
      <c r="CM19" s="5">
        <v>0</v>
      </c>
      <c r="CN19" s="5">
        <v>3</v>
      </c>
      <c r="CO19" s="5">
        <v>0</v>
      </c>
      <c r="CP19" s="5">
        <v>0</v>
      </c>
      <c r="CQ19" s="5">
        <v>22</v>
      </c>
      <c r="CR19" s="5">
        <v>694</v>
      </c>
      <c r="CS19" s="5">
        <v>18714</v>
      </c>
      <c r="CT19" s="5">
        <v>901</v>
      </c>
      <c r="CU19" s="5" t="s">
        <v>220</v>
      </c>
      <c r="CV19" s="5" t="s">
        <v>220</v>
      </c>
      <c r="CW19" s="5" t="s">
        <v>220</v>
      </c>
      <c r="CX19" s="5" t="s">
        <v>220</v>
      </c>
      <c r="CY19" s="5" t="s">
        <v>220</v>
      </c>
      <c r="CZ19" s="5" t="s">
        <v>220</v>
      </c>
      <c r="DA19" s="5" t="s">
        <v>220</v>
      </c>
      <c r="DB19" s="5" t="s">
        <v>220</v>
      </c>
      <c r="DC19" s="5" t="s">
        <v>220</v>
      </c>
      <c r="DD19" s="5" t="s">
        <v>220</v>
      </c>
      <c r="DE19" s="5" t="s">
        <v>220</v>
      </c>
      <c r="DF19" s="5" t="s">
        <v>220</v>
      </c>
      <c r="DG19" s="5" t="s">
        <v>220</v>
      </c>
      <c r="DH19" s="5">
        <v>11787</v>
      </c>
      <c r="DI19" s="5">
        <v>26309</v>
      </c>
      <c r="DJ19" s="5">
        <v>4633</v>
      </c>
      <c r="DK19" s="5">
        <v>10070</v>
      </c>
      <c r="DL19" s="5">
        <v>11295</v>
      </c>
      <c r="DM19" s="5">
        <v>2009</v>
      </c>
      <c r="DN19" s="5">
        <v>3204</v>
      </c>
      <c r="DO19" s="5">
        <v>4268</v>
      </c>
      <c r="DP19" s="5">
        <v>5296</v>
      </c>
      <c r="DQ19" s="5">
        <v>3524</v>
      </c>
      <c r="DR19" s="5">
        <v>3620</v>
      </c>
      <c r="DS19" s="5">
        <v>4013</v>
      </c>
      <c r="DT19" s="5">
        <v>3660</v>
      </c>
      <c r="DU19" s="5">
        <v>3034</v>
      </c>
      <c r="DV19" s="5">
        <v>3399</v>
      </c>
      <c r="DW19" s="5">
        <v>4902</v>
      </c>
      <c r="DX19" s="5">
        <v>4915</v>
      </c>
      <c r="DY19" s="5">
        <v>12366</v>
      </c>
      <c r="DZ19" s="5">
        <v>4407</v>
      </c>
      <c r="EA19" s="5" t="s">
        <v>220</v>
      </c>
      <c r="EB19" s="5" t="s">
        <v>220</v>
      </c>
      <c r="EC19" s="5" t="s">
        <v>220</v>
      </c>
      <c r="ED19" s="5" t="s">
        <v>220</v>
      </c>
      <c r="EE19" s="5" t="s">
        <v>220</v>
      </c>
      <c r="EF19" s="5" t="s">
        <v>220</v>
      </c>
      <c r="EG19" s="5" t="s">
        <v>220</v>
      </c>
      <c r="EH19" s="5" t="s">
        <v>220</v>
      </c>
      <c r="EI19" s="5" t="s">
        <v>220</v>
      </c>
      <c r="EJ19" s="5" t="s">
        <v>220</v>
      </c>
      <c r="EK19" s="5" t="s">
        <v>220</v>
      </c>
      <c r="EL19" s="5" t="s">
        <v>220</v>
      </c>
      <c r="EM19" s="5" t="s">
        <v>220</v>
      </c>
      <c r="EN19" s="5">
        <v>214</v>
      </c>
      <c r="EO19" s="5">
        <v>-230</v>
      </c>
      <c r="EP19" s="5">
        <v>195</v>
      </c>
      <c r="EQ19" s="5">
        <v>98</v>
      </c>
      <c r="ER19" s="5">
        <v>3130</v>
      </c>
      <c r="ES19" s="5">
        <v>0</v>
      </c>
      <c r="ET19" s="5">
        <v>0</v>
      </c>
      <c r="EU19" s="5">
        <v>37</v>
      </c>
      <c r="EV19" s="5">
        <v>568</v>
      </c>
      <c r="EW19" s="5">
        <v>216</v>
      </c>
      <c r="EX19" s="5">
        <v>460</v>
      </c>
      <c r="EY19" s="5">
        <v>1262</v>
      </c>
      <c r="EZ19" s="5">
        <v>145</v>
      </c>
      <c r="FA19" s="5">
        <v>42</v>
      </c>
      <c r="FB19" s="5">
        <v>36</v>
      </c>
      <c r="FC19" s="5">
        <v>109</v>
      </c>
      <c r="FD19" s="5">
        <v>99</v>
      </c>
      <c r="FE19" s="5">
        <v>82</v>
      </c>
      <c r="FF19" s="5">
        <v>130</v>
      </c>
      <c r="FG19" s="5" t="s">
        <v>220</v>
      </c>
      <c r="FH19" s="5" t="s">
        <v>220</v>
      </c>
      <c r="FI19" s="5" t="s">
        <v>220</v>
      </c>
      <c r="FJ19" s="5" t="s">
        <v>220</v>
      </c>
      <c r="FK19" s="5" t="s">
        <v>220</v>
      </c>
      <c r="FL19" s="5" t="s">
        <v>220</v>
      </c>
      <c r="FM19" s="5" t="s">
        <v>220</v>
      </c>
      <c r="FN19" s="5" t="s">
        <v>220</v>
      </c>
      <c r="FO19" s="5" t="s">
        <v>220</v>
      </c>
      <c r="FP19" s="5" t="s">
        <v>220</v>
      </c>
      <c r="FQ19" s="5" t="s">
        <v>220</v>
      </c>
      <c r="FR19" s="5" t="s">
        <v>220</v>
      </c>
      <c r="FS19" s="5" t="s">
        <v>220</v>
      </c>
      <c r="FT19" s="5">
        <v>0</v>
      </c>
      <c r="FU19" s="5" t="s">
        <v>220</v>
      </c>
      <c r="FV19" s="5" t="s">
        <v>220</v>
      </c>
      <c r="FW19" s="5" t="s">
        <v>220</v>
      </c>
      <c r="FX19" s="5" t="s">
        <v>220</v>
      </c>
      <c r="FY19" s="5" t="s">
        <v>220</v>
      </c>
      <c r="FZ19" s="5" t="s">
        <v>220</v>
      </c>
      <c r="GA19" s="5" t="s">
        <v>220</v>
      </c>
      <c r="GB19" s="5" t="s">
        <v>220</v>
      </c>
      <c r="GC19" s="5" t="s">
        <v>220</v>
      </c>
      <c r="GD19" s="5" t="s">
        <v>220</v>
      </c>
      <c r="GE19" s="5" t="s">
        <v>220</v>
      </c>
      <c r="GF19" s="5" t="s">
        <v>220</v>
      </c>
      <c r="GG19" s="5" t="s">
        <v>220</v>
      </c>
      <c r="GH19" s="5" t="s">
        <v>220</v>
      </c>
      <c r="GI19" s="5" t="s">
        <v>220</v>
      </c>
      <c r="GJ19" s="5" t="s">
        <v>220</v>
      </c>
      <c r="GK19" s="5" t="s">
        <v>220</v>
      </c>
      <c r="GL19" s="5" t="s">
        <v>220</v>
      </c>
      <c r="GM19" s="5" t="s">
        <v>220</v>
      </c>
      <c r="GN19" s="5" t="s">
        <v>220</v>
      </c>
      <c r="GO19" s="5" t="s">
        <v>220</v>
      </c>
      <c r="GP19" s="5" t="s">
        <v>220</v>
      </c>
      <c r="GQ19" s="5" t="s">
        <v>220</v>
      </c>
      <c r="GR19" s="5" t="s">
        <v>220</v>
      </c>
      <c r="GS19" s="5" t="s">
        <v>220</v>
      </c>
      <c r="GT19" s="5" t="s">
        <v>220</v>
      </c>
      <c r="GU19" s="5" t="s">
        <v>220</v>
      </c>
      <c r="GV19" s="5" t="s">
        <v>220</v>
      </c>
      <c r="GW19" s="5" t="s">
        <v>220</v>
      </c>
      <c r="GX19" s="5" t="s">
        <v>220</v>
      </c>
      <c r="GY19" s="5" t="s">
        <v>220</v>
      </c>
      <c r="GZ19" s="5">
        <v>12075</v>
      </c>
      <c r="HA19" s="5">
        <v>31080</v>
      </c>
      <c r="HB19" s="5">
        <v>16887</v>
      </c>
      <c r="HC19" s="5">
        <v>10216</v>
      </c>
      <c r="HD19" s="5">
        <v>12564</v>
      </c>
      <c r="HE19" s="5">
        <v>4558</v>
      </c>
      <c r="HF19" s="5">
        <v>3204</v>
      </c>
      <c r="HG19" s="5">
        <v>4334</v>
      </c>
      <c r="HH19" s="5">
        <v>7362</v>
      </c>
      <c r="HI19" s="5">
        <v>4429</v>
      </c>
      <c r="HJ19" s="5">
        <v>4850</v>
      </c>
      <c r="HK19" s="5">
        <v>7496</v>
      </c>
      <c r="HL19" s="5">
        <v>4316</v>
      </c>
      <c r="HM19" s="5">
        <v>3378</v>
      </c>
      <c r="HN19" s="5">
        <v>4147</v>
      </c>
      <c r="HO19" s="5">
        <v>5394</v>
      </c>
      <c r="HP19" s="5">
        <v>7943</v>
      </c>
      <c r="HQ19" s="5">
        <v>31661</v>
      </c>
      <c r="HR19" s="5">
        <v>6947</v>
      </c>
      <c r="HS19" s="5" t="s">
        <v>220</v>
      </c>
      <c r="HT19" s="5" t="s">
        <v>220</v>
      </c>
      <c r="HU19" s="5" t="s">
        <v>220</v>
      </c>
      <c r="HV19" s="5" t="s">
        <v>220</v>
      </c>
      <c r="HW19" s="5" t="s">
        <v>220</v>
      </c>
      <c r="HX19" s="5" t="s">
        <v>220</v>
      </c>
      <c r="HY19" s="5" t="s">
        <v>220</v>
      </c>
      <c r="HZ19" s="5" t="s">
        <v>220</v>
      </c>
      <c r="IA19" s="5" t="s">
        <v>220</v>
      </c>
      <c r="IB19" s="5" t="s">
        <v>220</v>
      </c>
      <c r="IC19" s="5" t="s">
        <v>220</v>
      </c>
      <c r="ID19" s="5" t="s">
        <v>220</v>
      </c>
      <c r="IE19" s="5" t="s">
        <v>220</v>
      </c>
      <c r="IF19" s="5">
        <v>114525</v>
      </c>
      <c r="IG19" s="5">
        <v>91025</v>
      </c>
      <c r="IH19" s="5">
        <v>95065</v>
      </c>
      <c r="II19" s="5">
        <v>106190</v>
      </c>
      <c r="IJ19" s="5">
        <v>117075</v>
      </c>
      <c r="IK19" s="5">
        <v>118817</v>
      </c>
      <c r="IL19" s="5">
        <v>64841</v>
      </c>
      <c r="IM19" s="5">
        <v>67468</v>
      </c>
      <c r="IN19" s="5">
        <v>63546</v>
      </c>
      <c r="IO19" s="5">
        <v>86431</v>
      </c>
      <c r="IP19" s="5">
        <v>75552</v>
      </c>
      <c r="IQ19" s="5">
        <v>76423</v>
      </c>
      <c r="IR19" s="5">
        <v>79339</v>
      </c>
      <c r="IS19" s="5">
        <v>80547</v>
      </c>
      <c r="IT19" s="5">
        <v>70315</v>
      </c>
      <c r="IU19" s="5">
        <v>64172</v>
      </c>
      <c r="IV19" s="5">
        <v>77569</v>
      </c>
      <c r="IW19" s="5">
        <v>63551</v>
      </c>
      <c r="IX19" s="5">
        <v>52004</v>
      </c>
      <c r="IY19" s="5" t="s">
        <v>220</v>
      </c>
      <c r="IZ19" s="5" t="s">
        <v>220</v>
      </c>
      <c r="JA19" s="5" t="s">
        <v>220</v>
      </c>
      <c r="JB19" s="5" t="s">
        <v>220</v>
      </c>
      <c r="JC19" s="5" t="s">
        <v>220</v>
      </c>
      <c r="JD19" s="5" t="s">
        <v>220</v>
      </c>
      <c r="JE19" s="5" t="s">
        <v>220</v>
      </c>
      <c r="JF19" s="5" t="s">
        <v>220</v>
      </c>
      <c r="JG19" s="5" t="s">
        <v>220</v>
      </c>
      <c r="JH19" s="5" t="s">
        <v>220</v>
      </c>
      <c r="JI19" s="5" t="s">
        <v>220</v>
      </c>
      <c r="JJ19" s="5" t="s">
        <v>220</v>
      </c>
      <c r="JK19" s="5" t="s">
        <v>220</v>
      </c>
      <c r="JL19" s="5">
        <v>0</v>
      </c>
      <c r="JM19" s="5">
        <v>0</v>
      </c>
      <c r="JN19" s="5">
        <v>0</v>
      </c>
      <c r="JO19" s="5">
        <v>0</v>
      </c>
      <c r="JP19" s="5">
        <v>0</v>
      </c>
      <c r="JQ19" s="5">
        <v>121</v>
      </c>
      <c r="JR19" s="5">
        <v>80</v>
      </c>
      <c r="JS19" s="5">
        <v>284</v>
      </c>
      <c r="JT19" s="5">
        <v>1320</v>
      </c>
      <c r="JU19" s="5">
        <v>1261</v>
      </c>
      <c r="JV19" s="5">
        <v>1747</v>
      </c>
      <c r="JW19" s="5">
        <v>2041</v>
      </c>
      <c r="JX19" s="5">
        <v>1554</v>
      </c>
      <c r="JY19" s="5">
        <v>1496</v>
      </c>
      <c r="JZ19" s="5">
        <v>1420</v>
      </c>
      <c r="KA19" s="5">
        <v>1472</v>
      </c>
      <c r="KB19" s="5">
        <v>1715</v>
      </c>
      <c r="KC19" s="5">
        <v>2035</v>
      </c>
      <c r="KD19" s="5">
        <v>2020</v>
      </c>
      <c r="KE19" s="5" t="s">
        <v>220</v>
      </c>
      <c r="KF19" s="5" t="s">
        <v>220</v>
      </c>
      <c r="KG19" s="5" t="s">
        <v>220</v>
      </c>
      <c r="KH19" s="5" t="s">
        <v>220</v>
      </c>
      <c r="KI19" s="5" t="s">
        <v>220</v>
      </c>
      <c r="KJ19" s="5" t="s">
        <v>220</v>
      </c>
      <c r="KK19" s="5" t="s">
        <v>220</v>
      </c>
      <c r="KL19" s="5" t="s">
        <v>220</v>
      </c>
      <c r="KM19" s="5" t="s">
        <v>220</v>
      </c>
      <c r="KN19" s="5" t="s">
        <v>220</v>
      </c>
      <c r="KO19" s="5" t="s">
        <v>220</v>
      </c>
      <c r="KP19" s="5" t="s">
        <v>220</v>
      </c>
      <c r="KQ19" s="5" t="s">
        <v>220</v>
      </c>
      <c r="KR19" s="5">
        <v>34939</v>
      </c>
      <c r="KS19" s="5">
        <v>27617</v>
      </c>
      <c r="KT19" s="5">
        <v>21552</v>
      </c>
      <c r="KU19" s="5">
        <v>15247</v>
      </c>
      <c r="KV19" s="5">
        <v>13059</v>
      </c>
      <c r="KW19" s="5">
        <v>11228</v>
      </c>
      <c r="KX19" s="5">
        <v>11329</v>
      </c>
      <c r="KY19" s="5">
        <v>7850</v>
      </c>
      <c r="KZ19" s="5">
        <v>6559</v>
      </c>
      <c r="LA19" s="5">
        <v>5476</v>
      </c>
      <c r="LB19" s="5">
        <v>6371</v>
      </c>
      <c r="LC19" s="5">
        <v>7015</v>
      </c>
      <c r="LD19" s="5">
        <v>7354</v>
      </c>
      <c r="LE19" s="5">
        <v>7814</v>
      </c>
      <c r="LF19" s="5">
        <v>8022</v>
      </c>
      <c r="LG19" s="5">
        <v>8539</v>
      </c>
      <c r="LH19" s="5">
        <v>6735</v>
      </c>
      <c r="LI19" s="5">
        <v>8111</v>
      </c>
      <c r="LJ19" s="5">
        <v>5870</v>
      </c>
      <c r="LK19" s="5" t="s">
        <v>220</v>
      </c>
      <c r="LL19" s="5" t="s">
        <v>220</v>
      </c>
      <c r="LM19" s="5" t="s">
        <v>220</v>
      </c>
      <c r="LN19" s="5" t="s">
        <v>220</v>
      </c>
      <c r="LO19" s="5" t="s">
        <v>220</v>
      </c>
      <c r="LP19" s="5" t="s">
        <v>220</v>
      </c>
      <c r="LQ19" s="5" t="s">
        <v>220</v>
      </c>
      <c r="LR19" s="5" t="s">
        <v>220</v>
      </c>
      <c r="LS19" s="5" t="s">
        <v>220</v>
      </c>
      <c r="LT19" s="5" t="s">
        <v>220</v>
      </c>
      <c r="LU19" s="5" t="s">
        <v>220</v>
      </c>
      <c r="LV19" s="5" t="s">
        <v>220</v>
      </c>
      <c r="LW19" s="5" t="s">
        <v>220</v>
      </c>
      <c r="LX19" s="5">
        <v>82</v>
      </c>
      <c r="LY19" s="5">
        <v>5</v>
      </c>
      <c r="LZ19" s="5">
        <v>47</v>
      </c>
      <c r="MA19" s="5">
        <v>11</v>
      </c>
      <c r="MB19" s="5">
        <v>43</v>
      </c>
      <c r="MC19" s="5">
        <v>54</v>
      </c>
      <c r="MD19" s="5">
        <v>93</v>
      </c>
      <c r="ME19" s="5">
        <v>346</v>
      </c>
      <c r="MF19" s="5">
        <v>97</v>
      </c>
      <c r="MG19" s="5">
        <v>136</v>
      </c>
      <c r="MH19" s="5">
        <v>117</v>
      </c>
      <c r="MI19" s="5">
        <v>125</v>
      </c>
      <c r="MJ19" s="5">
        <v>142</v>
      </c>
      <c r="MK19" s="5">
        <v>171</v>
      </c>
      <c r="ML19" s="5">
        <v>125</v>
      </c>
      <c r="MM19" s="5">
        <v>85</v>
      </c>
      <c r="MN19" s="5">
        <v>85</v>
      </c>
      <c r="MO19" s="5">
        <v>53</v>
      </c>
      <c r="MP19" s="5">
        <v>28</v>
      </c>
      <c r="MQ19" s="5" t="s">
        <v>220</v>
      </c>
      <c r="MR19" s="5" t="s">
        <v>220</v>
      </c>
      <c r="MS19" s="5" t="s">
        <v>220</v>
      </c>
      <c r="MT19" s="5" t="s">
        <v>220</v>
      </c>
      <c r="MU19" s="5" t="s">
        <v>220</v>
      </c>
      <c r="MV19" s="5" t="s">
        <v>220</v>
      </c>
      <c r="MW19" s="5" t="s">
        <v>220</v>
      </c>
      <c r="MX19" s="5" t="s">
        <v>220</v>
      </c>
      <c r="MY19" s="5" t="s">
        <v>220</v>
      </c>
      <c r="MZ19" s="5" t="s">
        <v>220</v>
      </c>
      <c r="NA19" s="5" t="s">
        <v>220</v>
      </c>
      <c r="NB19" s="5" t="s">
        <v>220</v>
      </c>
      <c r="NC19" s="5" t="s">
        <v>220</v>
      </c>
      <c r="ND19" s="5">
        <v>17</v>
      </c>
      <c r="NE19" s="5" t="s">
        <v>220</v>
      </c>
      <c r="NF19" s="5" t="s">
        <v>220</v>
      </c>
      <c r="NG19" s="5" t="s">
        <v>220</v>
      </c>
      <c r="NH19" s="5" t="s">
        <v>220</v>
      </c>
      <c r="NI19" s="5" t="s">
        <v>220</v>
      </c>
      <c r="NJ19" s="5" t="s">
        <v>220</v>
      </c>
      <c r="NK19" s="5" t="s">
        <v>220</v>
      </c>
      <c r="NL19" s="5" t="s">
        <v>220</v>
      </c>
      <c r="NM19" s="5" t="s">
        <v>220</v>
      </c>
      <c r="NN19" s="5" t="s">
        <v>220</v>
      </c>
      <c r="NO19" s="5" t="s">
        <v>220</v>
      </c>
      <c r="NP19" s="5" t="s">
        <v>220</v>
      </c>
      <c r="NQ19" s="5" t="s">
        <v>220</v>
      </c>
      <c r="NR19" s="5" t="s">
        <v>220</v>
      </c>
      <c r="NS19" s="5" t="s">
        <v>220</v>
      </c>
      <c r="NT19" s="5" t="s">
        <v>220</v>
      </c>
      <c r="NU19" s="5" t="s">
        <v>220</v>
      </c>
      <c r="NV19" s="5" t="s">
        <v>220</v>
      </c>
      <c r="NW19" s="5" t="s">
        <v>220</v>
      </c>
      <c r="NX19" s="5" t="s">
        <v>220</v>
      </c>
      <c r="NY19" s="5" t="s">
        <v>220</v>
      </c>
      <c r="NZ19" s="5" t="s">
        <v>220</v>
      </c>
      <c r="OA19" s="5" t="s">
        <v>220</v>
      </c>
      <c r="OB19" s="5" t="s">
        <v>220</v>
      </c>
      <c r="OC19" s="5" t="s">
        <v>220</v>
      </c>
      <c r="OD19" s="5" t="s">
        <v>220</v>
      </c>
      <c r="OE19" s="5" t="s">
        <v>220</v>
      </c>
      <c r="OF19" s="5" t="s">
        <v>220</v>
      </c>
      <c r="OG19" s="5" t="s">
        <v>220</v>
      </c>
      <c r="OH19" s="5" t="s">
        <v>220</v>
      </c>
      <c r="OI19" s="5" t="s">
        <v>220</v>
      </c>
      <c r="OJ19" s="5">
        <v>0</v>
      </c>
      <c r="OK19" s="5" t="s">
        <v>220</v>
      </c>
      <c r="OL19" s="5" t="s">
        <v>220</v>
      </c>
      <c r="OM19" s="5" t="s">
        <v>220</v>
      </c>
      <c r="ON19" s="5" t="s">
        <v>220</v>
      </c>
      <c r="OO19" s="5" t="s">
        <v>220</v>
      </c>
      <c r="OP19" s="5" t="s">
        <v>220</v>
      </c>
      <c r="OQ19" s="5" t="s">
        <v>220</v>
      </c>
      <c r="OR19" s="5" t="s">
        <v>220</v>
      </c>
      <c r="OS19" s="5" t="s">
        <v>220</v>
      </c>
      <c r="OT19" s="5" t="s">
        <v>220</v>
      </c>
      <c r="OU19" s="5" t="s">
        <v>220</v>
      </c>
      <c r="OV19" s="5" t="s">
        <v>220</v>
      </c>
      <c r="OW19" s="5" t="s">
        <v>220</v>
      </c>
      <c r="OX19" s="5" t="s">
        <v>220</v>
      </c>
      <c r="OY19" s="5" t="s">
        <v>220</v>
      </c>
      <c r="OZ19" s="5" t="s">
        <v>220</v>
      </c>
      <c r="PA19" s="5" t="s">
        <v>220</v>
      </c>
      <c r="PB19" s="5" t="s">
        <v>220</v>
      </c>
      <c r="PC19" s="5" t="s">
        <v>220</v>
      </c>
      <c r="PD19" s="5" t="s">
        <v>220</v>
      </c>
      <c r="PE19" s="5" t="s">
        <v>220</v>
      </c>
      <c r="PF19" s="5" t="s">
        <v>220</v>
      </c>
      <c r="PG19" s="5" t="s">
        <v>220</v>
      </c>
      <c r="PH19" s="5" t="s">
        <v>220</v>
      </c>
      <c r="PI19" s="5" t="s">
        <v>220</v>
      </c>
      <c r="PJ19" s="5" t="s">
        <v>220</v>
      </c>
      <c r="PK19" s="5" t="s">
        <v>220</v>
      </c>
      <c r="PL19" s="5" t="s">
        <v>220</v>
      </c>
      <c r="PM19" s="5" t="s">
        <v>220</v>
      </c>
      <c r="PN19" s="5" t="s">
        <v>220</v>
      </c>
      <c r="PO19" s="5" t="s">
        <v>220</v>
      </c>
      <c r="PP19" s="5">
        <v>3466</v>
      </c>
      <c r="PQ19" s="5">
        <v>3444</v>
      </c>
      <c r="PR19" s="5">
        <v>2771</v>
      </c>
      <c r="PS19" s="5">
        <v>3439</v>
      </c>
      <c r="PT19" s="5">
        <v>2480</v>
      </c>
      <c r="PU19" s="5">
        <v>4296</v>
      </c>
      <c r="PV19" s="5">
        <v>4440</v>
      </c>
      <c r="PW19" s="5">
        <v>2895</v>
      </c>
      <c r="PX19" s="5">
        <v>3063</v>
      </c>
      <c r="PY19" s="5">
        <v>3095</v>
      </c>
      <c r="PZ19" s="5">
        <v>1970</v>
      </c>
      <c r="QA19" s="5">
        <v>1869</v>
      </c>
      <c r="QB19" s="5">
        <v>1836</v>
      </c>
      <c r="QC19" s="5">
        <v>1828</v>
      </c>
      <c r="QD19" s="5">
        <v>1882</v>
      </c>
      <c r="QE19" s="5">
        <v>1945</v>
      </c>
      <c r="QF19" s="5">
        <v>1826</v>
      </c>
      <c r="QG19" s="5">
        <v>1699</v>
      </c>
      <c r="QH19" s="5">
        <v>1702</v>
      </c>
      <c r="QI19" s="5" t="s">
        <v>220</v>
      </c>
      <c r="QJ19" s="5" t="s">
        <v>220</v>
      </c>
      <c r="QK19" s="5" t="s">
        <v>220</v>
      </c>
      <c r="QL19" s="5" t="s">
        <v>220</v>
      </c>
      <c r="QM19" s="5" t="s">
        <v>220</v>
      </c>
      <c r="QN19" s="5" t="s">
        <v>220</v>
      </c>
      <c r="QO19" s="5" t="s">
        <v>220</v>
      </c>
      <c r="QP19" s="5" t="s">
        <v>220</v>
      </c>
      <c r="QQ19" s="5" t="s">
        <v>220</v>
      </c>
      <c r="QR19" s="5" t="s">
        <v>220</v>
      </c>
      <c r="QS19" s="5" t="s">
        <v>220</v>
      </c>
      <c r="QT19" s="5" t="s">
        <v>220</v>
      </c>
      <c r="QU19" s="5" t="s">
        <v>220</v>
      </c>
      <c r="QV19" s="5">
        <v>1060</v>
      </c>
      <c r="QW19" s="5">
        <v>1256</v>
      </c>
      <c r="QX19" s="5">
        <v>1046</v>
      </c>
      <c r="QY19" s="5">
        <v>712</v>
      </c>
      <c r="QZ19" s="5">
        <v>835</v>
      </c>
      <c r="RA19" s="5">
        <v>1012</v>
      </c>
      <c r="RB19" s="5">
        <v>1634</v>
      </c>
      <c r="RC19" s="5">
        <v>2300</v>
      </c>
      <c r="RD19" s="5">
        <v>1558</v>
      </c>
      <c r="RE19" s="5">
        <v>990</v>
      </c>
      <c r="RF19" s="5">
        <v>1011</v>
      </c>
      <c r="RG19" s="5">
        <v>982</v>
      </c>
      <c r="RH19" s="5">
        <v>901</v>
      </c>
      <c r="RI19" s="5">
        <v>1058</v>
      </c>
      <c r="RJ19" s="5">
        <v>1078</v>
      </c>
      <c r="RK19" s="5">
        <v>1283</v>
      </c>
      <c r="RL19" s="5">
        <v>1356</v>
      </c>
      <c r="RM19" s="5">
        <v>1061</v>
      </c>
      <c r="RN19" s="5">
        <v>1142</v>
      </c>
      <c r="RO19" s="5" t="s">
        <v>220</v>
      </c>
      <c r="RP19" s="5" t="s">
        <v>220</v>
      </c>
      <c r="RQ19" s="5" t="s">
        <v>220</v>
      </c>
      <c r="RR19" s="5" t="s">
        <v>220</v>
      </c>
      <c r="RS19" s="5" t="s">
        <v>220</v>
      </c>
      <c r="RT19" s="5" t="s">
        <v>220</v>
      </c>
      <c r="RU19" s="5" t="s">
        <v>220</v>
      </c>
      <c r="RV19" s="5" t="s">
        <v>220</v>
      </c>
      <c r="RW19" s="5" t="s">
        <v>220</v>
      </c>
      <c r="RX19" s="5" t="s">
        <v>220</v>
      </c>
      <c r="RY19" s="5" t="s">
        <v>220</v>
      </c>
      <c r="RZ19" s="5" t="s">
        <v>220</v>
      </c>
      <c r="SA19" s="5" t="s">
        <v>220</v>
      </c>
      <c r="SB19" s="5">
        <v>1794</v>
      </c>
      <c r="SC19" s="5">
        <v>2534</v>
      </c>
      <c r="SD19" s="5">
        <v>1892</v>
      </c>
      <c r="SE19" s="5">
        <v>2110</v>
      </c>
      <c r="SF19" s="5">
        <v>2035</v>
      </c>
      <c r="SG19" s="5">
        <v>2270</v>
      </c>
      <c r="SH19" s="5">
        <v>1683</v>
      </c>
      <c r="SI19" s="5">
        <v>2604</v>
      </c>
      <c r="SJ19" s="5">
        <v>2870</v>
      </c>
      <c r="SK19" s="5">
        <v>2197</v>
      </c>
      <c r="SL19" s="5">
        <v>2095</v>
      </c>
      <c r="SM19" s="5">
        <v>2167</v>
      </c>
      <c r="SN19" s="5">
        <v>2825</v>
      </c>
      <c r="SO19" s="5">
        <v>2557</v>
      </c>
      <c r="SP19" s="5">
        <v>3150</v>
      </c>
      <c r="SQ19" s="5">
        <v>2871</v>
      </c>
      <c r="SR19" s="5">
        <v>2755</v>
      </c>
      <c r="SS19" s="5">
        <v>2491</v>
      </c>
      <c r="ST19" s="5">
        <v>2293</v>
      </c>
      <c r="SU19" s="5" t="s">
        <v>220</v>
      </c>
      <c r="SV19" s="5" t="s">
        <v>220</v>
      </c>
      <c r="SW19" s="5" t="s">
        <v>220</v>
      </c>
      <c r="SX19" s="5" t="s">
        <v>220</v>
      </c>
      <c r="SY19" s="5" t="s">
        <v>220</v>
      </c>
      <c r="SZ19" s="5" t="s">
        <v>220</v>
      </c>
      <c r="TA19" s="5" t="s">
        <v>220</v>
      </c>
      <c r="TB19" s="5" t="s">
        <v>220</v>
      </c>
      <c r="TC19" s="5" t="s">
        <v>220</v>
      </c>
      <c r="TD19" s="5" t="s">
        <v>220</v>
      </c>
      <c r="TE19" s="5" t="s">
        <v>220</v>
      </c>
      <c r="TF19" s="5" t="s">
        <v>220</v>
      </c>
      <c r="TG19" s="5" t="s">
        <v>220</v>
      </c>
      <c r="TH19" s="5">
        <v>4490</v>
      </c>
      <c r="TI19" s="5">
        <v>4516</v>
      </c>
      <c r="TJ19" s="5">
        <v>4360</v>
      </c>
      <c r="TK19" s="5">
        <v>3721</v>
      </c>
      <c r="TL19" s="5">
        <v>4495</v>
      </c>
      <c r="TM19" s="5">
        <v>4267</v>
      </c>
      <c r="TN19" s="5">
        <v>4506</v>
      </c>
      <c r="TO19" s="5">
        <v>4353</v>
      </c>
      <c r="TP19" s="5">
        <v>3581</v>
      </c>
      <c r="TQ19" s="5">
        <v>1490</v>
      </c>
      <c r="TR19" s="5">
        <v>755</v>
      </c>
      <c r="TS19" s="5">
        <v>719</v>
      </c>
      <c r="TT19" s="5">
        <v>1262</v>
      </c>
      <c r="TU19" s="5">
        <v>3033</v>
      </c>
      <c r="TV19" s="5">
        <v>4477</v>
      </c>
      <c r="TW19" s="5">
        <v>8327</v>
      </c>
      <c r="TX19" s="5">
        <v>1678</v>
      </c>
      <c r="TY19" s="5">
        <v>320</v>
      </c>
      <c r="TZ19" s="5">
        <v>330</v>
      </c>
      <c r="UA19" s="5" t="s">
        <v>220</v>
      </c>
      <c r="UB19" s="5" t="s">
        <v>220</v>
      </c>
      <c r="UC19" s="5" t="s">
        <v>220</v>
      </c>
      <c r="UD19" s="5" t="s">
        <v>220</v>
      </c>
      <c r="UE19" s="5" t="s">
        <v>220</v>
      </c>
      <c r="UF19" s="5" t="s">
        <v>220</v>
      </c>
      <c r="UG19" s="5" t="s">
        <v>220</v>
      </c>
      <c r="UH19" s="5" t="s">
        <v>220</v>
      </c>
      <c r="UI19" s="5" t="s">
        <v>220</v>
      </c>
      <c r="UJ19" s="5" t="s">
        <v>220</v>
      </c>
      <c r="UK19" s="5" t="s">
        <v>220</v>
      </c>
      <c r="UL19" s="5" t="s">
        <v>220</v>
      </c>
      <c r="UM19" s="5" t="s">
        <v>220</v>
      </c>
      <c r="UN19" s="5">
        <v>118</v>
      </c>
      <c r="UO19" s="5">
        <v>97</v>
      </c>
      <c r="UP19" s="5">
        <v>80</v>
      </c>
      <c r="UQ19" s="5">
        <v>78</v>
      </c>
      <c r="UR19" s="5">
        <v>163</v>
      </c>
      <c r="US19" s="5">
        <v>276</v>
      </c>
      <c r="UT19" s="5">
        <v>311</v>
      </c>
      <c r="UU19" s="5">
        <v>246</v>
      </c>
      <c r="UV19" s="5">
        <v>272</v>
      </c>
      <c r="UW19" s="5">
        <v>270</v>
      </c>
      <c r="UX19" s="5">
        <v>216</v>
      </c>
      <c r="UY19" s="5">
        <v>211</v>
      </c>
      <c r="UZ19" s="5">
        <v>370</v>
      </c>
      <c r="VA19" s="5">
        <v>343</v>
      </c>
      <c r="VB19" s="5">
        <v>320</v>
      </c>
      <c r="VC19" s="5">
        <v>369</v>
      </c>
      <c r="VD19" s="5">
        <v>363</v>
      </c>
      <c r="VE19" s="5">
        <v>339</v>
      </c>
      <c r="VF19" s="5">
        <v>406</v>
      </c>
      <c r="VG19" s="5" t="s">
        <v>220</v>
      </c>
      <c r="VH19" s="5" t="s">
        <v>220</v>
      </c>
      <c r="VI19" s="5" t="s">
        <v>220</v>
      </c>
      <c r="VJ19" s="5" t="s">
        <v>220</v>
      </c>
      <c r="VK19" s="5" t="s">
        <v>220</v>
      </c>
      <c r="VL19" s="5" t="s">
        <v>220</v>
      </c>
      <c r="VM19" s="5" t="s">
        <v>220</v>
      </c>
      <c r="VN19" s="5" t="s">
        <v>220</v>
      </c>
      <c r="VO19" s="5" t="s">
        <v>220</v>
      </c>
      <c r="VP19" s="5" t="s">
        <v>220</v>
      </c>
      <c r="VQ19" s="5" t="s">
        <v>220</v>
      </c>
      <c r="VR19" s="5" t="s">
        <v>220</v>
      </c>
      <c r="VS19" s="5" t="s">
        <v>220</v>
      </c>
      <c r="VT19" s="5">
        <v>7508</v>
      </c>
      <c r="VU19" s="5">
        <v>7244</v>
      </c>
      <c r="VV19" s="5">
        <v>6497</v>
      </c>
      <c r="VW19" s="5">
        <v>5744</v>
      </c>
      <c r="VX19" s="5">
        <v>4615</v>
      </c>
      <c r="VY19" s="5">
        <v>5056</v>
      </c>
      <c r="VZ19" s="5">
        <v>4892</v>
      </c>
      <c r="WA19" s="5">
        <v>13070</v>
      </c>
      <c r="WB19" s="5">
        <v>10512</v>
      </c>
      <c r="WC19" s="5">
        <v>11961</v>
      </c>
      <c r="WD19" s="5">
        <v>12075</v>
      </c>
      <c r="WE19" s="5">
        <v>11364</v>
      </c>
      <c r="WF19" s="5">
        <v>11336</v>
      </c>
      <c r="WG19" s="5">
        <v>11234</v>
      </c>
      <c r="WH19" s="5">
        <v>11673</v>
      </c>
      <c r="WI19" s="5">
        <v>9598</v>
      </c>
      <c r="WJ19" s="5">
        <v>10075</v>
      </c>
      <c r="WK19" s="5">
        <v>8935</v>
      </c>
      <c r="WL19" s="5">
        <v>8439</v>
      </c>
      <c r="WM19" s="5" t="s">
        <v>220</v>
      </c>
      <c r="WN19" s="5" t="s">
        <v>220</v>
      </c>
      <c r="WO19" s="5" t="s">
        <v>220</v>
      </c>
      <c r="WP19" s="5" t="s">
        <v>220</v>
      </c>
      <c r="WQ19" s="5" t="s">
        <v>220</v>
      </c>
      <c r="WR19" s="5" t="s">
        <v>220</v>
      </c>
      <c r="WS19" s="5" t="s">
        <v>220</v>
      </c>
      <c r="WT19" s="5" t="s">
        <v>220</v>
      </c>
      <c r="WU19" s="5" t="s">
        <v>220</v>
      </c>
      <c r="WV19" s="5" t="s">
        <v>220</v>
      </c>
      <c r="WW19" s="5" t="s">
        <v>220</v>
      </c>
      <c r="WX19" s="5" t="s">
        <v>220</v>
      </c>
      <c r="WY19" s="5" t="s">
        <v>220</v>
      </c>
      <c r="WZ19" s="5">
        <v>0</v>
      </c>
      <c r="XA19" s="5">
        <v>0</v>
      </c>
      <c r="XB19" s="5">
        <v>0</v>
      </c>
      <c r="XC19" s="5">
        <v>0</v>
      </c>
      <c r="XD19" s="5">
        <v>0</v>
      </c>
      <c r="XE19" s="5">
        <v>0</v>
      </c>
      <c r="XF19" s="5">
        <v>-1</v>
      </c>
      <c r="XG19" s="5">
        <v>466</v>
      </c>
      <c r="XH19" s="5">
        <v>464</v>
      </c>
      <c r="XI19" s="5">
        <v>362</v>
      </c>
      <c r="XJ19" s="5">
        <v>189</v>
      </c>
      <c r="XK19" s="5">
        <v>248</v>
      </c>
      <c r="XL19" s="5">
        <v>203</v>
      </c>
      <c r="XM19" s="5">
        <v>270</v>
      </c>
      <c r="XN19" s="5">
        <v>286</v>
      </c>
      <c r="XO19" s="5">
        <v>322</v>
      </c>
      <c r="XP19" s="5">
        <v>199</v>
      </c>
      <c r="XQ19" s="5">
        <v>169</v>
      </c>
      <c r="XR19" s="5">
        <v>169</v>
      </c>
      <c r="XS19" s="2">
        <v>2886</v>
      </c>
      <c r="XT19" s="3" t="s">
        <v>220</v>
      </c>
      <c r="XU19" s="3" t="s">
        <v>220</v>
      </c>
      <c r="XV19" s="3" t="s">
        <v>220</v>
      </c>
      <c r="XW19" s="3" t="s">
        <v>220</v>
      </c>
      <c r="XX19" s="3" t="s">
        <v>220</v>
      </c>
      <c r="XY19" s="3" t="s">
        <v>220</v>
      </c>
      <c r="XZ19" s="3"/>
    </row>
    <row r="20" spans="1:650" x14ac:dyDescent="0.3">
      <c r="A20" s="1" t="s">
        <v>18</v>
      </c>
      <c r="B20" s="2">
        <v>4059089</v>
      </c>
      <c r="C20" s="5" t="s">
        <v>220</v>
      </c>
      <c r="D20" s="5" t="s">
        <v>220</v>
      </c>
      <c r="E20" s="5" t="s">
        <v>220</v>
      </c>
      <c r="F20" s="5" t="s">
        <v>220</v>
      </c>
      <c r="G20" s="5" t="s">
        <v>220</v>
      </c>
      <c r="H20" s="5" t="s">
        <v>220</v>
      </c>
      <c r="I20" s="5" t="s">
        <v>220</v>
      </c>
      <c r="J20" s="5" t="s">
        <v>220</v>
      </c>
      <c r="K20" s="5" t="s">
        <v>220</v>
      </c>
      <c r="L20" s="5" t="s">
        <v>220</v>
      </c>
      <c r="M20" s="5" t="s">
        <v>220</v>
      </c>
      <c r="N20" s="5" t="s">
        <v>220</v>
      </c>
      <c r="O20" s="5" t="s">
        <v>220</v>
      </c>
      <c r="P20" s="5" t="s">
        <v>220</v>
      </c>
      <c r="Q20" s="5" t="s">
        <v>220</v>
      </c>
      <c r="R20" s="5" t="s">
        <v>220</v>
      </c>
      <c r="S20" s="5" t="s">
        <v>220</v>
      </c>
      <c r="T20" s="5" t="s">
        <v>220</v>
      </c>
      <c r="U20" s="5" t="s">
        <v>220</v>
      </c>
      <c r="V20" s="5" t="s">
        <v>220</v>
      </c>
      <c r="W20" s="5" t="s">
        <v>220</v>
      </c>
      <c r="X20" s="5" t="s">
        <v>220</v>
      </c>
      <c r="Y20" s="5" t="s">
        <v>220</v>
      </c>
      <c r="Z20" s="5" t="s">
        <v>220</v>
      </c>
      <c r="AA20" s="5" t="s">
        <v>220</v>
      </c>
      <c r="AB20" s="5" t="s">
        <v>220</v>
      </c>
      <c r="AC20" s="5" t="s">
        <v>220</v>
      </c>
      <c r="AD20" s="5" t="s">
        <v>220</v>
      </c>
      <c r="AE20" s="5">
        <v>0</v>
      </c>
      <c r="AF20" s="5">
        <v>0</v>
      </c>
      <c r="AG20" s="5">
        <v>0</v>
      </c>
      <c r="AH20" s="5">
        <v>0</v>
      </c>
      <c r="AI20" s="5" t="s">
        <v>220</v>
      </c>
      <c r="AJ20" s="5" t="s">
        <v>220</v>
      </c>
      <c r="AK20" s="5" t="s">
        <v>220</v>
      </c>
      <c r="AL20" s="5" t="s">
        <v>220</v>
      </c>
      <c r="AM20" s="5" t="s">
        <v>220</v>
      </c>
      <c r="AN20" s="5" t="s">
        <v>220</v>
      </c>
      <c r="AO20" s="5" t="s">
        <v>220</v>
      </c>
      <c r="AP20" s="5" t="s">
        <v>220</v>
      </c>
      <c r="AQ20" s="5" t="s">
        <v>220</v>
      </c>
      <c r="AR20" s="5" t="s">
        <v>220</v>
      </c>
      <c r="AS20" s="5" t="s">
        <v>220</v>
      </c>
      <c r="AT20" s="5" t="s">
        <v>220</v>
      </c>
      <c r="AU20" s="5" t="s">
        <v>220</v>
      </c>
      <c r="AV20" s="5" t="s">
        <v>220</v>
      </c>
      <c r="AW20" s="5" t="s">
        <v>220</v>
      </c>
      <c r="AX20" s="5" t="s">
        <v>220</v>
      </c>
      <c r="AY20" s="5" t="s">
        <v>220</v>
      </c>
      <c r="AZ20" s="5" t="s">
        <v>220</v>
      </c>
      <c r="BA20" s="5" t="s">
        <v>220</v>
      </c>
      <c r="BB20" s="5" t="s">
        <v>220</v>
      </c>
      <c r="BC20" s="5" t="s">
        <v>220</v>
      </c>
      <c r="BD20" s="5" t="s">
        <v>220</v>
      </c>
      <c r="BE20" s="5" t="s">
        <v>220</v>
      </c>
      <c r="BF20" s="5" t="s">
        <v>220</v>
      </c>
      <c r="BG20" s="5" t="s">
        <v>220</v>
      </c>
      <c r="BH20" s="5" t="s">
        <v>220</v>
      </c>
      <c r="BI20" s="5" t="s">
        <v>220</v>
      </c>
      <c r="BJ20" s="5" t="s">
        <v>220</v>
      </c>
      <c r="BK20" s="5">
        <v>557</v>
      </c>
      <c r="BL20" s="5">
        <v>869</v>
      </c>
      <c r="BM20" s="5">
        <v>1837</v>
      </c>
      <c r="BN20" s="5">
        <v>1440</v>
      </c>
      <c r="BO20" s="5" t="s">
        <v>220</v>
      </c>
      <c r="BP20" s="5" t="s">
        <v>220</v>
      </c>
      <c r="BQ20" s="5" t="s">
        <v>220</v>
      </c>
      <c r="BR20" s="5" t="s">
        <v>220</v>
      </c>
      <c r="BS20" s="5" t="s">
        <v>220</v>
      </c>
      <c r="BT20" s="5" t="s">
        <v>220</v>
      </c>
      <c r="BU20" s="5" t="s">
        <v>220</v>
      </c>
      <c r="BV20" s="5" t="s">
        <v>220</v>
      </c>
      <c r="BW20" s="5" t="s">
        <v>220</v>
      </c>
      <c r="BX20" s="5" t="s">
        <v>220</v>
      </c>
      <c r="BY20" s="5" t="s">
        <v>220</v>
      </c>
      <c r="BZ20" s="5" t="s">
        <v>220</v>
      </c>
      <c r="CA20" s="5" t="s">
        <v>220</v>
      </c>
      <c r="CB20" s="5" t="s">
        <v>220</v>
      </c>
      <c r="CC20" s="5" t="s">
        <v>220</v>
      </c>
      <c r="CD20" s="5" t="s">
        <v>220</v>
      </c>
      <c r="CE20" s="5" t="s">
        <v>220</v>
      </c>
      <c r="CF20" s="5" t="s">
        <v>220</v>
      </c>
      <c r="CG20" s="5" t="s">
        <v>220</v>
      </c>
      <c r="CH20" s="5" t="s">
        <v>220</v>
      </c>
      <c r="CI20" s="5" t="s">
        <v>220</v>
      </c>
      <c r="CJ20" s="5" t="s">
        <v>220</v>
      </c>
      <c r="CK20" s="5" t="s">
        <v>220</v>
      </c>
      <c r="CL20" s="5" t="s">
        <v>220</v>
      </c>
      <c r="CM20" s="5" t="s">
        <v>220</v>
      </c>
      <c r="CN20" s="5" t="s">
        <v>220</v>
      </c>
      <c r="CO20" s="5" t="s">
        <v>220</v>
      </c>
      <c r="CP20" s="5" t="s">
        <v>220</v>
      </c>
      <c r="CQ20" s="5">
        <v>485</v>
      </c>
      <c r="CR20" s="5">
        <v>2820</v>
      </c>
      <c r="CS20" s="5">
        <v>4638</v>
      </c>
      <c r="CT20" s="5">
        <v>4934</v>
      </c>
      <c r="CU20" s="5" t="s">
        <v>220</v>
      </c>
      <c r="CV20" s="5" t="s">
        <v>220</v>
      </c>
      <c r="CW20" s="5" t="s">
        <v>220</v>
      </c>
      <c r="CX20" s="5" t="s">
        <v>220</v>
      </c>
      <c r="CY20" s="5" t="s">
        <v>220</v>
      </c>
      <c r="CZ20" s="5" t="s">
        <v>220</v>
      </c>
      <c r="DA20" s="5" t="s">
        <v>220</v>
      </c>
      <c r="DB20" s="5" t="s">
        <v>220</v>
      </c>
      <c r="DC20" s="5" t="s">
        <v>220</v>
      </c>
      <c r="DD20" s="5" t="s">
        <v>220</v>
      </c>
      <c r="DE20" s="5" t="s">
        <v>220</v>
      </c>
      <c r="DF20" s="5" t="s">
        <v>220</v>
      </c>
      <c r="DG20" s="5" t="s">
        <v>220</v>
      </c>
      <c r="DH20" s="5" t="s">
        <v>220</v>
      </c>
      <c r="DI20" s="5" t="s">
        <v>220</v>
      </c>
      <c r="DJ20" s="5" t="s">
        <v>220</v>
      </c>
      <c r="DK20" s="5" t="s">
        <v>220</v>
      </c>
      <c r="DL20" s="5" t="s">
        <v>220</v>
      </c>
      <c r="DM20" s="5" t="s">
        <v>220</v>
      </c>
      <c r="DN20" s="5" t="s">
        <v>220</v>
      </c>
      <c r="DO20" s="5" t="s">
        <v>220</v>
      </c>
      <c r="DP20" s="5" t="s">
        <v>220</v>
      </c>
      <c r="DQ20" s="5" t="s">
        <v>220</v>
      </c>
      <c r="DR20" s="5" t="s">
        <v>220</v>
      </c>
      <c r="DS20" s="5" t="s">
        <v>220</v>
      </c>
      <c r="DT20" s="5" t="s">
        <v>220</v>
      </c>
      <c r="DU20" s="5" t="s">
        <v>220</v>
      </c>
      <c r="DV20" s="5" t="s">
        <v>220</v>
      </c>
      <c r="DW20" s="5">
        <v>4055</v>
      </c>
      <c r="DX20" s="5">
        <v>8133</v>
      </c>
      <c r="DY20" s="5">
        <v>9115</v>
      </c>
      <c r="DZ20" s="5">
        <v>6535</v>
      </c>
      <c r="EA20" s="5" t="s">
        <v>220</v>
      </c>
      <c r="EB20" s="5" t="s">
        <v>220</v>
      </c>
      <c r="EC20" s="5" t="s">
        <v>220</v>
      </c>
      <c r="ED20" s="5" t="s">
        <v>220</v>
      </c>
      <c r="EE20" s="5" t="s">
        <v>220</v>
      </c>
      <c r="EF20" s="5" t="s">
        <v>220</v>
      </c>
      <c r="EG20" s="5" t="s">
        <v>220</v>
      </c>
      <c r="EH20" s="5" t="s">
        <v>220</v>
      </c>
      <c r="EI20" s="5" t="s">
        <v>220</v>
      </c>
      <c r="EJ20" s="5" t="s">
        <v>220</v>
      </c>
      <c r="EK20" s="5" t="s">
        <v>220</v>
      </c>
      <c r="EL20" s="5" t="s">
        <v>220</v>
      </c>
      <c r="EM20" s="5" t="s">
        <v>220</v>
      </c>
      <c r="EN20" s="5" t="s">
        <v>220</v>
      </c>
      <c r="EO20" s="5" t="s">
        <v>220</v>
      </c>
      <c r="EP20" s="5" t="s">
        <v>220</v>
      </c>
      <c r="EQ20" s="5" t="s">
        <v>220</v>
      </c>
      <c r="ER20" s="5" t="s">
        <v>220</v>
      </c>
      <c r="ES20" s="5" t="s">
        <v>220</v>
      </c>
      <c r="ET20" s="5" t="s">
        <v>220</v>
      </c>
      <c r="EU20" s="5" t="s">
        <v>220</v>
      </c>
      <c r="EV20" s="5" t="s">
        <v>220</v>
      </c>
      <c r="EW20" s="5" t="s">
        <v>220</v>
      </c>
      <c r="EX20" s="5" t="s">
        <v>220</v>
      </c>
      <c r="EY20" s="5" t="s">
        <v>220</v>
      </c>
      <c r="EZ20" s="5" t="s">
        <v>220</v>
      </c>
      <c r="FA20" s="5" t="s">
        <v>220</v>
      </c>
      <c r="FB20" s="5" t="s">
        <v>220</v>
      </c>
      <c r="FC20" s="5">
        <v>796</v>
      </c>
      <c r="FD20" s="5">
        <v>1047</v>
      </c>
      <c r="FE20" s="5">
        <v>1674</v>
      </c>
      <c r="FF20" s="5">
        <v>1215</v>
      </c>
      <c r="FG20" s="5" t="s">
        <v>220</v>
      </c>
      <c r="FH20" s="5" t="s">
        <v>220</v>
      </c>
      <c r="FI20" s="5" t="s">
        <v>220</v>
      </c>
      <c r="FJ20" s="5" t="s">
        <v>220</v>
      </c>
      <c r="FK20" s="5" t="s">
        <v>220</v>
      </c>
      <c r="FL20" s="5" t="s">
        <v>220</v>
      </c>
      <c r="FM20" s="5" t="s">
        <v>220</v>
      </c>
      <c r="FN20" s="5" t="s">
        <v>220</v>
      </c>
      <c r="FO20" s="5" t="s">
        <v>220</v>
      </c>
      <c r="FP20" s="5" t="s">
        <v>220</v>
      </c>
      <c r="FQ20" s="5" t="s">
        <v>220</v>
      </c>
      <c r="FR20" s="5" t="s">
        <v>220</v>
      </c>
      <c r="FS20" s="5" t="s">
        <v>220</v>
      </c>
      <c r="FT20" s="5" t="s">
        <v>220</v>
      </c>
      <c r="FU20" s="5" t="s">
        <v>220</v>
      </c>
      <c r="FV20" s="5" t="s">
        <v>220</v>
      </c>
      <c r="FW20" s="5" t="s">
        <v>220</v>
      </c>
      <c r="FX20" s="5" t="s">
        <v>220</v>
      </c>
      <c r="FY20" s="5" t="s">
        <v>220</v>
      </c>
      <c r="FZ20" s="5" t="s">
        <v>220</v>
      </c>
      <c r="GA20" s="5" t="s">
        <v>220</v>
      </c>
      <c r="GB20" s="5" t="s">
        <v>220</v>
      </c>
      <c r="GC20" s="5" t="s">
        <v>220</v>
      </c>
      <c r="GD20" s="5" t="s">
        <v>220</v>
      </c>
      <c r="GE20" s="5" t="s">
        <v>220</v>
      </c>
      <c r="GF20" s="5" t="s">
        <v>220</v>
      </c>
      <c r="GG20" s="5" t="s">
        <v>220</v>
      </c>
      <c r="GH20" s="5" t="s">
        <v>220</v>
      </c>
      <c r="GI20" s="5" t="s">
        <v>220</v>
      </c>
      <c r="GJ20" s="5" t="s">
        <v>220</v>
      </c>
      <c r="GK20" s="5" t="s">
        <v>220</v>
      </c>
      <c r="GL20" s="5" t="s">
        <v>220</v>
      </c>
      <c r="GM20" s="5" t="s">
        <v>220</v>
      </c>
      <c r="GN20" s="5" t="s">
        <v>220</v>
      </c>
      <c r="GO20" s="5" t="s">
        <v>220</v>
      </c>
      <c r="GP20" s="5" t="s">
        <v>220</v>
      </c>
      <c r="GQ20" s="5" t="s">
        <v>220</v>
      </c>
      <c r="GR20" s="5" t="s">
        <v>220</v>
      </c>
      <c r="GS20" s="5" t="s">
        <v>220</v>
      </c>
      <c r="GT20" s="5" t="s">
        <v>220</v>
      </c>
      <c r="GU20" s="5" t="s">
        <v>220</v>
      </c>
      <c r="GV20" s="5" t="s">
        <v>220</v>
      </c>
      <c r="GW20" s="5" t="s">
        <v>220</v>
      </c>
      <c r="GX20" s="5" t="s">
        <v>220</v>
      </c>
      <c r="GY20" s="5" t="s">
        <v>220</v>
      </c>
      <c r="GZ20" s="5" t="s">
        <v>220</v>
      </c>
      <c r="HA20" s="5" t="s">
        <v>220</v>
      </c>
      <c r="HB20" s="5" t="s">
        <v>220</v>
      </c>
      <c r="HC20" s="5" t="s">
        <v>220</v>
      </c>
      <c r="HD20" s="5" t="s">
        <v>220</v>
      </c>
      <c r="HE20" s="5" t="s">
        <v>220</v>
      </c>
      <c r="HF20" s="5" t="s">
        <v>220</v>
      </c>
      <c r="HG20" s="5" t="s">
        <v>220</v>
      </c>
      <c r="HH20" s="5" t="s">
        <v>220</v>
      </c>
      <c r="HI20" s="5" t="s">
        <v>220</v>
      </c>
      <c r="HJ20" s="5" t="s">
        <v>220</v>
      </c>
      <c r="HK20" s="5" t="s">
        <v>220</v>
      </c>
      <c r="HL20" s="5" t="s">
        <v>220</v>
      </c>
      <c r="HM20" s="5" t="s">
        <v>220</v>
      </c>
      <c r="HN20" s="5" t="s">
        <v>220</v>
      </c>
      <c r="HO20" s="5">
        <v>5894</v>
      </c>
      <c r="HP20" s="5">
        <v>12870</v>
      </c>
      <c r="HQ20" s="5">
        <v>17264</v>
      </c>
      <c r="HR20" s="5">
        <v>14125</v>
      </c>
      <c r="HS20" s="5" t="s">
        <v>220</v>
      </c>
      <c r="HT20" s="5" t="s">
        <v>220</v>
      </c>
      <c r="HU20" s="5" t="s">
        <v>220</v>
      </c>
      <c r="HV20" s="5" t="s">
        <v>220</v>
      </c>
      <c r="HW20" s="5" t="s">
        <v>220</v>
      </c>
      <c r="HX20" s="5" t="s">
        <v>220</v>
      </c>
      <c r="HY20" s="5" t="s">
        <v>220</v>
      </c>
      <c r="HZ20" s="5" t="s">
        <v>220</v>
      </c>
      <c r="IA20" s="5" t="s">
        <v>220</v>
      </c>
      <c r="IB20" s="5" t="s">
        <v>220</v>
      </c>
      <c r="IC20" s="5" t="s">
        <v>220</v>
      </c>
      <c r="ID20" s="5" t="s">
        <v>220</v>
      </c>
      <c r="IE20" s="5" t="s">
        <v>220</v>
      </c>
      <c r="IF20" s="5" t="s">
        <v>220</v>
      </c>
      <c r="IG20" s="5" t="s">
        <v>220</v>
      </c>
      <c r="IH20" s="5" t="s">
        <v>220</v>
      </c>
      <c r="II20" s="5" t="s">
        <v>220</v>
      </c>
      <c r="IJ20" s="5" t="s">
        <v>220</v>
      </c>
      <c r="IK20" s="5" t="s">
        <v>220</v>
      </c>
      <c r="IL20" s="5" t="s">
        <v>220</v>
      </c>
      <c r="IM20" s="5" t="s">
        <v>220</v>
      </c>
      <c r="IN20" s="5" t="s">
        <v>220</v>
      </c>
      <c r="IO20" s="5" t="s">
        <v>220</v>
      </c>
      <c r="IP20" s="5" t="s">
        <v>220</v>
      </c>
      <c r="IQ20" s="5" t="s">
        <v>220</v>
      </c>
      <c r="IR20" s="5" t="s">
        <v>220</v>
      </c>
      <c r="IS20" s="5" t="s">
        <v>220</v>
      </c>
      <c r="IT20" s="5" t="s">
        <v>220</v>
      </c>
      <c r="IU20" s="5">
        <v>68315</v>
      </c>
      <c r="IV20" s="5">
        <v>90128</v>
      </c>
      <c r="IW20" s="5">
        <v>83832</v>
      </c>
      <c r="IX20" s="5">
        <v>83920</v>
      </c>
      <c r="IY20" s="5" t="s">
        <v>220</v>
      </c>
      <c r="IZ20" s="5" t="s">
        <v>220</v>
      </c>
      <c r="JA20" s="5" t="s">
        <v>220</v>
      </c>
      <c r="JB20" s="5" t="s">
        <v>220</v>
      </c>
      <c r="JC20" s="5" t="s">
        <v>220</v>
      </c>
      <c r="JD20" s="5" t="s">
        <v>220</v>
      </c>
      <c r="JE20" s="5" t="s">
        <v>220</v>
      </c>
      <c r="JF20" s="5" t="s">
        <v>220</v>
      </c>
      <c r="JG20" s="5" t="s">
        <v>220</v>
      </c>
      <c r="JH20" s="5" t="s">
        <v>220</v>
      </c>
      <c r="JI20" s="5" t="s">
        <v>220</v>
      </c>
      <c r="JJ20" s="5" t="s">
        <v>220</v>
      </c>
      <c r="JK20" s="5" t="s">
        <v>220</v>
      </c>
      <c r="JL20" s="5" t="s">
        <v>220</v>
      </c>
      <c r="JM20" s="5" t="s">
        <v>220</v>
      </c>
      <c r="JN20" s="5" t="s">
        <v>220</v>
      </c>
      <c r="JO20" s="5" t="s">
        <v>220</v>
      </c>
      <c r="JP20" s="5" t="s">
        <v>220</v>
      </c>
      <c r="JQ20" s="5" t="s">
        <v>220</v>
      </c>
      <c r="JR20" s="5" t="s">
        <v>220</v>
      </c>
      <c r="JS20" s="5" t="s">
        <v>220</v>
      </c>
      <c r="JT20" s="5" t="s">
        <v>220</v>
      </c>
      <c r="JU20" s="5" t="s">
        <v>220</v>
      </c>
      <c r="JV20" s="5" t="s">
        <v>220</v>
      </c>
      <c r="JW20" s="5" t="s">
        <v>220</v>
      </c>
      <c r="JX20" s="5" t="s">
        <v>220</v>
      </c>
      <c r="JY20" s="5" t="s">
        <v>220</v>
      </c>
      <c r="JZ20" s="5" t="s">
        <v>220</v>
      </c>
      <c r="KA20" s="5">
        <v>2732</v>
      </c>
      <c r="KB20" s="5">
        <v>3657</v>
      </c>
      <c r="KC20" s="5">
        <v>3748</v>
      </c>
      <c r="KD20" s="5">
        <v>3221</v>
      </c>
      <c r="KE20" s="5" t="s">
        <v>220</v>
      </c>
      <c r="KF20" s="5" t="s">
        <v>220</v>
      </c>
      <c r="KG20" s="5" t="s">
        <v>220</v>
      </c>
      <c r="KH20" s="5" t="s">
        <v>220</v>
      </c>
      <c r="KI20" s="5" t="s">
        <v>220</v>
      </c>
      <c r="KJ20" s="5" t="s">
        <v>220</v>
      </c>
      <c r="KK20" s="5" t="s">
        <v>220</v>
      </c>
      <c r="KL20" s="5" t="s">
        <v>220</v>
      </c>
      <c r="KM20" s="5" t="s">
        <v>220</v>
      </c>
      <c r="KN20" s="5" t="s">
        <v>220</v>
      </c>
      <c r="KO20" s="5" t="s">
        <v>220</v>
      </c>
      <c r="KP20" s="5" t="s">
        <v>220</v>
      </c>
      <c r="KQ20" s="5" t="s">
        <v>220</v>
      </c>
      <c r="KR20" s="5" t="s">
        <v>220</v>
      </c>
      <c r="KS20" s="5" t="s">
        <v>220</v>
      </c>
      <c r="KT20" s="5" t="s">
        <v>220</v>
      </c>
      <c r="KU20" s="5" t="s">
        <v>220</v>
      </c>
      <c r="KV20" s="5" t="s">
        <v>220</v>
      </c>
      <c r="KW20" s="5" t="s">
        <v>220</v>
      </c>
      <c r="KX20" s="5" t="s">
        <v>220</v>
      </c>
      <c r="KY20" s="5" t="s">
        <v>220</v>
      </c>
      <c r="KZ20" s="5" t="s">
        <v>220</v>
      </c>
      <c r="LA20" s="5" t="s">
        <v>220</v>
      </c>
      <c r="LB20" s="5" t="s">
        <v>220</v>
      </c>
      <c r="LC20" s="5" t="s">
        <v>220</v>
      </c>
      <c r="LD20" s="5" t="s">
        <v>220</v>
      </c>
      <c r="LE20" s="5" t="s">
        <v>220</v>
      </c>
      <c r="LF20" s="5" t="s">
        <v>220</v>
      </c>
      <c r="LG20" s="5">
        <v>713</v>
      </c>
      <c r="LH20" s="5">
        <v>913</v>
      </c>
      <c r="LI20" s="5">
        <v>901</v>
      </c>
      <c r="LJ20" s="5">
        <v>928</v>
      </c>
      <c r="LK20" s="5" t="s">
        <v>220</v>
      </c>
      <c r="LL20" s="5" t="s">
        <v>220</v>
      </c>
      <c r="LM20" s="5" t="s">
        <v>220</v>
      </c>
      <c r="LN20" s="5" t="s">
        <v>220</v>
      </c>
      <c r="LO20" s="5" t="s">
        <v>220</v>
      </c>
      <c r="LP20" s="5" t="s">
        <v>220</v>
      </c>
      <c r="LQ20" s="5" t="s">
        <v>220</v>
      </c>
      <c r="LR20" s="5" t="s">
        <v>220</v>
      </c>
      <c r="LS20" s="5" t="s">
        <v>220</v>
      </c>
      <c r="LT20" s="5" t="s">
        <v>220</v>
      </c>
      <c r="LU20" s="5" t="s">
        <v>220</v>
      </c>
      <c r="LV20" s="5" t="s">
        <v>220</v>
      </c>
      <c r="LW20" s="5" t="s">
        <v>220</v>
      </c>
      <c r="LX20" s="5" t="s">
        <v>220</v>
      </c>
      <c r="LY20" s="5" t="s">
        <v>220</v>
      </c>
      <c r="LZ20" s="5" t="s">
        <v>220</v>
      </c>
      <c r="MA20" s="5" t="s">
        <v>220</v>
      </c>
      <c r="MB20" s="5" t="s">
        <v>220</v>
      </c>
      <c r="MC20" s="5" t="s">
        <v>220</v>
      </c>
      <c r="MD20" s="5" t="s">
        <v>220</v>
      </c>
      <c r="ME20" s="5" t="s">
        <v>220</v>
      </c>
      <c r="MF20" s="5" t="s">
        <v>220</v>
      </c>
      <c r="MG20" s="5" t="s">
        <v>220</v>
      </c>
      <c r="MH20" s="5" t="s">
        <v>220</v>
      </c>
      <c r="MI20" s="5" t="s">
        <v>220</v>
      </c>
      <c r="MJ20" s="5" t="s">
        <v>220</v>
      </c>
      <c r="MK20" s="5" t="s">
        <v>220</v>
      </c>
      <c r="ML20" s="5" t="s">
        <v>220</v>
      </c>
      <c r="MM20" s="5">
        <v>881</v>
      </c>
      <c r="MN20" s="5">
        <v>1325</v>
      </c>
      <c r="MO20" s="5">
        <v>1034</v>
      </c>
      <c r="MP20" s="5">
        <v>905</v>
      </c>
      <c r="MQ20" s="5" t="s">
        <v>220</v>
      </c>
      <c r="MR20" s="5" t="s">
        <v>220</v>
      </c>
      <c r="MS20" s="5" t="s">
        <v>220</v>
      </c>
      <c r="MT20" s="5" t="s">
        <v>220</v>
      </c>
      <c r="MU20" s="5" t="s">
        <v>220</v>
      </c>
      <c r="MV20" s="5" t="s">
        <v>220</v>
      </c>
      <c r="MW20" s="5" t="s">
        <v>220</v>
      </c>
      <c r="MX20" s="5" t="s">
        <v>220</v>
      </c>
      <c r="MY20" s="5" t="s">
        <v>220</v>
      </c>
      <c r="MZ20" s="5" t="s">
        <v>220</v>
      </c>
      <c r="NA20" s="5" t="s">
        <v>220</v>
      </c>
      <c r="NB20" s="5" t="s">
        <v>220</v>
      </c>
      <c r="NC20" s="5" t="s">
        <v>220</v>
      </c>
      <c r="ND20" s="5" t="s">
        <v>220</v>
      </c>
      <c r="NE20" s="5" t="s">
        <v>220</v>
      </c>
      <c r="NF20" s="5" t="s">
        <v>220</v>
      </c>
      <c r="NG20" s="5" t="s">
        <v>220</v>
      </c>
      <c r="NH20" s="5" t="s">
        <v>220</v>
      </c>
      <c r="NI20" s="5" t="s">
        <v>220</v>
      </c>
      <c r="NJ20" s="5" t="s">
        <v>220</v>
      </c>
      <c r="NK20" s="5" t="s">
        <v>220</v>
      </c>
      <c r="NL20" s="5" t="s">
        <v>220</v>
      </c>
      <c r="NM20" s="5" t="s">
        <v>220</v>
      </c>
      <c r="NN20" s="5" t="s">
        <v>220</v>
      </c>
      <c r="NO20" s="5" t="s">
        <v>220</v>
      </c>
      <c r="NP20" s="5" t="s">
        <v>220</v>
      </c>
      <c r="NQ20" s="5" t="s">
        <v>220</v>
      </c>
      <c r="NR20" s="5" t="s">
        <v>220</v>
      </c>
      <c r="NS20" s="5" t="s">
        <v>220</v>
      </c>
      <c r="NT20" s="5" t="s">
        <v>220</v>
      </c>
      <c r="NU20" s="5" t="s">
        <v>220</v>
      </c>
      <c r="NV20" s="5" t="s">
        <v>220</v>
      </c>
      <c r="NW20" s="5" t="s">
        <v>220</v>
      </c>
      <c r="NX20" s="5" t="s">
        <v>220</v>
      </c>
      <c r="NY20" s="5" t="s">
        <v>220</v>
      </c>
      <c r="NZ20" s="5" t="s">
        <v>220</v>
      </c>
      <c r="OA20" s="5" t="s">
        <v>220</v>
      </c>
      <c r="OB20" s="5" t="s">
        <v>220</v>
      </c>
      <c r="OC20" s="5" t="s">
        <v>220</v>
      </c>
      <c r="OD20" s="5" t="s">
        <v>220</v>
      </c>
      <c r="OE20" s="5" t="s">
        <v>220</v>
      </c>
      <c r="OF20" s="5" t="s">
        <v>220</v>
      </c>
      <c r="OG20" s="5" t="s">
        <v>220</v>
      </c>
      <c r="OH20" s="5" t="s">
        <v>220</v>
      </c>
      <c r="OI20" s="5" t="s">
        <v>220</v>
      </c>
      <c r="OJ20" s="5" t="s">
        <v>220</v>
      </c>
      <c r="OK20" s="5" t="s">
        <v>220</v>
      </c>
      <c r="OL20" s="5" t="s">
        <v>220</v>
      </c>
      <c r="OM20" s="5" t="s">
        <v>220</v>
      </c>
      <c r="ON20" s="5" t="s">
        <v>220</v>
      </c>
      <c r="OO20" s="5" t="s">
        <v>220</v>
      </c>
      <c r="OP20" s="5" t="s">
        <v>220</v>
      </c>
      <c r="OQ20" s="5" t="s">
        <v>220</v>
      </c>
      <c r="OR20" s="5" t="s">
        <v>220</v>
      </c>
      <c r="OS20" s="5" t="s">
        <v>220</v>
      </c>
      <c r="OT20" s="5" t="s">
        <v>220</v>
      </c>
      <c r="OU20" s="5" t="s">
        <v>220</v>
      </c>
      <c r="OV20" s="5" t="s">
        <v>220</v>
      </c>
      <c r="OW20" s="5" t="s">
        <v>220</v>
      </c>
      <c r="OX20" s="5" t="s">
        <v>220</v>
      </c>
      <c r="OY20" s="5" t="s">
        <v>220</v>
      </c>
      <c r="OZ20" s="5" t="s">
        <v>220</v>
      </c>
      <c r="PA20" s="5" t="s">
        <v>220</v>
      </c>
      <c r="PB20" s="5" t="s">
        <v>220</v>
      </c>
      <c r="PC20" s="5" t="s">
        <v>220</v>
      </c>
      <c r="PD20" s="5" t="s">
        <v>220</v>
      </c>
      <c r="PE20" s="5" t="s">
        <v>220</v>
      </c>
      <c r="PF20" s="5" t="s">
        <v>220</v>
      </c>
      <c r="PG20" s="5" t="s">
        <v>220</v>
      </c>
      <c r="PH20" s="5" t="s">
        <v>220</v>
      </c>
      <c r="PI20" s="5" t="s">
        <v>220</v>
      </c>
      <c r="PJ20" s="5" t="s">
        <v>220</v>
      </c>
      <c r="PK20" s="5" t="s">
        <v>220</v>
      </c>
      <c r="PL20" s="5" t="s">
        <v>220</v>
      </c>
      <c r="PM20" s="5" t="s">
        <v>220</v>
      </c>
      <c r="PN20" s="5" t="s">
        <v>220</v>
      </c>
      <c r="PO20" s="5" t="s">
        <v>220</v>
      </c>
      <c r="PP20" s="5" t="s">
        <v>220</v>
      </c>
      <c r="PQ20" s="5" t="s">
        <v>220</v>
      </c>
      <c r="PR20" s="5" t="s">
        <v>220</v>
      </c>
      <c r="PS20" s="5" t="s">
        <v>220</v>
      </c>
      <c r="PT20" s="5" t="s">
        <v>220</v>
      </c>
      <c r="PU20" s="5" t="s">
        <v>220</v>
      </c>
      <c r="PV20" s="5" t="s">
        <v>220</v>
      </c>
      <c r="PW20" s="5" t="s">
        <v>220</v>
      </c>
      <c r="PX20" s="5" t="s">
        <v>220</v>
      </c>
      <c r="PY20" s="5" t="s">
        <v>220</v>
      </c>
      <c r="PZ20" s="5" t="s">
        <v>220</v>
      </c>
      <c r="QA20" s="5" t="s">
        <v>220</v>
      </c>
      <c r="QB20" s="5" t="s">
        <v>220</v>
      </c>
      <c r="QC20" s="5" t="s">
        <v>220</v>
      </c>
      <c r="QD20" s="5" t="s">
        <v>220</v>
      </c>
      <c r="QE20" s="5">
        <v>1827</v>
      </c>
      <c r="QF20" s="5">
        <v>2495</v>
      </c>
      <c r="QG20" s="5">
        <v>2183</v>
      </c>
      <c r="QH20" s="5">
        <v>1970</v>
      </c>
      <c r="QI20" s="5" t="s">
        <v>220</v>
      </c>
      <c r="QJ20" s="5" t="s">
        <v>220</v>
      </c>
      <c r="QK20" s="5" t="s">
        <v>220</v>
      </c>
      <c r="QL20" s="5" t="s">
        <v>220</v>
      </c>
      <c r="QM20" s="5" t="s">
        <v>220</v>
      </c>
      <c r="QN20" s="5" t="s">
        <v>220</v>
      </c>
      <c r="QO20" s="5" t="s">
        <v>220</v>
      </c>
      <c r="QP20" s="5" t="s">
        <v>220</v>
      </c>
      <c r="QQ20" s="5" t="s">
        <v>220</v>
      </c>
      <c r="QR20" s="5" t="s">
        <v>220</v>
      </c>
      <c r="QS20" s="5" t="s">
        <v>220</v>
      </c>
      <c r="QT20" s="5" t="s">
        <v>220</v>
      </c>
      <c r="QU20" s="5" t="s">
        <v>220</v>
      </c>
      <c r="QV20" s="5" t="s">
        <v>220</v>
      </c>
      <c r="QW20" s="5" t="s">
        <v>220</v>
      </c>
      <c r="QX20" s="5" t="s">
        <v>220</v>
      </c>
      <c r="QY20" s="5" t="s">
        <v>220</v>
      </c>
      <c r="QZ20" s="5" t="s">
        <v>220</v>
      </c>
      <c r="RA20" s="5" t="s">
        <v>220</v>
      </c>
      <c r="RB20" s="5" t="s">
        <v>220</v>
      </c>
      <c r="RC20" s="5" t="s">
        <v>220</v>
      </c>
      <c r="RD20" s="5" t="s">
        <v>220</v>
      </c>
      <c r="RE20" s="5" t="s">
        <v>220</v>
      </c>
      <c r="RF20" s="5" t="s">
        <v>220</v>
      </c>
      <c r="RG20" s="5" t="s">
        <v>220</v>
      </c>
      <c r="RH20" s="5" t="s">
        <v>220</v>
      </c>
      <c r="RI20" s="5" t="s">
        <v>220</v>
      </c>
      <c r="RJ20" s="5" t="s">
        <v>220</v>
      </c>
      <c r="RK20" s="5">
        <v>3055</v>
      </c>
      <c r="RL20" s="5">
        <v>4090</v>
      </c>
      <c r="RM20" s="5">
        <v>4328</v>
      </c>
      <c r="RN20" s="5">
        <v>4323</v>
      </c>
      <c r="RO20" s="5" t="s">
        <v>220</v>
      </c>
      <c r="RP20" s="5" t="s">
        <v>220</v>
      </c>
      <c r="RQ20" s="5" t="s">
        <v>220</v>
      </c>
      <c r="RR20" s="5" t="s">
        <v>220</v>
      </c>
      <c r="RS20" s="5" t="s">
        <v>220</v>
      </c>
      <c r="RT20" s="5" t="s">
        <v>220</v>
      </c>
      <c r="RU20" s="5" t="s">
        <v>220</v>
      </c>
      <c r="RV20" s="5" t="s">
        <v>220</v>
      </c>
      <c r="RW20" s="5" t="s">
        <v>220</v>
      </c>
      <c r="RX20" s="5" t="s">
        <v>220</v>
      </c>
      <c r="RY20" s="5" t="s">
        <v>220</v>
      </c>
      <c r="RZ20" s="5" t="s">
        <v>220</v>
      </c>
      <c r="SA20" s="5" t="s">
        <v>220</v>
      </c>
      <c r="SB20" s="5" t="s">
        <v>220</v>
      </c>
      <c r="SC20" s="5" t="s">
        <v>220</v>
      </c>
      <c r="SD20" s="5" t="s">
        <v>220</v>
      </c>
      <c r="SE20" s="5" t="s">
        <v>220</v>
      </c>
      <c r="SF20" s="5" t="s">
        <v>220</v>
      </c>
      <c r="SG20" s="5" t="s">
        <v>220</v>
      </c>
      <c r="SH20" s="5" t="s">
        <v>220</v>
      </c>
      <c r="SI20" s="5" t="s">
        <v>220</v>
      </c>
      <c r="SJ20" s="5" t="s">
        <v>220</v>
      </c>
      <c r="SK20" s="5" t="s">
        <v>220</v>
      </c>
      <c r="SL20" s="5" t="s">
        <v>220</v>
      </c>
      <c r="SM20" s="5" t="s">
        <v>220</v>
      </c>
      <c r="SN20" s="5" t="s">
        <v>220</v>
      </c>
      <c r="SO20" s="5" t="s">
        <v>220</v>
      </c>
      <c r="SP20" s="5" t="s">
        <v>220</v>
      </c>
      <c r="SQ20" s="5">
        <v>4120</v>
      </c>
      <c r="SR20" s="5">
        <v>5353</v>
      </c>
      <c r="SS20" s="5">
        <v>5324</v>
      </c>
      <c r="ST20" s="5">
        <v>4953</v>
      </c>
      <c r="SU20" s="5" t="s">
        <v>220</v>
      </c>
      <c r="SV20" s="5" t="s">
        <v>220</v>
      </c>
      <c r="SW20" s="5" t="s">
        <v>220</v>
      </c>
      <c r="SX20" s="5" t="s">
        <v>220</v>
      </c>
      <c r="SY20" s="5" t="s">
        <v>220</v>
      </c>
      <c r="SZ20" s="5" t="s">
        <v>220</v>
      </c>
      <c r="TA20" s="5" t="s">
        <v>220</v>
      </c>
      <c r="TB20" s="5" t="s">
        <v>220</v>
      </c>
      <c r="TC20" s="5" t="s">
        <v>220</v>
      </c>
      <c r="TD20" s="5" t="s">
        <v>220</v>
      </c>
      <c r="TE20" s="5" t="s">
        <v>220</v>
      </c>
      <c r="TF20" s="5" t="s">
        <v>220</v>
      </c>
      <c r="TG20" s="5" t="s">
        <v>220</v>
      </c>
      <c r="TH20" s="5" t="s">
        <v>220</v>
      </c>
      <c r="TI20" s="5" t="s">
        <v>220</v>
      </c>
      <c r="TJ20" s="5" t="s">
        <v>220</v>
      </c>
      <c r="TK20" s="5" t="s">
        <v>220</v>
      </c>
      <c r="TL20" s="5" t="s">
        <v>220</v>
      </c>
      <c r="TM20" s="5" t="s">
        <v>220</v>
      </c>
      <c r="TN20" s="5" t="s">
        <v>220</v>
      </c>
      <c r="TO20" s="5" t="s">
        <v>220</v>
      </c>
      <c r="TP20" s="5" t="s">
        <v>220</v>
      </c>
      <c r="TQ20" s="5" t="s">
        <v>220</v>
      </c>
      <c r="TR20" s="5" t="s">
        <v>220</v>
      </c>
      <c r="TS20" s="5" t="s">
        <v>220</v>
      </c>
      <c r="TT20" s="5" t="s">
        <v>220</v>
      </c>
      <c r="TU20" s="5" t="s">
        <v>220</v>
      </c>
      <c r="TV20" s="5" t="s">
        <v>220</v>
      </c>
      <c r="TW20" s="5">
        <v>173</v>
      </c>
      <c r="TX20" s="5">
        <v>279</v>
      </c>
      <c r="TY20" s="5">
        <v>305</v>
      </c>
      <c r="TZ20" s="5">
        <v>239</v>
      </c>
      <c r="UA20" s="5" t="s">
        <v>220</v>
      </c>
      <c r="UB20" s="5" t="s">
        <v>220</v>
      </c>
      <c r="UC20" s="5" t="s">
        <v>220</v>
      </c>
      <c r="UD20" s="5" t="s">
        <v>220</v>
      </c>
      <c r="UE20" s="5" t="s">
        <v>220</v>
      </c>
      <c r="UF20" s="5" t="s">
        <v>220</v>
      </c>
      <c r="UG20" s="5" t="s">
        <v>220</v>
      </c>
      <c r="UH20" s="5" t="s">
        <v>220</v>
      </c>
      <c r="UI20" s="5" t="s">
        <v>220</v>
      </c>
      <c r="UJ20" s="5" t="s">
        <v>220</v>
      </c>
      <c r="UK20" s="5" t="s">
        <v>220</v>
      </c>
      <c r="UL20" s="5" t="s">
        <v>220</v>
      </c>
      <c r="UM20" s="5" t="s">
        <v>220</v>
      </c>
      <c r="UN20" s="5" t="s">
        <v>220</v>
      </c>
      <c r="UO20" s="5" t="s">
        <v>220</v>
      </c>
      <c r="UP20" s="5" t="s">
        <v>220</v>
      </c>
      <c r="UQ20" s="5" t="s">
        <v>220</v>
      </c>
      <c r="UR20" s="5" t="s">
        <v>220</v>
      </c>
      <c r="US20" s="5" t="s">
        <v>220</v>
      </c>
      <c r="UT20" s="5" t="s">
        <v>220</v>
      </c>
      <c r="UU20" s="5" t="s">
        <v>220</v>
      </c>
      <c r="UV20" s="5" t="s">
        <v>220</v>
      </c>
      <c r="UW20" s="5" t="s">
        <v>220</v>
      </c>
      <c r="UX20" s="5" t="s">
        <v>220</v>
      </c>
      <c r="UY20" s="5" t="s">
        <v>220</v>
      </c>
      <c r="UZ20" s="5" t="s">
        <v>220</v>
      </c>
      <c r="VA20" s="5" t="s">
        <v>220</v>
      </c>
      <c r="VB20" s="5" t="s">
        <v>220</v>
      </c>
      <c r="VC20" s="5">
        <v>0</v>
      </c>
      <c r="VD20" s="5">
        <v>0</v>
      </c>
      <c r="VE20" s="5">
        <v>0</v>
      </c>
      <c r="VF20" s="5">
        <v>0</v>
      </c>
      <c r="VG20" s="5" t="s">
        <v>220</v>
      </c>
      <c r="VH20" s="5" t="s">
        <v>220</v>
      </c>
      <c r="VI20" s="5" t="s">
        <v>220</v>
      </c>
      <c r="VJ20" s="5" t="s">
        <v>220</v>
      </c>
      <c r="VK20" s="5" t="s">
        <v>220</v>
      </c>
      <c r="VL20" s="5" t="s">
        <v>220</v>
      </c>
      <c r="VM20" s="5" t="s">
        <v>220</v>
      </c>
      <c r="VN20" s="5" t="s">
        <v>220</v>
      </c>
      <c r="VO20" s="5" t="s">
        <v>220</v>
      </c>
      <c r="VP20" s="5" t="s">
        <v>220</v>
      </c>
      <c r="VQ20" s="5" t="s">
        <v>220</v>
      </c>
      <c r="VR20" s="5" t="s">
        <v>220</v>
      </c>
      <c r="VS20" s="5" t="s">
        <v>220</v>
      </c>
      <c r="VT20" s="5" t="s">
        <v>220</v>
      </c>
      <c r="VU20" s="5" t="s">
        <v>220</v>
      </c>
      <c r="VV20" s="5" t="s">
        <v>220</v>
      </c>
      <c r="VW20" s="5" t="s">
        <v>220</v>
      </c>
      <c r="VX20" s="5" t="s">
        <v>220</v>
      </c>
      <c r="VY20" s="5" t="s">
        <v>220</v>
      </c>
      <c r="VZ20" s="5" t="s">
        <v>220</v>
      </c>
      <c r="WA20" s="5" t="s">
        <v>220</v>
      </c>
      <c r="WB20" s="5" t="s">
        <v>220</v>
      </c>
      <c r="WC20" s="5" t="s">
        <v>220</v>
      </c>
      <c r="WD20" s="5" t="s">
        <v>220</v>
      </c>
      <c r="WE20" s="5" t="s">
        <v>220</v>
      </c>
      <c r="WF20" s="5" t="s">
        <v>220</v>
      </c>
      <c r="WG20" s="5" t="s">
        <v>220</v>
      </c>
      <c r="WH20" s="5" t="s">
        <v>220</v>
      </c>
      <c r="WI20" s="5">
        <v>12370</v>
      </c>
      <c r="WJ20" s="5">
        <v>13944</v>
      </c>
      <c r="WK20" s="5">
        <v>12399</v>
      </c>
      <c r="WL20" s="5">
        <v>12484</v>
      </c>
      <c r="WM20" s="5" t="s">
        <v>220</v>
      </c>
      <c r="WN20" s="5" t="s">
        <v>220</v>
      </c>
      <c r="WO20" s="5" t="s">
        <v>220</v>
      </c>
      <c r="WP20" s="5" t="s">
        <v>220</v>
      </c>
      <c r="WQ20" s="5" t="s">
        <v>220</v>
      </c>
      <c r="WR20" s="5" t="s">
        <v>220</v>
      </c>
      <c r="WS20" s="5" t="s">
        <v>220</v>
      </c>
      <c r="WT20" s="5" t="s">
        <v>220</v>
      </c>
      <c r="WU20" s="5" t="s">
        <v>220</v>
      </c>
      <c r="WV20" s="5" t="s">
        <v>220</v>
      </c>
      <c r="WW20" s="5" t="s">
        <v>220</v>
      </c>
      <c r="WX20" s="5" t="s">
        <v>220</v>
      </c>
      <c r="WY20" s="5" t="s">
        <v>220</v>
      </c>
      <c r="WZ20" s="5" t="s">
        <v>220</v>
      </c>
      <c r="XA20" s="5" t="s">
        <v>220</v>
      </c>
      <c r="XB20" s="5" t="s">
        <v>220</v>
      </c>
      <c r="XC20" s="5" t="s">
        <v>220</v>
      </c>
      <c r="XD20" s="5" t="s">
        <v>220</v>
      </c>
      <c r="XE20" s="5" t="s">
        <v>220</v>
      </c>
      <c r="XF20" s="5" t="s">
        <v>220</v>
      </c>
      <c r="XG20" s="5" t="s">
        <v>220</v>
      </c>
      <c r="XH20" s="5" t="s">
        <v>220</v>
      </c>
      <c r="XI20" s="5" t="s">
        <v>220</v>
      </c>
      <c r="XJ20" s="5" t="s">
        <v>220</v>
      </c>
      <c r="XK20" s="5" t="s">
        <v>220</v>
      </c>
      <c r="XL20" s="5" t="s">
        <v>220</v>
      </c>
      <c r="XM20" s="5" t="s">
        <v>220</v>
      </c>
      <c r="XN20" s="5" t="s">
        <v>220</v>
      </c>
      <c r="XO20" s="5">
        <v>371</v>
      </c>
      <c r="XP20" s="5">
        <v>425</v>
      </c>
      <c r="XQ20" s="5">
        <v>395</v>
      </c>
      <c r="XR20" s="5">
        <v>262</v>
      </c>
      <c r="XS20" s="2" t="s">
        <v>220</v>
      </c>
      <c r="XT20" s="3" t="s">
        <v>220</v>
      </c>
      <c r="XU20" s="3" t="s">
        <v>220</v>
      </c>
      <c r="XV20" s="3" t="s">
        <v>220</v>
      </c>
      <c r="XW20" s="3" t="s">
        <v>220</v>
      </c>
      <c r="XX20" s="3" t="s">
        <v>220</v>
      </c>
      <c r="XY20" s="3" t="s">
        <v>220</v>
      </c>
      <c r="XZ20" s="3"/>
    </row>
    <row r="21" spans="1:650" x14ac:dyDescent="0.3">
      <c r="A21" s="1" t="s">
        <v>19</v>
      </c>
      <c r="B21" s="2">
        <v>4057059</v>
      </c>
      <c r="C21" s="5">
        <v>103797</v>
      </c>
      <c r="D21" s="5">
        <v>22874</v>
      </c>
      <c r="E21" s="5">
        <v>49244</v>
      </c>
      <c r="F21" s="5">
        <v>7905</v>
      </c>
      <c r="G21" s="5">
        <v>92315</v>
      </c>
      <c r="H21" s="5">
        <v>51997</v>
      </c>
      <c r="I21" s="5">
        <v>18796</v>
      </c>
      <c r="J21" s="5">
        <v>20812</v>
      </c>
      <c r="K21" s="5">
        <v>14299</v>
      </c>
      <c r="L21" s="5">
        <v>25330</v>
      </c>
      <c r="M21" s="5">
        <v>34812</v>
      </c>
      <c r="N21" s="5">
        <v>635</v>
      </c>
      <c r="O21" s="5">
        <v>284</v>
      </c>
      <c r="P21" s="5">
        <v>301</v>
      </c>
      <c r="Q21" s="5">
        <v>8953</v>
      </c>
      <c r="R21" s="5">
        <v>8161</v>
      </c>
      <c r="S21" s="5">
        <v>1954</v>
      </c>
      <c r="T21" s="5">
        <v>2049</v>
      </c>
      <c r="U21" s="5">
        <v>34822</v>
      </c>
      <c r="V21" s="5">
        <v>33967</v>
      </c>
      <c r="W21" s="5">
        <v>44972</v>
      </c>
      <c r="X21" s="5">
        <v>100825</v>
      </c>
      <c r="Y21" s="5" t="s">
        <v>220</v>
      </c>
      <c r="Z21" s="5" t="s">
        <v>220</v>
      </c>
      <c r="AA21" s="5">
        <v>557</v>
      </c>
      <c r="AB21" s="5">
        <v>0</v>
      </c>
      <c r="AC21" s="5" t="s">
        <v>220</v>
      </c>
      <c r="AD21" s="5" t="s">
        <v>220</v>
      </c>
      <c r="AE21" s="5" t="s">
        <v>220</v>
      </c>
      <c r="AF21" s="5" t="s">
        <v>220</v>
      </c>
      <c r="AG21" s="5" t="s">
        <v>220</v>
      </c>
      <c r="AH21" s="5" t="s">
        <v>220</v>
      </c>
      <c r="AI21" s="5">
        <v>0</v>
      </c>
      <c r="AJ21" s="5">
        <v>0</v>
      </c>
      <c r="AK21" s="5">
        <v>0</v>
      </c>
      <c r="AL21" s="5">
        <v>0</v>
      </c>
      <c r="AM21" s="5">
        <v>0</v>
      </c>
      <c r="AN21" s="5">
        <v>0</v>
      </c>
      <c r="AO21" s="5">
        <v>0</v>
      </c>
      <c r="AP21" s="5">
        <v>0</v>
      </c>
      <c r="AQ21" s="5">
        <v>0</v>
      </c>
      <c r="AR21" s="5">
        <v>0</v>
      </c>
      <c r="AS21" s="5">
        <v>0</v>
      </c>
      <c r="AT21" s="5">
        <v>0</v>
      </c>
      <c r="AU21" s="5">
        <v>0</v>
      </c>
      <c r="AV21" s="5">
        <v>0</v>
      </c>
      <c r="AW21" s="5">
        <v>0</v>
      </c>
      <c r="AX21" s="5">
        <v>0</v>
      </c>
      <c r="AY21" s="5">
        <v>0</v>
      </c>
      <c r="AZ21" s="5">
        <v>116</v>
      </c>
      <c r="BA21" s="5">
        <v>152694</v>
      </c>
      <c r="BB21" s="5">
        <v>105301</v>
      </c>
      <c r="BC21" s="5">
        <v>66635</v>
      </c>
      <c r="BD21" s="5">
        <v>95561</v>
      </c>
      <c r="BE21" s="5" t="s">
        <v>220</v>
      </c>
      <c r="BF21" s="5" t="s">
        <v>220</v>
      </c>
      <c r="BG21" s="5">
        <v>213344</v>
      </c>
      <c r="BH21" s="5">
        <v>67548</v>
      </c>
      <c r="BI21" s="5" t="s">
        <v>220</v>
      </c>
      <c r="BJ21" s="5" t="s">
        <v>220</v>
      </c>
      <c r="BK21" s="5" t="s">
        <v>220</v>
      </c>
      <c r="BL21" s="5" t="s">
        <v>220</v>
      </c>
      <c r="BM21" s="5" t="s">
        <v>220</v>
      </c>
      <c r="BN21" s="5" t="s">
        <v>220</v>
      </c>
      <c r="BO21" s="5">
        <v>291334</v>
      </c>
      <c r="BP21" s="5">
        <v>352730</v>
      </c>
      <c r="BQ21" s="5">
        <v>371467</v>
      </c>
      <c r="BR21" s="5">
        <v>232762</v>
      </c>
      <c r="BS21" s="5">
        <v>175440</v>
      </c>
      <c r="BT21" s="5">
        <v>123177</v>
      </c>
      <c r="BU21" s="5">
        <v>99927</v>
      </c>
      <c r="BV21" s="5">
        <v>125360</v>
      </c>
      <c r="BW21" s="5">
        <v>61035</v>
      </c>
      <c r="BX21" s="5">
        <v>55707</v>
      </c>
      <c r="BY21" s="5">
        <v>54434</v>
      </c>
      <c r="BZ21" s="5">
        <v>61859</v>
      </c>
      <c r="CA21" s="5">
        <v>164190</v>
      </c>
      <c r="CB21" s="5">
        <v>39467</v>
      </c>
      <c r="CC21" s="5">
        <v>34674</v>
      </c>
      <c r="CD21" s="5">
        <v>44150</v>
      </c>
      <c r="CE21" s="5">
        <v>40481</v>
      </c>
      <c r="CF21" s="5">
        <v>151222</v>
      </c>
      <c r="CG21" s="5">
        <v>110705</v>
      </c>
      <c r="CH21" s="5">
        <v>22168</v>
      </c>
      <c r="CI21" s="5">
        <v>26853</v>
      </c>
      <c r="CJ21" s="5">
        <v>34487</v>
      </c>
      <c r="CK21" s="5" t="s">
        <v>220</v>
      </c>
      <c r="CL21" s="5" t="s">
        <v>220</v>
      </c>
      <c r="CM21" s="5">
        <v>53295</v>
      </c>
      <c r="CN21" s="5">
        <v>39751</v>
      </c>
      <c r="CO21" s="5" t="s">
        <v>220</v>
      </c>
      <c r="CP21" s="5" t="s">
        <v>220</v>
      </c>
      <c r="CQ21" s="5" t="s">
        <v>220</v>
      </c>
      <c r="CR21" s="5" t="s">
        <v>220</v>
      </c>
      <c r="CS21" s="5" t="s">
        <v>220</v>
      </c>
      <c r="CT21" s="5" t="s">
        <v>220</v>
      </c>
      <c r="CU21" s="5">
        <v>454697</v>
      </c>
      <c r="CV21" s="5">
        <v>461038</v>
      </c>
      <c r="CW21" s="5">
        <v>420164</v>
      </c>
      <c r="CX21" s="5">
        <v>423848</v>
      </c>
      <c r="CY21" s="5">
        <v>507692</v>
      </c>
      <c r="CZ21" s="5">
        <v>409069</v>
      </c>
      <c r="DA21" s="5">
        <v>306547</v>
      </c>
      <c r="DB21" s="5">
        <v>287763</v>
      </c>
      <c r="DC21" s="5">
        <v>314271</v>
      </c>
      <c r="DD21" s="5">
        <v>281056</v>
      </c>
      <c r="DE21" s="5">
        <v>248595</v>
      </c>
      <c r="DF21" s="5">
        <v>227467</v>
      </c>
      <c r="DG21" s="5">
        <v>225958</v>
      </c>
      <c r="DH21" s="5">
        <v>225628</v>
      </c>
      <c r="DI21" s="5">
        <v>226864</v>
      </c>
      <c r="DJ21" s="5">
        <v>163456</v>
      </c>
      <c r="DK21" s="5">
        <v>159531</v>
      </c>
      <c r="DL21" s="5">
        <v>209933</v>
      </c>
      <c r="DM21" s="5">
        <v>282984</v>
      </c>
      <c r="DN21" s="5">
        <v>251464</v>
      </c>
      <c r="DO21" s="5">
        <v>274737</v>
      </c>
      <c r="DP21" s="5">
        <v>214341</v>
      </c>
      <c r="DQ21" s="5" t="s">
        <v>220</v>
      </c>
      <c r="DR21" s="5" t="s">
        <v>220</v>
      </c>
      <c r="DS21" s="5">
        <v>118156</v>
      </c>
      <c r="DT21" s="5">
        <v>156282</v>
      </c>
      <c r="DU21" s="5" t="s">
        <v>220</v>
      </c>
      <c r="DV21" s="5" t="s">
        <v>220</v>
      </c>
      <c r="DW21" s="5" t="s">
        <v>220</v>
      </c>
      <c r="DX21" s="5" t="s">
        <v>220</v>
      </c>
      <c r="DY21" s="5" t="s">
        <v>220</v>
      </c>
      <c r="DZ21" s="5" t="s">
        <v>220</v>
      </c>
      <c r="EA21" s="5">
        <v>93766</v>
      </c>
      <c r="EB21" s="5">
        <v>95159</v>
      </c>
      <c r="EC21" s="5">
        <v>34225</v>
      </c>
      <c r="ED21" s="5">
        <v>62263</v>
      </c>
      <c r="EE21" s="5">
        <v>230155</v>
      </c>
      <c r="EF21" s="5">
        <v>156588</v>
      </c>
      <c r="EG21" s="5">
        <v>86398</v>
      </c>
      <c r="EH21" s="5">
        <v>86943</v>
      </c>
      <c r="EI21" s="5">
        <v>48035</v>
      </c>
      <c r="EJ21" s="5">
        <v>29919</v>
      </c>
      <c r="EK21" s="5">
        <v>80214</v>
      </c>
      <c r="EL21" s="5">
        <v>25177</v>
      </c>
      <c r="EM21" s="5">
        <v>18045</v>
      </c>
      <c r="EN21" s="5">
        <v>22514</v>
      </c>
      <c r="EO21" s="5">
        <v>82913</v>
      </c>
      <c r="EP21" s="5">
        <v>17639</v>
      </c>
      <c r="EQ21" s="5">
        <v>10006</v>
      </c>
      <c r="ER21" s="5">
        <v>36289</v>
      </c>
      <c r="ES21" s="5">
        <v>49835</v>
      </c>
      <c r="ET21" s="5">
        <v>82380</v>
      </c>
      <c r="EU21" s="5">
        <v>111728</v>
      </c>
      <c r="EV21" s="5">
        <v>111159</v>
      </c>
      <c r="EW21" s="5" t="s">
        <v>220</v>
      </c>
      <c r="EX21" s="5" t="s">
        <v>220</v>
      </c>
      <c r="EY21" s="5">
        <v>26958</v>
      </c>
      <c r="EZ21" s="5">
        <v>58444</v>
      </c>
      <c r="FA21" s="5" t="s">
        <v>220</v>
      </c>
      <c r="FB21" s="5" t="s">
        <v>220</v>
      </c>
      <c r="FC21" s="5" t="s">
        <v>220</v>
      </c>
      <c r="FD21" s="5" t="s">
        <v>220</v>
      </c>
      <c r="FE21" s="5" t="s">
        <v>220</v>
      </c>
      <c r="FF21" s="5" t="s">
        <v>220</v>
      </c>
      <c r="FG21" s="5">
        <v>0</v>
      </c>
      <c r="FH21" s="5">
        <v>0</v>
      </c>
      <c r="FI21" s="5">
        <v>0</v>
      </c>
      <c r="FJ21" s="5">
        <v>0</v>
      </c>
      <c r="FK21" s="5">
        <v>0</v>
      </c>
      <c r="FL21" s="5">
        <v>0</v>
      </c>
      <c r="FM21" s="5">
        <v>0</v>
      </c>
      <c r="FN21" s="5">
        <v>0</v>
      </c>
      <c r="FO21" s="5">
        <v>0</v>
      </c>
      <c r="FP21" s="5">
        <v>0</v>
      </c>
      <c r="FQ21" s="5">
        <v>0</v>
      </c>
      <c r="FR21" s="5">
        <v>0</v>
      </c>
      <c r="FS21" s="5">
        <v>0</v>
      </c>
      <c r="FT21" s="5">
        <v>0</v>
      </c>
      <c r="FU21" s="5" t="s">
        <v>220</v>
      </c>
      <c r="FV21" s="5" t="s">
        <v>220</v>
      </c>
      <c r="FW21" s="5" t="s">
        <v>220</v>
      </c>
      <c r="FX21" s="5" t="s">
        <v>220</v>
      </c>
      <c r="FY21" s="5" t="s">
        <v>220</v>
      </c>
      <c r="FZ21" s="5" t="s">
        <v>220</v>
      </c>
      <c r="GA21" s="5" t="s">
        <v>220</v>
      </c>
      <c r="GB21" s="5" t="s">
        <v>220</v>
      </c>
      <c r="GC21" s="5" t="s">
        <v>220</v>
      </c>
      <c r="GD21" s="5" t="s">
        <v>220</v>
      </c>
      <c r="GE21" s="5" t="s">
        <v>220</v>
      </c>
      <c r="GF21" s="5" t="s">
        <v>220</v>
      </c>
      <c r="GG21" s="5" t="s">
        <v>220</v>
      </c>
      <c r="GH21" s="5" t="s">
        <v>220</v>
      </c>
      <c r="GI21" s="5" t="s">
        <v>220</v>
      </c>
      <c r="GJ21" s="5" t="s">
        <v>220</v>
      </c>
      <c r="GK21" s="5" t="s">
        <v>220</v>
      </c>
      <c r="GL21" s="5" t="s">
        <v>220</v>
      </c>
      <c r="GM21" s="5">
        <v>943594</v>
      </c>
      <c r="GN21" s="5">
        <v>931801</v>
      </c>
      <c r="GO21" s="5">
        <v>875100</v>
      </c>
      <c r="GP21" s="5">
        <v>726779</v>
      </c>
      <c r="GQ21" s="5">
        <v>1005602</v>
      </c>
      <c r="GR21" s="5">
        <v>740831</v>
      </c>
      <c r="GS21" s="5">
        <v>511669</v>
      </c>
      <c r="GT21" s="5">
        <v>520878</v>
      </c>
      <c r="GU21" s="5">
        <v>437640</v>
      </c>
      <c r="GV21" s="5">
        <v>392012</v>
      </c>
      <c r="GW21" s="5">
        <v>418054</v>
      </c>
      <c r="GX21" s="5">
        <v>315137</v>
      </c>
      <c r="GY21" s="5">
        <v>408478</v>
      </c>
      <c r="GZ21" s="5">
        <v>287910</v>
      </c>
      <c r="HA21" s="5">
        <v>353405</v>
      </c>
      <c r="HB21" s="5">
        <v>233406</v>
      </c>
      <c r="HC21" s="5">
        <v>211972</v>
      </c>
      <c r="HD21" s="5">
        <v>399609</v>
      </c>
      <c r="HE21" s="5">
        <v>631041</v>
      </c>
      <c r="HF21" s="5">
        <v>495281</v>
      </c>
      <c r="HG21" s="5">
        <v>524925</v>
      </c>
      <c r="HH21" s="5">
        <v>556372</v>
      </c>
      <c r="HI21" s="5" t="s">
        <v>220</v>
      </c>
      <c r="HJ21" s="5" t="s">
        <v>220</v>
      </c>
      <c r="HK21" s="5">
        <v>412310</v>
      </c>
      <c r="HL21" s="5">
        <v>322025</v>
      </c>
      <c r="HM21" s="5" t="s">
        <v>220</v>
      </c>
      <c r="HN21" s="5" t="s">
        <v>220</v>
      </c>
      <c r="HO21" s="5" t="s">
        <v>220</v>
      </c>
      <c r="HP21" s="5" t="s">
        <v>220</v>
      </c>
      <c r="HQ21" s="5" t="s">
        <v>220</v>
      </c>
      <c r="HR21" s="5" t="s">
        <v>220</v>
      </c>
      <c r="HS21" s="5">
        <v>0</v>
      </c>
      <c r="HT21" s="5">
        <v>0</v>
      </c>
      <c r="HU21" s="5">
        <v>0</v>
      </c>
      <c r="HV21" s="5">
        <v>0</v>
      </c>
      <c r="HW21" s="5">
        <v>0</v>
      </c>
      <c r="HX21" s="5">
        <v>0</v>
      </c>
      <c r="HY21" s="5">
        <v>0</v>
      </c>
      <c r="HZ21" s="5">
        <v>0</v>
      </c>
      <c r="IA21" s="5">
        <v>0</v>
      </c>
      <c r="IB21" s="5">
        <v>0</v>
      </c>
      <c r="IC21" s="5">
        <v>0</v>
      </c>
      <c r="ID21" s="5">
        <v>0</v>
      </c>
      <c r="IE21" s="5">
        <v>0</v>
      </c>
      <c r="IF21" s="5">
        <v>0</v>
      </c>
      <c r="IG21" s="5">
        <v>0</v>
      </c>
      <c r="IH21" s="5">
        <v>0</v>
      </c>
      <c r="II21" s="5">
        <v>0</v>
      </c>
      <c r="IJ21" s="5">
        <v>0</v>
      </c>
      <c r="IK21" s="5">
        <v>2670120</v>
      </c>
      <c r="IL21" s="5">
        <v>2543565</v>
      </c>
      <c r="IM21" s="5">
        <v>1741153</v>
      </c>
      <c r="IN21" s="5">
        <v>1556992</v>
      </c>
      <c r="IO21" s="5" t="s">
        <v>220</v>
      </c>
      <c r="IP21" s="5" t="s">
        <v>220</v>
      </c>
      <c r="IQ21" s="5">
        <v>1208362</v>
      </c>
      <c r="IR21" s="5">
        <v>1368395</v>
      </c>
      <c r="IS21" s="5" t="s">
        <v>220</v>
      </c>
      <c r="IT21" s="5" t="s">
        <v>220</v>
      </c>
      <c r="IU21" s="5" t="s">
        <v>220</v>
      </c>
      <c r="IV21" s="5" t="s">
        <v>220</v>
      </c>
      <c r="IW21" s="5" t="s">
        <v>220</v>
      </c>
      <c r="IX21" s="5" t="s">
        <v>220</v>
      </c>
      <c r="IY21" s="5">
        <v>0</v>
      </c>
      <c r="IZ21" s="5">
        <v>0</v>
      </c>
      <c r="JA21" s="5">
        <v>0</v>
      </c>
      <c r="JB21" s="5">
        <v>0</v>
      </c>
      <c r="JC21" s="5">
        <v>0</v>
      </c>
      <c r="JD21" s="5">
        <v>0</v>
      </c>
      <c r="JE21" s="5">
        <v>0</v>
      </c>
      <c r="JF21" s="5">
        <v>0</v>
      </c>
      <c r="JG21" s="5">
        <v>0</v>
      </c>
      <c r="JH21" s="5">
        <v>0</v>
      </c>
      <c r="JI21" s="5">
        <v>0</v>
      </c>
      <c r="JJ21" s="5">
        <v>0</v>
      </c>
      <c r="JK21" s="5">
        <v>0</v>
      </c>
      <c r="JL21" s="5">
        <v>0</v>
      </c>
      <c r="JM21" s="5">
        <v>0</v>
      </c>
      <c r="JN21" s="5">
        <v>0</v>
      </c>
      <c r="JO21" s="5">
        <v>0</v>
      </c>
      <c r="JP21" s="5">
        <v>0</v>
      </c>
      <c r="JQ21" s="5">
        <v>228980</v>
      </c>
      <c r="JR21" s="5">
        <v>212122</v>
      </c>
      <c r="JS21" s="5">
        <v>193775</v>
      </c>
      <c r="JT21" s="5">
        <v>157019</v>
      </c>
      <c r="JU21" s="5" t="s">
        <v>220</v>
      </c>
      <c r="JV21" s="5" t="s">
        <v>220</v>
      </c>
      <c r="JW21" s="5">
        <v>171981</v>
      </c>
      <c r="JX21" s="5">
        <v>171484</v>
      </c>
      <c r="JY21" s="5" t="s">
        <v>220</v>
      </c>
      <c r="JZ21" s="5" t="s">
        <v>220</v>
      </c>
      <c r="KA21" s="5" t="s">
        <v>220</v>
      </c>
      <c r="KB21" s="5" t="s">
        <v>220</v>
      </c>
      <c r="KC21" s="5" t="s">
        <v>220</v>
      </c>
      <c r="KD21" s="5" t="s">
        <v>220</v>
      </c>
      <c r="KE21" s="5">
        <v>873733</v>
      </c>
      <c r="KF21" s="5">
        <v>816591</v>
      </c>
      <c r="KG21" s="5">
        <v>845158</v>
      </c>
      <c r="KH21" s="5">
        <v>788038</v>
      </c>
      <c r="KI21" s="5">
        <v>731163</v>
      </c>
      <c r="KJ21" s="5">
        <v>684106</v>
      </c>
      <c r="KK21" s="5">
        <v>514572</v>
      </c>
      <c r="KL21" s="5">
        <v>433562</v>
      </c>
      <c r="KM21" s="5">
        <v>401123</v>
      </c>
      <c r="KN21" s="5">
        <v>364838</v>
      </c>
      <c r="KO21" s="5">
        <v>337828</v>
      </c>
      <c r="KP21" s="5">
        <v>317339</v>
      </c>
      <c r="KQ21" s="5">
        <v>272890</v>
      </c>
      <c r="KR21" s="5">
        <v>247939</v>
      </c>
      <c r="KS21" s="5">
        <v>239021</v>
      </c>
      <c r="KT21" s="5">
        <v>210871</v>
      </c>
      <c r="KU21" s="5">
        <v>172822</v>
      </c>
      <c r="KV21" s="5">
        <v>191929</v>
      </c>
      <c r="KW21" s="5">
        <v>202508</v>
      </c>
      <c r="KX21" s="5">
        <v>192598</v>
      </c>
      <c r="KY21" s="5">
        <v>149890</v>
      </c>
      <c r="KZ21" s="5">
        <v>105251</v>
      </c>
      <c r="LA21" s="5" t="s">
        <v>220</v>
      </c>
      <c r="LB21" s="5" t="s">
        <v>220</v>
      </c>
      <c r="LC21" s="5">
        <v>2956</v>
      </c>
      <c r="LD21" s="5">
        <v>2242</v>
      </c>
      <c r="LE21" s="5" t="s">
        <v>220</v>
      </c>
      <c r="LF21" s="5" t="s">
        <v>220</v>
      </c>
      <c r="LG21" s="5" t="s">
        <v>220</v>
      </c>
      <c r="LH21" s="5" t="s">
        <v>220</v>
      </c>
      <c r="LI21" s="5" t="s">
        <v>220</v>
      </c>
      <c r="LJ21" s="5" t="s">
        <v>220</v>
      </c>
      <c r="LK21" s="5">
        <v>29041</v>
      </c>
      <c r="LL21" s="5">
        <v>27327</v>
      </c>
      <c r="LM21" s="5">
        <v>22359</v>
      </c>
      <c r="LN21" s="5">
        <v>22886</v>
      </c>
      <c r="LO21" s="5">
        <v>20520</v>
      </c>
      <c r="LP21" s="5">
        <v>21304</v>
      </c>
      <c r="LQ21" s="5">
        <v>19830</v>
      </c>
      <c r="LR21" s="5">
        <v>19970</v>
      </c>
      <c r="LS21" s="5">
        <v>22970</v>
      </c>
      <c r="LT21" s="5">
        <v>15908</v>
      </c>
      <c r="LU21" s="5">
        <v>17170</v>
      </c>
      <c r="LV21" s="5">
        <v>14978</v>
      </c>
      <c r="LW21" s="5">
        <v>16717</v>
      </c>
      <c r="LX21" s="5">
        <v>13662</v>
      </c>
      <c r="LY21" s="5">
        <v>15135</v>
      </c>
      <c r="LZ21" s="5">
        <v>13505</v>
      </c>
      <c r="MA21" s="5">
        <v>14350</v>
      </c>
      <c r="MB21" s="5">
        <v>6290</v>
      </c>
      <c r="MC21" s="5">
        <v>15882</v>
      </c>
      <c r="MD21" s="5">
        <v>7798</v>
      </c>
      <c r="ME21" s="5">
        <v>8600</v>
      </c>
      <c r="MF21" s="5">
        <v>5376</v>
      </c>
      <c r="MG21" s="5" t="s">
        <v>220</v>
      </c>
      <c r="MH21" s="5" t="s">
        <v>220</v>
      </c>
      <c r="MI21" s="5">
        <v>6428</v>
      </c>
      <c r="MJ21" s="5">
        <v>5905</v>
      </c>
      <c r="MK21" s="5" t="s">
        <v>220</v>
      </c>
      <c r="ML21" s="5" t="s">
        <v>220</v>
      </c>
      <c r="MM21" s="5" t="s">
        <v>220</v>
      </c>
      <c r="MN21" s="5" t="s">
        <v>220</v>
      </c>
      <c r="MO21" s="5" t="s">
        <v>220</v>
      </c>
      <c r="MP21" s="5" t="s">
        <v>220</v>
      </c>
      <c r="MQ21" s="5">
        <v>0</v>
      </c>
      <c r="MR21" s="5">
        <v>0</v>
      </c>
      <c r="MS21" s="5">
        <v>0</v>
      </c>
      <c r="MT21" s="5">
        <v>0</v>
      </c>
      <c r="MU21" s="5">
        <v>0</v>
      </c>
      <c r="MV21" s="5">
        <v>0</v>
      </c>
      <c r="MW21" s="5">
        <v>0</v>
      </c>
      <c r="MX21" s="5">
        <v>0</v>
      </c>
      <c r="MY21" s="5">
        <v>0</v>
      </c>
      <c r="MZ21" s="5">
        <v>0</v>
      </c>
      <c r="NA21" s="5">
        <v>0</v>
      </c>
      <c r="NB21" s="5">
        <v>0</v>
      </c>
      <c r="NC21" s="5">
        <v>0</v>
      </c>
      <c r="ND21" s="5">
        <v>0</v>
      </c>
      <c r="NE21" s="5" t="s">
        <v>220</v>
      </c>
      <c r="NF21" s="5" t="s">
        <v>220</v>
      </c>
      <c r="NG21" s="5" t="s">
        <v>220</v>
      </c>
      <c r="NH21" s="5" t="s">
        <v>220</v>
      </c>
      <c r="NI21" s="5" t="s">
        <v>220</v>
      </c>
      <c r="NJ21" s="5" t="s">
        <v>220</v>
      </c>
      <c r="NK21" s="5" t="s">
        <v>220</v>
      </c>
      <c r="NL21" s="5" t="s">
        <v>220</v>
      </c>
      <c r="NM21" s="5" t="s">
        <v>220</v>
      </c>
      <c r="NN21" s="5" t="s">
        <v>220</v>
      </c>
      <c r="NO21" s="5" t="s">
        <v>220</v>
      </c>
      <c r="NP21" s="5" t="s">
        <v>220</v>
      </c>
      <c r="NQ21" s="5" t="s">
        <v>220</v>
      </c>
      <c r="NR21" s="5" t="s">
        <v>220</v>
      </c>
      <c r="NS21" s="5" t="s">
        <v>220</v>
      </c>
      <c r="NT21" s="5" t="s">
        <v>220</v>
      </c>
      <c r="NU21" s="5" t="s">
        <v>220</v>
      </c>
      <c r="NV21" s="5" t="s">
        <v>220</v>
      </c>
      <c r="NW21" s="5">
        <v>0</v>
      </c>
      <c r="NX21" s="5">
        <v>0</v>
      </c>
      <c r="NY21" s="5">
        <v>0</v>
      </c>
      <c r="NZ21" s="5">
        <v>0</v>
      </c>
      <c r="OA21" s="5">
        <v>0</v>
      </c>
      <c r="OB21" s="5">
        <v>0</v>
      </c>
      <c r="OC21" s="5">
        <v>0</v>
      </c>
      <c r="OD21" s="5">
        <v>0</v>
      </c>
      <c r="OE21" s="5">
        <v>0</v>
      </c>
      <c r="OF21" s="5">
        <v>0</v>
      </c>
      <c r="OG21" s="5">
        <v>0</v>
      </c>
      <c r="OH21" s="5">
        <v>0</v>
      </c>
      <c r="OI21" s="5">
        <v>0</v>
      </c>
      <c r="OJ21" s="5">
        <v>0</v>
      </c>
      <c r="OK21" s="5" t="s">
        <v>220</v>
      </c>
      <c r="OL21" s="5" t="s">
        <v>220</v>
      </c>
      <c r="OM21" s="5" t="s">
        <v>220</v>
      </c>
      <c r="ON21" s="5" t="s">
        <v>220</v>
      </c>
      <c r="OO21" s="5" t="s">
        <v>220</v>
      </c>
      <c r="OP21" s="5" t="s">
        <v>220</v>
      </c>
      <c r="OQ21" s="5" t="s">
        <v>220</v>
      </c>
      <c r="OR21" s="5" t="s">
        <v>220</v>
      </c>
      <c r="OS21" s="5" t="s">
        <v>220</v>
      </c>
      <c r="OT21" s="5" t="s">
        <v>220</v>
      </c>
      <c r="OU21" s="5" t="s">
        <v>220</v>
      </c>
      <c r="OV21" s="5" t="s">
        <v>220</v>
      </c>
      <c r="OW21" s="5" t="s">
        <v>220</v>
      </c>
      <c r="OX21" s="5" t="s">
        <v>220</v>
      </c>
      <c r="OY21" s="5" t="s">
        <v>220</v>
      </c>
      <c r="OZ21" s="5" t="s">
        <v>220</v>
      </c>
      <c r="PA21" s="5" t="s">
        <v>220</v>
      </c>
      <c r="PB21" s="5" t="s">
        <v>220</v>
      </c>
      <c r="PC21" s="5">
        <v>125474</v>
      </c>
      <c r="PD21" s="5">
        <v>135194</v>
      </c>
      <c r="PE21" s="5">
        <v>122791</v>
      </c>
      <c r="PF21" s="5">
        <v>119490</v>
      </c>
      <c r="PG21" s="5">
        <v>115653</v>
      </c>
      <c r="PH21" s="5">
        <v>114744</v>
      </c>
      <c r="PI21" s="5">
        <v>112475</v>
      </c>
      <c r="PJ21" s="5">
        <v>118608</v>
      </c>
      <c r="PK21" s="5">
        <v>126474</v>
      </c>
      <c r="PL21" s="5">
        <v>125176</v>
      </c>
      <c r="PM21" s="5">
        <v>111959</v>
      </c>
      <c r="PN21" s="5">
        <v>89780</v>
      </c>
      <c r="PO21" s="5">
        <v>89891</v>
      </c>
      <c r="PP21" s="5">
        <v>85116</v>
      </c>
      <c r="PQ21" s="5">
        <v>89461</v>
      </c>
      <c r="PR21" s="5">
        <v>68836</v>
      </c>
      <c r="PS21" s="5">
        <v>64828</v>
      </c>
      <c r="PT21" s="5">
        <v>100658</v>
      </c>
      <c r="PU21" s="5">
        <v>92038</v>
      </c>
      <c r="PV21" s="5">
        <v>92429</v>
      </c>
      <c r="PW21" s="5">
        <v>70478</v>
      </c>
      <c r="PX21" s="5">
        <v>37700</v>
      </c>
      <c r="PY21" s="5" t="s">
        <v>220</v>
      </c>
      <c r="PZ21" s="5" t="s">
        <v>220</v>
      </c>
      <c r="QA21" s="5">
        <v>36702</v>
      </c>
      <c r="QB21" s="5">
        <v>32659</v>
      </c>
      <c r="QC21" s="5" t="s">
        <v>220</v>
      </c>
      <c r="QD21" s="5" t="s">
        <v>220</v>
      </c>
      <c r="QE21" s="5" t="s">
        <v>220</v>
      </c>
      <c r="QF21" s="5" t="s">
        <v>220</v>
      </c>
      <c r="QG21" s="5" t="s">
        <v>220</v>
      </c>
      <c r="QH21" s="5" t="s">
        <v>220</v>
      </c>
      <c r="QI21" s="5">
        <v>124672</v>
      </c>
      <c r="QJ21" s="5">
        <v>135085</v>
      </c>
      <c r="QK21" s="5">
        <v>120328</v>
      </c>
      <c r="QL21" s="5">
        <v>118932</v>
      </c>
      <c r="QM21" s="5">
        <v>113937</v>
      </c>
      <c r="QN21" s="5">
        <v>118797</v>
      </c>
      <c r="QO21" s="5">
        <v>103015</v>
      </c>
      <c r="QP21" s="5">
        <v>96204</v>
      </c>
      <c r="QQ21" s="5">
        <v>90447</v>
      </c>
      <c r="QR21" s="5">
        <v>87571</v>
      </c>
      <c r="QS21" s="5">
        <v>78262</v>
      </c>
      <c r="QT21" s="5">
        <v>63346</v>
      </c>
      <c r="QU21" s="5">
        <v>64870</v>
      </c>
      <c r="QV21" s="5">
        <v>65232</v>
      </c>
      <c r="QW21" s="5">
        <v>63980</v>
      </c>
      <c r="QX21" s="5">
        <v>56092</v>
      </c>
      <c r="QY21" s="5">
        <v>57471</v>
      </c>
      <c r="QZ21" s="5">
        <v>63196</v>
      </c>
      <c r="RA21" s="5">
        <v>54398</v>
      </c>
      <c r="RB21" s="5">
        <v>65072</v>
      </c>
      <c r="RC21" s="5">
        <v>62629</v>
      </c>
      <c r="RD21" s="5">
        <v>53484</v>
      </c>
      <c r="RE21" s="5" t="s">
        <v>220</v>
      </c>
      <c r="RF21" s="5" t="s">
        <v>220</v>
      </c>
      <c r="RG21" s="5">
        <v>56196</v>
      </c>
      <c r="RH21" s="5">
        <v>56722</v>
      </c>
      <c r="RI21" s="5" t="s">
        <v>220</v>
      </c>
      <c r="RJ21" s="5" t="s">
        <v>220</v>
      </c>
      <c r="RK21" s="5" t="s">
        <v>220</v>
      </c>
      <c r="RL21" s="5" t="s">
        <v>220</v>
      </c>
      <c r="RM21" s="5" t="s">
        <v>220</v>
      </c>
      <c r="RN21" s="5" t="s">
        <v>220</v>
      </c>
      <c r="RO21" s="5">
        <v>29926</v>
      </c>
      <c r="RP21" s="5">
        <v>32809</v>
      </c>
      <c r="RQ21" s="5">
        <v>32355</v>
      </c>
      <c r="RR21" s="5">
        <v>34309</v>
      </c>
      <c r="RS21" s="5">
        <v>35480</v>
      </c>
      <c r="RT21" s="5">
        <v>30132</v>
      </c>
      <c r="RU21" s="5">
        <v>30163</v>
      </c>
      <c r="RV21" s="5">
        <v>30430</v>
      </c>
      <c r="RW21" s="5">
        <v>29719</v>
      </c>
      <c r="RX21" s="5">
        <v>33939</v>
      </c>
      <c r="RY21" s="5">
        <v>32697</v>
      </c>
      <c r="RZ21" s="5">
        <v>34473</v>
      </c>
      <c r="SA21" s="5">
        <v>29285</v>
      </c>
      <c r="SB21" s="5">
        <v>26053</v>
      </c>
      <c r="SC21" s="5">
        <v>29981</v>
      </c>
      <c r="SD21" s="5">
        <v>29501</v>
      </c>
      <c r="SE21" s="5">
        <v>38906</v>
      </c>
      <c r="SF21" s="5">
        <v>47419</v>
      </c>
      <c r="SG21" s="5">
        <v>158875</v>
      </c>
      <c r="SH21" s="5">
        <v>115555</v>
      </c>
      <c r="SI21" s="5">
        <v>91265</v>
      </c>
      <c r="SJ21" s="5">
        <v>91113</v>
      </c>
      <c r="SK21" s="5" t="s">
        <v>220</v>
      </c>
      <c r="SL21" s="5" t="s">
        <v>220</v>
      </c>
      <c r="SM21" s="5">
        <v>73042</v>
      </c>
      <c r="SN21" s="5">
        <v>72466</v>
      </c>
      <c r="SO21" s="5" t="s">
        <v>220</v>
      </c>
      <c r="SP21" s="5" t="s">
        <v>220</v>
      </c>
      <c r="SQ21" s="5" t="s">
        <v>220</v>
      </c>
      <c r="SR21" s="5" t="s">
        <v>220</v>
      </c>
      <c r="SS21" s="5" t="s">
        <v>220</v>
      </c>
      <c r="ST21" s="5" t="s">
        <v>220</v>
      </c>
      <c r="SU21" s="5">
        <v>42221</v>
      </c>
      <c r="SV21" s="5">
        <v>38504</v>
      </c>
      <c r="SW21" s="5">
        <v>35553</v>
      </c>
      <c r="SX21" s="5">
        <v>38303</v>
      </c>
      <c r="SY21" s="5">
        <v>42889</v>
      </c>
      <c r="SZ21" s="5">
        <v>40888</v>
      </c>
      <c r="TA21" s="5">
        <v>40320</v>
      </c>
      <c r="TB21" s="5">
        <v>36693</v>
      </c>
      <c r="TC21" s="5">
        <v>33545</v>
      </c>
      <c r="TD21" s="5">
        <v>32225</v>
      </c>
      <c r="TE21" s="5">
        <v>28689</v>
      </c>
      <c r="TF21" s="5">
        <v>27009</v>
      </c>
      <c r="TG21" s="5">
        <v>23598</v>
      </c>
      <c r="TH21" s="5">
        <v>18000</v>
      </c>
      <c r="TI21" s="5">
        <v>19264</v>
      </c>
      <c r="TJ21" s="5">
        <v>19075</v>
      </c>
      <c r="TK21" s="5">
        <v>20915</v>
      </c>
      <c r="TL21" s="5">
        <v>11553</v>
      </c>
      <c r="TM21" s="5">
        <v>17721</v>
      </c>
      <c r="TN21" s="5">
        <v>18091</v>
      </c>
      <c r="TO21" s="5">
        <v>31322</v>
      </c>
      <c r="TP21" s="5">
        <v>18777</v>
      </c>
      <c r="TQ21" s="5" t="s">
        <v>220</v>
      </c>
      <c r="TR21" s="5" t="s">
        <v>220</v>
      </c>
      <c r="TS21" s="5">
        <v>15150</v>
      </c>
      <c r="TT21" s="5">
        <v>15287</v>
      </c>
      <c r="TU21" s="5" t="s">
        <v>220</v>
      </c>
      <c r="TV21" s="5" t="s">
        <v>220</v>
      </c>
      <c r="TW21" s="5" t="s">
        <v>220</v>
      </c>
      <c r="TX21" s="5" t="s">
        <v>220</v>
      </c>
      <c r="TY21" s="5" t="s">
        <v>220</v>
      </c>
      <c r="TZ21" s="5" t="s">
        <v>220</v>
      </c>
      <c r="UA21" s="5">
        <v>0</v>
      </c>
      <c r="UB21" s="5">
        <v>0</v>
      </c>
      <c r="UC21" s="5">
        <v>0</v>
      </c>
      <c r="UD21" s="5">
        <v>0</v>
      </c>
      <c r="UE21" s="5">
        <v>0</v>
      </c>
      <c r="UF21" s="5">
        <v>0</v>
      </c>
      <c r="UG21" s="5">
        <v>0</v>
      </c>
      <c r="UH21" s="5">
        <v>0</v>
      </c>
      <c r="UI21" s="5">
        <v>0</v>
      </c>
      <c r="UJ21" s="5">
        <v>0</v>
      </c>
      <c r="UK21" s="5">
        <v>0</v>
      </c>
      <c r="UL21" s="5">
        <v>0</v>
      </c>
      <c r="UM21" s="5">
        <v>0</v>
      </c>
      <c r="UN21" s="5">
        <v>2</v>
      </c>
      <c r="UO21" s="5">
        <v>0</v>
      </c>
      <c r="UP21" s="5">
        <v>0</v>
      </c>
      <c r="UQ21" s="5">
        <v>0</v>
      </c>
      <c r="UR21" s="5">
        <v>0</v>
      </c>
      <c r="US21" s="5">
        <v>0</v>
      </c>
      <c r="UT21" s="5">
        <v>5</v>
      </c>
      <c r="UU21" s="5">
        <v>3890</v>
      </c>
      <c r="UV21" s="5">
        <v>1006</v>
      </c>
      <c r="UW21" s="5" t="s">
        <v>220</v>
      </c>
      <c r="UX21" s="5" t="s">
        <v>220</v>
      </c>
      <c r="UY21" s="5">
        <v>1041</v>
      </c>
      <c r="UZ21" s="5">
        <v>296</v>
      </c>
      <c r="VA21" s="5" t="s">
        <v>220</v>
      </c>
      <c r="VB21" s="5" t="s">
        <v>220</v>
      </c>
      <c r="VC21" s="5" t="s">
        <v>220</v>
      </c>
      <c r="VD21" s="5" t="s">
        <v>220</v>
      </c>
      <c r="VE21" s="5" t="s">
        <v>220</v>
      </c>
      <c r="VF21" s="5" t="s">
        <v>220</v>
      </c>
      <c r="VG21" s="5">
        <v>244863</v>
      </c>
      <c r="VH21" s="5">
        <v>253901</v>
      </c>
      <c r="VI21" s="5">
        <v>233128</v>
      </c>
      <c r="VJ21" s="5">
        <v>220928</v>
      </c>
      <c r="VK21" s="5">
        <v>225583</v>
      </c>
      <c r="VL21" s="5">
        <v>222695</v>
      </c>
      <c r="VM21" s="5">
        <v>210658</v>
      </c>
      <c r="VN21" s="5">
        <v>193027</v>
      </c>
      <c r="VO21" s="5">
        <v>182488</v>
      </c>
      <c r="VP21" s="5">
        <v>163096</v>
      </c>
      <c r="VQ21" s="5">
        <v>156966</v>
      </c>
      <c r="VR21" s="5">
        <v>164923</v>
      </c>
      <c r="VS21" s="5">
        <v>170694</v>
      </c>
      <c r="VT21" s="5">
        <v>171090</v>
      </c>
      <c r="VU21" s="5">
        <v>159579</v>
      </c>
      <c r="VV21" s="5">
        <v>161901</v>
      </c>
      <c r="VW21" s="5">
        <v>174187</v>
      </c>
      <c r="VX21" s="5">
        <v>137770</v>
      </c>
      <c r="VY21" s="5">
        <v>140634</v>
      </c>
      <c r="VZ21" s="5">
        <v>123971</v>
      </c>
      <c r="WA21" s="5">
        <v>116211</v>
      </c>
      <c r="WB21" s="5">
        <v>281221</v>
      </c>
      <c r="WC21" s="5" t="s">
        <v>220</v>
      </c>
      <c r="WD21" s="5" t="s">
        <v>220</v>
      </c>
      <c r="WE21" s="5">
        <v>391314</v>
      </c>
      <c r="WF21" s="5">
        <v>372062</v>
      </c>
      <c r="WG21" s="5" t="s">
        <v>220</v>
      </c>
      <c r="WH21" s="5" t="s">
        <v>220</v>
      </c>
      <c r="WI21" s="5" t="s">
        <v>220</v>
      </c>
      <c r="WJ21" s="5" t="s">
        <v>220</v>
      </c>
      <c r="WK21" s="5" t="s">
        <v>220</v>
      </c>
      <c r="WL21" s="5" t="s">
        <v>220</v>
      </c>
      <c r="WM21" s="5">
        <v>2535</v>
      </c>
      <c r="WN21" s="5">
        <v>2607</v>
      </c>
      <c r="WO21" s="5">
        <v>2516</v>
      </c>
      <c r="WP21" s="5">
        <v>2412</v>
      </c>
      <c r="WQ21" s="5">
        <v>2809</v>
      </c>
      <c r="WR21" s="5">
        <v>2086</v>
      </c>
      <c r="WS21" s="5">
        <v>1617</v>
      </c>
      <c r="WT21" s="5">
        <v>1621</v>
      </c>
      <c r="WU21" s="5">
        <v>1764</v>
      </c>
      <c r="WV21" s="5">
        <v>1449</v>
      </c>
      <c r="WW21" s="5">
        <v>1491</v>
      </c>
      <c r="WX21" s="5">
        <v>5500</v>
      </c>
      <c r="WY21" s="5">
        <v>1274</v>
      </c>
      <c r="WZ21" s="5">
        <v>1318</v>
      </c>
      <c r="XA21" s="5">
        <v>840</v>
      </c>
      <c r="XB21" s="5">
        <v>930</v>
      </c>
      <c r="XC21" s="5">
        <v>1271</v>
      </c>
      <c r="XD21" s="5">
        <v>0</v>
      </c>
      <c r="XE21" s="5">
        <v>0</v>
      </c>
      <c r="XF21" s="5">
        <v>0</v>
      </c>
      <c r="XG21" s="5">
        <v>0</v>
      </c>
      <c r="XH21" s="5">
        <v>18706</v>
      </c>
      <c r="XI21" s="5" t="s">
        <v>220</v>
      </c>
      <c r="XJ21" s="5" t="s">
        <v>220</v>
      </c>
      <c r="XK21" s="5">
        <v>15642</v>
      </c>
      <c r="XL21" s="5">
        <v>13744</v>
      </c>
      <c r="XM21" s="5" t="s">
        <v>220</v>
      </c>
      <c r="XN21" s="5" t="s">
        <v>220</v>
      </c>
      <c r="XO21" s="5" t="s">
        <v>220</v>
      </c>
      <c r="XP21" s="5" t="s">
        <v>220</v>
      </c>
      <c r="XQ21" s="5" t="s">
        <v>220</v>
      </c>
      <c r="XR21" s="5" t="s">
        <v>220</v>
      </c>
      <c r="XS21" s="2" t="s">
        <v>220</v>
      </c>
      <c r="XT21" s="3" t="s">
        <v>222</v>
      </c>
      <c r="XU21" s="3" t="s">
        <v>221</v>
      </c>
      <c r="XV21" s="3" t="s">
        <v>221</v>
      </c>
      <c r="XW21" s="3" t="s">
        <v>221</v>
      </c>
      <c r="XX21" s="3" t="s">
        <v>222</v>
      </c>
      <c r="XY21" s="3" t="s">
        <v>221</v>
      </c>
      <c r="XZ21" s="3"/>
    </row>
    <row r="22" spans="1:650" x14ac:dyDescent="0.3">
      <c r="A22" s="1" t="s">
        <v>20</v>
      </c>
      <c r="B22" s="2">
        <v>4057076</v>
      </c>
      <c r="C22" s="5">
        <v>0</v>
      </c>
      <c r="D22" s="5">
        <v>0</v>
      </c>
      <c r="E22" s="5">
        <v>0</v>
      </c>
      <c r="F22" s="5">
        <v>0</v>
      </c>
      <c r="G22" s="5">
        <v>0</v>
      </c>
      <c r="H22" s="5">
        <v>0</v>
      </c>
      <c r="I22" s="5">
        <v>0</v>
      </c>
      <c r="J22" s="5">
        <v>2629</v>
      </c>
      <c r="K22" s="5">
        <v>0</v>
      </c>
      <c r="L22" s="5">
        <v>0</v>
      </c>
      <c r="M22" s="5">
        <v>0</v>
      </c>
      <c r="N22" s="5">
        <v>0</v>
      </c>
      <c r="O22" s="5">
        <v>0</v>
      </c>
      <c r="P22" s="5">
        <v>0</v>
      </c>
      <c r="Q22" s="5">
        <v>0</v>
      </c>
      <c r="R22" s="5">
        <v>0</v>
      </c>
      <c r="S22" s="5">
        <v>0</v>
      </c>
      <c r="T22" s="5">
        <v>0</v>
      </c>
      <c r="U22" s="5">
        <v>0</v>
      </c>
      <c r="V22" s="5">
        <v>0</v>
      </c>
      <c r="W22" s="5">
        <v>0</v>
      </c>
      <c r="X22" s="5">
        <v>0</v>
      </c>
      <c r="Y22" s="5">
        <v>0</v>
      </c>
      <c r="Z22" s="5">
        <v>-552</v>
      </c>
      <c r="AA22" s="5">
        <v>552</v>
      </c>
      <c r="AB22" s="5">
        <v>0</v>
      </c>
      <c r="AC22" s="5">
        <v>0</v>
      </c>
      <c r="AD22" s="5">
        <v>0</v>
      </c>
      <c r="AE22" s="5">
        <v>0</v>
      </c>
      <c r="AF22" s="5">
        <v>0</v>
      </c>
      <c r="AG22" s="5">
        <v>0</v>
      </c>
      <c r="AH22" s="5">
        <v>0</v>
      </c>
      <c r="AI22" s="5">
        <v>3347</v>
      </c>
      <c r="AJ22" s="5">
        <v>173</v>
      </c>
      <c r="AK22" s="5">
        <v>1289</v>
      </c>
      <c r="AL22" s="5">
        <v>982</v>
      </c>
      <c r="AM22" s="5">
        <v>3</v>
      </c>
      <c r="AN22" s="5">
        <v>104</v>
      </c>
      <c r="AO22" s="5">
        <v>-25</v>
      </c>
      <c r="AP22" s="5">
        <v>191</v>
      </c>
      <c r="AQ22" s="5">
        <v>3933</v>
      </c>
      <c r="AR22" s="5">
        <v>388</v>
      </c>
      <c r="AS22" s="5">
        <v>1745</v>
      </c>
      <c r="AT22" s="5">
        <v>8390</v>
      </c>
      <c r="AU22" s="5">
        <v>39</v>
      </c>
      <c r="AV22" s="5">
        <v>46</v>
      </c>
      <c r="AW22" s="5">
        <v>99</v>
      </c>
      <c r="AX22" s="5">
        <v>130</v>
      </c>
      <c r="AY22" s="5">
        <v>349</v>
      </c>
      <c r="AZ22" s="5">
        <v>581</v>
      </c>
      <c r="BA22" s="5">
        <v>1496</v>
      </c>
      <c r="BB22" s="5">
        <v>7202</v>
      </c>
      <c r="BC22" s="5">
        <v>3950</v>
      </c>
      <c r="BD22" s="5">
        <v>3221</v>
      </c>
      <c r="BE22" s="5">
        <v>9660</v>
      </c>
      <c r="BF22" s="5">
        <v>7951</v>
      </c>
      <c r="BG22" s="5">
        <v>17095</v>
      </c>
      <c r="BH22" s="5">
        <v>18121</v>
      </c>
      <c r="BI22" s="5">
        <v>14603</v>
      </c>
      <c r="BJ22" s="5">
        <v>13713</v>
      </c>
      <c r="BK22" s="5">
        <v>20193</v>
      </c>
      <c r="BL22" s="5">
        <v>-205466</v>
      </c>
      <c r="BM22" s="5">
        <v>214047</v>
      </c>
      <c r="BN22" s="5">
        <v>300809</v>
      </c>
      <c r="BO22" s="5">
        <v>16816</v>
      </c>
      <c r="BP22" s="5">
        <v>43906</v>
      </c>
      <c r="BQ22" s="5">
        <v>31353</v>
      </c>
      <c r="BR22" s="5">
        <v>20040</v>
      </c>
      <c r="BS22" s="5">
        <v>27937</v>
      </c>
      <c r="BT22" s="5">
        <v>16180</v>
      </c>
      <c r="BU22" s="5">
        <v>14919</v>
      </c>
      <c r="BV22" s="5">
        <v>20260</v>
      </c>
      <c r="BW22" s="5">
        <v>10009</v>
      </c>
      <c r="BX22" s="5">
        <v>11379</v>
      </c>
      <c r="BY22" s="5">
        <v>10380</v>
      </c>
      <c r="BZ22" s="5">
        <v>20292</v>
      </c>
      <c r="CA22" s="5">
        <v>4898</v>
      </c>
      <c r="CB22" s="5">
        <v>2149</v>
      </c>
      <c r="CC22" s="5">
        <v>10174</v>
      </c>
      <c r="CD22" s="5">
        <v>11724</v>
      </c>
      <c r="CE22" s="5">
        <v>9932</v>
      </c>
      <c r="CF22" s="5">
        <v>4538</v>
      </c>
      <c r="CG22" s="5">
        <v>14400</v>
      </c>
      <c r="CH22" s="5">
        <v>4389</v>
      </c>
      <c r="CI22" s="5">
        <v>9204</v>
      </c>
      <c r="CJ22" s="5">
        <v>12259</v>
      </c>
      <c r="CK22" s="5">
        <v>1633</v>
      </c>
      <c r="CL22" s="5">
        <v>3620</v>
      </c>
      <c r="CM22" s="5">
        <v>9099</v>
      </c>
      <c r="CN22" s="5">
        <v>2775</v>
      </c>
      <c r="CO22" s="5">
        <v>2450</v>
      </c>
      <c r="CP22" s="5">
        <v>9712</v>
      </c>
      <c r="CQ22" s="5">
        <v>3311</v>
      </c>
      <c r="CR22" s="5">
        <v>1868</v>
      </c>
      <c r="CS22" s="5">
        <v>2584</v>
      </c>
      <c r="CT22" s="5">
        <v>12024</v>
      </c>
      <c r="CU22" s="5">
        <v>83355</v>
      </c>
      <c r="CV22" s="5">
        <v>52355</v>
      </c>
      <c r="CW22" s="5">
        <v>49711</v>
      </c>
      <c r="CX22" s="5">
        <v>49968</v>
      </c>
      <c r="CY22" s="5">
        <v>52511</v>
      </c>
      <c r="CZ22" s="5">
        <v>35593</v>
      </c>
      <c r="DA22" s="5">
        <v>45480</v>
      </c>
      <c r="DB22" s="5">
        <v>45248</v>
      </c>
      <c r="DC22" s="5">
        <v>40378</v>
      </c>
      <c r="DD22" s="5">
        <v>49414</v>
      </c>
      <c r="DE22" s="5">
        <v>39078</v>
      </c>
      <c r="DF22" s="5">
        <v>31997</v>
      </c>
      <c r="DG22" s="5">
        <v>40858</v>
      </c>
      <c r="DH22" s="5">
        <v>34678</v>
      </c>
      <c r="DI22" s="5">
        <v>32577</v>
      </c>
      <c r="DJ22" s="5">
        <v>41861</v>
      </c>
      <c r="DK22" s="5">
        <v>44390</v>
      </c>
      <c r="DL22" s="5">
        <v>19424</v>
      </c>
      <c r="DM22" s="5">
        <v>21588</v>
      </c>
      <c r="DN22" s="5">
        <v>22744</v>
      </c>
      <c r="DO22" s="5">
        <v>20631</v>
      </c>
      <c r="DP22" s="5">
        <v>21888</v>
      </c>
      <c r="DQ22" s="5">
        <v>13006</v>
      </c>
      <c r="DR22" s="5">
        <v>19237</v>
      </c>
      <c r="DS22" s="5">
        <v>14491</v>
      </c>
      <c r="DT22" s="5">
        <v>12157</v>
      </c>
      <c r="DU22" s="5">
        <v>13476</v>
      </c>
      <c r="DV22" s="5">
        <v>14486</v>
      </c>
      <c r="DW22" s="5">
        <v>14642</v>
      </c>
      <c r="DX22" s="5">
        <v>13729</v>
      </c>
      <c r="DY22" s="5">
        <v>16145</v>
      </c>
      <c r="DZ22" s="5">
        <v>16481</v>
      </c>
      <c r="EA22" s="5">
        <v>731</v>
      </c>
      <c r="EB22" s="5">
        <v>152</v>
      </c>
      <c r="EC22" s="5">
        <v>1449</v>
      </c>
      <c r="ED22" s="5">
        <v>84</v>
      </c>
      <c r="EE22" s="5">
        <v>135</v>
      </c>
      <c r="EF22" s="5">
        <v>0</v>
      </c>
      <c r="EG22" s="5">
        <v>0</v>
      </c>
      <c r="EH22" s="5">
        <v>318</v>
      </c>
      <c r="EI22" s="5">
        <v>12</v>
      </c>
      <c r="EJ22" s="5">
        <v>69</v>
      </c>
      <c r="EK22" s="5">
        <v>75</v>
      </c>
      <c r="EL22" s="5">
        <v>0</v>
      </c>
      <c r="EM22" s="5">
        <v>0</v>
      </c>
      <c r="EN22" s="5">
        <v>24</v>
      </c>
      <c r="EO22" s="5">
        <v>0</v>
      </c>
      <c r="EP22" s="5">
        <v>26</v>
      </c>
      <c r="EQ22" s="5">
        <v>2</v>
      </c>
      <c r="ER22" s="5">
        <v>7</v>
      </c>
      <c r="ES22" s="5">
        <v>17</v>
      </c>
      <c r="ET22" s="5">
        <v>105</v>
      </c>
      <c r="EU22" s="5">
        <v>778</v>
      </c>
      <c r="EV22" s="5">
        <v>-77</v>
      </c>
      <c r="EW22" s="5">
        <v>2636</v>
      </c>
      <c r="EX22" s="5">
        <v>19</v>
      </c>
      <c r="EY22" s="5">
        <v>939</v>
      </c>
      <c r="EZ22" s="5">
        <v>2584</v>
      </c>
      <c r="FA22" s="5">
        <v>151</v>
      </c>
      <c r="FB22" s="5">
        <v>228</v>
      </c>
      <c r="FC22" s="5">
        <v>207</v>
      </c>
      <c r="FD22" s="5">
        <v>208996</v>
      </c>
      <c r="FE22" s="5">
        <v>-208459</v>
      </c>
      <c r="FF22" s="5">
        <v>312</v>
      </c>
      <c r="FG22" s="5">
        <v>0</v>
      </c>
      <c r="FH22" s="5">
        <v>0</v>
      </c>
      <c r="FI22" s="5">
        <v>0</v>
      </c>
      <c r="FJ22" s="5">
        <v>0</v>
      </c>
      <c r="FK22" s="5">
        <v>0</v>
      </c>
      <c r="FL22" s="5">
        <v>78</v>
      </c>
      <c r="FM22" s="5">
        <v>237</v>
      </c>
      <c r="FN22" s="5">
        <v>0</v>
      </c>
      <c r="FO22" s="5">
        <v>0</v>
      </c>
      <c r="FP22" s="5">
        <v>0</v>
      </c>
      <c r="FQ22" s="5">
        <v>0</v>
      </c>
      <c r="FR22" s="5">
        <v>0</v>
      </c>
      <c r="FS22" s="5">
        <v>0</v>
      </c>
      <c r="FT22" s="5">
        <v>0</v>
      </c>
      <c r="FU22" s="5" t="s">
        <v>220</v>
      </c>
      <c r="FV22" s="5" t="s">
        <v>220</v>
      </c>
      <c r="FW22" s="5" t="s">
        <v>220</v>
      </c>
      <c r="FX22" s="5" t="s">
        <v>220</v>
      </c>
      <c r="FY22" s="5" t="s">
        <v>220</v>
      </c>
      <c r="FZ22" s="5" t="s">
        <v>220</v>
      </c>
      <c r="GA22" s="5" t="s">
        <v>220</v>
      </c>
      <c r="GB22" s="5" t="s">
        <v>220</v>
      </c>
      <c r="GC22" s="5" t="s">
        <v>220</v>
      </c>
      <c r="GD22" s="5" t="s">
        <v>220</v>
      </c>
      <c r="GE22" s="5" t="s">
        <v>220</v>
      </c>
      <c r="GF22" s="5" t="s">
        <v>220</v>
      </c>
      <c r="GG22" s="5" t="s">
        <v>220</v>
      </c>
      <c r="GH22" s="5" t="s">
        <v>220</v>
      </c>
      <c r="GI22" s="5" t="s">
        <v>220</v>
      </c>
      <c r="GJ22" s="5" t="s">
        <v>220</v>
      </c>
      <c r="GK22" s="5" t="s">
        <v>220</v>
      </c>
      <c r="GL22" s="5" t="s">
        <v>220</v>
      </c>
      <c r="GM22" s="5">
        <v>104248</v>
      </c>
      <c r="GN22" s="5">
        <v>96586</v>
      </c>
      <c r="GO22" s="5">
        <v>83801</v>
      </c>
      <c r="GP22" s="5">
        <v>71074</v>
      </c>
      <c r="GQ22" s="5">
        <v>80586</v>
      </c>
      <c r="GR22" s="5">
        <v>51956</v>
      </c>
      <c r="GS22" s="5">
        <v>60611</v>
      </c>
      <c r="GT22" s="5">
        <v>68646</v>
      </c>
      <c r="GU22" s="5">
        <v>54333</v>
      </c>
      <c r="GV22" s="5">
        <v>61250</v>
      </c>
      <c r="GW22" s="5">
        <v>51278</v>
      </c>
      <c r="GX22" s="5">
        <v>60679</v>
      </c>
      <c r="GY22" s="5">
        <v>45795</v>
      </c>
      <c r="GZ22" s="5">
        <v>36897</v>
      </c>
      <c r="HA22" s="5">
        <v>42850</v>
      </c>
      <c r="HB22" s="5">
        <v>53740</v>
      </c>
      <c r="HC22" s="5">
        <v>54673</v>
      </c>
      <c r="HD22" s="5">
        <v>24550</v>
      </c>
      <c r="HE22" s="5">
        <v>37501</v>
      </c>
      <c r="HF22" s="5">
        <v>34441</v>
      </c>
      <c r="HG22" s="5">
        <v>34562</v>
      </c>
      <c r="HH22" s="5">
        <v>37291</v>
      </c>
      <c r="HI22" s="5">
        <v>26935</v>
      </c>
      <c r="HJ22" s="5">
        <v>30276</v>
      </c>
      <c r="HK22" s="5">
        <v>42176</v>
      </c>
      <c r="HL22" s="5">
        <v>35637</v>
      </c>
      <c r="HM22" s="5">
        <v>30680</v>
      </c>
      <c r="HN22" s="5">
        <v>38138</v>
      </c>
      <c r="HO22" s="5">
        <v>38354</v>
      </c>
      <c r="HP22" s="5">
        <v>19127</v>
      </c>
      <c r="HQ22" s="5">
        <v>24316</v>
      </c>
      <c r="HR22" s="5">
        <v>329626</v>
      </c>
      <c r="HS22" s="5">
        <v>143604</v>
      </c>
      <c r="HT22" s="5">
        <v>192009</v>
      </c>
      <c r="HU22" s="5">
        <v>156057</v>
      </c>
      <c r="HV22" s="5">
        <v>158078</v>
      </c>
      <c r="HW22" s="5">
        <v>194039</v>
      </c>
      <c r="HX22" s="5">
        <v>232940</v>
      </c>
      <c r="HY22" s="5">
        <v>185542</v>
      </c>
      <c r="HZ22" s="5">
        <v>175383</v>
      </c>
      <c r="IA22" s="5">
        <v>205813</v>
      </c>
      <c r="IB22" s="5">
        <v>245892</v>
      </c>
      <c r="IC22" s="5">
        <v>260880</v>
      </c>
      <c r="ID22" s="5">
        <v>365526</v>
      </c>
      <c r="IE22" s="5">
        <v>383670</v>
      </c>
      <c r="IF22" s="5">
        <v>295559</v>
      </c>
      <c r="IG22" s="5">
        <v>337108</v>
      </c>
      <c r="IH22" s="5">
        <v>251900</v>
      </c>
      <c r="II22" s="5">
        <v>268854</v>
      </c>
      <c r="IJ22" s="5">
        <v>253097</v>
      </c>
      <c r="IK22" s="5">
        <v>231357</v>
      </c>
      <c r="IL22" s="5">
        <v>240865</v>
      </c>
      <c r="IM22" s="5">
        <v>148589</v>
      </c>
      <c r="IN22" s="5">
        <v>141312</v>
      </c>
      <c r="IO22" s="5">
        <v>136322</v>
      </c>
      <c r="IP22" s="5">
        <v>128484</v>
      </c>
      <c r="IQ22" s="5">
        <v>128182</v>
      </c>
      <c r="IR22" s="5">
        <v>130386</v>
      </c>
      <c r="IS22" s="5">
        <v>140854</v>
      </c>
      <c r="IT22" s="5">
        <v>152390</v>
      </c>
      <c r="IU22" s="5">
        <v>158467</v>
      </c>
      <c r="IV22" s="5">
        <v>174230</v>
      </c>
      <c r="IW22" s="5">
        <v>159364</v>
      </c>
      <c r="IX22" s="5">
        <v>138085</v>
      </c>
      <c r="IY22" s="5">
        <v>708</v>
      </c>
      <c r="IZ22" s="5">
        <v>617</v>
      </c>
      <c r="JA22" s="5">
        <v>918</v>
      </c>
      <c r="JB22" s="5">
        <v>822</v>
      </c>
      <c r="JC22" s="5">
        <v>826</v>
      </c>
      <c r="JD22" s="5">
        <v>759</v>
      </c>
      <c r="JE22" s="5">
        <v>724</v>
      </c>
      <c r="JF22" s="5">
        <v>814</v>
      </c>
      <c r="JG22" s="5">
        <v>585</v>
      </c>
      <c r="JH22" s="5">
        <v>807</v>
      </c>
      <c r="JI22" s="5">
        <v>483</v>
      </c>
      <c r="JJ22" s="5">
        <v>275</v>
      </c>
      <c r="JK22" s="5">
        <v>357</v>
      </c>
      <c r="JL22" s="5">
        <v>573</v>
      </c>
      <c r="JM22" s="5">
        <v>635</v>
      </c>
      <c r="JN22" s="5">
        <v>596</v>
      </c>
      <c r="JO22" s="5">
        <v>731</v>
      </c>
      <c r="JP22" s="5">
        <v>944</v>
      </c>
      <c r="JQ22" s="5">
        <v>3621</v>
      </c>
      <c r="JR22" s="5">
        <v>12776</v>
      </c>
      <c r="JS22" s="5">
        <v>11419</v>
      </c>
      <c r="JT22" s="5">
        <v>10398</v>
      </c>
      <c r="JU22" s="5">
        <v>10952</v>
      </c>
      <c r="JV22" s="5">
        <v>10348</v>
      </c>
      <c r="JW22" s="5">
        <v>10736</v>
      </c>
      <c r="JX22" s="5">
        <v>14880</v>
      </c>
      <c r="JY22" s="5">
        <v>18139</v>
      </c>
      <c r="JZ22" s="5">
        <v>18633</v>
      </c>
      <c r="KA22" s="5">
        <v>15805</v>
      </c>
      <c r="KB22" s="5">
        <v>15826</v>
      </c>
      <c r="KC22" s="5">
        <v>11579</v>
      </c>
      <c r="KD22" s="5">
        <v>11027</v>
      </c>
      <c r="KE22" s="5">
        <v>7124</v>
      </c>
      <c r="KF22" s="5">
        <v>6385</v>
      </c>
      <c r="KG22" s="5">
        <v>6133</v>
      </c>
      <c r="KH22" s="5">
        <v>6170</v>
      </c>
      <c r="KI22" s="5">
        <v>6200</v>
      </c>
      <c r="KJ22" s="5">
        <v>5948</v>
      </c>
      <c r="KK22" s="5">
        <v>5854</v>
      </c>
      <c r="KL22" s="5">
        <v>6034</v>
      </c>
      <c r="KM22" s="5">
        <v>5595</v>
      </c>
      <c r="KN22" s="5">
        <v>5519</v>
      </c>
      <c r="KO22" s="5">
        <v>5588</v>
      </c>
      <c r="KP22" s="5">
        <v>5372</v>
      </c>
      <c r="KQ22" s="5">
        <v>6408</v>
      </c>
      <c r="KR22" s="5">
        <v>6401</v>
      </c>
      <c r="KS22" s="5">
        <v>5713</v>
      </c>
      <c r="KT22" s="5">
        <v>5702</v>
      </c>
      <c r="KU22" s="5">
        <v>5920</v>
      </c>
      <c r="KV22" s="5">
        <v>5671</v>
      </c>
      <c r="KW22" s="5">
        <v>5962</v>
      </c>
      <c r="KX22" s="5">
        <v>6025</v>
      </c>
      <c r="KY22" s="5">
        <v>6614</v>
      </c>
      <c r="KZ22" s="5">
        <v>6435</v>
      </c>
      <c r="LA22" s="5">
        <v>7187</v>
      </c>
      <c r="LB22" s="5">
        <v>7726</v>
      </c>
      <c r="LC22" s="5">
        <v>6179</v>
      </c>
      <c r="LD22" s="5">
        <v>6898</v>
      </c>
      <c r="LE22" s="5">
        <v>7201</v>
      </c>
      <c r="LF22" s="5">
        <v>5777</v>
      </c>
      <c r="LG22" s="5">
        <v>5132</v>
      </c>
      <c r="LH22" s="5">
        <v>3937</v>
      </c>
      <c r="LI22" s="5">
        <v>4888</v>
      </c>
      <c r="LJ22" s="5">
        <v>4312</v>
      </c>
      <c r="LK22" s="5">
        <v>7501</v>
      </c>
      <c r="LL22" s="5">
        <v>5369</v>
      </c>
      <c r="LM22" s="5">
        <v>4503</v>
      </c>
      <c r="LN22" s="5">
        <v>5068</v>
      </c>
      <c r="LO22" s="5">
        <v>5311</v>
      </c>
      <c r="LP22" s="5">
        <v>5101</v>
      </c>
      <c r="LQ22" s="5">
        <v>4152</v>
      </c>
      <c r="LR22" s="5">
        <v>5555</v>
      </c>
      <c r="LS22" s="5">
        <v>2908</v>
      </c>
      <c r="LT22" s="5">
        <v>3841</v>
      </c>
      <c r="LU22" s="5">
        <v>4651</v>
      </c>
      <c r="LV22" s="5">
        <v>4432</v>
      </c>
      <c r="LW22" s="5">
        <v>3679</v>
      </c>
      <c r="LX22" s="5">
        <v>3644</v>
      </c>
      <c r="LY22" s="5">
        <v>2409</v>
      </c>
      <c r="LZ22" s="5">
        <v>2524</v>
      </c>
      <c r="MA22" s="5">
        <v>1867</v>
      </c>
      <c r="MB22" s="5">
        <v>1868</v>
      </c>
      <c r="MC22" s="5">
        <v>1970</v>
      </c>
      <c r="MD22" s="5">
        <v>2404</v>
      </c>
      <c r="ME22" s="5">
        <v>2524</v>
      </c>
      <c r="MF22" s="5">
        <v>2149</v>
      </c>
      <c r="MG22" s="5">
        <v>2599</v>
      </c>
      <c r="MH22" s="5">
        <v>1813</v>
      </c>
      <c r="MI22" s="5">
        <v>1874</v>
      </c>
      <c r="MJ22" s="5">
        <v>1641</v>
      </c>
      <c r="MK22" s="5">
        <v>1847</v>
      </c>
      <c r="ML22" s="5">
        <v>1557</v>
      </c>
      <c r="MM22" s="5">
        <v>1699</v>
      </c>
      <c r="MN22" s="5">
        <v>1397</v>
      </c>
      <c r="MO22" s="5">
        <v>1190</v>
      </c>
      <c r="MP22" s="5">
        <v>1684</v>
      </c>
      <c r="MQ22" s="5">
        <v>0</v>
      </c>
      <c r="MR22" s="5">
        <v>0</v>
      </c>
      <c r="MS22" s="5">
        <v>0</v>
      </c>
      <c r="MT22" s="5">
        <v>0</v>
      </c>
      <c r="MU22" s="5">
        <v>0</v>
      </c>
      <c r="MV22" s="5">
        <v>0</v>
      </c>
      <c r="MW22" s="5">
        <v>0</v>
      </c>
      <c r="MX22" s="5">
        <v>0</v>
      </c>
      <c r="MY22" s="5">
        <v>0</v>
      </c>
      <c r="MZ22" s="5">
        <v>0</v>
      </c>
      <c r="NA22" s="5">
        <v>0</v>
      </c>
      <c r="NB22" s="5">
        <v>0</v>
      </c>
      <c r="NC22" s="5">
        <v>0</v>
      </c>
      <c r="ND22" s="5">
        <v>0</v>
      </c>
      <c r="NE22" s="5" t="s">
        <v>220</v>
      </c>
      <c r="NF22" s="5" t="s">
        <v>220</v>
      </c>
      <c r="NG22" s="5" t="s">
        <v>220</v>
      </c>
      <c r="NH22" s="5" t="s">
        <v>220</v>
      </c>
      <c r="NI22" s="5" t="s">
        <v>220</v>
      </c>
      <c r="NJ22" s="5" t="s">
        <v>220</v>
      </c>
      <c r="NK22" s="5" t="s">
        <v>220</v>
      </c>
      <c r="NL22" s="5" t="s">
        <v>220</v>
      </c>
      <c r="NM22" s="5" t="s">
        <v>220</v>
      </c>
      <c r="NN22" s="5" t="s">
        <v>220</v>
      </c>
      <c r="NO22" s="5" t="s">
        <v>220</v>
      </c>
      <c r="NP22" s="5" t="s">
        <v>220</v>
      </c>
      <c r="NQ22" s="5" t="s">
        <v>220</v>
      </c>
      <c r="NR22" s="5" t="s">
        <v>220</v>
      </c>
      <c r="NS22" s="5" t="s">
        <v>220</v>
      </c>
      <c r="NT22" s="5" t="s">
        <v>220</v>
      </c>
      <c r="NU22" s="5" t="s">
        <v>220</v>
      </c>
      <c r="NV22" s="5" t="s">
        <v>220</v>
      </c>
      <c r="NW22" s="5">
        <v>0</v>
      </c>
      <c r="NX22" s="5">
        <v>0</v>
      </c>
      <c r="NY22" s="5">
        <v>0</v>
      </c>
      <c r="NZ22" s="5">
        <v>0</v>
      </c>
      <c r="OA22" s="5">
        <v>0</v>
      </c>
      <c r="OB22" s="5">
        <v>0</v>
      </c>
      <c r="OC22" s="5">
        <v>0</v>
      </c>
      <c r="OD22" s="5">
        <v>0</v>
      </c>
      <c r="OE22" s="5">
        <v>0</v>
      </c>
      <c r="OF22" s="5">
        <v>0</v>
      </c>
      <c r="OG22" s="5">
        <v>0</v>
      </c>
      <c r="OH22" s="5">
        <v>0</v>
      </c>
      <c r="OI22" s="5">
        <v>0</v>
      </c>
      <c r="OJ22" s="5">
        <v>0</v>
      </c>
      <c r="OK22" s="5" t="s">
        <v>220</v>
      </c>
      <c r="OL22" s="5" t="s">
        <v>220</v>
      </c>
      <c r="OM22" s="5" t="s">
        <v>220</v>
      </c>
      <c r="ON22" s="5" t="s">
        <v>220</v>
      </c>
      <c r="OO22" s="5" t="s">
        <v>220</v>
      </c>
      <c r="OP22" s="5" t="s">
        <v>220</v>
      </c>
      <c r="OQ22" s="5" t="s">
        <v>220</v>
      </c>
      <c r="OR22" s="5" t="s">
        <v>220</v>
      </c>
      <c r="OS22" s="5" t="s">
        <v>220</v>
      </c>
      <c r="OT22" s="5" t="s">
        <v>220</v>
      </c>
      <c r="OU22" s="5" t="s">
        <v>220</v>
      </c>
      <c r="OV22" s="5" t="s">
        <v>220</v>
      </c>
      <c r="OW22" s="5" t="s">
        <v>220</v>
      </c>
      <c r="OX22" s="5" t="s">
        <v>220</v>
      </c>
      <c r="OY22" s="5" t="s">
        <v>220</v>
      </c>
      <c r="OZ22" s="5" t="s">
        <v>220</v>
      </c>
      <c r="PA22" s="5" t="s">
        <v>220</v>
      </c>
      <c r="PB22" s="5" t="s">
        <v>220</v>
      </c>
      <c r="PC22" s="5">
        <v>29722</v>
      </c>
      <c r="PD22" s="5">
        <v>26223</v>
      </c>
      <c r="PE22" s="5">
        <v>22760</v>
      </c>
      <c r="PF22" s="5">
        <v>18022</v>
      </c>
      <c r="PG22" s="5">
        <v>18657</v>
      </c>
      <c r="PH22" s="5">
        <v>19641</v>
      </c>
      <c r="PI22" s="5">
        <v>20172</v>
      </c>
      <c r="PJ22" s="5">
        <v>21420</v>
      </c>
      <c r="PK22" s="5">
        <v>25817</v>
      </c>
      <c r="PL22" s="5">
        <v>19251</v>
      </c>
      <c r="PM22" s="5">
        <v>15295</v>
      </c>
      <c r="PN22" s="5">
        <v>17211</v>
      </c>
      <c r="PO22" s="5">
        <v>14234</v>
      </c>
      <c r="PP22" s="5">
        <v>16678</v>
      </c>
      <c r="PQ22" s="5">
        <v>14009</v>
      </c>
      <c r="PR22" s="5">
        <v>10557</v>
      </c>
      <c r="PS22" s="5">
        <v>15713</v>
      </c>
      <c r="PT22" s="5">
        <v>13463</v>
      </c>
      <c r="PU22" s="5">
        <v>11283</v>
      </c>
      <c r="PV22" s="5">
        <v>15659</v>
      </c>
      <c r="PW22" s="5">
        <v>11868</v>
      </c>
      <c r="PX22" s="5">
        <v>11309</v>
      </c>
      <c r="PY22" s="5">
        <v>13256</v>
      </c>
      <c r="PZ22" s="5">
        <v>9565</v>
      </c>
      <c r="QA22" s="5">
        <v>7177</v>
      </c>
      <c r="QB22" s="5">
        <v>7765</v>
      </c>
      <c r="QC22" s="5">
        <v>7652</v>
      </c>
      <c r="QD22" s="5">
        <v>7808</v>
      </c>
      <c r="QE22" s="5">
        <v>7767</v>
      </c>
      <c r="QF22" s="5">
        <v>7083</v>
      </c>
      <c r="QG22" s="5">
        <v>6102</v>
      </c>
      <c r="QH22" s="5">
        <v>6077</v>
      </c>
      <c r="QI22" s="5">
        <v>36713</v>
      </c>
      <c r="QJ22" s="5">
        <v>34987</v>
      </c>
      <c r="QK22" s="5">
        <v>27672</v>
      </c>
      <c r="QL22" s="5">
        <v>26975</v>
      </c>
      <c r="QM22" s="5">
        <v>25937</v>
      </c>
      <c r="QN22" s="5">
        <v>24502</v>
      </c>
      <c r="QO22" s="5">
        <v>24204</v>
      </c>
      <c r="QP22" s="5">
        <v>21411</v>
      </c>
      <c r="QQ22" s="5">
        <v>23331</v>
      </c>
      <c r="QR22" s="5">
        <v>22444</v>
      </c>
      <c r="QS22" s="5">
        <v>20209</v>
      </c>
      <c r="QT22" s="5">
        <v>18525</v>
      </c>
      <c r="QU22" s="5">
        <v>16310</v>
      </c>
      <c r="QV22" s="5">
        <v>15427</v>
      </c>
      <c r="QW22" s="5">
        <v>11687</v>
      </c>
      <c r="QX22" s="5">
        <v>12897</v>
      </c>
      <c r="QY22" s="5">
        <v>18427</v>
      </c>
      <c r="QZ22" s="5">
        <v>12553</v>
      </c>
      <c r="RA22" s="5">
        <v>11055</v>
      </c>
      <c r="RB22" s="5">
        <v>10989</v>
      </c>
      <c r="RC22" s="5">
        <v>11041</v>
      </c>
      <c r="RD22" s="5">
        <v>10688</v>
      </c>
      <c r="RE22" s="5">
        <v>10400</v>
      </c>
      <c r="RF22" s="5">
        <v>12360</v>
      </c>
      <c r="RG22" s="5">
        <v>12235</v>
      </c>
      <c r="RH22" s="5">
        <v>10462</v>
      </c>
      <c r="RI22" s="5">
        <v>10769</v>
      </c>
      <c r="RJ22" s="5">
        <v>10188</v>
      </c>
      <c r="RK22" s="5">
        <v>10594</v>
      </c>
      <c r="RL22" s="5">
        <v>9774</v>
      </c>
      <c r="RM22" s="5">
        <v>7651</v>
      </c>
      <c r="RN22" s="5">
        <v>7820</v>
      </c>
      <c r="RO22" s="5">
        <v>24156</v>
      </c>
      <c r="RP22" s="5">
        <v>20191</v>
      </c>
      <c r="RQ22" s="5">
        <v>18023</v>
      </c>
      <c r="RR22" s="5">
        <v>17538</v>
      </c>
      <c r="RS22" s="5">
        <v>20136</v>
      </c>
      <c r="RT22" s="5">
        <v>19691</v>
      </c>
      <c r="RU22" s="5">
        <v>16190</v>
      </c>
      <c r="RV22" s="5">
        <v>17438</v>
      </c>
      <c r="RW22" s="5">
        <v>18248</v>
      </c>
      <c r="RX22" s="5">
        <v>16009</v>
      </c>
      <c r="RY22" s="5">
        <v>18287</v>
      </c>
      <c r="RZ22" s="5">
        <v>17257</v>
      </c>
      <c r="SA22" s="5">
        <v>14746</v>
      </c>
      <c r="SB22" s="5">
        <v>14225</v>
      </c>
      <c r="SC22" s="5">
        <v>12651</v>
      </c>
      <c r="SD22" s="5">
        <v>14294</v>
      </c>
      <c r="SE22" s="5">
        <v>13900</v>
      </c>
      <c r="SF22" s="5">
        <v>12258</v>
      </c>
      <c r="SG22" s="5">
        <v>11926</v>
      </c>
      <c r="SH22" s="5">
        <v>12014</v>
      </c>
      <c r="SI22" s="5">
        <v>11234</v>
      </c>
      <c r="SJ22" s="5">
        <v>10871</v>
      </c>
      <c r="SK22" s="5">
        <v>10423</v>
      </c>
      <c r="SL22" s="5">
        <v>10827</v>
      </c>
      <c r="SM22" s="5">
        <v>10279</v>
      </c>
      <c r="SN22" s="5">
        <v>10251</v>
      </c>
      <c r="SO22" s="5">
        <v>10351</v>
      </c>
      <c r="SP22" s="5">
        <v>10724</v>
      </c>
      <c r="SQ22" s="5">
        <v>10531</v>
      </c>
      <c r="SR22" s="5">
        <v>9879</v>
      </c>
      <c r="SS22" s="5">
        <v>9228</v>
      </c>
      <c r="ST22" s="5">
        <v>10298</v>
      </c>
      <c r="SU22" s="5">
        <v>47756</v>
      </c>
      <c r="SV22" s="5">
        <v>52387</v>
      </c>
      <c r="SW22" s="5">
        <v>45718</v>
      </c>
      <c r="SX22" s="5">
        <v>42612</v>
      </c>
      <c r="SY22" s="5">
        <v>48387</v>
      </c>
      <c r="SZ22" s="5">
        <v>43955</v>
      </c>
      <c r="TA22" s="5">
        <v>38802</v>
      </c>
      <c r="TB22" s="5">
        <v>32628</v>
      </c>
      <c r="TC22" s="5">
        <v>37803</v>
      </c>
      <c r="TD22" s="5">
        <v>27223</v>
      </c>
      <c r="TE22" s="5">
        <v>24039</v>
      </c>
      <c r="TF22" s="5">
        <v>14540</v>
      </c>
      <c r="TG22" s="5">
        <v>12369</v>
      </c>
      <c r="TH22" s="5">
        <v>12278</v>
      </c>
      <c r="TI22" s="5">
        <v>8044</v>
      </c>
      <c r="TJ22" s="5">
        <v>7742</v>
      </c>
      <c r="TK22" s="5">
        <v>8580</v>
      </c>
      <c r="TL22" s="5">
        <v>7532</v>
      </c>
      <c r="TM22" s="5">
        <v>6132</v>
      </c>
      <c r="TN22" s="5">
        <v>7063</v>
      </c>
      <c r="TO22" s="5">
        <v>7540</v>
      </c>
      <c r="TP22" s="5">
        <v>6903</v>
      </c>
      <c r="TQ22" s="5">
        <v>6526</v>
      </c>
      <c r="TR22" s="5">
        <v>6613</v>
      </c>
      <c r="TS22" s="5">
        <v>5726</v>
      </c>
      <c r="TT22" s="5">
        <v>5250</v>
      </c>
      <c r="TU22" s="5">
        <v>5823</v>
      </c>
      <c r="TV22" s="5">
        <v>4978</v>
      </c>
      <c r="TW22" s="5">
        <v>3333</v>
      </c>
      <c r="TX22" s="5">
        <v>3635</v>
      </c>
      <c r="TY22" s="5">
        <v>3974</v>
      </c>
      <c r="TZ22" s="5">
        <v>3762</v>
      </c>
      <c r="UA22" s="5">
        <v>17</v>
      </c>
      <c r="UB22" s="5">
        <v>16</v>
      </c>
      <c r="UC22" s="5">
        <v>14</v>
      </c>
      <c r="UD22" s="5">
        <v>11</v>
      </c>
      <c r="UE22" s="5">
        <v>54</v>
      </c>
      <c r="UF22" s="5">
        <v>270</v>
      </c>
      <c r="UG22" s="5">
        <v>336</v>
      </c>
      <c r="UH22" s="5">
        <v>327</v>
      </c>
      <c r="UI22" s="5">
        <v>348</v>
      </c>
      <c r="UJ22" s="5">
        <v>352</v>
      </c>
      <c r="UK22" s="5">
        <v>304</v>
      </c>
      <c r="UL22" s="5">
        <v>303</v>
      </c>
      <c r="UM22" s="5">
        <v>959</v>
      </c>
      <c r="UN22" s="5">
        <v>1213</v>
      </c>
      <c r="UO22" s="5">
        <v>1070</v>
      </c>
      <c r="UP22" s="5">
        <v>1301</v>
      </c>
      <c r="UQ22" s="5">
        <v>1439</v>
      </c>
      <c r="UR22" s="5">
        <v>378</v>
      </c>
      <c r="US22" s="5">
        <v>329</v>
      </c>
      <c r="UT22" s="5">
        <v>330</v>
      </c>
      <c r="UU22" s="5">
        <v>377</v>
      </c>
      <c r="UV22" s="5">
        <v>537</v>
      </c>
      <c r="UW22" s="5">
        <v>378</v>
      </c>
      <c r="UX22" s="5">
        <v>333</v>
      </c>
      <c r="UY22" s="5">
        <v>188</v>
      </c>
      <c r="UZ22" s="5">
        <v>282</v>
      </c>
      <c r="VA22" s="5">
        <v>50</v>
      </c>
      <c r="VB22" s="5">
        <v>8</v>
      </c>
      <c r="VC22" s="5">
        <v>0</v>
      </c>
      <c r="VD22" s="5">
        <v>1</v>
      </c>
      <c r="VE22" s="5">
        <v>0</v>
      </c>
      <c r="VF22" s="5">
        <v>0</v>
      </c>
      <c r="VG22" s="5">
        <v>62273</v>
      </c>
      <c r="VH22" s="5">
        <v>61197</v>
      </c>
      <c r="VI22" s="5">
        <v>69006</v>
      </c>
      <c r="VJ22" s="5">
        <v>67464</v>
      </c>
      <c r="VK22" s="5">
        <v>67457</v>
      </c>
      <c r="VL22" s="5">
        <v>81334</v>
      </c>
      <c r="VM22" s="5">
        <v>84826</v>
      </c>
      <c r="VN22" s="5">
        <v>83599</v>
      </c>
      <c r="VO22" s="5">
        <v>78240</v>
      </c>
      <c r="VP22" s="5">
        <v>87556</v>
      </c>
      <c r="VQ22" s="5">
        <v>68801</v>
      </c>
      <c r="VR22" s="5">
        <v>57356</v>
      </c>
      <c r="VS22" s="5">
        <v>56914</v>
      </c>
      <c r="VT22" s="5">
        <v>35585</v>
      </c>
      <c r="VU22" s="5">
        <v>24502</v>
      </c>
      <c r="VV22" s="5">
        <v>25784</v>
      </c>
      <c r="VW22" s="5">
        <v>24717</v>
      </c>
      <c r="VX22" s="5">
        <v>22328</v>
      </c>
      <c r="VY22" s="5">
        <v>33112</v>
      </c>
      <c r="VZ22" s="5">
        <v>37456</v>
      </c>
      <c r="WA22" s="5">
        <v>33555</v>
      </c>
      <c r="WB22" s="5">
        <v>33752</v>
      </c>
      <c r="WC22" s="5">
        <v>38355</v>
      </c>
      <c r="WD22" s="5">
        <v>39437</v>
      </c>
      <c r="WE22" s="5">
        <v>41298</v>
      </c>
      <c r="WF22" s="5">
        <v>38778</v>
      </c>
      <c r="WG22" s="5">
        <v>35653</v>
      </c>
      <c r="WH22" s="5">
        <v>34761</v>
      </c>
      <c r="WI22" s="5">
        <v>30949</v>
      </c>
      <c r="WJ22" s="5">
        <v>31702</v>
      </c>
      <c r="WK22" s="5">
        <v>29746</v>
      </c>
      <c r="WL22" s="5">
        <v>27854</v>
      </c>
      <c r="WM22" s="5">
        <v>1724</v>
      </c>
      <c r="WN22" s="5">
        <v>1734</v>
      </c>
      <c r="WO22" s="5">
        <v>1707</v>
      </c>
      <c r="WP22" s="5">
        <v>1476</v>
      </c>
      <c r="WQ22" s="5">
        <v>1313</v>
      </c>
      <c r="WR22" s="5">
        <v>1397</v>
      </c>
      <c r="WS22" s="5">
        <v>1351</v>
      </c>
      <c r="WT22" s="5">
        <v>1222</v>
      </c>
      <c r="WU22" s="5">
        <v>1096</v>
      </c>
      <c r="WV22" s="5">
        <v>1261</v>
      </c>
      <c r="WW22" s="5">
        <v>1183</v>
      </c>
      <c r="WX22" s="5">
        <v>1003</v>
      </c>
      <c r="WY22" s="5">
        <v>1122</v>
      </c>
      <c r="WZ22" s="5">
        <v>1017</v>
      </c>
      <c r="XA22" s="5">
        <v>1072</v>
      </c>
      <c r="XB22" s="5">
        <v>1021</v>
      </c>
      <c r="XC22" s="5">
        <v>1135</v>
      </c>
      <c r="XD22" s="5">
        <v>1005</v>
      </c>
      <c r="XE22" s="5">
        <v>807</v>
      </c>
      <c r="XF22" s="5">
        <v>980</v>
      </c>
      <c r="XG22" s="5">
        <v>940</v>
      </c>
      <c r="XH22" s="5">
        <v>1037</v>
      </c>
      <c r="XI22" s="5">
        <v>1046</v>
      </c>
      <c r="XJ22" s="5">
        <v>1035</v>
      </c>
      <c r="XK22" s="5">
        <v>1268</v>
      </c>
      <c r="XL22" s="5">
        <v>1013</v>
      </c>
      <c r="XM22" s="5">
        <v>834</v>
      </c>
      <c r="XN22" s="5">
        <v>1196</v>
      </c>
      <c r="XO22" s="5">
        <v>1065</v>
      </c>
      <c r="XP22" s="5">
        <v>893</v>
      </c>
      <c r="XQ22" s="5">
        <v>1170</v>
      </c>
      <c r="XR22" s="5">
        <v>944</v>
      </c>
      <c r="XS22" s="2">
        <v>3249</v>
      </c>
      <c r="XT22" s="3" t="s">
        <v>222</v>
      </c>
      <c r="XU22" s="3" t="s">
        <v>222</v>
      </c>
      <c r="XV22" s="3" t="s">
        <v>222</v>
      </c>
      <c r="XW22" s="3" t="s">
        <v>221</v>
      </c>
      <c r="XX22" s="3" t="s">
        <v>222</v>
      </c>
      <c r="XY22" s="3" t="s">
        <v>222</v>
      </c>
      <c r="XZ22" s="3" t="s">
        <v>234</v>
      </c>
    </row>
    <row r="23" spans="1:650" x14ac:dyDescent="0.3">
      <c r="A23" s="1" t="s">
        <v>21</v>
      </c>
      <c r="B23" s="2">
        <v>4057077</v>
      </c>
      <c r="C23" s="5" t="s">
        <v>220</v>
      </c>
      <c r="D23" s="5" t="s">
        <v>220</v>
      </c>
      <c r="E23" s="5" t="s">
        <v>220</v>
      </c>
      <c r="F23" s="5" t="s">
        <v>220</v>
      </c>
      <c r="G23" s="5" t="s">
        <v>220</v>
      </c>
      <c r="H23" s="5" t="s">
        <v>220</v>
      </c>
      <c r="I23" s="5" t="s">
        <v>220</v>
      </c>
      <c r="J23" s="5" t="s">
        <v>220</v>
      </c>
      <c r="K23" s="5" t="s">
        <v>220</v>
      </c>
      <c r="L23" s="5" t="s">
        <v>220</v>
      </c>
      <c r="M23" s="5">
        <v>0</v>
      </c>
      <c r="N23" s="5">
        <v>19</v>
      </c>
      <c r="O23" s="5">
        <v>8</v>
      </c>
      <c r="P23" s="5">
        <v>0</v>
      </c>
      <c r="Q23" s="5">
        <v>0</v>
      </c>
      <c r="R23" s="5">
        <v>0</v>
      </c>
      <c r="S23" s="5">
        <v>10061</v>
      </c>
      <c r="T23" s="5">
        <v>-891</v>
      </c>
      <c r="U23" s="5">
        <v>891</v>
      </c>
      <c r="V23" s="5">
        <v>0</v>
      </c>
      <c r="W23" s="5">
        <v>0</v>
      </c>
      <c r="X23" s="5">
        <v>0</v>
      </c>
      <c r="Y23" s="5">
        <v>0</v>
      </c>
      <c r="Z23" s="5">
        <v>0</v>
      </c>
      <c r="AA23" s="5">
        <v>0</v>
      </c>
      <c r="AB23" s="5">
        <v>0</v>
      </c>
      <c r="AC23" s="5">
        <v>0</v>
      </c>
      <c r="AD23" s="5">
        <v>0</v>
      </c>
      <c r="AE23" s="5">
        <v>0</v>
      </c>
      <c r="AF23" s="5">
        <v>0</v>
      </c>
      <c r="AG23" s="5">
        <v>0</v>
      </c>
      <c r="AH23" s="5">
        <v>460</v>
      </c>
      <c r="AI23" s="5" t="s">
        <v>220</v>
      </c>
      <c r="AJ23" s="5" t="s">
        <v>220</v>
      </c>
      <c r="AK23" s="5" t="s">
        <v>220</v>
      </c>
      <c r="AL23" s="5" t="s">
        <v>220</v>
      </c>
      <c r="AM23" s="5" t="s">
        <v>220</v>
      </c>
      <c r="AN23" s="5" t="s">
        <v>220</v>
      </c>
      <c r="AO23" s="5" t="s">
        <v>220</v>
      </c>
      <c r="AP23" s="5" t="s">
        <v>220</v>
      </c>
      <c r="AQ23" s="5" t="s">
        <v>220</v>
      </c>
      <c r="AR23" s="5" t="s">
        <v>220</v>
      </c>
      <c r="AS23" s="5">
        <v>0</v>
      </c>
      <c r="AT23" s="5">
        <v>0</v>
      </c>
      <c r="AU23" s="5">
        <v>0</v>
      </c>
      <c r="AV23" s="5">
        <v>1811</v>
      </c>
      <c r="AW23" s="5">
        <v>-2188</v>
      </c>
      <c r="AX23" s="5">
        <v>106</v>
      </c>
      <c r="AY23" s="5">
        <v>124230</v>
      </c>
      <c r="AZ23" s="5">
        <v>13227</v>
      </c>
      <c r="BA23" s="5">
        <v>10994</v>
      </c>
      <c r="BB23" s="5">
        <v>17948</v>
      </c>
      <c r="BC23" s="5">
        <v>4633</v>
      </c>
      <c r="BD23" s="5">
        <v>8620</v>
      </c>
      <c r="BE23" s="5">
        <v>11935</v>
      </c>
      <c r="BF23" s="5">
        <v>26930</v>
      </c>
      <c r="BG23" s="5">
        <v>22874</v>
      </c>
      <c r="BH23" s="5">
        <v>5589</v>
      </c>
      <c r="BI23" s="5">
        <v>4391</v>
      </c>
      <c r="BJ23" s="5">
        <v>7781</v>
      </c>
      <c r="BK23" s="5">
        <v>8098</v>
      </c>
      <c r="BL23" s="5">
        <v>4645</v>
      </c>
      <c r="BM23" s="5">
        <v>4341</v>
      </c>
      <c r="BN23" s="5">
        <v>7673</v>
      </c>
      <c r="BO23" s="5" t="s">
        <v>220</v>
      </c>
      <c r="BP23" s="5" t="s">
        <v>220</v>
      </c>
      <c r="BQ23" s="5" t="s">
        <v>220</v>
      </c>
      <c r="BR23" s="5" t="s">
        <v>220</v>
      </c>
      <c r="BS23" s="5" t="s">
        <v>220</v>
      </c>
      <c r="BT23" s="5" t="s">
        <v>220</v>
      </c>
      <c r="BU23" s="5" t="s">
        <v>220</v>
      </c>
      <c r="BV23" s="5" t="s">
        <v>220</v>
      </c>
      <c r="BW23" s="5" t="s">
        <v>220</v>
      </c>
      <c r="BX23" s="5" t="s">
        <v>220</v>
      </c>
      <c r="BY23" s="5">
        <v>4560</v>
      </c>
      <c r="BZ23" s="5">
        <v>2917</v>
      </c>
      <c r="CA23" s="5">
        <v>6866</v>
      </c>
      <c r="CB23" s="5">
        <v>7972</v>
      </c>
      <c r="CC23" s="5">
        <v>19575</v>
      </c>
      <c r="CD23" s="5">
        <v>918</v>
      </c>
      <c r="CE23" s="5">
        <v>1041</v>
      </c>
      <c r="CF23" s="5">
        <v>836</v>
      </c>
      <c r="CG23" s="5">
        <v>-4311</v>
      </c>
      <c r="CH23" s="5">
        <v>4448</v>
      </c>
      <c r="CI23" s="5">
        <v>533</v>
      </c>
      <c r="CJ23" s="5">
        <v>1960</v>
      </c>
      <c r="CK23" s="5">
        <v>1686</v>
      </c>
      <c r="CL23" s="5">
        <v>1050</v>
      </c>
      <c r="CM23" s="5">
        <v>7378</v>
      </c>
      <c r="CN23" s="5">
        <v>602</v>
      </c>
      <c r="CO23" s="5">
        <v>545</v>
      </c>
      <c r="CP23" s="5">
        <v>-643</v>
      </c>
      <c r="CQ23" s="5">
        <v>2750</v>
      </c>
      <c r="CR23" s="5">
        <v>1704</v>
      </c>
      <c r="CS23" s="5">
        <v>965</v>
      </c>
      <c r="CT23" s="5">
        <v>648</v>
      </c>
      <c r="CU23" s="5" t="s">
        <v>220</v>
      </c>
      <c r="CV23" s="5" t="s">
        <v>220</v>
      </c>
      <c r="CW23" s="5" t="s">
        <v>220</v>
      </c>
      <c r="CX23" s="5" t="s">
        <v>220</v>
      </c>
      <c r="CY23" s="5" t="s">
        <v>220</v>
      </c>
      <c r="CZ23" s="5" t="s">
        <v>220</v>
      </c>
      <c r="DA23" s="5" t="s">
        <v>220</v>
      </c>
      <c r="DB23" s="5" t="s">
        <v>220</v>
      </c>
      <c r="DC23" s="5" t="s">
        <v>220</v>
      </c>
      <c r="DD23" s="5" t="s">
        <v>220</v>
      </c>
      <c r="DE23" s="5">
        <v>35760</v>
      </c>
      <c r="DF23" s="5">
        <v>38563</v>
      </c>
      <c r="DG23" s="5">
        <v>26683</v>
      </c>
      <c r="DH23" s="5">
        <v>36508</v>
      </c>
      <c r="DI23" s="5">
        <v>32176</v>
      </c>
      <c r="DJ23" s="5">
        <v>24375</v>
      </c>
      <c r="DK23" s="5">
        <v>23099</v>
      </c>
      <c r="DL23" s="5">
        <v>22426</v>
      </c>
      <c r="DM23" s="5">
        <v>17349</v>
      </c>
      <c r="DN23" s="5">
        <v>17184</v>
      </c>
      <c r="DO23" s="5">
        <v>19649</v>
      </c>
      <c r="DP23" s="5">
        <v>19655</v>
      </c>
      <c r="DQ23" s="5">
        <v>16637</v>
      </c>
      <c r="DR23" s="5">
        <v>25942</v>
      </c>
      <c r="DS23" s="5">
        <v>24811</v>
      </c>
      <c r="DT23" s="5">
        <v>25591</v>
      </c>
      <c r="DU23" s="5">
        <v>27834</v>
      </c>
      <c r="DV23" s="5">
        <v>28512</v>
      </c>
      <c r="DW23" s="5">
        <v>24152</v>
      </c>
      <c r="DX23" s="5">
        <v>20859</v>
      </c>
      <c r="DY23" s="5">
        <v>22666</v>
      </c>
      <c r="DZ23" s="5">
        <v>20087</v>
      </c>
      <c r="EA23" s="5" t="s">
        <v>220</v>
      </c>
      <c r="EB23" s="5" t="s">
        <v>220</v>
      </c>
      <c r="EC23" s="5" t="s">
        <v>220</v>
      </c>
      <c r="ED23" s="5" t="s">
        <v>220</v>
      </c>
      <c r="EE23" s="5" t="s">
        <v>220</v>
      </c>
      <c r="EF23" s="5" t="s">
        <v>220</v>
      </c>
      <c r="EG23" s="5" t="s">
        <v>220</v>
      </c>
      <c r="EH23" s="5" t="s">
        <v>220</v>
      </c>
      <c r="EI23" s="5" t="s">
        <v>220</v>
      </c>
      <c r="EJ23" s="5" t="s">
        <v>220</v>
      </c>
      <c r="EK23" s="5">
        <v>3221</v>
      </c>
      <c r="EL23" s="5">
        <v>7092</v>
      </c>
      <c r="EM23" s="5">
        <v>5440</v>
      </c>
      <c r="EN23" s="5">
        <v>2522</v>
      </c>
      <c r="EO23" s="5">
        <v>3613</v>
      </c>
      <c r="EP23" s="5">
        <v>2672</v>
      </c>
      <c r="EQ23" s="5">
        <v>3559</v>
      </c>
      <c r="ER23" s="5">
        <v>2198</v>
      </c>
      <c r="ES23" s="5">
        <v>1020</v>
      </c>
      <c r="ET23" s="5">
        <v>2902</v>
      </c>
      <c r="EU23" s="5">
        <v>77</v>
      </c>
      <c r="EV23" s="5">
        <v>1128</v>
      </c>
      <c r="EW23" s="5">
        <v>933</v>
      </c>
      <c r="EX23" s="5">
        <v>773</v>
      </c>
      <c r="EY23" s="5">
        <v>1967</v>
      </c>
      <c r="EZ23" s="5">
        <v>1841</v>
      </c>
      <c r="FA23" s="5">
        <v>1795</v>
      </c>
      <c r="FB23" s="5">
        <v>2497</v>
      </c>
      <c r="FC23" s="5">
        <v>1985</v>
      </c>
      <c r="FD23" s="5">
        <v>2267</v>
      </c>
      <c r="FE23" s="5">
        <v>1379</v>
      </c>
      <c r="FF23" s="5">
        <v>2518</v>
      </c>
      <c r="FG23" s="5" t="s">
        <v>220</v>
      </c>
      <c r="FH23" s="5" t="s">
        <v>220</v>
      </c>
      <c r="FI23" s="5" t="s">
        <v>220</v>
      </c>
      <c r="FJ23" s="5" t="s">
        <v>220</v>
      </c>
      <c r="FK23" s="5" t="s">
        <v>220</v>
      </c>
      <c r="FL23" s="5" t="s">
        <v>220</v>
      </c>
      <c r="FM23" s="5" t="s">
        <v>220</v>
      </c>
      <c r="FN23" s="5" t="s">
        <v>220</v>
      </c>
      <c r="FO23" s="5" t="s">
        <v>220</v>
      </c>
      <c r="FP23" s="5" t="s">
        <v>220</v>
      </c>
      <c r="FQ23" s="5">
        <v>0</v>
      </c>
      <c r="FR23" s="5">
        <v>0</v>
      </c>
      <c r="FS23" s="5">
        <v>0</v>
      </c>
      <c r="FT23" s="5">
        <v>0</v>
      </c>
      <c r="FU23" s="5" t="s">
        <v>220</v>
      </c>
      <c r="FV23" s="5" t="s">
        <v>220</v>
      </c>
      <c r="FW23" s="5" t="s">
        <v>220</v>
      </c>
      <c r="FX23" s="5" t="s">
        <v>220</v>
      </c>
      <c r="FY23" s="5" t="s">
        <v>220</v>
      </c>
      <c r="FZ23" s="5" t="s">
        <v>220</v>
      </c>
      <c r="GA23" s="5" t="s">
        <v>220</v>
      </c>
      <c r="GB23" s="5" t="s">
        <v>220</v>
      </c>
      <c r="GC23" s="5" t="s">
        <v>220</v>
      </c>
      <c r="GD23" s="5" t="s">
        <v>220</v>
      </c>
      <c r="GE23" s="5" t="s">
        <v>220</v>
      </c>
      <c r="GF23" s="5" t="s">
        <v>220</v>
      </c>
      <c r="GG23" s="5" t="s">
        <v>220</v>
      </c>
      <c r="GH23" s="5" t="s">
        <v>220</v>
      </c>
      <c r="GI23" s="5" t="s">
        <v>220</v>
      </c>
      <c r="GJ23" s="5" t="s">
        <v>220</v>
      </c>
      <c r="GK23" s="5" t="s">
        <v>220</v>
      </c>
      <c r="GL23" s="5" t="s">
        <v>220</v>
      </c>
      <c r="GM23" s="5" t="s">
        <v>220</v>
      </c>
      <c r="GN23" s="5" t="s">
        <v>220</v>
      </c>
      <c r="GO23" s="5" t="s">
        <v>220</v>
      </c>
      <c r="GP23" s="5" t="s">
        <v>220</v>
      </c>
      <c r="GQ23" s="5" t="s">
        <v>220</v>
      </c>
      <c r="GR23" s="5" t="s">
        <v>220</v>
      </c>
      <c r="GS23" s="5" t="s">
        <v>220</v>
      </c>
      <c r="GT23" s="5" t="s">
        <v>220</v>
      </c>
      <c r="GU23" s="5" t="s">
        <v>220</v>
      </c>
      <c r="GV23" s="5" t="s">
        <v>220</v>
      </c>
      <c r="GW23" s="5">
        <v>43542</v>
      </c>
      <c r="GX23" s="5">
        <v>48590</v>
      </c>
      <c r="GY23" s="5">
        <v>38996</v>
      </c>
      <c r="GZ23" s="5">
        <v>48813</v>
      </c>
      <c r="HA23" s="5">
        <v>53177</v>
      </c>
      <c r="HB23" s="5">
        <v>28072</v>
      </c>
      <c r="HC23" s="5">
        <v>161990</v>
      </c>
      <c r="HD23" s="5">
        <v>37797</v>
      </c>
      <c r="HE23" s="5">
        <v>25943</v>
      </c>
      <c r="HF23" s="5">
        <v>42482</v>
      </c>
      <c r="HG23" s="5">
        <v>24892</v>
      </c>
      <c r="HH23" s="5">
        <v>31363</v>
      </c>
      <c r="HI23" s="5">
        <v>31191</v>
      </c>
      <c r="HJ23" s="5">
        <v>54695</v>
      </c>
      <c r="HK23" s="5">
        <v>57030</v>
      </c>
      <c r="HL23" s="5">
        <v>33623</v>
      </c>
      <c r="HM23" s="5">
        <v>34566</v>
      </c>
      <c r="HN23" s="5">
        <v>38147</v>
      </c>
      <c r="HO23" s="5">
        <v>36985</v>
      </c>
      <c r="HP23" s="5">
        <v>29476</v>
      </c>
      <c r="HQ23" s="5">
        <v>29351</v>
      </c>
      <c r="HR23" s="5">
        <v>31386</v>
      </c>
      <c r="HS23" s="5" t="s">
        <v>220</v>
      </c>
      <c r="HT23" s="5" t="s">
        <v>220</v>
      </c>
      <c r="HU23" s="5" t="s">
        <v>220</v>
      </c>
      <c r="HV23" s="5" t="s">
        <v>220</v>
      </c>
      <c r="HW23" s="5" t="s">
        <v>220</v>
      </c>
      <c r="HX23" s="5" t="s">
        <v>220</v>
      </c>
      <c r="HY23" s="5" t="s">
        <v>220</v>
      </c>
      <c r="HZ23" s="5" t="s">
        <v>220</v>
      </c>
      <c r="IA23" s="5" t="s">
        <v>220</v>
      </c>
      <c r="IB23" s="5" t="s">
        <v>220</v>
      </c>
      <c r="IC23" s="5">
        <v>168214</v>
      </c>
      <c r="ID23" s="5">
        <v>276692</v>
      </c>
      <c r="IE23" s="5">
        <v>256468</v>
      </c>
      <c r="IF23" s="5">
        <v>210050</v>
      </c>
      <c r="IG23" s="5">
        <v>212041</v>
      </c>
      <c r="IH23" s="5">
        <v>206044</v>
      </c>
      <c r="II23" s="5">
        <v>284181</v>
      </c>
      <c r="IJ23" s="5">
        <v>165166</v>
      </c>
      <c r="IK23" s="5">
        <v>226724</v>
      </c>
      <c r="IL23" s="5">
        <v>178794</v>
      </c>
      <c r="IM23" s="5">
        <v>150618</v>
      </c>
      <c r="IN23" s="5">
        <v>136676</v>
      </c>
      <c r="IO23" s="5">
        <v>128200</v>
      </c>
      <c r="IP23" s="5">
        <v>113739</v>
      </c>
      <c r="IQ23" s="5">
        <v>118052</v>
      </c>
      <c r="IR23" s="5">
        <v>116886</v>
      </c>
      <c r="IS23" s="5">
        <v>110641</v>
      </c>
      <c r="IT23" s="5">
        <v>107578</v>
      </c>
      <c r="IU23" s="5">
        <v>116453</v>
      </c>
      <c r="IV23" s="5">
        <v>107560</v>
      </c>
      <c r="IW23" s="5">
        <v>101273</v>
      </c>
      <c r="IX23" s="5">
        <v>106947</v>
      </c>
      <c r="IY23" s="5" t="s">
        <v>220</v>
      </c>
      <c r="IZ23" s="5" t="s">
        <v>220</v>
      </c>
      <c r="JA23" s="5" t="s">
        <v>220</v>
      </c>
      <c r="JB23" s="5" t="s">
        <v>220</v>
      </c>
      <c r="JC23" s="5" t="s">
        <v>220</v>
      </c>
      <c r="JD23" s="5" t="s">
        <v>220</v>
      </c>
      <c r="JE23" s="5" t="s">
        <v>220</v>
      </c>
      <c r="JF23" s="5" t="s">
        <v>220</v>
      </c>
      <c r="JG23" s="5" t="s">
        <v>220</v>
      </c>
      <c r="JH23" s="5" t="s">
        <v>220</v>
      </c>
      <c r="JI23" s="5">
        <v>0</v>
      </c>
      <c r="JJ23" s="5">
        <v>63</v>
      </c>
      <c r="JK23" s="5">
        <v>96</v>
      </c>
      <c r="JL23" s="5">
        <v>1432</v>
      </c>
      <c r="JM23" s="5">
        <v>1377</v>
      </c>
      <c r="JN23" s="5">
        <v>2262</v>
      </c>
      <c r="JO23" s="5">
        <v>19706</v>
      </c>
      <c r="JP23" s="5">
        <v>24425</v>
      </c>
      <c r="JQ23" s="5">
        <v>14431</v>
      </c>
      <c r="JR23" s="5">
        <v>18216</v>
      </c>
      <c r="JS23" s="5">
        <v>20975</v>
      </c>
      <c r="JT23" s="5">
        <v>19901</v>
      </c>
      <c r="JU23" s="5">
        <v>16540</v>
      </c>
      <c r="JV23" s="5">
        <v>14994</v>
      </c>
      <c r="JW23" s="5">
        <v>18336</v>
      </c>
      <c r="JX23" s="5">
        <v>16268</v>
      </c>
      <c r="JY23" s="5">
        <v>16866</v>
      </c>
      <c r="JZ23" s="5">
        <v>15903</v>
      </c>
      <c r="KA23" s="5">
        <v>16974</v>
      </c>
      <c r="KB23" s="5">
        <v>15062</v>
      </c>
      <c r="KC23" s="5">
        <v>14606</v>
      </c>
      <c r="KD23" s="5">
        <v>14271</v>
      </c>
      <c r="KE23" s="5" t="s">
        <v>220</v>
      </c>
      <c r="KF23" s="5" t="s">
        <v>220</v>
      </c>
      <c r="KG23" s="5" t="s">
        <v>220</v>
      </c>
      <c r="KH23" s="5" t="s">
        <v>220</v>
      </c>
      <c r="KI23" s="5" t="s">
        <v>220</v>
      </c>
      <c r="KJ23" s="5" t="s">
        <v>220</v>
      </c>
      <c r="KK23" s="5" t="s">
        <v>220</v>
      </c>
      <c r="KL23" s="5" t="s">
        <v>220</v>
      </c>
      <c r="KM23" s="5" t="s">
        <v>220</v>
      </c>
      <c r="KN23" s="5" t="s">
        <v>220</v>
      </c>
      <c r="KO23" s="5">
        <v>2922</v>
      </c>
      <c r="KP23" s="5">
        <v>1789</v>
      </c>
      <c r="KQ23" s="5">
        <v>7897</v>
      </c>
      <c r="KR23" s="5">
        <v>267</v>
      </c>
      <c r="KS23" s="5">
        <v>2578</v>
      </c>
      <c r="KT23" s="5">
        <v>2885</v>
      </c>
      <c r="KU23" s="5">
        <v>33061</v>
      </c>
      <c r="KV23" s="5">
        <v>3233</v>
      </c>
      <c r="KW23" s="5">
        <v>2041</v>
      </c>
      <c r="KX23" s="5">
        <v>978</v>
      </c>
      <c r="KY23" s="5">
        <v>916</v>
      </c>
      <c r="KZ23" s="5">
        <v>1053</v>
      </c>
      <c r="LA23" s="5">
        <v>1266</v>
      </c>
      <c r="LB23" s="5">
        <v>585</v>
      </c>
      <c r="LC23" s="5">
        <v>693</v>
      </c>
      <c r="LD23" s="5">
        <v>623</v>
      </c>
      <c r="LE23" s="5">
        <v>650</v>
      </c>
      <c r="LF23" s="5">
        <v>699</v>
      </c>
      <c r="LG23" s="5">
        <v>1034</v>
      </c>
      <c r="LH23" s="5">
        <v>940</v>
      </c>
      <c r="LI23" s="5">
        <v>858</v>
      </c>
      <c r="LJ23" s="5">
        <v>690</v>
      </c>
      <c r="LK23" s="5" t="s">
        <v>220</v>
      </c>
      <c r="LL23" s="5" t="s">
        <v>220</v>
      </c>
      <c r="LM23" s="5" t="s">
        <v>220</v>
      </c>
      <c r="LN23" s="5" t="s">
        <v>220</v>
      </c>
      <c r="LO23" s="5" t="s">
        <v>220</v>
      </c>
      <c r="LP23" s="5" t="s">
        <v>220</v>
      </c>
      <c r="LQ23" s="5" t="s">
        <v>220</v>
      </c>
      <c r="LR23" s="5" t="s">
        <v>220</v>
      </c>
      <c r="LS23" s="5" t="s">
        <v>220</v>
      </c>
      <c r="LT23" s="5" t="s">
        <v>220</v>
      </c>
      <c r="LU23" s="5">
        <v>1755</v>
      </c>
      <c r="LV23" s="5">
        <v>1231</v>
      </c>
      <c r="LW23" s="5">
        <v>1358</v>
      </c>
      <c r="LX23" s="5">
        <v>1082</v>
      </c>
      <c r="LY23" s="5">
        <v>1517</v>
      </c>
      <c r="LZ23" s="5">
        <v>1390</v>
      </c>
      <c r="MA23" s="5">
        <v>897</v>
      </c>
      <c r="MB23" s="5">
        <v>1273</v>
      </c>
      <c r="MC23" s="5">
        <v>1323</v>
      </c>
      <c r="MD23" s="5">
        <v>1196</v>
      </c>
      <c r="ME23" s="5">
        <v>745</v>
      </c>
      <c r="MF23" s="5">
        <v>612</v>
      </c>
      <c r="MG23" s="5">
        <v>780</v>
      </c>
      <c r="MH23" s="5">
        <v>401</v>
      </c>
      <c r="MI23" s="5">
        <v>699</v>
      </c>
      <c r="MJ23" s="5">
        <v>546</v>
      </c>
      <c r="MK23" s="5">
        <v>818</v>
      </c>
      <c r="ML23" s="5">
        <v>871</v>
      </c>
      <c r="MM23" s="5">
        <v>602</v>
      </c>
      <c r="MN23" s="5">
        <v>556</v>
      </c>
      <c r="MO23" s="5">
        <v>651</v>
      </c>
      <c r="MP23" s="5">
        <v>569</v>
      </c>
      <c r="MQ23" s="5" t="s">
        <v>220</v>
      </c>
      <c r="MR23" s="5" t="s">
        <v>220</v>
      </c>
      <c r="MS23" s="5" t="s">
        <v>220</v>
      </c>
      <c r="MT23" s="5" t="s">
        <v>220</v>
      </c>
      <c r="MU23" s="5" t="s">
        <v>220</v>
      </c>
      <c r="MV23" s="5" t="s">
        <v>220</v>
      </c>
      <c r="MW23" s="5" t="s">
        <v>220</v>
      </c>
      <c r="MX23" s="5" t="s">
        <v>220</v>
      </c>
      <c r="MY23" s="5" t="s">
        <v>220</v>
      </c>
      <c r="MZ23" s="5" t="s">
        <v>220</v>
      </c>
      <c r="NA23" s="5">
        <v>191</v>
      </c>
      <c r="NB23" s="5">
        <v>144</v>
      </c>
      <c r="NC23" s="5">
        <v>25</v>
      </c>
      <c r="ND23" s="5">
        <v>576</v>
      </c>
      <c r="NE23" s="5" t="s">
        <v>220</v>
      </c>
      <c r="NF23" s="5" t="s">
        <v>220</v>
      </c>
      <c r="NG23" s="5" t="s">
        <v>220</v>
      </c>
      <c r="NH23" s="5" t="s">
        <v>220</v>
      </c>
      <c r="NI23" s="5" t="s">
        <v>220</v>
      </c>
      <c r="NJ23" s="5" t="s">
        <v>220</v>
      </c>
      <c r="NK23" s="5" t="s">
        <v>220</v>
      </c>
      <c r="NL23" s="5" t="s">
        <v>220</v>
      </c>
      <c r="NM23" s="5" t="s">
        <v>220</v>
      </c>
      <c r="NN23" s="5" t="s">
        <v>220</v>
      </c>
      <c r="NO23" s="5" t="s">
        <v>220</v>
      </c>
      <c r="NP23" s="5" t="s">
        <v>220</v>
      </c>
      <c r="NQ23" s="5" t="s">
        <v>220</v>
      </c>
      <c r="NR23" s="5" t="s">
        <v>220</v>
      </c>
      <c r="NS23" s="5" t="s">
        <v>220</v>
      </c>
      <c r="NT23" s="5" t="s">
        <v>220</v>
      </c>
      <c r="NU23" s="5" t="s">
        <v>220</v>
      </c>
      <c r="NV23" s="5" t="s">
        <v>220</v>
      </c>
      <c r="NW23" s="5" t="s">
        <v>220</v>
      </c>
      <c r="NX23" s="5" t="s">
        <v>220</v>
      </c>
      <c r="NY23" s="5" t="s">
        <v>220</v>
      </c>
      <c r="NZ23" s="5" t="s">
        <v>220</v>
      </c>
      <c r="OA23" s="5" t="s">
        <v>220</v>
      </c>
      <c r="OB23" s="5" t="s">
        <v>220</v>
      </c>
      <c r="OC23" s="5" t="s">
        <v>220</v>
      </c>
      <c r="OD23" s="5" t="s">
        <v>220</v>
      </c>
      <c r="OE23" s="5" t="s">
        <v>220</v>
      </c>
      <c r="OF23" s="5" t="s">
        <v>220</v>
      </c>
      <c r="OG23" s="5">
        <v>0</v>
      </c>
      <c r="OH23" s="5">
        <v>0</v>
      </c>
      <c r="OI23" s="5">
        <v>0</v>
      </c>
      <c r="OJ23" s="5">
        <v>0</v>
      </c>
      <c r="OK23" s="5" t="s">
        <v>220</v>
      </c>
      <c r="OL23" s="5" t="s">
        <v>220</v>
      </c>
      <c r="OM23" s="5" t="s">
        <v>220</v>
      </c>
      <c r="ON23" s="5" t="s">
        <v>220</v>
      </c>
      <c r="OO23" s="5" t="s">
        <v>220</v>
      </c>
      <c r="OP23" s="5" t="s">
        <v>220</v>
      </c>
      <c r="OQ23" s="5" t="s">
        <v>220</v>
      </c>
      <c r="OR23" s="5" t="s">
        <v>220</v>
      </c>
      <c r="OS23" s="5" t="s">
        <v>220</v>
      </c>
      <c r="OT23" s="5" t="s">
        <v>220</v>
      </c>
      <c r="OU23" s="5" t="s">
        <v>220</v>
      </c>
      <c r="OV23" s="5" t="s">
        <v>220</v>
      </c>
      <c r="OW23" s="5" t="s">
        <v>220</v>
      </c>
      <c r="OX23" s="5" t="s">
        <v>220</v>
      </c>
      <c r="OY23" s="5" t="s">
        <v>220</v>
      </c>
      <c r="OZ23" s="5" t="s">
        <v>220</v>
      </c>
      <c r="PA23" s="5" t="s">
        <v>220</v>
      </c>
      <c r="PB23" s="5" t="s">
        <v>220</v>
      </c>
      <c r="PC23" s="5" t="s">
        <v>220</v>
      </c>
      <c r="PD23" s="5" t="s">
        <v>220</v>
      </c>
      <c r="PE23" s="5" t="s">
        <v>220</v>
      </c>
      <c r="PF23" s="5" t="s">
        <v>220</v>
      </c>
      <c r="PG23" s="5" t="s">
        <v>220</v>
      </c>
      <c r="PH23" s="5" t="s">
        <v>220</v>
      </c>
      <c r="PI23" s="5" t="s">
        <v>220</v>
      </c>
      <c r="PJ23" s="5" t="s">
        <v>220</v>
      </c>
      <c r="PK23" s="5" t="s">
        <v>220</v>
      </c>
      <c r="PL23" s="5" t="s">
        <v>220</v>
      </c>
      <c r="PM23" s="5">
        <v>11997</v>
      </c>
      <c r="PN23" s="5">
        <v>12520</v>
      </c>
      <c r="PO23" s="5">
        <v>12061</v>
      </c>
      <c r="PP23" s="5">
        <v>10899</v>
      </c>
      <c r="PQ23" s="5">
        <v>9488</v>
      </c>
      <c r="PR23" s="5">
        <v>10668</v>
      </c>
      <c r="PS23" s="5">
        <v>8456</v>
      </c>
      <c r="PT23" s="5">
        <v>6928</v>
      </c>
      <c r="PU23" s="5">
        <v>7147</v>
      </c>
      <c r="PV23" s="5">
        <v>7469</v>
      </c>
      <c r="PW23" s="5">
        <v>5544</v>
      </c>
      <c r="PX23" s="5">
        <v>5127</v>
      </c>
      <c r="PY23" s="5">
        <v>6353</v>
      </c>
      <c r="PZ23" s="5">
        <v>6886</v>
      </c>
      <c r="QA23" s="5">
        <v>7369</v>
      </c>
      <c r="QB23" s="5">
        <v>7145</v>
      </c>
      <c r="QC23" s="5">
        <v>7313</v>
      </c>
      <c r="QD23" s="5">
        <v>6954</v>
      </c>
      <c r="QE23" s="5">
        <v>6920</v>
      </c>
      <c r="QF23" s="5">
        <v>6610</v>
      </c>
      <c r="QG23" s="5">
        <v>6273</v>
      </c>
      <c r="QH23" s="5">
        <v>5938</v>
      </c>
      <c r="QI23" s="5" t="s">
        <v>220</v>
      </c>
      <c r="QJ23" s="5" t="s">
        <v>220</v>
      </c>
      <c r="QK23" s="5" t="s">
        <v>220</v>
      </c>
      <c r="QL23" s="5" t="s">
        <v>220</v>
      </c>
      <c r="QM23" s="5" t="s">
        <v>220</v>
      </c>
      <c r="QN23" s="5" t="s">
        <v>220</v>
      </c>
      <c r="QO23" s="5" t="s">
        <v>220</v>
      </c>
      <c r="QP23" s="5" t="s">
        <v>220</v>
      </c>
      <c r="QQ23" s="5" t="s">
        <v>220</v>
      </c>
      <c r="QR23" s="5" t="s">
        <v>220</v>
      </c>
      <c r="QS23" s="5">
        <v>15028</v>
      </c>
      <c r="QT23" s="5">
        <v>19504</v>
      </c>
      <c r="QU23" s="5">
        <v>12148</v>
      </c>
      <c r="QV23" s="5">
        <v>15129</v>
      </c>
      <c r="QW23" s="5">
        <v>11654</v>
      </c>
      <c r="QX23" s="5">
        <v>12074</v>
      </c>
      <c r="QY23" s="5">
        <v>12408</v>
      </c>
      <c r="QZ23" s="5">
        <v>11697</v>
      </c>
      <c r="RA23" s="5">
        <v>10337</v>
      </c>
      <c r="RB23" s="5">
        <v>8348</v>
      </c>
      <c r="RC23" s="5">
        <v>7136</v>
      </c>
      <c r="RD23" s="5">
        <v>8128</v>
      </c>
      <c r="RE23" s="5">
        <v>6286</v>
      </c>
      <c r="RF23" s="5">
        <v>6095</v>
      </c>
      <c r="RG23" s="5">
        <v>7205</v>
      </c>
      <c r="RH23" s="5">
        <v>6830</v>
      </c>
      <c r="RI23" s="5">
        <v>7512</v>
      </c>
      <c r="RJ23" s="5">
        <v>7304</v>
      </c>
      <c r="RK23" s="5">
        <v>7330</v>
      </c>
      <c r="RL23" s="5">
        <v>7800</v>
      </c>
      <c r="RM23" s="5">
        <v>6592</v>
      </c>
      <c r="RN23" s="5">
        <v>7013</v>
      </c>
      <c r="RO23" s="5" t="s">
        <v>220</v>
      </c>
      <c r="RP23" s="5" t="s">
        <v>220</v>
      </c>
      <c r="RQ23" s="5" t="s">
        <v>220</v>
      </c>
      <c r="RR23" s="5" t="s">
        <v>220</v>
      </c>
      <c r="RS23" s="5" t="s">
        <v>220</v>
      </c>
      <c r="RT23" s="5" t="s">
        <v>220</v>
      </c>
      <c r="RU23" s="5" t="s">
        <v>220</v>
      </c>
      <c r="RV23" s="5" t="s">
        <v>220</v>
      </c>
      <c r="RW23" s="5" t="s">
        <v>220</v>
      </c>
      <c r="RX23" s="5" t="s">
        <v>220</v>
      </c>
      <c r="RY23" s="5">
        <v>10333</v>
      </c>
      <c r="RZ23" s="5">
        <v>10958</v>
      </c>
      <c r="SA23" s="5">
        <v>12091</v>
      </c>
      <c r="SB23" s="5">
        <v>4932</v>
      </c>
      <c r="SC23" s="5">
        <v>9767</v>
      </c>
      <c r="SD23" s="5">
        <v>5239</v>
      </c>
      <c r="SE23" s="5">
        <v>13341</v>
      </c>
      <c r="SF23" s="5">
        <v>8486</v>
      </c>
      <c r="SG23" s="5">
        <v>10041</v>
      </c>
      <c r="SH23" s="5">
        <v>7501</v>
      </c>
      <c r="SI23" s="5">
        <v>6028</v>
      </c>
      <c r="SJ23" s="5">
        <v>7525</v>
      </c>
      <c r="SK23" s="5">
        <v>5717</v>
      </c>
      <c r="SL23" s="5">
        <v>5946</v>
      </c>
      <c r="SM23" s="5">
        <v>5391</v>
      </c>
      <c r="SN23" s="5">
        <v>5313</v>
      </c>
      <c r="SO23" s="5">
        <v>5071</v>
      </c>
      <c r="SP23" s="5">
        <v>5339</v>
      </c>
      <c r="SQ23" s="5">
        <v>5399</v>
      </c>
      <c r="SR23" s="5">
        <v>5005</v>
      </c>
      <c r="SS23" s="5">
        <v>4858</v>
      </c>
      <c r="ST23" s="5">
        <v>5448</v>
      </c>
      <c r="SU23" s="5" t="s">
        <v>220</v>
      </c>
      <c r="SV23" s="5" t="s">
        <v>220</v>
      </c>
      <c r="SW23" s="5" t="s">
        <v>220</v>
      </c>
      <c r="SX23" s="5" t="s">
        <v>220</v>
      </c>
      <c r="SY23" s="5" t="s">
        <v>220</v>
      </c>
      <c r="SZ23" s="5" t="s">
        <v>220</v>
      </c>
      <c r="TA23" s="5" t="s">
        <v>220</v>
      </c>
      <c r="TB23" s="5" t="s">
        <v>220</v>
      </c>
      <c r="TC23" s="5" t="s">
        <v>220</v>
      </c>
      <c r="TD23" s="5" t="s">
        <v>220</v>
      </c>
      <c r="TE23" s="5">
        <v>865</v>
      </c>
      <c r="TF23" s="5">
        <v>1078</v>
      </c>
      <c r="TG23" s="5">
        <v>874</v>
      </c>
      <c r="TH23" s="5">
        <v>1018</v>
      </c>
      <c r="TI23" s="5">
        <v>1385</v>
      </c>
      <c r="TJ23" s="5">
        <v>1177</v>
      </c>
      <c r="TK23" s="5">
        <v>1254</v>
      </c>
      <c r="TL23" s="5">
        <v>1049</v>
      </c>
      <c r="TM23" s="5">
        <v>887</v>
      </c>
      <c r="TN23" s="5">
        <v>873</v>
      </c>
      <c r="TO23" s="5">
        <v>784</v>
      </c>
      <c r="TP23" s="5">
        <v>654</v>
      </c>
      <c r="TQ23" s="5">
        <v>385</v>
      </c>
      <c r="TR23" s="5">
        <v>1369</v>
      </c>
      <c r="TS23" s="5">
        <v>1796</v>
      </c>
      <c r="TT23" s="5">
        <v>1741</v>
      </c>
      <c r="TU23" s="5">
        <v>1518</v>
      </c>
      <c r="TV23" s="5">
        <v>1306</v>
      </c>
      <c r="TW23" s="5">
        <v>1250</v>
      </c>
      <c r="TX23" s="5">
        <v>1031</v>
      </c>
      <c r="TY23" s="5">
        <v>979</v>
      </c>
      <c r="TZ23" s="5">
        <v>970</v>
      </c>
      <c r="UA23" s="5" t="s">
        <v>220</v>
      </c>
      <c r="UB23" s="5" t="s">
        <v>220</v>
      </c>
      <c r="UC23" s="5" t="s">
        <v>220</v>
      </c>
      <c r="UD23" s="5" t="s">
        <v>220</v>
      </c>
      <c r="UE23" s="5" t="s">
        <v>220</v>
      </c>
      <c r="UF23" s="5" t="s">
        <v>220</v>
      </c>
      <c r="UG23" s="5" t="s">
        <v>220</v>
      </c>
      <c r="UH23" s="5" t="s">
        <v>220</v>
      </c>
      <c r="UI23" s="5" t="s">
        <v>220</v>
      </c>
      <c r="UJ23" s="5" t="s">
        <v>220</v>
      </c>
      <c r="UK23" s="5">
        <v>42</v>
      </c>
      <c r="UL23" s="5">
        <v>133</v>
      </c>
      <c r="UM23" s="5">
        <v>197</v>
      </c>
      <c r="UN23" s="5">
        <v>243</v>
      </c>
      <c r="UO23" s="5">
        <v>351</v>
      </c>
      <c r="UP23" s="5">
        <v>586</v>
      </c>
      <c r="UQ23" s="5">
        <v>1085</v>
      </c>
      <c r="UR23" s="5">
        <v>1242</v>
      </c>
      <c r="US23" s="5">
        <v>1598</v>
      </c>
      <c r="UT23" s="5">
        <v>1733</v>
      </c>
      <c r="UU23" s="5">
        <v>1773</v>
      </c>
      <c r="UV23" s="5">
        <v>1599</v>
      </c>
      <c r="UW23" s="5">
        <v>848</v>
      </c>
      <c r="UX23" s="5">
        <v>378</v>
      </c>
      <c r="UY23" s="5">
        <v>552</v>
      </c>
      <c r="UZ23" s="5">
        <v>801</v>
      </c>
      <c r="VA23" s="5">
        <v>910</v>
      </c>
      <c r="VB23" s="5">
        <v>740</v>
      </c>
      <c r="VC23" s="5">
        <v>687</v>
      </c>
      <c r="VD23" s="5">
        <v>549</v>
      </c>
      <c r="VE23" s="5">
        <v>512</v>
      </c>
      <c r="VF23" s="5">
        <v>641</v>
      </c>
      <c r="VG23" s="5" t="s">
        <v>220</v>
      </c>
      <c r="VH23" s="5" t="s">
        <v>220</v>
      </c>
      <c r="VI23" s="5" t="s">
        <v>220</v>
      </c>
      <c r="VJ23" s="5" t="s">
        <v>220</v>
      </c>
      <c r="VK23" s="5" t="s">
        <v>220</v>
      </c>
      <c r="VL23" s="5" t="s">
        <v>220</v>
      </c>
      <c r="VM23" s="5" t="s">
        <v>220</v>
      </c>
      <c r="VN23" s="5" t="s">
        <v>220</v>
      </c>
      <c r="VO23" s="5" t="s">
        <v>220</v>
      </c>
      <c r="VP23" s="5" t="s">
        <v>220</v>
      </c>
      <c r="VQ23" s="5">
        <v>97346</v>
      </c>
      <c r="VR23" s="5">
        <v>27228</v>
      </c>
      <c r="VS23" s="5">
        <v>31750</v>
      </c>
      <c r="VT23" s="5">
        <v>29718</v>
      </c>
      <c r="VU23" s="5">
        <v>35695</v>
      </c>
      <c r="VV23" s="5">
        <v>61072</v>
      </c>
      <c r="VW23" s="5">
        <v>50755</v>
      </c>
      <c r="VX23" s="5">
        <v>24387</v>
      </c>
      <c r="VY23" s="5">
        <v>18259</v>
      </c>
      <c r="VZ23" s="5">
        <v>14542</v>
      </c>
      <c r="WA23" s="5">
        <v>52215</v>
      </c>
      <c r="WB23" s="5">
        <v>23920</v>
      </c>
      <c r="WC23" s="5">
        <v>26069</v>
      </c>
      <c r="WD23" s="5">
        <v>35372</v>
      </c>
      <c r="WE23" s="5">
        <v>35564</v>
      </c>
      <c r="WF23" s="5">
        <v>26120</v>
      </c>
      <c r="WG23" s="5">
        <v>25640</v>
      </c>
      <c r="WH23" s="5">
        <v>23889</v>
      </c>
      <c r="WI23" s="5">
        <v>22199</v>
      </c>
      <c r="WJ23" s="5">
        <v>17092</v>
      </c>
      <c r="WK23" s="5">
        <v>17070</v>
      </c>
      <c r="WL23" s="5">
        <v>14886</v>
      </c>
      <c r="WM23" s="5" t="s">
        <v>220</v>
      </c>
      <c r="WN23" s="5" t="s">
        <v>220</v>
      </c>
      <c r="WO23" s="5" t="s">
        <v>220</v>
      </c>
      <c r="WP23" s="5" t="s">
        <v>220</v>
      </c>
      <c r="WQ23" s="5" t="s">
        <v>220</v>
      </c>
      <c r="WR23" s="5" t="s">
        <v>220</v>
      </c>
      <c r="WS23" s="5" t="s">
        <v>220</v>
      </c>
      <c r="WT23" s="5" t="s">
        <v>220</v>
      </c>
      <c r="WU23" s="5" t="s">
        <v>220</v>
      </c>
      <c r="WV23" s="5" t="s">
        <v>220</v>
      </c>
      <c r="WW23" s="5">
        <v>478</v>
      </c>
      <c r="WX23" s="5">
        <v>383</v>
      </c>
      <c r="WY23" s="5">
        <v>287</v>
      </c>
      <c r="WZ23" s="5">
        <v>334</v>
      </c>
      <c r="XA23" s="5">
        <v>361</v>
      </c>
      <c r="XB23" s="5">
        <v>809</v>
      </c>
      <c r="XC23" s="5">
        <v>426</v>
      </c>
      <c r="XD23" s="5">
        <v>687</v>
      </c>
      <c r="XE23" s="5">
        <v>617</v>
      </c>
      <c r="XF23" s="5">
        <v>2268</v>
      </c>
      <c r="XG23" s="5">
        <v>3060</v>
      </c>
      <c r="XH23" s="5">
        <v>3580</v>
      </c>
      <c r="XI23" s="5">
        <v>1538</v>
      </c>
      <c r="XJ23" s="5">
        <v>241</v>
      </c>
      <c r="XK23" s="5">
        <v>396</v>
      </c>
      <c r="XL23" s="5">
        <v>307</v>
      </c>
      <c r="XM23" s="5">
        <v>402</v>
      </c>
      <c r="XN23" s="5">
        <v>247</v>
      </c>
      <c r="XO23" s="5">
        <v>372</v>
      </c>
      <c r="XP23" s="5">
        <v>373</v>
      </c>
      <c r="XQ23" s="5">
        <v>362</v>
      </c>
      <c r="XR23" s="5">
        <v>453</v>
      </c>
      <c r="XS23" s="2">
        <v>3252</v>
      </c>
      <c r="XT23" s="3" t="s">
        <v>222</v>
      </c>
      <c r="XU23" s="3" t="s">
        <v>222</v>
      </c>
      <c r="XV23" s="3" t="s">
        <v>221</v>
      </c>
      <c r="XW23" s="3" t="s">
        <v>222</v>
      </c>
      <c r="XX23" s="3" t="s">
        <v>221</v>
      </c>
      <c r="XY23" s="3" t="s">
        <v>222</v>
      </c>
      <c r="XZ23" s="3"/>
    </row>
    <row r="24" spans="1:650" x14ac:dyDescent="0.3">
      <c r="A24" s="1" t="s">
        <v>22</v>
      </c>
      <c r="B24" s="2">
        <v>4057078</v>
      </c>
      <c r="C24" s="5" t="s">
        <v>220</v>
      </c>
      <c r="D24" s="5" t="s">
        <v>220</v>
      </c>
      <c r="E24" s="5" t="s">
        <v>220</v>
      </c>
      <c r="F24" s="5" t="s">
        <v>220</v>
      </c>
      <c r="G24" s="5" t="s">
        <v>220</v>
      </c>
      <c r="H24" s="5" t="s">
        <v>220</v>
      </c>
      <c r="I24" s="5" t="s">
        <v>220</v>
      </c>
      <c r="J24" s="5" t="s">
        <v>220</v>
      </c>
      <c r="K24" s="5" t="s">
        <v>220</v>
      </c>
      <c r="L24" s="5" t="s">
        <v>220</v>
      </c>
      <c r="M24" s="5">
        <v>0</v>
      </c>
      <c r="N24" s="5">
        <v>0</v>
      </c>
      <c r="O24" s="5">
        <v>0</v>
      </c>
      <c r="P24" s="5">
        <v>0</v>
      </c>
      <c r="Q24" s="5">
        <v>0</v>
      </c>
      <c r="R24" s="5">
        <v>0</v>
      </c>
      <c r="S24" s="5">
        <v>0</v>
      </c>
      <c r="T24" s="5">
        <v>10294</v>
      </c>
      <c r="U24" s="5">
        <v>0</v>
      </c>
      <c r="V24" s="5">
        <v>0</v>
      </c>
      <c r="W24" s="5">
        <v>0</v>
      </c>
      <c r="X24" s="5">
        <v>0</v>
      </c>
      <c r="Y24" s="5">
        <v>0</v>
      </c>
      <c r="Z24" s="5">
        <v>0</v>
      </c>
      <c r="AA24" s="5">
        <v>0</v>
      </c>
      <c r="AB24" s="5">
        <v>0</v>
      </c>
      <c r="AC24" s="5">
        <v>7</v>
      </c>
      <c r="AD24" s="5">
        <v>0</v>
      </c>
      <c r="AE24" s="5">
        <v>0</v>
      </c>
      <c r="AF24" s="5">
        <v>0</v>
      </c>
      <c r="AG24" s="5">
        <v>0</v>
      </c>
      <c r="AH24" s="5">
        <v>0</v>
      </c>
      <c r="AI24" s="5" t="s">
        <v>220</v>
      </c>
      <c r="AJ24" s="5" t="s">
        <v>220</v>
      </c>
      <c r="AK24" s="5" t="s">
        <v>220</v>
      </c>
      <c r="AL24" s="5" t="s">
        <v>220</v>
      </c>
      <c r="AM24" s="5" t="s">
        <v>220</v>
      </c>
      <c r="AN24" s="5" t="s">
        <v>220</v>
      </c>
      <c r="AO24" s="5" t="s">
        <v>220</v>
      </c>
      <c r="AP24" s="5" t="s">
        <v>220</v>
      </c>
      <c r="AQ24" s="5" t="s">
        <v>220</v>
      </c>
      <c r="AR24" s="5" t="s">
        <v>220</v>
      </c>
      <c r="AS24" s="5">
        <v>0</v>
      </c>
      <c r="AT24" s="5">
        <v>0</v>
      </c>
      <c r="AU24" s="5">
        <v>0</v>
      </c>
      <c r="AV24" s="5">
        <v>0</v>
      </c>
      <c r="AW24" s="5">
        <v>0</v>
      </c>
      <c r="AX24" s="5">
        <v>0</v>
      </c>
      <c r="AY24" s="5">
        <v>0</v>
      </c>
      <c r="AZ24" s="5">
        <v>0</v>
      </c>
      <c r="BA24" s="5">
        <v>0</v>
      </c>
      <c r="BB24" s="5">
        <v>51508</v>
      </c>
      <c r="BC24" s="5">
        <v>32739</v>
      </c>
      <c r="BD24" s="5">
        <v>43065</v>
      </c>
      <c r="BE24" s="5">
        <v>47634</v>
      </c>
      <c r="BF24" s="5">
        <v>21239</v>
      </c>
      <c r="BG24" s="5">
        <v>16825</v>
      </c>
      <c r="BH24" s="5">
        <v>33083</v>
      </c>
      <c r="BI24" s="5">
        <v>15104</v>
      </c>
      <c r="BJ24" s="5">
        <v>53484</v>
      </c>
      <c r="BK24" s="5">
        <v>13407</v>
      </c>
      <c r="BL24" s="5">
        <v>13255</v>
      </c>
      <c r="BM24" s="5">
        <v>12244</v>
      </c>
      <c r="BN24" s="5">
        <v>9570</v>
      </c>
      <c r="BO24" s="5" t="s">
        <v>220</v>
      </c>
      <c r="BP24" s="5" t="s">
        <v>220</v>
      </c>
      <c r="BQ24" s="5" t="s">
        <v>220</v>
      </c>
      <c r="BR24" s="5" t="s">
        <v>220</v>
      </c>
      <c r="BS24" s="5" t="s">
        <v>220</v>
      </c>
      <c r="BT24" s="5" t="s">
        <v>220</v>
      </c>
      <c r="BU24" s="5" t="s">
        <v>220</v>
      </c>
      <c r="BV24" s="5" t="s">
        <v>220</v>
      </c>
      <c r="BW24" s="5" t="s">
        <v>220</v>
      </c>
      <c r="BX24" s="5" t="s">
        <v>220</v>
      </c>
      <c r="BY24" s="5">
        <v>5622</v>
      </c>
      <c r="BZ24" s="5">
        <v>11694</v>
      </c>
      <c r="CA24" s="5">
        <v>6248</v>
      </c>
      <c r="CB24" s="5">
        <v>18908</v>
      </c>
      <c r="CC24" s="5">
        <v>517</v>
      </c>
      <c r="CD24" s="5">
        <v>6724</v>
      </c>
      <c r="CE24" s="5">
        <v>12458</v>
      </c>
      <c r="CF24" s="5">
        <v>2706</v>
      </c>
      <c r="CG24" s="5">
        <v>9681</v>
      </c>
      <c r="CH24" s="5">
        <v>-7989</v>
      </c>
      <c r="CI24" s="5">
        <v>-236</v>
      </c>
      <c r="CJ24" s="5">
        <v>17196</v>
      </c>
      <c r="CK24" s="5">
        <v>17502</v>
      </c>
      <c r="CL24" s="5">
        <v>16899</v>
      </c>
      <c r="CM24" s="5">
        <v>12314</v>
      </c>
      <c r="CN24" s="5">
        <v>34086</v>
      </c>
      <c r="CO24" s="5">
        <v>16278</v>
      </c>
      <c r="CP24" s="5">
        <v>9837</v>
      </c>
      <c r="CQ24" s="5">
        <v>20975</v>
      </c>
      <c r="CR24" s="5">
        <v>6845</v>
      </c>
      <c r="CS24" s="5">
        <v>16507</v>
      </c>
      <c r="CT24" s="5">
        <v>10713</v>
      </c>
      <c r="CU24" s="5" t="s">
        <v>220</v>
      </c>
      <c r="CV24" s="5" t="s">
        <v>220</v>
      </c>
      <c r="CW24" s="5" t="s">
        <v>220</v>
      </c>
      <c r="CX24" s="5" t="s">
        <v>220</v>
      </c>
      <c r="CY24" s="5" t="s">
        <v>220</v>
      </c>
      <c r="CZ24" s="5" t="s">
        <v>220</v>
      </c>
      <c r="DA24" s="5" t="s">
        <v>220</v>
      </c>
      <c r="DB24" s="5" t="s">
        <v>220</v>
      </c>
      <c r="DC24" s="5" t="s">
        <v>220</v>
      </c>
      <c r="DD24" s="5" t="s">
        <v>220</v>
      </c>
      <c r="DE24" s="5">
        <v>76062</v>
      </c>
      <c r="DF24" s="5">
        <v>54524</v>
      </c>
      <c r="DG24" s="5">
        <v>47534</v>
      </c>
      <c r="DH24" s="5">
        <v>48867</v>
      </c>
      <c r="DI24" s="5">
        <v>39121</v>
      </c>
      <c r="DJ24" s="5">
        <v>29933</v>
      </c>
      <c r="DK24" s="5">
        <v>31615</v>
      </c>
      <c r="DL24" s="5">
        <v>32958</v>
      </c>
      <c r="DM24" s="5">
        <v>28804</v>
      </c>
      <c r="DN24" s="5">
        <v>23767</v>
      </c>
      <c r="DO24" s="5">
        <v>26463</v>
      </c>
      <c r="DP24" s="5">
        <v>24064</v>
      </c>
      <c r="DQ24" s="5">
        <v>22947</v>
      </c>
      <c r="DR24" s="5">
        <v>42184</v>
      </c>
      <c r="DS24" s="5">
        <v>20153</v>
      </c>
      <c r="DT24" s="5">
        <v>34037</v>
      </c>
      <c r="DU24" s="5">
        <v>18741</v>
      </c>
      <c r="DV24" s="5">
        <v>44672</v>
      </c>
      <c r="DW24" s="5">
        <v>29612</v>
      </c>
      <c r="DX24" s="5">
        <v>23338</v>
      </c>
      <c r="DY24" s="5">
        <v>20364</v>
      </c>
      <c r="DZ24" s="5">
        <v>20656</v>
      </c>
      <c r="EA24" s="5" t="s">
        <v>220</v>
      </c>
      <c r="EB24" s="5" t="s">
        <v>220</v>
      </c>
      <c r="EC24" s="5" t="s">
        <v>220</v>
      </c>
      <c r="ED24" s="5" t="s">
        <v>220</v>
      </c>
      <c r="EE24" s="5" t="s">
        <v>220</v>
      </c>
      <c r="EF24" s="5" t="s">
        <v>220</v>
      </c>
      <c r="EG24" s="5" t="s">
        <v>220</v>
      </c>
      <c r="EH24" s="5" t="s">
        <v>220</v>
      </c>
      <c r="EI24" s="5" t="s">
        <v>220</v>
      </c>
      <c r="EJ24" s="5" t="s">
        <v>220</v>
      </c>
      <c r="EK24" s="5">
        <v>6098</v>
      </c>
      <c r="EL24" s="5">
        <v>10751</v>
      </c>
      <c r="EM24" s="5">
        <v>6672</v>
      </c>
      <c r="EN24" s="5">
        <v>7824</v>
      </c>
      <c r="EO24" s="5">
        <v>5468</v>
      </c>
      <c r="EP24" s="5">
        <v>3280</v>
      </c>
      <c r="EQ24" s="5">
        <v>5738</v>
      </c>
      <c r="ER24" s="5">
        <v>973</v>
      </c>
      <c r="ES24" s="5">
        <v>-657</v>
      </c>
      <c r="ET24" s="5">
        <v>6312</v>
      </c>
      <c r="EU24" s="5">
        <v>434</v>
      </c>
      <c r="EV24" s="5">
        <v>15593</v>
      </c>
      <c r="EW24" s="5">
        <v>25406</v>
      </c>
      <c r="EX24" s="5">
        <v>12313</v>
      </c>
      <c r="EY24" s="5">
        <v>4698</v>
      </c>
      <c r="EZ24" s="5">
        <v>10379</v>
      </c>
      <c r="FA24" s="5">
        <v>9543</v>
      </c>
      <c r="FB24" s="5">
        <v>10161</v>
      </c>
      <c r="FC24" s="5">
        <v>12823</v>
      </c>
      <c r="FD24" s="5">
        <v>8265</v>
      </c>
      <c r="FE24" s="5">
        <v>5046</v>
      </c>
      <c r="FF24" s="5">
        <v>6044</v>
      </c>
      <c r="FG24" s="5" t="s">
        <v>220</v>
      </c>
      <c r="FH24" s="5" t="s">
        <v>220</v>
      </c>
      <c r="FI24" s="5" t="s">
        <v>220</v>
      </c>
      <c r="FJ24" s="5" t="s">
        <v>220</v>
      </c>
      <c r="FK24" s="5" t="s">
        <v>220</v>
      </c>
      <c r="FL24" s="5" t="s">
        <v>220</v>
      </c>
      <c r="FM24" s="5" t="s">
        <v>220</v>
      </c>
      <c r="FN24" s="5" t="s">
        <v>220</v>
      </c>
      <c r="FO24" s="5" t="s">
        <v>220</v>
      </c>
      <c r="FP24" s="5" t="s">
        <v>220</v>
      </c>
      <c r="FQ24" s="5">
        <v>0</v>
      </c>
      <c r="FR24" s="5">
        <v>0</v>
      </c>
      <c r="FS24" s="5">
        <v>0</v>
      </c>
      <c r="FT24" s="5">
        <v>0</v>
      </c>
      <c r="FU24" s="5" t="s">
        <v>220</v>
      </c>
      <c r="FV24" s="5" t="s">
        <v>220</v>
      </c>
      <c r="FW24" s="5" t="s">
        <v>220</v>
      </c>
      <c r="FX24" s="5" t="s">
        <v>220</v>
      </c>
      <c r="FY24" s="5" t="s">
        <v>220</v>
      </c>
      <c r="FZ24" s="5" t="s">
        <v>220</v>
      </c>
      <c r="GA24" s="5" t="s">
        <v>220</v>
      </c>
      <c r="GB24" s="5" t="s">
        <v>220</v>
      </c>
      <c r="GC24" s="5" t="s">
        <v>220</v>
      </c>
      <c r="GD24" s="5" t="s">
        <v>220</v>
      </c>
      <c r="GE24" s="5" t="s">
        <v>220</v>
      </c>
      <c r="GF24" s="5" t="s">
        <v>220</v>
      </c>
      <c r="GG24" s="5" t="s">
        <v>220</v>
      </c>
      <c r="GH24" s="5" t="s">
        <v>220</v>
      </c>
      <c r="GI24" s="5" t="s">
        <v>220</v>
      </c>
      <c r="GJ24" s="5" t="s">
        <v>220</v>
      </c>
      <c r="GK24" s="5" t="s">
        <v>220</v>
      </c>
      <c r="GL24" s="5" t="s">
        <v>220</v>
      </c>
      <c r="GM24" s="5" t="s">
        <v>220</v>
      </c>
      <c r="GN24" s="5" t="s">
        <v>220</v>
      </c>
      <c r="GO24" s="5" t="s">
        <v>220</v>
      </c>
      <c r="GP24" s="5" t="s">
        <v>220</v>
      </c>
      <c r="GQ24" s="5" t="s">
        <v>220</v>
      </c>
      <c r="GR24" s="5" t="s">
        <v>220</v>
      </c>
      <c r="GS24" s="5" t="s">
        <v>220</v>
      </c>
      <c r="GT24" s="5" t="s">
        <v>220</v>
      </c>
      <c r="GU24" s="5" t="s">
        <v>220</v>
      </c>
      <c r="GV24" s="5" t="s">
        <v>220</v>
      </c>
      <c r="GW24" s="5">
        <v>87782</v>
      </c>
      <c r="GX24" s="5">
        <v>76969</v>
      </c>
      <c r="GY24" s="5">
        <v>60455</v>
      </c>
      <c r="GZ24" s="5">
        <v>75599</v>
      </c>
      <c r="HA24" s="5">
        <v>45106</v>
      </c>
      <c r="HB24" s="5">
        <v>39938</v>
      </c>
      <c r="HC24" s="5">
        <v>49811</v>
      </c>
      <c r="HD24" s="5">
        <v>46930</v>
      </c>
      <c r="HE24" s="5">
        <v>37829</v>
      </c>
      <c r="HF24" s="5">
        <v>73598</v>
      </c>
      <c r="HG24" s="5">
        <v>59400</v>
      </c>
      <c r="HH24" s="5">
        <v>99918</v>
      </c>
      <c r="HI24" s="5">
        <v>113490</v>
      </c>
      <c r="HJ24" s="5">
        <v>92635</v>
      </c>
      <c r="HK24" s="5">
        <v>53990</v>
      </c>
      <c r="HL24" s="5">
        <v>111586</v>
      </c>
      <c r="HM24" s="5">
        <v>59674</v>
      </c>
      <c r="HN24" s="5">
        <v>118155</v>
      </c>
      <c r="HO24" s="5">
        <v>76817</v>
      </c>
      <c r="HP24" s="5">
        <v>51703</v>
      </c>
      <c r="HQ24" s="5">
        <v>54161</v>
      </c>
      <c r="HR24" s="5">
        <v>46982</v>
      </c>
      <c r="HS24" s="5" t="s">
        <v>220</v>
      </c>
      <c r="HT24" s="5" t="s">
        <v>220</v>
      </c>
      <c r="HU24" s="5" t="s">
        <v>220</v>
      </c>
      <c r="HV24" s="5" t="s">
        <v>220</v>
      </c>
      <c r="HW24" s="5" t="s">
        <v>220</v>
      </c>
      <c r="HX24" s="5" t="s">
        <v>220</v>
      </c>
      <c r="HY24" s="5" t="s">
        <v>220</v>
      </c>
      <c r="HZ24" s="5" t="s">
        <v>220</v>
      </c>
      <c r="IA24" s="5" t="s">
        <v>220</v>
      </c>
      <c r="IB24" s="5" t="s">
        <v>220</v>
      </c>
      <c r="IC24" s="5">
        <v>369268</v>
      </c>
      <c r="ID24" s="5">
        <v>459491</v>
      </c>
      <c r="IE24" s="5">
        <v>507781</v>
      </c>
      <c r="IF24" s="5">
        <v>465010</v>
      </c>
      <c r="IG24" s="5">
        <v>452135</v>
      </c>
      <c r="IH24" s="5">
        <v>324462</v>
      </c>
      <c r="II24" s="5">
        <v>341376</v>
      </c>
      <c r="IJ24" s="5">
        <v>417602</v>
      </c>
      <c r="IK24" s="5">
        <v>433330</v>
      </c>
      <c r="IL24" s="5">
        <v>364165</v>
      </c>
      <c r="IM24" s="5">
        <v>318526</v>
      </c>
      <c r="IN24" s="5">
        <v>269239</v>
      </c>
      <c r="IO24" s="5">
        <v>279983</v>
      </c>
      <c r="IP24" s="5">
        <v>307848</v>
      </c>
      <c r="IQ24" s="5">
        <v>285309</v>
      </c>
      <c r="IR24" s="5">
        <v>285368</v>
      </c>
      <c r="IS24" s="5">
        <v>281111</v>
      </c>
      <c r="IT24" s="5">
        <v>224831</v>
      </c>
      <c r="IU24" s="5">
        <v>219418</v>
      </c>
      <c r="IV24" s="5">
        <v>140452</v>
      </c>
      <c r="IW24" s="5">
        <v>137380</v>
      </c>
      <c r="IX24" s="5">
        <v>137609</v>
      </c>
      <c r="IY24" s="5" t="s">
        <v>220</v>
      </c>
      <c r="IZ24" s="5" t="s">
        <v>220</v>
      </c>
      <c r="JA24" s="5" t="s">
        <v>220</v>
      </c>
      <c r="JB24" s="5" t="s">
        <v>220</v>
      </c>
      <c r="JC24" s="5" t="s">
        <v>220</v>
      </c>
      <c r="JD24" s="5" t="s">
        <v>220</v>
      </c>
      <c r="JE24" s="5" t="s">
        <v>220</v>
      </c>
      <c r="JF24" s="5" t="s">
        <v>220</v>
      </c>
      <c r="JG24" s="5" t="s">
        <v>220</v>
      </c>
      <c r="JH24" s="5" t="s">
        <v>220</v>
      </c>
      <c r="JI24" s="5">
        <v>0</v>
      </c>
      <c r="JJ24" s="5">
        <v>0</v>
      </c>
      <c r="JK24" s="5">
        <v>0</v>
      </c>
      <c r="JL24" s="5">
        <v>0</v>
      </c>
      <c r="JM24" s="5">
        <v>0</v>
      </c>
      <c r="JN24" s="5">
        <v>0</v>
      </c>
      <c r="JO24" s="5">
        <v>0</v>
      </c>
      <c r="JP24" s="5">
        <v>0</v>
      </c>
      <c r="JQ24" s="5">
        <v>0</v>
      </c>
      <c r="JR24" s="5">
        <v>14916</v>
      </c>
      <c r="JS24" s="5">
        <v>73995</v>
      </c>
      <c r="JT24" s="5">
        <v>46604</v>
      </c>
      <c r="JU24" s="5">
        <v>44941</v>
      </c>
      <c r="JV24" s="5">
        <v>33418</v>
      </c>
      <c r="JW24" s="5">
        <v>40003</v>
      </c>
      <c r="JX24" s="5">
        <v>37808</v>
      </c>
      <c r="JY24" s="5">
        <v>32689</v>
      </c>
      <c r="JZ24" s="5">
        <v>38168</v>
      </c>
      <c r="KA24" s="5">
        <v>42363</v>
      </c>
      <c r="KB24" s="5">
        <v>43035</v>
      </c>
      <c r="KC24" s="5">
        <v>36744</v>
      </c>
      <c r="KD24" s="5">
        <v>35409</v>
      </c>
      <c r="KE24" s="5" t="s">
        <v>220</v>
      </c>
      <c r="KF24" s="5" t="s">
        <v>220</v>
      </c>
      <c r="KG24" s="5" t="s">
        <v>220</v>
      </c>
      <c r="KH24" s="5" t="s">
        <v>220</v>
      </c>
      <c r="KI24" s="5" t="s">
        <v>220</v>
      </c>
      <c r="KJ24" s="5" t="s">
        <v>220</v>
      </c>
      <c r="KK24" s="5" t="s">
        <v>220</v>
      </c>
      <c r="KL24" s="5" t="s">
        <v>220</v>
      </c>
      <c r="KM24" s="5" t="s">
        <v>220</v>
      </c>
      <c r="KN24" s="5" t="s">
        <v>220</v>
      </c>
      <c r="KO24" s="5">
        <v>6191</v>
      </c>
      <c r="KP24" s="5">
        <v>4190</v>
      </c>
      <c r="KQ24" s="5">
        <v>21716</v>
      </c>
      <c r="KR24" s="5">
        <v>7142</v>
      </c>
      <c r="KS24" s="5">
        <v>7361</v>
      </c>
      <c r="KT24" s="5">
        <v>4965</v>
      </c>
      <c r="KU24" s="5">
        <v>5132</v>
      </c>
      <c r="KV24" s="5">
        <v>5230</v>
      </c>
      <c r="KW24" s="5">
        <v>3487</v>
      </c>
      <c r="KX24" s="5">
        <v>13078</v>
      </c>
      <c r="KY24" s="5">
        <v>6507</v>
      </c>
      <c r="KZ24" s="5">
        <v>4788</v>
      </c>
      <c r="LA24" s="5">
        <v>5787</v>
      </c>
      <c r="LB24" s="5">
        <v>5413</v>
      </c>
      <c r="LC24" s="5">
        <v>4408</v>
      </c>
      <c r="LD24" s="5">
        <v>4440</v>
      </c>
      <c r="LE24" s="5">
        <v>2845</v>
      </c>
      <c r="LF24" s="5">
        <v>3712</v>
      </c>
      <c r="LG24" s="5">
        <v>3351</v>
      </c>
      <c r="LH24" s="5">
        <v>3137</v>
      </c>
      <c r="LI24" s="5">
        <v>3072</v>
      </c>
      <c r="LJ24" s="5">
        <v>3164</v>
      </c>
      <c r="LK24" s="5" t="s">
        <v>220</v>
      </c>
      <c r="LL24" s="5" t="s">
        <v>220</v>
      </c>
      <c r="LM24" s="5" t="s">
        <v>220</v>
      </c>
      <c r="LN24" s="5" t="s">
        <v>220</v>
      </c>
      <c r="LO24" s="5" t="s">
        <v>220</v>
      </c>
      <c r="LP24" s="5" t="s">
        <v>220</v>
      </c>
      <c r="LQ24" s="5" t="s">
        <v>220</v>
      </c>
      <c r="LR24" s="5" t="s">
        <v>220</v>
      </c>
      <c r="LS24" s="5" t="s">
        <v>220</v>
      </c>
      <c r="LT24" s="5" t="s">
        <v>220</v>
      </c>
      <c r="LU24" s="5">
        <v>5984</v>
      </c>
      <c r="LV24" s="5">
        <v>5156</v>
      </c>
      <c r="LW24" s="5">
        <v>4651</v>
      </c>
      <c r="LX24" s="5">
        <v>4512</v>
      </c>
      <c r="LY24" s="5">
        <v>3559</v>
      </c>
      <c r="LZ24" s="5">
        <v>3153</v>
      </c>
      <c r="MA24" s="5">
        <v>3766</v>
      </c>
      <c r="MB24" s="5">
        <v>3051</v>
      </c>
      <c r="MC24" s="5">
        <v>3095</v>
      </c>
      <c r="MD24" s="5">
        <v>3410</v>
      </c>
      <c r="ME24" s="5">
        <v>4664</v>
      </c>
      <c r="MF24" s="5">
        <v>3330</v>
      </c>
      <c r="MG24" s="5">
        <v>4332</v>
      </c>
      <c r="MH24" s="5">
        <v>4744</v>
      </c>
      <c r="MI24" s="5">
        <v>4875</v>
      </c>
      <c r="MJ24" s="5">
        <v>6205</v>
      </c>
      <c r="MK24" s="5">
        <v>4277</v>
      </c>
      <c r="ML24" s="5">
        <v>5527</v>
      </c>
      <c r="MM24" s="5">
        <v>5000</v>
      </c>
      <c r="MN24" s="5">
        <v>4373</v>
      </c>
      <c r="MO24" s="5">
        <v>5190</v>
      </c>
      <c r="MP24" s="5">
        <v>4939</v>
      </c>
      <c r="MQ24" s="5" t="s">
        <v>220</v>
      </c>
      <c r="MR24" s="5" t="s">
        <v>220</v>
      </c>
      <c r="MS24" s="5" t="s">
        <v>220</v>
      </c>
      <c r="MT24" s="5" t="s">
        <v>220</v>
      </c>
      <c r="MU24" s="5" t="s">
        <v>220</v>
      </c>
      <c r="MV24" s="5" t="s">
        <v>220</v>
      </c>
      <c r="MW24" s="5" t="s">
        <v>220</v>
      </c>
      <c r="MX24" s="5" t="s">
        <v>220</v>
      </c>
      <c r="MY24" s="5" t="s">
        <v>220</v>
      </c>
      <c r="MZ24" s="5" t="s">
        <v>220</v>
      </c>
      <c r="NA24" s="5">
        <v>412</v>
      </c>
      <c r="NB24" s="5">
        <v>146</v>
      </c>
      <c r="NC24" s="5">
        <v>114</v>
      </c>
      <c r="ND24" s="5">
        <v>1331</v>
      </c>
      <c r="NE24" s="5" t="s">
        <v>220</v>
      </c>
      <c r="NF24" s="5" t="s">
        <v>220</v>
      </c>
      <c r="NG24" s="5" t="s">
        <v>220</v>
      </c>
      <c r="NH24" s="5" t="s">
        <v>220</v>
      </c>
      <c r="NI24" s="5" t="s">
        <v>220</v>
      </c>
      <c r="NJ24" s="5" t="s">
        <v>220</v>
      </c>
      <c r="NK24" s="5" t="s">
        <v>220</v>
      </c>
      <c r="NL24" s="5" t="s">
        <v>220</v>
      </c>
      <c r="NM24" s="5" t="s">
        <v>220</v>
      </c>
      <c r="NN24" s="5" t="s">
        <v>220</v>
      </c>
      <c r="NO24" s="5" t="s">
        <v>220</v>
      </c>
      <c r="NP24" s="5" t="s">
        <v>220</v>
      </c>
      <c r="NQ24" s="5" t="s">
        <v>220</v>
      </c>
      <c r="NR24" s="5" t="s">
        <v>220</v>
      </c>
      <c r="NS24" s="5" t="s">
        <v>220</v>
      </c>
      <c r="NT24" s="5" t="s">
        <v>220</v>
      </c>
      <c r="NU24" s="5" t="s">
        <v>220</v>
      </c>
      <c r="NV24" s="5" t="s">
        <v>220</v>
      </c>
      <c r="NW24" s="5" t="s">
        <v>220</v>
      </c>
      <c r="NX24" s="5" t="s">
        <v>220</v>
      </c>
      <c r="NY24" s="5" t="s">
        <v>220</v>
      </c>
      <c r="NZ24" s="5" t="s">
        <v>220</v>
      </c>
      <c r="OA24" s="5" t="s">
        <v>220</v>
      </c>
      <c r="OB24" s="5" t="s">
        <v>220</v>
      </c>
      <c r="OC24" s="5" t="s">
        <v>220</v>
      </c>
      <c r="OD24" s="5" t="s">
        <v>220</v>
      </c>
      <c r="OE24" s="5" t="s">
        <v>220</v>
      </c>
      <c r="OF24" s="5" t="s">
        <v>220</v>
      </c>
      <c r="OG24" s="5">
        <v>0</v>
      </c>
      <c r="OH24" s="5">
        <v>0</v>
      </c>
      <c r="OI24" s="5">
        <v>0</v>
      </c>
      <c r="OJ24" s="5">
        <v>0</v>
      </c>
      <c r="OK24" s="5" t="s">
        <v>220</v>
      </c>
      <c r="OL24" s="5" t="s">
        <v>220</v>
      </c>
      <c r="OM24" s="5" t="s">
        <v>220</v>
      </c>
      <c r="ON24" s="5" t="s">
        <v>220</v>
      </c>
      <c r="OO24" s="5" t="s">
        <v>220</v>
      </c>
      <c r="OP24" s="5" t="s">
        <v>220</v>
      </c>
      <c r="OQ24" s="5" t="s">
        <v>220</v>
      </c>
      <c r="OR24" s="5" t="s">
        <v>220</v>
      </c>
      <c r="OS24" s="5" t="s">
        <v>220</v>
      </c>
      <c r="OT24" s="5" t="s">
        <v>220</v>
      </c>
      <c r="OU24" s="5" t="s">
        <v>220</v>
      </c>
      <c r="OV24" s="5" t="s">
        <v>220</v>
      </c>
      <c r="OW24" s="5" t="s">
        <v>220</v>
      </c>
      <c r="OX24" s="5" t="s">
        <v>220</v>
      </c>
      <c r="OY24" s="5" t="s">
        <v>220</v>
      </c>
      <c r="OZ24" s="5" t="s">
        <v>220</v>
      </c>
      <c r="PA24" s="5" t="s">
        <v>220</v>
      </c>
      <c r="PB24" s="5" t="s">
        <v>220</v>
      </c>
      <c r="PC24" s="5" t="s">
        <v>220</v>
      </c>
      <c r="PD24" s="5" t="s">
        <v>220</v>
      </c>
      <c r="PE24" s="5" t="s">
        <v>220</v>
      </c>
      <c r="PF24" s="5" t="s">
        <v>220</v>
      </c>
      <c r="PG24" s="5" t="s">
        <v>220</v>
      </c>
      <c r="PH24" s="5" t="s">
        <v>220</v>
      </c>
      <c r="PI24" s="5" t="s">
        <v>220</v>
      </c>
      <c r="PJ24" s="5" t="s">
        <v>220</v>
      </c>
      <c r="PK24" s="5" t="s">
        <v>220</v>
      </c>
      <c r="PL24" s="5" t="s">
        <v>220</v>
      </c>
      <c r="PM24" s="5">
        <v>24394</v>
      </c>
      <c r="PN24" s="5">
        <v>23171</v>
      </c>
      <c r="PO24" s="5">
        <v>21760</v>
      </c>
      <c r="PP24" s="5">
        <v>20670</v>
      </c>
      <c r="PQ24" s="5">
        <v>19601</v>
      </c>
      <c r="PR24" s="5">
        <v>11558</v>
      </c>
      <c r="PS24" s="5">
        <v>17868</v>
      </c>
      <c r="PT24" s="5">
        <v>19120</v>
      </c>
      <c r="PU24" s="5">
        <v>18300</v>
      </c>
      <c r="PV24" s="5">
        <v>14310</v>
      </c>
      <c r="PW24" s="5">
        <v>16258</v>
      </c>
      <c r="PX24" s="5">
        <v>17817</v>
      </c>
      <c r="PY24" s="5">
        <v>12146</v>
      </c>
      <c r="PZ24" s="5">
        <v>9548</v>
      </c>
      <c r="QA24" s="5">
        <v>8355</v>
      </c>
      <c r="QB24" s="5">
        <v>9230</v>
      </c>
      <c r="QC24" s="5">
        <v>12142</v>
      </c>
      <c r="QD24" s="5">
        <v>8845</v>
      </c>
      <c r="QE24" s="5">
        <v>8091</v>
      </c>
      <c r="QF24" s="5">
        <v>7758</v>
      </c>
      <c r="QG24" s="5">
        <v>7029</v>
      </c>
      <c r="QH24" s="5">
        <v>7197</v>
      </c>
      <c r="QI24" s="5" t="s">
        <v>220</v>
      </c>
      <c r="QJ24" s="5" t="s">
        <v>220</v>
      </c>
      <c r="QK24" s="5" t="s">
        <v>220</v>
      </c>
      <c r="QL24" s="5" t="s">
        <v>220</v>
      </c>
      <c r="QM24" s="5" t="s">
        <v>220</v>
      </c>
      <c r="QN24" s="5" t="s">
        <v>220</v>
      </c>
      <c r="QO24" s="5" t="s">
        <v>220</v>
      </c>
      <c r="QP24" s="5" t="s">
        <v>220</v>
      </c>
      <c r="QQ24" s="5" t="s">
        <v>220</v>
      </c>
      <c r="QR24" s="5" t="s">
        <v>220</v>
      </c>
      <c r="QS24" s="5">
        <v>51569</v>
      </c>
      <c r="QT24" s="5">
        <v>49255</v>
      </c>
      <c r="QU24" s="5">
        <v>39480</v>
      </c>
      <c r="QV24" s="5">
        <v>32959</v>
      </c>
      <c r="QW24" s="5">
        <v>25986</v>
      </c>
      <c r="QX24" s="5">
        <v>23731</v>
      </c>
      <c r="QY24" s="5">
        <v>23853</v>
      </c>
      <c r="QZ24" s="5">
        <v>24420</v>
      </c>
      <c r="RA24" s="5">
        <v>19932</v>
      </c>
      <c r="RB24" s="5">
        <v>19623</v>
      </c>
      <c r="RC24" s="5">
        <v>19407</v>
      </c>
      <c r="RD24" s="5">
        <v>15581</v>
      </c>
      <c r="RE24" s="5">
        <v>16484</v>
      </c>
      <c r="RF24" s="5">
        <v>13541</v>
      </c>
      <c r="RG24" s="5">
        <v>13913</v>
      </c>
      <c r="RH24" s="5">
        <v>13475</v>
      </c>
      <c r="RI24" s="5">
        <v>17248</v>
      </c>
      <c r="RJ24" s="5">
        <v>13395</v>
      </c>
      <c r="RK24" s="5">
        <v>13670</v>
      </c>
      <c r="RL24" s="5">
        <v>13522</v>
      </c>
      <c r="RM24" s="5">
        <v>12495</v>
      </c>
      <c r="RN24" s="5">
        <v>12541</v>
      </c>
      <c r="RO24" s="5" t="s">
        <v>220</v>
      </c>
      <c r="RP24" s="5" t="s">
        <v>220</v>
      </c>
      <c r="RQ24" s="5" t="s">
        <v>220</v>
      </c>
      <c r="RR24" s="5" t="s">
        <v>220</v>
      </c>
      <c r="RS24" s="5" t="s">
        <v>220</v>
      </c>
      <c r="RT24" s="5" t="s">
        <v>220</v>
      </c>
      <c r="RU24" s="5" t="s">
        <v>220</v>
      </c>
      <c r="RV24" s="5" t="s">
        <v>220</v>
      </c>
      <c r="RW24" s="5" t="s">
        <v>220</v>
      </c>
      <c r="RX24" s="5" t="s">
        <v>220</v>
      </c>
      <c r="RY24" s="5">
        <v>18374</v>
      </c>
      <c r="RZ24" s="5">
        <v>22362</v>
      </c>
      <c r="SA24" s="5">
        <v>21771</v>
      </c>
      <c r="SB24" s="5">
        <v>12804</v>
      </c>
      <c r="SC24" s="5">
        <v>17223</v>
      </c>
      <c r="SD24" s="5">
        <v>12636</v>
      </c>
      <c r="SE24" s="5">
        <v>14750</v>
      </c>
      <c r="SF24" s="5">
        <v>16504</v>
      </c>
      <c r="SG24" s="5">
        <v>16315</v>
      </c>
      <c r="SH24" s="5">
        <v>14445</v>
      </c>
      <c r="SI24" s="5">
        <v>12474</v>
      </c>
      <c r="SJ24" s="5">
        <v>13957</v>
      </c>
      <c r="SK24" s="5">
        <v>14904</v>
      </c>
      <c r="SL24" s="5">
        <v>12587</v>
      </c>
      <c r="SM24" s="5">
        <v>12223</v>
      </c>
      <c r="SN24" s="5">
        <v>12089</v>
      </c>
      <c r="SO24" s="5">
        <v>11338</v>
      </c>
      <c r="SP24" s="5">
        <v>10054</v>
      </c>
      <c r="SQ24" s="5">
        <v>10574</v>
      </c>
      <c r="SR24" s="5">
        <v>9870</v>
      </c>
      <c r="SS24" s="5">
        <v>9547</v>
      </c>
      <c r="ST24" s="5">
        <v>9105</v>
      </c>
      <c r="SU24" s="5" t="s">
        <v>220</v>
      </c>
      <c r="SV24" s="5" t="s">
        <v>220</v>
      </c>
      <c r="SW24" s="5" t="s">
        <v>220</v>
      </c>
      <c r="SX24" s="5" t="s">
        <v>220</v>
      </c>
      <c r="SY24" s="5" t="s">
        <v>220</v>
      </c>
      <c r="SZ24" s="5" t="s">
        <v>220</v>
      </c>
      <c r="TA24" s="5" t="s">
        <v>220</v>
      </c>
      <c r="TB24" s="5" t="s">
        <v>220</v>
      </c>
      <c r="TC24" s="5" t="s">
        <v>220</v>
      </c>
      <c r="TD24" s="5" t="s">
        <v>220</v>
      </c>
      <c r="TE24" s="5">
        <v>1278</v>
      </c>
      <c r="TF24" s="5">
        <v>1540</v>
      </c>
      <c r="TG24" s="5">
        <v>917</v>
      </c>
      <c r="TH24" s="5">
        <v>1321</v>
      </c>
      <c r="TI24" s="5">
        <v>1917</v>
      </c>
      <c r="TJ24" s="5">
        <v>1473</v>
      </c>
      <c r="TK24" s="5">
        <v>2010</v>
      </c>
      <c r="TL24" s="5">
        <v>2573</v>
      </c>
      <c r="TM24" s="5">
        <v>2485</v>
      </c>
      <c r="TN24" s="5">
        <v>2719</v>
      </c>
      <c r="TO24" s="5">
        <v>3525</v>
      </c>
      <c r="TP24" s="5">
        <v>3129</v>
      </c>
      <c r="TQ24" s="5">
        <v>4497</v>
      </c>
      <c r="TR24" s="5">
        <v>3632</v>
      </c>
      <c r="TS24" s="5">
        <v>3484</v>
      </c>
      <c r="TT24" s="5">
        <v>3623</v>
      </c>
      <c r="TU24" s="5">
        <v>2672</v>
      </c>
      <c r="TV24" s="5">
        <v>3497</v>
      </c>
      <c r="TW24" s="5">
        <v>3430</v>
      </c>
      <c r="TX24" s="5">
        <v>3168</v>
      </c>
      <c r="TY24" s="5">
        <v>3096</v>
      </c>
      <c r="TZ24" s="5">
        <v>2928</v>
      </c>
      <c r="UA24" s="5" t="s">
        <v>220</v>
      </c>
      <c r="UB24" s="5" t="s">
        <v>220</v>
      </c>
      <c r="UC24" s="5" t="s">
        <v>220</v>
      </c>
      <c r="UD24" s="5" t="s">
        <v>220</v>
      </c>
      <c r="UE24" s="5" t="s">
        <v>220</v>
      </c>
      <c r="UF24" s="5" t="s">
        <v>220</v>
      </c>
      <c r="UG24" s="5" t="s">
        <v>220</v>
      </c>
      <c r="UH24" s="5" t="s">
        <v>220</v>
      </c>
      <c r="UI24" s="5" t="s">
        <v>220</v>
      </c>
      <c r="UJ24" s="5" t="s">
        <v>220</v>
      </c>
      <c r="UK24" s="5">
        <v>64</v>
      </c>
      <c r="UL24" s="5">
        <v>198</v>
      </c>
      <c r="UM24" s="5">
        <v>278</v>
      </c>
      <c r="UN24" s="5">
        <v>569</v>
      </c>
      <c r="UO24" s="5">
        <v>628</v>
      </c>
      <c r="UP24" s="5">
        <v>737</v>
      </c>
      <c r="UQ24" s="5">
        <v>1186</v>
      </c>
      <c r="UR24" s="5">
        <v>1157</v>
      </c>
      <c r="US24" s="5">
        <v>1068</v>
      </c>
      <c r="UT24" s="5">
        <v>1538</v>
      </c>
      <c r="UU24" s="5">
        <v>2537</v>
      </c>
      <c r="UV24" s="5">
        <v>1238</v>
      </c>
      <c r="UW24" s="5">
        <v>1387</v>
      </c>
      <c r="UX24" s="5">
        <v>934</v>
      </c>
      <c r="UY24" s="5">
        <v>1150</v>
      </c>
      <c r="UZ24" s="5">
        <v>85</v>
      </c>
      <c r="VA24" s="5">
        <v>15</v>
      </c>
      <c r="VB24" s="5">
        <v>42</v>
      </c>
      <c r="VC24" s="5">
        <v>11</v>
      </c>
      <c r="VD24" s="5">
        <v>111</v>
      </c>
      <c r="VE24" s="5">
        <v>100</v>
      </c>
      <c r="VF24" s="5">
        <v>4</v>
      </c>
      <c r="VG24" s="5" t="s">
        <v>220</v>
      </c>
      <c r="VH24" s="5" t="s">
        <v>220</v>
      </c>
      <c r="VI24" s="5" t="s">
        <v>220</v>
      </c>
      <c r="VJ24" s="5" t="s">
        <v>220</v>
      </c>
      <c r="VK24" s="5" t="s">
        <v>220</v>
      </c>
      <c r="VL24" s="5" t="s">
        <v>220</v>
      </c>
      <c r="VM24" s="5" t="s">
        <v>220</v>
      </c>
      <c r="VN24" s="5" t="s">
        <v>220</v>
      </c>
      <c r="VO24" s="5" t="s">
        <v>220</v>
      </c>
      <c r="VP24" s="5" t="s">
        <v>220</v>
      </c>
      <c r="VQ24" s="5">
        <v>40268</v>
      </c>
      <c r="VR24" s="5">
        <v>47430</v>
      </c>
      <c r="VS24" s="5">
        <v>43796</v>
      </c>
      <c r="VT24" s="5">
        <v>39310</v>
      </c>
      <c r="VU24" s="5">
        <v>40675</v>
      </c>
      <c r="VV24" s="5">
        <v>51565</v>
      </c>
      <c r="VW24" s="5">
        <v>50827</v>
      </c>
      <c r="VX24" s="5">
        <v>65432</v>
      </c>
      <c r="VY24" s="5">
        <v>59592</v>
      </c>
      <c r="VZ24" s="5">
        <v>56776</v>
      </c>
      <c r="WA24" s="5">
        <v>84286</v>
      </c>
      <c r="WB24" s="5">
        <v>73211</v>
      </c>
      <c r="WC24" s="5">
        <v>61263</v>
      </c>
      <c r="WD24" s="5">
        <v>58913</v>
      </c>
      <c r="WE24" s="5">
        <v>65593</v>
      </c>
      <c r="WF24" s="5">
        <v>54545</v>
      </c>
      <c r="WG24" s="5">
        <v>50009</v>
      </c>
      <c r="WH24" s="5">
        <v>50355</v>
      </c>
      <c r="WI24" s="5">
        <v>37114</v>
      </c>
      <c r="WJ24" s="5">
        <v>33620</v>
      </c>
      <c r="WK24" s="5">
        <v>28578</v>
      </c>
      <c r="WL24" s="5">
        <v>26940</v>
      </c>
      <c r="WM24" s="5" t="s">
        <v>220</v>
      </c>
      <c r="WN24" s="5" t="s">
        <v>220</v>
      </c>
      <c r="WO24" s="5" t="s">
        <v>220</v>
      </c>
      <c r="WP24" s="5" t="s">
        <v>220</v>
      </c>
      <c r="WQ24" s="5" t="s">
        <v>220</v>
      </c>
      <c r="WR24" s="5" t="s">
        <v>220</v>
      </c>
      <c r="WS24" s="5" t="s">
        <v>220</v>
      </c>
      <c r="WT24" s="5" t="s">
        <v>220</v>
      </c>
      <c r="WU24" s="5" t="s">
        <v>220</v>
      </c>
      <c r="WV24" s="5" t="s">
        <v>220</v>
      </c>
      <c r="WW24" s="5">
        <v>200</v>
      </c>
      <c r="WX24" s="5">
        <v>441</v>
      </c>
      <c r="WY24" s="5">
        <v>-3852</v>
      </c>
      <c r="WZ24" s="5">
        <v>455</v>
      </c>
      <c r="XA24" s="5">
        <v>630</v>
      </c>
      <c r="XB24" s="5">
        <v>1172</v>
      </c>
      <c r="XC24" s="5">
        <v>838</v>
      </c>
      <c r="XD24" s="5">
        <v>1109</v>
      </c>
      <c r="XE24" s="5">
        <v>1611</v>
      </c>
      <c r="XF24" s="5">
        <v>1904</v>
      </c>
      <c r="XG24" s="5">
        <v>1584</v>
      </c>
      <c r="XH24" s="5">
        <v>1572</v>
      </c>
      <c r="XI24" s="5">
        <v>4778</v>
      </c>
      <c r="XJ24" s="5">
        <v>4639</v>
      </c>
      <c r="XK24" s="5">
        <v>4321</v>
      </c>
      <c r="XL24" s="5">
        <v>3402</v>
      </c>
      <c r="XM24" s="5">
        <v>3369</v>
      </c>
      <c r="XN24" s="5">
        <v>3129</v>
      </c>
      <c r="XO24" s="5">
        <v>2544</v>
      </c>
      <c r="XP24" s="5">
        <v>2013</v>
      </c>
      <c r="XQ24" s="5">
        <v>1835</v>
      </c>
      <c r="XR24" s="5">
        <v>1650</v>
      </c>
      <c r="XS24" s="2">
        <v>3253</v>
      </c>
      <c r="XT24" s="3" t="s">
        <v>222</v>
      </c>
      <c r="XU24" s="3" t="s">
        <v>221</v>
      </c>
      <c r="XV24" s="3" t="s">
        <v>220</v>
      </c>
      <c r="XW24" s="3" t="s">
        <v>220</v>
      </c>
      <c r="XX24" s="3" t="s">
        <v>221</v>
      </c>
      <c r="XY24" s="3" t="s">
        <v>222</v>
      </c>
      <c r="XZ24" s="3"/>
    </row>
    <row r="25" spans="1:650" x14ac:dyDescent="0.3">
      <c r="A25" s="1" t="s">
        <v>23</v>
      </c>
      <c r="B25" s="2">
        <v>4056978</v>
      </c>
      <c r="C25" s="5">
        <v>4962</v>
      </c>
      <c r="D25" s="5">
        <v>7772</v>
      </c>
      <c r="E25" s="5">
        <v>49242</v>
      </c>
      <c r="F25" s="5">
        <v>5032</v>
      </c>
      <c r="G25" s="5">
        <v>14307</v>
      </c>
      <c r="H25" s="5">
        <v>2426</v>
      </c>
      <c r="I25" s="5">
        <v>408</v>
      </c>
      <c r="J25" s="5">
        <v>17564</v>
      </c>
      <c r="K25" s="5">
        <v>250</v>
      </c>
      <c r="L25" s="5">
        <v>309</v>
      </c>
      <c r="M25" s="5">
        <v>1430</v>
      </c>
      <c r="N25" s="5">
        <v>600</v>
      </c>
      <c r="O25" s="5">
        <v>162</v>
      </c>
      <c r="P25" s="5">
        <v>-57</v>
      </c>
      <c r="Q25" s="5">
        <v>6904</v>
      </c>
      <c r="R25" s="5">
        <v>4763</v>
      </c>
      <c r="S25" s="5">
        <v>41</v>
      </c>
      <c r="T25" s="5">
        <v>446</v>
      </c>
      <c r="U25" s="5">
        <v>1608</v>
      </c>
      <c r="V25" s="5">
        <v>10937</v>
      </c>
      <c r="W25" s="5">
        <v>6767</v>
      </c>
      <c r="X25" s="5">
        <v>3776</v>
      </c>
      <c r="Y25" s="5">
        <v>7695</v>
      </c>
      <c r="Z25" s="5">
        <v>722</v>
      </c>
      <c r="AA25" s="5">
        <v>646</v>
      </c>
      <c r="AB25" s="5">
        <v>11069</v>
      </c>
      <c r="AC25" s="5">
        <v>2798</v>
      </c>
      <c r="AD25" s="5">
        <v>379</v>
      </c>
      <c r="AE25" s="5">
        <v>2054</v>
      </c>
      <c r="AF25" s="5">
        <v>-14</v>
      </c>
      <c r="AG25" s="5">
        <v>385</v>
      </c>
      <c r="AH25" s="5">
        <v>166</v>
      </c>
      <c r="AI25" s="5">
        <v>0</v>
      </c>
      <c r="AJ25" s="5">
        <v>0</v>
      </c>
      <c r="AK25" s="5">
        <v>0</v>
      </c>
      <c r="AL25" s="5">
        <v>0</v>
      </c>
      <c r="AM25" s="5">
        <v>0</v>
      </c>
      <c r="AN25" s="5">
        <v>0</v>
      </c>
      <c r="AO25" s="5">
        <v>0</v>
      </c>
      <c r="AP25" s="5">
        <v>0</v>
      </c>
      <c r="AQ25" s="5">
        <v>0</v>
      </c>
      <c r="AR25" s="5">
        <v>0</v>
      </c>
      <c r="AS25" s="5">
        <v>0</v>
      </c>
      <c r="AT25" s="5">
        <v>0</v>
      </c>
      <c r="AU25" s="5">
        <v>0</v>
      </c>
      <c r="AV25" s="5">
        <v>0</v>
      </c>
      <c r="AW25" s="5">
        <v>0</v>
      </c>
      <c r="AX25" s="5">
        <v>0</v>
      </c>
      <c r="AY25" s="5">
        <v>0</v>
      </c>
      <c r="AZ25" s="5">
        <v>0</v>
      </c>
      <c r="BA25" s="5">
        <v>1</v>
      </c>
      <c r="BB25" s="5">
        <v>116</v>
      </c>
      <c r="BC25" s="5">
        <v>1558</v>
      </c>
      <c r="BD25" s="5">
        <v>2036</v>
      </c>
      <c r="BE25" s="5">
        <v>3400</v>
      </c>
      <c r="BF25" s="5">
        <v>5733</v>
      </c>
      <c r="BG25" s="5">
        <v>2656</v>
      </c>
      <c r="BH25" s="5">
        <v>4058</v>
      </c>
      <c r="BI25" s="5">
        <v>7079</v>
      </c>
      <c r="BJ25" s="5">
        <v>9460</v>
      </c>
      <c r="BK25" s="5">
        <v>9247</v>
      </c>
      <c r="BL25" s="5">
        <v>53291</v>
      </c>
      <c r="BM25" s="5">
        <v>7950</v>
      </c>
      <c r="BN25" s="5">
        <v>6700</v>
      </c>
      <c r="BO25" s="5">
        <v>58077</v>
      </c>
      <c r="BP25" s="5">
        <v>114053</v>
      </c>
      <c r="BQ25" s="5">
        <v>46257</v>
      </c>
      <c r="BR25" s="5">
        <v>60357</v>
      </c>
      <c r="BS25" s="5">
        <v>419189</v>
      </c>
      <c r="BT25" s="5">
        <v>376458</v>
      </c>
      <c r="BU25" s="5">
        <v>363457</v>
      </c>
      <c r="BV25" s="5">
        <v>326026</v>
      </c>
      <c r="BW25" s="5">
        <v>87886</v>
      </c>
      <c r="BX25" s="5">
        <v>20636</v>
      </c>
      <c r="BY25" s="5">
        <v>44550</v>
      </c>
      <c r="BZ25" s="5">
        <v>84333</v>
      </c>
      <c r="CA25" s="5">
        <v>41387</v>
      </c>
      <c r="CB25" s="5">
        <v>14679</v>
      </c>
      <c r="CC25" s="5">
        <v>11701</v>
      </c>
      <c r="CD25" s="5">
        <v>13380</v>
      </c>
      <c r="CE25" s="5">
        <v>2454</v>
      </c>
      <c r="CF25" s="5">
        <v>9100</v>
      </c>
      <c r="CG25" s="5">
        <v>9111</v>
      </c>
      <c r="CH25" s="5">
        <v>26226</v>
      </c>
      <c r="CI25" s="5">
        <v>1217</v>
      </c>
      <c r="CJ25" s="5">
        <v>1433</v>
      </c>
      <c r="CK25" s="5">
        <v>2707</v>
      </c>
      <c r="CL25" s="5">
        <v>2495</v>
      </c>
      <c r="CM25" s="5">
        <v>4668</v>
      </c>
      <c r="CN25" s="5">
        <v>4337</v>
      </c>
      <c r="CO25" s="5">
        <v>5581</v>
      </c>
      <c r="CP25" s="5">
        <v>10579</v>
      </c>
      <c r="CQ25" s="5">
        <v>7548</v>
      </c>
      <c r="CR25" s="5">
        <v>42397</v>
      </c>
      <c r="CS25" s="5">
        <v>9798</v>
      </c>
      <c r="CT25" s="5">
        <v>8133</v>
      </c>
      <c r="CU25" s="5">
        <v>64198</v>
      </c>
      <c r="CV25" s="5">
        <v>48421</v>
      </c>
      <c r="CW25" s="5">
        <v>99396</v>
      </c>
      <c r="CX25" s="5">
        <v>63971</v>
      </c>
      <c r="CY25" s="5">
        <v>18842</v>
      </c>
      <c r="CZ25" s="5">
        <v>62111</v>
      </c>
      <c r="DA25" s="5">
        <v>55111</v>
      </c>
      <c r="DB25" s="5">
        <v>57213</v>
      </c>
      <c r="DC25" s="5">
        <v>78555</v>
      </c>
      <c r="DD25" s="5">
        <v>52431</v>
      </c>
      <c r="DE25" s="5">
        <v>50949</v>
      </c>
      <c r="DF25" s="5">
        <v>42407</v>
      </c>
      <c r="DG25" s="5">
        <v>38921</v>
      </c>
      <c r="DH25" s="5">
        <v>29290</v>
      </c>
      <c r="DI25" s="5">
        <v>31524</v>
      </c>
      <c r="DJ25" s="5">
        <v>33167</v>
      </c>
      <c r="DK25" s="5">
        <v>29485</v>
      </c>
      <c r="DL25" s="5">
        <v>26156</v>
      </c>
      <c r="DM25" s="5">
        <v>40768</v>
      </c>
      <c r="DN25" s="5">
        <v>32633</v>
      </c>
      <c r="DO25" s="5">
        <v>29925</v>
      </c>
      <c r="DP25" s="5">
        <v>29850</v>
      </c>
      <c r="DQ25" s="5">
        <v>26383</v>
      </c>
      <c r="DR25" s="5">
        <v>28013</v>
      </c>
      <c r="DS25" s="5">
        <v>31382</v>
      </c>
      <c r="DT25" s="5">
        <v>25394</v>
      </c>
      <c r="DU25" s="5">
        <v>29193</v>
      </c>
      <c r="DV25" s="5">
        <v>32965</v>
      </c>
      <c r="DW25" s="5">
        <v>37008</v>
      </c>
      <c r="DX25" s="5">
        <v>49986</v>
      </c>
      <c r="DY25" s="5">
        <v>52834</v>
      </c>
      <c r="DZ25" s="5">
        <v>49520</v>
      </c>
      <c r="EA25" s="5">
        <v>62344</v>
      </c>
      <c r="EB25" s="5">
        <v>29026</v>
      </c>
      <c r="EC25" s="5">
        <v>50757</v>
      </c>
      <c r="ED25" s="5">
        <v>31579</v>
      </c>
      <c r="EE25" s="5">
        <v>17248</v>
      </c>
      <c r="EF25" s="5">
        <v>14120</v>
      </c>
      <c r="EG25" s="5">
        <v>19133</v>
      </c>
      <c r="EH25" s="5">
        <v>21903</v>
      </c>
      <c r="EI25" s="5">
        <v>37064</v>
      </c>
      <c r="EJ25" s="5">
        <v>2169</v>
      </c>
      <c r="EK25" s="5">
        <v>6296</v>
      </c>
      <c r="EL25" s="5">
        <v>10913</v>
      </c>
      <c r="EM25" s="5">
        <v>12828</v>
      </c>
      <c r="EN25" s="5">
        <v>8924</v>
      </c>
      <c r="EO25" s="5">
        <v>7853</v>
      </c>
      <c r="EP25" s="5">
        <v>3532</v>
      </c>
      <c r="EQ25" s="5">
        <v>2731</v>
      </c>
      <c r="ER25" s="5">
        <v>2659</v>
      </c>
      <c r="ES25" s="5">
        <v>3756</v>
      </c>
      <c r="ET25" s="5">
        <v>8908</v>
      </c>
      <c r="EU25" s="5">
        <v>7427</v>
      </c>
      <c r="EV25" s="5">
        <v>9316</v>
      </c>
      <c r="EW25" s="5">
        <v>6958</v>
      </c>
      <c r="EX25" s="5">
        <v>8395</v>
      </c>
      <c r="EY25" s="5">
        <v>4685</v>
      </c>
      <c r="EZ25" s="5">
        <v>6850</v>
      </c>
      <c r="FA25" s="5">
        <v>22366</v>
      </c>
      <c r="FB25" s="5">
        <v>10589</v>
      </c>
      <c r="FC25" s="5">
        <v>16673</v>
      </c>
      <c r="FD25" s="5">
        <v>14748</v>
      </c>
      <c r="FE25" s="5">
        <v>12893</v>
      </c>
      <c r="FF25" s="5">
        <v>17511</v>
      </c>
      <c r="FG25" s="5">
        <v>0</v>
      </c>
      <c r="FH25" s="5">
        <v>0</v>
      </c>
      <c r="FI25" s="5">
        <v>0</v>
      </c>
      <c r="FJ25" s="5">
        <v>0</v>
      </c>
      <c r="FK25" s="5">
        <v>0</v>
      </c>
      <c r="FL25" s="5">
        <v>0</v>
      </c>
      <c r="FM25" s="5">
        <v>0</v>
      </c>
      <c r="FN25" s="5">
        <v>0</v>
      </c>
      <c r="FO25" s="5">
        <v>0</v>
      </c>
      <c r="FP25" s="5">
        <v>0</v>
      </c>
      <c r="FQ25" s="5">
        <v>0</v>
      </c>
      <c r="FR25" s="5">
        <v>0</v>
      </c>
      <c r="FS25" s="5">
        <v>0</v>
      </c>
      <c r="FT25" s="5">
        <v>0</v>
      </c>
      <c r="FU25" s="5" t="s">
        <v>220</v>
      </c>
      <c r="FV25" s="5" t="s">
        <v>220</v>
      </c>
      <c r="FW25" s="5" t="s">
        <v>220</v>
      </c>
      <c r="FX25" s="5" t="s">
        <v>220</v>
      </c>
      <c r="FY25" s="5" t="s">
        <v>220</v>
      </c>
      <c r="FZ25" s="5" t="s">
        <v>220</v>
      </c>
      <c r="GA25" s="5" t="s">
        <v>220</v>
      </c>
      <c r="GB25" s="5" t="s">
        <v>220</v>
      </c>
      <c r="GC25" s="5" t="s">
        <v>220</v>
      </c>
      <c r="GD25" s="5" t="s">
        <v>220</v>
      </c>
      <c r="GE25" s="5" t="s">
        <v>220</v>
      </c>
      <c r="GF25" s="5" t="s">
        <v>220</v>
      </c>
      <c r="GG25" s="5" t="s">
        <v>220</v>
      </c>
      <c r="GH25" s="5" t="s">
        <v>220</v>
      </c>
      <c r="GI25" s="5" t="s">
        <v>220</v>
      </c>
      <c r="GJ25" s="5" t="s">
        <v>220</v>
      </c>
      <c r="GK25" s="5" t="s">
        <v>220</v>
      </c>
      <c r="GL25" s="5" t="s">
        <v>220</v>
      </c>
      <c r="GM25" s="5">
        <v>189581</v>
      </c>
      <c r="GN25" s="5">
        <v>199271</v>
      </c>
      <c r="GO25" s="5">
        <v>245652</v>
      </c>
      <c r="GP25" s="5">
        <v>160938</v>
      </c>
      <c r="GQ25" s="5">
        <v>469587</v>
      </c>
      <c r="GR25" s="5">
        <v>455115</v>
      </c>
      <c r="GS25" s="5">
        <v>438109</v>
      </c>
      <c r="GT25" s="5">
        <v>422706</v>
      </c>
      <c r="GU25" s="5">
        <v>203755</v>
      </c>
      <c r="GV25" s="5">
        <v>75545</v>
      </c>
      <c r="GW25" s="5">
        <v>103225</v>
      </c>
      <c r="GX25" s="5">
        <v>138252</v>
      </c>
      <c r="GY25" s="5">
        <v>93297</v>
      </c>
      <c r="GZ25" s="5">
        <v>52837</v>
      </c>
      <c r="HA25" s="5">
        <v>57983</v>
      </c>
      <c r="HB25" s="5">
        <v>54842</v>
      </c>
      <c r="HC25" s="5">
        <v>34711</v>
      </c>
      <c r="HD25" s="5">
        <v>38360</v>
      </c>
      <c r="HE25" s="5">
        <v>55243</v>
      </c>
      <c r="HF25" s="5">
        <v>78819</v>
      </c>
      <c r="HG25" s="5">
        <v>46895</v>
      </c>
      <c r="HH25" s="5">
        <v>46412</v>
      </c>
      <c r="HI25" s="5">
        <v>47142</v>
      </c>
      <c r="HJ25" s="5">
        <v>45358</v>
      </c>
      <c r="HK25" s="5">
        <v>44037</v>
      </c>
      <c r="HL25" s="5">
        <v>51709</v>
      </c>
      <c r="HM25" s="5">
        <v>67018</v>
      </c>
      <c r="HN25" s="5">
        <v>63971</v>
      </c>
      <c r="HO25" s="5">
        <v>72531</v>
      </c>
      <c r="HP25" s="5">
        <v>160408</v>
      </c>
      <c r="HQ25" s="5">
        <v>83860</v>
      </c>
      <c r="HR25" s="5">
        <v>82030</v>
      </c>
      <c r="HS25" s="5">
        <v>11187</v>
      </c>
      <c r="HT25" s="5">
        <v>17147</v>
      </c>
      <c r="HU25" s="5">
        <v>14444</v>
      </c>
      <c r="HV25" s="5">
        <v>36530</v>
      </c>
      <c r="HW25" s="5">
        <v>62607</v>
      </c>
      <c r="HX25" s="5">
        <v>34457</v>
      </c>
      <c r="HY25" s="5">
        <v>34898</v>
      </c>
      <c r="HZ25" s="5">
        <v>64872</v>
      </c>
      <c r="IA25" s="5">
        <v>74075</v>
      </c>
      <c r="IB25" s="5">
        <v>71840</v>
      </c>
      <c r="IC25" s="5">
        <v>102675</v>
      </c>
      <c r="ID25" s="5">
        <v>162782</v>
      </c>
      <c r="IE25" s="5">
        <v>185045</v>
      </c>
      <c r="IF25" s="5">
        <v>213959</v>
      </c>
      <c r="IG25" s="5">
        <v>262632</v>
      </c>
      <c r="IH25" s="5">
        <v>244752</v>
      </c>
      <c r="II25" s="5">
        <v>243466</v>
      </c>
      <c r="IJ25" s="5">
        <v>269596</v>
      </c>
      <c r="IK25" s="5">
        <v>434229</v>
      </c>
      <c r="IL25" s="5">
        <v>507306</v>
      </c>
      <c r="IM25" s="5">
        <v>550432</v>
      </c>
      <c r="IN25" s="5">
        <v>529226</v>
      </c>
      <c r="IO25" s="5">
        <v>608645</v>
      </c>
      <c r="IP25" s="5">
        <v>568422</v>
      </c>
      <c r="IQ25" s="5">
        <v>556954</v>
      </c>
      <c r="IR25" s="5">
        <v>541359</v>
      </c>
      <c r="IS25" s="5">
        <v>524915</v>
      </c>
      <c r="IT25" s="5">
        <v>506341</v>
      </c>
      <c r="IU25" s="5">
        <v>499589</v>
      </c>
      <c r="IV25" s="5">
        <v>455172</v>
      </c>
      <c r="IW25" s="5">
        <v>386854</v>
      </c>
      <c r="IX25" s="5">
        <v>346841</v>
      </c>
      <c r="IY25" s="5">
        <v>0</v>
      </c>
      <c r="IZ25" s="5">
        <v>0</v>
      </c>
      <c r="JA25" s="5">
        <v>0</v>
      </c>
      <c r="JB25" s="5">
        <v>0</v>
      </c>
      <c r="JC25" s="5">
        <v>0</v>
      </c>
      <c r="JD25" s="5">
        <v>0</v>
      </c>
      <c r="JE25" s="5">
        <v>0</v>
      </c>
      <c r="JF25" s="5">
        <v>0</v>
      </c>
      <c r="JG25" s="5">
        <v>0</v>
      </c>
      <c r="JH25" s="5">
        <v>0</v>
      </c>
      <c r="JI25" s="5">
        <v>0</v>
      </c>
      <c r="JJ25" s="5">
        <v>0</v>
      </c>
      <c r="JK25" s="5">
        <v>0</v>
      </c>
      <c r="JL25" s="5">
        <v>0</v>
      </c>
      <c r="JM25" s="5">
        <v>0</v>
      </c>
      <c r="JN25" s="5">
        <v>0</v>
      </c>
      <c r="JO25" s="5">
        <v>0</v>
      </c>
      <c r="JP25" s="5">
        <v>0</v>
      </c>
      <c r="JQ25" s="5">
        <v>1137</v>
      </c>
      <c r="JR25" s="5">
        <v>1063</v>
      </c>
      <c r="JS25" s="5">
        <v>4482</v>
      </c>
      <c r="JT25" s="5">
        <v>11901</v>
      </c>
      <c r="JU25" s="5">
        <v>12415</v>
      </c>
      <c r="JV25" s="5">
        <v>13099</v>
      </c>
      <c r="JW25" s="5">
        <v>9884</v>
      </c>
      <c r="JX25" s="5">
        <v>11528</v>
      </c>
      <c r="JY25" s="5">
        <v>13480</v>
      </c>
      <c r="JZ25" s="5">
        <v>14050</v>
      </c>
      <c r="KA25" s="5">
        <v>14477</v>
      </c>
      <c r="KB25" s="5">
        <v>13639</v>
      </c>
      <c r="KC25" s="5">
        <v>14564</v>
      </c>
      <c r="KD25" s="5">
        <v>15234</v>
      </c>
      <c r="KE25" s="5">
        <v>176043</v>
      </c>
      <c r="KF25" s="5">
        <v>174953</v>
      </c>
      <c r="KG25" s="5">
        <v>178287</v>
      </c>
      <c r="KH25" s="5">
        <v>166315</v>
      </c>
      <c r="KI25" s="5">
        <v>153592</v>
      </c>
      <c r="KJ25" s="5">
        <v>144933</v>
      </c>
      <c r="KK25" s="5">
        <v>139303</v>
      </c>
      <c r="KL25" s="5">
        <v>115358</v>
      </c>
      <c r="KM25" s="5">
        <v>106222</v>
      </c>
      <c r="KN25" s="5">
        <v>108699</v>
      </c>
      <c r="KO25" s="5">
        <v>92563</v>
      </c>
      <c r="KP25" s="5">
        <v>73422</v>
      </c>
      <c r="KQ25" s="5">
        <v>58530</v>
      </c>
      <c r="KR25" s="5">
        <v>52629</v>
      </c>
      <c r="KS25" s="5">
        <v>51794</v>
      </c>
      <c r="KT25" s="5">
        <v>45413</v>
      </c>
      <c r="KU25" s="5">
        <v>43198</v>
      </c>
      <c r="KV25" s="5">
        <v>49231</v>
      </c>
      <c r="KW25" s="5">
        <v>42941</v>
      </c>
      <c r="KX25" s="5">
        <v>46865</v>
      </c>
      <c r="KY25" s="5">
        <v>27535</v>
      </c>
      <c r="KZ25" s="5">
        <v>17743</v>
      </c>
      <c r="LA25" s="5">
        <v>13367</v>
      </c>
      <c r="LB25" s="5">
        <v>11520</v>
      </c>
      <c r="LC25" s="5">
        <v>11142</v>
      </c>
      <c r="LD25" s="5">
        <v>9705</v>
      </c>
      <c r="LE25" s="5">
        <v>9569</v>
      </c>
      <c r="LF25" s="5">
        <v>9747</v>
      </c>
      <c r="LG25" s="5">
        <v>9668</v>
      </c>
      <c r="LH25" s="5">
        <v>6540</v>
      </c>
      <c r="LI25" s="5">
        <v>6379</v>
      </c>
      <c r="LJ25" s="5">
        <v>5633</v>
      </c>
      <c r="LK25" s="5">
        <v>6583</v>
      </c>
      <c r="LL25" s="5">
        <v>8742</v>
      </c>
      <c r="LM25" s="5">
        <v>7644</v>
      </c>
      <c r="LN25" s="5">
        <v>7480</v>
      </c>
      <c r="LO25" s="5">
        <v>8030</v>
      </c>
      <c r="LP25" s="5">
        <v>7735</v>
      </c>
      <c r="LQ25" s="5">
        <v>6562</v>
      </c>
      <c r="LR25" s="5">
        <v>6505</v>
      </c>
      <c r="LS25" s="5">
        <v>6296</v>
      </c>
      <c r="LT25" s="5">
        <v>6217</v>
      </c>
      <c r="LU25" s="5">
        <v>6410</v>
      </c>
      <c r="LV25" s="5">
        <v>5760</v>
      </c>
      <c r="LW25" s="5">
        <v>4921</v>
      </c>
      <c r="LX25" s="5">
        <v>5525</v>
      </c>
      <c r="LY25" s="5">
        <v>6015</v>
      </c>
      <c r="LZ25" s="5">
        <v>4928</v>
      </c>
      <c r="MA25" s="5">
        <v>4137</v>
      </c>
      <c r="MB25" s="5">
        <v>4419</v>
      </c>
      <c r="MC25" s="5">
        <v>3998</v>
      </c>
      <c r="MD25" s="5">
        <v>5037</v>
      </c>
      <c r="ME25" s="5">
        <v>4030</v>
      </c>
      <c r="MF25" s="5">
        <v>3388</v>
      </c>
      <c r="MG25" s="5">
        <v>3392</v>
      </c>
      <c r="MH25" s="5">
        <v>3828</v>
      </c>
      <c r="MI25" s="5">
        <v>3740</v>
      </c>
      <c r="MJ25" s="5">
        <v>4677</v>
      </c>
      <c r="MK25" s="5">
        <v>4440</v>
      </c>
      <c r="ML25" s="5">
        <v>4338</v>
      </c>
      <c r="MM25" s="5">
        <v>4616</v>
      </c>
      <c r="MN25" s="5">
        <v>3841</v>
      </c>
      <c r="MO25" s="5">
        <v>3739</v>
      </c>
      <c r="MP25" s="5">
        <v>4068</v>
      </c>
      <c r="MQ25" s="5">
        <v>0</v>
      </c>
      <c r="MR25" s="5">
        <v>0</v>
      </c>
      <c r="MS25" s="5">
        <v>0</v>
      </c>
      <c r="MT25" s="5">
        <v>0</v>
      </c>
      <c r="MU25" s="5">
        <v>0</v>
      </c>
      <c r="MV25" s="5">
        <v>0</v>
      </c>
      <c r="MW25" s="5">
        <v>0</v>
      </c>
      <c r="MX25" s="5">
        <v>0</v>
      </c>
      <c r="MY25" s="5">
        <v>0</v>
      </c>
      <c r="MZ25" s="5">
        <v>0</v>
      </c>
      <c r="NA25" s="5">
        <v>0</v>
      </c>
      <c r="NB25" s="5">
        <v>0</v>
      </c>
      <c r="NC25" s="5">
        <v>0</v>
      </c>
      <c r="ND25" s="5">
        <v>0</v>
      </c>
      <c r="NE25" s="5" t="s">
        <v>220</v>
      </c>
      <c r="NF25" s="5" t="s">
        <v>220</v>
      </c>
      <c r="NG25" s="5" t="s">
        <v>220</v>
      </c>
      <c r="NH25" s="5" t="s">
        <v>220</v>
      </c>
      <c r="NI25" s="5" t="s">
        <v>220</v>
      </c>
      <c r="NJ25" s="5" t="s">
        <v>220</v>
      </c>
      <c r="NK25" s="5" t="s">
        <v>220</v>
      </c>
      <c r="NL25" s="5" t="s">
        <v>220</v>
      </c>
      <c r="NM25" s="5" t="s">
        <v>220</v>
      </c>
      <c r="NN25" s="5" t="s">
        <v>220</v>
      </c>
      <c r="NO25" s="5" t="s">
        <v>220</v>
      </c>
      <c r="NP25" s="5" t="s">
        <v>220</v>
      </c>
      <c r="NQ25" s="5" t="s">
        <v>220</v>
      </c>
      <c r="NR25" s="5" t="s">
        <v>220</v>
      </c>
      <c r="NS25" s="5" t="s">
        <v>220</v>
      </c>
      <c r="NT25" s="5" t="s">
        <v>220</v>
      </c>
      <c r="NU25" s="5" t="s">
        <v>220</v>
      </c>
      <c r="NV25" s="5" t="s">
        <v>220</v>
      </c>
      <c r="NW25" s="5">
        <v>0</v>
      </c>
      <c r="NX25" s="5">
        <v>0</v>
      </c>
      <c r="NY25" s="5">
        <v>0</v>
      </c>
      <c r="NZ25" s="5">
        <v>0</v>
      </c>
      <c r="OA25" s="5">
        <v>0</v>
      </c>
      <c r="OB25" s="5">
        <v>0</v>
      </c>
      <c r="OC25" s="5">
        <v>0</v>
      </c>
      <c r="OD25" s="5">
        <v>0</v>
      </c>
      <c r="OE25" s="5">
        <v>0</v>
      </c>
      <c r="OF25" s="5">
        <v>0</v>
      </c>
      <c r="OG25" s="5">
        <v>0</v>
      </c>
      <c r="OH25" s="5">
        <v>0</v>
      </c>
      <c r="OI25" s="5">
        <v>0</v>
      </c>
      <c r="OJ25" s="5">
        <v>0</v>
      </c>
      <c r="OK25" s="5" t="s">
        <v>220</v>
      </c>
      <c r="OL25" s="5" t="s">
        <v>220</v>
      </c>
      <c r="OM25" s="5" t="s">
        <v>220</v>
      </c>
      <c r="ON25" s="5" t="s">
        <v>220</v>
      </c>
      <c r="OO25" s="5" t="s">
        <v>220</v>
      </c>
      <c r="OP25" s="5" t="s">
        <v>220</v>
      </c>
      <c r="OQ25" s="5" t="s">
        <v>220</v>
      </c>
      <c r="OR25" s="5" t="s">
        <v>220</v>
      </c>
      <c r="OS25" s="5" t="s">
        <v>220</v>
      </c>
      <c r="OT25" s="5" t="s">
        <v>220</v>
      </c>
      <c r="OU25" s="5" t="s">
        <v>220</v>
      </c>
      <c r="OV25" s="5" t="s">
        <v>220</v>
      </c>
      <c r="OW25" s="5" t="s">
        <v>220</v>
      </c>
      <c r="OX25" s="5" t="s">
        <v>220</v>
      </c>
      <c r="OY25" s="5" t="s">
        <v>220</v>
      </c>
      <c r="OZ25" s="5" t="s">
        <v>220</v>
      </c>
      <c r="PA25" s="5" t="s">
        <v>220</v>
      </c>
      <c r="PB25" s="5" t="s">
        <v>220</v>
      </c>
      <c r="PC25" s="5">
        <v>27593</v>
      </c>
      <c r="PD25" s="5">
        <v>28826</v>
      </c>
      <c r="PE25" s="5">
        <v>30626</v>
      </c>
      <c r="PF25" s="5">
        <v>38462</v>
      </c>
      <c r="PG25" s="5">
        <v>36053</v>
      </c>
      <c r="PH25" s="5">
        <v>32866</v>
      </c>
      <c r="PI25" s="5">
        <v>34700</v>
      </c>
      <c r="PJ25" s="5">
        <v>29149</v>
      </c>
      <c r="PK25" s="5">
        <v>30913</v>
      </c>
      <c r="PL25" s="5">
        <v>35297</v>
      </c>
      <c r="PM25" s="5">
        <v>35482</v>
      </c>
      <c r="PN25" s="5">
        <v>35791</v>
      </c>
      <c r="PO25" s="5">
        <v>30223</v>
      </c>
      <c r="PP25" s="5">
        <v>33106</v>
      </c>
      <c r="PQ25" s="5">
        <v>30963</v>
      </c>
      <c r="PR25" s="5">
        <v>30060</v>
      </c>
      <c r="PS25" s="5">
        <v>39688</v>
      </c>
      <c r="PT25" s="5">
        <v>37581</v>
      </c>
      <c r="PU25" s="5">
        <v>32653</v>
      </c>
      <c r="PV25" s="5">
        <v>33867</v>
      </c>
      <c r="PW25" s="5">
        <v>29176</v>
      </c>
      <c r="PX25" s="5">
        <v>25166</v>
      </c>
      <c r="PY25" s="5">
        <v>27543</v>
      </c>
      <c r="PZ25" s="5">
        <v>25006</v>
      </c>
      <c r="QA25" s="5">
        <v>21992</v>
      </c>
      <c r="QB25" s="5">
        <v>21318</v>
      </c>
      <c r="QC25" s="5">
        <v>23199</v>
      </c>
      <c r="QD25" s="5">
        <v>23094</v>
      </c>
      <c r="QE25" s="5">
        <v>21517</v>
      </c>
      <c r="QF25" s="5">
        <v>22036</v>
      </c>
      <c r="QG25" s="5">
        <v>20081</v>
      </c>
      <c r="QH25" s="5">
        <v>18271</v>
      </c>
      <c r="QI25" s="5">
        <v>77123</v>
      </c>
      <c r="QJ25" s="5">
        <v>88323</v>
      </c>
      <c r="QK25" s="5">
        <v>67132</v>
      </c>
      <c r="QL25" s="5">
        <v>56544</v>
      </c>
      <c r="QM25" s="5">
        <v>59614</v>
      </c>
      <c r="QN25" s="5">
        <v>62971</v>
      </c>
      <c r="QO25" s="5">
        <v>66503</v>
      </c>
      <c r="QP25" s="5">
        <v>56658</v>
      </c>
      <c r="QQ25" s="5">
        <v>54058</v>
      </c>
      <c r="QR25" s="5">
        <v>46921</v>
      </c>
      <c r="QS25" s="5">
        <v>53251</v>
      </c>
      <c r="QT25" s="5">
        <v>36354</v>
      </c>
      <c r="QU25" s="5">
        <v>36323</v>
      </c>
      <c r="QV25" s="5">
        <v>32255</v>
      </c>
      <c r="QW25" s="5">
        <v>26619</v>
      </c>
      <c r="QX25" s="5">
        <v>22953</v>
      </c>
      <c r="QY25" s="5">
        <v>24953</v>
      </c>
      <c r="QZ25" s="5">
        <v>29152</v>
      </c>
      <c r="RA25" s="5">
        <v>31068</v>
      </c>
      <c r="RB25" s="5">
        <v>28535</v>
      </c>
      <c r="RC25" s="5">
        <v>18602</v>
      </c>
      <c r="RD25" s="5">
        <v>22319</v>
      </c>
      <c r="RE25" s="5">
        <v>15110</v>
      </c>
      <c r="RF25" s="5">
        <v>17525</v>
      </c>
      <c r="RG25" s="5">
        <v>16461</v>
      </c>
      <c r="RH25" s="5">
        <v>14166</v>
      </c>
      <c r="RI25" s="5">
        <v>12746</v>
      </c>
      <c r="RJ25" s="5">
        <v>19419</v>
      </c>
      <c r="RK25" s="5">
        <v>16004</v>
      </c>
      <c r="RL25" s="5">
        <v>14165</v>
      </c>
      <c r="RM25" s="5">
        <v>14872</v>
      </c>
      <c r="RN25" s="5">
        <v>14871</v>
      </c>
      <c r="RO25" s="5">
        <v>41341</v>
      </c>
      <c r="RP25" s="5">
        <v>37624</v>
      </c>
      <c r="RQ25" s="5">
        <v>32435</v>
      </c>
      <c r="RR25" s="5">
        <v>33020</v>
      </c>
      <c r="RS25" s="5">
        <v>31815</v>
      </c>
      <c r="RT25" s="5">
        <v>30924</v>
      </c>
      <c r="RU25" s="5">
        <v>29123</v>
      </c>
      <c r="RV25" s="5">
        <v>34178</v>
      </c>
      <c r="RW25" s="5">
        <v>33929</v>
      </c>
      <c r="RX25" s="5">
        <v>33954</v>
      </c>
      <c r="RY25" s="5">
        <v>38142</v>
      </c>
      <c r="RZ25" s="5">
        <v>35574</v>
      </c>
      <c r="SA25" s="5">
        <v>35290</v>
      </c>
      <c r="SB25" s="5">
        <v>32035</v>
      </c>
      <c r="SC25" s="5">
        <v>27237</v>
      </c>
      <c r="SD25" s="5">
        <v>28440</v>
      </c>
      <c r="SE25" s="5">
        <v>24861</v>
      </c>
      <c r="SF25" s="5">
        <v>24005</v>
      </c>
      <c r="SG25" s="5">
        <v>24947</v>
      </c>
      <c r="SH25" s="5">
        <v>27666</v>
      </c>
      <c r="SI25" s="5">
        <v>25557</v>
      </c>
      <c r="SJ25" s="5">
        <v>28434</v>
      </c>
      <c r="SK25" s="5">
        <v>29702</v>
      </c>
      <c r="SL25" s="5">
        <v>29995</v>
      </c>
      <c r="SM25" s="5">
        <v>29746</v>
      </c>
      <c r="SN25" s="5">
        <v>32202</v>
      </c>
      <c r="SO25" s="5">
        <v>26508</v>
      </c>
      <c r="SP25" s="5">
        <v>25890</v>
      </c>
      <c r="SQ25" s="5">
        <v>25260</v>
      </c>
      <c r="SR25" s="5">
        <v>21667</v>
      </c>
      <c r="SS25" s="5">
        <v>17774</v>
      </c>
      <c r="ST25" s="5">
        <v>14348</v>
      </c>
      <c r="SU25" s="5">
        <v>25551</v>
      </c>
      <c r="SV25" s="5">
        <v>20609</v>
      </c>
      <c r="SW25" s="5">
        <v>24010</v>
      </c>
      <c r="SX25" s="5">
        <v>22962</v>
      </c>
      <c r="SY25" s="5">
        <v>8550</v>
      </c>
      <c r="SZ25" s="5">
        <v>1235</v>
      </c>
      <c r="TA25" s="5">
        <v>1311</v>
      </c>
      <c r="TB25" s="5">
        <v>931</v>
      </c>
      <c r="TC25" s="5">
        <v>1026</v>
      </c>
      <c r="TD25" s="5">
        <v>1502</v>
      </c>
      <c r="TE25" s="5">
        <v>1989</v>
      </c>
      <c r="TF25" s="5">
        <v>4370</v>
      </c>
      <c r="TG25" s="5">
        <v>4938</v>
      </c>
      <c r="TH25" s="5">
        <v>5874</v>
      </c>
      <c r="TI25" s="5">
        <v>7165</v>
      </c>
      <c r="TJ25" s="5">
        <v>6372</v>
      </c>
      <c r="TK25" s="5">
        <v>11443</v>
      </c>
      <c r="TL25" s="5">
        <v>17473</v>
      </c>
      <c r="TM25" s="5">
        <v>22210</v>
      </c>
      <c r="TN25" s="5">
        <v>23630</v>
      </c>
      <c r="TO25" s="5">
        <v>23414</v>
      </c>
      <c r="TP25" s="5">
        <v>23894</v>
      </c>
      <c r="TQ25" s="5">
        <v>23588</v>
      </c>
      <c r="TR25" s="5">
        <v>26066</v>
      </c>
      <c r="TS25" s="5">
        <v>22290</v>
      </c>
      <c r="TT25" s="5">
        <v>17250</v>
      </c>
      <c r="TU25" s="5">
        <v>15598</v>
      </c>
      <c r="TV25" s="5">
        <v>14032</v>
      </c>
      <c r="TW25" s="5">
        <v>13691</v>
      </c>
      <c r="TX25" s="5">
        <v>11035</v>
      </c>
      <c r="TY25" s="5">
        <v>10582</v>
      </c>
      <c r="TZ25" s="5">
        <v>8518</v>
      </c>
      <c r="UA25" s="5">
        <v>1268</v>
      </c>
      <c r="UB25" s="5">
        <v>1385</v>
      </c>
      <c r="UC25" s="5">
        <v>1626</v>
      </c>
      <c r="UD25" s="5">
        <v>1943</v>
      </c>
      <c r="UE25" s="5">
        <v>3279</v>
      </c>
      <c r="UF25" s="5">
        <v>2849</v>
      </c>
      <c r="UG25" s="5">
        <v>2482</v>
      </c>
      <c r="UH25" s="5">
        <v>1804</v>
      </c>
      <c r="UI25" s="5">
        <v>1655</v>
      </c>
      <c r="UJ25" s="5">
        <v>1976</v>
      </c>
      <c r="UK25" s="5">
        <v>2653</v>
      </c>
      <c r="UL25" s="5">
        <v>2749</v>
      </c>
      <c r="UM25" s="5">
        <v>2875</v>
      </c>
      <c r="UN25" s="5">
        <v>3459</v>
      </c>
      <c r="UO25" s="5">
        <v>3140</v>
      </c>
      <c r="UP25" s="5">
        <v>1905</v>
      </c>
      <c r="UQ25" s="5">
        <v>2105</v>
      </c>
      <c r="UR25" s="5">
        <v>1780</v>
      </c>
      <c r="US25" s="5">
        <v>1709</v>
      </c>
      <c r="UT25" s="5">
        <v>924</v>
      </c>
      <c r="UU25" s="5">
        <v>869</v>
      </c>
      <c r="UV25" s="5">
        <v>345</v>
      </c>
      <c r="UW25" s="5">
        <v>1141</v>
      </c>
      <c r="UX25" s="5">
        <v>383</v>
      </c>
      <c r="UY25" s="5">
        <v>1039</v>
      </c>
      <c r="UZ25" s="5">
        <v>959</v>
      </c>
      <c r="VA25" s="5">
        <v>148</v>
      </c>
      <c r="VB25" s="5">
        <v>0</v>
      </c>
      <c r="VC25" s="5">
        <v>0</v>
      </c>
      <c r="VD25" s="5">
        <v>0</v>
      </c>
      <c r="VE25" s="5">
        <v>0</v>
      </c>
      <c r="VF25" s="5">
        <v>0</v>
      </c>
      <c r="VG25" s="5">
        <v>57437</v>
      </c>
      <c r="VH25" s="5">
        <v>67897</v>
      </c>
      <c r="VI25" s="5">
        <v>45305</v>
      </c>
      <c r="VJ25" s="5">
        <v>51650</v>
      </c>
      <c r="VK25" s="5">
        <v>63043</v>
      </c>
      <c r="VL25" s="5">
        <v>56565</v>
      </c>
      <c r="VM25" s="5">
        <v>46435</v>
      </c>
      <c r="VN25" s="5">
        <v>43168</v>
      </c>
      <c r="VO25" s="5">
        <v>36132</v>
      </c>
      <c r="VP25" s="5">
        <v>42521</v>
      </c>
      <c r="VQ25" s="5">
        <v>45836</v>
      </c>
      <c r="VR25" s="5">
        <v>49476</v>
      </c>
      <c r="VS25" s="5">
        <v>48820</v>
      </c>
      <c r="VT25" s="5">
        <v>45395</v>
      </c>
      <c r="VU25" s="5">
        <v>45357</v>
      </c>
      <c r="VV25" s="5">
        <v>49134</v>
      </c>
      <c r="VW25" s="5">
        <v>41393</v>
      </c>
      <c r="VX25" s="5">
        <v>46541</v>
      </c>
      <c r="VY25" s="5">
        <v>41043</v>
      </c>
      <c r="VZ25" s="5">
        <v>57317</v>
      </c>
      <c r="WA25" s="5">
        <v>61161</v>
      </c>
      <c r="WB25" s="5">
        <v>57414</v>
      </c>
      <c r="WC25" s="5">
        <v>61986</v>
      </c>
      <c r="WD25" s="5">
        <v>45117</v>
      </c>
      <c r="WE25" s="5">
        <v>55028</v>
      </c>
      <c r="WF25" s="5">
        <v>51158</v>
      </c>
      <c r="WG25" s="5">
        <v>54478</v>
      </c>
      <c r="WH25" s="5">
        <v>54074</v>
      </c>
      <c r="WI25" s="5">
        <v>54165</v>
      </c>
      <c r="WJ25" s="5">
        <v>49268</v>
      </c>
      <c r="WK25" s="5">
        <v>45255</v>
      </c>
      <c r="WL25" s="5">
        <v>42051</v>
      </c>
      <c r="WM25" s="5">
        <v>2540</v>
      </c>
      <c r="WN25" s="5">
        <v>3110</v>
      </c>
      <c r="WO25" s="5">
        <v>1202</v>
      </c>
      <c r="WP25" s="5">
        <v>3766</v>
      </c>
      <c r="WQ25" s="5">
        <v>3918</v>
      </c>
      <c r="WR25" s="5">
        <v>4325</v>
      </c>
      <c r="WS25" s="5">
        <v>3105</v>
      </c>
      <c r="WT25" s="5">
        <v>2192</v>
      </c>
      <c r="WU25" s="5">
        <v>1786</v>
      </c>
      <c r="WV25" s="5">
        <v>1616</v>
      </c>
      <c r="WW25" s="5">
        <v>1998</v>
      </c>
      <c r="WX25" s="5">
        <v>1874</v>
      </c>
      <c r="WY25" s="5">
        <v>470</v>
      </c>
      <c r="WZ25" s="5">
        <v>1019</v>
      </c>
      <c r="XA25" s="5">
        <v>2017</v>
      </c>
      <c r="XB25" s="5">
        <v>2298</v>
      </c>
      <c r="XC25" s="5">
        <v>2620</v>
      </c>
      <c r="XD25" s="5">
        <v>2485</v>
      </c>
      <c r="XE25" s="5">
        <v>2906</v>
      </c>
      <c r="XF25" s="5">
        <v>3350</v>
      </c>
      <c r="XG25" s="5">
        <v>4460</v>
      </c>
      <c r="XH25" s="5">
        <v>2916</v>
      </c>
      <c r="XI25" s="5">
        <v>2741</v>
      </c>
      <c r="XJ25" s="5">
        <v>2500</v>
      </c>
      <c r="XK25" s="5">
        <v>2335</v>
      </c>
      <c r="XL25" s="5">
        <v>2230</v>
      </c>
      <c r="XM25" s="5">
        <v>2264</v>
      </c>
      <c r="XN25" s="5">
        <v>2260</v>
      </c>
      <c r="XO25" s="5">
        <v>1810</v>
      </c>
      <c r="XP25" s="5">
        <v>1902</v>
      </c>
      <c r="XQ25" s="5">
        <v>1516</v>
      </c>
      <c r="XR25" s="5">
        <v>1758</v>
      </c>
      <c r="XS25" s="2">
        <v>3266</v>
      </c>
      <c r="XT25" s="3" t="s">
        <v>222</v>
      </c>
      <c r="XU25" s="3" t="s">
        <v>221</v>
      </c>
      <c r="XV25" s="3" t="s">
        <v>221</v>
      </c>
      <c r="XW25" s="3" t="s">
        <v>221</v>
      </c>
      <c r="XX25" s="3" t="s">
        <v>222</v>
      </c>
      <c r="XY25" s="3" t="s">
        <v>222</v>
      </c>
      <c r="XZ25" s="3" t="s">
        <v>235</v>
      </c>
    </row>
    <row r="26" spans="1:650" x14ac:dyDescent="0.3">
      <c r="A26" s="1" t="s">
        <v>24</v>
      </c>
      <c r="B26" s="2">
        <v>4017631</v>
      </c>
      <c r="C26" s="5" t="s">
        <v>220</v>
      </c>
      <c r="D26" s="5" t="s">
        <v>220</v>
      </c>
      <c r="E26" s="5" t="s">
        <v>220</v>
      </c>
      <c r="F26" s="5" t="s">
        <v>220</v>
      </c>
      <c r="G26" s="5" t="s">
        <v>220</v>
      </c>
      <c r="H26" s="5" t="s">
        <v>220</v>
      </c>
      <c r="I26" s="5" t="s">
        <v>220</v>
      </c>
      <c r="J26" s="5" t="s">
        <v>220</v>
      </c>
      <c r="K26" s="5">
        <v>1355</v>
      </c>
      <c r="L26" s="5">
        <v>404</v>
      </c>
      <c r="M26" s="5">
        <v>6537</v>
      </c>
      <c r="N26" s="5">
        <v>0</v>
      </c>
      <c r="O26" s="5">
        <v>3205</v>
      </c>
      <c r="P26" s="5">
        <v>153</v>
      </c>
      <c r="Q26" s="5">
        <v>517</v>
      </c>
      <c r="R26" s="5">
        <v>461</v>
      </c>
      <c r="S26" s="5">
        <v>147</v>
      </c>
      <c r="T26" s="5">
        <v>413</v>
      </c>
      <c r="U26" s="5">
        <v>932</v>
      </c>
      <c r="V26" s="5">
        <v>2352</v>
      </c>
      <c r="W26" s="5">
        <v>0</v>
      </c>
      <c r="X26" s="5">
        <v>0</v>
      </c>
      <c r="Y26" s="5">
        <v>430</v>
      </c>
      <c r="Z26" s="5">
        <v>4225</v>
      </c>
      <c r="AA26" s="5">
        <v>4321</v>
      </c>
      <c r="AB26" s="5">
        <v>-5</v>
      </c>
      <c r="AC26" s="5">
        <v>3164</v>
      </c>
      <c r="AD26" s="5">
        <v>7093</v>
      </c>
      <c r="AE26" s="5">
        <v>1700</v>
      </c>
      <c r="AF26" s="5">
        <v>488</v>
      </c>
      <c r="AG26" s="5">
        <v>0</v>
      </c>
      <c r="AH26" s="5">
        <v>0</v>
      </c>
      <c r="AI26" s="5" t="s">
        <v>220</v>
      </c>
      <c r="AJ26" s="5" t="s">
        <v>220</v>
      </c>
      <c r="AK26" s="5" t="s">
        <v>220</v>
      </c>
      <c r="AL26" s="5" t="s">
        <v>220</v>
      </c>
      <c r="AM26" s="5" t="s">
        <v>220</v>
      </c>
      <c r="AN26" s="5" t="s">
        <v>220</v>
      </c>
      <c r="AO26" s="5" t="s">
        <v>220</v>
      </c>
      <c r="AP26" s="5" t="s">
        <v>220</v>
      </c>
      <c r="AQ26" s="5">
        <v>5994</v>
      </c>
      <c r="AR26" s="5">
        <v>1757</v>
      </c>
      <c r="AS26" s="5">
        <v>5411</v>
      </c>
      <c r="AT26" s="5">
        <v>1707</v>
      </c>
      <c r="AU26" s="5">
        <v>2986</v>
      </c>
      <c r="AV26" s="5">
        <v>1546</v>
      </c>
      <c r="AW26" s="5">
        <v>4168</v>
      </c>
      <c r="AX26" s="5">
        <v>2981</v>
      </c>
      <c r="AY26" s="5">
        <v>924</v>
      </c>
      <c r="AZ26" s="5">
        <v>835</v>
      </c>
      <c r="BA26" s="5">
        <v>1077</v>
      </c>
      <c r="BB26" s="5">
        <v>938</v>
      </c>
      <c r="BC26" s="5">
        <v>803</v>
      </c>
      <c r="BD26" s="5">
        <v>1618</v>
      </c>
      <c r="BE26" s="5">
        <v>1251</v>
      </c>
      <c r="BF26" s="5">
        <v>1062</v>
      </c>
      <c r="BG26" s="5">
        <v>1388</v>
      </c>
      <c r="BH26" s="5">
        <v>1431</v>
      </c>
      <c r="BI26" s="5">
        <v>1826</v>
      </c>
      <c r="BJ26" s="5">
        <v>2169</v>
      </c>
      <c r="BK26" s="5">
        <v>577</v>
      </c>
      <c r="BL26" s="5">
        <v>2172</v>
      </c>
      <c r="BM26" s="5">
        <v>3624</v>
      </c>
      <c r="BN26" s="5">
        <v>2316</v>
      </c>
      <c r="BO26" s="5" t="s">
        <v>220</v>
      </c>
      <c r="BP26" s="5" t="s">
        <v>220</v>
      </c>
      <c r="BQ26" s="5" t="s">
        <v>220</v>
      </c>
      <c r="BR26" s="5" t="s">
        <v>220</v>
      </c>
      <c r="BS26" s="5" t="s">
        <v>220</v>
      </c>
      <c r="BT26" s="5" t="s">
        <v>220</v>
      </c>
      <c r="BU26" s="5" t="s">
        <v>220</v>
      </c>
      <c r="BV26" s="5" t="s">
        <v>220</v>
      </c>
      <c r="BW26" s="5">
        <v>4815</v>
      </c>
      <c r="BX26" s="5">
        <v>2658</v>
      </c>
      <c r="BY26" s="5">
        <v>12991</v>
      </c>
      <c r="BZ26" s="5">
        <v>1020</v>
      </c>
      <c r="CA26" s="5">
        <v>3140</v>
      </c>
      <c r="CB26" s="5">
        <v>1429</v>
      </c>
      <c r="CC26" s="5">
        <v>1566</v>
      </c>
      <c r="CD26" s="5">
        <v>2227</v>
      </c>
      <c r="CE26" s="5">
        <v>1955</v>
      </c>
      <c r="CF26" s="5">
        <v>1720</v>
      </c>
      <c r="CG26" s="5">
        <v>1716</v>
      </c>
      <c r="CH26" s="5">
        <v>982</v>
      </c>
      <c r="CI26" s="5">
        <v>776</v>
      </c>
      <c r="CJ26" s="5">
        <v>2713</v>
      </c>
      <c r="CK26" s="5">
        <v>1456</v>
      </c>
      <c r="CL26" s="5">
        <v>1570</v>
      </c>
      <c r="CM26" s="5">
        <v>982</v>
      </c>
      <c r="CN26" s="5">
        <v>705</v>
      </c>
      <c r="CO26" s="5">
        <v>1653</v>
      </c>
      <c r="CP26" s="5">
        <v>1250</v>
      </c>
      <c r="CQ26" s="5">
        <v>1184</v>
      </c>
      <c r="CR26" s="5">
        <v>611</v>
      </c>
      <c r="CS26" s="5">
        <v>1293</v>
      </c>
      <c r="CT26" s="5">
        <v>932</v>
      </c>
      <c r="CU26" s="5" t="s">
        <v>220</v>
      </c>
      <c r="CV26" s="5" t="s">
        <v>220</v>
      </c>
      <c r="CW26" s="5" t="s">
        <v>220</v>
      </c>
      <c r="CX26" s="5" t="s">
        <v>220</v>
      </c>
      <c r="CY26" s="5" t="s">
        <v>220</v>
      </c>
      <c r="CZ26" s="5" t="s">
        <v>220</v>
      </c>
      <c r="DA26" s="5" t="s">
        <v>220</v>
      </c>
      <c r="DB26" s="5" t="s">
        <v>220</v>
      </c>
      <c r="DC26" s="5">
        <v>17020</v>
      </c>
      <c r="DD26" s="5">
        <v>13895</v>
      </c>
      <c r="DE26" s="5">
        <v>15561</v>
      </c>
      <c r="DF26" s="5">
        <v>16473</v>
      </c>
      <c r="DG26" s="5">
        <v>22458</v>
      </c>
      <c r="DH26" s="5">
        <v>14313</v>
      </c>
      <c r="DI26" s="5">
        <v>12274</v>
      </c>
      <c r="DJ26" s="5">
        <v>13033</v>
      </c>
      <c r="DK26" s="5">
        <v>9396</v>
      </c>
      <c r="DL26" s="5">
        <v>15084</v>
      </c>
      <c r="DM26" s="5">
        <v>9956</v>
      </c>
      <c r="DN26" s="5">
        <v>3708</v>
      </c>
      <c r="DO26" s="5">
        <v>6188</v>
      </c>
      <c r="DP26" s="5">
        <v>11369</v>
      </c>
      <c r="DQ26" s="5">
        <v>11493</v>
      </c>
      <c r="DR26" s="5">
        <v>8782</v>
      </c>
      <c r="DS26" s="5">
        <v>17733</v>
      </c>
      <c r="DT26" s="5">
        <v>12324</v>
      </c>
      <c r="DU26" s="5">
        <v>11455</v>
      </c>
      <c r="DV26" s="5">
        <v>11346</v>
      </c>
      <c r="DW26" s="5">
        <v>11596</v>
      </c>
      <c r="DX26" s="5">
        <v>11960</v>
      </c>
      <c r="DY26" s="5">
        <v>11895</v>
      </c>
      <c r="DZ26" s="5">
        <v>10870</v>
      </c>
      <c r="EA26" s="5" t="s">
        <v>220</v>
      </c>
      <c r="EB26" s="5" t="s">
        <v>220</v>
      </c>
      <c r="EC26" s="5" t="s">
        <v>220</v>
      </c>
      <c r="ED26" s="5" t="s">
        <v>220</v>
      </c>
      <c r="EE26" s="5" t="s">
        <v>220</v>
      </c>
      <c r="EF26" s="5" t="s">
        <v>220</v>
      </c>
      <c r="EG26" s="5" t="s">
        <v>220</v>
      </c>
      <c r="EH26" s="5" t="s">
        <v>220</v>
      </c>
      <c r="EI26" s="5">
        <v>3064</v>
      </c>
      <c r="EJ26" s="5">
        <v>2484</v>
      </c>
      <c r="EK26" s="5">
        <v>3897</v>
      </c>
      <c r="EL26" s="5">
        <v>2761</v>
      </c>
      <c r="EM26" s="5">
        <v>2174</v>
      </c>
      <c r="EN26" s="5">
        <v>1313</v>
      </c>
      <c r="EO26" s="5">
        <v>1367</v>
      </c>
      <c r="EP26" s="5">
        <v>1518</v>
      </c>
      <c r="EQ26" s="5">
        <v>1633</v>
      </c>
      <c r="ER26" s="5">
        <v>2452</v>
      </c>
      <c r="ES26" s="5">
        <v>1776</v>
      </c>
      <c r="ET26" s="5">
        <v>2324</v>
      </c>
      <c r="EU26" s="5">
        <v>3719</v>
      </c>
      <c r="EV26" s="5">
        <v>350</v>
      </c>
      <c r="EW26" s="5">
        <v>326</v>
      </c>
      <c r="EX26" s="5">
        <v>1609</v>
      </c>
      <c r="EY26" s="5">
        <v>1584</v>
      </c>
      <c r="EZ26" s="5">
        <v>1196</v>
      </c>
      <c r="FA26" s="5">
        <v>2602</v>
      </c>
      <c r="FB26" s="5">
        <v>2297</v>
      </c>
      <c r="FC26" s="5">
        <v>1028</v>
      </c>
      <c r="FD26" s="5">
        <v>8263</v>
      </c>
      <c r="FE26" s="5">
        <v>11609</v>
      </c>
      <c r="FF26" s="5">
        <v>3995</v>
      </c>
      <c r="FG26" s="5" t="s">
        <v>220</v>
      </c>
      <c r="FH26" s="5" t="s">
        <v>220</v>
      </c>
      <c r="FI26" s="5" t="s">
        <v>220</v>
      </c>
      <c r="FJ26" s="5" t="s">
        <v>220</v>
      </c>
      <c r="FK26" s="5" t="s">
        <v>220</v>
      </c>
      <c r="FL26" s="5" t="s">
        <v>220</v>
      </c>
      <c r="FM26" s="5" t="s">
        <v>220</v>
      </c>
      <c r="FN26" s="5" t="s">
        <v>220</v>
      </c>
      <c r="FO26" s="5">
        <v>0</v>
      </c>
      <c r="FP26" s="5">
        <v>0</v>
      </c>
      <c r="FQ26" s="5">
        <v>0</v>
      </c>
      <c r="FR26" s="5">
        <v>0</v>
      </c>
      <c r="FS26" s="5">
        <v>0</v>
      </c>
      <c r="FT26" s="5">
        <v>0</v>
      </c>
      <c r="FU26" s="5" t="s">
        <v>220</v>
      </c>
      <c r="FV26" s="5" t="s">
        <v>220</v>
      </c>
      <c r="FW26" s="5" t="s">
        <v>220</v>
      </c>
      <c r="FX26" s="5" t="s">
        <v>220</v>
      </c>
      <c r="FY26" s="5" t="s">
        <v>220</v>
      </c>
      <c r="FZ26" s="5" t="s">
        <v>220</v>
      </c>
      <c r="GA26" s="5" t="s">
        <v>220</v>
      </c>
      <c r="GB26" s="5" t="s">
        <v>220</v>
      </c>
      <c r="GC26" s="5" t="s">
        <v>220</v>
      </c>
      <c r="GD26" s="5" t="s">
        <v>220</v>
      </c>
      <c r="GE26" s="5" t="s">
        <v>220</v>
      </c>
      <c r="GF26" s="5" t="s">
        <v>220</v>
      </c>
      <c r="GG26" s="5" t="s">
        <v>220</v>
      </c>
      <c r="GH26" s="5" t="s">
        <v>220</v>
      </c>
      <c r="GI26" s="5" t="s">
        <v>220</v>
      </c>
      <c r="GJ26" s="5" t="s">
        <v>220</v>
      </c>
      <c r="GK26" s="5" t="s">
        <v>220</v>
      </c>
      <c r="GL26" s="5" t="s">
        <v>220</v>
      </c>
      <c r="GM26" s="5" t="s">
        <v>220</v>
      </c>
      <c r="GN26" s="5" t="s">
        <v>220</v>
      </c>
      <c r="GO26" s="5" t="s">
        <v>220</v>
      </c>
      <c r="GP26" s="5" t="s">
        <v>220</v>
      </c>
      <c r="GQ26" s="5" t="s">
        <v>220</v>
      </c>
      <c r="GR26" s="5" t="s">
        <v>220</v>
      </c>
      <c r="GS26" s="5" t="s">
        <v>220</v>
      </c>
      <c r="GT26" s="5" t="s">
        <v>220</v>
      </c>
      <c r="GU26" s="5">
        <v>32248</v>
      </c>
      <c r="GV26" s="5">
        <v>21197</v>
      </c>
      <c r="GW26" s="5">
        <v>44396</v>
      </c>
      <c r="GX26" s="5">
        <v>21961</v>
      </c>
      <c r="GY26" s="5">
        <v>33962</v>
      </c>
      <c r="GZ26" s="5">
        <v>18755</v>
      </c>
      <c r="HA26" s="5">
        <v>19892</v>
      </c>
      <c r="HB26" s="5">
        <v>20220</v>
      </c>
      <c r="HC26" s="5">
        <v>14055</v>
      </c>
      <c r="HD26" s="5">
        <v>20505</v>
      </c>
      <c r="HE26" s="5">
        <v>15457</v>
      </c>
      <c r="HF26" s="5">
        <v>10304</v>
      </c>
      <c r="HG26" s="5">
        <v>11486</v>
      </c>
      <c r="HH26" s="5">
        <v>16050</v>
      </c>
      <c r="HI26" s="5">
        <v>14957</v>
      </c>
      <c r="HJ26" s="5">
        <v>17248</v>
      </c>
      <c r="HK26" s="5">
        <v>26009</v>
      </c>
      <c r="HL26" s="5">
        <v>15650</v>
      </c>
      <c r="HM26" s="5">
        <v>20700</v>
      </c>
      <c r="HN26" s="5">
        <v>23692</v>
      </c>
      <c r="HO26" s="5">
        <v>16548</v>
      </c>
      <c r="HP26" s="5">
        <v>23494</v>
      </c>
      <c r="HQ26" s="5">
        <v>28421</v>
      </c>
      <c r="HR26" s="5">
        <v>18113</v>
      </c>
      <c r="HS26" s="5" t="s">
        <v>220</v>
      </c>
      <c r="HT26" s="5" t="s">
        <v>220</v>
      </c>
      <c r="HU26" s="5" t="s">
        <v>220</v>
      </c>
      <c r="HV26" s="5" t="s">
        <v>220</v>
      </c>
      <c r="HW26" s="5" t="s">
        <v>220</v>
      </c>
      <c r="HX26" s="5" t="s">
        <v>220</v>
      </c>
      <c r="HY26" s="5" t="s">
        <v>220</v>
      </c>
      <c r="HZ26" s="5" t="s">
        <v>220</v>
      </c>
      <c r="IA26" s="5">
        <v>167901</v>
      </c>
      <c r="IB26" s="5">
        <v>172528</v>
      </c>
      <c r="IC26" s="5">
        <v>169356</v>
      </c>
      <c r="ID26" s="5">
        <v>177673</v>
      </c>
      <c r="IE26" s="5">
        <v>172422</v>
      </c>
      <c r="IF26" s="5">
        <v>179177</v>
      </c>
      <c r="IG26" s="5">
        <v>182214</v>
      </c>
      <c r="IH26" s="5">
        <v>175287</v>
      </c>
      <c r="II26" s="5">
        <v>162689</v>
      </c>
      <c r="IJ26" s="5">
        <v>150505</v>
      </c>
      <c r="IK26" s="5">
        <v>151425</v>
      </c>
      <c r="IL26" s="5">
        <v>193270</v>
      </c>
      <c r="IM26" s="5">
        <v>273881</v>
      </c>
      <c r="IN26" s="5">
        <v>192024</v>
      </c>
      <c r="IO26" s="5">
        <v>168468</v>
      </c>
      <c r="IP26" s="5">
        <v>155997</v>
      </c>
      <c r="IQ26" s="5">
        <v>152059</v>
      </c>
      <c r="IR26" s="5">
        <v>145559</v>
      </c>
      <c r="IS26" s="5">
        <v>148766</v>
      </c>
      <c r="IT26" s="5">
        <v>142444</v>
      </c>
      <c r="IU26" s="5">
        <v>117817</v>
      </c>
      <c r="IV26" s="5">
        <v>111910</v>
      </c>
      <c r="IW26" s="5">
        <v>109962</v>
      </c>
      <c r="IX26" s="5">
        <v>101313</v>
      </c>
      <c r="IY26" s="5" t="s">
        <v>220</v>
      </c>
      <c r="IZ26" s="5" t="s">
        <v>220</v>
      </c>
      <c r="JA26" s="5" t="s">
        <v>220</v>
      </c>
      <c r="JB26" s="5" t="s">
        <v>220</v>
      </c>
      <c r="JC26" s="5" t="s">
        <v>220</v>
      </c>
      <c r="JD26" s="5" t="s">
        <v>220</v>
      </c>
      <c r="JE26" s="5" t="s">
        <v>220</v>
      </c>
      <c r="JF26" s="5" t="s">
        <v>220</v>
      </c>
      <c r="JG26" s="5">
        <v>4323</v>
      </c>
      <c r="JH26" s="5">
        <v>2351</v>
      </c>
      <c r="JI26" s="5">
        <v>2179</v>
      </c>
      <c r="JJ26" s="5">
        <v>2690</v>
      </c>
      <c r="JK26" s="5">
        <v>2439</v>
      </c>
      <c r="JL26" s="5">
        <v>2411</v>
      </c>
      <c r="JM26" s="5">
        <v>2356</v>
      </c>
      <c r="JN26" s="5">
        <v>1640</v>
      </c>
      <c r="JO26" s="5">
        <v>2094</v>
      </c>
      <c r="JP26" s="5">
        <v>1669</v>
      </c>
      <c r="JQ26" s="5">
        <v>2318</v>
      </c>
      <c r="JR26" s="5">
        <v>1794</v>
      </c>
      <c r="JS26" s="5">
        <v>2169</v>
      </c>
      <c r="JT26" s="5">
        <v>2038</v>
      </c>
      <c r="JU26" s="5">
        <v>4074</v>
      </c>
      <c r="JV26" s="5">
        <v>3660</v>
      </c>
      <c r="JW26" s="5">
        <v>1711</v>
      </c>
      <c r="JX26" s="5">
        <v>1637</v>
      </c>
      <c r="JY26" s="5">
        <v>1786</v>
      </c>
      <c r="JZ26" s="5">
        <v>1924</v>
      </c>
      <c r="KA26" s="5">
        <v>1746</v>
      </c>
      <c r="KB26" s="5">
        <v>1496</v>
      </c>
      <c r="KC26" s="5">
        <v>1451</v>
      </c>
      <c r="KD26" s="5">
        <v>2560</v>
      </c>
      <c r="KE26" s="5" t="s">
        <v>220</v>
      </c>
      <c r="KF26" s="5" t="s">
        <v>220</v>
      </c>
      <c r="KG26" s="5" t="s">
        <v>220</v>
      </c>
      <c r="KH26" s="5" t="s">
        <v>220</v>
      </c>
      <c r="KI26" s="5" t="s">
        <v>220</v>
      </c>
      <c r="KJ26" s="5" t="s">
        <v>220</v>
      </c>
      <c r="KK26" s="5" t="s">
        <v>220</v>
      </c>
      <c r="KL26" s="5" t="s">
        <v>220</v>
      </c>
      <c r="KM26" s="5">
        <v>36960</v>
      </c>
      <c r="KN26" s="5">
        <v>21682</v>
      </c>
      <c r="KO26" s="5">
        <v>30758</v>
      </c>
      <c r="KP26" s="5">
        <v>25031</v>
      </c>
      <c r="KQ26" s="5">
        <v>20799</v>
      </c>
      <c r="KR26" s="5">
        <v>14537</v>
      </c>
      <c r="KS26" s="5">
        <v>15937</v>
      </c>
      <c r="KT26" s="5">
        <v>15752</v>
      </c>
      <c r="KU26" s="5">
        <v>16328</v>
      </c>
      <c r="KV26" s="5">
        <v>17405</v>
      </c>
      <c r="KW26" s="5">
        <v>16448</v>
      </c>
      <c r="KX26" s="5">
        <v>15843</v>
      </c>
      <c r="KY26" s="5">
        <v>14179</v>
      </c>
      <c r="KZ26" s="5">
        <v>15751</v>
      </c>
      <c r="LA26" s="5">
        <v>15673</v>
      </c>
      <c r="LB26" s="5">
        <v>15205</v>
      </c>
      <c r="LC26" s="5">
        <v>14348</v>
      </c>
      <c r="LD26" s="5">
        <v>14672</v>
      </c>
      <c r="LE26" s="5">
        <v>15051</v>
      </c>
      <c r="LF26" s="5">
        <v>13950</v>
      </c>
      <c r="LG26" s="5">
        <v>13155</v>
      </c>
      <c r="LH26" s="5">
        <v>10953</v>
      </c>
      <c r="LI26" s="5">
        <v>10075</v>
      </c>
      <c r="LJ26" s="5">
        <v>8158</v>
      </c>
      <c r="LK26" s="5" t="s">
        <v>220</v>
      </c>
      <c r="LL26" s="5" t="s">
        <v>220</v>
      </c>
      <c r="LM26" s="5" t="s">
        <v>220</v>
      </c>
      <c r="LN26" s="5" t="s">
        <v>220</v>
      </c>
      <c r="LO26" s="5" t="s">
        <v>220</v>
      </c>
      <c r="LP26" s="5" t="s">
        <v>220</v>
      </c>
      <c r="LQ26" s="5" t="s">
        <v>220</v>
      </c>
      <c r="LR26" s="5" t="s">
        <v>220</v>
      </c>
      <c r="LS26" s="5">
        <v>3248</v>
      </c>
      <c r="LT26" s="5">
        <v>3049</v>
      </c>
      <c r="LU26" s="5">
        <v>3025</v>
      </c>
      <c r="LV26" s="5">
        <v>2886</v>
      </c>
      <c r="LW26" s="5">
        <v>2368</v>
      </c>
      <c r="LX26" s="5">
        <v>1998</v>
      </c>
      <c r="LY26" s="5">
        <v>2094</v>
      </c>
      <c r="LZ26" s="5">
        <v>2046</v>
      </c>
      <c r="MA26" s="5">
        <v>1306</v>
      </c>
      <c r="MB26" s="5">
        <v>1394</v>
      </c>
      <c r="MC26" s="5">
        <v>1569</v>
      </c>
      <c r="MD26" s="5">
        <v>1233</v>
      </c>
      <c r="ME26" s="5">
        <v>1229</v>
      </c>
      <c r="MF26" s="5">
        <v>1190</v>
      </c>
      <c r="MG26" s="5">
        <v>1037</v>
      </c>
      <c r="MH26" s="5">
        <v>1156</v>
      </c>
      <c r="MI26" s="5">
        <v>1072</v>
      </c>
      <c r="MJ26" s="5">
        <v>1049</v>
      </c>
      <c r="MK26" s="5">
        <v>1020</v>
      </c>
      <c r="ML26" s="5">
        <v>1438</v>
      </c>
      <c r="MM26" s="5">
        <v>1090</v>
      </c>
      <c r="MN26" s="5">
        <v>1189</v>
      </c>
      <c r="MO26" s="5">
        <v>1045</v>
      </c>
      <c r="MP26" s="5">
        <v>1080</v>
      </c>
      <c r="MQ26" s="5" t="s">
        <v>220</v>
      </c>
      <c r="MR26" s="5" t="s">
        <v>220</v>
      </c>
      <c r="MS26" s="5" t="s">
        <v>220</v>
      </c>
      <c r="MT26" s="5" t="s">
        <v>220</v>
      </c>
      <c r="MU26" s="5" t="s">
        <v>220</v>
      </c>
      <c r="MV26" s="5" t="s">
        <v>220</v>
      </c>
      <c r="MW26" s="5" t="s">
        <v>220</v>
      </c>
      <c r="MX26" s="5" t="s">
        <v>220</v>
      </c>
      <c r="MY26" s="5">
        <v>1203</v>
      </c>
      <c r="MZ26" s="5">
        <v>1182</v>
      </c>
      <c r="NA26" s="5">
        <v>1043</v>
      </c>
      <c r="NB26" s="5">
        <v>1100</v>
      </c>
      <c r="NC26" s="5">
        <v>869</v>
      </c>
      <c r="ND26" s="5">
        <v>556</v>
      </c>
      <c r="NE26" s="5" t="s">
        <v>220</v>
      </c>
      <c r="NF26" s="5" t="s">
        <v>220</v>
      </c>
      <c r="NG26" s="5" t="s">
        <v>220</v>
      </c>
      <c r="NH26" s="5" t="s">
        <v>220</v>
      </c>
      <c r="NI26" s="5" t="s">
        <v>220</v>
      </c>
      <c r="NJ26" s="5" t="s">
        <v>220</v>
      </c>
      <c r="NK26" s="5" t="s">
        <v>220</v>
      </c>
      <c r="NL26" s="5" t="s">
        <v>220</v>
      </c>
      <c r="NM26" s="5" t="s">
        <v>220</v>
      </c>
      <c r="NN26" s="5" t="s">
        <v>220</v>
      </c>
      <c r="NO26" s="5" t="s">
        <v>220</v>
      </c>
      <c r="NP26" s="5" t="s">
        <v>220</v>
      </c>
      <c r="NQ26" s="5" t="s">
        <v>220</v>
      </c>
      <c r="NR26" s="5" t="s">
        <v>220</v>
      </c>
      <c r="NS26" s="5" t="s">
        <v>220</v>
      </c>
      <c r="NT26" s="5" t="s">
        <v>220</v>
      </c>
      <c r="NU26" s="5" t="s">
        <v>220</v>
      </c>
      <c r="NV26" s="5" t="s">
        <v>220</v>
      </c>
      <c r="NW26" s="5" t="s">
        <v>220</v>
      </c>
      <c r="NX26" s="5" t="s">
        <v>220</v>
      </c>
      <c r="NY26" s="5" t="s">
        <v>220</v>
      </c>
      <c r="NZ26" s="5" t="s">
        <v>220</v>
      </c>
      <c r="OA26" s="5" t="s">
        <v>220</v>
      </c>
      <c r="OB26" s="5" t="s">
        <v>220</v>
      </c>
      <c r="OC26" s="5" t="s">
        <v>220</v>
      </c>
      <c r="OD26" s="5" t="s">
        <v>220</v>
      </c>
      <c r="OE26" s="5">
        <v>0</v>
      </c>
      <c r="OF26" s="5">
        <v>0</v>
      </c>
      <c r="OG26" s="5">
        <v>0</v>
      </c>
      <c r="OH26" s="5">
        <v>0</v>
      </c>
      <c r="OI26" s="5">
        <v>0</v>
      </c>
      <c r="OJ26" s="5">
        <v>0</v>
      </c>
      <c r="OK26" s="5" t="s">
        <v>220</v>
      </c>
      <c r="OL26" s="5" t="s">
        <v>220</v>
      </c>
      <c r="OM26" s="5" t="s">
        <v>220</v>
      </c>
      <c r="ON26" s="5" t="s">
        <v>220</v>
      </c>
      <c r="OO26" s="5" t="s">
        <v>220</v>
      </c>
      <c r="OP26" s="5" t="s">
        <v>220</v>
      </c>
      <c r="OQ26" s="5" t="s">
        <v>220</v>
      </c>
      <c r="OR26" s="5" t="s">
        <v>220</v>
      </c>
      <c r="OS26" s="5" t="s">
        <v>220</v>
      </c>
      <c r="OT26" s="5" t="s">
        <v>220</v>
      </c>
      <c r="OU26" s="5" t="s">
        <v>220</v>
      </c>
      <c r="OV26" s="5" t="s">
        <v>220</v>
      </c>
      <c r="OW26" s="5" t="s">
        <v>220</v>
      </c>
      <c r="OX26" s="5" t="s">
        <v>220</v>
      </c>
      <c r="OY26" s="5" t="s">
        <v>220</v>
      </c>
      <c r="OZ26" s="5" t="s">
        <v>220</v>
      </c>
      <c r="PA26" s="5" t="s">
        <v>220</v>
      </c>
      <c r="PB26" s="5" t="s">
        <v>220</v>
      </c>
      <c r="PC26" s="5" t="s">
        <v>220</v>
      </c>
      <c r="PD26" s="5" t="s">
        <v>220</v>
      </c>
      <c r="PE26" s="5" t="s">
        <v>220</v>
      </c>
      <c r="PF26" s="5" t="s">
        <v>220</v>
      </c>
      <c r="PG26" s="5" t="s">
        <v>220</v>
      </c>
      <c r="PH26" s="5" t="s">
        <v>220</v>
      </c>
      <c r="PI26" s="5" t="s">
        <v>220</v>
      </c>
      <c r="PJ26" s="5" t="s">
        <v>220</v>
      </c>
      <c r="PK26" s="5">
        <v>11968</v>
      </c>
      <c r="PL26" s="5">
        <v>11654</v>
      </c>
      <c r="PM26" s="5">
        <v>12478</v>
      </c>
      <c r="PN26" s="5">
        <v>11416</v>
      </c>
      <c r="PO26" s="5">
        <v>10984</v>
      </c>
      <c r="PP26" s="5">
        <v>10025</v>
      </c>
      <c r="PQ26" s="5">
        <v>9898</v>
      </c>
      <c r="PR26" s="5">
        <v>8990</v>
      </c>
      <c r="PS26" s="5">
        <v>8039</v>
      </c>
      <c r="PT26" s="5">
        <v>8298</v>
      </c>
      <c r="PU26" s="5">
        <v>6902</v>
      </c>
      <c r="PV26" s="5">
        <v>6780</v>
      </c>
      <c r="PW26" s="5">
        <v>6120</v>
      </c>
      <c r="PX26" s="5">
        <v>6271</v>
      </c>
      <c r="PY26" s="5">
        <v>5132</v>
      </c>
      <c r="PZ26" s="5">
        <v>4888</v>
      </c>
      <c r="QA26" s="5">
        <v>4710</v>
      </c>
      <c r="QB26" s="5">
        <v>5082</v>
      </c>
      <c r="QC26" s="5">
        <v>5319</v>
      </c>
      <c r="QD26" s="5">
        <v>4454</v>
      </c>
      <c r="QE26" s="5">
        <v>4424</v>
      </c>
      <c r="QF26" s="5">
        <v>4238</v>
      </c>
      <c r="QG26" s="5">
        <v>4192</v>
      </c>
      <c r="QH26" s="5">
        <v>3897</v>
      </c>
      <c r="QI26" s="5" t="s">
        <v>220</v>
      </c>
      <c r="QJ26" s="5" t="s">
        <v>220</v>
      </c>
      <c r="QK26" s="5" t="s">
        <v>220</v>
      </c>
      <c r="QL26" s="5" t="s">
        <v>220</v>
      </c>
      <c r="QM26" s="5" t="s">
        <v>220</v>
      </c>
      <c r="QN26" s="5" t="s">
        <v>220</v>
      </c>
      <c r="QO26" s="5" t="s">
        <v>220</v>
      </c>
      <c r="QP26" s="5" t="s">
        <v>220</v>
      </c>
      <c r="QQ26" s="5">
        <v>29160</v>
      </c>
      <c r="QR26" s="5">
        <v>23627</v>
      </c>
      <c r="QS26" s="5">
        <v>18110</v>
      </c>
      <c r="QT26" s="5">
        <v>20905</v>
      </c>
      <c r="QU26" s="5">
        <v>21908</v>
      </c>
      <c r="QV26" s="5">
        <v>16513</v>
      </c>
      <c r="QW26" s="5">
        <v>14424</v>
      </c>
      <c r="QX26" s="5">
        <v>12054</v>
      </c>
      <c r="QY26" s="5">
        <v>12310</v>
      </c>
      <c r="QZ26" s="5">
        <v>13033</v>
      </c>
      <c r="RA26" s="5">
        <v>12792</v>
      </c>
      <c r="RB26" s="5">
        <v>10212</v>
      </c>
      <c r="RC26" s="5">
        <v>12987</v>
      </c>
      <c r="RD26" s="5">
        <v>11035</v>
      </c>
      <c r="RE26" s="5">
        <v>9195</v>
      </c>
      <c r="RF26" s="5">
        <v>9002</v>
      </c>
      <c r="RG26" s="5">
        <v>8824</v>
      </c>
      <c r="RH26" s="5">
        <v>8297</v>
      </c>
      <c r="RI26" s="5">
        <v>7721</v>
      </c>
      <c r="RJ26" s="5">
        <v>7530</v>
      </c>
      <c r="RK26" s="5">
        <v>7629</v>
      </c>
      <c r="RL26" s="5">
        <v>8940</v>
      </c>
      <c r="RM26" s="5">
        <v>7345</v>
      </c>
      <c r="RN26" s="5">
        <v>7733</v>
      </c>
      <c r="RO26" s="5" t="s">
        <v>220</v>
      </c>
      <c r="RP26" s="5" t="s">
        <v>220</v>
      </c>
      <c r="RQ26" s="5" t="s">
        <v>220</v>
      </c>
      <c r="RR26" s="5" t="s">
        <v>220</v>
      </c>
      <c r="RS26" s="5" t="s">
        <v>220</v>
      </c>
      <c r="RT26" s="5" t="s">
        <v>220</v>
      </c>
      <c r="RU26" s="5" t="s">
        <v>220</v>
      </c>
      <c r="RV26" s="5" t="s">
        <v>220</v>
      </c>
      <c r="RW26" s="5">
        <v>8386</v>
      </c>
      <c r="RX26" s="5">
        <v>6418</v>
      </c>
      <c r="RY26" s="5">
        <v>8919</v>
      </c>
      <c r="RZ26" s="5">
        <v>7415</v>
      </c>
      <c r="SA26" s="5">
        <v>7204</v>
      </c>
      <c r="SB26" s="5">
        <v>6041</v>
      </c>
      <c r="SC26" s="5">
        <v>5314</v>
      </c>
      <c r="SD26" s="5">
        <v>5353</v>
      </c>
      <c r="SE26" s="5">
        <v>5029</v>
      </c>
      <c r="SF26" s="5">
        <v>5729</v>
      </c>
      <c r="SG26" s="5">
        <v>4469</v>
      </c>
      <c r="SH26" s="5">
        <v>4791</v>
      </c>
      <c r="SI26" s="5">
        <v>4441</v>
      </c>
      <c r="SJ26" s="5">
        <v>4665</v>
      </c>
      <c r="SK26" s="5">
        <v>4006</v>
      </c>
      <c r="SL26" s="5">
        <v>3765</v>
      </c>
      <c r="SM26" s="5">
        <v>4124</v>
      </c>
      <c r="SN26" s="5">
        <v>3607</v>
      </c>
      <c r="SO26" s="5">
        <v>4199</v>
      </c>
      <c r="SP26" s="5">
        <v>5086</v>
      </c>
      <c r="SQ26" s="5">
        <v>6348</v>
      </c>
      <c r="SR26" s="5">
        <v>6292</v>
      </c>
      <c r="SS26" s="5">
        <v>5568</v>
      </c>
      <c r="ST26" s="5">
        <v>4253</v>
      </c>
      <c r="SU26" s="5" t="s">
        <v>220</v>
      </c>
      <c r="SV26" s="5" t="s">
        <v>220</v>
      </c>
      <c r="SW26" s="5" t="s">
        <v>220</v>
      </c>
      <c r="SX26" s="5" t="s">
        <v>220</v>
      </c>
      <c r="SY26" s="5" t="s">
        <v>220</v>
      </c>
      <c r="SZ26" s="5" t="s">
        <v>220</v>
      </c>
      <c r="TA26" s="5" t="s">
        <v>220</v>
      </c>
      <c r="TB26" s="5" t="s">
        <v>220</v>
      </c>
      <c r="TC26" s="5">
        <v>2038</v>
      </c>
      <c r="TD26" s="5">
        <v>1753</v>
      </c>
      <c r="TE26" s="5">
        <v>1709</v>
      </c>
      <c r="TF26" s="5">
        <v>1255</v>
      </c>
      <c r="TG26" s="5">
        <v>1184</v>
      </c>
      <c r="TH26" s="5">
        <v>1143</v>
      </c>
      <c r="TI26" s="5">
        <v>1114</v>
      </c>
      <c r="TJ26" s="5">
        <v>1080</v>
      </c>
      <c r="TK26" s="5">
        <v>930</v>
      </c>
      <c r="TL26" s="5">
        <v>1241</v>
      </c>
      <c r="TM26" s="5">
        <v>1418</v>
      </c>
      <c r="TN26" s="5">
        <v>1484</v>
      </c>
      <c r="TO26" s="5">
        <v>4975</v>
      </c>
      <c r="TP26" s="5">
        <v>4009</v>
      </c>
      <c r="TQ26" s="5">
        <v>3895</v>
      </c>
      <c r="TR26" s="5">
        <v>4881</v>
      </c>
      <c r="TS26" s="5">
        <v>6181</v>
      </c>
      <c r="TT26" s="5">
        <v>7742</v>
      </c>
      <c r="TU26" s="5">
        <v>9854</v>
      </c>
      <c r="TV26" s="5">
        <v>4506</v>
      </c>
      <c r="TW26" s="5">
        <v>2916</v>
      </c>
      <c r="TX26" s="5">
        <v>1983</v>
      </c>
      <c r="TY26" s="5">
        <v>1149</v>
      </c>
      <c r="TZ26" s="5">
        <v>1179</v>
      </c>
      <c r="UA26" s="5" t="s">
        <v>220</v>
      </c>
      <c r="UB26" s="5" t="s">
        <v>220</v>
      </c>
      <c r="UC26" s="5" t="s">
        <v>220</v>
      </c>
      <c r="UD26" s="5" t="s">
        <v>220</v>
      </c>
      <c r="UE26" s="5" t="s">
        <v>220</v>
      </c>
      <c r="UF26" s="5" t="s">
        <v>220</v>
      </c>
      <c r="UG26" s="5" t="s">
        <v>220</v>
      </c>
      <c r="UH26" s="5" t="s">
        <v>220</v>
      </c>
      <c r="UI26" s="5">
        <v>0</v>
      </c>
      <c r="UJ26" s="5">
        <v>0</v>
      </c>
      <c r="UK26" s="5">
        <v>0</v>
      </c>
      <c r="UL26" s="5">
        <v>8</v>
      </c>
      <c r="UM26" s="5">
        <v>4</v>
      </c>
      <c r="UN26" s="5">
        <v>74</v>
      </c>
      <c r="UO26" s="5">
        <v>81</v>
      </c>
      <c r="UP26" s="5">
        <v>81</v>
      </c>
      <c r="UQ26" s="5">
        <v>103</v>
      </c>
      <c r="UR26" s="5">
        <v>185</v>
      </c>
      <c r="US26" s="5">
        <v>140</v>
      </c>
      <c r="UT26" s="5">
        <v>222</v>
      </c>
      <c r="UU26" s="5">
        <v>261</v>
      </c>
      <c r="UV26" s="5">
        <v>335</v>
      </c>
      <c r="UW26" s="5">
        <v>257</v>
      </c>
      <c r="UX26" s="5">
        <v>470</v>
      </c>
      <c r="UY26" s="5">
        <v>28</v>
      </c>
      <c r="UZ26" s="5">
        <v>21</v>
      </c>
      <c r="VA26" s="5">
        <v>0</v>
      </c>
      <c r="VB26" s="5">
        <v>0</v>
      </c>
      <c r="VC26" s="5">
        <v>0</v>
      </c>
      <c r="VD26" s="5">
        <v>0</v>
      </c>
      <c r="VE26" s="5">
        <v>0</v>
      </c>
      <c r="VF26" s="5">
        <v>0</v>
      </c>
      <c r="VG26" s="5" t="s">
        <v>220</v>
      </c>
      <c r="VH26" s="5" t="s">
        <v>220</v>
      </c>
      <c r="VI26" s="5" t="s">
        <v>220</v>
      </c>
      <c r="VJ26" s="5" t="s">
        <v>220</v>
      </c>
      <c r="VK26" s="5" t="s">
        <v>220</v>
      </c>
      <c r="VL26" s="5" t="s">
        <v>220</v>
      </c>
      <c r="VM26" s="5" t="s">
        <v>220</v>
      </c>
      <c r="VN26" s="5" t="s">
        <v>220</v>
      </c>
      <c r="VO26" s="5">
        <v>38124</v>
      </c>
      <c r="VP26" s="5">
        <v>38012</v>
      </c>
      <c r="VQ26" s="5">
        <v>36358</v>
      </c>
      <c r="VR26" s="5">
        <v>38610</v>
      </c>
      <c r="VS26" s="5">
        <v>37823</v>
      </c>
      <c r="VT26" s="5">
        <v>35287</v>
      </c>
      <c r="VU26" s="5">
        <v>31138</v>
      </c>
      <c r="VV26" s="5">
        <v>30810</v>
      </c>
      <c r="VW26" s="5">
        <v>26282</v>
      </c>
      <c r="VX26" s="5">
        <v>23958</v>
      </c>
      <c r="VY26" s="5">
        <v>26726</v>
      </c>
      <c r="VZ26" s="5">
        <v>29220</v>
      </c>
      <c r="WA26" s="5">
        <v>27549</v>
      </c>
      <c r="WB26" s="5">
        <v>24851</v>
      </c>
      <c r="WC26" s="5">
        <v>21445</v>
      </c>
      <c r="WD26" s="5">
        <v>21076</v>
      </c>
      <c r="WE26" s="5">
        <v>25268</v>
      </c>
      <c r="WF26" s="5">
        <v>27452</v>
      </c>
      <c r="WG26" s="5">
        <v>21233</v>
      </c>
      <c r="WH26" s="5">
        <v>23325</v>
      </c>
      <c r="WI26" s="5">
        <v>18071</v>
      </c>
      <c r="WJ26" s="5">
        <v>18304</v>
      </c>
      <c r="WK26" s="5">
        <v>16040</v>
      </c>
      <c r="WL26" s="5">
        <v>18583</v>
      </c>
      <c r="WM26" s="5" t="s">
        <v>220</v>
      </c>
      <c r="WN26" s="5" t="s">
        <v>220</v>
      </c>
      <c r="WO26" s="5" t="s">
        <v>220</v>
      </c>
      <c r="WP26" s="5" t="s">
        <v>220</v>
      </c>
      <c r="WQ26" s="5" t="s">
        <v>220</v>
      </c>
      <c r="WR26" s="5" t="s">
        <v>220</v>
      </c>
      <c r="WS26" s="5" t="s">
        <v>220</v>
      </c>
      <c r="WT26" s="5" t="s">
        <v>220</v>
      </c>
      <c r="WU26" s="5">
        <v>750</v>
      </c>
      <c r="WV26" s="5">
        <v>834</v>
      </c>
      <c r="WW26" s="5">
        <v>890</v>
      </c>
      <c r="WX26" s="5">
        <v>1510</v>
      </c>
      <c r="WY26" s="5">
        <v>1222</v>
      </c>
      <c r="WZ26" s="5">
        <v>1118</v>
      </c>
      <c r="XA26" s="5">
        <v>1140</v>
      </c>
      <c r="XB26" s="5">
        <v>1090</v>
      </c>
      <c r="XC26" s="5">
        <v>913</v>
      </c>
      <c r="XD26" s="5">
        <v>961</v>
      </c>
      <c r="XE26" s="5">
        <v>1013</v>
      </c>
      <c r="XF26" s="5">
        <v>886</v>
      </c>
      <c r="XG26" s="5">
        <v>757</v>
      </c>
      <c r="XH26" s="5">
        <v>808</v>
      </c>
      <c r="XI26" s="5">
        <v>579</v>
      </c>
      <c r="XJ26" s="5">
        <v>610</v>
      </c>
      <c r="XK26" s="5">
        <v>687</v>
      </c>
      <c r="XL26" s="5">
        <v>744</v>
      </c>
      <c r="XM26" s="5">
        <v>820</v>
      </c>
      <c r="XN26" s="5">
        <v>595</v>
      </c>
      <c r="XO26" s="5">
        <v>478</v>
      </c>
      <c r="XP26" s="5">
        <v>583</v>
      </c>
      <c r="XQ26" s="5">
        <v>503</v>
      </c>
      <c r="XR26" s="5">
        <v>459</v>
      </c>
      <c r="XS26" s="2">
        <v>3292</v>
      </c>
      <c r="XT26" s="3" t="s">
        <v>222</v>
      </c>
      <c r="XU26" s="3" t="s">
        <v>222</v>
      </c>
      <c r="XV26" s="3" t="s">
        <v>222</v>
      </c>
      <c r="XW26" s="3" t="s">
        <v>221</v>
      </c>
      <c r="XX26" s="3" t="s">
        <v>221</v>
      </c>
      <c r="XY26" s="3" t="s">
        <v>222</v>
      </c>
      <c r="XZ26" s="3" t="s">
        <v>236</v>
      </c>
    </row>
    <row r="27" spans="1:650" x14ac:dyDescent="0.3">
      <c r="A27" s="1" t="s">
        <v>25</v>
      </c>
      <c r="B27" s="2">
        <v>4057113</v>
      </c>
      <c r="C27" s="5" t="s">
        <v>220</v>
      </c>
      <c r="D27" s="5" t="s">
        <v>220</v>
      </c>
      <c r="E27" s="5" t="s">
        <v>220</v>
      </c>
      <c r="F27" s="5">
        <v>0</v>
      </c>
      <c r="G27" s="5">
        <v>0</v>
      </c>
      <c r="H27" s="5">
        <v>0</v>
      </c>
      <c r="I27" s="5">
        <v>0</v>
      </c>
      <c r="J27" s="5">
        <v>0</v>
      </c>
      <c r="K27" s="5">
        <v>0</v>
      </c>
      <c r="L27" s="5">
        <v>0</v>
      </c>
      <c r="M27" s="5" t="s">
        <v>220</v>
      </c>
      <c r="N27" s="5" t="s">
        <v>220</v>
      </c>
      <c r="O27" s="5" t="s">
        <v>220</v>
      </c>
      <c r="P27" s="5" t="s">
        <v>220</v>
      </c>
      <c r="Q27" s="5" t="s">
        <v>220</v>
      </c>
      <c r="R27" s="5" t="s">
        <v>220</v>
      </c>
      <c r="S27" s="5" t="s">
        <v>220</v>
      </c>
      <c r="T27" s="5" t="s">
        <v>220</v>
      </c>
      <c r="U27" s="5" t="s">
        <v>220</v>
      </c>
      <c r="V27" s="5" t="s">
        <v>220</v>
      </c>
      <c r="W27" s="5" t="s">
        <v>220</v>
      </c>
      <c r="X27" s="5" t="s">
        <v>220</v>
      </c>
      <c r="Y27" s="5" t="s">
        <v>220</v>
      </c>
      <c r="Z27" s="5" t="s">
        <v>220</v>
      </c>
      <c r="AA27" s="5" t="s">
        <v>220</v>
      </c>
      <c r="AB27" s="5" t="s">
        <v>220</v>
      </c>
      <c r="AC27" s="5" t="s">
        <v>220</v>
      </c>
      <c r="AD27" s="5" t="s">
        <v>220</v>
      </c>
      <c r="AE27" s="5" t="s">
        <v>220</v>
      </c>
      <c r="AF27" s="5" t="s">
        <v>220</v>
      </c>
      <c r="AG27" s="5" t="s">
        <v>220</v>
      </c>
      <c r="AH27" s="5" t="s">
        <v>220</v>
      </c>
      <c r="AI27" s="5" t="s">
        <v>220</v>
      </c>
      <c r="AJ27" s="5" t="s">
        <v>220</v>
      </c>
      <c r="AK27" s="5" t="s">
        <v>220</v>
      </c>
      <c r="AL27" s="5">
        <v>0</v>
      </c>
      <c r="AM27" s="5">
        <v>0</v>
      </c>
      <c r="AN27" s="5">
        <v>0</v>
      </c>
      <c r="AO27" s="5">
        <v>0</v>
      </c>
      <c r="AP27" s="5">
        <v>0</v>
      </c>
      <c r="AQ27" s="5">
        <v>0</v>
      </c>
      <c r="AR27" s="5">
        <v>0</v>
      </c>
      <c r="AS27" s="5" t="s">
        <v>220</v>
      </c>
      <c r="AT27" s="5" t="s">
        <v>220</v>
      </c>
      <c r="AU27" s="5" t="s">
        <v>220</v>
      </c>
      <c r="AV27" s="5" t="s">
        <v>220</v>
      </c>
      <c r="AW27" s="5" t="s">
        <v>220</v>
      </c>
      <c r="AX27" s="5" t="s">
        <v>220</v>
      </c>
      <c r="AY27" s="5" t="s">
        <v>220</v>
      </c>
      <c r="AZ27" s="5" t="s">
        <v>220</v>
      </c>
      <c r="BA27" s="5" t="s">
        <v>220</v>
      </c>
      <c r="BB27" s="5" t="s">
        <v>220</v>
      </c>
      <c r="BC27" s="5" t="s">
        <v>220</v>
      </c>
      <c r="BD27" s="5" t="s">
        <v>220</v>
      </c>
      <c r="BE27" s="5" t="s">
        <v>220</v>
      </c>
      <c r="BF27" s="5" t="s">
        <v>220</v>
      </c>
      <c r="BG27" s="5" t="s">
        <v>220</v>
      </c>
      <c r="BH27" s="5" t="s">
        <v>220</v>
      </c>
      <c r="BI27" s="5" t="s">
        <v>220</v>
      </c>
      <c r="BJ27" s="5" t="s">
        <v>220</v>
      </c>
      <c r="BK27" s="5" t="s">
        <v>220</v>
      </c>
      <c r="BL27" s="5" t="s">
        <v>220</v>
      </c>
      <c r="BM27" s="5" t="s">
        <v>220</v>
      </c>
      <c r="BN27" s="5" t="s">
        <v>220</v>
      </c>
      <c r="BO27" s="5" t="s">
        <v>220</v>
      </c>
      <c r="BP27" s="5" t="s">
        <v>220</v>
      </c>
      <c r="BQ27" s="5" t="s">
        <v>220</v>
      </c>
      <c r="BR27" s="5">
        <v>3434</v>
      </c>
      <c r="BS27" s="5">
        <v>61</v>
      </c>
      <c r="BT27" s="5">
        <v>1655</v>
      </c>
      <c r="BU27" s="5">
        <v>908</v>
      </c>
      <c r="BV27" s="5">
        <v>689</v>
      </c>
      <c r="BW27" s="5">
        <v>111</v>
      </c>
      <c r="BX27" s="5">
        <v>773</v>
      </c>
      <c r="BY27" s="5" t="s">
        <v>220</v>
      </c>
      <c r="BZ27" s="5" t="s">
        <v>220</v>
      </c>
      <c r="CA27" s="5" t="s">
        <v>220</v>
      </c>
      <c r="CB27" s="5" t="s">
        <v>220</v>
      </c>
      <c r="CC27" s="5" t="s">
        <v>220</v>
      </c>
      <c r="CD27" s="5" t="s">
        <v>220</v>
      </c>
      <c r="CE27" s="5" t="s">
        <v>220</v>
      </c>
      <c r="CF27" s="5" t="s">
        <v>220</v>
      </c>
      <c r="CG27" s="5" t="s">
        <v>220</v>
      </c>
      <c r="CH27" s="5" t="s">
        <v>220</v>
      </c>
      <c r="CI27" s="5" t="s">
        <v>220</v>
      </c>
      <c r="CJ27" s="5" t="s">
        <v>220</v>
      </c>
      <c r="CK27" s="5" t="s">
        <v>220</v>
      </c>
      <c r="CL27" s="5" t="s">
        <v>220</v>
      </c>
      <c r="CM27" s="5" t="s">
        <v>220</v>
      </c>
      <c r="CN27" s="5" t="s">
        <v>220</v>
      </c>
      <c r="CO27" s="5" t="s">
        <v>220</v>
      </c>
      <c r="CP27" s="5" t="s">
        <v>220</v>
      </c>
      <c r="CQ27" s="5" t="s">
        <v>220</v>
      </c>
      <c r="CR27" s="5" t="s">
        <v>220</v>
      </c>
      <c r="CS27" s="5" t="s">
        <v>220</v>
      </c>
      <c r="CT27" s="5" t="s">
        <v>220</v>
      </c>
      <c r="CU27" s="5" t="s">
        <v>220</v>
      </c>
      <c r="CV27" s="5" t="s">
        <v>220</v>
      </c>
      <c r="CW27" s="5" t="s">
        <v>220</v>
      </c>
      <c r="CX27" s="5">
        <v>8440</v>
      </c>
      <c r="CY27" s="5">
        <v>2640</v>
      </c>
      <c r="CZ27" s="5">
        <v>5343</v>
      </c>
      <c r="DA27" s="5">
        <v>4285</v>
      </c>
      <c r="DB27" s="5">
        <v>4649</v>
      </c>
      <c r="DC27" s="5">
        <v>2396</v>
      </c>
      <c r="DD27" s="5">
        <v>2493</v>
      </c>
      <c r="DE27" s="5" t="s">
        <v>220</v>
      </c>
      <c r="DF27" s="5" t="s">
        <v>220</v>
      </c>
      <c r="DG27" s="5" t="s">
        <v>220</v>
      </c>
      <c r="DH27" s="5" t="s">
        <v>220</v>
      </c>
      <c r="DI27" s="5" t="s">
        <v>220</v>
      </c>
      <c r="DJ27" s="5" t="s">
        <v>220</v>
      </c>
      <c r="DK27" s="5" t="s">
        <v>220</v>
      </c>
      <c r="DL27" s="5" t="s">
        <v>220</v>
      </c>
      <c r="DM27" s="5" t="s">
        <v>220</v>
      </c>
      <c r="DN27" s="5" t="s">
        <v>220</v>
      </c>
      <c r="DO27" s="5" t="s">
        <v>220</v>
      </c>
      <c r="DP27" s="5" t="s">
        <v>220</v>
      </c>
      <c r="DQ27" s="5" t="s">
        <v>220</v>
      </c>
      <c r="DR27" s="5" t="s">
        <v>220</v>
      </c>
      <c r="DS27" s="5" t="s">
        <v>220</v>
      </c>
      <c r="DT27" s="5" t="s">
        <v>220</v>
      </c>
      <c r="DU27" s="5" t="s">
        <v>220</v>
      </c>
      <c r="DV27" s="5" t="s">
        <v>220</v>
      </c>
      <c r="DW27" s="5" t="s">
        <v>220</v>
      </c>
      <c r="DX27" s="5" t="s">
        <v>220</v>
      </c>
      <c r="DY27" s="5" t="s">
        <v>220</v>
      </c>
      <c r="DZ27" s="5" t="s">
        <v>220</v>
      </c>
      <c r="EA27" s="5" t="s">
        <v>220</v>
      </c>
      <c r="EB27" s="5" t="s">
        <v>220</v>
      </c>
      <c r="EC27" s="5" t="s">
        <v>220</v>
      </c>
      <c r="ED27" s="5">
        <v>1272</v>
      </c>
      <c r="EE27" s="5">
        <v>130</v>
      </c>
      <c r="EF27" s="5">
        <v>800</v>
      </c>
      <c r="EG27" s="5">
        <v>3794</v>
      </c>
      <c r="EH27" s="5">
        <v>1960</v>
      </c>
      <c r="EI27" s="5">
        <v>797</v>
      </c>
      <c r="EJ27" s="5">
        <v>667</v>
      </c>
      <c r="EK27" s="5" t="s">
        <v>220</v>
      </c>
      <c r="EL27" s="5" t="s">
        <v>220</v>
      </c>
      <c r="EM27" s="5" t="s">
        <v>220</v>
      </c>
      <c r="EN27" s="5" t="s">
        <v>220</v>
      </c>
      <c r="EO27" s="5" t="s">
        <v>220</v>
      </c>
      <c r="EP27" s="5" t="s">
        <v>220</v>
      </c>
      <c r="EQ27" s="5" t="s">
        <v>220</v>
      </c>
      <c r="ER27" s="5" t="s">
        <v>220</v>
      </c>
      <c r="ES27" s="5" t="s">
        <v>220</v>
      </c>
      <c r="ET27" s="5" t="s">
        <v>220</v>
      </c>
      <c r="EU27" s="5" t="s">
        <v>220</v>
      </c>
      <c r="EV27" s="5" t="s">
        <v>220</v>
      </c>
      <c r="EW27" s="5" t="s">
        <v>220</v>
      </c>
      <c r="EX27" s="5" t="s">
        <v>220</v>
      </c>
      <c r="EY27" s="5" t="s">
        <v>220</v>
      </c>
      <c r="EZ27" s="5" t="s">
        <v>220</v>
      </c>
      <c r="FA27" s="5" t="s">
        <v>220</v>
      </c>
      <c r="FB27" s="5" t="s">
        <v>220</v>
      </c>
      <c r="FC27" s="5" t="s">
        <v>220</v>
      </c>
      <c r="FD27" s="5" t="s">
        <v>220</v>
      </c>
      <c r="FE27" s="5" t="s">
        <v>220</v>
      </c>
      <c r="FF27" s="5" t="s">
        <v>220</v>
      </c>
      <c r="FG27" s="5" t="s">
        <v>220</v>
      </c>
      <c r="FH27" s="5" t="s">
        <v>220</v>
      </c>
      <c r="FI27" s="5" t="s">
        <v>220</v>
      </c>
      <c r="FJ27" s="5" t="s">
        <v>220</v>
      </c>
      <c r="FK27" s="5" t="s">
        <v>220</v>
      </c>
      <c r="FL27" s="5" t="s">
        <v>220</v>
      </c>
      <c r="FM27" s="5" t="s">
        <v>220</v>
      </c>
      <c r="FN27" s="5" t="s">
        <v>220</v>
      </c>
      <c r="FO27" s="5" t="s">
        <v>220</v>
      </c>
      <c r="FP27" s="5" t="s">
        <v>220</v>
      </c>
      <c r="FQ27" s="5" t="s">
        <v>220</v>
      </c>
      <c r="FR27" s="5" t="s">
        <v>220</v>
      </c>
      <c r="FS27" s="5" t="s">
        <v>220</v>
      </c>
      <c r="FT27" s="5" t="s">
        <v>220</v>
      </c>
      <c r="FU27" s="5" t="s">
        <v>220</v>
      </c>
      <c r="FV27" s="5" t="s">
        <v>220</v>
      </c>
      <c r="FW27" s="5" t="s">
        <v>220</v>
      </c>
      <c r="FX27" s="5" t="s">
        <v>220</v>
      </c>
      <c r="FY27" s="5" t="s">
        <v>220</v>
      </c>
      <c r="FZ27" s="5" t="s">
        <v>220</v>
      </c>
      <c r="GA27" s="5" t="s">
        <v>220</v>
      </c>
      <c r="GB27" s="5" t="s">
        <v>220</v>
      </c>
      <c r="GC27" s="5" t="s">
        <v>220</v>
      </c>
      <c r="GD27" s="5" t="s">
        <v>220</v>
      </c>
      <c r="GE27" s="5" t="s">
        <v>220</v>
      </c>
      <c r="GF27" s="5" t="s">
        <v>220</v>
      </c>
      <c r="GG27" s="5" t="s">
        <v>220</v>
      </c>
      <c r="GH27" s="5" t="s">
        <v>220</v>
      </c>
      <c r="GI27" s="5" t="s">
        <v>220</v>
      </c>
      <c r="GJ27" s="5" t="s">
        <v>220</v>
      </c>
      <c r="GK27" s="5" t="s">
        <v>220</v>
      </c>
      <c r="GL27" s="5" t="s">
        <v>220</v>
      </c>
      <c r="GM27" s="5" t="s">
        <v>220</v>
      </c>
      <c r="GN27" s="5" t="s">
        <v>220</v>
      </c>
      <c r="GO27" s="5" t="s">
        <v>220</v>
      </c>
      <c r="GP27" s="5">
        <v>13146</v>
      </c>
      <c r="GQ27" s="5">
        <v>2832</v>
      </c>
      <c r="GR27" s="5">
        <v>7798</v>
      </c>
      <c r="GS27" s="5">
        <v>8987</v>
      </c>
      <c r="GT27" s="5">
        <v>7298</v>
      </c>
      <c r="GU27" s="5">
        <v>3303</v>
      </c>
      <c r="GV27" s="5">
        <v>3933</v>
      </c>
      <c r="GW27" s="5" t="s">
        <v>220</v>
      </c>
      <c r="GX27" s="5" t="s">
        <v>220</v>
      </c>
      <c r="GY27" s="5" t="s">
        <v>220</v>
      </c>
      <c r="GZ27" s="5" t="s">
        <v>220</v>
      </c>
      <c r="HA27" s="5" t="s">
        <v>220</v>
      </c>
      <c r="HB27" s="5" t="s">
        <v>220</v>
      </c>
      <c r="HC27" s="5" t="s">
        <v>220</v>
      </c>
      <c r="HD27" s="5" t="s">
        <v>220</v>
      </c>
      <c r="HE27" s="5" t="s">
        <v>220</v>
      </c>
      <c r="HF27" s="5" t="s">
        <v>220</v>
      </c>
      <c r="HG27" s="5" t="s">
        <v>220</v>
      </c>
      <c r="HH27" s="5" t="s">
        <v>220</v>
      </c>
      <c r="HI27" s="5" t="s">
        <v>220</v>
      </c>
      <c r="HJ27" s="5" t="s">
        <v>220</v>
      </c>
      <c r="HK27" s="5" t="s">
        <v>220</v>
      </c>
      <c r="HL27" s="5" t="s">
        <v>220</v>
      </c>
      <c r="HM27" s="5" t="s">
        <v>220</v>
      </c>
      <c r="HN27" s="5" t="s">
        <v>220</v>
      </c>
      <c r="HO27" s="5" t="s">
        <v>220</v>
      </c>
      <c r="HP27" s="5" t="s">
        <v>220</v>
      </c>
      <c r="HQ27" s="5" t="s">
        <v>220</v>
      </c>
      <c r="HR27" s="5" t="s">
        <v>220</v>
      </c>
      <c r="HS27" s="5" t="s">
        <v>220</v>
      </c>
      <c r="HT27" s="5" t="s">
        <v>220</v>
      </c>
      <c r="HU27" s="5" t="s">
        <v>220</v>
      </c>
      <c r="HV27" s="5">
        <v>62378</v>
      </c>
      <c r="HW27" s="5">
        <v>57895</v>
      </c>
      <c r="HX27" s="5">
        <v>56107</v>
      </c>
      <c r="HY27" s="5">
        <v>57008</v>
      </c>
      <c r="HZ27" s="5">
        <v>64502</v>
      </c>
      <c r="IA27" s="5">
        <v>70579</v>
      </c>
      <c r="IB27" s="5">
        <v>75022</v>
      </c>
      <c r="IC27" s="5" t="s">
        <v>220</v>
      </c>
      <c r="ID27" s="5" t="s">
        <v>220</v>
      </c>
      <c r="IE27" s="5" t="s">
        <v>220</v>
      </c>
      <c r="IF27" s="5" t="s">
        <v>220</v>
      </c>
      <c r="IG27" s="5" t="s">
        <v>220</v>
      </c>
      <c r="IH27" s="5" t="s">
        <v>220</v>
      </c>
      <c r="II27" s="5" t="s">
        <v>220</v>
      </c>
      <c r="IJ27" s="5" t="s">
        <v>220</v>
      </c>
      <c r="IK27" s="5" t="s">
        <v>220</v>
      </c>
      <c r="IL27" s="5" t="s">
        <v>220</v>
      </c>
      <c r="IM27" s="5" t="s">
        <v>220</v>
      </c>
      <c r="IN27" s="5" t="s">
        <v>220</v>
      </c>
      <c r="IO27" s="5" t="s">
        <v>220</v>
      </c>
      <c r="IP27" s="5" t="s">
        <v>220</v>
      </c>
      <c r="IQ27" s="5" t="s">
        <v>220</v>
      </c>
      <c r="IR27" s="5" t="s">
        <v>220</v>
      </c>
      <c r="IS27" s="5" t="s">
        <v>220</v>
      </c>
      <c r="IT27" s="5" t="s">
        <v>220</v>
      </c>
      <c r="IU27" s="5" t="s">
        <v>220</v>
      </c>
      <c r="IV27" s="5" t="s">
        <v>220</v>
      </c>
      <c r="IW27" s="5" t="s">
        <v>220</v>
      </c>
      <c r="IX27" s="5" t="s">
        <v>220</v>
      </c>
      <c r="IY27" s="5" t="s">
        <v>220</v>
      </c>
      <c r="IZ27" s="5" t="s">
        <v>220</v>
      </c>
      <c r="JA27" s="5" t="s">
        <v>220</v>
      </c>
      <c r="JB27" s="5">
        <v>0</v>
      </c>
      <c r="JC27" s="5">
        <v>0</v>
      </c>
      <c r="JD27" s="5">
        <v>0</v>
      </c>
      <c r="JE27" s="5">
        <v>0</v>
      </c>
      <c r="JF27" s="5">
        <v>0</v>
      </c>
      <c r="JG27" s="5">
        <v>0</v>
      </c>
      <c r="JH27" s="5">
        <v>0</v>
      </c>
      <c r="JI27" s="5" t="s">
        <v>220</v>
      </c>
      <c r="JJ27" s="5" t="s">
        <v>220</v>
      </c>
      <c r="JK27" s="5" t="s">
        <v>220</v>
      </c>
      <c r="JL27" s="5" t="s">
        <v>220</v>
      </c>
      <c r="JM27" s="5" t="s">
        <v>220</v>
      </c>
      <c r="JN27" s="5" t="s">
        <v>220</v>
      </c>
      <c r="JO27" s="5" t="s">
        <v>220</v>
      </c>
      <c r="JP27" s="5" t="s">
        <v>220</v>
      </c>
      <c r="JQ27" s="5" t="s">
        <v>220</v>
      </c>
      <c r="JR27" s="5" t="s">
        <v>220</v>
      </c>
      <c r="JS27" s="5" t="s">
        <v>220</v>
      </c>
      <c r="JT27" s="5" t="s">
        <v>220</v>
      </c>
      <c r="JU27" s="5" t="s">
        <v>220</v>
      </c>
      <c r="JV27" s="5" t="s">
        <v>220</v>
      </c>
      <c r="JW27" s="5" t="s">
        <v>220</v>
      </c>
      <c r="JX27" s="5" t="s">
        <v>220</v>
      </c>
      <c r="JY27" s="5" t="s">
        <v>220</v>
      </c>
      <c r="JZ27" s="5" t="s">
        <v>220</v>
      </c>
      <c r="KA27" s="5" t="s">
        <v>220</v>
      </c>
      <c r="KB27" s="5" t="s">
        <v>220</v>
      </c>
      <c r="KC27" s="5" t="s">
        <v>220</v>
      </c>
      <c r="KD27" s="5" t="s">
        <v>220</v>
      </c>
      <c r="KE27" s="5" t="s">
        <v>220</v>
      </c>
      <c r="KF27" s="5" t="s">
        <v>220</v>
      </c>
      <c r="KG27" s="5" t="s">
        <v>220</v>
      </c>
      <c r="KH27" s="5">
        <v>59</v>
      </c>
      <c r="KI27" s="5">
        <v>43</v>
      </c>
      <c r="KJ27" s="5">
        <v>42</v>
      </c>
      <c r="KK27" s="5">
        <v>39</v>
      </c>
      <c r="KL27" s="5">
        <v>96</v>
      </c>
      <c r="KM27" s="5">
        <v>85</v>
      </c>
      <c r="KN27" s="5">
        <v>88</v>
      </c>
      <c r="KO27" s="5" t="s">
        <v>220</v>
      </c>
      <c r="KP27" s="5" t="s">
        <v>220</v>
      </c>
      <c r="KQ27" s="5" t="s">
        <v>220</v>
      </c>
      <c r="KR27" s="5" t="s">
        <v>220</v>
      </c>
      <c r="KS27" s="5" t="s">
        <v>220</v>
      </c>
      <c r="KT27" s="5" t="s">
        <v>220</v>
      </c>
      <c r="KU27" s="5" t="s">
        <v>220</v>
      </c>
      <c r="KV27" s="5" t="s">
        <v>220</v>
      </c>
      <c r="KW27" s="5" t="s">
        <v>220</v>
      </c>
      <c r="KX27" s="5" t="s">
        <v>220</v>
      </c>
      <c r="KY27" s="5" t="s">
        <v>220</v>
      </c>
      <c r="KZ27" s="5" t="s">
        <v>220</v>
      </c>
      <c r="LA27" s="5" t="s">
        <v>220</v>
      </c>
      <c r="LB27" s="5" t="s">
        <v>220</v>
      </c>
      <c r="LC27" s="5" t="s">
        <v>220</v>
      </c>
      <c r="LD27" s="5" t="s">
        <v>220</v>
      </c>
      <c r="LE27" s="5" t="s">
        <v>220</v>
      </c>
      <c r="LF27" s="5" t="s">
        <v>220</v>
      </c>
      <c r="LG27" s="5" t="s">
        <v>220</v>
      </c>
      <c r="LH27" s="5" t="s">
        <v>220</v>
      </c>
      <c r="LI27" s="5" t="s">
        <v>220</v>
      </c>
      <c r="LJ27" s="5" t="s">
        <v>220</v>
      </c>
      <c r="LK27" s="5" t="s">
        <v>220</v>
      </c>
      <c r="LL27" s="5" t="s">
        <v>220</v>
      </c>
      <c r="LM27" s="5" t="s">
        <v>220</v>
      </c>
      <c r="LN27" s="5">
        <v>31</v>
      </c>
      <c r="LO27" s="5">
        <v>40</v>
      </c>
      <c r="LP27" s="5">
        <v>101</v>
      </c>
      <c r="LQ27" s="5">
        <v>57</v>
      </c>
      <c r="LR27" s="5">
        <v>137</v>
      </c>
      <c r="LS27" s="5">
        <v>64</v>
      </c>
      <c r="LT27" s="5">
        <v>63</v>
      </c>
      <c r="LU27" s="5" t="s">
        <v>220</v>
      </c>
      <c r="LV27" s="5" t="s">
        <v>220</v>
      </c>
      <c r="LW27" s="5" t="s">
        <v>220</v>
      </c>
      <c r="LX27" s="5" t="s">
        <v>220</v>
      </c>
      <c r="LY27" s="5" t="s">
        <v>220</v>
      </c>
      <c r="LZ27" s="5" t="s">
        <v>220</v>
      </c>
      <c r="MA27" s="5" t="s">
        <v>220</v>
      </c>
      <c r="MB27" s="5" t="s">
        <v>220</v>
      </c>
      <c r="MC27" s="5" t="s">
        <v>220</v>
      </c>
      <c r="MD27" s="5" t="s">
        <v>220</v>
      </c>
      <c r="ME27" s="5" t="s">
        <v>220</v>
      </c>
      <c r="MF27" s="5" t="s">
        <v>220</v>
      </c>
      <c r="MG27" s="5" t="s">
        <v>220</v>
      </c>
      <c r="MH27" s="5" t="s">
        <v>220</v>
      </c>
      <c r="MI27" s="5" t="s">
        <v>220</v>
      </c>
      <c r="MJ27" s="5" t="s">
        <v>220</v>
      </c>
      <c r="MK27" s="5" t="s">
        <v>220</v>
      </c>
      <c r="ML27" s="5" t="s">
        <v>220</v>
      </c>
      <c r="MM27" s="5" t="s">
        <v>220</v>
      </c>
      <c r="MN27" s="5" t="s">
        <v>220</v>
      </c>
      <c r="MO27" s="5" t="s">
        <v>220</v>
      </c>
      <c r="MP27" s="5" t="s">
        <v>220</v>
      </c>
      <c r="MQ27" s="5" t="s">
        <v>220</v>
      </c>
      <c r="MR27" s="5" t="s">
        <v>220</v>
      </c>
      <c r="MS27" s="5" t="s">
        <v>220</v>
      </c>
      <c r="MT27" s="5" t="s">
        <v>220</v>
      </c>
      <c r="MU27" s="5" t="s">
        <v>220</v>
      </c>
      <c r="MV27" s="5" t="s">
        <v>220</v>
      </c>
      <c r="MW27" s="5" t="s">
        <v>220</v>
      </c>
      <c r="MX27" s="5" t="s">
        <v>220</v>
      </c>
      <c r="MY27" s="5" t="s">
        <v>220</v>
      </c>
      <c r="MZ27" s="5" t="s">
        <v>220</v>
      </c>
      <c r="NA27" s="5" t="s">
        <v>220</v>
      </c>
      <c r="NB27" s="5" t="s">
        <v>220</v>
      </c>
      <c r="NC27" s="5" t="s">
        <v>220</v>
      </c>
      <c r="ND27" s="5" t="s">
        <v>220</v>
      </c>
      <c r="NE27" s="5" t="s">
        <v>220</v>
      </c>
      <c r="NF27" s="5" t="s">
        <v>220</v>
      </c>
      <c r="NG27" s="5" t="s">
        <v>220</v>
      </c>
      <c r="NH27" s="5" t="s">
        <v>220</v>
      </c>
      <c r="NI27" s="5" t="s">
        <v>220</v>
      </c>
      <c r="NJ27" s="5" t="s">
        <v>220</v>
      </c>
      <c r="NK27" s="5" t="s">
        <v>220</v>
      </c>
      <c r="NL27" s="5" t="s">
        <v>220</v>
      </c>
      <c r="NM27" s="5" t="s">
        <v>220</v>
      </c>
      <c r="NN27" s="5" t="s">
        <v>220</v>
      </c>
      <c r="NO27" s="5" t="s">
        <v>220</v>
      </c>
      <c r="NP27" s="5" t="s">
        <v>220</v>
      </c>
      <c r="NQ27" s="5" t="s">
        <v>220</v>
      </c>
      <c r="NR27" s="5" t="s">
        <v>220</v>
      </c>
      <c r="NS27" s="5" t="s">
        <v>220</v>
      </c>
      <c r="NT27" s="5" t="s">
        <v>220</v>
      </c>
      <c r="NU27" s="5" t="s">
        <v>220</v>
      </c>
      <c r="NV27" s="5" t="s">
        <v>220</v>
      </c>
      <c r="NW27" s="5" t="s">
        <v>220</v>
      </c>
      <c r="NX27" s="5" t="s">
        <v>220</v>
      </c>
      <c r="NY27" s="5" t="s">
        <v>220</v>
      </c>
      <c r="NZ27" s="5" t="s">
        <v>220</v>
      </c>
      <c r="OA27" s="5" t="s">
        <v>220</v>
      </c>
      <c r="OB27" s="5" t="s">
        <v>220</v>
      </c>
      <c r="OC27" s="5" t="s">
        <v>220</v>
      </c>
      <c r="OD27" s="5" t="s">
        <v>220</v>
      </c>
      <c r="OE27" s="5" t="s">
        <v>220</v>
      </c>
      <c r="OF27" s="5" t="s">
        <v>220</v>
      </c>
      <c r="OG27" s="5" t="s">
        <v>220</v>
      </c>
      <c r="OH27" s="5" t="s">
        <v>220</v>
      </c>
      <c r="OI27" s="5" t="s">
        <v>220</v>
      </c>
      <c r="OJ27" s="5" t="s">
        <v>220</v>
      </c>
      <c r="OK27" s="5" t="s">
        <v>220</v>
      </c>
      <c r="OL27" s="5" t="s">
        <v>220</v>
      </c>
      <c r="OM27" s="5" t="s">
        <v>220</v>
      </c>
      <c r="ON27" s="5" t="s">
        <v>220</v>
      </c>
      <c r="OO27" s="5" t="s">
        <v>220</v>
      </c>
      <c r="OP27" s="5" t="s">
        <v>220</v>
      </c>
      <c r="OQ27" s="5" t="s">
        <v>220</v>
      </c>
      <c r="OR27" s="5" t="s">
        <v>220</v>
      </c>
      <c r="OS27" s="5" t="s">
        <v>220</v>
      </c>
      <c r="OT27" s="5" t="s">
        <v>220</v>
      </c>
      <c r="OU27" s="5" t="s">
        <v>220</v>
      </c>
      <c r="OV27" s="5" t="s">
        <v>220</v>
      </c>
      <c r="OW27" s="5" t="s">
        <v>220</v>
      </c>
      <c r="OX27" s="5" t="s">
        <v>220</v>
      </c>
      <c r="OY27" s="5" t="s">
        <v>220</v>
      </c>
      <c r="OZ27" s="5" t="s">
        <v>220</v>
      </c>
      <c r="PA27" s="5" t="s">
        <v>220</v>
      </c>
      <c r="PB27" s="5" t="s">
        <v>220</v>
      </c>
      <c r="PC27" s="5" t="s">
        <v>220</v>
      </c>
      <c r="PD27" s="5" t="s">
        <v>220</v>
      </c>
      <c r="PE27" s="5" t="s">
        <v>220</v>
      </c>
      <c r="PF27" s="5">
        <v>1139</v>
      </c>
      <c r="PG27" s="5">
        <v>1299</v>
      </c>
      <c r="PH27" s="5">
        <v>1523</v>
      </c>
      <c r="PI27" s="5">
        <v>1242</v>
      </c>
      <c r="PJ27" s="5">
        <v>1104</v>
      </c>
      <c r="PK27" s="5">
        <v>1088</v>
      </c>
      <c r="PL27" s="5">
        <v>1255</v>
      </c>
      <c r="PM27" s="5" t="s">
        <v>220</v>
      </c>
      <c r="PN27" s="5" t="s">
        <v>220</v>
      </c>
      <c r="PO27" s="5" t="s">
        <v>220</v>
      </c>
      <c r="PP27" s="5" t="s">
        <v>220</v>
      </c>
      <c r="PQ27" s="5" t="s">
        <v>220</v>
      </c>
      <c r="PR27" s="5" t="s">
        <v>220</v>
      </c>
      <c r="PS27" s="5" t="s">
        <v>220</v>
      </c>
      <c r="PT27" s="5" t="s">
        <v>220</v>
      </c>
      <c r="PU27" s="5" t="s">
        <v>220</v>
      </c>
      <c r="PV27" s="5" t="s">
        <v>220</v>
      </c>
      <c r="PW27" s="5" t="s">
        <v>220</v>
      </c>
      <c r="PX27" s="5" t="s">
        <v>220</v>
      </c>
      <c r="PY27" s="5" t="s">
        <v>220</v>
      </c>
      <c r="PZ27" s="5" t="s">
        <v>220</v>
      </c>
      <c r="QA27" s="5" t="s">
        <v>220</v>
      </c>
      <c r="QB27" s="5" t="s">
        <v>220</v>
      </c>
      <c r="QC27" s="5" t="s">
        <v>220</v>
      </c>
      <c r="QD27" s="5" t="s">
        <v>220</v>
      </c>
      <c r="QE27" s="5" t="s">
        <v>220</v>
      </c>
      <c r="QF27" s="5" t="s">
        <v>220</v>
      </c>
      <c r="QG27" s="5" t="s">
        <v>220</v>
      </c>
      <c r="QH27" s="5" t="s">
        <v>220</v>
      </c>
      <c r="QI27" s="5" t="s">
        <v>220</v>
      </c>
      <c r="QJ27" s="5" t="s">
        <v>220</v>
      </c>
      <c r="QK27" s="5" t="s">
        <v>220</v>
      </c>
      <c r="QL27" s="5">
        <v>2684</v>
      </c>
      <c r="QM27" s="5">
        <v>2473</v>
      </c>
      <c r="QN27" s="5">
        <v>2347</v>
      </c>
      <c r="QO27" s="5">
        <v>2045</v>
      </c>
      <c r="QP27" s="5">
        <v>2346</v>
      </c>
      <c r="QQ27" s="5">
        <v>2408</v>
      </c>
      <c r="QR27" s="5">
        <v>2504</v>
      </c>
      <c r="QS27" s="5" t="s">
        <v>220</v>
      </c>
      <c r="QT27" s="5" t="s">
        <v>220</v>
      </c>
      <c r="QU27" s="5" t="s">
        <v>220</v>
      </c>
      <c r="QV27" s="5" t="s">
        <v>220</v>
      </c>
      <c r="QW27" s="5" t="s">
        <v>220</v>
      </c>
      <c r="QX27" s="5" t="s">
        <v>220</v>
      </c>
      <c r="QY27" s="5" t="s">
        <v>220</v>
      </c>
      <c r="QZ27" s="5" t="s">
        <v>220</v>
      </c>
      <c r="RA27" s="5" t="s">
        <v>220</v>
      </c>
      <c r="RB27" s="5" t="s">
        <v>220</v>
      </c>
      <c r="RC27" s="5" t="s">
        <v>220</v>
      </c>
      <c r="RD27" s="5" t="s">
        <v>220</v>
      </c>
      <c r="RE27" s="5" t="s">
        <v>220</v>
      </c>
      <c r="RF27" s="5" t="s">
        <v>220</v>
      </c>
      <c r="RG27" s="5" t="s">
        <v>220</v>
      </c>
      <c r="RH27" s="5" t="s">
        <v>220</v>
      </c>
      <c r="RI27" s="5" t="s">
        <v>220</v>
      </c>
      <c r="RJ27" s="5" t="s">
        <v>220</v>
      </c>
      <c r="RK27" s="5" t="s">
        <v>220</v>
      </c>
      <c r="RL27" s="5" t="s">
        <v>220</v>
      </c>
      <c r="RM27" s="5" t="s">
        <v>220</v>
      </c>
      <c r="RN27" s="5" t="s">
        <v>220</v>
      </c>
      <c r="RO27" s="5" t="s">
        <v>220</v>
      </c>
      <c r="RP27" s="5" t="s">
        <v>220</v>
      </c>
      <c r="RQ27" s="5" t="s">
        <v>220</v>
      </c>
      <c r="RR27" s="5">
        <v>1583</v>
      </c>
      <c r="RS27" s="5">
        <v>1689</v>
      </c>
      <c r="RT27" s="5">
        <v>1683</v>
      </c>
      <c r="RU27" s="5">
        <v>1544</v>
      </c>
      <c r="RV27" s="5">
        <v>1585</v>
      </c>
      <c r="RW27" s="5">
        <v>1584</v>
      </c>
      <c r="RX27" s="5">
        <v>1556</v>
      </c>
      <c r="RY27" s="5" t="s">
        <v>220</v>
      </c>
      <c r="RZ27" s="5" t="s">
        <v>220</v>
      </c>
      <c r="SA27" s="5" t="s">
        <v>220</v>
      </c>
      <c r="SB27" s="5" t="s">
        <v>220</v>
      </c>
      <c r="SC27" s="5" t="s">
        <v>220</v>
      </c>
      <c r="SD27" s="5" t="s">
        <v>220</v>
      </c>
      <c r="SE27" s="5" t="s">
        <v>220</v>
      </c>
      <c r="SF27" s="5" t="s">
        <v>220</v>
      </c>
      <c r="SG27" s="5" t="s">
        <v>220</v>
      </c>
      <c r="SH27" s="5" t="s">
        <v>220</v>
      </c>
      <c r="SI27" s="5" t="s">
        <v>220</v>
      </c>
      <c r="SJ27" s="5" t="s">
        <v>220</v>
      </c>
      <c r="SK27" s="5" t="s">
        <v>220</v>
      </c>
      <c r="SL27" s="5" t="s">
        <v>220</v>
      </c>
      <c r="SM27" s="5" t="s">
        <v>220</v>
      </c>
      <c r="SN27" s="5" t="s">
        <v>220</v>
      </c>
      <c r="SO27" s="5" t="s">
        <v>220</v>
      </c>
      <c r="SP27" s="5" t="s">
        <v>220</v>
      </c>
      <c r="SQ27" s="5" t="s">
        <v>220</v>
      </c>
      <c r="SR27" s="5" t="s">
        <v>220</v>
      </c>
      <c r="SS27" s="5" t="s">
        <v>220</v>
      </c>
      <c r="ST27" s="5" t="s">
        <v>220</v>
      </c>
      <c r="SU27" s="5" t="s">
        <v>220</v>
      </c>
      <c r="SV27" s="5" t="s">
        <v>220</v>
      </c>
      <c r="SW27" s="5" t="s">
        <v>220</v>
      </c>
      <c r="SX27" s="5">
        <v>871</v>
      </c>
      <c r="SY27" s="5">
        <v>685</v>
      </c>
      <c r="SZ27" s="5">
        <v>647</v>
      </c>
      <c r="TA27" s="5">
        <v>976</v>
      </c>
      <c r="TB27" s="5">
        <v>764</v>
      </c>
      <c r="TC27" s="5">
        <v>800</v>
      </c>
      <c r="TD27" s="5">
        <v>599</v>
      </c>
      <c r="TE27" s="5" t="s">
        <v>220</v>
      </c>
      <c r="TF27" s="5" t="s">
        <v>220</v>
      </c>
      <c r="TG27" s="5" t="s">
        <v>220</v>
      </c>
      <c r="TH27" s="5" t="s">
        <v>220</v>
      </c>
      <c r="TI27" s="5" t="s">
        <v>220</v>
      </c>
      <c r="TJ27" s="5" t="s">
        <v>220</v>
      </c>
      <c r="TK27" s="5" t="s">
        <v>220</v>
      </c>
      <c r="TL27" s="5" t="s">
        <v>220</v>
      </c>
      <c r="TM27" s="5" t="s">
        <v>220</v>
      </c>
      <c r="TN27" s="5" t="s">
        <v>220</v>
      </c>
      <c r="TO27" s="5" t="s">
        <v>220</v>
      </c>
      <c r="TP27" s="5" t="s">
        <v>220</v>
      </c>
      <c r="TQ27" s="5" t="s">
        <v>220</v>
      </c>
      <c r="TR27" s="5" t="s">
        <v>220</v>
      </c>
      <c r="TS27" s="5" t="s">
        <v>220</v>
      </c>
      <c r="TT27" s="5" t="s">
        <v>220</v>
      </c>
      <c r="TU27" s="5" t="s">
        <v>220</v>
      </c>
      <c r="TV27" s="5" t="s">
        <v>220</v>
      </c>
      <c r="TW27" s="5" t="s">
        <v>220</v>
      </c>
      <c r="TX27" s="5" t="s">
        <v>220</v>
      </c>
      <c r="TY27" s="5" t="s">
        <v>220</v>
      </c>
      <c r="TZ27" s="5" t="s">
        <v>220</v>
      </c>
      <c r="UA27" s="5" t="s">
        <v>220</v>
      </c>
      <c r="UB27" s="5" t="s">
        <v>220</v>
      </c>
      <c r="UC27" s="5" t="s">
        <v>220</v>
      </c>
      <c r="UD27" s="5">
        <v>139</v>
      </c>
      <c r="UE27" s="5">
        <v>149</v>
      </c>
      <c r="UF27" s="5">
        <v>192</v>
      </c>
      <c r="UG27" s="5">
        <v>227</v>
      </c>
      <c r="UH27" s="5">
        <v>281</v>
      </c>
      <c r="UI27" s="5">
        <v>278</v>
      </c>
      <c r="UJ27" s="5">
        <v>60</v>
      </c>
      <c r="UK27" s="5" t="s">
        <v>220</v>
      </c>
      <c r="UL27" s="5" t="s">
        <v>220</v>
      </c>
      <c r="UM27" s="5" t="s">
        <v>220</v>
      </c>
      <c r="UN27" s="5" t="s">
        <v>220</v>
      </c>
      <c r="UO27" s="5" t="s">
        <v>220</v>
      </c>
      <c r="UP27" s="5" t="s">
        <v>220</v>
      </c>
      <c r="UQ27" s="5" t="s">
        <v>220</v>
      </c>
      <c r="UR27" s="5" t="s">
        <v>220</v>
      </c>
      <c r="US27" s="5" t="s">
        <v>220</v>
      </c>
      <c r="UT27" s="5" t="s">
        <v>220</v>
      </c>
      <c r="UU27" s="5" t="s">
        <v>220</v>
      </c>
      <c r="UV27" s="5" t="s">
        <v>220</v>
      </c>
      <c r="UW27" s="5" t="s">
        <v>220</v>
      </c>
      <c r="UX27" s="5" t="s">
        <v>220</v>
      </c>
      <c r="UY27" s="5" t="s">
        <v>220</v>
      </c>
      <c r="UZ27" s="5" t="s">
        <v>220</v>
      </c>
      <c r="VA27" s="5" t="s">
        <v>220</v>
      </c>
      <c r="VB27" s="5" t="s">
        <v>220</v>
      </c>
      <c r="VC27" s="5" t="s">
        <v>220</v>
      </c>
      <c r="VD27" s="5" t="s">
        <v>220</v>
      </c>
      <c r="VE27" s="5" t="s">
        <v>220</v>
      </c>
      <c r="VF27" s="5" t="s">
        <v>220</v>
      </c>
      <c r="VG27" s="5" t="s">
        <v>220</v>
      </c>
      <c r="VH27" s="5" t="s">
        <v>220</v>
      </c>
      <c r="VI27" s="5" t="s">
        <v>220</v>
      </c>
      <c r="VJ27" s="5">
        <v>6144</v>
      </c>
      <c r="VK27" s="5">
        <v>5907</v>
      </c>
      <c r="VL27" s="5">
        <v>6545</v>
      </c>
      <c r="VM27" s="5">
        <v>5070</v>
      </c>
      <c r="VN27" s="5">
        <v>4264</v>
      </c>
      <c r="VO27" s="5">
        <v>5281</v>
      </c>
      <c r="VP27" s="5">
        <v>3871</v>
      </c>
      <c r="VQ27" s="5" t="s">
        <v>220</v>
      </c>
      <c r="VR27" s="5" t="s">
        <v>220</v>
      </c>
      <c r="VS27" s="5" t="s">
        <v>220</v>
      </c>
      <c r="VT27" s="5" t="s">
        <v>220</v>
      </c>
      <c r="VU27" s="5" t="s">
        <v>220</v>
      </c>
      <c r="VV27" s="5" t="s">
        <v>220</v>
      </c>
      <c r="VW27" s="5" t="s">
        <v>220</v>
      </c>
      <c r="VX27" s="5" t="s">
        <v>220</v>
      </c>
      <c r="VY27" s="5" t="s">
        <v>220</v>
      </c>
      <c r="VZ27" s="5" t="s">
        <v>220</v>
      </c>
      <c r="WA27" s="5" t="s">
        <v>220</v>
      </c>
      <c r="WB27" s="5" t="s">
        <v>220</v>
      </c>
      <c r="WC27" s="5" t="s">
        <v>220</v>
      </c>
      <c r="WD27" s="5" t="s">
        <v>220</v>
      </c>
      <c r="WE27" s="5" t="s">
        <v>220</v>
      </c>
      <c r="WF27" s="5" t="s">
        <v>220</v>
      </c>
      <c r="WG27" s="5" t="s">
        <v>220</v>
      </c>
      <c r="WH27" s="5" t="s">
        <v>220</v>
      </c>
      <c r="WI27" s="5" t="s">
        <v>220</v>
      </c>
      <c r="WJ27" s="5" t="s">
        <v>220</v>
      </c>
      <c r="WK27" s="5" t="s">
        <v>220</v>
      </c>
      <c r="WL27" s="5" t="s">
        <v>220</v>
      </c>
      <c r="WM27" s="5" t="s">
        <v>220</v>
      </c>
      <c r="WN27" s="5" t="s">
        <v>220</v>
      </c>
      <c r="WO27" s="5" t="s">
        <v>220</v>
      </c>
      <c r="WP27" s="5">
        <v>71</v>
      </c>
      <c r="WQ27" s="5">
        <v>101</v>
      </c>
      <c r="WR27" s="5">
        <v>105</v>
      </c>
      <c r="WS27" s="5">
        <v>78</v>
      </c>
      <c r="WT27" s="5">
        <v>70</v>
      </c>
      <c r="WU27" s="5">
        <v>73</v>
      </c>
      <c r="WV27" s="5">
        <v>154</v>
      </c>
      <c r="WW27" s="5" t="s">
        <v>220</v>
      </c>
      <c r="WX27" s="5" t="s">
        <v>220</v>
      </c>
      <c r="WY27" s="5" t="s">
        <v>220</v>
      </c>
      <c r="WZ27" s="5" t="s">
        <v>220</v>
      </c>
      <c r="XA27" s="5" t="s">
        <v>220</v>
      </c>
      <c r="XB27" s="5" t="s">
        <v>220</v>
      </c>
      <c r="XC27" s="5" t="s">
        <v>220</v>
      </c>
      <c r="XD27" s="5" t="s">
        <v>220</v>
      </c>
      <c r="XE27" s="5" t="s">
        <v>220</v>
      </c>
      <c r="XF27" s="5" t="s">
        <v>220</v>
      </c>
      <c r="XG27" s="5" t="s">
        <v>220</v>
      </c>
      <c r="XH27" s="5" t="s">
        <v>220</v>
      </c>
      <c r="XI27" s="5" t="s">
        <v>220</v>
      </c>
      <c r="XJ27" s="5" t="s">
        <v>220</v>
      </c>
      <c r="XK27" s="5" t="s">
        <v>220</v>
      </c>
      <c r="XL27" s="5" t="s">
        <v>220</v>
      </c>
      <c r="XM27" s="5" t="s">
        <v>220</v>
      </c>
      <c r="XN27" s="5" t="s">
        <v>220</v>
      </c>
      <c r="XO27" s="5" t="s">
        <v>220</v>
      </c>
      <c r="XP27" s="5" t="s">
        <v>220</v>
      </c>
      <c r="XQ27" s="5" t="s">
        <v>220</v>
      </c>
      <c r="XR27" s="5" t="s">
        <v>220</v>
      </c>
      <c r="XS27" s="2" t="s">
        <v>220</v>
      </c>
      <c r="XT27" s="3" t="s">
        <v>222</v>
      </c>
      <c r="XU27" s="3" t="s">
        <v>222</v>
      </c>
      <c r="XV27" s="3" t="s">
        <v>221</v>
      </c>
      <c r="XW27" s="3" t="s">
        <v>222</v>
      </c>
      <c r="XX27" s="3" t="s">
        <v>222</v>
      </c>
      <c r="XY27" s="3" t="s">
        <v>222</v>
      </c>
      <c r="XZ27" s="3" t="s">
        <v>237</v>
      </c>
    </row>
    <row r="28" spans="1:650" x14ac:dyDescent="0.3">
      <c r="A28" s="1" t="s">
        <v>26</v>
      </c>
      <c r="B28" s="2">
        <v>4059189</v>
      </c>
      <c r="C28" s="5">
        <v>0</v>
      </c>
      <c r="D28" s="5">
        <v>0</v>
      </c>
      <c r="E28" s="5">
        <v>0</v>
      </c>
      <c r="F28" s="5">
        <v>0</v>
      </c>
      <c r="G28" s="5">
        <v>0</v>
      </c>
      <c r="H28" s="5">
        <v>0</v>
      </c>
      <c r="I28" s="5">
        <v>0</v>
      </c>
      <c r="J28" s="5">
        <v>0</v>
      </c>
      <c r="K28" s="5">
        <v>0</v>
      </c>
      <c r="L28" s="5">
        <v>0</v>
      </c>
      <c r="M28" s="5">
        <v>0</v>
      </c>
      <c r="N28" s="5">
        <v>0</v>
      </c>
      <c r="O28" s="5">
        <v>0</v>
      </c>
      <c r="P28" s="5">
        <v>0</v>
      </c>
      <c r="Q28" s="5">
        <v>0</v>
      </c>
      <c r="R28" s="5">
        <v>0</v>
      </c>
      <c r="S28" s="5">
        <v>0</v>
      </c>
      <c r="T28" s="5">
        <v>0</v>
      </c>
      <c r="U28" s="5" t="s">
        <v>220</v>
      </c>
      <c r="V28" s="5" t="s">
        <v>220</v>
      </c>
      <c r="W28" s="5" t="s">
        <v>220</v>
      </c>
      <c r="X28" s="5" t="s">
        <v>220</v>
      </c>
      <c r="Y28" s="5" t="s">
        <v>220</v>
      </c>
      <c r="Z28" s="5" t="s">
        <v>220</v>
      </c>
      <c r="AA28" s="5" t="s">
        <v>220</v>
      </c>
      <c r="AB28" s="5" t="s">
        <v>220</v>
      </c>
      <c r="AC28" s="5" t="s">
        <v>220</v>
      </c>
      <c r="AD28" s="5" t="s">
        <v>220</v>
      </c>
      <c r="AE28" s="5" t="s">
        <v>220</v>
      </c>
      <c r="AF28" s="5" t="s">
        <v>220</v>
      </c>
      <c r="AG28" s="5" t="s">
        <v>220</v>
      </c>
      <c r="AH28" s="5" t="s">
        <v>220</v>
      </c>
      <c r="AI28" s="5">
        <v>4420</v>
      </c>
      <c r="AJ28" s="5">
        <v>1750</v>
      </c>
      <c r="AK28" s="5">
        <v>2350</v>
      </c>
      <c r="AL28" s="5">
        <v>147</v>
      </c>
      <c r="AM28" s="5">
        <v>6869</v>
      </c>
      <c r="AN28" s="5">
        <v>117831</v>
      </c>
      <c r="AO28" s="5">
        <v>748</v>
      </c>
      <c r="AP28" s="5">
        <v>2347</v>
      </c>
      <c r="AQ28" s="5">
        <v>352</v>
      </c>
      <c r="AR28" s="5">
        <v>1999</v>
      </c>
      <c r="AS28" s="5">
        <v>817</v>
      </c>
      <c r="AT28" s="5">
        <v>180204</v>
      </c>
      <c r="AU28" s="5">
        <v>4306</v>
      </c>
      <c r="AV28" s="5">
        <v>0</v>
      </c>
      <c r="AW28" s="5">
        <v>0</v>
      </c>
      <c r="AX28" s="5">
        <v>0</v>
      </c>
      <c r="AY28" s="5">
        <v>0</v>
      </c>
      <c r="AZ28" s="5">
        <v>0</v>
      </c>
      <c r="BA28" s="5" t="s">
        <v>220</v>
      </c>
      <c r="BB28" s="5" t="s">
        <v>220</v>
      </c>
      <c r="BC28" s="5" t="s">
        <v>220</v>
      </c>
      <c r="BD28" s="5" t="s">
        <v>220</v>
      </c>
      <c r="BE28" s="5" t="s">
        <v>220</v>
      </c>
      <c r="BF28" s="5" t="s">
        <v>220</v>
      </c>
      <c r="BG28" s="5" t="s">
        <v>220</v>
      </c>
      <c r="BH28" s="5" t="s">
        <v>220</v>
      </c>
      <c r="BI28" s="5" t="s">
        <v>220</v>
      </c>
      <c r="BJ28" s="5" t="s">
        <v>220</v>
      </c>
      <c r="BK28" s="5" t="s">
        <v>220</v>
      </c>
      <c r="BL28" s="5" t="s">
        <v>220</v>
      </c>
      <c r="BM28" s="5" t="s">
        <v>220</v>
      </c>
      <c r="BN28" s="5" t="s">
        <v>220</v>
      </c>
      <c r="BO28" s="5">
        <v>837</v>
      </c>
      <c r="BP28" s="5">
        <v>5674</v>
      </c>
      <c r="BQ28" s="5">
        <v>6846</v>
      </c>
      <c r="BR28" s="5">
        <v>529</v>
      </c>
      <c r="BS28" s="5">
        <v>5587</v>
      </c>
      <c r="BT28" s="5">
        <v>16390</v>
      </c>
      <c r="BU28" s="5">
        <v>3650</v>
      </c>
      <c r="BV28" s="5">
        <v>3410</v>
      </c>
      <c r="BW28" s="5">
        <v>522</v>
      </c>
      <c r="BX28" s="5">
        <v>-332</v>
      </c>
      <c r="BY28" s="5">
        <v>1054</v>
      </c>
      <c r="BZ28" s="5">
        <v>201</v>
      </c>
      <c r="CA28" s="5">
        <v>173</v>
      </c>
      <c r="CB28" s="5">
        <v>207</v>
      </c>
      <c r="CC28" s="5">
        <v>0</v>
      </c>
      <c r="CD28" s="5">
        <v>5</v>
      </c>
      <c r="CE28" s="5">
        <v>0</v>
      </c>
      <c r="CF28" s="5">
        <v>38</v>
      </c>
      <c r="CG28" s="5" t="s">
        <v>220</v>
      </c>
      <c r="CH28" s="5" t="s">
        <v>220</v>
      </c>
      <c r="CI28" s="5" t="s">
        <v>220</v>
      </c>
      <c r="CJ28" s="5" t="s">
        <v>220</v>
      </c>
      <c r="CK28" s="5" t="s">
        <v>220</v>
      </c>
      <c r="CL28" s="5" t="s">
        <v>220</v>
      </c>
      <c r="CM28" s="5" t="s">
        <v>220</v>
      </c>
      <c r="CN28" s="5" t="s">
        <v>220</v>
      </c>
      <c r="CO28" s="5" t="s">
        <v>220</v>
      </c>
      <c r="CP28" s="5" t="s">
        <v>220</v>
      </c>
      <c r="CQ28" s="5" t="s">
        <v>220</v>
      </c>
      <c r="CR28" s="5" t="s">
        <v>220</v>
      </c>
      <c r="CS28" s="5" t="s">
        <v>220</v>
      </c>
      <c r="CT28" s="5" t="s">
        <v>220</v>
      </c>
      <c r="CU28" s="5">
        <v>13096</v>
      </c>
      <c r="CV28" s="5">
        <v>5466</v>
      </c>
      <c r="CW28" s="5">
        <v>12987</v>
      </c>
      <c r="CX28" s="5">
        <v>7190</v>
      </c>
      <c r="CY28" s="5">
        <v>12930</v>
      </c>
      <c r="CZ28" s="5">
        <v>8429</v>
      </c>
      <c r="DA28" s="5">
        <v>9257</v>
      </c>
      <c r="DB28" s="5">
        <v>16492</v>
      </c>
      <c r="DC28" s="5">
        <v>9007</v>
      </c>
      <c r="DD28" s="5">
        <v>8034</v>
      </c>
      <c r="DE28" s="5">
        <v>12379</v>
      </c>
      <c r="DF28" s="5">
        <v>8148</v>
      </c>
      <c r="DG28" s="5">
        <v>9148</v>
      </c>
      <c r="DH28" s="5">
        <v>9512</v>
      </c>
      <c r="DI28" s="5">
        <v>8171</v>
      </c>
      <c r="DJ28" s="5">
        <v>3683</v>
      </c>
      <c r="DK28" s="5">
        <v>3761</v>
      </c>
      <c r="DL28" s="5">
        <v>1742</v>
      </c>
      <c r="DM28" s="5" t="s">
        <v>220</v>
      </c>
      <c r="DN28" s="5" t="s">
        <v>220</v>
      </c>
      <c r="DO28" s="5" t="s">
        <v>220</v>
      </c>
      <c r="DP28" s="5" t="s">
        <v>220</v>
      </c>
      <c r="DQ28" s="5" t="s">
        <v>220</v>
      </c>
      <c r="DR28" s="5" t="s">
        <v>220</v>
      </c>
      <c r="DS28" s="5" t="s">
        <v>220</v>
      </c>
      <c r="DT28" s="5" t="s">
        <v>220</v>
      </c>
      <c r="DU28" s="5" t="s">
        <v>220</v>
      </c>
      <c r="DV28" s="5" t="s">
        <v>220</v>
      </c>
      <c r="DW28" s="5" t="s">
        <v>220</v>
      </c>
      <c r="DX28" s="5" t="s">
        <v>220</v>
      </c>
      <c r="DY28" s="5" t="s">
        <v>220</v>
      </c>
      <c r="DZ28" s="5" t="s">
        <v>220</v>
      </c>
      <c r="EA28" s="5">
        <v>7829</v>
      </c>
      <c r="EB28" s="5">
        <v>982</v>
      </c>
      <c r="EC28" s="5">
        <v>121</v>
      </c>
      <c r="ED28" s="5">
        <v>369</v>
      </c>
      <c r="EE28" s="5">
        <v>629</v>
      </c>
      <c r="EF28" s="5">
        <v>969</v>
      </c>
      <c r="EG28" s="5">
        <v>724</v>
      </c>
      <c r="EH28" s="5">
        <v>571</v>
      </c>
      <c r="EI28" s="5">
        <v>248</v>
      </c>
      <c r="EJ28" s="5">
        <v>-40</v>
      </c>
      <c r="EK28" s="5">
        <v>2969</v>
      </c>
      <c r="EL28" s="5">
        <v>1101</v>
      </c>
      <c r="EM28" s="5">
        <v>98</v>
      </c>
      <c r="EN28" s="5">
        <v>150</v>
      </c>
      <c r="EO28" s="5">
        <v>-35</v>
      </c>
      <c r="EP28" s="5">
        <v>53</v>
      </c>
      <c r="EQ28" s="5">
        <v>0</v>
      </c>
      <c r="ER28" s="5">
        <v>60</v>
      </c>
      <c r="ES28" s="5" t="s">
        <v>220</v>
      </c>
      <c r="ET28" s="5" t="s">
        <v>220</v>
      </c>
      <c r="EU28" s="5" t="s">
        <v>220</v>
      </c>
      <c r="EV28" s="5" t="s">
        <v>220</v>
      </c>
      <c r="EW28" s="5" t="s">
        <v>220</v>
      </c>
      <c r="EX28" s="5" t="s">
        <v>220</v>
      </c>
      <c r="EY28" s="5" t="s">
        <v>220</v>
      </c>
      <c r="EZ28" s="5" t="s">
        <v>220</v>
      </c>
      <c r="FA28" s="5" t="s">
        <v>220</v>
      </c>
      <c r="FB28" s="5" t="s">
        <v>220</v>
      </c>
      <c r="FC28" s="5" t="s">
        <v>220</v>
      </c>
      <c r="FD28" s="5" t="s">
        <v>220</v>
      </c>
      <c r="FE28" s="5" t="s">
        <v>220</v>
      </c>
      <c r="FF28" s="5" t="s">
        <v>220</v>
      </c>
      <c r="FG28" s="5">
        <v>0</v>
      </c>
      <c r="FH28" s="5">
        <v>0</v>
      </c>
      <c r="FI28" s="5">
        <v>0</v>
      </c>
      <c r="FJ28" s="5">
        <v>0</v>
      </c>
      <c r="FK28" s="5">
        <v>0</v>
      </c>
      <c r="FL28" s="5">
        <v>0</v>
      </c>
      <c r="FM28" s="5">
        <v>0</v>
      </c>
      <c r="FN28" s="5">
        <v>0</v>
      </c>
      <c r="FO28" s="5">
        <v>0</v>
      </c>
      <c r="FP28" s="5">
        <v>0</v>
      </c>
      <c r="FQ28" s="5">
        <v>0</v>
      </c>
      <c r="FR28" s="5">
        <v>0</v>
      </c>
      <c r="FS28" s="5">
        <v>0</v>
      </c>
      <c r="FT28" s="5">
        <v>0</v>
      </c>
      <c r="FU28" s="5" t="s">
        <v>220</v>
      </c>
      <c r="FV28" s="5" t="s">
        <v>220</v>
      </c>
      <c r="FW28" s="5" t="s">
        <v>220</v>
      </c>
      <c r="FX28" s="5" t="s">
        <v>220</v>
      </c>
      <c r="FY28" s="5" t="s">
        <v>220</v>
      </c>
      <c r="FZ28" s="5" t="s">
        <v>220</v>
      </c>
      <c r="GA28" s="5" t="s">
        <v>220</v>
      </c>
      <c r="GB28" s="5" t="s">
        <v>220</v>
      </c>
      <c r="GC28" s="5" t="s">
        <v>220</v>
      </c>
      <c r="GD28" s="5" t="s">
        <v>220</v>
      </c>
      <c r="GE28" s="5" t="s">
        <v>220</v>
      </c>
      <c r="GF28" s="5" t="s">
        <v>220</v>
      </c>
      <c r="GG28" s="5" t="s">
        <v>220</v>
      </c>
      <c r="GH28" s="5" t="s">
        <v>220</v>
      </c>
      <c r="GI28" s="5" t="s">
        <v>220</v>
      </c>
      <c r="GJ28" s="5" t="s">
        <v>220</v>
      </c>
      <c r="GK28" s="5" t="s">
        <v>220</v>
      </c>
      <c r="GL28" s="5" t="s">
        <v>220</v>
      </c>
      <c r="GM28" s="5">
        <v>26181</v>
      </c>
      <c r="GN28" s="5">
        <v>13871</v>
      </c>
      <c r="GO28" s="5">
        <v>22303</v>
      </c>
      <c r="GP28" s="5">
        <v>8236</v>
      </c>
      <c r="GQ28" s="5">
        <v>26015</v>
      </c>
      <c r="GR28" s="5">
        <v>143619</v>
      </c>
      <c r="GS28" s="5">
        <v>14378</v>
      </c>
      <c r="GT28" s="5">
        <v>22820</v>
      </c>
      <c r="GU28" s="5">
        <v>10129</v>
      </c>
      <c r="GV28" s="5">
        <v>9661</v>
      </c>
      <c r="GW28" s="5">
        <v>17219</v>
      </c>
      <c r="GX28" s="5">
        <v>189653</v>
      </c>
      <c r="GY28" s="5">
        <v>13725</v>
      </c>
      <c r="GZ28" s="5">
        <v>9869</v>
      </c>
      <c r="HA28" s="5">
        <v>8136</v>
      </c>
      <c r="HB28" s="5">
        <v>3741</v>
      </c>
      <c r="HC28" s="5">
        <v>3761</v>
      </c>
      <c r="HD28" s="5">
        <v>1841</v>
      </c>
      <c r="HE28" s="5" t="s">
        <v>220</v>
      </c>
      <c r="HF28" s="5" t="s">
        <v>220</v>
      </c>
      <c r="HG28" s="5" t="s">
        <v>220</v>
      </c>
      <c r="HH28" s="5" t="s">
        <v>220</v>
      </c>
      <c r="HI28" s="5" t="s">
        <v>220</v>
      </c>
      <c r="HJ28" s="5" t="s">
        <v>220</v>
      </c>
      <c r="HK28" s="5" t="s">
        <v>220</v>
      </c>
      <c r="HL28" s="5" t="s">
        <v>220</v>
      </c>
      <c r="HM28" s="5" t="s">
        <v>220</v>
      </c>
      <c r="HN28" s="5" t="s">
        <v>220</v>
      </c>
      <c r="HO28" s="5" t="s">
        <v>220</v>
      </c>
      <c r="HP28" s="5" t="s">
        <v>220</v>
      </c>
      <c r="HQ28" s="5" t="s">
        <v>220</v>
      </c>
      <c r="HR28" s="5" t="s">
        <v>220</v>
      </c>
      <c r="HS28" s="5">
        <v>71901</v>
      </c>
      <c r="HT28" s="5">
        <v>67122</v>
      </c>
      <c r="HU28" s="5">
        <v>65041</v>
      </c>
      <c r="HV28" s="5">
        <v>63049</v>
      </c>
      <c r="HW28" s="5">
        <v>59227</v>
      </c>
      <c r="HX28" s="5">
        <v>65652</v>
      </c>
      <c r="HY28" s="5">
        <v>61921</v>
      </c>
      <c r="HZ28" s="5">
        <v>62961</v>
      </c>
      <c r="IA28" s="5">
        <v>67734</v>
      </c>
      <c r="IB28" s="5">
        <v>86609</v>
      </c>
      <c r="IC28" s="5">
        <v>82950</v>
      </c>
      <c r="ID28" s="5">
        <v>82463</v>
      </c>
      <c r="IE28" s="5">
        <v>45491</v>
      </c>
      <c r="IF28" s="5">
        <v>57353</v>
      </c>
      <c r="IG28" s="5">
        <v>57892</v>
      </c>
      <c r="IH28" s="5">
        <v>43592</v>
      </c>
      <c r="II28" s="5">
        <v>54636</v>
      </c>
      <c r="IJ28" s="5">
        <v>53756</v>
      </c>
      <c r="IK28" s="5" t="s">
        <v>220</v>
      </c>
      <c r="IL28" s="5" t="s">
        <v>220</v>
      </c>
      <c r="IM28" s="5" t="s">
        <v>220</v>
      </c>
      <c r="IN28" s="5" t="s">
        <v>220</v>
      </c>
      <c r="IO28" s="5" t="s">
        <v>220</v>
      </c>
      <c r="IP28" s="5" t="s">
        <v>220</v>
      </c>
      <c r="IQ28" s="5" t="s">
        <v>220</v>
      </c>
      <c r="IR28" s="5" t="s">
        <v>220</v>
      </c>
      <c r="IS28" s="5" t="s">
        <v>220</v>
      </c>
      <c r="IT28" s="5" t="s">
        <v>220</v>
      </c>
      <c r="IU28" s="5" t="s">
        <v>220</v>
      </c>
      <c r="IV28" s="5" t="s">
        <v>220</v>
      </c>
      <c r="IW28" s="5" t="s">
        <v>220</v>
      </c>
      <c r="IX28" s="5" t="s">
        <v>220</v>
      </c>
      <c r="IY28" s="5">
        <v>4598</v>
      </c>
      <c r="IZ28" s="5">
        <v>5004</v>
      </c>
      <c r="JA28" s="5">
        <v>4654</v>
      </c>
      <c r="JB28" s="5">
        <v>3562</v>
      </c>
      <c r="JC28" s="5">
        <v>4171</v>
      </c>
      <c r="JD28" s="5">
        <v>2884</v>
      </c>
      <c r="JE28" s="5">
        <v>2734</v>
      </c>
      <c r="JF28" s="5">
        <v>3441</v>
      </c>
      <c r="JG28" s="5">
        <v>2340</v>
      </c>
      <c r="JH28" s="5">
        <v>1721</v>
      </c>
      <c r="JI28" s="5">
        <v>1214</v>
      </c>
      <c r="JJ28" s="5">
        <v>2485</v>
      </c>
      <c r="JK28" s="5">
        <v>0</v>
      </c>
      <c r="JL28" s="5">
        <v>0</v>
      </c>
      <c r="JM28" s="5">
        <v>0</v>
      </c>
      <c r="JN28" s="5">
        <v>0</v>
      </c>
      <c r="JO28" s="5">
        <v>0</v>
      </c>
      <c r="JP28" s="5">
        <v>0</v>
      </c>
      <c r="JQ28" s="5" t="s">
        <v>220</v>
      </c>
      <c r="JR28" s="5" t="s">
        <v>220</v>
      </c>
      <c r="JS28" s="5" t="s">
        <v>220</v>
      </c>
      <c r="JT28" s="5" t="s">
        <v>220</v>
      </c>
      <c r="JU28" s="5" t="s">
        <v>220</v>
      </c>
      <c r="JV28" s="5" t="s">
        <v>220</v>
      </c>
      <c r="JW28" s="5" t="s">
        <v>220</v>
      </c>
      <c r="JX28" s="5" t="s">
        <v>220</v>
      </c>
      <c r="JY28" s="5" t="s">
        <v>220</v>
      </c>
      <c r="JZ28" s="5" t="s">
        <v>220</v>
      </c>
      <c r="KA28" s="5" t="s">
        <v>220</v>
      </c>
      <c r="KB28" s="5" t="s">
        <v>220</v>
      </c>
      <c r="KC28" s="5" t="s">
        <v>220</v>
      </c>
      <c r="KD28" s="5" t="s">
        <v>220</v>
      </c>
      <c r="KE28" s="5">
        <v>21370</v>
      </c>
      <c r="KF28" s="5">
        <v>20540</v>
      </c>
      <c r="KG28" s="5">
        <v>19073</v>
      </c>
      <c r="KH28" s="5">
        <v>17817</v>
      </c>
      <c r="KI28" s="5">
        <v>15775</v>
      </c>
      <c r="KJ28" s="5">
        <v>15848</v>
      </c>
      <c r="KK28" s="5">
        <v>14348</v>
      </c>
      <c r="KL28" s="5">
        <v>11750</v>
      </c>
      <c r="KM28" s="5">
        <v>8507</v>
      </c>
      <c r="KN28" s="5">
        <v>7021</v>
      </c>
      <c r="KO28" s="5">
        <v>5773</v>
      </c>
      <c r="KP28" s="5">
        <v>5182</v>
      </c>
      <c r="KQ28" s="5">
        <v>8398</v>
      </c>
      <c r="KR28" s="5">
        <v>7632</v>
      </c>
      <c r="KS28" s="5">
        <v>7916</v>
      </c>
      <c r="KT28" s="5">
        <v>7317</v>
      </c>
      <c r="KU28" s="5">
        <v>4630</v>
      </c>
      <c r="KV28" s="5">
        <v>5036</v>
      </c>
      <c r="KW28" s="5" t="s">
        <v>220</v>
      </c>
      <c r="KX28" s="5" t="s">
        <v>220</v>
      </c>
      <c r="KY28" s="5" t="s">
        <v>220</v>
      </c>
      <c r="KZ28" s="5" t="s">
        <v>220</v>
      </c>
      <c r="LA28" s="5" t="s">
        <v>220</v>
      </c>
      <c r="LB28" s="5" t="s">
        <v>220</v>
      </c>
      <c r="LC28" s="5" t="s">
        <v>220</v>
      </c>
      <c r="LD28" s="5" t="s">
        <v>220</v>
      </c>
      <c r="LE28" s="5" t="s">
        <v>220</v>
      </c>
      <c r="LF28" s="5" t="s">
        <v>220</v>
      </c>
      <c r="LG28" s="5" t="s">
        <v>220</v>
      </c>
      <c r="LH28" s="5" t="s">
        <v>220</v>
      </c>
      <c r="LI28" s="5" t="s">
        <v>220</v>
      </c>
      <c r="LJ28" s="5" t="s">
        <v>220</v>
      </c>
      <c r="LK28" s="5">
        <v>51</v>
      </c>
      <c r="LL28" s="5">
        <v>40</v>
      </c>
      <c r="LM28" s="5">
        <v>11</v>
      </c>
      <c r="LN28" s="5">
        <v>0</v>
      </c>
      <c r="LO28" s="5">
        <v>0</v>
      </c>
      <c r="LP28" s="5">
        <v>0</v>
      </c>
      <c r="LQ28" s="5">
        <v>3</v>
      </c>
      <c r="LR28" s="5">
        <v>0</v>
      </c>
      <c r="LS28" s="5">
        <v>5</v>
      </c>
      <c r="LT28" s="5">
        <v>0</v>
      </c>
      <c r="LU28" s="5">
        <v>0</v>
      </c>
      <c r="LV28" s="5">
        <v>0</v>
      </c>
      <c r="LW28" s="5">
        <v>0</v>
      </c>
      <c r="LX28" s="5">
        <v>0</v>
      </c>
      <c r="LY28" s="5">
        <v>0</v>
      </c>
      <c r="LZ28" s="5">
        <v>0</v>
      </c>
      <c r="MA28" s="5">
        <v>0</v>
      </c>
      <c r="MB28" s="5">
        <v>0</v>
      </c>
      <c r="MC28" s="5" t="s">
        <v>220</v>
      </c>
      <c r="MD28" s="5" t="s">
        <v>220</v>
      </c>
      <c r="ME28" s="5" t="s">
        <v>220</v>
      </c>
      <c r="MF28" s="5" t="s">
        <v>220</v>
      </c>
      <c r="MG28" s="5" t="s">
        <v>220</v>
      </c>
      <c r="MH28" s="5" t="s">
        <v>220</v>
      </c>
      <c r="MI28" s="5" t="s">
        <v>220</v>
      </c>
      <c r="MJ28" s="5" t="s">
        <v>220</v>
      </c>
      <c r="MK28" s="5" t="s">
        <v>220</v>
      </c>
      <c r="ML28" s="5" t="s">
        <v>220</v>
      </c>
      <c r="MM28" s="5" t="s">
        <v>220</v>
      </c>
      <c r="MN28" s="5" t="s">
        <v>220</v>
      </c>
      <c r="MO28" s="5" t="s">
        <v>220</v>
      </c>
      <c r="MP28" s="5" t="s">
        <v>220</v>
      </c>
      <c r="MQ28" s="5">
        <v>0</v>
      </c>
      <c r="MR28" s="5">
        <v>0</v>
      </c>
      <c r="MS28" s="5">
        <v>0</v>
      </c>
      <c r="MT28" s="5">
        <v>0</v>
      </c>
      <c r="MU28" s="5">
        <v>0</v>
      </c>
      <c r="MV28" s="5">
        <v>0</v>
      </c>
      <c r="MW28" s="5">
        <v>0</v>
      </c>
      <c r="MX28" s="5">
        <v>0</v>
      </c>
      <c r="MY28" s="5">
        <v>0</v>
      </c>
      <c r="MZ28" s="5">
        <v>0</v>
      </c>
      <c r="NA28" s="5">
        <v>0</v>
      </c>
      <c r="NB28" s="5">
        <v>0</v>
      </c>
      <c r="NC28" s="5">
        <v>0</v>
      </c>
      <c r="ND28" s="5">
        <v>0</v>
      </c>
      <c r="NE28" s="5" t="s">
        <v>220</v>
      </c>
      <c r="NF28" s="5" t="s">
        <v>220</v>
      </c>
      <c r="NG28" s="5" t="s">
        <v>220</v>
      </c>
      <c r="NH28" s="5" t="s">
        <v>220</v>
      </c>
      <c r="NI28" s="5" t="s">
        <v>220</v>
      </c>
      <c r="NJ28" s="5" t="s">
        <v>220</v>
      </c>
      <c r="NK28" s="5" t="s">
        <v>220</v>
      </c>
      <c r="NL28" s="5" t="s">
        <v>220</v>
      </c>
      <c r="NM28" s="5" t="s">
        <v>220</v>
      </c>
      <c r="NN28" s="5" t="s">
        <v>220</v>
      </c>
      <c r="NO28" s="5" t="s">
        <v>220</v>
      </c>
      <c r="NP28" s="5" t="s">
        <v>220</v>
      </c>
      <c r="NQ28" s="5" t="s">
        <v>220</v>
      </c>
      <c r="NR28" s="5" t="s">
        <v>220</v>
      </c>
      <c r="NS28" s="5" t="s">
        <v>220</v>
      </c>
      <c r="NT28" s="5" t="s">
        <v>220</v>
      </c>
      <c r="NU28" s="5" t="s">
        <v>220</v>
      </c>
      <c r="NV28" s="5" t="s">
        <v>220</v>
      </c>
      <c r="NW28" s="5">
        <v>0</v>
      </c>
      <c r="NX28" s="5">
        <v>0</v>
      </c>
      <c r="NY28" s="5">
        <v>0</v>
      </c>
      <c r="NZ28" s="5">
        <v>0</v>
      </c>
      <c r="OA28" s="5">
        <v>0</v>
      </c>
      <c r="OB28" s="5">
        <v>0</v>
      </c>
      <c r="OC28" s="5">
        <v>0</v>
      </c>
      <c r="OD28" s="5">
        <v>0</v>
      </c>
      <c r="OE28" s="5">
        <v>0</v>
      </c>
      <c r="OF28" s="5">
        <v>0</v>
      </c>
      <c r="OG28" s="5">
        <v>0</v>
      </c>
      <c r="OH28" s="5">
        <v>0</v>
      </c>
      <c r="OI28" s="5">
        <v>0</v>
      </c>
      <c r="OJ28" s="5">
        <v>0</v>
      </c>
      <c r="OK28" s="5" t="s">
        <v>220</v>
      </c>
      <c r="OL28" s="5" t="s">
        <v>220</v>
      </c>
      <c r="OM28" s="5" t="s">
        <v>220</v>
      </c>
      <c r="ON28" s="5" t="s">
        <v>220</v>
      </c>
      <c r="OO28" s="5" t="s">
        <v>220</v>
      </c>
      <c r="OP28" s="5" t="s">
        <v>220</v>
      </c>
      <c r="OQ28" s="5" t="s">
        <v>220</v>
      </c>
      <c r="OR28" s="5" t="s">
        <v>220</v>
      </c>
      <c r="OS28" s="5" t="s">
        <v>220</v>
      </c>
      <c r="OT28" s="5" t="s">
        <v>220</v>
      </c>
      <c r="OU28" s="5" t="s">
        <v>220</v>
      </c>
      <c r="OV28" s="5" t="s">
        <v>220</v>
      </c>
      <c r="OW28" s="5" t="s">
        <v>220</v>
      </c>
      <c r="OX28" s="5" t="s">
        <v>220</v>
      </c>
      <c r="OY28" s="5" t="s">
        <v>220</v>
      </c>
      <c r="OZ28" s="5" t="s">
        <v>220</v>
      </c>
      <c r="PA28" s="5" t="s">
        <v>220</v>
      </c>
      <c r="PB28" s="5" t="s">
        <v>220</v>
      </c>
      <c r="PC28" s="5">
        <v>1959</v>
      </c>
      <c r="PD28" s="5">
        <v>2324</v>
      </c>
      <c r="PE28" s="5">
        <v>2668</v>
      </c>
      <c r="PF28" s="5">
        <v>2244</v>
      </c>
      <c r="PG28" s="5">
        <v>2033</v>
      </c>
      <c r="PH28" s="5">
        <v>2038</v>
      </c>
      <c r="PI28" s="5">
        <v>1573</v>
      </c>
      <c r="PJ28" s="5">
        <v>1579</v>
      </c>
      <c r="PK28" s="5">
        <v>1692</v>
      </c>
      <c r="PL28" s="5">
        <v>1514</v>
      </c>
      <c r="PM28" s="5">
        <v>1269</v>
      </c>
      <c r="PN28" s="5">
        <v>957</v>
      </c>
      <c r="PO28" s="5">
        <v>1047</v>
      </c>
      <c r="PP28" s="5">
        <v>915</v>
      </c>
      <c r="PQ28" s="5">
        <v>986</v>
      </c>
      <c r="PR28" s="5">
        <v>1023</v>
      </c>
      <c r="PS28" s="5">
        <v>983</v>
      </c>
      <c r="PT28" s="5">
        <v>1106</v>
      </c>
      <c r="PU28" s="5" t="s">
        <v>220</v>
      </c>
      <c r="PV28" s="5" t="s">
        <v>220</v>
      </c>
      <c r="PW28" s="5" t="s">
        <v>220</v>
      </c>
      <c r="PX28" s="5" t="s">
        <v>220</v>
      </c>
      <c r="PY28" s="5" t="s">
        <v>220</v>
      </c>
      <c r="PZ28" s="5" t="s">
        <v>220</v>
      </c>
      <c r="QA28" s="5" t="s">
        <v>220</v>
      </c>
      <c r="QB28" s="5" t="s">
        <v>220</v>
      </c>
      <c r="QC28" s="5" t="s">
        <v>220</v>
      </c>
      <c r="QD28" s="5" t="s">
        <v>220</v>
      </c>
      <c r="QE28" s="5" t="s">
        <v>220</v>
      </c>
      <c r="QF28" s="5" t="s">
        <v>220</v>
      </c>
      <c r="QG28" s="5" t="s">
        <v>220</v>
      </c>
      <c r="QH28" s="5" t="s">
        <v>220</v>
      </c>
      <c r="QI28" s="5">
        <v>1690</v>
      </c>
      <c r="QJ28" s="5">
        <v>1575</v>
      </c>
      <c r="QK28" s="5">
        <v>1628</v>
      </c>
      <c r="QL28" s="5">
        <v>1390</v>
      </c>
      <c r="QM28" s="5">
        <v>1416</v>
      </c>
      <c r="QN28" s="5">
        <v>1394</v>
      </c>
      <c r="QO28" s="5">
        <v>1331</v>
      </c>
      <c r="QP28" s="5">
        <v>994</v>
      </c>
      <c r="QQ28" s="5">
        <v>1116</v>
      </c>
      <c r="QR28" s="5">
        <v>1040</v>
      </c>
      <c r="QS28" s="5">
        <v>806</v>
      </c>
      <c r="QT28" s="5">
        <v>873</v>
      </c>
      <c r="QU28" s="5">
        <v>899</v>
      </c>
      <c r="QV28" s="5">
        <v>634</v>
      </c>
      <c r="QW28" s="5">
        <v>701</v>
      </c>
      <c r="QX28" s="5">
        <v>312</v>
      </c>
      <c r="QY28" s="5">
        <v>408</v>
      </c>
      <c r="QZ28" s="5">
        <v>376</v>
      </c>
      <c r="RA28" s="5" t="s">
        <v>220</v>
      </c>
      <c r="RB28" s="5" t="s">
        <v>220</v>
      </c>
      <c r="RC28" s="5" t="s">
        <v>220</v>
      </c>
      <c r="RD28" s="5" t="s">
        <v>220</v>
      </c>
      <c r="RE28" s="5" t="s">
        <v>220</v>
      </c>
      <c r="RF28" s="5" t="s">
        <v>220</v>
      </c>
      <c r="RG28" s="5" t="s">
        <v>220</v>
      </c>
      <c r="RH28" s="5" t="s">
        <v>220</v>
      </c>
      <c r="RI28" s="5" t="s">
        <v>220</v>
      </c>
      <c r="RJ28" s="5" t="s">
        <v>220</v>
      </c>
      <c r="RK28" s="5" t="s">
        <v>220</v>
      </c>
      <c r="RL28" s="5" t="s">
        <v>220</v>
      </c>
      <c r="RM28" s="5" t="s">
        <v>220</v>
      </c>
      <c r="RN28" s="5" t="s">
        <v>220</v>
      </c>
      <c r="RO28" s="5">
        <v>682</v>
      </c>
      <c r="RP28" s="5">
        <v>783</v>
      </c>
      <c r="RQ28" s="5">
        <v>798</v>
      </c>
      <c r="RR28" s="5">
        <v>885</v>
      </c>
      <c r="RS28" s="5">
        <v>961</v>
      </c>
      <c r="RT28" s="5">
        <v>1082</v>
      </c>
      <c r="RU28" s="5">
        <v>1098</v>
      </c>
      <c r="RV28" s="5">
        <v>1104</v>
      </c>
      <c r="RW28" s="5">
        <v>1141</v>
      </c>
      <c r="RX28" s="5">
        <v>1386</v>
      </c>
      <c r="RY28" s="5">
        <v>952</v>
      </c>
      <c r="RZ28" s="5">
        <v>924</v>
      </c>
      <c r="SA28" s="5">
        <v>923</v>
      </c>
      <c r="SB28" s="5">
        <v>1707</v>
      </c>
      <c r="SC28" s="5">
        <v>1455</v>
      </c>
      <c r="SD28" s="5">
        <v>1150</v>
      </c>
      <c r="SE28" s="5">
        <v>793</v>
      </c>
      <c r="SF28" s="5">
        <v>544</v>
      </c>
      <c r="SG28" s="5" t="s">
        <v>220</v>
      </c>
      <c r="SH28" s="5" t="s">
        <v>220</v>
      </c>
      <c r="SI28" s="5" t="s">
        <v>220</v>
      </c>
      <c r="SJ28" s="5" t="s">
        <v>220</v>
      </c>
      <c r="SK28" s="5" t="s">
        <v>220</v>
      </c>
      <c r="SL28" s="5" t="s">
        <v>220</v>
      </c>
      <c r="SM28" s="5" t="s">
        <v>220</v>
      </c>
      <c r="SN28" s="5" t="s">
        <v>220</v>
      </c>
      <c r="SO28" s="5" t="s">
        <v>220</v>
      </c>
      <c r="SP28" s="5" t="s">
        <v>220</v>
      </c>
      <c r="SQ28" s="5" t="s">
        <v>220</v>
      </c>
      <c r="SR28" s="5" t="s">
        <v>220</v>
      </c>
      <c r="SS28" s="5" t="s">
        <v>220</v>
      </c>
      <c r="ST28" s="5" t="s">
        <v>220</v>
      </c>
      <c r="SU28" s="5">
        <v>77</v>
      </c>
      <c r="SV28" s="5">
        <v>160</v>
      </c>
      <c r="SW28" s="5">
        <v>287</v>
      </c>
      <c r="SX28" s="5">
        <v>457</v>
      </c>
      <c r="SY28" s="5">
        <v>644</v>
      </c>
      <c r="SZ28" s="5">
        <v>812</v>
      </c>
      <c r="TA28" s="5">
        <v>773</v>
      </c>
      <c r="TB28" s="5">
        <v>601</v>
      </c>
      <c r="TC28" s="5">
        <v>699</v>
      </c>
      <c r="TD28" s="5">
        <v>688</v>
      </c>
      <c r="TE28" s="5">
        <v>566</v>
      </c>
      <c r="TF28" s="5">
        <v>457</v>
      </c>
      <c r="TG28" s="5">
        <v>353</v>
      </c>
      <c r="TH28" s="5">
        <v>308</v>
      </c>
      <c r="TI28" s="5">
        <v>190</v>
      </c>
      <c r="TJ28" s="5">
        <v>14</v>
      </c>
      <c r="TK28" s="5">
        <v>15</v>
      </c>
      <c r="TL28" s="5">
        <v>16</v>
      </c>
      <c r="TM28" s="5" t="s">
        <v>220</v>
      </c>
      <c r="TN28" s="5" t="s">
        <v>220</v>
      </c>
      <c r="TO28" s="5" t="s">
        <v>220</v>
      </c>
      <c r="TP28" s="5" t="s">
        <v>220</v>
      </c>
      <c r="TQ28" s="5" t="s">
        <v>220</v>
      </c>
      <c r="TR28" s="5" t="s">
        <v>220</v>
      </c>
      <c r="TS28" s="5" t="s">
        <v>220</v>
      </c>
      <c r="TT28" s="5" t="s">
        <v>220</v>
      </c>
      <c r="TU28" s="5" t="s">
        <v>220</v>
      </c>
      <c r="TV28" s="5" t="s">
        <v>220</v>
      </c>
      <c r="TW28" s="5" t="s">
        <v>220</v>
      </c>
      <c r="TX28" s="5" t="s">
        <v>220</v>
      </c>
      <c r="TY28" s="5" t="s">
        <v>220</v>
      </c>
      <c r="TZ28" s="5" t="s">
        <v>220</v>
      </c>
      <c r="UA28" s="5">
        <v>1</v>
      </c>
      <c r="UB28" s="5">
        <v>1</v>
      </c>
      <c r="UC28" s="5">
        <v>2</v>
      </c>
      <c r="UD28" s="5">
        <v>5</v>
      </c>
      <c r="UE28" s="5">
        <v>3</v>
      </c>
      <c r="UF28" s="5">
        <v>6</v>
      </c>
      <c r="UG28" s="5">
        <v>8</v>
      </c>
      <c r="UH28" s="5">
        <v>1</v>
      </c>
      <c r="UI28" s="5">
        <v>0</v>
      </c>
      <c r="UJ28" s="5">
        <v>0</v>
      </c>
      <c r="UK28" s="5">
        <v>0</v>
      </c>
      <c r="UL28" s="5">
        <v>0</v>
      </c>
      <c r="UM28" s="5">
        <v>0</v>
      </c>
      <c r="UN28" s="5">
        <v>0</v>
      </c>
      <c r="UO28" s="5">
        <v>0</v>
      </c>
      <c r="UP28" s="5">
        <v>9</v>
      </c>
      <c r="UQ28" s="5">
        <v>158</v>
      </c>
      <c r="UR28" s="5">
        <v>15</v>
      </c>
      <c r="US28" s="5" t="s">
        <v>220</v>
      </c>
      <c r="UT28" s="5" t="s">
        <v>220</v>
      </c>
      <c r="UU28" s="5" t="s">
        <v>220</v>
      </c>
      <c r="UV28" s="5" t="s">
        <v>220</v>
      </c>
      <c r="UW28" s="5" t="s">
        <v>220</v>
      </c>
      <c r="UX28" s="5" t="s">
        <v>220</v>
      </c>
      <c r="UY28" s="5" t="s">
        <v>220</v>
      </c>
      <c r="UZ28" s="5" t="s">
        <v>220</v>
      </c>
      <c r="VA28" s="5" t="s">
        <v>220</v>
      </c>
      <c r="VB28" s="5" t="s">
        <v>220</v>
      </c>
      <c r="VC28" s="5" t="s">
        <v>220</v>
      </c>
      <c r="VD28" s="5" t="s">
        <v>220</v>
      </c>
      <c r="VE28" s="5" t="s">
        <v>220</v>
      </c>
      <c r="VF28" s="5" t="s">
        <v>220</v>
      </c>
      <c r="VG28" s="5">
        <v>12890</v>
      </c>
      <c r="VH28" s="5">
        <v>11861</v>
      </c>
      <c r="VI28" s="5">
        <v>10053</v>
      </c>
      <c r="VJ28" s="5">
        <v>9136</v>
      </c>
      <c r="VK28" s="5">
        <v>10308</v>
      </c>
      <c r="VL28" s="5">
        <v>8748</v>
      </c>
      <c r="VM28" s="5">
        <v>7555</v>
      </c>
      <c r="VN28" s="5">
        <v>6476</v>
      </c>
      <c r="VO28" s="5">
        <v>6092</v>
      </c>
      <c r="VP28" s="5">
        <v>5477</v>
      </c>
      <c r="VQ28" s="5">
        <v>6141</v>
      </c>
      <c r="VR28" s="5">
        <v>6855</v>
      </c>
      <c r="VS28" s="5">
        <v>5268</v>
      </c>
      <c r="VT28" s="5">
        <v>3711</v>
      </c>
      <c r="VU28" s="5">
        <v>3147</v>
      </c>
      <c r="VV28" s="5">
        <v>3452</v>
      </c>
      <c r="VW28" s="5">
        <v>3643</v>
      </c>
      <c r="VX28" s="5">
        <v>3143</v>
      </c>
      <c r="VY28" s="5" t="s">
        <v>220</v>
      </c>
      <c r="VZ28" s="5" t="s">
        <v>220</v>
      </c>
      <c r="WA28" s="5" t="s">
        <v>220</v>
      </c>
      <c r="WB28" s="5" t="s">
        <v>220</v>
      </c>
      <c r="WC28" s="5" t="s">
        <v>220</v>
      </c>
      <c r="WD28" s="5" t="s">
        <v>220</v>
      </c>
      <c r="WE28" s="5" t="s">
        <v>220</v>
      </c>
      <c r="WF28" s="5" t="s">
        <v>220</v>
      </c>
      <c r="WG28" s="5" t="s">
        <v>220</v>
      </c>
      <c r="WH28" s="5" t="s">
        <v>220</v>
      </c>
      <c r="WI28" s="5" t="s">
        <v>220</v>
      </c>
      <c r="WJ28" s="5" t="s">
        <v>220</v>
      </c>
      <c r="WK28" s="5" t="s">
        <v>220</v>
      </c>
      <c r="WL28" s="5" t="s">
        <v>220</v>
      </c>
      <c r="WM28" s="5">
        <v>438</v>
      </c>
      <c r="WN28" s="5">
        <v>571</v>
      </c>
      <c r="WO28" s="5">
        <v>473</v>
      </c>
      <c r="WP28" s="5">
        <v>401</v>
      </c>
      <c r="WQ28" s="5">
        <v>432</v>
      </c>
      <c r="WR28" s="5">
        <v>333</v>
      </c>
      <c r="WS28" s="5">
        <v>325</v>
      </c>
      <c r="WT28" s="5">
        <v>266</v>
      </c>
      <c r="WU28" s="5">
        <v>263</v>
      </c>
      <c r="WV28" s="5">
        <v>136</v>
      </c>
      <c r="WW28" s="5">
        <v>34</v>
      </c>
      <c r="WX28" s="5">
        <v>53</v>
      </c>
      <c r="WY28" s="5">
        <v>42</v>
      </c>
      <c r="WZ28" s="5">
        <v>50</v>
      </c>
      <c r="XA28" s="5">
        <v>64</v>
      </c>
      <c r="XB28" s="5">
        <v>1</v>
      </c>
      <c r="XC28" s="5">
        <v>0</v>
      </c>
      <c r="XD28" s="5">
        <v>0</v>
      </c>
      <c r="XE28" s="5" t="s">
        <v>220</v>
      </c>
      <c r="XF28" s="5" t="s">
        <v>220</v>
      </c>
      <c r="XG28" s="5" t="s">
        <v>220</v>
      </c>
      <c r="XH28" s="5" t="s">
        <v>220</v>
      </c>
      <c r="XI28" s="5" t="s">
        <v>220</v>
      </c>
      <c r="XJ28" s="5" t="s">
        <v>220</v>
      </c>
      <c r="XK28" s="5" t="s">
        <v>220</v>
      </c>
      <c r="XL28" s="5" t="s">
        <v>220</v>
      </c>
      <c r="XM28" s="5" t="s">
        <v>220</v>
      </c>
      <c r="XN28" s="5" t="s">
        <v>220</v>
      </c>
      <c r="XO28" s="5" t="s">
        <v>220</v>
      </c>
      <c r="XP28" s="5" t="s">
        <v>220</v>
      </c>
      <c r="XQ28" s="5" t="s">
        <v>220</v>
      </c>
      <c r="XR28" s="5" t="s">
        <v>220</v>
      </c>
      <c r="XS28" s="2">
        <v>3461</v>
      </c>
      <c r="XT28" s="3" t="s">
        <v>222</v>
      </c>
      <c r="XU28" s="3" t="s">
        <v>222</v>
      </c>
      <c r="XV28" s="3" t="s">
        <v>222</v>
      </c>
      <c r="XW28" s="3" t="s">
        <v>221</v>
      </c>
      <c r="XX28" s="3" t="s">
        <v>222</v>
      </c>
      <c r="XY28" s="3" t="s">
        <v>222</v>
      </c>
      <c r="XZ28" s="3" t="s">
        <v>238</v>
      </c>
    </row>
    <row r="29" spans="1:650" x14ac:dyDescent="0.3">
      <c r="A29" s="1" t="s">
        <v>27</v>
      </c>
      <c r="B29" s="2">
        <v>4059225</v>
      </c>
      <c r="C29" s="5" t="s">
        <v>220</v>
      </c>
      <c r="D29" s="5" t="s">
        <v>220</v>
      </c>
      <c r="E29" s="5" t="s">
        <v>220</v>
      </c>
      <c r="F29" s="5" t="s">
        <v>220</v>
      </c>
      <c r="G29" s="5" t="s">
        <v>220</v>
      </c>
      <c r="H29" s="5" t="s">
        <v>220</v>
      </c>
      <c r="I29" s="5" t="s">
        <v>220</v>
      </c>
      <c r="J29" s="5" t="s">
        <v>220</v>
      </c>
      <c r="K29" s="5" t="s">
        <v>220</v>
      </c>
      <c r="L29" s="5" t="s">
        <v>220</v>
      </c>
      <c r="M29" s="5" t="s">
        <v>220</v>
      </c>
      <c r="N29" s="5" t="s">
        <v>220</v>
      </c>
      <c r="O29" s="5" t="s">
        <v>220</v>
      </c>
      <c r="P29" s="5" t="s">
        <v>220</v>
      </c>
      <c r="Q29" s="5" t="s">
        <v>220</v>
      </c>
      <c r="R29" s="5" t="s">
        <v>220</v>
      </c>
      <c r="S29" s="5" t="s">
        <v>220</v>
      </c>
      <c r="T29" s="5">
        <v>0</v>
      </c>
      <c r="U29" s="5">
        <v>0</v>
      </c>
      <c r="V29" s="5">
        <v>0</v>
      </c>
      <c r="W29" s="5">
        <v>0</v>
      </c>
      <c r="X29" s="5">
        <v>0</v>
      </c>
      <c r="Y29" s="5">
        <v>0</v>
      </c>
      <c r="Z29" s="5">
        <v>0</v>
      </c>
      <c r="AA29" s="5">
        <v>0</v>
      </c>
      <c r="AB29" s="5">
        <v>0</v>
      </c>
      <c r="AC29" s="5" t="s">
        <v>220</v>
      </c>
      <c r="AD29" s="5" t="s">
        <v>220</v>
      </c>
      <c r="AE29" s="5" t="s">
        <v>220</v>
      </c>
      <c r="AF29" s="5" t="s">
        <v>220</v>
      </c>
      <c r="AG29" s="5" t="s">
        <v>220</v>
      </c>
      <c r="AH29" s="5" t="s">
        <v>220</v>
      </c>
      <c r="AI29" s="5" t="s">
        <v>220</v>
      </c>
      <c r="AJ29" s="5" t="s">
        <v>220</v>
      </c>
      <c r="AK29" s="5" t="s">
        <v>220</v>
      </c>
      <c r="AL29" s="5" t="s">
        <v>220</v>
      </c>
      <c r="AM29" s="5" t="s">
        <v>220</v>
      </c>
      <c r="AN29" s="5" t="s">
        <v>220</v>
      </c>
      <c r="AO29" s="5" t="s">
        <v>220</v>
      </c>
      <c r="AP29" s="5" t="s">
        <v>220</v>
      </c>
      <c r="AQ29" s="5" t="s">
        <v>220</v>
      </c>
      <c r="AR29" s="5" t="s">
        <v>220</v>
      </c>
      <c r="AS29" s="5" t="s">
        <v>220</v>
      </c>
      <c r="AT29" s="5" t="s">
        <v>220</v>
      </c>
      <c r="AU29" s="5" t="s">
        <v>220</v>
      </c>
      <c r="AV29" s="5" t="s">
        <v>220</v>
      </c>
      <c r="AW29" s="5" t="s">
        <v>220</v>
      </c>
      <c r="AX29" s="5" t="s">
        <v>220</v>
      </c>
      <c r="AY29" s="5" t="s">
        <v>220</v>
      </c>
      <c r="AZ29" s="5">
        <v>0</v>
      </c>
      <c r="BA29" s="5">
        <v>0</v>
      </c>
      <c r="BB29" s="5">
        <v>0</v>
      </c>
      <c r="BC29" s="5">
        <v>0</v>
      </c>
      <c r="BD29" s="5">
        <v>0</v>
      </c>
      <c r="BE29" s="5">
        <v>0</v>
      </c>
      <c r="BF29" s="5">
        <v>0</v>
      </c>
      <c r="BG29" s="5">
        <v>0</v>
      </c>
      <c r="BH29" s="5">
        <v>0</v>
      </c>
      <c r="BI29" s="5" t="s">
        <v>220</v>
      </c>
      <c r="BJ29" s="5" t="s">
        <v>220</v>
      </c>
      <c r="BK29" s="5" t="s">
        <v>220</v>
      </c>
      <c r="BL29" s="5" t="s">
        <v>220</v>
      </c>
      <c r="BM29" s="5" t="s">
        <v>220</v>
      </c>
      <c r="BN29" s="5" t="s">
        <v>220</v>
      </c>
      <c r="BO29" s="5" t="s">
        <v>220</v>
      </c>
      <c r="BP29" s="5" t="s">
        <v>220</v>
      </c>
      <c r="BQ29" s="5" t="s">
        <v>220</v>
      </c>
      <c r="BR29" s="5" t="s">
        <v>220</v>
      </c>
      <c r="BS29" s="5" t="s">
        <v>220</v>
      </c>
      <c r="BT29" s="5" t="s">
        <v>220</v>
      </c>
      <c r="BU29" s="5" t="s">
        <v>220</v>
      </c>
      <c r="BV29" s="5" t="s">
        <v>220</v>
      </c>
      <c r="BW29" s="5" t="s">
        <v>220</v>
      </c>
      <c r="BX29" s="5" t="s">
        <v>220</v>
      </c>
      <c r="BY29" s="5" t="s">
        <v>220</v>
      </c>
      <c r="BZ29" s="5" t="s">
        <v>220</v>
      </c>
      <c r="CA29" s="5" t="s">
        <v>220</v>
      </c>
      <c r="CB29" s="5" t="s">
        <v>220</v>
      </c>
      <c r="CC29" s="5" t="s">
        <v>220</v>
      </c>
      <c r="CD29" s="5" t="s">
        <v>220</v>
      </c>
      <c r="CE29" s="5" t="s">
        <v>220</v>
      </c>
      <c r="CF29" s="5">
        <v>0</v>
      </c>
      <c r="CG29" s="5">
        <v>0</v>
      </c>
      <c r="CH29" s="5">
        <v>0</v>
      </c>
      <c r="CI29" s="5">
        <v>0</v>
      </c>
      <c r="CJ29" s="5">
        <v>0</v>
      </c>
      <c r="CK29" s="5">
        <v>0</v>
      </c>
      <c r="CL29" s="5">
        <v>0</v>
      </c>
      <c r="CM29" s="5">
        <v>0</v>
      </c>
      <c r="CN29" s="5">
        <v>0</v>
      </c>
      <c r="CO29" s="5" t="s">
        <v>220</v>
      </c>
      <c r="CP29" s="5" t="s">
        <v>220</v>
      </c>
      <c r="CQ29" s="5" t="s">
        <v>220</v>
      </c>
      <c r="CR29" s="5" t="s">
        <v>220</v>
      </c>
      <c r="CS29" s="5" t="s">
        <v>220</v>
      </c>
      <c r="CT29" s="5" t="s">
        <v>220</v>
      </c>
      <c r="CU29" s="5" t="s">
        <v>220</v>
      </c>
      <c r="CV29" s="5" t="s">
        <v>220</v>
      </c>
      <c r="CW29" s="5" t="s">
        <v>220</v>
      </c>
      <c r="CX29" s="5" t="s">
        <v>220</v>
      </c>
      <c r="CY29" s="5" t="s">
        <v>220</v>
      </c>
      <c r="CZ29" s="5" t="s">
        <v>220</v>
      </c>
      <c r="DA29" s="5" t="s">
        <v>220</v>
      </c>
      <c r="DB29" s="5" t="s">
        <v>220</v>
      </c>
      <c r="DC29" s="5" t="s">
        <v>220</v>
      </c>
      <c r="DD29" s="5" t="s">
        <v>220</v>
      </c>
      <c r="DE29" s="5" t="s">
        <v>220</v>
      </c>
      <c r="DF29" s="5" t="s">
        <v>220</v>
      </c>
      <c r="DG29" s="5" t="s">
        <v>220</v>
      </c>
      <c r="DH29" s="5" t="s">
        <v>220</v>
      </c>
      <c r="DI29" s="5" t="s">
        <v>220</v>
      </c>
      <c r="DJ29" s="5" t="s">
        <v>220</v>
      </c>
      <c r="DK29" s="5" t="s">
        <v>220</v>
      </c>
      <c r="DL29" s="5">
        <v>595</v>
      </c>
      <c r="DM29" s="5">
        <v>501</v>
      </c>
      <c r="DN29" s="5">
        <v>499</v>
      </c>
      <c r="DO29" s="5">
        <v>512</v>
      </c>
      <c r="DP29" s="5">
        <v>467</v>
      </c>
      <c r="DQ29" s="5">
        <v>462</v>
      </c>
      <c r="DR29" s="5">
        <v>457</v>
      </c>
      <c r="DS29" s="5">
        <v>514</v>
      </c>
      <c r="DT29" s="5">
        <v>424</v>
      </c>
      <c r="DU29" s="5" t="s">
        <v>220</v>
      </c>
      <c r="DV29" s="5" t="s">
        <v>220</v>
      </c>
      <c r="DW29" s="5" t="s">
        <v>220</v>
      </c>
      <c r="DX29" s="5" t="s">
        <v>220</v>
      </c>
      <c r="DY29" s="5" t="s">
        <v>220</v>
      </c>
      <c r="DZ29" s="5" t="s">
        <v>220</v>
      </c>
      <c r="EA29" s="5" t="s">
        <v>220</v>
      </c>
      <c r="EB29" s="5" t="s">
        <v>220</v>
      </c>
      <c r="EC29" s="5" t="s">
        <v>220</v>
      </c>
      <c r="ED29" s="5" t="s">
        <v>220</v>
      </c>
      <c r="EE29" s="5" t="s">
        <v>220</v>
      </c>
      <c r="EF29" s="5" t="s">
        <v>220</v>
      </c>
      <c r="EG29" s="5" t="s">
        <v>220</v>
      </c>
      <c r="EH29" s="5" t="s">
        <v>220</v>
      </c>
      <c r="EI29" s="5" t="s">
        <v>220</v>
      </c>
      <c r="EJ29" s="5" t="s">
        <v>220</v>
      </c>
      <c r="EK29" s="5" t="s">
        <v>220</v>
      </c>
      <c r="EL29" s="5" t="s">
        <v>220</v>
      </c>
      <c r="EM29" s="5" t="s">
        <v>220</v>
      </c>
      <c r="EN29" s="5" t="s">
        <v>220</v>
      </c>
      <c r="EO29" s="5" t="s">
        <v>220</v>
      </c>
      <c r="EP29" s="5" t="s">
        <v>220</v>
      </c>
      <c r="EQ29" s="5" t="s">
        <v>220</v>
      </c>
      <c r="ER29" s="5">
        <v>11</v>
      </c>
      <c r="ES29" s="5">
        <v>48</v>
      </c>
      <c r="ET29" s="5">
        <v>5</v>
      </c>
      <c r="EU29" s="5">
        <v>90</v>
      </c>
      <c r="EV29" s="5">
        <v>16</v>
      </c>
      <c r="EW29" s="5">
        <v>27</v>
      </c>
      <c r="EX29" s="5">
        <v>63</v>
      </c>
      <c r="EY29" s="5">
        <v>69</v>
      </c>
      <c r="EZ29" s="5">
        <v>3</v>
      </c>
      <c r="FA29" s="5" t="s">
        <v>220</v>
      </c>
      <c r="FB29" s="5" t="s">
        <v>220</v>
      </c>
      <c r="FC29" s="5" t="s">
        <v>220</v>
      </c>
      <c r="FD29" s="5" t="s">
        <v>220</v>
      </c>
      <c r="FE29" s="5" t="s">
        <v>220</v>
      </c>
      <c r="FF29" s="5" t="s">
        <v>220</v>
      </c>
      <c r="FG29" s="5" t="s">
        <v>220</v>
      </c>
      <c r="FH29" s="5" t="s">
        <v>220</v>
      </c>
      <c r="FI29" s="5" t="s">
        <v>220</v>
      </c>
      <c r="FJ29" s="5" t="s">
        <v>220</v>
      </c>
      <c r="FK29" s="5" t="s">
        <v>220</v>
      </c>
      <c r="FL29" s="5" t="s">
        <v>220</v>
      </c>
      <c r="FM29" s="5" t="s">
        <v>220</v>
      </c>
      <c r="FN29" s="5" t="s">
        <v>220</v>
      </c>
      <c r="FO29" s="5" t="s">
        <v>220</v>
      </c>
      <c r="FP29" s="5" t="s">
        <v>220</v>
      </c>
      <c r="FQ29" s="5" t="s">
        <v>220</v>
      </c>
      <c r="FR29" s="5" t="s">
        <v>220</v>
      </c>
      <c r="FS29" s="5" t="s">
        <v>220</v>
      </c>
      <c r="FT29" s="5" t="s">
        <v>220</v>
      </c>
      <c r="FU29" s="5" t="s">
        <v>220</v>
      </c>
      <c r="FV29" s="5" t="s">
        <v>220</v>
      </c>
      <c r="FW29" s="5" t="s">
        <v>220</v>
      </c>
      <c r="FX29" s="5" t="s">
        <v>220</v>
      </c>
      <c r="FY29" s="5" t="s">
        <v>220</v>
      </c>
      <c r="FZ29" s="5" t="s">
        <v>220</v>
      </c>
      <c r="GA29" s="5" t="s">
        <v>220</v>
      </c>
      <c r="GB29" s="5" t="s">
        <v>220</v>
      </c>
      <c r="GC29" s="5" t="s">
        <v>220</v>
      </c>
      <c r="GD29" s="5" t="s">
        <v>220</v>
      </c>
      <c r="GE29" s="5" t="s">
        <v>220</v>
      </c>
      <c r="GF29" s="5" t="s">
        <v>220</v>
      </c>
      <c r="GG29" s="5" t="s">
        <v>220</v>
      </c>
      <c r="GH29" s="5" t="s">
        <v>220</v>
      </c>
      <c r="GI29" s="5" t="s">
        <v>220</v>
      </c>
      <c r="GJ29" s="5" t="s">
        <v>220</v>
      </c>
      <c r="GK29" s="5" t="s">
        <v>220</v>
      </c>
      <c r="GL29" s="5" t="s">
        <v>220</v>
      </c>
      <c r="GM29" s="5" t="s">
        <v>220</v>
      </c>
      <c r="GN29" s="5" t="s">
        <v>220</v>
      </c>
      <c r="GO29" s="5" t="s">
        <v>220</v>
      </c>
      <c r="GP29" s="5" t="s">
        <v>220</v>
      </c>
      <c r="GQ29" s="5" t="s">
        <v>220</v>
      </c>
      <c r="GR29" s="5" t="s">
        <v>220</v>
      </c>
      <c r="GS29" s="5" t="s">
        <v>220</v>
      </c>
      <c r="GT29" s="5" t="s">
        <v>220</v>
      </c>
      <c r="GU29" s="5" t="s">
        <v>220</v>
      </c>
      <c r="GV29" s="5" t="s">
        <v>220</v>
      </c>
      <c r="GW29" s="5" t="s">
        <v>220</v>
      </c>
      <c r="GX29" s="5" t="s">
        <v>220</v>
      </c>
      <c r="GY29" s="5" t="s">
        <v>220</v>
      </c>
      <c r="GZ29" s="5" t="s">
        <v>220</v>
      </c>
      <c r="HA29" s="5" t="s">
        <v>220</v>
      </c>
      <c r="HB29" s="5" t="s">
        <v>220</v>
      </c>
      <c r="HC29" s="5" t="s">
        <v>220</v>
      </c>
      <c r="HD29" s="5">
        <v>605</v>
      </c>
      <c r="HE29" s="5">
        <v>549</v>
      </c>
      <c r="HF29" s="5">
        <v>505</v>
      </c>
      <c r="HG29" s="5">
        <v>602</v>
      </c>
      <c r="HH29" s="5">
        <v>483</v>
      </c>
      <c r="HI29" s="5">
        <v>490</v>
      </c>
      <c r="HJ29" s="5">
        <v>519</v>
      </c>
      <c r="HK29" s="5">
        <v>584</v>
      </c>
      <c r="HL29" s="5">
        <v>427</v>
      </c>
      <c r="HM29" s="5" t="s">
        <v>220</v>
      </c>
      <c r="HN29" s="5" t="s">
        <v>220</v>
      </c>
      <c r="HO29" s="5" t="s">
        <v>220</v>
      </c>
      <c r="HP29" s="5" t="s">
        <v>220</v>
      </c>
      <c r="HQ29" s="5" t="s">
        <v>220</v>
      </c>
      <c r="HR29" s="5" t="s">
        <v>220</v>
      </c>
      <c r="HS29" s="5" t="s">
        <v>220</v>
      </c>
      <c r="HT29" s="5" t="s">
        <v>220</v>
      </c>
      <c r="HU29" s="5" t="s">
        <v>220</v>
      </c>
      <c r="HV29" s="5" t="s">
        <v>220</v>
      </c>
      <c r="HW29" s="5" t="s">
        <v>220</v>
      </c>
      <c r="HX29" s="5" t="s">
        <v>220</v>
      </c>
      <c r="HY29" s="5" t="s">
        <v>220</v>
      </c>
      <c r="HZ29" s="5" t="s">
        <v>220</v>
      </c>
      <c r="IA29" s="5" t="s">
        <v>220</v>
      </c>
      <c r="IB29" s="5" t="s">
        <v>220</v>
      </c>
      <c r="IC29" s="5" t="s">
        <v>220</v>
      </c>
      <c r="ID29" s="5" t="s">
        <v>220</v>
      </c>
      <c r="IE29" s="5" t="s">
        <v>220</v>
      </c>
      <c r="IF29" s="5" t="s">
        <v>220</v>
      </c>
      <c r="IG29" s="5" t="s">
        <v>220</v>
      </c>
      <c r="IH29" s="5" t="s">
        <v>220</v>
      </c>
      <c r="II29" s="5" t="s">
        <v>220</v>
      </c>
      <c r="IJ29" s="5">
        <v>7887</v>
      </c>
      <c r="IK29" s="5">
        <v>5658</v>
      </c>
      <c r="IL29" s="5">
        <v>5708</v>
      </c>
      <c r="IM29" s="5">
        <v>5558</v>
      </c>
      <c r="IN29" s="5">
        <v>6022</v>
      </c>
      <c r="IO29" s="5">
        <v>6541</v>
      </c>
      <c r="IP29" s="5">
        <v>5973</v>
      </c>
      <c r="IQ29" s="5">
        <v>6507</v>
      </c>
      <c r="IR29" s="5">
        <v>6460</v>
      </c>
      <c r="IS29" s="5" t="s">
        <v>220</v>
      </c>
      <c r="IT29" s="5" t="s">
        <v>220</v>
      </c>
      <c r="IU29" s="5" t="s">
        <v>220</v>
      </c>
      <c r="IV29" s="5" t="s">
        <v>220</v>
      </c>
      <c r="IW29" s="5" t="s">
        <v>220</v>
      </c>
      <c r="IX29" s="5" t="s">
        <v>220</v>
      </c>
      <c r="IY29" s="5" t="s">
        <v>220</v>
      </c>
      <c r="IZ29" s="5" t="s">
        <v>220</v>
      </c>
      <c r="JA29" s="5" t="s">
        <v>220</v>
      </c>
      <c r="JB29" s="5" t="s">
        <v>220</v>
      </c>
      <c r="JC29" s="5" t="s">
        <v>220</v>
      </c>
      <c r="JD29" s="5" t="s">
        <v>220</v>
      </c>
      <c r="JE29" s="5" t="s">
        <v>220</v>
      </c>
      <c r="JF29" s="5" t="s">
        <v>220</v>
      </c>
      <c r="JG29" s="5" t="s">
        <v>220</v>
      </c>
      <c r="JH29" s="5" t="s">
        <v>220</v>
      </c>
      <c r="JI29" s="5" t="s">
        <v>220</v>
      </c>
      <c r="JJ29" s="5" t="s">
        <v>220</v>
      </c>
      <c r="JK29" s="5" t="s">
        <v>220</v>
      </c>
      <c r="JL29" s="5" t="s">
        <v>220</v>
      </c>
      <c r="JM29" s="5" t="s">
        <v>220</v>
      </c>
      <c r="JN29" s="5" t="s">
        <v>220</v>
      </c>
      <c r="JO29" s="5" t="s">
        <v>220</v>
      </c>
      <c r="JP29" s="5">
        <v>0</v>
      </c>
      <c r="JQ29" s="5">
        <v>0</v>
      </c>
      <c r="JR29" s="5">
        <v>0</v>
      </c>
      <c r="JS29" s="5">
        <v>0</v>
      </c>
      <c r="JT29" s="5">
        <v>0</v>
      </c>
      <c r="JU29" s="5">
        <v>0</v>
      </c>
      <c r="JV29" s="5">
        <v>0</v>
      </c>
      <c r="JW29" s="5">
        <v>0</v>
      </c>
      <c r="JX29" s="5">
        <v>0</v>
      </c>
      <c r="JY29" s="5" t="s">
        <v>220</v>
      </c>
      <c r="JZ29" s="5" t="s">
        <v>220</v>
      </c>
      <c r="KA29" s="5" t="s">
        <v>220</v>
      </c>
      <c r="KB29" s="5" t="s">
        <v>220</v>
      </c>
      <c r="KC29" s="5" t="s">
        <v>220</v>
      </c>
      <c r="KD29" s="5" t="s">
        <v>220</v>
      </c>
      <c r="KE29" s="5" t="s">
        <v>220</v>
      </c>
      <c r="KF29" s="5" t="s">
        <v>220</v>
      </c>
      <c r="KG29" s="5" t="s">
        <v>220</v>
      </c>
      <c r="KH29" s="5" t="s">
        <v>220</v>
      </c>
      <c r="KI29" s="5" t="s">
        <v>220</v>
      </c>
      <c r="KJ29" s="5" t="s">
        <v>220</v>
      </c>
      <c r="KK29" s="5" t="s">
        <v>220</v>
      </c>
      <c r="KL29" s="5" t="s">
        <v>220</v>
      </c>
      <c r="KM29" s="5" t="s">
        <v>220</v>
      </c>
      <c r="KN29" s="5" t="s">
        <v>220</v>
      </c>
      <c r="KO29" s="5" t="s">
        <v>220</v>
      </c>
      <c r="KP29" s="5" t="s">
        <v>220</v>
      </c>
      <c r="KQ29" s="5" t="s">
        <v>220</v>
      </c>
      <c r="KR29" s="5" t="s">
        <v>220</v>
      </c>
      <c r="KS29" s="5" t="s">
        <v>220</v>
      </c>
      <c r="KT29" s="5" t="s">
        <v>220</v>
      </c>
      <c r="KU29" s="5" t="s">
        <v>220</v>
      </c>
      <c r="KV29" s="5">
        <v>0</v>
      </c>
      <c r="KW29" s="5">
        <v>0</v>
      </c>
      <c r="KX29" s="5">
        <v>0</v>
      </c>
      <c r="KY29" s="5">
        <v>0</v>
      </c>
      <c r="KZ29" s="5">
        <v>0</v>
      </c>
      <c r="LA29" s="5">
        <v>0</v>
      </c>
      <c r="LB29" s="5">
        <v>0</v>
      </c>
      <c r="LC29" s="5">
        <v>0</v>
      </c>
      <c r="LD29" s="5">
        <v>0</v>
      </c>
      <c r="LE29" s="5" t="s">
        <v>220</v>
      </c>
      <c r="LF29" s="5" t="s">
        <v>220</v>
      </c>
      <c r="LG29" s="5" t="s">
        <v>220</v>
      </c>
      <c r="LH29" s="5" t="s">
        <v>220</v>
      </c>
      <c r="LI29" s="5" t="s">
        <v>220</v>
      </c>
      <c r="LJ29" s="5" t="s">
        <v>220</v>
      </c>
      <c r="LK29" s="5" t="s">
        <v>220</v>
      </c>
      <c r="LL29" s="5" t="s">
        <v>220</v>
      </c>
      <c r="LM29" s="5" t="s">
        <v>220</v>
      </c>
      <c r="LN29" s="5" t="s">
        <v>220</v>
      </c>
      <c r="LO29" s="5" t="s">
        <v>220</v>
      </c>
      <c r="LP29" s="5" t="s">
        <v>220</v>
      </c>
      <c r="LQ29" s="5" t="s">
        <v>220</v>
      </c>
      <c r="LR29" s="5" t="s">
        <v>220</v>
      </c>
      <c r="LS29" s="5" t="s">
        <v>220</v>
      </c>
      <c r="LT29" s="5" t="s">
        <v>220</v>
      </c>
      <c r="LU29" s="5" t="s">
        <v>220</v>
      </c>
      <c r="LV29" s="5" t="s">
        <v>220</v>
      </c>
      <c r="LW29" s="5" t="s">
        <v>220</v>
      </c>
      <c r="LX29" s="5" t="s">
        <v>220</v>
      </c>
      <c r="LY29" s="5" t="s">
        <v>220</v>
      </c>
      <c r="LZ29" s="5" t="s">
        <v>220</v>
      </c>
      <c r="MA29" s="5" t="s">
        <v>220</v>
      </c>
      <c r="MB29" s="5">
        <v>0</v>
      </c>
      <c r="MC29" s="5">
        <v>0</v>
      </c>
      <c r="MD29" s="5">
        <v>0</v>
      </c>
      <c r="ME29" s="5">
        <v>0</v>
      </c>
      <c r="MF29" s="5">
        <v>0</v>
      </c>
      <c r="MG29" s="5">
        <v>0</v>
      </c>
      <c r="MH29" s="5">
        <v>0</v>
      </c>
      <c r="MI29" s="5">
        <v>0</v>
      </c>
      <c r="MJ29" s="5">
        <v>0</v>
      </c>
      <c r="MK29" s="5" t="s">
        <v>220</v>
      </c>
      <c r="ML29" s="5" t="s">
        <v>220</v>
      </c>
      <c r="MM29" s="5" t="s">
        <v>220</v>
      </c>
      <c r="MN29" s="5" t="s">
        <v>220</v>
      </c>
      <c r="MO29" s="5" t="s">
        <v>220</v>
      </c>
      <c r="MP29" s="5" t="s">
        <v>220</v>
      </c>
      <c r="MQ29" s="5" t="s">
        <v>220</v>
      </c>
      <c r="MR29" s="5" t="s">
        <v>220</v>
      </c>
      <c r="MS29" s="5" t="s">
        <v>220</v>
      </c>
      <c r="MT29" s="5" t="s">
        <v>220</v>
      </c>
      <c r="MU29" s="5" t="s">
        <v>220</v>
      </c>
      <c r="MV29" s="5" t="s">
        <v>220</v>
      </c>
      <c r="MW29" s="5" t="s">
        <v>220</v>
      </c>
      <c r="MX29" s="5" t="s">
        <v>220</v>
      </c>
      <c r="MY29" s="5" t="s">
        <v>220</v>
      </c>
      <c r="MZ29" s="5" t="s">
        <v>220</v>
      </c>
      <c r="NA29" s="5" t="s">
        <v>220</v>
      </c>
      <c r="NB29" s="5" t="s">
        <v>220</v>
      </c>
      <c r="NC29" s="5" t="s">
        <v>220</v>
      </c>
      <c r="ND29" s="5" t="s">
        <v>220</v>
      </c>
      <c r="NE29" s="5" t="s">
        <v>220</v>
      </c>
      <c r="NF29" s="5" t="s">
        <v>220</v>
      </c>
      <c r="NG29" s="5" t="s">
        <v>220</v>
      </c>
      <c r="NH29" s="5" t="s">
        <v>220</v>
      </c>
      <c r="NI29" s="5" t="s">
        <v>220</v>
      </c>
      <c r="NJ29" s="5" t="s">
        <v>220</v>
      </c>
      <c r="NK29" s="5" t="s">
        <v>220</v>
      </c>
      <c r="NL29" s="5" t="s">
        <v>220</v>
      </c>
      <c r="NM29" s="5" t="s">
        <v>220</v>
      </c>
      <c r="NN29" s="5" t="s">
        <v>220</v>
      </c>
      <c r="NO29" s="5" t="s">
        <v>220</v>
      </c>
      <c r="NP29" s="5" t="s">
        <v>220</v>
      </c>
      <c r="NQ29" s="5" t="s">
        <v>220</v>
      </c>
      <c r="NR29" s="5" t="s">
        <v>220</v>
      </c>
      <c r="NS29" s="5" t="s">
        <v>220</v>
      </c>
      <c r="NT29" s="5" t="s">
        <v>220</v>
      </c>
      <c r="NU29" s="5" t="s">
        <v>220</v>
      </c>
      <c r="NV29" s="5" t="s">
        <v>220</v>
      </c>
      <c r="NW29" s="5" t="s">
        <v>220</v>
      </c>
      <c r="NX29" s="5" t="s">
        <v>220</v>
      </c>
      <c r="NY29" s="5" t="s">
        <v>220</v>
      </c>
      <c r="NZ29" s="5" t="s">
        <v>220</v>
      </c>
      <c r="OA29" s="5" t="s">
        <v>220</v>
      </c>
      <c r="OB29" s="5" t="s">
        <v>220</v>
      </c>
      <c r="OC29" s="5" t="s">
        <v>220</v>
      </c>
      <c r="OD29" s="5" t="s">
        <v>220</v>
      </c>
      <c r="OE29" s="5" t="s">
        <v>220</v>
      </c>
      <c r="OF29" s="5" t="s">
        <v>220</v>
      </c>
      <c r="OG29" s="5" t="s">
        <v>220</v>
      </c>
      <c r="OH29" s="5" t="s">
        <v>220</v>
      </c>
      <c r="OI29" s="5" t="s">
        <v>220</v>
      </c>
      <c r="OJ29" s="5" t="s">
        <v>220</v>
      </c>
      <c r="OK29" s="5" t="s">
        <v>220</v>
      </c>
      <c r="OL29" s="5" t="s">
        <v>220</v>
      </c>
      <c r="OM29" s="5" t="s">
        <v>220</v>
      </c>
      <c r="ON29" s="5" t="s">
        <v>220</v>
      </c>
      <c r="OO29" s="5" t="s">
        <v>220</v>
      </c>
      <c r="OP29" s="5" t="s">
        <v>220</v>
      </c>
      <c r="OQ29" s="5" t="s">
        <v>220</v>
      </c>
      <c r="OR29" s="5" t="s">
        <v>220</v>
      </c>
      <c r="OS29" s="5" t="s">
        <v>220</v>
      </c>
      <c r="OT29" s="5" t="s">
        <v>220</v>
      </c>
      <c r="OU29" s="5" t="s">
        <v>220</v>
      </c>
      <c r="OV29" s="5" t="s">
        <v>220</v>
      </c>
      <c r="OW29" s="5" t="s">
        <v>220</v>
      </c>
      <c r="OX29" s="5" t="s">
        <v>220</v>
      </c>
      <c r="OY29" s="5" t="s">
        <v>220</v>
      </c>
      <c r="OZ29" s="5" t="s">
        <v>220</v>
      </c>
      <c r="PA29" s="5" t="s">
        <v>220</v>
      </c>
      <c r="PB29" s="5" t="s">
        <v>220</v>
      </c>
      <c r="PC29" s="5" t="s">
        <v>220</v>
      </c>
      <c r="PD29" s="5" t="s">
        <v>220</v>
      </c>
      <c r="PE29" s="5" t="s">
        <v>220</v>
      </c>
      <c r="PF29" s="5" t="s">
        <v>220</v>
      </c>
      <c r="PG29" s="5" t="s">
        <v>220</v>
      </c>
      <c r="PH29" s="5" t="s">
        <v>220</v>
      </c>
      <c r="PI29" s="5" t="s">
        <v>220</v>
      </c>
      <c r="PJ29" s="5" t="s">
        <v>220</v>
      </c>
      <c r="PK29" s="5" t="s">
        <v>220</v>
      </c>
      <c r="PL29" s="5" t="s">
        <v>220</v>
      </c>
      <c r="PM29" s="5" t="s">
        <v>220</v>
      </c>
      <c r="PN29" s="5" t="s">
        <v>220</v>
      </c>
      <c r="PO29" s="5" t="s">
        <v>220</v>
      </c>
      <c r="PP29" s="5" t="s">
        <v>220</v>
      </c>
      <c r="PQ29" s="5" t="s">
        <v>220</v>
      </c>
      <c r="PR29" s="5" t="s">
        <v>220</v>
      </c>
      <c r="PS29" s="5" t="s">
        <v>220</v>
      </c>
      <c r="PT29" s="5">
        <v>198</v>
      </c>
      <c r="PU29" s="5">
        <v>223</v>
      </c>
      <c r="PV29" s="5">
        <v>204</v>
      </c>
      <c r="PW29" s="5">
        <v>146</v>
      </c>
      <c r="PX29" s="5">
        <v>146</v>
      </c>
      <c r="PY29" s="5">
        <v>154</v>
      </c>
      <c r="PZ29" s="5">
        <v>156</v>
      </c>
      <c r="QA29" s="5">
        <v>121</v>
      </c>
      <c r="QB29" s="5">
        <v>118</v>
      </c>
      <c r="QC29" s="5" t="s">
        <v>220</v>
      </c>
      <c r="QD29" s="5" t="s">
        <v>220</v>
      </c>
      <c r="QE29" s="5" t="s">
        <v>220</v>
      </c>
      <c r="QF29" s="5" t="s">
        <v>220</v>
      </c>
      <c r="QG29" s="5" t="s">
        <v>220</v>
      </c>
      <c r="QH29" s="5" t="s">
        <v>220</v>
      </c>
      <c r="QI29" s="5" t="s">
        <v>220</v>
      </c>
      <c r="QJ29" s="5" t="s">
        <v>220</v>
      </c>
      <c r="QK29" s="5" t="s">
        <v>220</v>
      </c>
      <c r="QL29" s="5" t="s">
        <v>220</v>
      </c>
      <c r="QM29" s="5" t="s">
        <v>220</v>
      </c>
      <c r="QN29" s="5" t="s">
        <v>220</v>
      </c>
      <c r="QO29" s="5" t="s">
        <v>220</v>
      </c>
      <c r="QP29" s="5" t="s">
        <v>220</v>
      </c>
      <c r="QQ29" s="5" t="s">
        <v>220</v>
      </c>
      <c r="QR29" s="5" t="s">
        <v>220</v>
      </c>
      <c r="QS29" s="5" t="s">
        <v>220</v>
      </c>
      <c r="QT29" s="5" t="s">
        <v>220</v>
      </c>
      <c r="QU29" s="5" t="s">
        <v>220</v>
      </c>
      <c r="QV29" s="5" t="s">
        <v>220</v>
      </c>
      <c r="QW29" s="5" t="s">
        <v>220</v>
      </c>
      <c r="QX29" s="5" t="s">
        <v>220</v>
      </c>
      <c r="QY29" s="5" t="s">
        <v>220</v>
      </c>
      <c r="QZ29" s="5">
        <v>211</v>
      </c>
      <c r="RA29" s="5">
        <v>329</v>
      </c>
      <c r="RB29" s="5">
        <v>294</v>
      </c>
      <c r="RC29" s="5">
        <v>234</v>
      </c>
      <c r="RD29" s="5">
        <v>258</v>
      </c>
      <c r="RE29" s="5">
        <v>246</v>
      </c>
      <c r="RF29" s="5">
        <v>253</v>
      </c>
      <c r="RG29" s="5">
        <v>278</v>
      </c>
      <c r="RH29" s="5">
        <v>311</v>
      </c>
      <c r="RI29" s="5" t="s">
        <v>220</v>
      </c>
      <c r="RJ29" s="5" t="s">
        <v>220</v>
      </c>
      <c r="RK29" s="5" t="s">
        <v>220</v>
      </c>
      <c r="RL29" s="5" t="s">
        <v>220</v>
      </c>
      <c r="RM29" s="5" t="s">
        <v>220</v>
      </c>
      <c r="RN29" s="5" t="s">
        <v>220</v>
      </c>
      <c r="RO29" s="5" t="s">
        <v>220</v>
      </c>
      <c r="RP29" s="5" t="s">
        <v>220</v>
      </c>
      <c r="RQ29" s="5" t="s">
        <v>220</v>
      </c>
      <c r="RR29" s="5" t="s">
        <v>220</v>
      </c>
      <c r="RS29" s="5" t="s">
        <v>220</v>
      </c>
      <c r="RT29" s="5" t="s">
        <v>220</v>
      </c>
      <c r="RU29" s="5" t="s">
        <v>220</v>
      </c>
      <c r="RV29" s="5" t="s">
        <v>220</v>
      </c>
      <c r="RW29" s="5" t="s">
        <v>220</v>
      </c>
      <c r="RX29" s="5" t="s">
        <v>220</v>
      </c>
      <c r="RY29" s="5" t="s">
        <v>220</v>
      </c>
      <c r="RZ29" s="5" t="s">
        <v>220</v>
      </c>
      <c r="SA29" s="5" t="s">
        <v>220</v>
      </c>
      <c r="SB29" s="5" t="s">
        <v>220</v>
      </c>
      <c r="SC29" s="5" t="s">
        <v>220</v>
      </c>
      <c r="SD29" s="5" t="s">
        <v>220</v>
      </c>
      <c r="SE29" s="5" t="s">
        <v>220</v>
      </c>
      <c r="SF29" s="5">
        <v>360</v>
      </c>
      <c r="SG29" s="5">
        <v>337</v>
      </c>
      <c r="SH29" s="5">
        <v>338</v>
      </c>
      <c r="SI29" s="5">
        <v>334</v>
      </c>
      <c r="SJ29" s="5">
        <v>239</v>
      </c>
      <c r="SK29" s="5">
        <v>233</v>
      </c>
      <c r="SL29" s="5">
        <v>235</v>
      </c>
      <c r="SM29" s="5">
        <v>225</v>
      </c>
      <c r="SN29" s="5">
        <v>202</v>
      </c>
      <c r="SO29" s="5" t="s">
        <v>220</v>
      </c>
      <c r="SP29" s="5" t="s">
        <v>220</v>
      </c>
      <c r="SQ29" s="5" t="s">
        <v>220</v>
      </c>
      <c r="SR29" s="5" t="s">
        <v>220</v>
      </c>
      <c r="SS29" s="5" t="s">
        <v>220</v>
      </c>
      <c r="ST29" s="5" t="s">
        <v>220</v>
      </c>
      <c r="SU29" s="5" t="s">
        <v>220</v>
      </c>
      <c r="SV29" s="5" t="s">
        <v>220</v>
      </c>
      <c r="SW29" s="5" t="s">
        <v>220</v>
      </c>
      <c r="SX29" s="5" t="s">
        <v>220</v>
      </c>
      <c r="SY29" s="5" t="s">
        <v>220</v>
      </c>
      <c r="SZ29" s="5" t="s">
        <v>220</v>
      </c>
      <c r="TA29" s="5" t="s">
        <v>220</v>
      </c>
      <c r="TB29" s="5" t="s">
        <v>220</v>
      </c>
      <c r="TC29" s="5" t="s">
        <v>220</v>
      </c>
      <c r="TD29" s="5" t="s">
        <v>220</v>
      </c>
      <c r="TE29" s="5" t="s">
        <v>220</v>
      </c>
      <c r="TF29" s="5" t="s">
        <v>220</v>
      </c>
      <c r="TG29" s="5" t="s">
        <v>220</v>
      </c>
      <c r="TH29" s="5" t="s">
        <v>220</v>
      </c>
      <c r="TI29" s="5" t="s">
        <v>220</v>
      </c>
      <c r="TJ29" s="5" t="s">
        <v>220</v>
      </c>
      <c r="TK29" s="5" t="s">
        <v>220</v>
      </c>
      <c r="TL29" s="5">
        <v>0</v>
      </c>
      <c r="TM29" s="5">
        <v>0</v>
      </c>
      <c r="TN29" s="5">
        <v>0</v>
      </c>
      <c r="TO29" s="5">
        <v>6</v>
      </c>
      <c r="TP29" s="5">
        <v>5</v>
      </c>
      <c r="TQ29" s="5">
        <v>1</v>
      </c>
      <c r="TR29" s="5">
        <v>1</v>
      </c>
      <c r="TS29" s="5">
        <v>1</v>
      </c>
      <c r="TT29" s="5">
        <v>2</v>
      </c>
      <c r="TU29" s="5" t="s">
        <v>220</v>
      </c>
      <c r="TV29" s="5" t="s">
        <v>220</v>
      </c>
      <c r="TW29" s="5" t="s">
        <v>220</v>
      </c>
      <c r="TX29" s="5" t="s">
        <v>220</v>
      </c>
      <c r="TY29" s="5" t="s">
        <v>220</v>
      </c>
      <c r="TZ29" s="5" t="s">
        <v>220</v>
      </c>
      <c r="UA29" s="5" t="s">
        <v>220</v>
      </c>
      <c r="UB29" s="5" t="s">
        <v>220</v>
      </c>
      <c r="UC29" s="5" t="s">
        <v>220</v>
      </c>
      <c r="UD29" s="5" t="s">
        <v>220</v>
      </c>
      <c r="UE29" s="5" t="s">
        <v>220</v>
      </c>
      <c r="UF29" s="5" t="s">
        <v>220</v>
      </c>
      <c r="UG29" s="5" t="s">
        <v>220</v>
      </c>
      <c r="UH29" s="5" t="s">
        <v>220</v>
      </c>
      <c r="UI29" s="5" t="s">
        <v>220</v>
      </c>
      <c r="UJ29" s="5" t="s">
        <v>220</v>
      </c>
      <c r="UK29" s="5" t="s">
        <v>220</v>
      </c>
      <c r="UL29" s="5" t="s">
        <v>220</v>
      </c>
      <c r="UM29" s="5" t="s">
        <v>220</v>
      </c>
      <c r="UN29" s="5" t="s">
        <v>220</v>
      </c>
      <c r="UO29" s="5" t="s">
        <v>220</v>
      </c>
      <c r="UP29" s="5" t="s">
        <v>220</v>
      </c>
      <c r="UQ29" s="5" t="s">
        <v>220</v>
      </c>
      <c r="UR29" s="5">
        <v>0</v>
      </c>
      <c r="US29" s="5">
        <v>0</v>
      </c>
      <c r="UT29" s="5">
        <v>0</v>
      </c>
      <c r="UU29" s="5">
        <v>0</v>
      </c>
      <c r="UV29" s="5">
        <v>0</v>
      </c>
      <c r="UW29" s="5">
        <v>0</v>
      </c>
      <c r="UX29" s="5">
        <v>0</v>
      </c>
      <c r="UY29" s="5">
        <v>0</v>
      </c>
      <c r="UZ29" s="5">
        <v>0</v>
      </c>
      <c r="VA29" s="5" t="s">
        <v>220</v>
      </c>
      <c r="VB29" s="5" t="s">
        <v>220</v>
      </c>
      <c r="VC29" s="5" t="s">
        <v>220</v>
      </c>
      <c r="VD29" s="5" t="s">
        <v>220</v>
      </c>
      <c r="VE29" s="5" t="s">
        <v>220</v>
      </c>
      <c r="VF29" s="5" t="s">
        <v>220</v>
      </c>
      <c r="VG29" s="5" t="s">
        <v>220</v>
      </c>
      <c r="VH29" s="5" t="s">
        <v>220</v>
      </c>
      <c r="VI29" s="5" t="s">
        <v>220</v>
      </c>
      <c r="VJ29" s="5" t="s">
        <v>220</v>
      </c>
      <c r="VK29" s="5" t="s">
        <v>220</v>
      </c>
      <c r="VL29" s="5" t="s">
        <v>220</v>
      </c>
      <c r="VM29" s="5" t="s">
        <v>220</v>
      </c>
      <c r="VN29" s="5" t="s">
        <v>220</v>
      </c>
      <c r="VO29" s="5" t="s">
        <v>220</v>
      </c>
      <c r="VP29" s="5" t="s">
        <v>220</v>
      </c>
      <c r="VQ29" s="5" t="s">
        <v>220</v>
      </c>
      <c r="VR29" s="5" t="s">
        <v>220</v>
      </c>
      <c r="VS29" s="5" t="s">
        <v>220</v>
      </c>
      <c r="VT29" s="5" t="s">
        <v>220</v>
      </c>
      <c r="VU29" s="5" t="s">
        <v>220</v>
      </c>
      <c r="VV29" s="5" t="s">
        <v>220</v>
      </c>
      <c r="VW29" s="5" t="s">
        <v>220</v>
      </c>
      <c r="VX29" s="5">
        <v>966</v>
      </c>
      <c r="VY29" s="5">
        <v>820</v>
      </c>
      <c r="VZ29" s="5">
        <v>813</v>
      </c>
      <c r="WA29" s="5">
        <v>673</v>
      </c>
      <c r="WB29" s="5">
        <v>538</v>
      </c>
      <c r="WC29" s="5">
        <v>579</v>
      </c>
      <c r="WD29" s="5">
        <v>538</v>
      </c>
      <c r="WE29" s="5">
        <v>498</v>
      </c>
      <c r="WF29" s="5">
        <v>448</v>
      </c>
      <c r="WG29" s="5" t="s">
        <v>220</v>
      </c>
      <c r="WH29" s="5" t="s">
        <v>220</v>
      </c>
      <c r="WI29" s="5" t="s">
        <v>220</v>
      </c>
      <c r="WJ29" s="5" t="s">
        <v>220</v>
      </c>
      <c r="WK29" s="5" t="s">
        <v>220</v>
      </c>
      <c r="WL29" s="5" t="s">
        <v>220</v>
      </c>
      <c r="WM29" s="5" t="s">
        <v>220</v>
      </c>
      <c r="WN29" s="5" t="s">
        <v>220</v>
      </c>
      <c r="WO29" s="5" t="s">
        <v>220</v>
      </c>
      <c r="WP29" s="5" t="s">
        <v>220</v>
      </c>
      <c r="WQ29" s="5" t="s">
        <v>220</v>
      </c>
      <c r="WR29" s="5" t="s">
        <v>220</v>
      </c>
      <c r="WS29" s="5" t="s">
        <v>220</v>
      </c>
      <c r="WT29" s="5" t="s">
        <v>220</v>
      </c>
      <c r="WU29" s="5" t="s">
        <v>220</v>
      </c>
      <c r="WV29" s="5" t="s">
        <v>220</v>
      </c>
      <c r="WW29" s="5" t="s">
        <v>220</v>
      </c>
      <c r="WX29" s="5" t="s">
        <v>220</v>
      </c>
      <c r="WY29" s="5" t="s">
        <v>220</v>
      </c>
      <c r="WZ29" s="5" t="s">
        <v>220</v>
      </c>
      <c r="XA29" s="5" t="s">
        <v>220</v>
      </c>
      <c r="XB29" s="5" t="s">
        <v>220</v>
      </c>
      <c r="XC29" s="5" t="s">
        <v>220</v>
      </c>
      <c r="XD29" s="5">
        <v>21</v>
      </c>
      <c r="XE29" s="5">
        <v>14</v>
      </c>
      <c r="XF29" s="5">
        <v>15</v>
      </c>
      <c r="XG29" s="5">
        <v>17</v>
      </c>
      <c r="XH29" s="5">
        <v>12</v>
      </c>
      <c r="XI29" s="5">
        <v>20</v>
      </c>
      <c r="XJ29" s="5">
        <v>22</v>
      </c>
      <c r="XK29" s="5">
        <v>16</v>
      </c>
      <c r="XL29" s="5">
        <v>13</v>
      </c>
      <c r="XM29" s="5" t="s">
        <v>220</v>
      </c>
      <c r="XN29" s="5" t="s">
        <v>220</v>
      </c>
      <c r="XO29" s="5" t="s">
        <v>220</v>
      </c>
      <c r="XP29" s="5" t="s">
        <v>220</v>
      </c>
      <c r="XQ29" s="5" t="s">
        <v>220</v>
      </c>
      <c r="XR29" s="5" t="s">
        <v>220</v>
      </c>
      <c r="XS29" s="2">
        <v>3597</v>
      </c>
      <c r="XT29" s="3" t="s">
        <v>222</v>
      </c>
      <c r="XU29" s="3" t="s">
        <v>221</v>
      </c>
      <c r="XV29" s="3" t="s">
        <v>221</v>
      </c>
      <c r="XW29" s="3" t="s">
        <v>221</v>
      </c>
      <c r="XX29" s="3" t="s">
        <v>221</v>
      </c>
      <c r="XY29" s="3" t="s">
        <v>222</v>
      </c>
      <c r="XZ29" s="3" t="s">
        <v>239</v>
      </c>
    </row>
    <row r="30" spans="1:650" x14ac:dyDescent="0.3">
      <c r="A30" s="1" t="s">
        <v>28</v>
      </c>
      <c r="B30" s="2">
        <v>4056982</v>
      </c>
      <c r="C30" s="5">
        <v>165062</v>
      </c>
      <c r="D30" s="5">
        <v>464</v>
      </c>
      <c r="E30" s="5">
        <v>742</v>
      </c>
      <c r="F30" s="5">
        <v>-423</v>
      </c>
      <c r="G30" s="5">
        <v>4487</v>
      </c>
      <c r="H30" s="5">
        <v>7633</v>
      </c>
      <c r="I30" s="5">
        <v>3340</v>
      </c>
      <c r="J30" s="5">
        <v>4689</v>
      </c>
      <c r="K30" s="5">
        <v>2055</v>
      </c>
      <c r="L30" s="5">
        <v>2113</v>
      </c>
      <c r="M30" s="5">
        <v>981</v>
      </c>
      <c r="N30" s="5">
        <v>788</v>
      </c>
      <c r="O30" s="5">
        <v>0</v>
      </c>
      <c r="P30" s="5">
        <v>1648</v>
      </c>
      <c r="Q30" s="5">
        <v>330</v>
      </c>
      <c r="R30" s="5">
        <v>1307</v>
      </c>
      <c r="S30" s="5">
        <v>2105</v>
      </c>
      <c r="T30" s="5">
        <v>9723</v>
      </c>
      <c r="U30" s="5">
        <v>0</v>
      </c>
      <c r="V30" s="5">
        <v>1060</v>
      </c>
      <c r="W30" s="5">
        <v>5893</v>
      </c>
      <c r="X30" s="5">
        <v>1645</v>
      </c>
      <c r="Y30" s="5">
        <v>3660</v>
      </c>
      <c r="Z30" s="5">
        <v>7391</v>
      </c>
      <c r="AA30" s="5">
        <v>484</v>
      </c>
      <c r="AB30" s="5">
        <v>1709</v>
      </c>
      <c r="AC30" s="5">
        <v>0</v>
      </c>
      <c r="AD30" s="5">
        <v>0</v>
      </c>
      <c r="AE30" s="5">
        <v>182</v>
      </c>
      <c r="AF30" s="5">
        <v>0</v>
      </c>
      <c r="AG30" s="5">
        <v>117</v>
      </c>
      <c r="AH30" s="5">
        <v>447</v>
      </c>
      <c r="AI30" s="5">
        <v>178583</v>
      </c>
      <c r="AJ30" s="5">
        <v>42178</v>
      </c>
      <c r="AK30" s="5">
        <v>40989</v>
      </c>
      <c r="AL30" s="5">
        <v>31769</v>
      </c>
      <c r="AM30" s="5">
        <v>65085</v>
      </c>
      <c r="AN30" s="5">
        <v>103884</v>
      </c>
      <c r="AO30" s="5">
        <v>42444</v>
      </c>
      <c r="AP30" s="5">
        <v>14920</v>
      </c>
      <c r="AQ30" s="5">
        <v>72522</v>
      </c>
      <c r="AR30" s="5">
        <v>996758</v>
      </c>
      <c r="AS30" s="5">
        <v>8982</v>
      </c>
      <c r="AT30" s="5">
        <v>6806</v>
      </c>
      <c r="AU30" s="5">
        <v>2106</v>
      </c>
      <c r="AV30" s="5">
        <v>4399</v>
      </c>
      <c r="AW30" s="5">
        <v>2941</v>
      </c>
      <c r="AX30" s="5">
        <v>2878</v>
      </c>
      <c r="AY30" s="5">
        <v>3620</v>
      </c>
      <c r="AZ30" s="5">
        <v>2236</v>
      </c>
      <c r="BA30" s="5">
        <v>2189</v>
      </c>
      <c r="BB30" s="5">
        <v>5384</v>
      </c>
      <c r="BC30" s="5">
        <v>4364</v>
      </c>
      <c r="BD30" s="5">
        <v>4589</v>
      </c>
      <c r="BE30" s="5">
        <v>6389</v>
      </c>
      <c r="BF30" s="5">
        <v>8106</v>
      </c>
      <c r="BG30" s="5">
        <v>1197</v>
      </c>
      <c r="BH30" s="5">
        <v>2525</v>
      </c>
      <c r="BI30" s="5">
        <v>5044</v>
      </c>
      <c r="BJ30" s="5">
        <v>1029</v>
      </c>
      <c r="BK30" s="5">
        <v>3183</v>
      </c>
      <c r="BL30" s="5">
        <v>2630</v>
      </c>
      <c r="BM30" s="5">
        <v>2283</v>
      </c>
      <c r="BN30" s="5">
        <v>2828</v>
      </c>
      <c r="BO30" s="5">
        <v>75203</v>
      </c>
      <c r="BP30" s="5">
        <v>8338</v>
      </c>
      <c r="BQ30" s="5">
        <v>13726</v>
      </c>
      <c r="BR30" s="5">
        <v>58318</v>
      </c>
      <c r="BS30" s="5">
        <v>39044</v>
      </c>
      <c r="BT30" s="5">
        <v>15642</v>
      </c>
      <c r="BU30" s="5">
        <v>73042</v>
      </c>
      <c r="BV30" s="5">
        <v>42437</v>
      </c>
      <c r="BW30" s="5">
        <v>68145</v>
      </c>
      <c r="BX30" s="5">
        <v>31732</v>
      </c>
      <c r="BY30" s="5">
        <v>8421</v>
      </c>
      <c r="BZ30" s="5">
        <v>29334</v>
      </c>
      <c r="CA30" s="5">
        <v>5692</v>
      </c>
      <c r="CB30" s="5">
        <v>6376</v>
      </c>
      <c r="CC30" s="5">
        <v>16597</v>
      </c>
      <c r="CD30" s="5">
        <v>11319</v>
      </c>
      <c r="CE30" s="5">
        <v>15192</v>
      </c>
      <c r="CF30" s="5">
        <v>2316</v>
      </c>
      <c r="CG30" s="5">
        <v>9914</v>
      </c>
      <c r="CH30" s="5">
        <v>11717</v>
      </c>
      <c r="CI30" s="5">
        <v>17826</v>
      </c>
      <c r="CJ30" s="5">
        <v>5034</v>
      </c>
      <c r="CK30" s="5">
        <v>11329</v>
      </c>
      <c r="CL30" s="5">
        <v>2860</v>
      </c>
      <c r="CM30" s="5">
        <v>9898</v>
      </c>
      <c r="CN30" s="5">
        <v>8129</v>
      </c>
      <c r="CO30" s="5">
        <v>32300</v>
      </c>
      <c r="CP30" s="5">
        <v>5548</v>
      </c>
      <c r="CQ30" s="5">
        <v>16534</v>
      </c>
      <c r="CR30" s="5">
        <v>9345</v>
      </c>
      <c r="CS30" s="5">
        <v>34631</v>
      </c>
      <c r="CT30" s="5">
        <v>20036</v>
      </c>
      <c r="CU30" s="5">
        <v>77600</v>
      </c>
      <c r="CV30" s="5">
        <v>72885</v>
      </c>
      <c r="CW30" s="5">
        <v>68746</v>
      </c>
      <c r="CX30" s="5">
        <v>63967</v>
      </c>
      <c r="CY30" s="5">
        <v>64581</v>
      </c>
      <c r="CZ30" s="5">
        <v>59926</v>
      </c>
      <c r="DA30" s="5">
        <v>117936</v>
      </c>
      <c r="DB30" s="5">
        <v>66041</v>
      </c>
      <c r="DC30" s="5">
        <v>84008</v>
      </c>
      <c r="DD30" s="5">
        <v>59361</v>
      </c>
      <c r="DE30" s="5">
        <v>85942</v>
      </c>
      <c r="DF30" s="5">
        <v>53176</v>
      </c>
      <c r="DG30" s="5">
        <v>47120</v>
      </c>
      <c r="DH30" s="5">
        <v>53956</v>
      </c>
      <c r="DI30" s="5">
        <v>72056</v>
      </c>
      <c r="DJ30" s="5">
        <v>22892</v>
      </c>
      <c r="DK30" s="5">
        <v>53034</v>
      </c>
      <c r="DL30" s="5">
        <v>21294</v>
      </c>
      <c r="DM30" s="5">
        <v>28340</v>
      </c>
      <c r="DN30" s="5">
        <v>30274</v>
      </c>
      <c r="DO30" s="5">
        <v>32230</v>
      </c>
      <c r="DP30" s="5">
        <v>36636</v>
      </c>
      <c r="DQ30" s="5">
        <v>40167</v>
      </c>
      <c r="DR30" s="5">
        <v>34633</v>
      </c>
      <c r="DS30" s="5">
        <v>35125</v>
      </c>
      <c r="DT30" s="5">
        <v>27099</v>
      </c>
      <c r="DU30" s="5">
        <v>26021</v>
      </c>
      <c r="DV30" s="5">
        <v>24292</v>
      </c>
      <c r="DW30" s="5">
        <v>25054</v>
      </c>
      <c r="DX30" s="5">
        <v>29401</v>
      </c>
      <c r="DY30" s="5">
        <v>24804</v>
      </c>
      <c r="DZ30" s="5">
        <v>22711</v>
      </c>
      <c r="EA30" s="5">
        <v>9774</v>
      </c>
      <c r="EB30" s="5">
        <v>25494</v>
      </c>
      <c r="EC30" s="5">
        <v>15157</v>
      </c>
      <c r="ED30" s="5">
        <v>20782</v>
      </c>
      <c r="EE30" s="5">
        <v>4303</v>
      </c>
      <c r="EF30" s="5">
        <v>22627</v>
      </c>
      <c r="EG30" s="5">
        <v>19035</v>
      </c>
      <c r="EH30" s="5">
        <v>12244</v>
      </c>
      <c r="EI30" s="5">
        <v>9604</v>
      </c>
      <c r="EJ30" s="5">
        <v>22817</v>
      </c>
      <c r="EK30" s="5">
        <v>8972</v>
      </c>
      <c r="EL30" s="5">
        <v>3608</v>
      </c>
      <c r="EM30" s="5">
        <v>4670</v>
      </c>
      <c r="EN30" s="5">
        <v>2580</v>
      </c>
      <c r="EO30" s="5">
        <v>20886</v>
      </c>
      <c r="EP30" s="5">
        <v>2817</v>
      </c>
      <c r="EQ30" s="5">
        <v>2487</v>
      </c>
      <c r="ER30" s="5">
        <v>1080</v>
      </c>
      <c r="ES30" s="5">
        <v>2444</v>
      </c>
      <c r="ET30" s="5">
        <v>2922</v>
      </c>
      <c r="EU30" s="5">
        <v>5212</v>
      </c>
      <c r="EV30" s="5">
        <v>6386</v>
      </c>
      <c r="EW30" s="5">
        <v>4267</v>
      </c>
      <c r="EX30" s="5">
        <v>8261</v>
      </c>
      <c r="EY30" s="5">
        <v>6596</v>
      </c>
      <c r="EZ30" s="5">
        <v>3279</v>
      </c>
      <c r="FA30" s="5">
        <v>5306</v>
      </c>
      <c r="FB30" s="5">
        <v>2348</v>
      </c>
      <c r="FC30" s="5">
        <v>3379</v>
      </c>
      <c r="FD30" s="5">
        <v>2607</v>
      </c>
      <c r="FE30" s="5">
        <v>5864</v>
      </c>
      <c r="FF30" s="5">
        <v>3092</v>
      </c>
      <c r="FG30" s="5">
        <v>0</v>
      </c>
      <c r="FH30" s="5">
        <v>0</v>
      </c>
      <c r="FI30" s="5">
        <v>0</v>
      </c>
      <c r="FJ30" s="5">
        <v>0</v>
      </c>
      <c r="FK30" s="5">
        <v>0</v>
      </c>
      <c r="FL30" s="5">
        <v>677</v>
      </c>
      <c r="FM30" s="5">
        <v>77</v>
      </c>
      <c r="FN30" s="5">
        <v>0</v>
      </c>
      <c r="FO30" s="5">
        <v>0</v>
      </c>
      <c r="FP30" s="5">
        <v>0</v>
      </c>
      <c r="FQ30" s="5">
        <v>0</v>
      </c>
      <c r="FR30" s="5">
        <v>0</v>
      </c>
      <c r="FS30" s="5">
        <v>0</v>
      </c>
      <c r="FT30" s="5">
        <v>0</v>
      </c>
      <c r="FU30" s="5" t="s">
        <v>220</v>
      </c>
      <c r="FV30" s="5" t="s">
        <v>220</v>
      </c>
      <c r="FW30" s="5" t="s">
        <v>220</v>
      </c>
      <c r="FX30" s="5" t="s">
        <v>220</v>
      </c>
      <c r="FY30" s="5" t="s">
        <v>220</v>
      </c>
      <c r="FZ30" s="5" t="s">
        <v>220</v>
      </c>
      <c r="GA30" s="5" t="s">
        <v>220</v>
      </c>
      <c r="GB30" s="5" t="s">
        <v>220</v>
      </c>
      <c r="GC30" s="5" t="s">
        <v>220</v>
      </c>
      <c r="GD30" s="5" t="s">
        <v>220</v>
      </c>
      <c r="GE30" s="5" t="s">
        <v>220</v>
      </c>
      <c r="GF30" s="5" t="s">
        <v>220</v>
      </c>
      <c r="GG30" s="5" t="s">
        <v>220</v>
      </c>
      <c r="GH30" s="5" t="s">
        <v>220</v>
      </c>
      <c r="GI30" s="5" t="s">
        <v>220</v>
      </c>
      <c r="GJ30" s="5" t="s">
        <v>220</v>
      </c>
      <c r="GK30" s="5" t="s">
        <v>220</v>
      </c>
      <c r="GL30" s="5" t="s">
        <v>220</v>
      </c>
      <c r="GM30" s="5">
        <v>506221</v>
      </c>
      <c r="GN30" s="5">
        <v>149358</v>
      </c>
      <c r="GO30" s="5">
        <v>139359</v>
      </c>
      <c r="GP30" s="5">
        <v>174413</v>
      </c>
      <c r="GQ30" s="5">
        <v>177499</v>
      </c>
      <c r="GR30" s="5">
        <v>210389</v>
      </c>
      <c r="GS30" s="5">
        <v>255874</v>
      </c>
      <c r="GT30" s="5">
        <v>140331</v>
      </c>
      <c r="GU30" s="5">
        <v>236335</v>
      </c>
      <c r="GV30" s="5">
        <v>1112780</v>
      </c>
      <c r="GW30" s="5">
        <v>113298</v>
      </c>
      <c r="GX30" s="5">
        <v>93711</v>
      </c>
      <c r="GY30" s="5">
        <v>59588</v>
      </c>
      <c r="GZ30" s="5">
        <v>68960</v>
      </c>
      <c r="HA30" s="5">
        <v>112812</v>
      </c>
      <c r="HB30" s="5">
        <v>41213</v>
      </c>
      <c r="HC30" s="5">
        <v>76438</v>
      </c>
      <c r="HD30" s="5">
        <v>36648</v>
      </c>
      <c r="HE30" s="5">
        <v>42887</v>
      </c>
      <c r="HF30" s="5">
        <v>51357</v>
      </c>
      <c r="HG30" s="5">
        <v>65525</v>
      </c>
      <c r="HH30" s="5">
        <v>54289</v>
      </c>
      <c r="HI30" s="5">
        <v>88041</v>
      </c>
      <c r="HJ30" s="5">
        <v>61251</v>
      </c>
      <c r="HK30" s="5">
        <v>53299</v>
      </c>
      <c r="HL30" s="5">
        <v>42741</v>
      </c>
      <c r="HM30" s="5">
        <v>75207</v>
      </c>
      <c r="HN30" s="5">
        <v>33217</v>
      </c>
      <c r="HO30" s="5">
        <v>48332</v>
      </c>
      <c r="HP30" s="5">
        <v>43984</v>
      </c>
      <c r="HQ30" s="5">
        <v>67698</v>
      </c>
      <c r="HR30" s="5">
        <v>49114</v>
      </c>
      <c r="HS30" s="5">
        <v>495290</v>
      </c>
      <c r="HT30" s="5">
        <v>547121</v>
      </c>
      <c r="HU30" s="5">
        <v>491750</v>
      </c>
      <c r="HV30" s="5">
        <v>463833</v>
      </c>
      <c r="HW30" s="5">
        <v>506391</v>
      </c>
      <c r="HX30" s="5">
        <v>573650</v>
      </c>
      <c r="HY30" s="5">
        <v>425706</v>
      </c>
      <c r="HZ30" s="5">
        <v>379997</v>
      </c>
      <c r="IA30" s="5">
        <v>473614</v>
      </c>
      <c r="IB30" s="5">
        <v>524867</v>
      </c>
      <c r="IC30" s="5">
        <v>492013</v>
      </c>
      <c r="ID30" s="5">
        <v>716611</v>
      </c>
      <c r="IE30" s="5">
        <v>667988</v>
      </c>
      <c r="IF30" s="5">
        <v>647745</v>
      </c>
      <c r="IG30" s="5">
        <v>585508</v>
      </c>
      <c r="IH30" s="5">
        <v>429988</v>
      </c>
      <c r="II30" s="5">
        <v>410586</v>
      </c>
      <c r="IJ30" s="5">
        <v>317058</v>
      </c>
      <c r="IK30" s="5">
        <v>346440</v>
      </c>
      <c r="IL30" s="5">
        <v>342993</v>
      </c>
      <c r="IM30" s="5">
        <v>458268</v>
      </c>
      <c r="IN30" s="5">
        <v>236373</v>
      </c>
      <c r="IO30" s="5">
        <v>196376</v>
      </c>
      <c r="IP30" s="5">
        <v>181275</v>
      </c>
      <c r="IQ30" s="5">
        <v>144879</v>
      </c>
      <c r="IR30" s="5">
        <v>145796</v>
      </c>
      <c r="IS30" s="5">
        <v>154784</v>
      </c>
      <c r="IT30" s="5">
        <v>130267</v>
      </c>
      <c r="IU30" s="5">
        <v>124751</v>
      </c>
      <c r="IV30" s="5">
        <v>125024</v>
      </c>
      <c r="IW30" s="5">
        <v>115927</v>
      </c>
      <c r="IX30" s="5">
        <v>105865</v>
      </c>
      <c r="IY30" s="5">
        <v>49487</v>
      </c>
      <c r="IZ30" s="5">
        <v>61591</v>
      </c>
      <c r="JA30" s="5">
        <v>58649</v>
      </c>
      <c r="JB30" s="5">
        <v>64061</v>
      </c>
      <c r="JC30" s="5">
        <v>58825</v>
      </c>
      <c r="JD30" s="5">
        <v>67941</v>
      </c>
      <c r="JE30" s="5">
        <v>58150</v>
      </c>
      <c r="JF30" s="5">
        <v>45196</v>
      </c>
      <c r="JG30" s="5">
        <v>46092</v>
      </c>
      <c r="JH30" s="5">
        <v>44129</v>
      </c>
      <c r="JI30" s="5">
        <v>22733</v>
      </c>
      <c r="JJ30" s="5">
        <v>19073</v>
      </c>
      <c r="JK30" s="5">
        <v>21377</v>
      </c>
      <c r="JL30" s="5">
        <v>15814</v>
      </c>
      <c r="JM30" s="5">
        <v>16709</v>
      </c>
      <c r="JN30" s="5">
        <v>13628</v>
      </c>
      <c r="JO30" s="5">
        <v>13654</v>
      </c>
      <c r="JP30" s="5">
        <v>11989</v>
      </c>
      <c r="JQ30" s="5">
        <v>11638</v>
      </c>
      <c r="JR30" s="5">
        <v>13803</v>
      </c>
      <c r="JS30" s="5">
        <v>13049</v>
      </c>
      <c r="JT30" s="5">
        <v>14481</v>
      </c>
      <c r="JU30" s="5">
        <v>9472</v>
      </c>
      <c r="JV30" s="5">
        <v>9244</v>
      </c>
      <c r="JW30" s="5">
        <v>8410</v>
      </c>
      <c r="JX30" s="5">
        <v>9663</v>
      </c>
      <c r="JY30" s="5">
        <v>8666</v>
      </c>
      <c r="JZ30" s="5">
        <v>7924</v>
      </c>
      <c r="KA30" s="5">
        <v>9320</v>
      </c>
      <c r="KB30" s="5">
        <v>7714</v>
      </c>
      <c r="KC30" s="5">
        <v>6296</v>
      </c>
      <c r="KD30" s="5">
        <v>5870</v>
      </c>
      <c r="KE30" s="5">
        <v>30190</v>
      </c>
      <c r="KF30" s="5">
        <v>34446</v>
      </c>
      <c r="KG30" s="5">
        <v>29803</v>
      </c>
      <c r="KH30" s="5">
        <v>31904</v>
      </c>
      <c r="KI30" s="5">
        <v>24938</v>
      </c>
      <c r="KJ30" s="5">
        <v>23383</v>
      </c>
      <c r="KK30" s="5">
        <v>12918</v>
      </c>
      <c r="KL30" s="5">
        <v>12471</v>
      </c>
      <c r="KM30" s="5">
        <v>11559</v>
      </c>
      <c r="KN30" s="5">
        <v>10519</v>
      </c>
      <c r="KO30" s="5">
        <v>9579</v>
      </c>
      <c r="KP30" s="5">
        <v>10614</v>
      </c>
      <c r="KQ30" s="5">
        <v>11002</v>
      </c>
      <c r="KR30" s="5">
        <v>8236</v>
      </c>
      <c r="KS30" s="5">
        <v>2236</v>
      </c>
      <c r="KT30" s="5">
        <v>2784</v>
      </c>
      <c r="KU30" s="5">
        <v>2231</v>
      </c>
      <c r="KV30" s="5">
        <v>1968</v>
      </c>
      <c r="KW30" s="5">
        <v>1742</v>
      </c>
      <c r="KX30" s="5">
        <v>2637</v>
      </c>
      <c r="KY30" s="5">
        <v>4063</v>
      </c>
      <c r="KZ30" s="5">
        <v>2439</v>
      </c>
      <c r="LA30" s="5">
        <v>2068</v>
      </c>
      <c r="LB30" s="5">
        <v>1596</v>
      </c>
      <c r="LC30" s="5">
        <v>1691</v>
      </c>
      <c r="LD30" s="5">
        <v>1496</v>
      </c>
      <c r="LE30" s="5">
        <v>1439</v>
      </c>
      <c r="LF30" s="5">
        <v>1512</v>
      </c>
      <c r="LG30" s="5">
        <v>1546</v>
      </c>
      <c r="LH30" s="5">
        <v>1442</v>
      </c>
      <c r="LI30" s="5">
        <v>1330</v>
      </c>
      <c r="LJ30" s="5">
        <v>1514</v>
      </c>
      <c r="LK30" s="5">
        <v>6506</v>
      </c>
      <c r="LL30" s="5">
        <v>6211</v>
      </c>
      <c r="LM30" s="5">
        <v>5618</v>
      </c>
      <c r="LN30" s="5">
        <v>6021</v>
      </c>
      <c r="LO30" s="5">
        <v>5825</v>
      </c>
      <c r="LP30" s="5">
        <v>6029</v>
      </c>
      <c r="LQ30" s="5">
        <v>6031</v>
      </c>
      <c r="LR30" s="5">
        <v>5965</v>
      </c>
      <c r="LS30" s="5">
        <v>6277</v>
      </c>
      <c r="LT30" s="5">
        <v>6269</v>
      </c>
      <c r="LU30" s="5">
        <v>4900</v>
      </c>
      <c r="LV30" s="5">
        <v>5622</v>
      </c>
      <c r="LW30" s="5">
        <v>5400</v>
      </c>
      <c r="LX30" s="5">
        <v>4984</v>
      </c>
      <c r="LY30" s="5">
        <v>6995</v>
      </c>
      <c r="LZ30" s="5">
        <v>5507</v>
      </c>
      <c r="MA30" s="5">
        <v>4812</v>
      </c>
      <c r="MB30" s="5">
        <v>2573</v>
      </c>
      <c r="MC30" s="5">
        <v>2456</v>
      </c>
      <c r="MD30" s="5">
        <v>3170</v>
      </c>
      <c r="ME30" s="5">
        <v>2949</v>
      </c>
      <c r="MF30" s="5">
        <v>3340</v>
      </c>
      <c r="MG30" s="5">
        <v>2332</v>
      </c>
      <c r="MH30" s="5">
        <v>2872</v>
      </c>
      <c r="MI30" s="5">
        <v>2855</v>
      </c>
      <c r="MJ30" s="5">
        <v>2248</v>
      </c>
      <c r="MK30" s="5">
        <v>2520</v>
      </c>
      <c r="ML30" s="5">
        <v>3573</v>
      </c>
      <c r="MM30" s="5">
        <v>2252</v>
      </c>
      <c r="MN30" s="5">
        <v>2195</v>
      </c>
      <c r="MO30" s="5">
        <v>2413</v>
      </c>
      <c r="MP30" s="5">
        <v>2288</v>
      </c>
      <c r="MQ30" s="5">
        <v>5597</v>
      </c>
      <c r="MR30" s="5">
        <v>5857</v>
      </c>
      <c r="MS30" s="5">
        <v>5921</v>
      </c>
      <c r="MT30" s="5">
        <v>5102</v>
      </c>
      <c r="MU30" s="5">
        <v>5048</v>
      </c>
      <c r="MV30" s="5">
        <v>4053</v>
      </c>
      <c r="MW30" s="5">
        <v>55</v>
      </c>
      <c r="MX30" s="5">
        <v>0</v>
      </c>
      <c r="MY30" s="5">
        <v>0</v>
      </c>
      <c r="MZ30" s="5">
        <v>0</v>
      </c>
      <c r="NA30" s="5">
        <v>0</v>
      </c>
      <c r="NB30" s="5">
        <v>0</v>
      </c>
      <c r="NC30" s="5">
        <v>0</v>
      </c>
      <c r="ND30" s="5">
        <v>0</v>
      </c>
      <c r="NE30" s="5" t="s">
        <v>220</v>
      </c>
      <c r="NF30" s="5" t="s">
        <v>220</v>
      </c>
      <c r="NG30" s="5" t="s">
        <v>220</v>
      </c>
      <c r="NH30" s="5" t="s">
        <v>220</v>
      </c>
      <c r="NI30" s="5" t="s">
        <v>220</v>
      </c>
      <c r="NJ30" s="5" t="s">
        <v>220</v>
      </c>
      <c r="NK30" s="5" t="s">
        <v>220</v>
      </c>
      <c r="NL30" s="5" t="s">
        <v>220</v>
      </c>
      <c r="NM30" s="5" t="s">
        <v>220</v>
      </c>
      <c r="NN30" s="5" t="s">
        <v>220</v>
      </c>
      <c r="NO30" s="5" t="s">
        <v>220</v>
      </c>
      <c r="NP30" s="5" t="s">
        <v>220</v>
      </c>
      <c r="NQ30" s="5" t="s">
        <v>220</v>
      </c>
      <c r="NR30" s="5" t="s">
        <v>220</v>
      </c>
      <c r="NS30" s="5" t="s">
        <v>220</v>
      </c>
      <c r="NT30" s="5" t="s">
        <v>220</v>
      </c>
      <c r="NU30" s="5" t="s">
        <v>220</v>
      </c>
      <c r="NV30" s="5" t="s">
        <v>220</v>
      </c>
      <c r="NW30" s="5">
        <v>0</v>
      </c>
      <c r="NX30" s="5">
        <v>0</v>
      </c>
      <c r="NY30" s="5">
        <v>0</v>
      </c>
      <c r="NZ30" s="5">
        <v>0</v>
      </c>
      <c r="OA30" s="5">
        <v>0</v>
      </c>
      <c r="OB30" s="5">
        <v>0</v>
      </c>
      <c r="OC30" s="5">
        <v>0</v>
      </c>
      <c r="OD30" s="5">
        <v>0</v>
      </c>
      <c r="OE30" s="5">
        <v>0</v>
      </c>
      <c r="OF30" s="5">
        <v>0</v>
      </c>
      <c r="OG30" s="5">
        <v>0</v>
      </c>
      <c r="OH30" s="5">
        <v>0</v>
      </c>
      <c r="OI30" s="5">
        <v>0</v>
      </c>
      <c r="OJ30" s="5">
        <v>0</v>
      </c>
      <c r="OK30" s="5" t="s">
        <v>220</v>
      </c>
      <c r="OL30" s="5" t="s">
        <v>220</v>
      </c>
      <c r="OM30" s="5" t="s">
        <v>220</v>
      </c>
      <c r="ON30" s="5" t="s">
        <v>220</v>
      </c>
      <c r="OO30" s="5" t="s">
        <v>220</v>
      </c>
      <c r="OP30" s="5" t="s">
        <v>220</v>
      </c>
      <c r="OQ30" s="5" t="s">
        <v>220</v>
      </c>
      <c r="OR30" s="5" t="s">
        <v>220</v>
      </c>
      <c r="OS30" s="5" t="s">
        <v>220</v>
      </c>
      <c r="OT30" s="5" t="s">
        <v>220</v>
      </c>
      <c r="OU30" s="5" t="s">
        <v>220</v>
      </c>
      <c r="OV30" s="5" t="s">
        <v>220</v>
      </c>
      <c r="OW30" s="5" t="s">
        <v>220</v>
      </c>
      <c r="OX30" s="5" t="s">
        <v>220</v>
      </c>
      <c r="OY30" s="5" t="s">
        <v>220</v>
      </c>
      <c r="OZ30" s="5" t="s">
        <v>220</v>
      </c>
      <c r="PA30" s="5" t="s">
        <v>220</v>
      </c>
      <c r="PB30" s="5" t="s">
        <v>220</v>
      </c>
      <c r="PC30" s="5">
        <v>12725</v>
      </c>
      <c r="PD30" s="5">
        <v>13382</v>
      </c>
      <c r="PE30" s="5">
        <v>11651</v>
      </c>
      <c r="PF30" s="5">
        <v>11139</v>
      </c>
      <c r="PG30" s="5">
        <v>11169</v>
      </c>
      <c r="PH30" s="5">
        <v>10354</v>
      </c>
      <c r="PI30" s="5">
        <v>9449</v>
      </c>
      <c r="PJ30" s="5">
        <v>9272</v>
      </c>
      <c r="PK30" s="5">
        <v>9526</v>
      </c>
      <c r="PL30" s="5">
        <v>8584</v>
      </c>
      <c r="PM30" s="5">
        <v>7865</v>
      </c>
      <c r="PN30" s="5">
        <v>7842</v>
      </c>
      <c r="PO30" s="5">
        <v>8095</v>
      </c>
      <c r="PP30" s="5">
        <v>7012</v>
      </c>
      <c r="PQ30" s="5">
        <v>4767</v>
      </c>
      <c r="PR30" s="5">
        <v>4223</v>
      </c>
      <c r="PS30" s="5">
        <v>5025</v>
      </c>
      <c r="PT30" s="5">
        <v>4698</v>
      </c>
      <c r="PU30" s="5">
        <v>5033</v>
      </c>
      <c r="PV30" s="5">
        <v>5386</v>
      </c>
      <c r="PW30" s="5">
        <v>6888</v>
      </c>
      <c r="PX30" s="5">
        <v>4293</v>
      </c>
      <c r="PY30" s="5">
        <v>5500</v>
      </c>
      <c r="PZ30" s="5">
        <v>6870</v>
      </c>
      <c r="QA30" s="5">
        <v>5965</v>
      </c>
      <c r="QB30" s="5">
        <v>8248</v>
      </c>
      <c r="QC30" s="5">
        <v>8060</v>
      </c>
      <c r="QD30" s="5">
        <v>8067</v>
      </c>
      <c r="QE30" s="5">
        <v>8015</v>
      </c>
      <c r="QF30" s="5">
        <v>6888</v>
      </c>
      <c r="QG30" s="5">
        <v>6137</v>
      </c>
      <c r="QH30" s="5">
        <v>6643</v>
      </c>
      <c r="QI30" s="5">
        <v>19350</v>
      </c>
      <c r="QJ30" s="5">
        <v>18384</v>
      </c>
      <c r="QK30" s="5">
        <v>19125</v>
      </c>
      <c r="QL30" s="5">
        <v>19243</v>
      </c>
      <c r="QM30" s="5">
        <v>19367</v>
      </c>
      <c r="QN30" s="5">
        <v>18657</v>
      </c>
      <c r="QO30" s="5">
        <v>19154</v>
      </c>
      <c r="QP30" s="5">
        <v>18604</v>
      </c>
      <c r="QQ30" s="5">
        <v>19470</v>
      </c>
      <c r="QR30" s="5">
        <v>18887</v>
      </c>
      <c r="QS30" s="5">
        <v>17020</v>
      </c>
      <c r="QT30" s="5">
        <v>16046</v>
      </c>
      <c r="QU30" s="5">
        <v>17370</v>
      </c>
      <c r="QV30" s="5">
        <v>14316</v>
      </c>
      <c r="QW30" s="5">
        <v>17052</v>
      </c>
      <c r="QX30" s="5">
        <v>14892</v>
      </c>
      <c r="QY30" s="5">
        <v>23652</v>
      </c>
      <c r="QZ30" s="5">
        <v>11750</v>
      </c>
      <c r="RA30" s="5">
        <v>11133</v>
      </c>
      <c r="RB30" s="5">
        <v>13374</v>
      </c>
      <c r="RC30" s="5">
        <v>11999</v>
      </c>
      <c r="RD30" s="5">
        <v>11399</v>
      </c>
      <c r="RE30" s="5">
        <v>9867</v>
      </c>
      <c r="RF30" s="5">
        <v>10477</v>
      </c>
      <c r="RG30" s="5">
        <v>10461</v>
      </c>
      <c r="RH30" s="5">
        <v>11867</v>
      </c>
      <c r="RI30" s="5">
        <v>13063</v>
      </c>
      <c r="RJ30" s="5">
        <v>13945</v>
      </c>
      <c r="RK30" s="5">
        <v>13646</v>
      </c>
      <c r="RL30" s="5">
        <v>11637</v>
      </c>
      <c r="RM30" s="5">
        <v>12253</v>
      </c>
      <c r="RN30" s="5">
        <v>11492</v>
      </c>
      <c r="RO30" s="5">
        <v>14087</v>
      </c>
      <c r="RP30" s="5">
        <v>10851</v>
      </c>
      <c r="RQ30" s="5">
        <v>13176</v>
      </c>
      <c r="RR30" s="5">
        <v>15195</v>
      </c>
      <c r="RS30" s="5">
        <v>12231</v>
      </c>
      <c r="RT30" s="5">
        <v>10857</v>
      </c>
      <c r="RU30" s="5">
        <v>11227</v>
      </c>
      <c r="RV30" s="5">
        <v>15177</v>
      </c>
      <c r="RW30" s="5">
        <v>16042</v>
      </c>
      <c r="RX30" s="5">
        <v>15874</v>
      </c>
      <c r="RY30" s="5">
        <v>15627</v>
      </c>
      <c r="RZ30" s="5">
        <v>17363</v>
      </c>
      <c r="SA30" s="5">
        <v>17058</v>
      </c>
      <c r="SB30" s="5">
        <v>16612</v>
      </c>
      <c r="SC30" s="5">
        <v>16999</v>
      </c>
      <c r="SD30" s="5">
        <v>14596</v>
      </c>
      <c r="SE30" s="5">
        <v>13497</v>
      </c>
      <c r="SF30" s="5">
        <v>13147</v>
      </c>
      <c r="SG30" s="5">
        <v>11926</v>
      </c>
      <c r="SH30" s="5">
        <v>11695</v>
      </c>
      <c r="SI30" s="5">
        <v>12188</v>
      </c>
      <c r="SJ30" s="5">
        <v>10861</v>
      </c>
      <c r="SK30" s="5">
        <v>9474</v>
      </c>
      <c r="SL30" s="5">
        <v>10982</v>
      </c>
      <c r="SM30" s="5">
        <v>12370</v>
      </c>
      <c r="SN30" s="5">
        <v>10259</v>
      </c>
      <c r="SO30" s="5">
        <v>10361</v>
      </c>
      <c r="SP30" s="5">
        <v>10693</v>
      </c>
      <c r="SQ30" s="5">
        <v>11065</v>
      </c>
      <c r="SR30" s="5">
        <v>10240</v>
      </c>
      <c r="SS30" s="5">
        <v>7361</v>
      </c>
      <c r="ST30" s="5">
        <v>7381</v>
      </c>
      <c r="SU30" s="5">
        <v>13305</v>
      </c>
      <c r="SV30" s="5">
        <v>12530</v>
      </c>
      <c r="SW30" s="5">
        <v>8402</v>
      </c>
      <c r="SX30" s="5">
        <v>8265</v>
      </c>
      <c r="SY30" s="5">
        <v>9111</v>
      </c>
      <c r="SZ30" s="5">
        <v>5911</v>
      </c>
      <c r="TA30" s="5">
        <v>5919</v>
      </c>
      <c r="TB30" s="5">
        <v>5181</v>
      </c>
      <c r="TC30" s="5">
        <v>6978</v>
      </c>
      <c r="TD30" s="5">
        <v>7184</v>
      </c>
      <c r="TE30" s="5">
        <v>4838</v>
      </c>
      <c r="TF30" s="5">
        <v>4773</v>
      </c>
      <c r="TG30" s="5">
        <v>5316</v>
      </c>
      <c r="TH30" s="5">
        <v>4576</v>
      </c>
      <c r="TI30" s="5">
        <v>5126</v>
      </c>
      <c r="TJ30" s="5">
        <v>5011</v>
      </c>
      <c r="TK30" s="5">
        <v>5801</v>
      </c>
      <c r="TL30" s="5">
        <v>5813</v>
      </c>
      <c r="TM30" s="5">
        <v>5192</v>
      </c>
      <c r="TN30" s="5">
        <v>3820</v>
      </c>
      <c r="TO30" s="5">
        <v>3127</v>
      </c>
      <c r="TP30" s="5">
        <v>4139</v>
      </c>
      <c r="TQ30" s="5">
        <v>4679</v>
      </c>
      <c r="TR30" s="5">
        <v>4938</v>
      </c>
      <c r="TS30" s="5">
        <v>1948</v>
      </c>
      <c r="TT30" s="5">
        <v>1484</v>
      </c>
      <c r="TU30" s="5">
        <v>1645</v>
      </c>
      <c r="TV30" s="5">
        <v>1620</v>
      </c>
      <c r="TW30" s="5">
        <v>1315</v>
      </c>
      <c r="TX30" s="5">
        <v>1151</v>
      </c>
      <c r="TY30" s="5">
        <v>922</v>
      </c>
      <c r="TZ30" s="5">
        <v>875</v>
      </c>
      <c r="UA30" s="5">
        <v>3176</v>
      </c>
      <c r="UB30" s="5">
        <v>3134</v>
      </c>
      <c r="UC30" s="5">
        <v>4153</v>
      </c>
      <c r="UD30" s="5">
        <v>4870</v>
      </c>
      <c r="UE30" s="5">
        <v>5911</v>
      </c>
      <c r="UF30" s="5">
        <v>4834</v>
      </c>
      <c r="UG30" s="5">
        <v>4529</v>
      </c>
      <c r="UH30" s="5">
        <v>4226</v>
      </c>
      <c r="UI30" s="5">
        <v>4083</v>
      </c>
      <c r="UJ30" s="5">
        <v>3820</v>
      </c>
      <c r="UK30" s="5">
        <v>3406</v>
      </c>
      <c r="UL30" s="5">
        <v>3501</v>
      </c>
      <c r="UM30" s="5">
        <v>3594</v>
      </c>
      <c r="UN30" s="5">
        <v>3603</v>
      </c>
      <c r="UO30" s="5">
        <v>3870</v>
      </c>
      <c r="UP30" s="5">
        <v>4477</v>
      </c>
      <c r="UQ30" s="5">
        <v>3331</v>
      </c>
      <c r="UR30" s="5">
        <v>4004</v>
      </c>
      <c r="US30" s="5">
        <v>5355</v>
      </c>
      <c r="UT30" s="5">
        <v>5141</v>
      </c>
      <c r="UU30" s="5">
        <v>6511</v>
      </c>
      <c r="UV30" s="5">
        <v>4758</v>
      </c>
      <c r="UW30" s="5">
        <v>2669</v>
      </c>
      <c r="UX30" s="5">
        <v>2134</v>
      </c>
      <c r="UY30" s="5">
        <v>8396</v>
      </c>
      <c r="UZ30" s="5">
        <v>3166</v>
      </c>
      <c r="VA30" s="5">
        <v>1361</v>
      </c>
      <c r="VB30" s="5">
        <v>1512</v>
      </c>
      <c r="VC30" s="5">
        <v>1391</v>
      </c>
      <c r="VD30" s="5">
        <v>1243</v>
      </c>
      <c r="VE30" s="5">
        <v>988</v>
      </c>
      <c r="VF30" s="5">
        <v>571</v>
      </c>
      <c r="VG30" s="5">
        <v>55335</v>
      </c>
      <c r="VH30" s="5">
        <v>52639</v>
      </c>
      <c r="VI30" s="5">
        <v>50519</v>
      </c>
      <c r="VJ30" s="5">
        <v>51659</v>
      </c>
      <c r="VK30" s="5">
        <v>57071</v>
      </c>
      <c r="VL30" s="5">
        <v>53968</v>
      </c>
      <c r="VM30" s="5">
        <v>51824</v>
      </c>
      <c r="VN30" s="5">
        <v>47606</v>
      </c>
      <c r="VO30" s="5">
        <v>48818</v>
      </c>
      <c r="VP30" s="5">
        <v>46448</v>
      </c>
      <c r="VQ30" s="5">
        <v>44591</v>
      </c>
      <c r="VR30" s="5">
        <v>39509</v>
      </c>
      <c r="VS30" s="5">
        <v>43468</v>
      </c>
      <c r="VT30" s="5">
        <v>39939</v>
      </c>
      <c r="VU30" s="5">
        <v>39181</v>
      </c>
      <c r="VV30" s="5">
        <v>34304</v>
      </c>
      <c r="VW30" s="5">
        <v>23362</v>
      </c>
      <c r="VX30" s="5">
        <v>32634</v>
      </c>
      <c r="VY30" s="5">
        <v>38679</v>
      </c>
      <c r="VZ30" s="5">
        <v>27812</v>
      </c>
      <c r="WA30" s="5">
        <v>28531</v>
      </c>
      <c r="WB30" s="5">
        <v>31273</v>
      </c>
      <c r="WC30" s="5">
        <v>26342</v>
      </c>
      <c r="WD30" s="5">
        <v>26521</v>
      </c>
      <c r="WE30" s="5">
        <v>26404</v>
      </c>
      <c r="WF30" s="5">
        <v>25148</v>
      </c>
      <c r="WG30" s="5">
        <v>29514</v>
      </c>
      <c r="WH30" s="5">
        <v>22444</v>
      </c>
      <c r="WI30" s="5">
        <v>19575</v>
      </c>
      <c r="WJ30" s="5">
        <v>20032</v>
      </c>
      <c r="WK30" s="5">
        <v>18646</v>
      </c>
      <c r="WL30" s="5">
        <v>18603</v>
      </c>
      <c r="WM30" s="5">
        <v>5751</v>
      </c>
      <c r="WN30" s="5">
        <v>3933</v>
      </c>
      <c r="WO30" s="5">
        <v>4183</v>
      </c>
      <c r="WP30" s="5">
        <v>4014</v>
      </c>
      <c r="WQ30" s="5">
        <v>3398</v>
      </c>
      <c r="WR30" s="5">
        <v>3427</v>
      </c>
      <c r="WS30" s="5">
        <v>2304</v>
      </c>
      <c r="WT30" s="5">
        <v>2621</v>
      </c>
      <c r="WU30" s="5">
        <v>2764</v>
      </c>
      <c r="WV30" s="5">
        <v>2763</v>
      </c>
      <c r="WW30" s="5">
        <v>2527</v>
      </c>
      <c r="WX30" s="5">
        <v>2290</v>
      </c>
      <c r="WY30" s="5">
        <v>2556</v>
      </c>
      <c r="WZ30" s="5">
        <v>2482</v>
      </c>
      <c r="XA30" s="5">
        <v>2483</v>
      </c>
      <c r="XB30" s="5">
        <v>2301</v>
      </c>
      <c r="XC30" s="5">
        <v>2424</v>
      </c>
      <c r="XD30" s="5">
        <v>1858</v>
      </c>
      <c r="XE30" s="5">
        <v>546</v>
      </c>
      <c r="XF30" s="5">
        <v>612</v>
      </c>
      <c r="XG30" s="5">
        <v>1373</v>
      </c>
      <c r="XH30" s="5">
        <v>1065</v>
      </c>
      <c r="XI30" s="5">
        <v>1615</v>
      </c>
      <c r="XJ30" s="5">
        <v>897</v>
      </c>
      <c r="XK30" s="5">
        <v>891</v>
      </c>
      <c r="XL30" s="5">
        <v>903</v>
      </c>
      <c r="XM30" s="5">
        <v>742</v>
      </c>
      <c r="XN30" s="5">
        <v>766</v>
      </c>
      <c r="XO30" s="5">
        <v>549</v>
      </c>
      <c r="XP30" s="5">
        <v>472</v>
      </c>
      <c r="XQ30" s="5">
        <v>504</v>
      </c>
      <c r="XR30" s="5">
        <v>357</v>
      </c>
      <c r="XS30" s="2">
        <v>3265</v>
      </c>
      <c r="XT30" s="3" t="s">
        <v>222</v>
      </c>
      <c r="XU30" s="3" t="s">
        <v>222</v>
      </c>
      <c r="XV30" s="3" t="s">
        <v>222</v>
      </c>
      <c r="XW30" s="3" t="s">
        <v>221</v>
      </c>
      <c r="XX30" s="3" t="s">
        <v>222</v>
      </c>
      <c r="XY30" s="3" t="s">
        <v>222</v>
      </c>
      <c r="XZ30" s="3" t="s">
        <v>240</v>
      </c>
    </row>
    <row r="31" spans="1:650" x14ac:dyDescent="0.3">
      <c r="A31" s="1" t="s">
        <v>29</v>
      </c>
      <c r="B31" s="2">
        <v>4056983</v>
      </c>
      <c r="C31" s="5">
        <v>6280</v>
      </c>
      <c r="D31" s="5">
        <v>4795</v>
      </c>
      <c r="E31" s="5">
        <v>6441</v>
      </c>
      <c r="F31" s="5">
        <v>2197</v>
      </c>
      <c r="G31" s="5">
        <v>5105</v>
      </c>
      <c r="H31" s="5">
        <v>1886</v>
      </c>
      <c r="I31" s="5">
        <v>6734</v>
      </c>
      <c r="J31" s="5">
        <v>-2096</v>
      </c>
      <c r="K31" s="5">
        <v>8931</v>
      </c>
      <c r="L31" s="5">
        <v>4120</v>
      </c>
      <c r="M31" s="5">
        <v>2507</v>
      </c>
      <c r="N31" s="5">
        <v>5838</v>
      </c>
      <c r="O31" s="5">
        <v>7692</v>
      </c>
      <c r="P31" s="5">
        <v>1761</v>
      </c>
      <c r="Q31" s="5">
        <v>23</v>
      </c>
      <c r="R31" s="5">
        <v>16451</v>
      </c>
      <c r="S31" s="5">
        <v>0</v>
      </c>
      <c r="T31" s="5">
        <v>0</v>
      </c>
      <c r="U31" s="5">
        <v>0</v>
      </c>
      <c r="V31" s="5">
        <v>0</v>
      </c>
      <c r="W31" s="5">
        <v>-132</v>
      </c>
      <c r="X31" s="5">
        <v>10041</v>
      </c>
      <c r="Y31" s="5">
        <v>14984</v>
      </c>
      <c r="Z31" s="5">
        <v>3438</v>
      </c>
      <c r="AA31" s="5">
        <v>6161</v>
      </c>
      <c r="AB31" s="5">
        <v>-30392</v>
      </c>
      <c r="AC31" s="5">
        <v>-20</v>
      </c>
      <c r="AD31" s="5">
        <v>185</v>
      </c>
      <c r="AE31" s="5">
        <v>3963</v>
      </c>
      <c r="AF31" s="5">
        <v>18499</v>
      </c>
      <c r="AG31" s="5">
        <v>0</v>
      </c>
      <c r="AH31" s="5">
        <v>0</v>
      </c>
      <c r="AI31" s="5">
        <v>0</v>
      </c>
      <c r="AJ31" s="5">
        <v>0</v>
      </c>
      <c r="AK31" s="5">
        <v>0</v>
      </c>
      <c r="AL31" s="5">
        <v>3</v>
      </c>
      <c r="AM31" s="5">
        <v>3</v>
      </c>
      <c r="AN31" s="5">
        <v>0</v>
      </c>
      <c r="AO31" s="5">
        <v>0</v>
      </c>
      <c r="AP31" s="5">
        <v>0</v>
      </c>
      <c r="AQ31" s="5">
        <v>0</v>
      </c>
      <c r="AR31" s="5">
        <v>0</v>
      </c>
      <c r="AS31" s="5">
        <v>0</v>
      </c>
      <c r="AT31" s="5">
        <v>0</v>
      </c>
      <c r="AU31" s="5">
        <v>2282</v>
      </c>
      <c r="AV31" s="5">
        <v>30752</v>
      </c>
      <c r="AW31" s="5">
        <v>22475</v>
      </c>
      <c r="AX31" s="5">
        <v>101751</v>
      </c>
      <c r="AY31" s="5">
        <v>101971</v>
      </c>
      <c r="AZ31" s="5">
        <v>15243</v>
      </c>
      <c r="BA31" s="5">
        <v>29354</v>
      </c>
      <c r="BB31" s="5">
        <v>64330</v>
      </c>
      <c r="BC31" s="5">
        <v>24512</v>
      </c>
      <c r="BD31" s="5">
        <v>21486</v>
      </c>
      <c r="BE31" s="5">
        <v>37696</v>
      </c>
      <c r="BF31" s="5">
        <v>37486</v>
      </c>
      <c r="BG31" s="5">
        <v>69310</v>
      </c>
      <c r="BH31" s="5">
        <v>142684</v>
      </c>
      <c r="BI31" s="5">
        <v>76841</v>
      </c>
      <c r="BJ31" s="5">
        <v>131935</v>
      </c>
      <c r="BK31" s="5">
        <v>121321</v>
      </c>
      <c r="BL31" s="5">
        <v>75495</v>
      </c>
      <c r="BM31" s="5">
        <v>129667</v>
      </c>
      <c r="BN31" s="5">
        <v>83069</v>
      </c>
      <c r="BO31" s="5">
        <v>5797</v>
      </c>
      <c r="BP31" s="5">
        <v>5710</v>
      </c>
      <c r="BQ31" s="5">
        <v>3646</v>
      </c>
      <c r="BR31" s="5">
        <v>21331</v>
      </c>
      <c r="BS31" s="5">
        <v>10026</v>
      </c>
      <c r="BT31" s="5">
        <v>6780</v>
      </c>
      <c r="BU31" s="5">
        <v>6980</v>
      </c>
      <c r="BV31" s="5">
        <v>12284</v>
      </c>
      <c r="BW31" s="5">
        <v>9014</v>
      </c>
      <c r="BX31" s="5">
        <v>7474</v>
      </c>
      <c r="BY31" s="5">
        <v>10901</v>
      </c>
      <c r="BZ31" s="5">
        <v>15126</v>
      </c>
      <c r="CA31" s="5">
        <v>17177</v>
      </c>
      <c r="CB31" s="5">
        <v>14387</v>
      </c>
      <c r="CC31" s="5">
        <v>6989</v>
      </c>
      <c r="CD31" s="5">
        <v>6942</v>
      </c>
      <c r="CE31" s="5">
        <v>5013</v>
      </c>
      <c r="CF31" s="5">
        <v>1645</v>
      </c>
      <c r="CG31" s="5">
        <v>1781</v>
      </c>
      <c r="CH31" s="5">
        <v>-4750</v>
      </c>
      <c r="CI31" s="5">
        <v>-2375</v>
      </c>
      <c r="CJ31" s="5">
        <v>12611</v>
      </c>
      <c r="CK31" s="5">
        <v>31060</v>
      </c>
      <c r="CL31" s="5">
        <v>33632</v>
      </c>
      <c r="CM31" s="5">
        <v>12880</v>
      </c>
      <c r="CN31" s="5">
        <v>23720</v>
      </c>
      <c r="CO31" s="5">
        <v>23935</v>
      </c>
      <c r="CP31" s="5">
        <v>17596</v>
      </c>
      <c r="CQ31" s="5">
        <v>14482</v>
      </c>
      <c r="CR31" s="5">
        <v>13412</v>
      </c>
      <c r="CS31" s="5">
        <v>9004</v>
      </c>
      <c r="CT31" s="5">
        <v>6568</v>
      </c>
      <c r="CU31" s="5">
        <v>103639</v>
      </c>
      <c r="CV31" s="5">
        <v>115826</v>
      </c>
      <c r="CW31" s="5">
        <v>96725</v>
      </c>
      <c r="CX31" s="5">
        <v>105434</v>
      </c>
      <c r="CY31" s="5">
        <v>83331</v>
      </c>
      <c r="CZ31" s="5">
        <v>86647</v>
      </c>
      <c r="DA31" s="5">
        <v>87701</v>
      </c>
      <c r="DB31" s="5">
        <v>139992</v>
      </c>
      <c r="DC31" s="5">
        <v>88096</v>
      </c>
      <c r="DD31" s="5">
        <v>91108</v>
      </c>
      <c r="DE31" s="5">
        <v>87026</v>
      </c>
      <c r="DF31" s="5">
        <v>107676</v>
      </c>
      <c r="DG31" s="5">
        <v>110733</v>
      </c>
      <c r="DH31" s="5">
        <v>74851</v>
      </c>
      <c r="DI31" s="5">
        <v>77576</v>
      </c>
      <c r="DJ31" s="5">
        <v>54076</v>
      </c>
      <c r="DK31" s="5">
        <v>57246</v>
      </c>
      <c r="DL31" s="5">
        <v>35893</v>
      </c>
      <c r="DM31" s="5">
        <v>31219</v>
      </c>
      <c r="DN31" s="5">
        <v>29988</v>
      </c>
      <c r="DO31" s="5">
        <v>39104</v>
      </c>
      <c r="DP31" s="5">
        <v>16744</v>
      </c>
      <c r="DQ31" s="5">
        <v>57537</v>
      </c>
      <c r="DR31" s="5">
        <v>42631</v>
      </c>
      <c r="DS31" s="5">
        <v>39835</v>
      </c>
      <c r="DT31" s="5">
        <v>55797</v>
      </c>
      <c r="DU31" s="5">
        <v>52425</v>
      </c>
      <c r="DV31" s="5">
        <v>66750</v>
      </c>
      <c r="DW31" s="5">
        <v>27855</v>
      </c>
      <c r="DX31" s="5">
        <v>46135</v>
      </c>
      <c r="DY31" s="5">
        <v>43212</v>
      </c>
      <c r="DZ31" s="5">
        <v>41096</v>
      </c>
      <c r="EA31" s="5">
        <v>3396</v>
      </c>
      <c r="EB31" s="5">
        <v>10659</v>
      </c>
      <c r="EC31" s="5">
        <v>19103</v>
      </c>
      <c r="ED31" s="5">
        <v>5939</v>
      </c>
      <c r="EE31" s="5">
        <v>9445</v>
      </c>
      <c r="EF31" s="5">
        <v>9140</v>
      </c>
      <c r="EG31" s="5">
        <v>15069</v>
      </c>
      <c r="EH31" s="5">
        <v>43133</v>
      </c>
      <c r="EI31" s="5">
        <v>12028</v>
      </c>
      <c r="EJ31" s="5">
        <v>1099</v>
      </c>
      <c r="EK31" s="5">
        <v>4448</v>
      </c>
      <c r="EL31" s="5">
        <v>9540</v>
      </c>
      <c r="EM31" s="5">
        <v>27618</v>
      </c>
      <c r="EN31" s="5">
        <v>2579</v>
      </c>
      <c r="EO31" s="5">
        <v>-93</v>
      </c>
      <c r="EP31" s="5">
        <v>2384</v>
      </c>
      <c r="EQ31" s="5">
        <v>-85</v>
      </c>
      <c r="ER31" s="5">
        <v>-81</v>
      </c>
      <c r="ES31" s="5">
        <v>-581</v>
      </c>
      <c r="ET31" s="5">
        <v>10005</v>
      </c>
      <c r="EU31" s="5">
        <v>357</v>
      </c>
      <c r="EV31" s="5">
        <v>5283</v>
      </c>
      <c r="EW31" s="5">
        <v>4125</v>
      </c>
      <c r="EX31" s="5">
        <v>10766</v>
      </c>
      <c r="EY31" s="5">
        <v>11548</v>
      </c>
      <c r="EZ31" s="5">
        <v>5953</v>
      </c>
      <c r="FA31" s="5">
        <v>4982</v>
      </c>
      <c r="FB31" s="5">
        <v>20599</v>
      </c>
      <c r="FC31" s="5">
        <v>11184</v>
      </c>
      <c r="FD31" s="5">
        <v>3342</v>
      </c>
      <c r="FE31" s="5">
        <v>8253</v>
      </c>
      <c r="FF31" s="5">
        <v>12828</v>
      </c>
      <c r="FG31" s="5">
        <v>0</v>
      </c>
      <c r="FH31" s="5">
        <v>0</v>
      </c>
      <c r="FI31" s="5">
        <v>0</v>
      </c>
      <c r="FJ31" s="5">
        <v>0</v>
      </c>
      <c r="FK31" s="5">
        <v>0</v>
      </c>
      <c r="FL31" s="5">
        <v>0</v>
      </c>
      <c r="FM31" s="5">
        <v>0</v>
      </c>
      <c r="FN31" s="5">
        <v>0</v>
      </c>
      <c r="FO31" s="5">
        <v>0</v>
      </c>
      <c r="FP31" s="5">
        <v>0</v>
      </c>
      <c r="FQ31" s="5">
        <v>0</v>
      </c>
      <c r="FR31" s="5">
        <v>0</v>
      </c>
      <c r="FS31" s="5">
        <v>0</v>
      </c>
      <c r="FT31" s="5">
        <v>0</v>
      </c>
      <c r="FU31" s="5" t="s">
        <v>220</v>
      </c>
      <c r="FV31" s="5" t="s">
        <v>220</v>
      </c>
      <c r="FW31" s="5" t="s">
        <v>220</v>
      </c>
      <c r="FX31" s="5" t="s">
        <v>220</v>
      </c>
      <c r="FY31" s="5" t="s">
        <v>220</v>
      </c>
      <c r="FZ31" s="5" t="s">
        <v>220</v>
      </c>
      <c r="GA31" s="5" t="s">
        <v>220</v>
      </c>
      <c r="GB31" s="5" t="s">
        <v>220</v>
      </c>
      <c r="GC31" s="5" t="s">
        <v>220</v>
      </c>
      <c r="GD31" s="5" t="s">
        <v>220</v>
      </c>
      <c r="GE31" s="5" t="s">
        <v>220</v>
      </c>
      <c r="GF31" s="5" t="s">
        <v>220</v>
      </c>
      <c r="GG31" s="5" t="s">
        <v>220</v>
      </c>
      <c r="GH31" s="5" t="s">
        <v>220</v>
      </c>
      <c r="GI31" s="5" t="s">
        <v>220</v>
      </c>
      <c r="GJ31" s="5" t="s">
        <v>220</v>
      </c>
      <c r="GK31" s="5" t="s">
        <v>220</v>
      </c>
      <c r="GL31" s="5" t="s">
        <v>220</v>
      </c>
      <c r="GM31" s="5">
        <v>119112</v>
      </c>
      <c r="GN31" s="5">
        <v>136989</v>
      </c>
      <c r="GO31" s="5">
        <v>125915</v>
      </c>
      <c r="GP31" s="5">
        <v>134905</v>
      </c>
      <c r="GQ31" s="5">
        <v>107911</v>
      </c>
      <c r="GR31" s="5">
        <v>104453</v>
      </c>
      <c r="GS31" s="5">
        <v>116484</v>
      </c>
      <c r="GT31" s="5">
        <v>193313</v>
      </c>
      <c r="GU31" s="5">
        <v>118070</v>
      </c>
      <c r="GV31" s="5">
        <v>103800</v>
      </c>
      <c r="GW31" s="5">
        <v>104881</v>
      </c>
      <c r="GX31" s="5">
        <v>138181</v>
      </c>
      <c r="GY31" s="5">
        <v>165502</v>
      </c>
      <c r="GZ31" s="5">
        <v>124331</v>
      </c>
      <c r="HA31" s="5">
        <v>106970</v>
      </c>
      <c r="HB31" s="5">
        <v>181604</v>
      </c>
      <c r="HC31" s="5">
        <v>164144</v>
      </c>
      <c r="HD31" s="5">
        <v>52701</v>
      </c>
      <c r="HE31" s="5">
        <v>61773</v>
      </c>
      <c r="HF31" s="5">
        <v>99573</v>
      </c>
      <c r="HG31" s="5">
        <v>104708</v>
      </c>
      <c r="HH31" s="5">
        <v>66166</v>
      </c>
      <c r="HI31" s="5">
        <v>145403</v>
      </c>
      <c r="HJ31" s="5">
        <v>127952</v>
      </c>
      <c r="HK31" s="5">
        <v>139735</v>
      </c>
      <c r="HL31" s="5">
        <v>197762</v>
      </c>
      <c r="HM31" s="5">
        <v>158163</v>
      </c>
      <c r="HN31" s="5">
        <v>237066</v>
      </c>
      <c r="HO31" s="5">
        <v>178804</v>
      </c>
      <c r="HP31" s="5">
        <v>156883</v>
      </c>
      <c r="HQ31" s="5">
        <v>190135</v>
      </c>
      <c r="HR31" s="5">
        <v>143562</v>
      </c>
      <c r="HS31" s="5">
        <v>110159</v>
      </c>
      <c r="HT31" s="5">
        <v>116240</v>
      </c>
      <c r="HU31" s="5">
        <v>125986</v>
      </c>
      <c r="HV31" s="5">
        <v>164158</v>
      </c>
      <c r="HW31" s="5">
        <v>202214</v>
      </c>
      <c r="HX31" s="5">
        <v>183205</v>
      </c>
      <c r="HY31" s="5">
        <v>159342</v>
      </c>
      <c r="HZ31" s="5">
        <v>170164</v>
      </c>
      <c r="IA31" s="5">
        <v>236421</v>
      </c>
      <c r="IB31" s="5">
        <v>490582</v>
      </c>
      <c r="IC31" s="5">
        <v>987889</v>
      </c>
      <c r="ID31" s="5">
        <v>777322</v>
      </c>
      <c r="IE31" s="5">
        <v>791413</v>
      </c>
      <c r="IF31" s="5">
        <v>761416</v>
      </c>
      <c r="IG31" s="5">
        <v>735014</v>
      </c>
      <c r="IH31" s="5">
        <v>716320</v>
      </c>
      <c r="II31" s="5">
        <v>741530</v>
      </c>
      <c r="IJ31" s="5">
        <v>707719</v>
      </c>
      <c r="IK31" s="5">
        <v>860120</v>
      </c>
      <c r="IL31" s="5">
        <v>566520</v>
      </c>
      <c r="IM31" s="5">
        <v>588244</v>
      </c>
      <c r="IN31" s="5">
        <v>610681</v>
      </c>
      <c r="IO31" s="5">
        <v>593150</v>
      </c>
      <c r="IP31" s="5">
        <v>617417</v>
      </c>
      <c r="IQ31" s="5">
        <v>610012</v>
      </c>
      <c r="IR31" s="5">
        <v>585160</v>
      </c>
      <c r="IS31" s="5">
        <v>657258</v>
      </c>
      <c r="IT31" s="5">
        <v>635634</v>
      </c>
      <c r="IU31" s="5">
        <v>656506</v>
      </c>
      <c r="IV31" s="5">
        <v>599331</v>
      </c>
      <c r="IW31" s="5">
        <v>610529</v>
      </c>
      <c r="IX31" s="5">
        <v>539668</v>
      </c>
      <c r="IY31" s="5">
        <v>0</v>
      </c>
      <c r="IZ31" s="5">
        <v>0</v>
      </c>
      <c r="JA31" s="5">
        <v>0</v>
      </c>
      <c r="JB31" s="5">
        <v>2</v>
      </c>
      <c r="JC31" s="5">
        <v>2</v>
      </c>
      <c r="JD31" s="5">
        <v>5</v>
      </c>
      <c r="JE31" s="5">
        <v>0</v>
      </c>
      <c r="JF31" s="5">
        <v>0</v>
      </c>
      <c r="JG31" s="5">
        <v>0</v>
      </c>
      <c r="JH31" s="5">
        <v>4</v>
      </c>
      <c r="JI31" s="5">
        <v>13</v>
      </c>
      <c r="JJ31" s="5">
        <v>4</v>
      </c>
      <c r="JK31" s="5">
        <v>10276</v>
      </c>
      <c r="JL31" s="5">
        <v>12090</v>
      </c>
      <c r="JM31" s="5">
        <v>80024</v>
      </c>
      <c r="JN31" s="5">
        <v>40525</v>
      </c>
      <c r="JO31" s="5">
        <v>101201</v>
      </c>
      <c r="JP31" s="5">
        <v>88698</v>
      </c>
      <c r="JQ31" s="5">
        <v>44349</v>
      </c>
      <c r="JR31" s="5">
        <v>103214</v>
      </c>
      <c r="JS31" s="5">
        <v>83300</v>
      </c>
      <c r="JT31" s="5">
        <v>71787</v>
      </c>
      <c r="JU31" s="5">
        <v>64622</v>
      </c>
      <c r="JV31" s="5">
        <v>53608</v>
      </c>
      <c r="JW31" s="5">
        <v>76132</v>
      </c>
      <c r="JX31" s="5">
        <v>76814</v>
      </c>
      <c r="JY31" s="5">
        <v>81841</v>
      </c>
      <c r="JZ31" s="5">
        <v>87305</v>
      </c>
      <c r="KA31" s="5">
        <v>83120</v>
      </c>
      <c r="KB31" s="5">
        <v>108736</v>
      </c>
      <c r="KC31" s="5">
        <v>98807</v>
      </c>
      <c r="KD31" s="5">
        <v>103243</v>
      </c>
      <c r="KE31" s="5">
        <v>233656</v>
      </c>
      <c r="KF31" s="5">
        <v>173323</v>
      </c>
      <c r="KG31" s="5">
        <v>197804</v>
      </c>
      <c r="KH31" s="5">
        <v>185410</v>
      </c>
      <c r="KI31" s="5">
        <v>164592</v>
      </c>
      <c r="KJ31" s="5">
        <v>89942</v>
      </c>
      <c r="KK31" s="5">
        <v>87093</v>
      </c>
      <c r="KL31" s="5">
        <v>61940</v>
      </c>
      <c r="KM31" s="5">
        <v>27435</v>
      </c>
      <c r="KN31" s="5">
        <v>3431</v>
      </c>
      <c r="KO31" s="5">
        <v>27529</v>
      </c>
      <c r="KP31" s="5">
        <v>124800</v>
      </c>
      <c r="KQ31" s="5">
        <v>117277</v>
      </c>
      <c r="KR31" s="5">
        <v>89531</v>
      </c>
      <c r="KS31" s="5">
        <v>86598</v>
      </c>
      <c r="KT31" s="5">
        <v>54055</v>
      </c>
      <c r="KU31" s="5">
        <v>44997</v>
      </c>
      <c r="KV31" s="5">
        <v>42488</v>
      </c>
      <c r="KW31" s="5">
        <v>40853</v>
      </c>
      <c r="KX31" s="5">
        <v>19550</v>
      </c>
      <c r="KY31" s="5">
        <v>13734</v>
      </c>
      <c r="KZ31" s="5">
        <v>13368</v>
      </c>
      <c r="LA31" s="5">
        <v>13383</v>
      </c>
      <c r="LB31" s="5">
        <v>12469</v>
      </c>
      <c r="LC31" s="5">
        <v>12531</v>
      </c>
      <c r="LD31" s="5">
        <v>13322</v>
      </c>
      <c r="LE31" s="5">
        <v>12546</v>
      </c>
      <c r="LF31" s="5">
        <v>12261</v>
      </c>
      <c r="LG31" s="5">
        <v>15778</v>
      </c>
      <c r="LH31" s="5">
        <v>19338</v>
      </c>
      <c r="LI31" s="5">
        <v>19530</v>
      </c>
      <c r="LJ31" s="5">
        <v>17549</v>
      </c>
      <c r="LK31" s="5">
        <v>973</v>
      </c>
      <c r="LL31" s="5">
        <v>944</v>
      </c>
      <c r="LM31" s="5">
        <v>981</v>
      </c>
      <c r="LN31" s="5">
        <v>1051</v>
      </c>
      <c r="LO31" s="5">
        <v>1256</v>
      </c>
      <c r="LP31" s="5">
        <v>651</v>
      </c>
      <c r="LQ31" s="5">
        <v>918</v>
      </c>
      <c r="LR31" s="5">
        <v>773</v>
      </c>
      <c r="LS31" s="5">
        <v>657</v>
      </c>
      <c r="LT31" s="5">
        <v>1186</v>
      </c>
      <c r="LU31" s="5">
        <v>1360</v>
      </c>
      <c r="LV31" s="5">
        <v>1772</v>
      </c>
      <c r="LW31" s="5">
        <v>1810</v>
      </c>
      <c r="LX31" s="5">
        <v>1299</v>
      </c>
      <c r="LY31" s="5">
        <v>2203</v>
      </c>
      <c r="LZ31" s="5">
        <v>2444</v>
      </c>
      <c r="MA31" s="5">
        <v>2557</v>
      </c>
      <c r="MB31" s="5">
        <v>3646</v>
      </c>
      <c r="MC31" s="5">
        <v>4833</v>
      </c>
      <c r="MD31" s="5">
        <v>3366</v>
      </c>
      <c r="ME31" s="5">
        <v>5371</v>
      </c>
      <c r="MF31" s="5">
        <v>6191</v>
      </c>
      <c r="MG31" s="5">
        <v>3739</v>
      </c>
      <c r="MH31" s="5">
        <v>5125</v>
      </c>
      <c r="MI31" s="5">
        <v>6652</v>
      </c>
      <c r="MJ31" s="5">
        <v>5093</v>
      </c>
      <c r="MK31" s="5">
        <v>6261</v>
      </c>
      <c r="ML31" s="5">
        <v>5081</v>
      </c>
      <c r="MM31" s="5">
        <v>7775</v>
      </c>
      <c r="MN31" s="5">
        <v>7417</v>
      </c>
      <c r="MO31" s="5">
        <v>11985</v>
      </c>
      <c r="MP31" s="5">
        <v>9423</v>
      </c>
      <c r="MQ31" s="5">
        <v>0</v>
      </c>
      <c r="MR31" s="5">
        <v>0</v>
      </c>
      <c r="MS31" s="5">
        <v>1</v>
      </c>
      <c r="MT31" s="5">
        <v>-1</v>
      </c>
      <c r="MU31" s="5">
        <v>0</v>
      </c>
      <c r="MV31" s="5">
        <v>0</v>
      </c>
      <c r="MW31" s="5">
        <v>0</v>
      </c>
      <c r="MX31" s="5">
        <v>0</v>
      </c>
      <c r="MY31" s="5">
        <v>0</v>
      </c>
      <c r="MZ31" s="5">
        <v>2</v>
      </c>
      <c r="NA31" s="5">
        <v>178</v>
      </c>
      <c r="NB31" s="5">
        <v>318</v>
      </c>
      <c r="NC31" s="5">
        <v>359</v>
      </c>
      <c r="ND31" s="5">
        <v>2462</v>
      </c>
      <c r="NE31" s="5" t="s">
        <v>220</v>
      </c>
      <c r="NF31" s="5" t="s">
        <v>220</v>
      </c>
      <c r="NG31" s="5" t="s">
        <v>220</v>
      </c>
      <c r="NH31" s="5" t="s">
        <v>220</v>
      </c>
      <c r="NI31" s="5" t="s">
        <v>220</v>
      </c>
      <c r="NJ31" s="5" t="s">
        <v>220</v>
      </c>
      <c r="NK31" s="5" t="s">
        <v>220</v>
      </c>
      <c r="NL31" s="5" t="s">
        <v>220</v>
      </c>
      <c r="NM31" s="5" t="s">
        <v>220</v>
      </c>
      <c r="NN31" s="5" t="s">
        <v>220</v>
      </c>
      <c r="NO31" s="5" t="s">
        <v>220</v>
      </c>
      <c r="NP31" s="5" t="s">
        <v>220</v>
      </c>
      <c r="NQ31" s="5" t="s">
        <v>220</v>
      </c>
      <c r="NR31" s="5" t="s">
        <v>220</v>
      </c>
      <c r="NS31" s="5" t="s">
        <v>220</v>
      </c>
      <c r="NT31" s="5" t="s">
        <v>220</v>
      </c>
      <c r="NU31" s="5" t="s">
        <v>220</v>
      </c>
      <c r="NV31" s="5" t="s">
        <v>220</v>
      </c>
      <c r="NW31" s="5">
        <v>0</v>
      </c>
      <c r="NX31" s="5">
        <v>0</v>
      </c>
      <c r="NY31" s="5">
        <v>0</v>
      </c>
      <c r="NZ31" s="5">
        <v>0</v>
      </c>
      <c r="OA31" s="5">
        <v>0</v>
      </c>
      <c r="OB31" s="5">
        <v>0</v>
      </c>
      <c r="OC31" s="5">
        <v>0</v>
      </c>
      <c r="OD31" s="5">
        <v>0</v>
      </c>
      <c r="OE31" s="5">
        <v>0</v>
      </c>
      <c r="OF31" s="5">
        <v>0</v>
      </c>
      <c r="OG31" s="5">
        <v>0</v>
      </c>
      <c r="OH31" s="5">
        <v>0</v>
      </c>
      <c r="OI31" s="5">
        <v>0</v>
      </c>
      <c r="OJ31" s="5">
        <v>0</v>
      </c>
      <c r="OK31" s="5" t="s">
        <v>220</v>
      </c>
      <c r="OL31" s="5" t="s">
        <v>220</v>
      </c>
      <c r="OM31" s="5" t="s">
        <v>220</v>
      </c>
      <c r="ON31" s="5" t="s">
        <v>220</v>
      </c>
      <c r="OO31" s="5" t="s">
        <v>220</v>
      </c>
      <c r="OP31" s="5" t="s">
        <v>220</v>
      </c>
      <c r="OQ31" s="5" t="s">
        <v>220</v>
      </c>
      <c r="OR31" s="5" t="s">
        <v>220</v>
      </c>
      <c r="OS31" s="5" t="s">
        <v>220</v>
      </c>
      <c r="OT31" s="5" t="s">
        <v>220</v>
      </c>
      <c r="OU31" s="5" t="s">
        <v>220</v>
      </c>
      <c r="OV31" s="5" t="s">
        <v>220</v>
      </c>
      <c r="OW31" s="5" t="s">
        <v>220</v>
      </c>
      <c r="OX31" s="5" t="s">
        <v>220</v>
      </c>
      <c r="OY31" s="5" t="s">
        <v>220</v>
      </c>
      <c r="OZ31" s="5" t="s">
        <v>220</v>
      </c>
      <c r="PA31" s="5" t="s">
        <v>220</v>
      </c>
      <c r="PB31" s="5" t="s">
        <v>220</v>
      </c>
      <c r="PC31" s="5">
        <v>8228</v>
      </c>
      <c r="PD31" s="5">
        <v>7807</v>
      </c>
      <c r="PE31" s="5">
        <v>7930</v>
      </c>
      <c r="PF31" s="5">
        <v>8312</v>
      </c>
      <c r="PG31" s="5">
        <v>8027</v>
      </c>
      <c r="PH31" s="5">
        <v>6725</v>
      </c>
      <c r="PI31" s="5">
        <v>4019</v>
      </c>
      <c r="PJ31" s="5">
        <v>5142</v>
      </c>
      <c r="PK31" s="5">
        <v>5996</v>
      </c>
      <c r="PL31" s="5">
        <v>9233</v>
      </c>
      <c r="PM31" s="5">
        <v>9624</v>
      </c>
      <c r="PN31" s="5">
        <v>14459</v>
      </c>
      <c r="PO31" s="5">
        <v>13412</v>
      </c>
      <c r="PP31" s="5">
        <v>12585</v>
      </c>
      <c r="PQ31" s="5">
        <v>10985</v>
      </c>
      <c r="PR31" s="5">
        <v>8582</v>
      </c>
      <c r="PS31" s="5">
        <v>18126</v>
      </c>
      <c r="PT31" s="5">
        <v>13005</v>
      </c>
      <c r="PU31" s="5">
        <v>15659</v>
      </c>
      <c r="PV31" s="5">
        <v>21254</v>
      </c>
      <c r="PW31" s="5">
        <v>22469</v>
      </c>
      <c r="PX31" s="5">
        <v>29055</v>
      </c>
      <c r="PY31" s="5">
        <v>29533</v>
      </c>
      <c r="PZ31" s="5">
        <v>25751</v>
      </c>
      <c r="QA31" s="5">
        <v>21967</v>
      </c>
      <c r="QB31" s="5">
        <v>12684</v>
      </c>
      <c r="QC31" s="5">
        <v>30822</v>
      </c>
      <c r="QD31" s="5">
        <v>16523</v>
      </c>
      <c r="QE31" s="5">
        <v>23403</v>
      </c>
      <c r="QF31" s="5">
        <v>23176</v>
      </c>
      <c r="QG31" s="5">
        <v>27090</v>
      </c>
      <c r="QH31" s="5">
        <v>31735</v>
      </c>
      <c r="QI31" s="5">
        <v>55279</v>
      </c>
      <c r="QJ31" s="5">
        <v>47023</v>
      </c>
      <c r="QK31" s="5">
        <v>45883</v>
      </c>
      <c r="QL31" s="5">
        <v>39515</v>
      </c>
      <c r="QM31" s="5">
        <v>34826</v>
      </c>
      <c r="QN31" s="5">
        <v>29514</v>
      </c>
      <c r="QO31" s="5">
        <v>31026</v>
      </c>
      <c r="QP31" s="5">
        <v>43649</v>
      </c>
      <c r="QQ31" s="5">
        <v>34002</v>
      </c>
      <c r="QR31" s="5">
        <v>33606</v>
      </c>
      <c r="QS31" s="5">
        <v>28772</v>
      </c>
      <c r="QT31" s="5">
        <v>47607</v>
      </c>
      <c r="QU31" s="5">
        <v>39384</v>
      </c>
      <c r="QV31" s="5">
        <v>38754</v>
      </c>
      <c r="QW31" s="5">
        <v>40446</v>
      </c>
      <c r="QX31" s="5">
        <v>32770</v>
      </c>
      <c r="QY31" s="5">
        <v>38548</v>
      </c>
      <c r="QZ31" s="5">
        <v>38583</v>
      </c>
      <c r="RA31" s="5">
        <v>34821</v>
      </c>
      <c r="RB31" s="5">
        <v>37079</v>
      </c>
      <c r="RC31" s="5">
        <v>37459</v>
      </c>
      <c r="RD31" s="5">
        <v>28017</v>
      </c>
      <c r="RE31" s="5">
        <v>19773</v>
      </c>
      <c r="RF31" s="5">
        <v>40209</v>
      </c>
      <c r="RG31" s="5">
        <v>30222</v>
      </c>
      <c r="RH31" s="5">
        <v>29923</v>
      </c>
      <c r="RI31" s="5">
        <v>24984</v>
      </c>
      <c r="RJ31" s="5">
        <v>27785</v>
      </c>
      <c r="RK31" s="5">
        <v>22508</v>
      </c>
      <c r="RL31" s="5">
        <v>20984</v>
      </c>
      <c r="RM31" s="5">
        <v>14960</v>
      </c>
      <c r="RN31" s="5">
        <v>19455</v>
      </c>
      <c r="RO31" s="5">
        <v>27072</v>
      </c>
      <c r="RP31" s="5">
        <v>27674</v>
      </c>
      <c r="RQ31" s="5">
        <v>24926</v>
      </c>
      <c r="RR31" s="5">
        <v>24518</v>
      </c>
      <c r="RS31" s="5">
        <v>24034</v>
      </c>
      <c r="RT31" s="5">
        <v>18862</v>
      </c>
      <c r="RU31" s="5">
        <v>18809</v>
      </c>
      <c r="RV31" s="5">
        <v>21442</v>
      </c>
      <c r="RW31" s="5">
        <v>19471</v>
      </c>
      <c r="RX31" s="5">
        <v>26352</v>
      </c>
      <c r="RY31" s="5">
        <v>25447</v>
      </c>
      <c r="RZ31" s="5">
        <v>27816</v>
      </c>
      <c r="SA31" s="5">
        <v>32441</v>
      </c>
      <c r="SB31" s="5">
        <v>29114</v>
      </c>
      <c r="SC31" s="5">
        <v>25828</v>
      </c>
      <c r="SD31" s="5">
        <v>21864</v>
      </c>
      <c r="SE31" s="5">
        <v>25571</v>
      </c>
      <c r="SF31" s="5">
        <v>18407</v>
      </c>
      <c r="SG31" s="5">
        <v>23445</v>
      </c>
      <c r="SH31" s="5">
        <v>51227</v>
      </c>
      <c r="SI31" s="5">
        <v>44746</v>
      </c>
      <c r="SJ31" s="5">
        <v>26252</v>
      </c>
      <c r="SK31" s="5">
        <v>29271</v>
      </c>
      <c r="SL31" s="5">
        <v>29333</v>
      </c>
      <c r="SM31" s="5">
        <v>28299</v>
      </c>
      <c r="SN31" s="5">
        <v>22023</v>
      </c>
      <c r="SO31" s="5">
        <v>23718</v>
      </c>
      <c r="SP31" s="5">
        <v>30566</v>
      </c>
      <c r="SQ31" s="5">
        <v>29227</v>
      </c>
      <c r="SR31" s="5">
        <v>29404</v>
      </c>
      <c r="SS31" s="5">
        <v>19764</v>
      </c>
      <c r="ST31" s="5">
        <v>21401</v>
      </c>
      <c r="SU31" s="5">
        <v>19041</v>
      </c>
      <c r="SV31" s="5">
        <v>20325</v>
      </c>
      <c r="SW31" s="5">
        <v>16833</v>
      </c>
      <c r="SX31" s="5">
        <v>7415</v>
      </c>
      <c r="SY31" s="5">
        <v>13144</v>
      </c>
      <c r="SZ31" s="5">
        <v>16051</v>
      </c>
      <c r="TA31" s="5">
        <v>17273</v>
      </c>
      <c r="TB31" s="5">
        <v>25392</v>
      </c>
      <c r="TC31" s="5">
        <v>10121</v>
      </c>
      <c r="TD31" s="5">
        <v>3594</v>
      </c>
      <c r="TE31" s="5">
        <v>3231</v>
      </c>
      <c r="TF31" s="5">
        <v>3502</v>
      </c>
      <c r="TG31" s="5">
        <v>3275</v>
      </c>
      <c r="TH31" s="5">
        <v>2990</v>
      </c>
      <c r="TI31" s="5">
        <v>4128</v>
      </c>
      <c r="TJ31" s="5">
        <v>5338</v>
      </c>
      <c r="TK31" s="5">
        <v>1346</v>
      </c>
      <c r="TL31" s="5">
        <v>129</v>
      </c>
      <c r="TM31" s="5">
        <v>-473</v>
      </c>
      <c r="TN31" s="5">
        <v>870</v>
      </c>
      <c r="TO31" s="5">
        <v>8605</v>
      </c>
      <c r="TP31" s="5">
        <v>8058</v>
      </c>
      <c r="TQ31" s="5">
        <v>21007</v>
      </c>
      <c r="TR31" s="5">
        <v>21933</v>
      </c>
      <c r="TS31" s="5">
        <v>15901</v>
      </c>
      <c r="TT31" s="5">
        <v>14708</v>
      </c>
      <c r="TU31" s="5">
        <v>13872</v>
      </c>
      <c r="TV31" s="5">
        <v>6950</v>
      </c>
      <c r="TW31" s="5">
        <v>6764</v>
      </c>
      <c r="TX31" s="5">
        <v>7517</v>
      </c>
      <c r="TY31" s="5">
        <v>7718</v>
      </c>
      <c r="TZ31" s="5">
        <v>5866</v>
      </c>
      <c r="UA31" s="5">
        <v>349</v>
      </c>
      <c r="UB31" s="5">
        <v>722</v>
      </c>
      <c r="UC31" s="5">
        <v>887</v>
      </c>
      <c r="UD31" s="5">
        <v>577</v>
      </c>
      <c r="UE31" s="5">
        <v>475</v>
      </c>
      <c r="UF31" s="5">
        <v>422</v>
      </c>
      <c r="UG31" s="5">
        <v>331</v>
      </c>
      <c r="UH31" s="5">
        <v>1049</v>
      </c>
      <c r="UI31" s="5">
        <v>1198</v>
      </c>
      <c r="UJ31" s="5">
        <v>1088</v>
      </c>
      <c r="UK31" s="5">
        <v>955</v>
      </c>
      <c r="UL31" s="5">
        <v>1631</v>
      </c>
      <c r="UM31" s="5">
        <v>1593</v>
      </c>
      <c r="UN31" s="5">
        <v>1915</v>
      </c>
      <c r="UO31" s="5">
        <v>1725</v>
      </c>
      <c r="UP31" s="5">
        <v>1704</v>
      </c>
      <c r="UQ31" s="5">
        <v>2758</v>
      </c>
      <c r="UR31" s="5">
        <v>4966</v>
      </c>
      <c r="US31" s="5">
        <v>6676</v>
      </c>
      <c r="UT31" s="5">
        <v>15309</v>
      </c>
      <c r="UU31" s="5">
        <v>14951</v>
      </c>
      <c r="UV31" s="5">
        <v>7600</v>
      </c>
      <c r="UW31" s="5">
        <v>2485</v>
      </c>
      <c r="UX31" s="5">
        <v>3032</v>
      </c>
      <c r="UY31" s="5">
        <v>2569</v>
      </c>
      <c r="UZ31" s="5">
        <v>1036</v>
      </c>
      <c r="VA31" s="5">
        <v>1186</v>
      </c>
      <c r="VB31" s="5">
        <v>1095</v>
      </c>
      <c r="VC31" s="5">
        <v>1012</v>
      </c>
      <c r="VD31" s="5">
        <v>557</v>
      </c>
      <c r="VE31" s="5">
        <v>2215</v>
      </c>
      <c r="VF31" s="5">
        <v>857</v>
      </c>
      <c r="VG31" s="5">
        <v>90080</v>
      </c>
      <c r="VH31" s="5">
        <v>41176</v>
      </c>
      <c r="VI31" s="5">
        <v>57572</v>
      </c>
      <c r="VJ31" s="5">
        <v>78183</v>
      </c>
      <c r="VK31" s="5">
        <v>23609</v>
      </c>
      <c r="VL31" s="5">
        <v>67853</v>
      </c>
      <c r="VM31" s="5">
        <v>-2988</v>
      </c>
      <c r="VN31" s="5">
        <v>54786</v>
      </c>
      <c r="VO31" s="5">
        <v>44959</v>
      </c>
      <c r="VP31" s="5">
        <v>39249</v>
      </c>
      <c r="VQ31" s="5">
        <v>58401</v>
      </c>
      <c r="VR31" s="5">
        <v>33562</v>
      </c>
      <c r="VS31" s="5">
        <v>50045</v>
      </c>
      <c r="VT31" s="5">
        <v>52251</v>
      </c>
      <c r="VU31" s="5">
        <v>99356</v>
      </c>
      <c r="VV31" s="5">
        <v>126238</v>
      </c>
      <c r="VW31" s="5">
        <v>94795</v>
      </c>
      <c r="VX31" s="5">
        <v>153573</v>
      </c>
      <c r="VY31" s="5">
        <v>107419</v>
      </c>
      <c r="VZ31" s="5">
        <v>104296</v>
      </c>
      <c r="WA31" s="5">
        <v>95043</v>
      </c>
      <c r="WB31" s="5">
        <v>75995</v>
      </c>
      <c r="WC31" s="5">
        <v>88951</v>
      </c>
      <c r="WD31" s="5">
        <v>78181</v>
      </c>
      <c r="WE31" s="5">
        <v>80130</v>
      </c>
      <c r="WF31" s="5">
        <v>79549</v>
      </c>
      <c r="WG31" s="5">
        <v>224210</v>
      </c>
      <c r="WH31" s="5">
        <v>73333</v>
      </c>
      <c r="WI31" s="5">
        <v>76331</v>
      </c>
      <c r="WJ31" s="5">
        <v>74899</v>
      </c>
      <c r="WK31" s="5">
        <v>80613</v>
      </c>
      <c r="WL31" s="5">
        <v>81640</v>
      </c>
      <c r="WM31" s="5">
        <v>2186</v>
      </c>
      <c r="WN31" s="5">
        <v>1318</v>
      </c>
      <c r="WO31" s="5">
        <v>1348</v>
      </c>
      <c r="WP31" s="5">
        <v>1188</v>
      </c>
      <c r="WQ31" s="5">
        <v>1081</v>
      </c>
      <c r="WR31" s="5">
        <v>848</v>
      </c>
      <c r="WS31" s="5">
        <v>1245</v>
      </c>
      <c r="WT31" s="5">
        <v>949</v>
      </c>
      <c r="WU31" s="5">
        <v>2747</v>
      </c>
      <c r="WV31" s="5">
        <v>1995</v>
      </c>
      <c r="WW31" s="5">
        <v>1534</v>
      </c>
      <c r="WX31" s="5">
        <v>1814</v>
      </c>
      <c r="WY31" s="5">
        <v>2144</v>
      </c>
      <c r="WZ31" s="5">
        <v>1776</v>
      </c>
      <c r="XA31" s="5">
        <v>428</v>
      </c>
      <c r="XB31" s="5">
        <v>1383</v>
      </c>
      <c r="XC31" s="5">
        <v>1180</v>
      </c>
      <c r="XD31" s="5">
        <v>834</v>
      </c>
      <c r="XE31" s="5">
        <v>861</v>
      </c>
      <c r="XF31" s="5">
        <v>1483</v>
      </c>
      <c r="XG31" s="5">
        <v>3103</v>
      </c>
      <c r="XH31" s="5">
        <v>3</v>
      </c>
      <c r="XI31" s="5">
        <v>1802</v>
      </c>
      <c r="XJ31" s="5">
        <v>1797</v>
      </c>
      <c r="XK31" s="5">
        <v>2485</v>
      </c>
      <c r="XL31" s="5">
        <v>1803</v>
      </c>
      <c r="XM31" s="5">
        <v>1828</v>
      </c>
      <c r="XN31" s="5">
        <v>2618</v>
      </c>
      <c r="XO31" s="5">
        <v>2412</v>
      </c>
      <c r="XP31" s="5">
        <v>948</v>
      </c>
      <c r="XQ31" s="5">
        <v>1027</v>
      </c>
      <c r="XR31" s="5">
        <v>825</v>
      </c>
      <c r="XS31" s="2">
        <v>3755</v>
      </c>
      <c r="XT31" s="3" t="s">
        <v>222</v>
      </c>
      <c r="XU31" s="3" t="s">
        <v>222</v>
      </c>
      <c r="XV31" s="3" t="s">
        <v>221</v>
      </c>
      <c r="XW31" s="3" t="s">
        <v>221</v>
      </c>
      <c r="XX31" s="3" t="s">
        <v>222</v>
      </c>
      <c r="XY31" s="3" t="s">
        <v>222</v>
      </c>
      <c r="XZ31" s="3" t="s">
        <v>241</v>
      </c>
    </row>
    <row r="32" spans="1:650" x14ac:dyDescent="0.3">
      <c r="A32" s="1" t="s">
        <v>30</v>
      </c>
      <c r="B32" s="2">
        <v>4056985</v>
      </c>
      <c r="C32" s="5" t="s">
        <v>220</v>
      </c>
      <c r="D32" s="5" t="s">
        <v>220</v>
      </c>
      <c r="E32" s="5" t="s">
        <v>220</v>
      </c>
      <c r="F32" s="5" t="s">
        <v>220</v>
      </c>
      <c r="G32" s="5" t="s">
        <v>220</v>
      </c>
      <c r="H32" s="5" t="s">
        <v>220</v>
      </c>
      <c r="I32" s="5" t="s">
        <v>220</v>
      </c>
      <c r="J32" s="5" t="s">
        <v>220</v>
      </c>
      <c r="K32" s="5" t="s">
        <v>220</v>
      </c>
      <c r="L32" s="5">
        <v>8751</v>
      </c>
      <c r="M32" s="5">
        <v>3331</v>
      </c>
      <c r="N32" s="5">
        <v>8703</v>
      </c>
      <c r="O32" s="5">
        <v>16269</v>
      </c>
      <c r="P32" s="5">
        <v>4884</v>
      </c>
      <c r="Q32" s="5">
        <v>7023</v>
      </c>
      <c r="R32" s="5">
        <v>10007</v>
      </c>
      <c r="S32" s="5">
        <v>14805</v>
      </c>
      <c r="T32" s="5">
        <v>14330</v>
      </c>
      <c r="U32" s="5">
        <v>3299</v>
      </c>
      <c r="V32" s="5">
        <v>6618</v>
      </c>
      <c r="W32" s="5">
        <v>5586</v>
      </c>
      <c r="X32" s="5">
        <v>1617</v>
      </c>
      <c r="Y32" s="5">
        <v>0</v>
      </c>
      <c r="Z32" s="5">
        <v>0</v>
      </c>
      <c r="AA32" s="5">
        <v>0</v>
      </c>
      <c r="AB32" s="5">
        <v>0</v>
      </c>
      <c r="AC32" s="5">
        <v>0</v>
      </c>
      <c r="AD32" s="5">
        <v>0</v>
      </c>
      <c r="AE32" s="5">
        <v>0</v>
      </c>
      <c r="AF32" s="5">
        <v>0</v>
      </c>
      <c r="AG32" s="5">
        <v>0</v>
      </c>
      <c r="AH32" s="5">
        <v>0</v>
      </c>
      <c r="AI32" s="5" t="s">
        <v>220</v>
      </c>
      <c r="AJ32" s="5" t="s">
        <v>220</v>
      </c>
      <c r="AK32" s="5" t="s">
        <v>220</v>
      </c>
      <c r="AL32" s="5" t="s">
        <v>220</v>
      </c>
      <c r="AM32" s="5" t="s">
        <v>220</v>
      </c>
      <c r="AN32" s="5" t="s">
        <v>220</v>
      </c>
      <c r="AO32" s="5" t="s">
        <v>220</v>
      </c>
      <c r="AP32" s="5" t="s">
        <v>220</v>
      </c>
      <c r="AQ32" s="5" t="s">
        <v>220</v>
      </c>
      <c r="AR32" s="5">
        <v>60659</v>
      </c>
      <c r="AS32" s="5">
        <v>346916</v>
      </c>
      <c r="AT32" s="5">
        <v>280386</v>
      </c>
      <c r="AU32" s="5">
        <v>284846</v>
      </c>
      <c r="AV32" s="5">
        <v>26782</v>
      </c>
      <c r="AW32" s="5">
        <v>305396</v>
      </c>
      <c r="AX32" s="5">
        <v>51234</v>
      </c>
      <c r="AY32" s="5">
        <v>31873</v>
      </c>
      <c r="AZ32" s="5">
        <v>9742</v>
      </c>
      <c r="BA32" s="5">
        <v>14341</v>
      </c>
      <c r="BB32" s="5">
        <v>21547</v>
      </c>
      <c r="BC32" s="5">
        <v>18931</v>
      </c>
      <c r="BD32" s="5">
        <v>4835</v>
      </c>
      <c r="BE32" s="5">
        <v>35790</v>
      </c>
      <c r="BF32" s="5">
        <v>35461</v>
      </c>
      <c r="BG32" s="5">
        <v>26782</v>
      </c>
      <c r="BH32" s="5">
        <v>20226</v>
      </c>
      <c r="BI32" s="5">
        <v>18841</v>
      </c>
      <c r="BJ32" s="5">
        <v>14725</v>
      </c>
      <c r="BK32" s="5">
        <v>873476</v>
      </c>
      <c r="BL32" s="5">
        <v>16474</v>
      </c>
      <c r="BM32" s="5">
        <v>21881</v>
      </c>
      <c r="BN32" s="5">
        <v>25230</v>
      </c>
      <c r="BO32" s="5" t="s">
        <v>220</v>
      </c>
      <c r="BP32" s="5" t="s">
        <v>220</v>
      </c>
      <c r="BQ32" s="5" t="s">
        <v>220</v>
      </c>
      <c r="BR32" s="5" t="s">
        <v>220</v>
      </c>
      <c r="BS32" s="5" t="s">
        <v>220</v>
      </c>
      <c r="BT32" s="5" t="s">
        <v>220</v>
      </c>
      <c r="BU32" s="5" t="s">
        <v>220</v>
      </c>
      <c r="BV32" s="5" t="s">
        <v>220</v>
      </c>
      <c r="BW32" s="5" t="s">
        <v>220</v>
      </c>
      <c r="BX32" s="5">
        <v>41395</v>
      </c>
      <c r="BY32" s="5">
        <v>48884</v>
      </c>
      <c r="BZ32" s="5">
        <v>66889</v>
      </c>
      <c r="CA32" s="5">
        <v>26897</v>
      </c>
      <c r="CB32" s="5">
        <v>32298</v>
      </c>
      <c r="CC32" s="5">
        <v>18094</v>
      </c>
      <c r="CD32" s="5">
        <v>8488</v>
      </c>
      <c r="CE32" s="5">
        <v>13336</v>
      </c>
      <c r="CF32" s="5">
        <v>14342</v>
      </c>
      <c r="CG32" s="5">
        <v>45431</v>
      </c>
      <c r="CH32" s="5">
        <v>11183</v>
      </c>
      <c r="CI32" s="5">
        <v>12094</v>
      </c>
      <c r="CJ32" s="5">
        <v>6595</v>
      </c>
      <c r="CK32" s="5">
        <v>11372</v>
      </c>
      <c r="CL32" s="5">
        <v>12369</v>
      </c>
      <c r="CM32" s="5">
        <v>8389</v>
      </c>
      <c r="CN32" s="5">
        <v>12061</v>
      </c>
      <c r="CO32" s="5">
        <v>4730</v>
      </c>
      <c r="CP32" s="5">
        <v>11711</v>
      </c>
      <c r="CQ32" s="5">
        <v>15497</v>
      </c>
      <c r="CR32" s="5">
        <v>5074</v>
      </c>
      <c r="CS32" s="5">
        <v>5437</v>
      </c>
      <c r="CT32" s="5">
        <v>1878</v>
      </c>
      <c r="CU32" s="5" t="s">
        <v>220</v>
      </c>
      <c r="CV32" s="5" t="s">
        <v>220</v>
      </c>
      <c r="CW32" s="5" t="s">
        <v>220</v>
      </c>
      <c r="CX32" s="5" t="s">
        <v>220</v>
      </c>
      <c r="CY32" s="5" t="s">
        <v>220</v>
      </c>
      <c r="CZ32" s="5" t="s">
        <v>220</v>
      </c>
      <c r="DA32" s="5" t="s">
        <v>220</v>
      </c>
      <c r="DB32" s="5" t="s">
        <v>220</v>
      </c>
      <c r="DC32" s="5" t="s">
        <v>220</v>
      </c>
      <c r="DD32" s="5">
        <v>77148</v>
      </c>
      <c r="DE32" s="5">
        <v>144748</v>
      </c>
      <c r="DF32" s="5">
        <v>93096</v>
      </c>
      <c r="DG32" s="5">
        <v>96786</v>
      </c>
      <c r="DH32" s="5">
        <v>154801</v>
      </c>
      <c r="DI32" s="5">
        <v>52598</v>
      </c>
      <c r="DJ32" s="5">
        <v>60462</v>
      </c>
      <c r="DK32" s="5">
        <v>56184</v>
      </c>
      <c r="DL32" s="5">
        <v>62200</v>
      </c>
      <c r="DM32" s="5">
        <v>75117</v>
      </c>
      <c r="DN32" s="5">
        <v>77568</v>
      </c>
      <c r="DO32" s="5">
        <v>108729</v>
      </c>
      <c r="DP32" s="5">
        <v>21139</v>
      </c>
      <c r="DQ32" s="5">
        <v>51176</v>
      </c>
      <c r="DR32" s="5">
        <v>51263</v>
      </c>
      <c r="DS32" s="5">
        <v>51131</v>
      </c>
      <c r="DT32" s="5">
        <v>47634</v>
      </c>
      <c r="DU32" s="5">
        <v>41711</v>
      </c>
      <c r="DV32" s="5">
        <v>39908</v>
      </c>
      <c r="DW32" s="5">
        <v>38955</v>
      </c>
      <c r="DX32" s="5">
        <v>50358</v>
      </c>
      <c r="DY32" s="5">
        <v>41884</v>
      </c>
      <c r="DZ32" s="5">
        <v>39971</v>
      </c>
      <c r="EA32" s="5" t="s">
        <v>220</v>
      </c>
      <c r="EB32" s="5" t="s">
        <v>220</v>
      </c>
      <c r="EC32" s="5" t="s">
        <v>220</v>
      </c>
      <c r="ED32" s="5" t="s">
        <v>220</v>
      </c>
      <c r="EE32" s="5" t="s">
        <v>220</v>
      </c>
      <c r="EF32" s="5" t="s">
        <v>220</v>
      </c>
      <c r="EG32" s="5" t="s">
        <v>220</v>
      </c>
      <c r="EH32" s="5" t="s">
        <v>220</v>
      </c>
      <c r="EI32" s="5" t="s">
        <v>220</v>
      </c>
      <c r="EJ32" s="5">
        <v>3278</v>
      </c>
      <c r="EK32" s="5">
        <v>6856</v>
      </c>
      <c r="EL32" s="5">
        <v>9577</v>
      </c>
      <c r="EM32" s="5">
        <v>1943</v>
      </c>
      <c r="EN32" s="5">
        <v>7863</v>
      </c>
      <c r="EO32" s="5">
        <v>1826</v>
      </c>
      <c r="EP32" s="5">
        <v>2142</v>
      </c>
      <c r="EQ32" s="5">
        <v>6231</v>
      </c>
      <c r="ER32" s="5">
        <v>1376</v>
      </c>
      <c r="ES32" s="5">
        <v>1118</v>
      </c>
      <c r="ET32" s="5">
        <v>5648</v>
      </c>
      <c r="EU32" s="5">
        <v>6035</v>
      </c>
      <c r="EV32" s="5">
        <v>16422</v>
      </c>
      <c r="EW32" s="5">
        <v>10174</v>
      </c>
      <c r="EX32" s="5">
        <v>3884</v>
      </c>
      <c r="EY32" s="5">
        <v>1156</v>
      </c>
      <c r="EZ32" s="5">
        <v>1879</v>
      </c>
      <c r="FA32" s="5">
        <v>841</v>
      </c>
      <c r="FB32" s="5">
        <v>1644</v>
      </c>
      <c r="FC32" s="5">
        <v>6682</v>
      </c>
      <c r="FD32" s="5">
        <v>1946</v>
      </c>
      <c r="FE32" s="5">
        <v>2391</v>
      </c>
      <c r="FF32" s="5">
        <v>2295</v>
      </c>
      <c r="FG32" s="5" t="s">
        <v>220</v>
      </c>
      <c r="FH32" s="5" t="s">
        <v>220</v>
      </c>
      <c r="FI32" s="5" t="s">
        <v>220</v>
      </c>
      <c r="FJ32" s="5" t="s">
        <v>220</v>
      </c>
      <c r="FK32" s="5" t="s">
        <v>220</v>
      </c>
      <c r="FL32" s="5" t="s">
        <v>220</v>
      </c>
      <c r="FM32" s="5" t="s">
        <v>220</v>
      </c>
      <c r="FN32" s="5" t="s">
        <v>220</v>
      </c>
      <c r="FO32" s="5" t="s">
        <v>220</v>
      </c>
      <c r="FP32" s="5">
        <v>0</v>
      </c>
      <c r="FQ32" s="5">
        <v>0</v>
      </c>
      <c r="FR32" s="5">
        <v>0</v>
      </c>
      <c r="FS32" s="5">
        <v>0</v>
      </c>
      <c r="FT32" s="5">
        <v>0</v>
      </c>
      <c r="FU32" s="5" t="s">
        <v>220</v>
      </c>
      <c r="FV32" s="5" t="s">
        <v>220</v>
      </c>
      <c r="FW32" s="5" t="s">
        <v>220</v>
      </c>
      <c r="FX32" s="5" t="s">
        <v>220</v>
      </c>
      <c r="FY32" s="5" t="s">
        <v>220</v>
      </c>
      <c r="FZ32" s="5" t="s">
        <v>220</v>
      </c>
      <c r="GA32" s="5" t="s">
        <v>220</v>
      </c>
      <c r="GB32" s="5" t="s">
        <v>220</v>
      </c>
      <c r="GC32" s="5" t="s">
        <v>220</v>
      </c>
      <c r="GD32" s="5" t="s">
        <v>220</v>
      </c>
      <c r="GE32" s="5" t="s">
        <v>220</v>
      </c>
      <c r="GF32" s="5" t="s">
        <v>220</v>
      </c>
      <c r="GG32" s="5" t="s">
        <v>220</v>
      </c>
      <c r="GH32" s="5" t="s">
        <v>220</v>
      </c>
      <c r="GI32" s="5" t="s">
        <v>220</v>
      </c>
      <c r="GJ32" s="5" t="s">
        <v>220</v>
      </c>
      <c r="GK32" s="5" t="s">
        <v>220</v>
      </c>
      <c r="GL32" s="5" t="s">
        <v>220</v>
      </c>
      <c r="GM32" s="5" t="s">
        <v>220</v>
      </c>
      <c r="GN32" s="5" t="s">
        <v>220</v>
      </c>
      <c r="GO32" s="5" t="s">
        <v>220</v>
      </c>
      <c r="GP32" s="5" t="s">
        <v>220</v>
      </c>
      <c r="GQ32" s="5" t="s">
        <v>220</v>
      </c>
      <c r="GR32" s="5" t="s">
        <v>220</v>
      </c>
      <c r="GS32" s="5" t="s">
        <v>220</v>
      </c>
      <c r="GT32" s="5" t="s">
        <v>220</v>
      </c>
      <c r="GU32" s="5" t="s">
        <v>220</v>
      </c>
      <c r="GV32" s="5">
        <v>191232</v>
      </c>
      <c r="GW32" s="5">
        <v>550736</v>
      </c>
      <c r="GX32" s="5">
        <v>458652</v>
      </c>
      <c r="GY32" s="5">
        <v>426740</v>
      </c>
      <c r="GZ32" s="5">
        <v>226629</v>
      </c>
      <c r="HA32" s="5">
        <v>427056</v>
      </c>
      <c r="HB32" s="5">
        <v>132333</v>
      </c>
      <c r="HC32" s="5">
        <v>122429</v>
      </c>
      <c r="HD32" s="5">
        <v>101990</v>
      </c>
      <c r="HE32" s="5">
        <v>139306</v>
      </c>
      <c r="HF32" s="5">
        <v>122564</v>
      </c>
      <c r="HG32" s="5">
        <v>151375</v>
      </c>
      <c r="HH32" s="5">
        <v>50608</v>
      </c>
      <c r="HI32" s="5">
        <v>108511</v>
      </c>
      <c r="HJ32" s="5">
        <v>102977</v>
      </c>
      <c r="HK32" s="5">
        <v>87457</v>
      </c>
      <c r="HL32" s="5">
        <v>81799</v>
      </c>
      <c r="HM32" s="5">
        <v>66122</v>
      </c>
      <c r="HN32" s="5">
        <v>68125</v>
      </c>
      <c r="HO32" s="5">
        <v>934611</v>
      </c>
      <c r="HP32" s="5">
        <v>74187</v>
      </c>
      <c r="HQ32" s="5">
        <v>72403</v>
      </c>
      <c r="HR32" s="5">
        <v>67898</v>
      </c>
      <c r="HS32" s="5" t="s">
        <v>220</v>
      </c>
      <c r="HT32" s="5" t="s">
        <v>220</v>
      </c>
      <c r="HU32" s="5" t="s">
        <v>220</v>
      </c>
      <c r="HV32" s="5" t="s">
        <v>220</v>
      </c>
      <c r="HW32" s="5" t="s">
        <v>220</v>
      </c>
      <c r="HX32" s="5" t="s">
        <v>220</v>
      </c>
      <c r="HY32" s="5" t="s">
        <v>220</v>
      </c>
      <c r="HZ32" s="5" t="s">
        <v>220</v>
      </c>
      <c r="IA32" s="5" t="s">
        <v>220</v>
      </c>
      <c r="IB32" s="5">
        <v>1043410</v>
      </c>
      <c r="IC32" s="5">
        <v>884032</v>
      </c>
      <c r="ID32" s="5">
        <v>1134209</v>
      </c>
      <c r="IE32" s="5">
        <v>996823</v>
      </c>
      <c r="IF32" s="5">
        <v>832440</v>
      </c>
      <c r="IG32" s="5">
        <v>741665</v>
      </c>
      <c r="IH32" s="5">
        <v>635324</v>
      </c>
      <c r="II32" s="5">
        <v>607758</v>
      </c>
      <c r="IJ32" s="5">
        <v>558395</v>
      </c>
      <c r="IK32" s="5">
        <v>3479160</v>
      </c>
      <c r="IL32" s="5">
        <v>594303</v>
      </c>
      <c r="IM32" s="5">
        <v>489261</v>
      </c>
      <c r="IN32" s="5">
        <v>474713</v>
      </c>
      <c r="IO32" s="5">
        <v>434930</v>
      </c>
      <c r="IP32" s="5">
        <v>392152</v>
      </c>
      <c r="IQ32" s="5">
        <v>370333</v>
      </c>
      <c r="IR32" s="5">
        <v>372715</v>
      </c>
      <c r="IS32" s="5">
        <v>377841</v>
      </c>
      <c r="IT32" s="5">
        <v>358219</v>
      </c>
      <c r="IU32" s="5">
        <v>398559</v>
      </c>
      <c r="IV32" s="5">
        <v>377898</v>
      </c>
      <c r="IW32" s="5">
        <v>371208</v>
      </c>
      <c r="IX32" s="5">
        <v>328605</v>
      </c>
      <c r="IY32" s="5" t="s">
        <v>220</v>
      </c>
      <c r="IZ32" s="5" t="s">
        <v>220</v>
      </c>
      <c r="JA32" s="5" t="s">
        <v>220</v>
      </c>
      <c r="JB32" s="5" t="s">
        <v>220</v>
      </c>
      <c r="JC32" s="5" t="s">
        <v>220</v>
      </c>
      <c r="JD32" s="5" t="s">
        <v>220</v>
      </c>
      <c r="JE32" s="5" t="s">
        <v>220</v>
      </c>
      <c r="JF32" s="5" t="s">
        <v>220</v>
      </c>
      <c r="JG32" s="5" t="s">
        <v>220</v>
      </c>
      <c r="JH32" s="5">
        <v>60749</v>
      </c>
      <c r="JI32" s="5">
        <v>71822</v>
      </c>
      <c r="JJ32" s="5">
        <v>64237</v>
      </c>
      <c r="JK32" s="5">
        <v>49559</v>
      </c>
      <c r="JL32" s="5">
        <v>52808</v>
      </c>
      <c r="JM32" s="5">
        <v>46785</v>
      </c>
      <c r="JN32" s="5">
        <v>41831</v>
      </c>
      <c r="JO32" s="5">
        <v>37685</v>
      </c>
      <c r="JP32" s="5">
        <v>30410</v>
      </c>
      <c r="JQ32" s="5">
        <v>35949</v>
      </c>
      <c r="JR32" s="5">
        <v>34413</v>
      </c>
      <c r="JS32" s="5">
        <v>32782</v>
      </c>
      <c r="JT32" s="5">
        <v>32677</v>
      </c>
      <c r="JU32" s="5">
        <v>36926</v>
      </c>
      <c r="JV32" s="5">
        <v>36651</v>
      </c>
      <c r="JW32" s="5">
        <v>40359</v>
      </c>
      <c r="JX32" s="5">
        <v>39995</v>
      </c>
      <c r="JY32" s="5">
        <v>44059</v>
      </c>
      <c r="JZ32" s="5">
        <v>28829</v>
      </c>
      <c r="KA32" s="5">
        <v>39117</v>
      </c>
      <c r="KB32" s="5">
        <v>31780</v>
      </c>
      <c r="KC32" s="5">
        <v>35551</v>
      </c>
      <c r="KD32" s="5">
        <v>30575</v>
      </c>
      <c r="KE32" s="5" t="s">
        <v>220</v>
      </c>
      <c r="KF32" s="5" t="s">
        <v>220</v>
      </c>
      <c r="KG32" s="5" t="s">
        <v>220</v>
      </c>
      <c r="KH32" s="5" t="s">
        <v>220</v>
      </c>
      <c r="KI32" s="5" t="s">
        <v>220</v>
      </c>
      <c r="KJ32" s="5" t="s">
        <v>220</v>
      </c>
      <c r="KK32" s="5" t="s">
        <v>220</v>
      </c>
      <c r="KL32" s="5" t="s">
        <v>220</v>
      </c>
      <c r="KM32" s="5" t="s">
        <v>220</v>
      </c>
      <c r="KN32" s="5">
        <v>61887</v>
      </c>
      <c r="KO32" s="5">
        <v>61266</v>
      </c>
      <c r="KP32" s="5">
        <v>82205</v>
      </c>
      <c r="KQ32" s="5">
        <v>44226</v>
      </c>
      <c r="KR32" s="5">
        <v>52972</v>
      </c>
      <c r="KS32" s="5">
        <v>38390</v>
      </c>
      <c r="KT32" s="5">
        <v>41518</v>
      </c>
      <c r="KU32" s="5">
        <v>41978</v>
      </c>
      <c r="KV32" s="5">
        <v>46158</v>
      </c>
      <c r="KW32" s="5">
        <v>50174</v>
      </c>
      <c r="KX32" s="5">
        <v>48664</v>
      </c>
      <c r="KY32" s="5">
        <v>45173</v>
      </c>
      <c r="KZ32" s="5">
        <v>41771</v>
      </c>
      <c r="LA32" s="5">
        <v>34271</v>
      </c>
      <c r="LB32" s="5">
        <v>35780</v>
      </c>
      <c r="LC32" s="5">
        <v>35513</v>
      </c>
      <c r="LD32" s="5">
        <v>34108</v>
      </c>
      <c r="LE32" s="5">
        <v>35313</v>
      </c>
      <c r="LF32" s="5">
        <v>33714</v>
      </c>
      <c r="LG32" s="5">
        <v>35230</v>
      </c>
      <c r="LH32" s="5">
        <v>30036</v>
      </c>
      <c r="LI32" s="5">
        <v>30705</v>
      </c>
      <c r="LJ32" s="5">
        <v>28001</v>
      </c>
      <c r="LK32" s="5" t="s">
        <v>220</v>
      </c>
      <c r="LL32" s="5" t="s">
        <v>220</v>
      </c>
      <c r="LM32" s="5" t="s">
        <v>220</v>
      </c>
      <c r="LN32" s="5" t="s">
        <v>220</v>
      </c>
      <c r="LO32" s="5" t="s">
        <v>220</v>
      </c>
      <c r="LP32" s="5" t="s">
        <v>220</v>
      </c>
      <c r="LQ32" s="5" t="s">
        <v>220</v>
      </c>
      <c r="LR32" s="5" t="s">
        <v>220</v>
      </c>
      <c r="LS32" s="5" t="s">
        <v>220</v>
      </c>
      <c r="LT32" s="5">
        <v>5086</v>
      </c>
      <c r="LU32" s="5">
        <v>6316</v>
      </c>
      <c r="LV32" s="5">
        <v>9233</v>
      </c>
      <c r="LW32" s="5">
        <v>5845</v>
      </c>
      <c r="LX32" s="5">
        <v>5609</v>
      </c>
      <c r="LY32" s="5">
        <v>5077</v>
      </c>
      <c r="LZ32" s="5">
        <v>4164</v>
      </c>
      <c r="MA32" s="5">
        <v>3390</v>
      </c>
      <c r="MB32" s="5">
        <v>2635</v>
      </c>
      <c r="MC32" s="5">
        <v>2535</v>
      </c>
      <c r="MD32" s="5">
        <v>5011</v>
      </c>
      <c r="ME32" s="5">
        <v>4672</v>
      </c>
      <c r="MF32" s="5">
        <v>4431</v>
      </c>
      <c r="MG32" s="5">
        <v>4291</v>
      </c>
      <c r="MH32" s="5">
        <v>4437</v>
      </c>
      <c r="MI32" s="5">
        <v>5862</v>
      </c>
      <c r="MJ32" s="5">
        <v>6141</v>
      </c>
      <c r="MK32" s="5">
        <v>4214</v>
      </c>
      <c r="ML32" s="5">
        <v>3980</v>
      </c>
      <c r="MM32" s="5">
        <v>4663</v>
      </c>
      <c r="MN32" s="5">
        <v>5095</v>
      </c>
      <c r="MO32" s="5">
        <v>3963</v>
      </c>
      <c r="MP32" s="5">
        <v>4698</v>
      </c>
      <c r="MQ32" s="5" t="s">
        <v>220</v>
      </c>
      <c r="MR32" s="5" t="s">
        <v>220</v>
      </c>
      <c r="MS32" s="5" t="s">
        <v>220</v>
      </c>
      <c r="MT32" s="5" t="s">
        <v>220</v>
      </c>
      <c r="MU32" s="5" t="s">
        <v>220</v>
      </c>
      <c r="MV32" s="5" t="s">
        <v>220</v>
      </c>
      <c r="MW32" s="5" t="s">
        <v>220</v>
      </c>
      <c r="MX32" s="5" t="s">
        <v>220</v>
      </c>
      <c r="MY32" s="5" t="s">
        <v>220</v>
      </c>
      <c r="MZ32" s="5">
        <v>3732</v>
      </c>
      <c r="NA32" s="5">
        <v>3050</v>
      </c>
      <c r="NB32" s="5">
        <v>2831</v>
      </c>
      <c r="NC32" s="5">
        <v>3775</v>
      </c>
      <c r="ND32" s="5">
        <v>3072</v>
      </c>
      <c r="NE32" s="5" t="s">
        <v>220</v>
      </c>
      <c r="NF32" s="5" t="s">
        <v>220</v>
      </c>
      <c r="NG32" s="5" t="s">
        <v>220</v>
      </c>
      <c r="NH32" s="5" t="s">
        <v>220</v>
      </c>
      <c r="NI32" s="5" t="s">
        <v>220</v>
      </c>
      <c r="NJ32" s="5" t="s">
        <v>220</v>
      </c>
      <c r="NK32" s="5" t="s">
        <v>220</v>
      </c>
      <c r="NL32" s="5" t="s">
        <v>220</v>
      </c>
      <c r="NM32" s="5" t="s">
        <v>220</v>
      </c>
      <c r="NN32" s="5" t="s">
        <v>220</v>
      </c>
      <c r="NO32" s="5" t="s">
        <v>220</v>
      </c>
      <c r="NP32" s="5" t="s">
        <v>220</v>
      </c>
      <c r="NQ32" s="5" t="s">
        <v>220</v>
      </c>
      <c r="NR32" s="5" t="s">
        <v>220</v>
      </c>
      <c r="NS32" s="5" t="s">
        <v>220</v>
      </c>
      <c r="NT32" s="5" t="s">
        <v>220</v>
      </c>
      <c r="NU32" s="5" t="s">
        <v>220</v>
      </c>
      <c r="NV32" s="5" t="s">
        <v>220</v>
      </c>
      <c r="NW32" s="5" t="s">
        <v>220</v>
      </c>
      <c r="NX32" s="5" t="s">
        <v>220</v>
      </c>
      <c r="NY32" s="5" t="s">
        <v>220</v>
      </c>
      <c r="NZ32" s="5" t="s">
        <v>220</v>
      </c>
      <c r="OA32" s="5" t="s">
        <v>220</v>
      </c>
      <c r="OB32" s="5" t="s">
        <v>220</v>
      </c>
      <c r="OC32" s="5" t="s">
        <v>220</v>
      </c>
      <c r="OD32" s="5" t="s">
        <v>220</v>
      </c>
      <c r="OE32" s="5" t="s">
        <v>220</v>
      </c>
      <c r="OF32" s="5">
        <v>0</v>
      </c>
      <c r="OG32" s="5">
        <v>0</v>
      </c>
      <c r="OH32" s="5">
        <v>0</v>
      </c>
      <c r="OI32" s="5">
        <v>0</v>
      </c>
      <c r="OJ32" s="5">
        <v>0</v>
      </c>
      <c r="OK32" s="5" t="s">
        <v>220</v>
      </c>
      <c r="OL32" s="5" t="s">
        <v>220</v>
      </c>
      <c r="OM32" s="5" t="s">
        <v>220</v>
      </c>
      <c r="ON32" s="5" t="s">
        <v>220</v>
      </c>
      <c r="OO32" s="5" t="s">
        <v>220</v>
      </c>
      <c r="OP32" s="5" t="s">
        <v>220</v>
      </c>
      <c r="OQ32" s="5" t="s">
        <v>220</v>
      </c>
      <c r="OR32" s="5" t="s">
        <v>220</v>
      </c>
      <c r="OS32" s="5" t="s">
        <v>220</v>
      </c>
      <c r="OT32" s="5" t="s">
        <v>220</v>
      </c>
      <c r="OU32" s="5" t="s">
        <v>220</v>
      </c>
      <c r="OV32" s="5" t="s">
        <v>220</v>
      </c>
      <c r="OW32" s="5" t="s">
        <v>220</v>
      </c>
      <c r="OX32" s="5" t="s">
        <v>220</v>
      </c>
      <c r="OY32" s="5" t="s">
        <v>220</v>
      </c>
      <c r="OZ32" s="5" t="s">
        <v>220</v>
      </c>
      <c r="PA32" s="5" t="s">
        <v>220</v>
      </c>
      <c r="PB32" s="5" t="s">
        <v>220</v>
      </c>
      <c r="PC32" s="5" t="s">
        <v>220</v>
      </c>
      <c r="PD32" s="5" t="s">
        <v>220</v>
      </c>
      <c r="PE32" s="5" t="s">
        <v>220</v>
      </c>
      <c r="PF32" s="5" t="s">
        <v>220</v>
      </c>
      <c r="PG32" s="5" t="s">
        <v>220</v>
      </c>
      <c r="PH32" s="5" t="s">
        <v>220</v>
      </c>
      <c r="PI32" s="5" t="s">
        <v>220</v>
      </c>
      <c r="PJ32" s="5" t="s">
        <v>220</v>
      </c>
      <c r="PK32" s="5" t="s">
        <v>220</v>
      </c>
      <c r="PL32" s="5">
        <v>44253</v>
      </c>
      <c r="PM32" s="5">
        <v>28702</v>
      </c>
      <c r="PN32" s="5">
        <v>31611</v>
      </c>
      <c r="PO32" s="5">
        <v>26662</v>
      </c>
      <c r="PP32" s="5">
        <v>25597</v>
      </c>
      <c r="PQ32" s="5">
        <v>27038</v>
      </c>
      <c r="PR32" s="5">
        <v>20503</v>
      </c>
      <c r="PS32" s="5">
        <v>22973</v>
      </c>
      <c r="PT32" s="5">
        <v>23555</v>
      </c>
      <c r="PU32" s="5">
        <v>21770</v>
      </c>
      <c r="PV32" s="5">
        <v>21670</v>
      </c>
      <c r="PW32" s="5">
        <v>21158</v>
      </c>
      <c r="PX32" s="5">
        <v>19191</v>
      </c>
      <c r="PY32" s="5">
        <v>20756</v>
      </c>
      <c r="PZ32" s="5">
        <v>19690</v>
      </c>
      <c r="QA32" s="5">
        <v>20796</v>
      </c>
      <c r="QB32" s="5">
        <v>20541</v>
      </c>
      <c r="QC32" s="5">
        <v>19705</v>
      </c>
      <c r="QD32" s="5">
        <v>19581</v>
      </c>
      <c r="QE32" s="5">
        <v>19469</v>
      </c>
      <c r="QF32" s="5">
        <v>18486</v>
      </c>
      <c r="QG32" s="5">
        <v>17699</v>
      </c>
      <c r="QH32" s="5">
        <v>17213</v>
      </c>
      <c r="QI32" s="5" t="s">
        <v>220</v>
      </c>
      <c r="QJ32" s="5" t="s">
        <v>220</v>
      </c>
      <c r="QK32" s="5" t="s">
        <v>220</v>
      </c>
      <c r="QL32" s="5" t="s">
        <v>220</v>
      </c>
      <c r="QM32" s="5" t="s">
        <v>220</v>
      </c>
      <c r="QN32" s="5" t="s">
        <v>220</v>
      </c>
      <c r="QO32" s="5" t="s">
        <v>220</v>
      </c>
      <c r="QP32" s="5" t="s">
        <v>220</v>
      </c>
      <c r="QQ32" s="5" t="s">
        <v>220</v>
      </c>
      <c r="QR32" s="5">
        <v>38612</v>
      </c>
      <c r="QS32" s="5">
        <v>43578</v>
      </c>
      <c r="QT32" s="5">
        <v>30955</v>
      </c>
      <c r="QU32" s="5">
        <v>33949</v>
      </c>
      <c r="QV32" s="5">
        <v>25979</v>
      </c>
      <c r="QW32" s="5">
        <v>31521</v>
      </c>
      <c r="QX32" s="5">
        <v>45633</v>
      </c>
      <c r="QY32" s="5">
        <v>28888</v>
      </c>
      <c r="QZ32" s="5">
        <v>22273</v>
      </c>
      <c r="RA32" s="5">
        <v>19882</v>
      </c>
      <c r="RB32" s="5">
        <v>25867</v>
      </c>
      <c r="RC32" s="5">
        <v>22495</v>
      </c>
      <c r="RD32" s="5">
        <v>20003</v>
      </c>
      <c r="RE32" s="5">
        <v>22119</v>
      </c>
      <c r="RF32" s="5">
        <v>21425</v>
      </c>
      <c r="RG32" s="5">
        <v>22185</v>
      </c>
      <c r="RH32" s="5">
        <v>22521</v>
      </c>
      <c r="RI32" s="5">
        <v>20715</v>
      </c>
      <c r="RJ32" s="5">
        <v>18648</v>
      </c>
      <c r="RK32" s="5">
        <v>19938</v>
      </c>
      <c r="RL32" s="5">
        <v>20862</v>
      </c>
      <c r="RM32" s="5">
        <v>20009</v>
      </c>
      <c r="RN32" s="5">
        <v>17946</v>
      </c>
      <c r="RO32" s="5" t="s">
        <v>220</v>
      </c>
      <c r="RP32" s="5" t="s">
        <v>220</v>
      </c>
      <c r="RQ32" s="5" t="s">
        <v>220</v>
      </c>
      <c r="RR32" s="5" t="s">
        <v>220</v>
      </c>
      <c r="RS32" s="5" t="s">
        <v>220</v>
      </c>
      <c r="RT32" s="5" t="s">
        <v>220</v>
      </c>
      <c r="RU32" s="5" t="s">
        <v>220</v>
      </c>
      <c r="RV32" s="5" t="s">
        <v>220</v>
      </c>
      <c r="RW32" s="5" t="s">
        <v>220</v>
      </c>
      <c r="RX32" s="5">
        <v>62767</v>
      </c>
      <c r="RY32" s="5">
        <v>50899</v>
      </c>
      <c r="RZ32" s="5">
        <v>56259</v>
      </c>
      <c r="SA32" s="5">
        <v>44585</v>
      </c>
      <c r="SB32" s="5">
        <v>45366</v>
      </c>
      <c r="SC32" s="5">
        <v>42961</v>
      </c>
      <c r="SD32" s="5">
        <v>44137</v>
      </c>
      <c r="SE32" s="5">
        <v>40693</v>
      </c>
      <c r="SF32" s="5">
        <v>35976</v>
      </c>
      <c r="SG32" s="5">
        <v>35090</v>
      </c>
      <c r="SH32" s="5">
        <v>32538</v>
      </c>
      <c r="SI32" s="5">
        <v>31490</v>
      </c>
      <c r="SJ32" s="5">
        <v>29247</v>
      </c>
      <c r="SK32" s="5">
        <v>30805</v>
      </c>
      <c r="SL32" s="5">
        <v>37487</v>
      </c>
      <c r="SM32" s="5">
        <v>31925</v>
      </c>
      <c r="SN32" s="5">
        <v>28057</v>
      </c>
      <c r="SO32" s="5">
        <v>21306</v>
      </c>
      <c r="SP32" s="5">
        <v>21950</v>
      </c>
      <c r="SQ32" s="5">
        <v>23603</v>
      </c>
      <c r="SR32" s="5">
        <v>22361</v>
      </c>
      <c r="SS32" s="5">
        <v>17305</v>
      </c>
      <c r="ST32" s="5">
        <v>15875</v>
      </c>
      <c r="SU32" s="5" t="s">
        <v>220</v>
      </c>
      <c r="SV32" s="5" t="s">
        <v>220</v>
      </c>
      <c r="SW32" s="5" t="s">
        <v>220</v>
      </c>
      <c r="SX32" s="5" t="s">
        <v>220</v>
      </c>
      <c r="SY32" s="5" t="s">
        <v>220</v>
      </c>
      <c r="SZ32" s="5" t="s">
        <v>220</v>
      </c>
      <c r="TA32" s="5" t="s">
        <v>220</v>
      </c>
      <c r="TB32" s="5" t="s">
        <v>220</v>
      </c>
      <c r="TC32" s="5" t="s">
        <v>220</v>
      </c>
      <c r="TD32" s="5">
        <v>29746</v>
      </c>
      <c r="TE32" s="5">
        <v>2514</v>
      </c>
      <c r="TF32" s="5">
        <v>3185</v>
      </c>
      <c r="TG32" s="5">
        <v>3448</v>
      </c>
      <c r="TH32" s="5">
        <v>3087</v>
      </c>
      <c r="TI32" s="5">
        <v>4051</v>
      </c>
      <c r="TJ32" s="5">
        <v>3602</v>
      </c>
      <c r="TK32" s="5">
        <v>4514</v>
      </c>
      <c r="TL32" s="5">
        <v>3721</v>
      </c>
      <c r="TM32" s="5">
        <v>5073</v>
      </c>
      <c r="TN32" s="5">
        <v>4072</v>
      </c>
      <c r="TO32" s="5">
        <v>8932</v>
      </c>
      <c r="TP32" s="5">
        <v>15172</v>
      </c>
      <c r="TQ32" s="5">
        <v>12608</v>
      </c>
      <c r="TR32" s="5">
        <v>10773</v>
      </c>
      <c r="TS32" s="5">
        <v>8095</v>
      </c>
      <c r="TT32" s="5">
        <v>7941</v>
      </c>
      <c r="TU32" s="5">
        <v>6470</v>
      </c>
      <c r="TV32" s="5">
        <v>6076</v>
      </c>
      <c r="TW32" s="5">
        <v>4699</v>
      </c>
      <c r="TX32" s="5">
        <v>4411</v>
      </c>
      <c r="TY32" s="5">
        <v>3854</v>
      </c>
      <c r="TZ32" s="5">
        <v>4137</v>
      </c>
      <c r="UA32" s="5" t="s">
        <v>220</v>
      </c>
      <c r="UB32" s="5" t="s">
        <v>220</v>
      </c>
      <c r="UC32" s="5" t="s">
        <v>220</v>
      </c>
      <c r="UD32" s="5" t="s">
        <v>220</v>
      </c>
      <c r="UE32" s="5" t="s">
        <v>220</v>
      </c>
      <c r="UF32" s="5" t="s">
        <v>220</v>
      </c>
      <c r="UG32" s="5" t="s">
        <v>220</v>
      </c>
      <c r="UH32" s="5" t="s">
        <v>220</v>
      </c>
      <c r="UI32" s="5" t="s">
        <v>220</v>
      </c>
      <c r="UJ32" s="5">
        <v>204</v>
      </c>
      <c r="UK32" s="5">
        <v>10</v>
      </c>
      <c r="UL32" s="5">
        <v>47</v>
      </c>
      <c r="UM32" s="5">
        <v>25</v>
      </c>
      <c r="UN32" s="5">
        <v>57</v>
      </c>
      <c r="UO32" s="5">
        <v>84</v>
      </c>
      <c r="UP32" s="5">
        <v>12</v>
      </c>
      <c r="UQ32" s="5">
        <v>10</v>
      </c>
      <c r="UR32" s="5">
        <v>16</v>
      </c>
      <c r="US32" s="5">
        <v>-21</v>
      </c>
      <c r="UT32" s="5">
        <v>1650</v>
      </c>
      <c r="UU32" s="5">
        <v>4518</v>
      </c>
      <c r="UV32" s="5">
        <v>2725</v>
      </c>
      <c r="UW32" s="5">
        <v>3225</v>
      </c>
      <c r="UX32" s="5">
        <v>3103</v>
      </c>
      <c r="UY32" s="5">
        <v>4675</v>
      </c>
      <c r="UZ32" s="5">
        <v>3247</v>
      </c>
      <c r="VA32" s="5">
        <v>3116</v>
      </c>
      <c r="VB32" s="5">
        <v>2824</v>
      </c>
      <c r="VC32" s="5">
        <v>3598</v>
      </c>
      <c r="VD32" s="5">
        <v>4069</v>
      </c>
      <c r="VE32" s="5">
        <v>4121</v>
      </c>
      <c r="VF32" s="5">
        <v>2729</v>
      </c>
      <c r="VG32" s="5" t="s">
        <v>220</v>
      </c>
      <c r="VH32" s="5" t="s">
        <v>220</v>
      </c>
      <c r="VI32" s="5" t="s">
        <v>220</v>
      </c>
      <c r="VJ32" s="5" t="s">
        <v>220</v>
      </c>
      <c r="VK32" s="5" t="s">
        <v>220</v>
      </c>
      <c r="VL32" s="5" t="s">
        <v>220</v>
      </c>
      <c r="VM32" s="5" t="s">
        <v>220</v>
      </c>
      <c r="VN32" s="5" t="s">
        <v>220</v>
      </c>
      <c r="VO32" s="5" t="s">
        <v>220</v>
      </c>
      <c r="VP32" s="5">
        <v>68809</v>
      </c>
      <c r="VQ32" s="5">
        <v>64739</v>
      </c>
      <c r="VR32" s="5">
        <v>56996</v>
      </c>
      <c r="VS32" s="5">
        <v>56456</v>
      </c>
      <c r="VT32" s="5">
        <v>58713</v>
      </c>
      <c r="VU32" s="5">
        <v>53216</v>
      </c>
      <c r="VV32" s="5">
        <v>57396</v>
      </c>
      <c r="VW32" s="5">
        <v>48883</v>
      </c>
      <c r="VX32" s="5">
        <v>65323</v>
      </c>
      <c r="VY32" s="5">
        <v>44811</v>
      </c>
      <c r="VZ32" s="5">
        <v>54539</v>
      </c>
      <c r="WA32" s="5">
        <v>47673</v>
      </c>
      <c r="WB32" s="5">
        <v>48434</v>
      </c>
      <c r="WC32" s="5">
        <v>50152</v>
      </c>
      <c r="WD32" s="5">
        <v>56751</v>
      </c>
      <c r="WE32" s="5">
        <v>56909</v>
      </c>
      <c r="WF32" s="5">
        <v>47545</v>
      </c>
      <c r="WG32" s="5">
        <v>53805</v>
      </c>
      <c r="WH32" s="5">
        <v>44982</v>
      </c>
      <c r="WI32" s="5">
        <v>43252</v>
      </c>
      <c r="WJ32" s="5">
        <v>36915</v>
      </c>
      <c r="WK32" s="5">
        <v>33169</v>
      </c>
      <c r="WL32" s="5">
        <v>29205</v>
      </c>
      <c r="WM32" s="5" t="s">
        <v>220</v>
      </c>
      <c r="WN32" s="5" t="s">
        <v>220</v>
      </c>
      <c r="WO32" s="5" t="s">
        <v>220</v>
      </c>
      <c r="WP32" s="5" t="s">
        <v>220</v>
      </c>
      <c r="WQ32" s="5" t="s">
        <v>220</v>
      </c>
      <c r="WR32" s="5" t="s">
        <v>220</v>
      </c>
      <c r="WS32" s="5" t="s">
        <v>220</v>
      </c>
      <c r="WT32" s="5" t="s">
        <v>220</v>
      </c>
      <c r="WU32" s="5" t="s">
        <v>220</v>
      </c>
      <c r="WV32" s="5">
        <v>3941</v>
      </c>
      <c r="WW32" s="5">
        <v>4726</v>
      </c>
      <c r="WX32" s="5">
        <v>4911</v>
      </c>
      <c r="WY32" s="5">
        <v>3921</v>
      </c>
      <c r="WZ32" s="5">
        <v>4258</v>
      </c>
      <c r="XA32" s="5">
        <v>3920</v>
      </c>
      <c r="XB32" s="5">
        <v>3407</v>
      </c>
      <c r="XC32" s="5">
        <v>5357</v>
      </c>
      <c r="XD32" s="5">
        <v>4684</v>
      </c>
      <c r="XE32" s="5">
        <v>4088</v>
      </c>
      <c r="XF32" s="5">
        <v>4382</v>
      </c>
      <c r="XG32" s="5">
        <v>5280</v>
      </c>
      <c r="XH32" s="5">
        <v>4984</v>
      </c>
      <c r="XI32" s="5">
        <v>3620</v>
      </c>
      <c r="XJ32" s="5">
        <v>2902</v>
      </c>
      <c r="XK32" s="5">
        <v>2616</v>
      </c>
      <c r="XL32" s="5">
        <v>2973</v>
      </c>
      <c r="XM32" s="5">
        <v>2549</v>
      </c>
      <c r="XN32" s="5">
        <v>2832</v>
      </c>
      <c r="XO32" s="5">
        <v>2864</v>
      </c>
      <c r="XP32" s="5">
        <v>2942</v>
      </c>
      <c r="XQ32" s="5">
        <v>3287</v>
      </c>
      <c r="XR32" s="5">
        <v>3103</v>
      </c>
      <c r="XS32" s="2">
        <v>4062</v>
      </c>
      <c r="XT32" s="3" t="s">
        <v>222</v>
      </c>
      <c r="XU32" s="3" t="s">
        <v>222</v>
      </c>
      <c r="XV32" s="3" t="s">
        <v>222</v>
      </c>
      <c r="XW32" s="3" t="s">
        <v>222</v>
      </c>
      <c r="XX32" s="3" t="s">
        <v>221</v>
      </c>
      <c r="XY32" s="3" t="s">
        <v>222</v>
      </c>
      <c r="XZ32" s="3" t="s">
        <v>242</v>
      </c>
    </row>
    <row r="33" spans="1:650" x14ac:dyDescent="0.3">
      <c r="A33" s="1" t="s">
        <v>31</v>
      </c>
      <c r="B33" s="2">
        <v>4000672</v>
      </c>
      <c r="C33" s="5">
        <v>87888</v>
      </c>
      <c r="D33" s="5">
        <v>58560</v>
      </c>
      <c r="E33" s="5">
        <v>86503</v>
      </c>
      <c r="F33" s="5">
        <v>103283</v>
      </c>
      <c r="G33" s="5">
        <v>86129</v>
      </c>
      <c r="H33" s="5">
        <v>77289</v>
      </c>
      <c r="I33" s="5">
        <v>49419</v>
      </c>
      <c r="J33" s="5">
        <v>44019</v>
      </c>
      <c r="K33" s="5">
        <v>26761</v>
      </c>
      <c r="L33" s="5">
        <v>61180</v>
      </c>
      <c r="M33" s="5">
        <v>49242</v>
      </c>
      <c r="N33" s="5">
        <v>37167</v>
      </c>
      <c r="O33" s="5">
        <v>10242</v>
      </c>
      <c r="P33" s="5">
        <v>8775</v>
      </c>
      <c r="Q33" s="5">
        <v>13084</v>
      </c>
      <c r="R33" s="5">
        <v>22245</v>
      </c>
      <c r="S33" s="5">
        <v>28492</v>
      </c>
      <c r="T33" s="5">
        <v>71148</v>
      </c>
      <c r="U33" s="5">
        <v>15464</v>
      </c>
      <c r="V33" s="5">
        <v>67639</v>
      </c>
      <c r="W33" s="5">
        <v>22358</v>
      </c>
      <c r="X33" s="5">
        <v>89822</v>
      </c>
      <c r="Y33" s="5">
        <v>0</v>
      </c>
      <c r="Z33" s="5">
        <v>0</v>
      </c>
      <c r="AA33" s="5">
        <v>0</v>
      </c>
      <c r="AB33" s="5">
        <v>0</v>
      </c>
      <c r="AC33" s="5">
        <v>0</v>
      </c>
      <c r="AD33" s="5">
        <v>0</v>
      </c>
      <c r="AE33" s="5">
        <v>0</v>
      </c>
      <c r="AF33" s="5">
        <v>0</v>
      </c>
      <c r="AG33" s="5">
        <v>0</v>
      </c>
      <c r="AH33" s="5">
        <v>0</v>
      </c>
      <c r="AI33" s="5">
        <v>0</v>
      </c>
      <c r="AJ33" s="5">
        <v>0</v>
      </c>
      <c r="AK33" s="5">
        <v>0</v>
      </c>
      <c r="AL33" s="5">
        <v>0</v>
      </c>
      <c r="AM33" s="5">
        <v>0</v>
      </c>
      <c r="AN33" s="5">
        <v>0</v>
      </c>
      <c r="AO33" s="5">
        <v>0</v>
      </c>
      <c r="AP33" s="5">
        <v>0</v>
      </c>
      <c r="AQ33" s="5">
        <v>0</v>
      </c>
      <c r="AR33" s="5">
        <v>0</v>
      </c>
      <c r="AS33" s="5">
        <v>0</v>
      </c>
      <c r="AT33" s="5">
        <v>0</v>
      </c>
      <c r="AU33" s="5">
        <v>0</v>
      </c>
      <c r="AV33" s="5">
        <v>0</v>
      </c>
      <c r="AW33" s="5">
        <v>0</v>
      </c>
      <c r="AX33" s="5">
        <v>0</v>
      </c>
      <c r="AY33" s="5">
        <v>0</v>
      </c>
      <c r="AZ33" s="5">
        <v>0</v>
      </c>
      <c r="BA33" s="5">
        <v>0</v>
      </c>
      <c r="BB33" s="5">
        <v>152572</v>
      </c>
      <c r="BC33" s="5">
        <v>293147</v>
      </c>
      <c r="BD33" s="5">
        <v>521358</v>
      </c>
      <c r="BE33" s="5">
        <v>316480</v>
      </c>
      <c r="BF33" s="5">
        <v>419410</v>
      </c>
      <c r="BG33" s="5">
        <v>261068</v>
      </c>
      <c r="BH33" s="5">
        <v>315106</v>
      </c>
      <c r="BI33" s="5">
        <v>421620</v>
      </c>
      <c r="BJ33" s="5">
        <v>312875</v>
      </c>
      <c r="BK33" s="5">
        <v>232570</v>
      </c>
      <c r="BL33" s="5">
        <v>255237</v>
      </c>
      <c r="BM33" s="5">
        <v>139092</v>
      </c>
      <c r="BN33" s="5">
        <v>2035398</v>
      </c>
      <c r="BO33" s="5">
        <v>195276</v>
      </c>
      <c r="BP33" s="5">
        <v>235858</v>
      </c>
      <c r="BQ33" s="5">
        <v>411459</v>
      </c>
      <c r="BR33" s="5">
        <v>532117</v>
      </c>
      <c r="BS33" s="5">
        <v>353477</v>
      </c>
      <c r="BT33" s="5">
        <v>592902</v>
      </c>
      <c r="BU33" s="5">
        <v>218055</v>
      </c>
      <c r="BV33" s="5">
        <v>124290</v>
      </c>
      <c r="BW33" s="5">
        <v>216298</v>
      </c>
      <c r="BX33" s="5">
        <v>161464</v>
      </c>
      <c r="BY33" s="5">
        <v>33454</v>
      </c>
      <c r="BZ33" s="5">
        <v>320936</v>
      </c>
      <c r="CA33" s="5">
        <v>61076</v>
      </c>
      <c r="CB33" s="5">
        <v>206779</v>
      </c>
      <c r="CC33" s="5">
        <v>91419</v>
      </c>
      <c r="CD33" s="5">
        <v>97479</v>
      </c>
      <c r="CE33" s="5">
        <v>115212</v>
      </c>
      <c r="CF33" s="5">
        <v>81378</v>
      </c>
      <c r="CG33" s="5">
        <v>81988</v>
      </c>
      <c r="CH33" s="5">
        <v>382802</v>
      </c>
      <c r="CI33" s="5">
        <v>201508</v>
      </c>
      <c r="CJ33" s="5">
        <v>51140</v>
      </c>
      <c r="CK33" s="5">
        <v>86253</v>
      </c>
      <c r="CL33" s="5">
        <v>173651</v>
      </c>
      <c r="CM33" s="5">
        <v>190309</v>
      </c>
      <c r="CN33" s="5">
        <v>53418</v>
      </c>
      <c r="CO33" s="5">
        <v>129215</v>
      </c>
      <c r="CP33" s="5">
        <v>65419</v>
      </c>
      <c r="CQ33" s="5">
        <v>82104</v>
      </c>
      <c r="CR33" s="5">
        <v>105877</v>
      </c>
      <c r="CS33" s="5">
        <v>48105</v>
      </c>
      <c r="CT33" s="5">
        <v>32044</v>
      </c>
      <c r="CU33" s="5">
        <v>1266700</v>
      </c>
      <c r="CV33" s="5">
        <v>1321556</v>
      </c>
      <c r="CW33" s="5">
        <v>1369475</v>
      </c>
      <c r="CX33" s="5">
        <v>1551281</v>
      </c>
      <c r="CY33" s="5">
        <v>1304735</v>
      </c>
      <c r="CZ33" s="5">
        <v>967798</v>
      </c>
      <c r="DA33" s="5">
        <v>782667</v>
      </c>
      <c r="DB33" s="5">
        <v>718158</v>
      </c>
      <c r="DC33" s="5">
        <v>643555</v>
      </c>
      <c r="DD33" s="5">
        <v>548313</v>
      </c>
      <c r="DE33" s="5">
        <v>649990</v>
      </c>
      <c r="DF33" s="5">
        <v>747676</v>
      </c>
      <c r="DG33" s="5">
        <v>706408</v>
      </c>
      <c r="DH33" s="5">
        <v>587710</v>
      </c>
      <c r="DI33" s="5">
        <v>536886</v>
      </c>
      <c r="DJ33" s="5">
        <v>620115</v>
      </c>
      <c r="DK33" s="5">
        <v>424949</v>
      </c>
      <c r="DL33" s="5">
        <v>652187</v>
      </c>
      <c r="DM33" s="5">
        <v>584045</v>
      </c>
      <c r="DN33" s="5">
        <v>407539</v>
      </c>
      <c r="DO33" s="5">
        <v>345245</v>
      </c>
      <c r="DP33" s="5">
        <v>348457</v>
      </c>
      <c r="DQ33" s="5">
        <v>273996</v>
      </c>
      <c r="DR33" s="5">
        <v>336176</v>
      </c>
      <c r="DS33" s="5">
        <v>296510</v>
      </c>
      <c r="DT33" s="5">
        <v>277431</v>
      </c>
      <c r="DU33" s="5">
        <v>275533</v>
      </c>
      <c r="DV33" s="5">
        <v>387215</v>
      </c>
      <c r="DW33" s="5">
        <v>356703</v>
      </c>
      <c r="DX33" s="5">
        <v>319513</v>
      </c>
      <c r="DY33" s="5">
        <v>251655</v>
      </c>
      <c r="DZ33" s="5">
        <v>212801</v>
      </c>
      <c r="EA33" s="5">
        <v>255999</v>
      </c>
      <c r="EB33" s="5">
        <v>181969</v>
      </c>
      <c r="EC33" s="5">
        <v>200118</v>
      </c>
      <c r="ED33" s="5">
        <v>238045</v>
      </c>
      <c r="EE33" s="5">
        <v>206999</v>
      </c>
      <c r="EF33" s="5">
        <v>179126</v>
      </c>
      <c r="EG33" s="5">
        <v>101238</v>
      </c>
      <c r="EH33" s="5">
        <v>171107</v>
      </c>
      <c r="EI33" s="5">
        <v>118985</v>
      </c>
      <c r="EJ33" s="5">
        <v>70458</v>
      </c>
      <c r="EK33" s="5">
        <v>77555</v>
      </c>
      <c r="EL33" s="5">
        <v>69895</v>
      </c>
      <c r="EM33" s="5">
        <v>62002</v>
      </c>
      <c r="EN33" s="5">
        <v>55233</v>
      </c>
      <c r="EO33" s="5">
        <v>53113</v>
      </c>
      <c r="EP33" s="5">
        <v>105951</v>
      </c>
      <c r="EQ33" s="5">
        <v>150098</v>
      </c>
      <c r="ER33" s="5">
        <v>76158</v>
      </c>
      <c r="ES33" s="5">
        <v>107168</v>
      </c>
      <c r="ET33" s="5">
        <v>117428</v>
      </c>
      <c r="EU33" s="5">
        <v>72005</v>
      </c>
      <c r="EV33" s="5">
        <v>140131</v>
      </c>
      <c r="EW33" s="5">
        <v>159285</v>
      </c>
      <c r="EX33" s="5">
        <v>76466</v>
      </c>
      <c r="EY33" s="5">
        <v>87456</v>
      </c>
      <c r="EZ33" s="5">
        <v>66798</v>
      </c>
      <c r="FA33" s="5">
        <v>125789</v>
      </c>
      <c r="FB33" s="5">
        <v>96126</v>
      </c>
      <c r="FC33" s="5">
        <v>51231</v>
      </c>
      <c r="FD33" s="5">
        <v>45559</v>
      </c>
      <c r="FE33" s="5">
        <v>38148</v>
      </c>
      <c r="FF33" s="5">
        <v>21809</v>
      </c>
      <c r="FG33" s="5">
        <v>0</v>
      </c>
      <c r="FH33" s="5">
        <v>0</v>
      </c>
      <c r="FI33" s="5">
        <v>0</v>
      </c>
      <c r="FJ33" s="5">
        <v>0</v>
      </c>
      <c r="FK33" s="5">
        <v>0</v>
      </c>
      <c r="FL33" s="5">
        <v>0</v>
      </c>
      <c r="FM33" s="5">
        <v>0</v>
      </c>
      <c r="FN33" s="5">
        <v>0</v>
      </c>
      <c r="FO33" s="5">
        <v>0</v>
      </c>
      <c r="FP33" s="5">
        <v>0</v>
      </c>
      <c r="FQ33" s="5">
        <v>0</v>
      </c>
      <c r="FR33" s="5">
        <v>0</v>
      </c>
      <c r="FS33" s="5">
        <v>0</v>
      </c>
      <c r="FT33" s="5">
        <v>0</v>
      </c>
      <c r="FU33" s="5" t="s">
        <v>220</v>
      </c>
      <c r="FV33" s="5" t="s">
        <v>220</v>
      </c>
      <c r="FW33" s="5" t="s">
        <v>220</v>
      </c>
      <c r="FX33" s="5" t="s">
        <v>220</v>
      </c>
      <c r="FY33" s="5" t="s">
        <v>220</v>
      </c>
      <c r="FZ33" s="5" t="s">
        <v>220</v>
      </c>
      <c r="GA33" s="5" t="s">
        <v>220</v>
      </c>
      <c r="GB33" s="5" t="s">
        <v>220</v>
      </c>
      <c r="GC33" s="5" t="s">
        <v>220</v>
      </c>
      <c r="GD33" s="5" t="s">
        <v>220</v>
      </c>
      <c r="GE33" s="5" t="s">
        <v>220</v>
      </c>
      <c r="GF33" s="5" t="s">
        <v>220</v>
      </c>
      <c r="GG33" s="5" t="s">
        <v>220</v>
      </c>
      <c r="GH33" s="5" t="s">
        <v>220</v>
      </c>
      <c r="GI33" s="5" t="s">
        <v>220</v>
      </c>
      <c r="GJ33" s="5" t="s">
        <v>220</v>
      </c>
      <c r="GK33" s="5" t="s">
        <v>220</v>
      </c>
      <c r="GL33" s="5" t="s">
        <v>220</v>
      </c>
      <c r="GM33" s="5">
        <v>1805862</v>
      </c>
      <c r="GN33" s="5">
        <v>1797943</v>
      </c>
      <c r="GO33" s="5">
        <v>2067555</v>
      </c>
      <c r="GP33" s="5">
        <v>2424726</v>
      </c>
      <c r="GQ33" s="5">
        <v>1951341</v>
      </c>
      <c r="GR33" s="5">
        <v>1817115</v>
      </c>
      <c r="GS33" s="5">
        <v>1151378</v>
      </c>
      <c r="GT33" s="5">
        <v>1057574</v>
      </c>
      <c r="GU33" s="5">
        <v>1005599</v>
      </c>
      <c r="GV33" s="5">
        <v>841415</v>
      </c>
      <c r="GW33" s="5">
        <v>810241</v>
      </c>
      <c r="GX33" s="5">
        <v>1175674</v>
      </c>
      <c r="GY33" s="5">
        <v>839728</v>
      </c>
      <c r="GZ33" s="5">
        <v>858497</v>
      </c>
      <c r="HA33" s="5">
        <v>694503</v>
      </c>
      <c r="HB33" s="5">
        <v>845790</v>
      </c>
      <c r="HC33" s="5">
        <v>718752</v>
      </c>
      <c r="HD33" s="5">
        <v>880872</v>
      </c>
      <c r="HE33" s="5">
        <v>788665</v>
      </c>
      <c r="HF33" s="5">
        <v>1127980</v>
      </c>
      <c r="HG33" s="5">
        <v>934263</v>
      </c>
      <c r="HH33" s="5">
        <v>1150908</v>
      </c>
      <c r="HI33" s="5">
        <v>836014</v>
      </c>
      <c r="HJ33" s="5">
        <v>1005702</v>
      </c>
      <c r="HK33" s="5">
        <v>835344</v>
      </c>
      <c r="HL33" s="5">
        <v>712753</v>
      </c>
      <c r="HM33" s="5">
        <v>952157</v>
      </c>
      <c r="HN33" s="5">
        <v>861635</v>
      </c>
      <c r="HO33" s="5">
        <v>-11151</v>
      </c>
      <c r="HP33" s="5">
        <v>726186</v>
      </c>
      <c r="HQ33" s="5">
        <v>477000</v>
      </c>
      <c r="HR33" s="5">
        <v>2302052</v>
      </c>
      <c r="HS33" s="5">
        <v>1726549</v>
      </c>
      <c r="HT33" s="5">
        <v>1934778</v>
      </c>
      <c r="HU33" s="5">
        <v>1351796</v>
      </c>
      <c r="HV33" s="5">
        <v>1218708</v>
      </c>
      <c r="HW33" s="5">
        <v>1148750</v>
      </c>
      <c r="HX33" s="5">
        <v>1105879</v>
      </c>
      <c r="HY33" s="5">
        <v>1125471</v>
      </c>
      <c r="HZ33" s="5">
        <v>2119046</v>
      </c>
      <c r="IA33" s="5">
        <v>2821748</v>
      </c>
      <c r="IB33" s="5">
        <v>2996529</v>
      </c>
      <c r="IC33" s="5">
        <v>2755080</v>
      </c>
      <c r="ID33" s="5">
        <v>3260667</v>
      </c>
      <c r="IE33" s="5">
        <v>3591772</v>
      </c>
      <c r="IF33" s="5">
        <v>3007771</v>
      </c>
      <c r="IG33" s="5">
        <v>3198756</v>
      </c>
      <c r="IH33" s="5">
        <v>2428439</v>
      </c>
      <c r="II33" s="5">
        <v>2503149</v>
      </c>
      <c r="IJ33" s="5">
        <v>2587043</v>
      </c>
      <c r="IK33" s="5">
        <v>2672036</v>
      </c>
      <c r="IL33" s="5">
        <v>2513171</v>
      </c>
      <c r="IM33" s="5">
        <v>2100478</v>
      </c>
      <c r="IN33" s="5">
        <v>2520490</v>
      </c>
      <c r="IO33" s="5">
        <v>2546973</v>
      </c>
      <c r="IP33" s="5">
        <v>2085186</v>
      </c>
      <c r="IQ33" s="5">
        <v>1939965</v>
      </c>
      <c r="IR33" s="5">
        <v>1866861</v>
      </c>
      <c r="IS33" s="5">
        <v>1898543</v>
      </c>
      <c r="IT33" s="5">
        <v>1657711</v>
      </c>
      <c r="IU33" s="5">
        <v>1817857</v>
      </c>
      <c r="IV33" s="5">
        <v>1602098</v>
      </c>
      <c r="IW33" s="5">
        <v>1461574</v>
      </c>
      <c r="IX33" s="5">
        <v>1459758</v>
      </c>
      <c r="IY33" s="5">
        <v>0</v>
      </c>
      <c r="IZ33" s="5">
        <v>0</v>
      </c>
      <c r="JA33" s="5">
        <v>0</v>
      </c>
      <c r="JB33" s="5">
        <v>0</v>
      </c>
      <c r="JC33" s="5">
        <v>0</v>
      </c>
      <c r="JD33" s="5">
        <v>0</v>
      </c>
      <c r="JE33" s="5">
        <v>0</v>
      </c>
      <c r="JF33" s="5">
        <v>0</v>
      </c>
      <c r="JG33" s="5">
        <v>0</v>
      </c>
      <c r="JH33" s="5">
        <v>0</v>
      </c>
      <c r="JI33" s="5">
        <v>0</v>
      </c>
      <c r="JJ33" s="5">
        <v>0</v>
      </c>
      <c r="JK33" s="5">
        <v>0</v>
      </c>
      <c r="JL33" s="5">
        <v>0</v>
      </c>
      <c r="JM33" s="5">
        <v>0</v>
      </c>
      <c r="JN33" s="5">
        <v>0</v>
      </c>
      <c r="JO33" s="5">
        <v>0</v>
      </c>
      <c r="JP33" s="5">
        <v>0</v>
      </c>
      <c r="JQ33" s="5">
        <v>0</v>
      </c>
      <c r="JR33" s="5">
        <v>348392</v>
      </c>
      <c r="JS33" s="5">
        <v>528461</v>
      </c>
      <c r="JT33" s="5">
        <v>592344</v>
      </c>
      <c r="JU33" s="5">
        <v>519108</v>
      </c>
      <c r="JV33" s="5">
        <v>491687</v>
      </c>
      <c r="JW33" s="5">
        <v>424986</v>
      </c>
      <c r="JX33" s="5">
        <v>410196</v>
      </c>
      <c r="JY33" s="5">
        <v>409543</v>
      </c>
      <c r="JZ33" s="5">
        <v>418886</v>
      </c>
      <c r="KA33" s="5">
        <v>357127</v>
      </c>
      <c r="KB33" s="5">
        <v>357961</v>
      </c>
      <c r="KC33" s="5">
        <v>321187</v>
      </c>
      <c r="KD33" s="5">
        <v>315737</v>
      </c>
      <c r="KE33" s="5">
        <v>317556</v>
      </c>
      <c r="KF33" s="5">
        <v>311174</v>
      </c>
      <c r="KG33" s="5">
        <v>374909</v>
      </c>
      <c r="KH33" s="5">
        <v>315984</v>
      </c>
      <c r="KI33" s="5">
        <v>247046</v>
      </c>
      <c r="KJ33" s="5">
        <v>198085</v>
      </c>
      <c r="KK33" s="5">
        <v>184900</v>
      </c>
      <c r="KL33" s="5">
        <v>271322</v>
      </c>
      <c r="KM33" s="5">
        <v>301517</v>
      </c>
      <c r="KN33" s="5">
        <v>353354</v>
      </c>
      <c r="KO33" s="5">
        <v>351454</v>
      </c>
      <c r="KP33" s="5">
        <v>340667</v>
      </c>
      <c r="KQ33" s="5">
        <v>191198</v>
      </c>
      <c r="KR33" s="5">
        <v>361085</v>
      </c>
      <c r="KS33" s="5">
        <v>347441</v>
      </c>
      <c r="KT33" s="5">
        <v>193006</v>
      </c>
      <c r="KU33" s="5">
        <v>24881</v>
      </c>
      <c r="KV33" s="5">
        <v>24717</v>
      </c>
      <c r="KW33" s="5">
        <v>33957</v>
      </c>
      <c r="KX33" s="5">
        <v>32920</v>
      </c>
      <c r="KY33" s="5">
        <v>40072</v>
      </c>
      <c r="KZ33" s="5">
        <v>21728</v>
      </c>
      <c r="LA33" s="5">
        <v>26181</v>
      </c>
      <c r="LB33" s="5">
        <v>25913</v>
      </c>
      <c r="LC33" s="5">
        <v>31164</v>
      </c>
      <c r="LD33" s="5">
        <v>27757</v>
      </c>
      <c r="LE33" s="5">
        <v>28183</v>
      </c>
      <c r="LF33" s="5">
        <v>29700</v>
      </c>
      <c r="LG33" s="5">
        <v>29728</v>
      </c>
      <c r="LH33" s="5">
        <v>25001</v>
      </c>
      <c r="LI33" s="5">
        <v>22643</v>
      </c>
      <c r="LJ33" s="5">
        <v>24181</v>
      </c>
      <c r="LK33" s="5">
        <v>52652</v>
      </c>
      <c r="LL33" s="5">
        <v>51946</v>
      </c>
      <c r="LM33" s="5">
        <v>52895</v>
      </c>
      <c r="LN33" s="5">
        <v>53649</v>
      </c>
      <c r="LO33" s="5">
        <v>46586</v>
      </c>
      <c r="LP33" s="5">
        <v>45782</v>
      </c>
      <c r="LQ33" s="5">
        <v>44834</v>
      </c>
      <c r="LR33" s="5">
        <v>48208</v>
      </c>
      <c r="LS33" s="5">
        <v>42023</v>
      </c>
      <c r="LT33" s="5">
        <v>38582</v>
      </c>
      <c r="LU33" s="5">
        <v>37891</v>
      </c>
      <c r="LV33" s="5">
        <v>51317</v>
      </c>
      <c r="LW33" s="5">
        <v>48469</v>
      </c>
      <c r="LX33" s="5">
        <v>39525</v>
      </c>
      <c r="LY33" s="5">
        <v>32712</v>
      </c>
      <c r="LZ33" s="5">
        <v>27297</v>
      </c>
      <c r="MA33" s="5">
        <v>27221</v>
      </c>
      <c r="MB33" s="5">
        <v>24576</v>
      </c>
      <c r="MC33" s="5">
        <v>25905</v>
      </c>
      <c r="MD33" s="5">
        <v>29357</v>
      </c>
      <c r="ME33" s="5">
        <v>28972</v>
      </c>
      <c r="MF33" s="5">
        <v>17666</v>
      </c>
      <c r="MG33" s="5">
        <v>23094</v>
      </c>
      <c r="MH33" s="5">
        <v>19527</v>
      </c>
      <c r="MI33" s="5">
        <v>14385</v>
      </c>
      <c r="MJ33" s="5">
        <v>14985</v>
      </c>
      <c r="MK33" s="5">
        <v>26080</v>
      </c>
      <c r="ML33" s="5">
        <v>24174</v>
      </c>
      <c r="MM33" s="5">
        <v>32441</v>
      </c>
      <c r="MN33" s="5">
        <v>27460</v>
      </c>
      <c r="MO33" s="5">
        <v>19632</v>
      </c>
      <c r="MP33" s="5">
        <v>19428</v>
      </c>
      <c r="MQ33" s="5">
        <v>5153</v>
      </c>
      <c r="MR33" s="5">
        <v>5315</v>
      </c>
      <c r="MS33" s="5">
        <v>4848</v>
      </c>
      <c r="MT33" s="5">
        <v>4288</v>
      </c>
      <c r="MU33" s="5">
        <v>3521</v>
      </c>
      <c r="MV33" s="5">
        <v>2909</v>
      </c>
      <c r="MW33" s="5">
        <v>2828</v>
      </c>
      <c r="MX33" s="5">
        <v>5262</v>
      </c>
      <c r="MY33" s="5">
        <v>5639</v>
      </c>
      <c r="MZ33" s="5">
        <v>1728</v>
      </c>
      <c r="NA33" s="5">
        <v>864</v>
      </c>
      <c r="NB33" s="5">
        <v>642</v>
      </c>
      <c r="NC33" s="5">
        <v>407</v>
      </c>
      <c r="ND33" s="5">
        <v>3167</v>
      </c>
      <c r="NE33" s="5" t="s">
        <v>220</v>
      </c>
      <c r="NF33" s="5" t="s">
        <v>220</v>
      </c>
      <c r="NG33" s="5" t="s">
        <v>220</v>
      </c>
      <c r="NH33" s="5" t="s">
        <v>220</v>
      </c>
      <c r="NI33" s="5" t="s">
        <v>220</v>
      </c>
      <c r="NJ33" s="5" t="s">
        <v>220</v>
      </c>
      <c r="NK33" s="5" t="s">
        <v>220</v>
      </c>
      <c r="NL33" s="5" t="s">
        <v>220</v>
      </c>
      <c r="NM33" s="5" t="s">
        <v>220</v>
      </c>
      <c r="NN33" s="5" t="s">
        <v>220</v>
      </c>
      <c r="NO33" s="5" t="s">
        <v>220</v>
      </c>
      <c r="NP33" s="5" t="s">
        <v>220</v>
      </c>
      <c r="NQ33" s="5" t="s">
        <v>220</v>
      </c>
      <c r="NR33" s="5" t="s">
        <v>220</v>
      </c>
      <c r="NS33" s="5" t="s">
        <v>220</v>
      </c>
      <c r="NT33" s="5" t="s">
        <v>220</v>
      </c>
      <c r="NU33" s="5" t="s">
        <v>220</v>
      </c>
      <c r="NV33" s="5" t="s">
        <v>220</v>
      </c>
      <c r="NW33" s="5">
        <v>0</v>
      </c>
      <c r="NX33" s="5">
        <v>0</v>
      </c>
      <c r="NY33" s="5">
        <v>0</v>
      </c>
      <c r="NZ33" s="5">
        <v>0</v>
      </c>
      <c r="OA33" s="5">
        <v>0</v>
      </c>
      <c r="OB33" s="5">
        <v>0</v>
      </c>
      <c r="OC33" s="5">
        <v>0</v>
      </c>
      <c r="OD33" s="5">
        <v>0</v>
      </c>
      <c r="OE33" s="5">
        <v>0</v>
      </c>
      <c r="OF33" s="5">
        <v>0</v>
      </c>
      <c r="OG33" s="5">
        <v>0</v>
      </c>
      <c r="OH33" s="5">
        <v>0</v>
      </c>
      <c r="OI33" s="5">
        <v>0</v>
      </c>
      <c r="OJ33" s="5">
        <v>0</v>
      </c>
      <c r="OK33" s="5" t="s">
        <v>220</v>
      </c>
      <c r="OL33" s="5" t="s">
        <v>220</v>
      </c>
      <c r="OM33" s="5" t="s">
        <v>220</v>
      </c>
      <c r="ON33" s="5" t="s">
        <v>220</v>
      </c>
      <c r="OO33" s="5" t="s">
        <v>220</v>
      </c>
      <c r="OP33" s="5" t="s">
        <v>220</v>
      </c>
      <c r="OQ33" s="5" t="s">
        <v>220</v>
      </c>
      <c r="OR33" s="5" t="s">
        <v>220</v>
      </c>
      <c r="OS33" s="5" t="s">
        <v>220</v>
      </c>
      <c r="OT33" s="5" t="s">
        <v>220</v>
      </c>
      <c r="OU33" s="5" t="s">
        <v>220</v>
      </c>
      <c r="OV33" s="5" t="s">
        <v>220</v>
      </c>
      <c r="OW33" s="5" t="s">
        <v>220</v>
      </c>
      <c r="OX33" s="5" t="s">
        <v>220</v>
      </c>
      <c r="OY33" s="5" t="s">
        <v>220</v>
      </c>
      <c r="OZ33" s="5" t="s">
        <v>220</v>
      </c>
      <c r="PA33" s="5" t="s">
        <v>220</v>
      </c>
      <c r="PB33" s="5" t="s">
        <v>220</v>
      </c>
      <c r="PC33" s="5">
        <v>183099</v>
      </c>
      <c r="PD33" s="5">
        <v>182422</v>
      </c>
      <c r="PE33" s="5">
        <v>172861</v>
      </c>
      <c r="PF33" s="5">
        <v>169252</v>
      </c>
      <c r="PG33" s="5">
        <v>142367</v>
      </c>
      <c r="PH33" s="5">
        <v>127304</v>
      </c>
      <c r="PI33" s="5">
        <v>112302</v>
      </c>
      <c r="PJ33" s="5">
        <v>92752</v>
      </c>
      <c r="PK33" s="5">
        <v>82363</v>
      </c>
      <c r="PL33" s="5">
        <v>74572</v>
      </c>
      <c r="PM33" s="5">
        <v>81675</v>
      </c>
      <c r="PN33" s="5">
        <v>91661</v>
      </c>
      <c r="PO33" s="5">
        <v>84953</v>
      </c>
      <c r="PP33" s="5">
        <v>79733</v>
      </c>
      <c r="PQ33" s="5">
        <v>82538</v>
      </c>
      <c r="PR33" s="5">
        <v>83255</v>
      </c>
      <c r="PS33" s="5">
        <v>93116</v>
      </c>
      <c r="PT33" s="5">
        <v>121408</v>
      </c>
      <c r="PU33" s="5">
        <v>125981</v>
      </c>
      <c r="PV33" s="5">
        <v>186428</v>
      </c>
      <c r="PW33" s="5">
        <v>115636</v>
      </c>
      <c r="PX33" s="5">
        <v>96536</v>
      </c>
      <c r="PY33" s="5">
        <v>87345</v>
      </c>
      <c r="PZ33" s="5">
        <v>82207</v>
      </c>
      <c r="QA33" s="5">
        <v>80778</v>
      </c>
      <c r="QB33" s="5">
        <v>86059</v>
      </c>
      <c r="QC33" s="5">
        <v>81624</v>
      </c>
      <c r="QD33" s="5">
        <v>77980</v>
      </c>
      <c r="QE33" s="5">
        <v>82349</v>
      </c>
      <c r="QF33" s="5">
        <v>75030</v>
      </c>
      <c r="QG33" s="5">
        <v>72662</v>
      </c>
      <c r="QH33" s="5">
        <v>63766</v>
      </c>
      <c r="QI33" s="5">
        <v>293296</v>
      </c>
      <c r="QJ33" s="5">
        <v>283400</v>
      </c>
      <c r="QK33" s="5">
        <v>292424</v>
      </c>
      <c r="QL33" s="5">
        <v>300501</v>
      </c>
      <c r="QM33" s="5">
        <v>323285</v>
      </c>
      <c r="QN33" s="5">
        <v>339395</v>
      </c>
      <c r="QO33" s="5">
        <v>326479</v>
      </c>
      <c r="QP33" s="5">
        <v>317053</v>
      </c>
      <c r="QQ33" s="5">
        <v>332120</v>
      </c>
      <c r="QR33" s="5">
        <v>238569</v>
      </c>
      <c r="QS33" s="5">
        <v>215790</v>
      </c>
      <c r="QT33" s="5">
        <v>298414</v>
      </c>
      <c r="QU33" s="5">
        <v>287508</v>
      </c>
      <c r="QV33" s="5">
        <v>235857</v>
      </c>
      <c r="QW33" s="5">
        <v>203482</v>
      </c>
      <c r="QX33" s="5">
        <v>196081</v>
      </c>
      <c r="QY33" s="5">
        <v>200058</v>
      </c>
      <c r="QZ33" s="5">
        <v>205805</v>
      </c>
      <c r="RA33" s="5">
        <v>235554</v>
      </c>
      <c r="RB33" s="5">
        <v>241671</v>
      </c>
      <c r="RC33" s="5">
        <v>203460</v>
      </c>
      <c r="RD33" s="5">
        <v>167353</v>
      </c>
      <c r="RE33" s="5">
        <v>130332</v>
      </c>
      <c r="RF33" s="5">
        <v>124932</v>
      </c>
      <c r="RG33" s="5">
        <v>111308</v>
      </c>
      <c r="RH33" s="5">
        <v>116609</v>
      </c>
      <c r="RI33" s="5">
        <v>127733</v>
      </c>
      <c r="RJ33" s="5">
        <v>128127</v>
      </c>
      <c r="RK33" s="5">
        <v>123011</v>
      </c>
      <c r="RL33" s="5">
        <v>99418</v>
      </c>
      <c r="RM33" s="5">
        <v>85413</v>
      </c>
      <c r="RN33" s="5">
        <v>90431</v>
      </c>
      <c r="RO33" s="5">
        <v>202891</v>
      </c>
      <c r="RP33" s="5">
        <v>225914</v>
      </c>
      <c r="RQ33" s="5">
        <v>229443</v>
      </c>
      <c r="RR33" s="5">
        <v>243296</v>
      </c>
      <c r="RS33" s="5">
        <v>248386</v>
      </c>
      <c r="RT33" s="5">
        <v>252022</v>
      </c>
      <c r="RU33" s="5">
        <v>229749</v>
      </c>
      <c r="RV33" s="5">
        <v>229435</v>
      </c>
      <c r="RW33" s="5">
        <v>229436</v>
      </c>
      <c r="RX33" s="5">
        <v>210714</v>
      </c>
      <c r="RY33" s="5">
        <v>244746</v>
      </c>
      <c r="RZ33" s="5">
        <v>223557</v>
      </c>
      <c r="SA33" s="5">
        <v>213341</v>
      </c>
      <c r="SB33" s="5">
        <v>162873</v>
      </c>
      <c r="SC33" s="5">
        <v>166103</v>
      </c>
      <c r="SD33" s="5">
        <v>170362</v>
      </c>
      <c r="SE33" s="5">
        <v>179022</v>
      </c>
      <c r="SF33" s="5">
        <v>202209</v>
      </c>
      <c r="SG33" s="5">
        <v>160930</v>
      </c>
      <c r="SH33" s="5">
        <v>209131</v>
      </c>
      <c r="SI33" s="5">
        <v>281617</v>
      </c>
      <c r="SJ33" s="5">
        <v>191786</v>
      </c>
      <c r="SK33" s="5">
        <v>155768</v>
      </c>
      <c r="SL33" s="5">
        <v>152169</v>
      </c>
      <c r="SM33" s="5">
        <v>141089</v>
      </c>
      <c r="SN33" s="5">
        <v>137995</v>
      </c>
      <c r="SO33" s="5">
        <v>140721</v>
      </c>
      <c r="SP33" s="5">
        <v>149725</v>
      </c>
      <c r="SQ33" s="5">
        <v>136456</v>
      </c>
      <c r="SR33" s="5">
        <v>116658</v>
      </c>
      <c r="SS33" s="5">
        <v>121451</v>
      </c>
      <c r="ST33" s="5">
        <v>116491</v>
      </c>
      <c r="SU33" s="5">
        <v>34440</v>
      </c>
      <c r="SV33" s="5">
        <v>37404</v>
      </c>
      <c r="SW33" s="5">
        <v>132730</v>
      </c>
      <c r="SX33" s="5">
        <v>226858</v>
      </c>
      <c r="SY33" s="5">
        <v>250479</v>
      </c>
      <c r="SZ33" s="5">
        <v>244512</v>
      </c>
      <c r="TA33" s="5">
        <v>187943</v>
      </c>
      <c r="TB33" s="5">
        <v>164751</v>
      </c>
      <c r="TC33" s="5">
        <v>123268</v>
      </c>
      <c r="TD33" s="5">
        <v>105919</v>
      </c>
      <c r="TE33" s="5">
        <v>69782</v>
      </c>
      <c r="TF33" s="5">
        <v>37684</v>
      </c>
      <c r="TG33" s="5">
        <v>18092</v>
      </c>
      <c r="TH33" s="5">
        <v>16399</v>
      </c>
      <c r="TI33" s="5">
        <v>9791</v>
      </c>
      <c r="TJ33" s="5">
        <v>8407</v>
      </c>
      <c r="TK33" s="5">
        <v>15063</v>
      </c>
      <c r="TL33" s="5">
        <v>19961</v>
      </c>
      <c r="TM33" s="5">
        <v>10906</v>
      </c>
      <c r="TN33" s="5">
        <v>12037</v>
      </c>
      <c r="TO33" s="5">
        <v>6383</v>
      </c>
      <c r="TP33" s="5">
        <v>8232</v>
      </c>
      <c r="TQ33" s="5">
        <v>12298</v>
      </c>
      <c r="TR33" s="5">
        <v>13243</v>
      </c>
      <c r="TS33" s="5">
        <v>11698</v>
      </c>
      <c r="TT33" s="5">
        <v>8274</v>
      </c>
      <c r="TU33" s="5">
        <v>10580</v>
      </c>
      <c r="TV33" s="5">
        <v>13500</v>
      </c>
      <c r="TW33" s="5">
        <v>10507</v>
      </c>
      <c r="TX33" s="5">
        <v>7598</v>
      </c>
      <c r="TY33" s="5">
        <v>6400</v>
      </c>
      <c r="TZ33" s="5">
        <v>18045</v>
      </c>
      <c r="UA33" s="5">
        <v>0</v>
      </c>
      <c r="UB33" s="5">
        <v>0</v>
      </c>
      <c r="UC33" s="5">
        <v>0</v>
      </c>
      <c r="UD33" s="5">
        <v>0</v>
      </c>
      <c r="UE33" s="5">
        <v>0</v>
      </c>
      <c r="UF33" s="5">
        <v>0</v>
      </c>
      <c r="UG33" s="5">
        <v>0</v>
      </c>
      <c r="UH33" s="5">
        <v>0</v>
      </c>
      <c r="UI33" s="5">
        <v>0</v>
      </c>
      <c r="UJ33" s="5">
        <v>0</v>
      </c>
      <c r="UK33" s="5">
        <v>0</v>
      </c>
      <c r="UL33" s="5">
        <v>0</v>
      </c>
      <c r="UM33" s="5">
        <v>0</v>
      </c>
      <c r="UN33" s="5">
        <v>0</v>
      </c>
      <c r="UO33" s="5">
        <v>0</v>
      </c>
      <c r="UP33" s="5">
        <v>0</v>
      </c>
      <c r="UQ33" s="5">
        <v>6</v>
      </c>
      <c r="UR33" s="5">
        <v>34</v>
      </c>
      <c r="US33" s="5">
        <v>11309</v>
      </c>
      <c r="UT33" s="5">
        <v>22647</v>
      </c>
      <c r="UU33" s="5">
        <v>19187</v>
      </c>
      <c r="UV33" s="5">
        <v>41893</v>
      </c>
      <c r="UW33" s="5">
        <v>28258</v>
      </c>
      <c r="UX33" s="5">
        <v>20163</v>
      </c>
      <c r="UY33" s="5">
        <v>15195</v>
      </c>
      <c r="UZ33" s="5">
        <v>11431</v>
      </c>
      <c r="VA33" s="5">
        <v>7265</v>
      </c>
      <c r="VB33" s="5">
        <v>8479</v>
      </c>
      <c r="VC33" s="5">
        <v>9472</v>
      </c>
      <c r="VD33" s="5">
        <v>8013</v>
      </c>
      <c r="VE33" s="5">
        <v>7499</v>
      </c>
      <c r="VF33" s="5">
        <v>7002</v>
      </c>
      <c r="VG33" s="5">
        <v>387663</v>
      </c>
      <c r="VH33" s="5">
        <v>445427</v>
      </c>
      <c r="VI33" s="5">
        <v>435416</v>
      </c>
      <c r="VJ33" s="5">
        <v>448658</v>
      </c>
      <c r="VK33" s="5">
        <v>413036</v>
      </c>
      <c r="VL33" s="5">
        <v>379687</v>
      </c>
      <c r="VM33" s="5">
        <v>463660</v>
      </c>
      <c r="VN33" s="5">
        <v>481063</v>
      </c>
      <c r="VO33" s="5">
        <v>380612</v>
      </c>
      <c r="VP33" s="5">
        <v>374913</v>
      </c>
      <c r="VQ33" s="5">
        <v>391270</v>
      </c>
      <c r="VR33" s="5">
        <v>326880</v>
      </c>
      <c r="VS33" s="5">
        <v>389690</v>
      </c>
      <c r="VT33" s="5">
        <v>165110</v>
      </c>
      <c r="VU33" s="5">
        <v>280019</v>
      </c>
      <c r="VV33" s="5">
        <v>336611</v>
      </c>
      <c r="VW33" s="5">
        <v>488112</v>
      </c>
      <c r="VX33" s="5">
        <v>317068</v>
      </c>
      <c r="VY33" s="5">
        <v>319177</v>
      </c>
      <c r="VZ33" s="5">
        <v>455362</v>
      </c>
      <c r="WA33" s="5">
        <v>527846</v>
      </c>
      <c r="WB33" s="5">
        <v>473291</v>
      </c>
      <c r="WC33" s="5">
        <v>525885</v>
      </c>
      <c r="WD33" s="5">
        <v>452045</v>
      </c>
      <c r="WE33" s="5">
        <v>560370</v>
      </c>
      <c r="WF33" s="5">
        <v>536910</v>
      </c>
      <c r="WG33" s="5">
        <v>499895</v>
      </c>
      <c r="WH33" s="5">
        <v>484281</v>
      </c>
      <c r="WI33" s="5">
        <v>432816</v>
      </c>
      <c r="WJ33" s="5">
        <v>328831</v>
      </c>
      <c r="WK33" s="5">
        <v>346162</v>
      </c>
      <c r="WL33" s="5">
        <v>327589</v>
      </c>
      <c r="WM33" s="5">
        <v>39255</v>
      </c>
      <c r="WN33" s="5">
        <v>42842</v>
      </c>
      <c r="WO33" s="5">
        <v>35202</v>
      </c>
      <c r="WP33" s="5">
        <v>39986</v>
      </c>
      <c r="WQ33" s="5">
        <v>45335</v>
      </c>
      <c r="WR33" s="5">
        <v>46388</v>
      </c>
      <c r="WS33" s="5">
        <v>40630</v>
      </c>
      <c r="WT33" s="5">
        <v>28857</v>
      </c>
      <c r="WU33" s="5">
        <v>26347</v>
      </c>
      <c r="WV33" s="5">
        <v>21314</v>
      </c>
      <c r="WW33" s="5">
        <v>24516</v>
      </c>
      <c r="WX33" s="5">
        <v>31145</v>
      </c>
      <c r="WY33" s="5">
        <v>20199</v>
      </c>
      <c r="WZ33" s="5">
        <v>17228</v>
      </c>
      <c r="XA33" s="5">
        <v>9480</v>
      </c>
      <c r="XB33" s="5">
        <v>11025</v>
      </c>
      <c r="XC33" s="5">
        <v>10077</v>
      </c>
      <c r="XD33" s="5">
        <v>8580</v>
      </c>
      <c r="XE33" s="5">
        <v>10340</v>
      </c>
      <c r="XF33" s="5">
        <v>10492</v>
      </c>
      <c r="XG33" s="5">
        <v>12813</v>
      </c>
      <c r="XH33" s="5">
        <v>10718</v>
      </c>
      <c r="XI33" s="5">
        <v>5253</v>
      </c>
      <c r="XJ33" s="5">
        <v>5564</v>
      </c>
      <c r="XK33" s="5">
        <v>5318</v>
      </c>
      <c r="XL33" s="5">
        <v>7133</v>
      </c>
      <c r="XM33" s="5">
        <v>7537</v>
      </c>
      <c r="XN33" s="5">
        <v>4314</v>
      </c>
      <c r="XO33" s="5">
        <v>4879</v>
      </c>
      <c r="XP33" s="5">
        <v>3397</v>
      </c>
      <c r="XQ33" s="5">
        <v>3523</v>
      </c>
      <c r="XR33" s="5">
        <v>2645</v>
      </c>
      <c r="XS33" s="2">
        <v>4110</v>
      </c>
      <c r="XT33" s="3" t="s">
        <v>222</v>
      </c>
      <c r="XU33" s="3" t="s">
        <v>221</v>
      </c>
      <c r="XV33" s="3" t="s">
        <v>221</v>
      </c>
      <c r="XW33" s="3" t="s">
        <v>221</v>
      </c>
      <c r="XX33" s="3" t="s">
        <v>222</v>
      </c>
      <c r="XY33" s="3" t="s">
        <v>222</v>
      </c>
      <c r="XZ33" s="3" t="s">
        <v>226</v>
      </c>
    </row>
    <row r="34" spans="1:650" x14ac:dyDescent="0.3">
      <c r="A34" s="1" t="s">
        <v>32</v>
      </c>
      <c r="B34" s="2">
        <v>4056990</v>
      </c>
      <c r="C34" s="5" t="s">
        <v>220</v>
      </c>
      <c r="D34" s="5" t="s">
        <v>220</v>
      </c>
      <c r="E34" s="5" t="s">
        <v>220</v>
      </c>
      <c r="F34" s="5" t="s">
        <v>220</v>
      </c>
      <c r="G34" s="5" t="s">
        <v>220</v>
      </c>
      <c r="H34" s="5" t="s">
        <v>220</v>
      </c>
      <c r="I34" s="5" t="s">
        <v>220</v>
      </c>
      <c r="J34" s="5" t="s">
        <v>220</v>
      </c>
      <c r="K34" s="5" t="s">
        <v>220</v>
      </c>
      <c r="L34" s="5" t="s">
        <v>220</v>
      </c>
      <c r="M34" s="5" t="s">
        <v>220</v>
      </c>
      <c r="N34" s="5" t="s">
        <v>220</v>
      </c>
      <c r="O34" s="5" t="s">
        <v>220</v>
      </c>
      <c r="P34" s="5">
        <v>1114</v>
      </c>
      <c r="Q34" s="5">
        <v>1225</v>
      </c>
      <c r="R34" s="5">
        <v>7538</v>
      </c>
      <c r="S34" s="5">
        <v>2474</v>
      </c>
      <c r="T34" s="5">
        <v>366</v>
      </c>
      <c r="U34" s="5">
        <v>0</v>
      </c>
      <c r="V34" s="5">
        <v>0</v>
      </c>
      <c r="W34" s="5">
        <v>0</v>
      </c>
      <c r="X34" s="5">
        <v>0</v>
      </c>
      <c r="Y34" s="5">
        <v>0</v>
      </c>
      <c r="Z34" s="5">
        <v>0</v>
      </c>
      <c r="AA34" s="5">
        <v>0</v>
      </c>
      <c r="AB34" s="5">
        <v>0</v>
      </c>
      <c r="AC34" s="5">
        <v>0</v>
      </c>
      <c r="AD34" s="5">
        <v>0</v>
      </c>
      <c r="AE34" s="5">
        <v>159</v>
      </c>
      <c r="AF34" s="5">
        <v>1678</v>
      </c>
      <c r="AG34" s="5">
        <v>0</v>
      </c>
      <c r="AH34" s="5">
        <v>0</v>
      </c>
      <c r="AI34" s="5" t="s">
        <v>220</v>
      </c>
      <c r="AJ34" s="5" t="s">
        <v>220</v>
      </c>
      <c r="AK34" s="5" t="s">
        <v>220</v>
      </c>
      <c r="AL34" s="5" t="s">
        <v>220</v>
      </c>
      <c r="AM34" s="5" t="s">
        <v>220</v>
      </c>
      <c r="AN34" s="5" t="s">
        <v>220</v>
      </c>
      <c r="AO34" s="5" t="s">
        <v>220</v>
      </c>
      <c r="AP34" s="5" t="s">
        <v>220</v>
      </c>
      <c r="AQ34" s="5" t="s">
        <v>220</v>
      </c>
      <c r="AR34" s="5" t="s">
        <v>220</v>
      </c>
      <c r="AS34" s="5" t="s">
        <v>220</v>
      </c>
      <c r="AT34" s="5" t="s">
        <v>220</v>
      </c>
      <c r="AU34" s="5" t="s">
        <v>220</v>
      </c>
      <c r="AV34" s="5">
        <v>0</v>
      </c>
      <c r="AW34" s="5">
        <v>0</v>
      </c>
      <c r="AX34" s="5">
        <v>0</v>
      </c>
      <c r="AY34" s="5">
        <v>0</v>
      </c>
      <c r="AZ34" s="5">
        <v>0</v>
      </c>
      <c r="BA34" s="5">
        <v>0</v>
      </c>
      <c r="BB34" s="5">
        <v>0</v>
      </c>
      <c r="BC34" s="5">
        <v>0</v>
      </c>
      <c r="BD34" s="5">
        <v>2</v>
      </c>
      <c r="BE34" s="5">
        <v>189</v>
      </c>
      <c r="BF34" s="5">
        <v>0</v>
      </c>
      <c r="BG34" s="5">
        <v>31</v>
      </c>
      <c r="BH34" s="5">
        <v>17</v>
      </c>
      <c r="BI34" s="5">
        <v>-1</v>
      </c>
      <c r="BJ34" s="5">
        <v>72</v>
      </c>
      <c r="BK34" s="5">
        <v>568</v>
      </c>
      <c r="BL34" s="5">
        <v>278</v>
      </c>
      <c r="BM34" s="5">
        <v>702</v>
      </c>
      <c r="BN34" s="5">
        <v>419</v>
      </c>
      <c r="BO34" s="5" t="s">
        <v>220</v>
      </c>
      <c r="BP34" s="5" t="s">
        <v>220</v>
      </c>
      <c r="BQ34" s="5" t="s">
        <v>220</v>
      </c>
      <c r="BR34" s="5" t="s">
        <v>220</v>
      </c>
      <c r="BS34" s="5" t="s">
        <v>220</v>
      </c>
      <c r="BT34" s="5" t="s">
        <v>220</v>
      </c>
      <c r="BU34" s="5" t="s">
        <v>220</v>
      </c>
      <c r="BV34" s="5" t="s">
        <v>220</v>
      </c>
      <c r="BW34" s="5" t="s">
        <v>220</v>
      </c>
      <c r="BX34" s="5" t="s">
        <v>220</v>
      </c>
      <c r="BY34" s="5" t="s">
        <v>220</v>
      </c>
      <c r="BZ34" s="5" t="s">
        <v>220</v>
      </c>
      <c r="CA34" s="5" t="s">
        <v>220</v>
      </c>
      <c r="CB34" s="5">
        <v>3243</v>
      </c>
      <c r="CC34" s="5">
        <v>6079</v>
      </c>
      <c r="CD34" s="5">
        <v>4770</v>
      </c>
      <c r="CE34" s="5">
        <v>6700</v>
      </c>
      <c r="CF34" s="5">
        <v>5048</v>
      </c>
      <c r="CG34" s="5">
        <v>8388</v>
      </c>
      <c r="CH34" s="5">
        <v>7070</v>
      </c>
      <c r="CI34" s="5">
        <v>271</v>
      </c>
      <c r="CJ34" s="5">
        <v>7228</v>
      </c>
      <c r="CK34" s="5">
        <v>1343</v>
      </c>
      <c r="CL34" s="5">
        <v>3196</v>
      </c>
      <c r="CM34" s="5">
        <v>5633</v>
      </c>
      <c r="CN34" s="5">
        <v>6957</v>
      </c>
      <c r="CO34" s="5">
        <v>2508</v>
      </c>
      <c r="CP34" s="5">
        <v>9477</v>
      </c>
      <c r="CQ34" s="5">
        <v>2652</v>
      </c>
      <c r="CR34" s="5">
        <v>3277</v>
      </c>
      <c r="CS34" s="5">
        <v>14675</v>
      </c>
      <c r="CT34" s="5">
        <v>15597</v>
      </c>
      <c r="CU34" s="5" t="s">
        <v>220</v>
      </c>
      <c r="CV34" s="5" t="s">
        <v>220</v>
      </c>
      <c r="CW34" s="5" t="s">
        <v>220</v>
      </c>
      <c r="CX34" s="5" t="s">
        <v>220</v>
      </c>
      <c r="CY34" s="5" t="s">
        <v>220</v>
      </c>
      <c r="CZ34" s="5" t="s">
        <v>220</v>
      </c>
      <c r="DA34" s="5" t="s">
        <v>220</v>
      </c>
      <c r="DB34" s="5" t="s">
        <v>220</v>
      </c>
      <c r="DC34" s="5" t="s">
        <v>220</v>
      </c>
      <c r="DD34" s="5" t="s">
        <v>220</v>
      </c>
      <c r="DE34" s="5" t="s">
        <v>220</v>
      </c>
      <c r="DF34" s="5" t="s">
        <v>220</v>
      </c>
      <c r="DG34" s="5" t="s">
        <v>220</v>
      </c>
      <c r="DH34" s="5">
        <v>57486</v>
      </c>
      <c r="DI34" s="5">
        <v>38565</v>
      </c>
      <c r="DJ34" s="5">
        <v>34189</v>
      </c>
      <c r="DK34" s="5">
        <v>42364</v>
      </c>
      <c r="DL34" s="5">
        <v>32395</v>
      </c>
      <c r="DM34" s="5">
        <v>26612</v>
      </c>
      <c r="DN34" s="5">
        <v>3955</v>
      </c>
      <c r="DO34" s="5">
        <v>18402</v>
      </c>
      <c r="DP34" s="5">
        <v>18563</v>
      </c>
      <c r="DQ34" s="5">
        <v>18422</v>
      </c>
      <c r="DR34" s="5">
        <v>16359</v>
      </c>
      <c r="DS34" s="5">
        <v>22023</v>
      </c>
      <c r="DT34" s="5">
        <v>16839</v>
      </c>
      <c r="DU34" s="5">
        <v>16199</v>
      </c>
      <c r="DV34" s="5">
        <v>17109</v>
      </c>
      <c r="DW34" s="5">
        <v>27827</v>
      </c>
      <c r="DX34" s="5">
        <v>32208</v>
      </c>
      <c r="DY34" s="5">
        <v>28285</v>
      </c>
      <c r="DZ34" s="5">
        <v>21622</v>
      </c>
      <c r="EA34" s="5" t="s">
        <v>220</v>
      </c>
      <c r="EB34" s="5" t="s">
        <v>220</v>
      </c>
      <c r="EC34" s="5" t="s">
        <v>220</v>
      </c>
      <c r="ED34" s="5" t="s">
        <v>220</v>
      </c>
      <c r="EE34" s="5" t="s">
        <v>220</v>
      </c>
      <c r="EF34" s="5" t="s">
        <v>220</v>
      </c>
      <c r="EG34" s="5" t="s">
        <v>220</v>
      </c>
      <c r="EH34" s="5" t="s">
        <v>220</v>
      </c>
      <c r="EI34" s="5" t="s">
        <v>220</v>
      </c>
      <c r="EJ34" s="5" t="s">
        <v>220</v>
      </c>
      <c r="EK34" s="5" t="s">
        <v>220</v>
      </c>
      <c r="EL34" s="5" t="s">
        <v>220</v>
      </c>
      <c r="EM34" s="5" t="s">
        <v>220</v>
      </c>
      <c r="EN34" s="5">
        <v>2758</v>
      </c>
      <c r="EO34" s="5">
        <v>1465</v>
      </c>
      <c r="EP34" s="5">
        <v>2451</v>
      </c>
      <c r="EQ34" s="5">
        <v>1183</v>
      </c>
      <c r="ER34" s="5">
        <v>13990</v>
      </c>
      <c r="ES34" s="5">
        <v>1000</v>
      </c>
      <c r="ET34" s="5">
        <v>128</v>
      </c>
      <c r="EU34" s="5">
        <v>251</v>
      </c>
      <c r="EV34" s="5">
        <v>303</v>
      </c>
      <c r="EW34" s="5">
        <v>239</v>
      </c>
      <c r="EX34" s="5">
        <v>630</v>
      </c>
      <c r="EY34" s="5">
        <v>927</v>
      </c>
      <c r="EZ34" s="5">
        <v>222</v>
      </c>
      <c r="FA34" s="5">
        <v>743</v>
      </c>
      <c r="FB34" s="5">
        <v>353</v>
      </c>
      <c r="FC34" s="5">
        <v>652</v>
      </c>
      <c r="FD34" s="5">
        <v>1846</v>
      </c>
      <c r="FE34" s="5">
        <v>1227</v>
      </c>
      <c r="FF34" s="5">
        <v>1355</v>
      </c>
      <c r="FG34" s="5" t="s">
        <v>220</v>
      </c>
      <c r="FH34" s="5" t="s">
        <v>220</v>
      </c>
      <c r="FI34" s="5" t="s">
        <v>220</v>
      </c>
      <c r="FJ34" s="5" t="s">
        <v>220</v>
      </c>
      <c r="FK34" s="5" t="s">
        <v>220</v>
      </c>
      <c r="FL34" s="5" t="s">
        <v>220</v>
      </c>
      <c r="FM34" s="5" t="s">
        <v>220</v>
      </c>
      <c r="FN34" s="5" t="s">
        <v>220</v>
      </c>
      <c r="FO34" s="5" t="s">
        <v>220</v>
      </c>
      <c r="FP34" s="5" t="s">
        <v>220</v>
      </c>
      <c r="FQ34" s="5" t="s">
        <v>220</v>
      </c>
      <c r="FR34" s="5" t="s">
        <v>220</v>
      </c>
      <c r="FS34" s="5" t="s">
        <v>220</v>
      </c>
      <c r="FT34" s="5">
        <v>0</v>
      </c>
      <c r="FU34" s="5" t="s">
        <v>220</v>
      </c>
      <c r="FV34" s="5" t="s">
        <v>220</v>
      </c>
      <c r="FW34" s="5" t="s">
        <v>220</v>
      </c>
      <c r="FX34" s="5" t="s">
        <v>220</v>
      </c>
      <c r="FY34" s="5" t="s">
        <v>220</v>
      </c>
      <c r="FZ34" s="5" t="s">
        <v>220</v>
      </c>
      <c r="GA34" s="5" t="s">
        <v>220</v>
      </c>
      <c r="GB34" s="5" t="s">
        <v>220</v>
      </c>
      <c r="GC34" s="5" t="s">
        <v>220</v>
      </c>
      <c r="GD34" s="5" t="s">
        <v>220</v>
      </c>
      <c r="GE34" s="5" t="s">
        <v>220</v>
      </c>
      <c r="GF34" s="5" t="s">
        <v>220</v>
      </c>
      <c r="GG34" s="5" t="s">
        <v>220</v>
      </c>
      <c r="GH34" s="5" t="s">
        <v>220</v>
      </c>
      <c r="GI34" s="5" t="s">
        <v>220</v>
      </c>
      <c r="GJ34" s="5" t="s">
        <v>220</v>
      </c>
      <c r="GK34" s="5" t="s">
        <v>220</v>
      </c>
      <c r="GL34" s="5" t="s">
        <v>220</v>
      </c>
      <c r="GM34" s="5" t="s">
        <v>220</v>
      </c>
      <c r="GN34" s="5" t="s">
        <v>220</v>
      </c>
      <c r="GO34" s="5" t="s">
        <v>220</v>
      </c>
      <c r="GP34" s="5" t="s">
        <v>220</v>
      </c>
      <c r="GQ34" s="5" t="s">
        <v>220</v>
      </c>
      <c r="GR34" s="5" t="s">
        <v>220</v>
      </c>
      <c r="GS34" s="5" t="s">
        <v>220</v>
      </c>
      <c r="GT34" s="5" t="s">
        <v>220</v>
      </c>
      <c r="GU34" s="5" t="s">
        <v>220</v>
      </c>
      <c r="GV34" s="5" t="s">
        <v>220</v>
      </c>
      <c r="GW34" s="5" t="s">
        <v>220</v>
      </c>
      <c r="GX34" s="5" t="s">
        <v>220</v>
      </c>
      <c r="GY34" s="5" t="s">
        <v>220</v>
      </c>
      <c r="GZ34" s="5">
        <v>64601</v>
      </c>
      <c r="HA34" s="5">
        <v>47335</v>
      </c>
      <c r="HB34" s="5">
        <v>48949</v>
      </c>
      <c r="HC34" s="5">
        <v>52721</v>
      </c>
      <c r="HD34" s="5">
        <v>51798</v>
      </c>
      <c r="HE34" s="5">
        <v>36000</v>
      </c>
      <c r="HF34" s="5">
        <v>11154</v>
      </c>
      <c r="HG34" s="5">
        <v>18924</v>
      </c>
      <c r="HH34" s="5">
        <v>26096</v>
      </c>
      <c r="HI34" s="5">
        <v>20193</v>
      </c>
      <c r="HJ34" s="5">
        <v>20185</v>
      </c>
      <c r="HK34" s="5">
        <v>28613</v>
      </c>
      <c r="HL34" s="5">
        <v>24035</v>
      </c>
      <c r="HM34" s="5">
        <v>19449</v>
      </c>
      <c r="HN34" s="5">
        <v>27011</v>
      </c>
      <c r="HO34" s="5">
        <v>31859</v>
      </c>
      <c r="HP34" s="5">
        <v>39287</v>
      </c>
      <c r="HQ34" s="5">
        <v>44889</v>
      </c>
      <c r="HR34" s="5">
        <v>38993</v>
      </c>
      <c r="HS34" s="5" t="s">
        <v>220</v>
      </c>
      <c r="HT34" s="5" t="s">
        <v>220</v>
      </c>
      <c r="HU34" s="5" t="s">
        <v>220</v>
      </c>
      <c r="HV34" s="5" t="s">
        <v>220</v>
      </c>
      <c r="HW34" s="5" t="s">
        <v>220</v>
      </c>
      <c r="HX34" s="5" t="s">
        <v>220</v>
      </c>
      <c r="HY34" s="5" t="s">
        <v>220</v>
      </c>
      <c r="HZ34" s="5" t="s">
        <v>220</v>
      </c>
      <c r="IA34" s="5" t="s">
        <v>220</v>
      </c>
      <c r="IB34" s="5" t="s">
        <v>220</v>
      </c>
      <c r="IC34" s="5" t="s">
        <v>220</v>
      </c>
      <c r="ID34" s="5" t="s">
        <v>220</v>
      </c>
      <c r="IE34" s="5" t="s">
        <v>220</v>
      </c>
      <c r="IF34" s="5">
        <v>293930</v>
      </c>
      <c r="IG34" s="5">
        <v>304947</v>
      </c>
      <c r="IH34" s="5">
        <v>391951</v>
      </c>
      <c r="II34" s="5">
        <v>365965</v>
      </c>
      <c r="IJ34" s="5">
        <v>406146</v>
      </c>
      <c r="IK34" s="5">
        <v>344589</v>
      </c>
      <c r="IL34" s="5">
        <v>241085</v>
      </c>
      <c r="IM34" s="5">
        <v>246998</v>
      </c>
      <c r="IN34" s="5">
        <v>263204</v>
      </c>
      <c r="IO34" s="5">
        <v>306178</v>
      </c>
      <c r="IP34" s="5">
        <v>291441</v>
      </c>
      <c r="IQ34" s="5">
        <v>282502</v>
      </c>
      <c r="IR34" s="5">
        <v>289693</v>
      </c>
      <c r="IS34" s="5">
        <v>287500</v>
      </c>
      <c r="IT34" s="5">
        <v>258434</v>
      </c>
      <c r="IU34" s="5">
        <v>229959</v>
      </c>
      <c r="IV34" s="5">
        <v>223287</v>
      </c>
      <c r="IW34" s="5">
        <v>215594</v>
      </c>
      <c r="IX34" s="5">
        <v>168138</v>
      </c>
      <c r="IY34" s="5" t="s">
        <v>220</v>
      </c>
      <c r="IZ34" s="5" t="s">
        <v>220</v>
      </c>
      <c r="JA34" s="5" t="s">
        <v>220</v>
      </c>
      <c r="JB34" s="5" t="s">
        <v>220</v>
      </c>
      <c r="JC34" s="5" t="s">
        <v>220</v>
      </c>
      <c r="JD34" s="5" t="s">
        <v>220</v>
      </c>
      <c r="JE34" s="5" t="s">
        <v>220</v>
      </c>
      <c r="JF34" s="5" t="s">
        <v>220</v>
      </c>
      <c r="JG34" s="5" t="s">
        <v>220</v>
      </c>
      <c r="JH34" s="5" t="s">
        <v>220</v>
      </c>
      <c r="JI34" s="5" t="s">
        <v>220</v>
      </c>
      <c r="JJ34" s="5" t="s">
        <v>220</v>
      </c>
      <c r="JK34" s="5" t="s">
        <v>220</v>
      </c>
      <c r="JL34" s="5">
        <v>0</v>
      </c>
      <c r="JM34" s="5">
        <v>0</v>
      </c>
      <c r="JN34" s="5">
        <v>0</v>
      </c>
      <c r="JO34" s="5">
        <v>0</v>
      </c>
      <c r="JP34" s="5">
        <v>0</v>
      </c>
      <c r="JQ34" s="5">
        <v>0</v>
      </c>
      <c r="JR34" s="5">
        <v>0</v>
      </c>
      <c r="JS34" s="5">
        <v>23</v>
      </c>
      <c r="JT34" s="5">
        <v>170</v>
      </c>
      <c r="JU34" s="5">
        <v>161</v>
      </c>
      <c r="JV34" s="5">
        <v>174</v>
      </c>
      <c r="JW34" s="5">
        <v>168</v>
      </c>
      <c r="JX34" s="5">
        <v>123</v>
      </c>
      <c r="JY34" s="5">
        <v>148</v>
      </c>
      <c r="JZ34" s="5">
        <v>1223</v>
      </c>
      <c r="KA34" s="5">
        <v>1238</v>
      </c>
      <c r="KB34" s="5">
        <v>2201</v>
      </c>
      <c r="KC34" s="5">
        <v>1584</v>
      </c>
      <c r="KD34" s="5">
        <v>1625</v>
      </c>
      <c r="KE34" s="5" t="s">
        <v>220</v>
      </c>
      <c r="KF34" s="5" t="s">
        <v>220</v>
      </c>
      <c r="KG34" s="5" t="s">
        <v>220</v>
      </c>
      <c r="KH34" s="5" t="s">
        <v>220</v>
      </c>
      <c r="KI34" s="5" t="s">
        <v>220</v>
      </c>
      <c r="KJ34" s="5" t="s">
        <v>220</v>
      </c>
      <c r="KK34" s="5" t="s">
        <v>220</v>
      </c>
      <c r="KL34" s="5" t="s">
        <v>220</v>
      </c>
      <c r="KM34" s="5" t="s">
        <v>220</v>
      </c>
      <c r="KN34" s="5" t="s">
        <v>220</v>
      </c>
      <c r="KO34" s="5" t="s">
        <v>220</v>
      </c>
      <c r="KP34" s="5" t="s">
        <v>220</v>
      </c>
      <c r="KQ34" s="5" t="s">
        <v>220</v>
      </c>
      <c r="KR34" s="5">
        <v>21949</v>
      </c>
      <c r="KS34" s="5">
        <v>21716</v>
      </c>
      <c r="KT34" s="5">
        <v>19979</v>
      </c>
      <c r="KU34" s="5">
        <v>20194</v>
      </c>
      <c r="KV34" s="5">
        <v>21272</v>
      </c>
      <c r="KW34" s="5">
        <v>18511</v>
      </c>
      <c r="KX34" s="5">
        <v>19653</v>
      </c>
      <c r="KY34" s="5">
        <v>11457</v>
      </c>
      <c r="KZ34" s="5">
        <v>8329</v>
      </c>
      <c r="LA34" s="5">
        <v>6123</v>
      </c>
      <c r="LB34" s="5">
        <v>4688</v>
      </c>
      <c r="LC34" s="5">
        <v>5128</v>
      </c>
      <c r="LD34" s="5">
        <v>5439</v>
      </c>
      <c r="LE34" s="5">
        <v>5809</v>
      </c>
      <c r="LF34" s="5">
        <v>6139</v>
      </c>
      <c r="LG34" s="5">
        <v>7967</v>
      </c>
      <c r="LH34" s="5">
        <v>4578</v>
      </c>
      <c r="LI34" s="5">
        <v>5592</v>
      </c>
      <c r="LJ34" s="5">
        <v>4458</v>
      </c>
      <c r="LK34" s="5" t="s">
        <v>220</v>
      </c>
      <c r="LL34" s="5" t="s">
        <v>220</v>
      </c>
      <c r="LM34" s="5" t="s">
        <v>220</v>
      </c>
      <c r="LN34" s="5" t="s">
        <v>220</v>
      </c>
      <c r="LO34" s="5" t="s">
        <v>220</v>
      </c>
      <c r="LP34" s="5" t="s">
        <v>220</v>
      </c>
      <c r="LQ34" s="5" t="s">
        <v>220</v>
      </c>
      <c r="LR34" s="5" t="s">
        <v>220</v>
      </c>
      <c r="LS34" s="5" t="s">
        <v>220</v>
      </c>
      <c r="LT34" s="5" t="s">
        <v>220</v>
      </c>
      <c r="LU34" s="5" t="s">
        <v>220</v>
      </c>
      <c r="LV34" s="5" t="s">
        <v>220</v>
      </c>
      <c r="LW34" s="5" t="s">
        <v>220</v>
      </c>
      <c r="LX34" s="5">
        <v>964</v>
      </c>
      <c r="LY34" s="5">
        <v>805</v>
      </c>
      <c r="LZ34" s="5">
        <v>1082</v>
      </c>
      <c r="MA34" s="5">
        <v>1010</v>
      </c>
      <c r="MB34" s="5">
        <v>895</v>
      </c>
      <c r="MC34" s="5">
        <v>821</v>
      </c>
      <c r="MD34" s="5">
        <v>665</v>
      </c>
      <c r="ME34" s="5">
        <v>809</v>
      </c>
      <c r="MF34" s="5">
        <v>256</v>
      </c>
      <c r="MG34" s="5">
        <v>544</v>
      </c>
      <c r="MH34" s="5">
        <v>542</v>
      </c>
      <c r="MI34" s="5">
        <v>261</v>
      </c>
      <c r="MJ34" s="5">
        <v>885</v>
      </c>
      <c r="MK34" s="5">
        <v>717</v>
      </c>
      <c r="ML34" s="5">
        <v>808</v>
      </c>
      <c r="MM34" s="5">
        <v>1178</v>
      </c>
      <c r="MN34" s="5">
        <v>909</v>
      </c>
      <c r="MO34" s="5">
        <v>1152</v>
      </c>
      <c r="MP34" s="5">
        <v>1057</v>
      </c>
      <c r="MQ34" s="5" t="s">
        <v>220</v>
      </c>
      <c r="MR34" s="5" t="s">
        <v>220</v>
      </c>
      <c r="MS34" s="5" t="s">
        <v>220</v>
      </c>
      <c r="MT34" s="5" t="s">
        <v>220</v>
      </c>
      <c r="MU34" s="5" t="s">
        <v>220</v>
      </c>
      <c r="MV34" s="5" t="s">
        <v>220</v>
      </c>
      <c r="MW34" s="5" t="s">
        <v>220</v>
      </c>
      <c r="MX34" s="5" t="s">
        <v>220</v>
      </c>
      <c r="MY34" s="5" t="s">
        <v>220</v>
      </c>
      <c r="MZ34" s="5" t="s">
        <v>220</v>
      </c>
      <c r="NA34" s="5" t="s">
        <v>220</v>
      </c>
      <c r="NB34" s="5" t="s">
        <v>220</v>
      </c>
      <c r="NC34" s="5" t="s">
        <v>220</v>
      </c>
      <c r="ND34" s="5">
        <v>118</v>
      </c>
      <c r="NE34" s="5" t="s">
        <v>220</v>
      </c>
      <c r="NF34" s="5" t="s">
        <v>220</v>
      </c>
      <c r="NG34" s="5" t="s">
        <v>220</v>
      </c>
      <c r="NH34" s="5" t="s">
        <v>220</v>
      </c>
      <c r="NI34" s="5" t="s">
        <v>220</v>
      </c>
      <c r="NJ34" s="5" t="s">
        <v>220</v>
      </c>
      <c r="NK34" s="5" t="s">
        <v>220</v>
      </c>
      <c r="NL34" s="5" t="s">
        <v>220</v>
      </c>
      <c r="NM34" s="5" t="s">
        <v>220</v>
      </c>
      <c r="NN34" s="5" t="s">
        <v>220</v>
      </c>
      <c r="NO34" s="5" t="s">
        <v>220</v>
      </c>
      <c r="NP34" s="5" t="s">
        <v>220</v>
      </c>
      <c r="NQ34" s="5" t="s">
        <v>220</v>
      </c>
      <c r="NR34" s="5" t="s">
        <v>220</v>
      </c>
      <c r="NS34" s="5" t="s">
        <v>220</v>
      </c>
      <c r="NT34" s="5" t="s">
        <v>220</v>
      </c>
      <c r="NU34" s="5" t="s">
        <v>220</v>
      </c>
      <c r="NV34" s="5" t="s">
        <v>220</v>
      </c>
      <c r="NW34" s="5" t="s">
        <v>220</v>
      </c>
      <c r="NX34" s="5" t="s">
        <v>220</v>
      </c>
      <c r="NY34" s="5" t="s">
        <v>220</v>
      </c>
      <c r="NZ34" s="5" t="s">
        <v>220</v>
      </c>
      <c r="OA34" s="5" t="s">
        <v>220</v>
      </c>
      <c r="OB34" s="5" t="s">
        <v>220</v>
      </c>
      <c r="OC34" s="5" t="s">
        <v>220</v>
      </c>
      <c r="OD34" s="5" t="s">
        <v>220</v>
      </c>
      <c r="OE34" s="5" t="s">
        <v>220</v>
      </c>
      <c r="OF34" s="5" t="s">
        <v>220</v>
      </c>
      <c r="OG34" s="5" t="s">
        <v>220</v>
      </c>
      <c r="OH34" s="5" t="s">
        <v>220</v>
      </c>
      <c r="OI34" s="5" t="s">
        <v>220</v>
      </c>
      <c r="OJ34" s="5">
        <v>0</v>
      </c>
      <c r="OK34" s="5" t="s">
        <v>220</v>
      </c>
      <c r="OL34" s="5" t="s">
        <v>220</v>
      </c>
      <c r="OM34" s="5" t="s">
        <v>220</v>
      </c>
      <c r="ON34" s="5" t="s">
        <v>220</v>
      </c>
      <c r="OO34" s="5" t="s">
        <v>220</v>
      </c>
      <c r="OP34" s="5" t="s">
        <v>220</v>
      </c>
      <c r="OQ34" s="5" t="s">
        <v>220</v>
      </c>
      <c r="OR34" s="5" t="s">
        <v>220</v>
      </c>
      <c r="OS34" s="5" t="s">
        <v>220</v>
      </c>
      <c r="OT34" s="5" t="s">
        <v>220</v>
      </c>
      <c r="OU34" s="5" t="s">
        <v>220</v>
      </c>
      <c r="OV34" s="5" t="s">
        <v>220</v>
      </c>
      <c r="OW34" s="5" t="s">
        <v>220</v>
      </c>
      <c r="OX34" s="5" t="s">
        <v>220</v>
      </c>
      <c r="OY34" s="5" t="s">
        <v>220</v>
      </c>
      <c r="OZ34" s="5" t="s">
        <v>220</v>
      </c>
      <c r="PA34" s="5" t="s">
        <v>220</v>
      </c>
      <c r="PB34" s="5" t="s">
        <v>220</v>
      </c>
      <c r="PC34" s="5" t="s">
        <v>220</v>
      </c>
      <c r="PD34" s="5" t="s">
        <v>220</v>
      </c>
      <c r="PE34" s="5" t="s">
        <v>220</v>
      </c>
      <c r="PF34" s="5" t="s">
        <v>220</v>
      </c>
      <c r="PG34" s="5" t="s">
        <v>220</v>
      </c>
      <c r="PH34" s="5" t="s">
        <v>220</v>
      </c>
      <c r="PI34" s="5" t="s">
        <v>220</v>
      </c>
      <c r="PJ34" s="5" t="s">
        <v>220</v>
      </c>
      <c r="PK34" s="5" t="s">
        <v>220</v>
      </c>
      <c r="PL34" s="5" t="s">
        <v>220</v>
      </c>
      <c r="PM34" s="5" t="s">
        <v>220</v>
      </c>
      <c r="PN34" s="5" t="s">
        <v>220</v>
      </c>
      <c r="PO34" s="5" t="s">
        <v>220</v>
      </c>
      <c r="PP34" s="5">
        <v>19040</v>
      </c>
      <c r="PQ34" s="5">
        <v>18273</v>
      </c>
      <c r="PR34" s="5">
        <v>20133</v>
      </c>
      <c r="PS34" s="5">
        <v>24712</v>
      </c>
      <c r="PT34" s="5">
        <v>22576</v>
      </c>
      <c r="PU34" s="5">
        <v>25583</v>
      </c>
      <c r="PV34" s="5">
        <v>20447</v>
      </c>
      <c r="PW34" s="5">
        <v>12730</v>
      </c>
      <c r="PX34" s="5">
        <v>10834</v>
      </c>
      <c r="PY34" s="5">
        <v>14657</v>
      </c>
      <c r="PZ34" s="5">
        <v>10525</v>
      </c>
      <c r="QA34" s="5">
        <v>10070</v>
      </c>
      <c r="QB34" s="5">
        <v>9713</v>
      </c>
      <c r="QC34" s="5">
        <v>9206</v>
      </c>
      <c r="QD34" s="5">
        <v>8665</v>
      </c>
      <c r="QE34" s="5">
        <v>7815</v>
      </c>
      <c r="QF34" s="5">
        <v>8602</v>
      </c>
      <c r="QG34" s="5">
        <v>7890</v>
      </c>
      <c r="QH34" s="5">
        <v>6961</v>
      </c>
      <c r="QI34" s="5" t="s">
        <v>220</v>
      </c>
      <c r="QJ34" s="5" t="s">
        <v>220</v>
      </c>
      <c r="QK34" s="5" t="s">
        <v>220</v>
      </c>
      <c r="QL34" s="5" t="s">
        <v>220</v>
      </c>
      <c r="QM34" s="5" t="s">
        <v>220</v>
      </c>
      <c r="QN34" s="5" t="s">
        <v>220</v>
      </c>
      <c r="QO34" s="5" t="s">
        <v>220</v>
      </c>
      <c r="QP34" s="5" t="s">
        <v>220</v>
      </c>
      <c r="QQ34" s="5" t="s">
        <v>220</v>
      </c>
      <c r="QR34" s="5" t="s">
        <v>220</v>
      </c>
      <c r="QS34" s="5" t="s">
        <v>220</v>
      </c>
      <c r="QT34" s="5" t="s">
        <v>220</v>
      </c>
      <c r="QU34" s="5" t="s">
        <v>220</v>
      </c>
      <c r="QV34" s="5">
        <v>9786</v>
      </c>
      <c r="QW34" s="5">
        <v>14354</v>
      </c>
      <c r="QX34" s="5">
        <v>10534</v>
      </c>
      <c r="QY34" s="5">
        <v>7909</v>
      </c>
      <c r="QZ34" s="5">
        <v>11210</v>
      </c>
      <c r="RA34" s="5">
        <v>8923</v>
      </c>
      <c r="RB34" s="5">
        <v>9403</v>
      </c>
      <c r="RC34" s="5">
        <v>14048</v>
      </c>
      <c r="RD34" s="5">
        <v>9208</v>
      </c>
      <c r="RE34" s="5">
        <v>10582</v>
      </c>
      <c r="RF34" s="5">
        <v>10781</v>
      </c>
      <c r="RG34" s="5">
        <v>8629</v>
      </c>
      <c r="RH34" s="5">
        <v>7584</v>
      </c>
      <c r="RI34" s="5">
        <v>8331</v>
      </c>
      <c r="RJ34" s="5">
        <v>8646</v>
      </c>
      <c r="RK34" s="5">
        <v>9023</v>
      </c>
      <c r="RL34" s="5">
        <v>11528</v>
      </c>
      <c r="RM34" s="5">
        <v>12536</v>
      </c>
      <c r="RN34" s="5">
        <v>11996</v>
      </c>
      <c r="RO34" s="5" t="s">
        <v>220</v>
      </c>
      <c r="RP34" s="5" t="s">
        <v>220</v>
      </c>
      <c r="RQ34" s="5" t="s">
        <v>220</v>
      </c>
      <c r="RR34" s="5" t="s">
        <v>220</v>
      </c>
      <c r="RS34" s="5" t="s">
        <v>220</v>
      </c>
      <c r="RT34" s="5" t="s">
        <v>220</v>
      </c>
      <c r="RU34" s="5" t="s">
        <v>220</v>
      </c>
      <c r="RV34" s="5" t="s">
        <v>220</v>
      </c>
      <c r="RW34" s="5" t="s">
        <v>220</v>
      </c>
      <c r="RX34" s="5" t="s">
        <v>220</v>
      </c>
      <c r="RY34" s="5" t="s">
        <v>220</v>
      </c>
      <c r="RZ34" s="5" t="s">
        <v>220</v>
      </c>
      <c r="SA34" s="5" t="s">
        <v>220</v>
      </c>
      <c r="SB34" s="5">
        <v>12563</v>
      </c>
      <c r="SC34" s="5">
        <v>15154</v>
      </c>
      <c r="SD34" s="5">
        <v>13424</v>
      </c>
      <c r="SE34" s="5">
        <v>16161</v>
      </c>
      <c r="SF34" s="5">
        <v>13937</v>
      </c>
      <c r="SG34" s="5">
        <v>14148</v>
      </c>
      <c r="SH34" s="5">
        <v>10716</v>
      </c>
      <c r="SI34" s="5">
        <v>19975</v>
      </c>
      <c r="SJ34" s="5">
        <v>18600</v>
      </c>
      <c r="SK34" s="5">
        <v>15579</v>
      </c>
      <c r="SL34" s="5">
        <v>15294</v>
      </c>
      <c r="SM34" s="5">
        <v>16314</v>
      </c>
      <c r="SN34" s="5">
        <v>16494</v>
      </c>
      <c r="SO34" s="5">
        <v>17553</v>
      </c>
      <c r="SP34" s="5">
        <v>19901</v>
      </c>
      <c r="SQ34" s="5">
        <v>20245</v>
      </c>
      <c r="SR34" s="5">
        <v>18700</v>
      </c>
      <c r="SS34" s="5">
        <v>16615</v>
      </c>
      <c r="ST34" s="5">
        <v>14208</v>
      </c>
      <c r="SU34" s="5" t="s">
        <v>220</v>
      </c>
      <c r="SV34" s="5" t="s">
        <v>220</v>
      </c>
      <c r="SW34" s="5" t="s">
        <v>220</v>
      </c>
      <c r="SX34" s="5" t="s">
        <v>220</v>
      </c>
      <c r="SY34" s="5" t="s">
        <v>220</v>
      </c>
      <c r="SZ34" s="5" t="s">
        <v>220</v>
      </c>
      <c r="TA34" s="5" t="s">
        <v>220</v>
      </c>
      <c r="TB34" s="5" t="s">
        <v>220</v>
      </c>
      <c r="TC34" s="5" t="s">
        <v>220</v>
      </c>
      <c r="TD34" s="5" t="s">
        <v>220</v>
      </c>
      <c r="TE34" s="5" t="s">
        <v>220</v>
      </c>
      <c r="TF34" s="5" t="s">
        <v>220</v>
      </c>
      <c r="TG34" s="5" t="s">
        <v>220</v>
      </c>
      <c r="TH34" s="5">
        <v>11556</v>
      </c>
      <c r="TI34" s="5">
        <v>11869</v>
      </c>
      <c r="TJ34" s="5">
        <v>11472</v>
      </c>
      <c r="TK34" s="5">
        <v>11366</v>
      </c>
      <c r="TL34" s="5">
        <v>10312</v>
      </c>
      <c r="TM34" s="5">
        <v>11672</v>
      </c>
      <c r="TN34" s="5">
        <v>12500</v>
      </c>
      <c r="TO34" s="5">
        <v>11020</v>
      </c>
      <c r="TP34" s="5">
        <v>9917</v>
      </c>
      <c r="TQ34" s="5">
        <v>7047</v>
      </c>
      <c r="TR34" s="5">
        <v>4817</v>
      </c>
      <c r="TS34" s="5">
        <v>4547</v>
      </c>
      <c r="TT34" s="5">
        <v>4961</v>
      </c>
      <c r="TU34" s="5">
        <v>5456</v>
      </c>
      <c r="TV34" s="5">
        <v>13124</v>
      </c>
      <c r="TW34" s="5">
        <v>35391</v>
      </c>
      <c r="TX34" s="5">
        <v>930</v>
      </c>
      <c r="TY34" s="5">
        <v>1319</v>
      </c>
      <c r="TZ34" s="5">
        <v>1422</v>
      </c>
      <c r="UA34" s="5" t="s">
        <v>220</v>
      </c>
      <c r="UB34" s="5" t="s">
        <v>220</v>
      </c>
      <c r="UC34" s="5" t="s">
        <v>220</v>
      </c>
      <c r="UD34" s="5" t="s">
        <v>220</v>
      </c>
      <c r="UE34" s="5" t="s">
        <v>220</v>
      </c>
      <c r="UF34" s="5" t="s">
        <v>220</v>
      </c>
      <c r="UG34" s="5" t="s">
        <v>220</v>
      </c>
      <c r="UH34" s="5" t="s">
        <v>220</v>
      </c>
      <c r="UI34" s="5" t="s">
        <v>220</v>
      </c>
      <c r="UJ34" s="5" t="s">
        <v>220</v>
      </c>
      <c r="UK34" s="5" t="s">
        <v>220</v>
      </c>
      <c r="UL34" s="5" t="s">
        <v>220</v>
      </c>
      <c r="UM34" s="5" t="s">
        <v>220</v>
      </c>
      <c r="UN34" s="5">
        <v>582</v>
      </c>
      <c r="UO34" s="5">
        <v>548</v>
      </c>
      <c r="UP34" s="5">
        <v>516</v>
      </c>
      <c r="UQ34" s="5">
        <v>483</v>
      </c>
      <c r="UR34" s="5">
        <v>1221</v>
      </c>
      <c r="US34" s="5">
        <v>1929</v>
      </c>
      <c r="UT34" s="5">
        <v>2040</v>
      </c>
      <c r="UU34" s="5">
        <v>986</v>
      </c>
      <c r="UV34" s="5">
        <v>756</v>
      </c>
      <c r="UW34" s="5">
        <v>592</v>
      </c>
      <c r="UX34" s="5">
        <v>499</v>
      </c>
      <c r="UY34" s="5">
        <v>517</v>
      </c>
      <c r="UZ34" s="5">
        <v>1731</v>
      </c>
      <c r="VA34" s="5">
        <v>1452</v>
      </c>
      <c r="VB34" s="5">
        <v>1694</v>
      </c>
      <c r="VC34" s="5">
        <v>2280</v>
      </c>
      <c r="VD34" s="5">
        <v>1665</v>
      </c>
      <c r="VE34" s="5">
        <v>1417</v>
      </c>
      <c r="VF34" s="5">
        <v>1501</v>
      </c>
      <c r="VG34" s="5" t="s">
        <v>220</v>
      </c>
      <c r="VH34" s="5" t="s">
        <v>220</v>
      </c>
      <c r="VI34" s="5" t="s">
        <v>220</v>
      </c>
      <c r="VJ34" s="5" t="s">
        <v>220</v>
      </c>
      <c r="VK34" s="5" t="s">
        <v>220</v>
      </c>
      <c r="VL34" s="5" t="s">
        <v>220</v>
      </c>
      <c r="VM34" s="5" t="s">
        <v>220</v>
      </c>
      <c r="VN34" s="5" t="s">
        <v>220</v>
      </c>
      <c r="VO34" s="5" t="s">
        <v>220</v>
      </c>
      <c r="VP34" s="5" t="s">
        <v>220</v>
      </c>
      <c r="VQ34" s="5" t="s">
        <v>220</v>
      </c>
      <c r="VR34" s="5" t="s">
        <v>220</v>
      </c>
      <c r="VS34" s="5" t="s">
        <v>220</v>
      </c>
      <c r="VT34" s="5">
        <v>30035</v>
      </c>
      <c r="VU34" s="5">
        <v>30965</v>
      </c>
      <c r="VV34" s="5">
        <v>29781</v>
      </c>
      <c r="VW34" s="5">
        <v>30345</v>
      </c>
      <c r="VX34" s="5">
        <v>28872</v>
      </c>
      <c r="VY34" s="5">
        <v>25038</v>
      </c>
      <c r="VZ34" s="5">
        <v>28923</v>
      </c>
      <c r="WA34" s="5">
        <v>49717</v>
      </c>
      <c r="WB34" s="5">
        <v>34569</v>
      </c>
      <c r="WC34" s="5">
        <v>39178</v>
      </c>
      <c r="WD34" s="5">
        <v>39206</v>
      </c>
      <c r="WE34" s="5">
        <v>35942</v>
      </c>
      <c r="WF34" s="5">
        <v>34491</v>
      </c>
      <c r="WG34" s="5">
        <v>35385</v>
      </c>
      <c r="WH34" s="5">
        <v>39074</v>
      </c>
      <c r="WI34" s="5">
        <v>34924</v>
      </c>
      <c r="WJ34" s="5">
        <v>34651</v>
      </c>
      <c r="WK34" s="5">
        <v>32877</v>
      </c>
      <c r="WL34" s="5">
        <v>30171</v>
      </c>
      <c r="WM34" s="5" t="s">
        <v>220</v>
      </c>
      <c r="WN34" s="5" t="s">
        <v>220</v>
      </c>
      <c r="WO34" s="5" t="s">
        <v>220</v>
      </c>
      <c r="WP34" s="5" t="s">
        <v>220</v>
      </c>
      <c r="WQ34" s="5" t="s">
        <v>220</v>
      </c>
      <c r="WR34" s="5" t="s">
        <v>220</v>
      </c>
      <c r="WS34" s="5" t="s">
        <v>220</v>
      </c>
      <c r="WT34" s="5" t="s">
        <v>220</v>
      </c>
      <c r="WU34" s="5" t="s">
        <v>220</v>
      </c>
      <c r="WV34" s="5" t="s">
        <v>220</v>
      </c>
      <c r="WW34" s="5" t="s">
        <v>220</v>
      </c>
      <c r="WX34" s="5" t="s">
        <v>220</v>
      </c>
      <c r="WY34" s="5" t="s">
        <v>220</v>
      </c>
      <c r="WZ34" s="5">
        <v>0</v>
      </c>
      <c r="XA34" s="5">
        <v>0</v>
      </c>
      <c r="XB34" s="5">
        <v>0</v>
      </c>
      <c r="XC34" s="5">
        <v>0</v>
      </c>
      <c r="XD34" s="5">
        <v>0</v>
      </c>
      <c r="XE34" s="5">
        <v>0</v>
      </c>
      <c r="XF34" s="5">
        <v>-3</v>
      </c>
      <c r="XG34" s="5">
        <v>1635</v>
      </c>
      <c r="XH34" s="5">
        <v>1825</v>
      </c>
      <c r="XI34" s="5">
        <v>1585</v>
      </c>
      <c r="XJ34" s="5">
        <v>1353</v>
      </c>
      <c r="XK34" s="5">
        <v>1511</v>
      </c>
      <c r="XL34" s="5">
        <v>1461</v>
      </c>
      <c r="XM34" s="5">
        <v>1510</v>
      </c>
      <c r="XN34" s="5">
        <v>1466</v>
      </c>
      <c r="XO34" s="5">
        <v>1416</v>
      </c>
      <c r="XP34" s="5">
        <v>1598</v>
      </c>
      <c r="XQ34" s="5">
        <v>1571</v>
      </c>
      <c r="XR34" s="5">
        <v>1427</v>
      </c>
      <c r="XS34" s="2">
        <v>4089</v>
      </c>
      <c r="XT34" s="3" t="s">
        <v>220</v>
      </c>
      <c r="XU34" s="3" t="s">
        <v>220</v>
      </c>
      <c r="XV34" s="3" t="s">
        <v>220</v>
      </c>
      <c r="XW34" s="3" t="s">
        <v>220</v>
      </c>
      <c r="XX34" s="3" t="s">
        <v>220</v>
      </c>
      <c r="XY34" s="3" t="s">
        <v>220</v>
      </c>
      <c r="XZ34" s="3"/>
    </row>
    <row r="35" spans="1:650" x14ac:dyDescent="0.3">
      <c r="A35" s="1" t="s">
        <v>33</v>
      </c>
      <c r="B35" s="2">
        <v>4056992</v>
      </c>
      <c r="C35" s="5">
        <v>3305</v>
      </c>
      <c r="D35" s="5">
        <v>3661</v>
      </c>
      <c r="E35" s="5">
        <v>1265</v>
      </c>
      <c r="F35" s="5">
        <v>1914</v>
      </c>
      <c r="G35" s="5">
        <v>17024</v>
      </c>
      <c r="H35" s="5">
        <v>3774</v>
      </c>
      <c r="I35" s="5">
        <v>-224</v>
      </c>
      <c r="J35" s="5">
        <v>4165</v>
      </c>
      <c r="K35" s="5">
        <v>7831</v>
      </c>
      <c r="L35" s="5">
        <v>4362</v>
      </c>
      <c r="M35" s="5">
        <v>3990</v>
      </c>
      <c r="N35" s="5">
        <v>58944</v>
      </c>
      <c r="O35" s="5">
        <v>2035</v>
      </c>
      <c r="P35" s="5">
        <v>27704</v>
      </c>
      <c r="Q35" s="5">
        <v>21325</v>
      </c>
      <c r="R35" s="5">
        <v>37512</v>
      </c>
      <c r="S35" s="5">
        <v>8673</v>
      </c>
      <c r="T35" s="5">
        <v>31659</v>
      </c>
      <c r="U35" s="5">
        <v>2960</v>
      </c>
      <c r="V35" s="5">
        <v>4952</v>
      </c>
      <c r="W35" s="5">
        <v>-3</v>
      </c>
      <c r="X35" s="5">
        <v>248</v>
      </c>
      <c r="Y35" s="5">
        <v>87</v>
      </c>
      <c r="Z35" s="5">
        <v>177</v>
      </c>
      <c r="AA35" s="5">
        <v>81</v>
      </c>
      <c r="AB35" s="5">
        <v>573</v>
      </c>
      <c r="AC35" s="5">
        <v>0</v>
      </c>
      <c r="AD35" s="5">
        <v>0</v>
      </c>
      <c r="AE35" s="5">
        <v>0</v>
      </c>
      <c r="AF35" s="5">
        <v>0</v>
      </c>
      <c r="AG35" s="5">
        <v>0</v>
      </c>
      <c r="AH35" s="5">
        <v>85</v>
      </c>
      <c r="AI35" s="5">
        <v>0</v>
      </c>
      <c r="AJ35" s="5">
        <v>0</v>
      </c>
      <c r="AK35" s="5">
        <v>0</v>
      </c>
      <c r="AL35" s="5">
        <v>0</v>
      </c>
      <c r="AM35" s="5">
        <v>0</v>
      </c>
      <c r="AN35" s="5">
        <v>0</v>
      </c>
      <c r="AO35" s="5">
        <v>0</v>
      </c>
      <c r="AP35" s="5">
        <v>0</v>
      </c>
      <c r="AQ35" s="5">
        <v>0</v>
      </c>
      <c r="AR35" s="5">
        <v>0</v>
      </c>
      <c r="AS35" s="5">
        <v>0</v>
      </c>
      <c r="AT35" s="5">
        <v>0</v>
      </c>
      <c r="AU35" s="5">
        <v>0</v>
      </c>
      <c r="AV35" s="5">
        <v>0</v>
      </c>
      <c r="AW35" s="5">
        <v>0</v>
      </c>
      <c r="AX35" s="5">
        <v>0</v>
      </c>
      <c r="AY35" s="5">
        <v>0</v>
      </c>
      <c r="AZ35" s="5">
        <v>310</v>
      </c>
      <c r="BA35" s="5">
        <v>29206</v>
      </c>
      <c r="BB35" s="5">
        <v>25363</v>
      </c>
      <c r="BC35" s="5">
        <v>27284</v>
      </c>
      <c r="BD35" s="5">
        <v>31621</v>
      </c>
      <c r="BE35" s="5">
        <v>25385</v>
      </c>
      <c r="BF35" s="5">
        <v>31290</v>
      </c>
      <c r="BG35" s="5">
        <v>38592</v>
      </c>
      <c r="BH35" s="5">
        <v>62245</v>
      </c>
      <c r="BI35" s="5">
        <v>39943</v>
      </c>
      <c r="BJ35" s="5">
        <v>165066</v>
      </c>
      <c r="BK35" s="5">
        <v>52806</v>
      </c>
      <c r="BL35" s="5">
        <v>228767</v>
      </c>
      <c r="BM35" s="5">
        <v>82841</v>
      </c>
      <c r="BN35" s="5">
        <v>78251</v>
      </c>
      <c r="BO35" s="5">
        <v>345517</v>
      </c>
      <c r="BP35" s="5">
        <v>471280</v>
      </c>
      <c r="BQ35" s="5">
        <v>330352</v>
      </c>
      <c r="BR35" s="5">
        <v>278252</v>
      </c>
      <c r="BS35" s="5">
        <v>343309</v>
      </c>
      <c r="BT35" s="5">
        <v>212363</v>
      </c>
      <c r="BU35" s="5">
        <v>272433</v>
      </c>
      <c r="BV35" s="5">
        <v>100358</v>
      </c>
      <c r="BW35" s="5">
        <v>55149</v>
      </c>
      <c r="BX35" s="5">
        <v>77734</v>
      </c>
      <c r="BY35" s="5">
        <v>97943</v>
      </c>
      <c r="BZ35" s="5">
        <v>1134778</v>
      </c>
      <c r="CA35" s="5">
        <v>199017</v>
      </c>
      <c r="CB35" s="5">
        <v>342181</v>
      </c>
      <c r="CC35" s="5">
        <v>131419</v>
      </c>
      <c r="CD35" s="5">
        <v>82630</v>
      </c>
      <c r="CE35" s="5">
        <v>26943</v>
      </c>
      <c r="CF35" s="5">
        <v>14302</v>
      </c>
      <c r="CG35" s="5">
        <v>19010</v>
      </c>
      <c r="CH35" s="5">
        <v>8214</v>
      </c>
      <c r="CI35" s="5">
        <v>1620</v>
      </c>
      <c r="CJ35" s="5">
        <v>1830</v>
      </c>
      <c r="CK35" s="5">
        <v>17396</v>
      </c>
      <c r="CL35" s="5">
        <v>2412</v>
      </c>
      <c r="CM35" s="5">
        <v>5471</v>
      </c>
      <c r="CN35" s="5">
        <v>7156</v>
      </c>
      <c r="CO35" s="5">
        <v>19613</v>
      </c>
      <c r="CP35" s="5">
        <v>14889</v>
      </c>
      <c r="CQ35" s="5">
        <v>19866</v>
      </c>
      <c r="CR35" s="5">
        <v>18832</v>
      </c>
      <c r="CS35" s="5">
        <v>6215</v>
      </c>
      <c r="CT35" s="5">
        <v>11209</v>
      </c>
      <c r="CU35" s="5">
        <v>397409</v>
      </c>
      <c r="CV35" s="5">
        <v>399152</v>
      </c>
      <c r="CW35" s="5">
        <v>347614</v>
      </c>
      <c r="CX35" s="5">
        <v>306517</v>
      </c>
      <c r="CY35" s="5">
        <v>248804</v>
      </c>
      <c r="CZ35" s="5">
        <v>253325</v>
      </c>
      <c r="DA35" s="5">
        <v>274402</v>
      </c>
      <c r="DB35" s="5">
        <v>289100</v>
      </c>
      <c r="DC35" s="5">
        <v>246239</v>
      </c>
      <c r="DD35" s="5">
        <v>261482</v>
      </c>
      <c r="DE35" s="5">
        <v>236739</v>
      </c>
      <c r="DF35" s="5">
        <v>215694</v>
      </c>
      <c r="DG35" s="5">
        <v>186653</v>
      </c>
      <c r="DH35" s="5">
        <v>222780</v>
      </c>
      <c r="DI35" s="5">
        <v>200582</v>
      </c>
      <c r="DJ35" s="5">
        <v>216596</v>
      </c>
      <c r="DK35" s="5">
        <v>202070</v>
      </c>
      <c r="DL35" s="5">
        <v>167873</v>
      </c>
      <c r="DM35" s="5">
        <v>168018</v>
      </c>
      <c r="DN35" s="5">
        <v>148652</v>
      </c>
      <c r="DO35" s="5">
        <v>116735</v>
      </c>
      <c r="DP35" s="5">
        <v>96834</v>
      </c>
      <c r="DQ35" s="5">
        <v>109217</v>
      </c>
      <c r="DR35" s="5">
        <v>100557</v>
      </c>
      <c r="DS35" s="5">
        <v>77484</v>
      </c>
      <c r="DT35" s="5">
        <v>95095</v>
      </c>
      <c r="DU35" s="5">
        <v>68251</v>
      </c>
      <c r="DV35" s="5">
        <v>60269</v>
      </c>
      <c r="DW35" s="5">
        <v>101924</v>
      </c>
      <c r="DX35" s="5">
        <v>106360</v>
      </c>
      <c r="DY35" s="5">
        <v>89013</v>
      </c>
      <c r="DZ35" s="5">
        <v>106081</v>
      </c>
      <c r="EA35" s="5">
        <v>44732</v>
      </c>
      <c r="EB35" s="5">
        <v>34304</v>
      </c>
      <c r="EC35" s="5">
        <v>33974</v>
      </c>
      <c r="ED35" s="5">
        <v>41659</v>
      </c>
      <c r="EE35" s="5">
        <v>28214</v>
      </c>
      <c r="EF35" s="5">
        <v>20846</v>
      </c>
      <c r="EG35" s="5">
        <v>24673</v>
      </c>
      <c r="EH35" s="5">
        <v>42259</v>
      </c>
      <c r="EI35" s="5">
        <v>51458</v>
      </c>
      <c r="EJ35" s="5">
        <v>47132</v>
      </c>
      <c r="EK35" s="5">
        <v>44269</v>
      </c>
      <c r="EL35" s="5">
        <v>21161</v>
      </c>
      <c r="EM35" s="5">
        <v>11405</v>
      </c>
      <c r="EN35" s="5">
        <v>11393</v>
      </c>
      <c r="EO35" s="5">
        <v>8888</v>
      </c>
      <c r="EP35" s="5">
        <v>15405</v>
      </c>
      <c r="EQ35" s="5">
        <v>15241</v>
      </c>
      <c r="ER35" s="5">
        <v>13440</v>
      </c>
      <c r="ES35" s="5">
        <v>8954</v>
      </c>
      <c r="ET35" s="5">
        <v>4350</v>
      </c>
      <c r="EU35" s="5">
        <v>6169</v>
      </c>
      <c r="EV35" s="5">
        <v>5193</v>
      </c>
      <c r="EW35" s="5">
        <v>7257</v>
      </c>
      <c r="EX35" s="5">
        <v>14929</v>
      </c>
      <c r="EY35" s="5">
        <v>6719</v>
      </c>
      <c r="EZ35" s="5">
        <v>6001</v>
      </c>
      <c r="FA35" s="5">
        <v>10298</v>
      </c>
      <c r="FB35" s="5">
        <v>8818</v>
      </c>
      <c r="FC35" s="5">
        <v>6269</v>
      </c>
      <c r="FD35" s="5">
        <v>6658</v>
      </c>
      <c r="FE35" s="5">
        <v>9390</v>
      </c>
      <c r="FF35" s="5">
        <v>13624</v>
      </c>
      <c r="FG35" s="5">
        <v>0</v>
      </c>
      <c r="FH35" s="5">
        <v>0</v>
      </c>
      <c r="FI35" s="5">
        <v>0</v>
      </c>
      <c r="FJ35" s="5">
        <v>0</v>
      </c>
      <c r="FK35" s="5">
        <v>0</v>
      </c>
      <c r="FL35" s="5">
        <v>0</v>
      </c>
      <c r="FM35" s="5">
        <v>0</v>
      </c>
      <c r="FN35" s="5">
        <v>0</v>
      </c>
      <c r="FO35" s="5">
        <v>0</v>
      </c>
      <c r="FP35" s="5">
        <v>0</v>
      </c>
      <c r="FQ35" s="5">
        <v>0</v>
      </c>
      <c r="FR35" s="5">
        <v>0</v>
      </c>
      <c r="FS35" s="5">
        <v>0</v>
      </c>
      <c r="FT35" s="5">
        <v>0</v>
      </c>
      <c r="FU35" s="5" t="s">
        <v>220</v>
      </c>
      <c r="FV35" s="5" t="s">
        <v>220</v>
      </c>
      <c r="FW35" s="5" t="s">
        <v>220</v>
      </c>
      <c r="FX35" s="5" t="s">
        <v>220</v>
      </c>
      <c r="FY35" s="5" t="s">
        <v>220</v>
      </c>
      <c r="FZ35" s="5" t="s">
        <v>220</v>
      </c>
      <c r="GA35" s="5" t="s">
        <v>220</v>
      </c>
      <c r="GB35" s="5" t="s">
        <v>220</v>
      </c>
      <c r="GC35" s="5" t="s">
        <v>220</v>
      </c>
      <c r="GD35" s="5" t="s">
        <v>220</v>
      </c>
      <c r="GE35" s="5" t="s">
        <v>220</v>
      </c>
      <c r="GF35" s="5" t="s">
        <v>220</v>
      </c>
      <c r="GG35" s="5" t="s">
        <v>220</v>
      </c>
      <c r="GH35" s="5" t="s">
        <v>220</v>
      </c>
      <c r="GI35" s="5" t="s">
        <v>220</v>
      </c>
      <c r="GJ35" s="5" t="s">
        <v>220</v>
      </c>
      <c r="GK35" s="5" t="s">
        <v>220</v>
      </c>
      <c r="GL35" s="5" t="s">
        <v>220</v>
      </c>
      <c r="GM35" s="5">
        <v>790962</v>
      </c>
      <c r="GN35" s="5">
        <v>908397</v>
      </c>
      <c r="GO35" s="5">
        <v>713205</v>
      </c>
      <c r="GP35" s="5">
        <v>628341</v>
      </c>
      <c r="GQ35" s="5">
        <v>637351</v>
      </c>
      <c r="GR35" s="5">
        <v>490309</v>
      </c>
      <c r="GS35" s="5">
        <v>571284</v>
      </c>
      <c r="GT35" s="5">
        <v>435881</v>
      </c>
      <c r="GU35" s="5">
        <v>360676</v>
      </c>
      <c r="GV35" s="5">
        <v>390709</v>
      </c>
      <c r="GW35" s="5">
        <v>382941</v>
      </c>
      <c r="GX35" s="5">
        <v>1430578</v>
      </c>
      <c r="GY35" s="5">
        <v>399110</v>
      </c>
      <c r="GZ35" s="5">
        <v>604058</v>
      </c>
      <c r="HA35" s="5">
        <v>362214</v>
      </c>
      <c r="HB35" s="5">
        <v>352143</v>
      </c>
      <c r="HC35" s="5">
        <v>252927</v>
      </c>
      <c r="HD35" s="5">
        <v>227584</v>
      </c>
      <c r="HE35" s="5">
        <v>228148</v>
      </c>
      <c r="HF35" s="5">
        <v>191530</v>
      </c>
      <c r="HG35" s="5">
        <v>151805</v>
      </c>
      <c r="HH35" s="5">
        <v>135726</v>
      </c>
      <c r="HI35" s="5">
        <v>159341</v>
      </c>
      <c r="HJ35" s="5">
        <v>149364</v>
      </c>
      <c r="HK35" s="5">
        <v>128347</v>
      </c>
      <c r="HL35" s="5">
        <v>171070</v>
      </c>
      <c r="HM35" s="5">
        <v>138105</v>
      </c>
      <c r="HN35" s="5">
        <v>249042</v>
      </c>
      <c r="HO35" s="5">
        <v>202265</v>
      </c>
      <c r="HP35" s="5">
        <v>360618</v>
      </c>
      <c r="HQ35" s="5">
        <v>187460</v>
      </c>
      <c r="HR35" s="5">
        <v>209249</v>
      </c>
      <c r="HS35" s="5">
        <v>1150989</v>
      </c>
      <c r="HT35" s="5">
        <v>1018901</v>
      </c>
      <c r="HU35" s="5">
        <v>846965</v>
      </c>
      <c r="HV35" s="5">
        <v>865003</v>
      </c>
      <c r="HW35" s="5">
        <v>1021528</v>
      </c>
      <c r="HX35" s="5">
        <v>977479</v>
      </c>
      <c r="HY35" s="5">
        <v>805150</v>
      </c>
      <c r="HZ35" s="5">
        <v>829668</v>
      </c>
      <c r="IA35" s="5">
        <v>930982</v>
      </c>
      <c r="IB35" s="5">
        <v>1257197</v>
      </c>
      <c r="IC35" s="5">
        <v>1692784</v>
      </c>
      <c r="ID35" s="5">
        <v>1847379</v>
      </c>
      <c r="IE35" s="5">
        <v>2280361</v>
      </c>
      <c r="IF35" s="5">
        <v>2607477</v>
      </c>
      <c r="IG35" s="5">
        <v>2150636</v>
      </c>
      <c r="IH35" s="5">
        <v>1703377</v>
      </c>
      <c r="II35" s="5">
        <v>1604152</v>
      </c>
      <c r="IJ35" s="5">
        <v>1482095</v>
      </c>
      <c r="IK35" s="5">
        <v>1543707</v>
      </c>
      <c r="IL35" s="5">
        <v>1761551</v>
      </c>
      <c r="IM35" s="5">
        <v>1097044</v>
      </c>
      <c r="IN35" s="5">
        <v>1275171</v>
      </c>
      <c r="IO35" s="5">
        <v>1364607</v>
      </c>
      <c r="IP35" s="5">
        <v>1248689</v>
      </c>
      <c r="IQ35" s="5">
        <v>924977</v>
      </c>
      <c r="IR35" s="5">
        <v>887208</v>
      </c>
      <c r="IS35" s="5">
        <v>1005208</v>
      </c>
      <c r="IT35" s="5">
        <v>938732</v>
      </c>
      <c r="IU35" s="5">
        <v>853021</v>
      </c>
      <c r="IV35" s="5">
        <v>834898</v>
      </c>
      <c r="IW35" s="5">
        <v>546275</v>
      </c>
      <c r="IX35" s="5">
        <v>528451</v>
      </c>
      <c r="IY35" s="5">
        <v>0</v>
      </c>
      <c r="IZ35" s="5">
        <v>0</v>
      </c>
      <c r="JA35" s="5">
        <v>0</v>
      </c>
      <c r="JB35" s="5">
        <v>0</v>
      </c>
      <c r="JC35" s="5">
        <v>0</v>
      </c>
      <c r="JD35" s="5">
        <v>0</v>
      </c>
      <c r="JE35" s="5">
        <v>0</v>
      </c>
      <c r="JF35" s="5">
        <v>0</v>
      </c>
      <c r="JG35" s="5">
        <v>0</v>
      </c>
      <c r="JH35" s="5">
        <v>0</v>
      </c>
      <c r="JI35" s="5">
        <v>0</v>
      </c>
      <c r="JJ35" s="5">
        <v>0</v>
      </c>
      <c r="JK35" s="5">
        <v>0</v>
      </c>
      <c r="JL35" s="5">
        <v>0</v>
      </c>
      <c r="JM35" s="5">
        <v>0</v>
      </c>
      <c r="JN35" s="5">
        <v>0</v>
      </c>
      <c r="JO35" s="5">
        <v>-4403</v>
      </c>
      <c r="JP35" s="5">
        <v>1784</v>
      </c>
      <c r="JQ35" s="5">
        <v>30474</v>
      </c>
      <c r="JR35" s="5">
        <v>62790</v>
      </c>
      <c r="JS35" s="5">
        <v>142065</v>
      </c>
      <c r="JT35" s="5">
        <v>205961</v>
      </c>
      <c r="JU35" s="5">
        <v>279210</v>
      </c>
      <c r="JV35" s="5">
        <v>209320</v>
      </c>
      <c r="JW35" s="5">
        <v>123253</v>
      </c>
      <c r="JX35" s="5">
        <v>136301</v>
      </c>
      <c r="JY35" s="5">
        <v>107852</v>
      </c>
      <c r="JZ35" s="5">
        <v>124282</v>
      </c>
      <c r="KA35" s="5">
        <v>118065</v>
      </c>
      <c r="KB35" s="5">
        <v>106437</v>
      </c>
      <c r="KC35" s="5">
        <v>110581</v>
      </c>
      <c r="KD35" s="5">
        <v>79239</v>
      </c>
      <c r="KE35" s="5">
        <v>67658</v>
      </c>
      <c r="KF35" s="5">
        <v>104243</v>
      </c>
      <c r="KG35" s="5">
        <v>114234</v>
      </c>
      <c r="KH35" s="5">
        <v>83734</v>
      </c>
      <c r="KI35" s="5">
        <v>73029</v>
      </c>
      <c r="KJ35" s="5">
        <v>59104</v>
      </c>
      <c r="KK35" s="5">
        <v>92721</v>
      </c>
      <c r="KL35" s="5">
        <v>47397</v>
      </c>
      <c r="KM35" s="5">
        <v>75282</v>
      </c>
      <c r="KN35" s="5">
        <v>60454</v>
      </c>
      <c r="KO35" s="5">
        <v>123687</v>
      </c>
      <c r="KP35" s="5">
        <v>129469</v>
      </c>
      <c r="KQ35" s="5">
        <v>132978</v>
      </c>
      <c r="KR35" s="5">
        <v>273931</v>
      </c>
      <c r="KS35" s="5">
        <v>225840</v>
      </c>
      <c r="KT35" s="5">
        <v>149420</v>
      </c>
      <c r="KU35" s="5">
        <v>74810</v>
      </c>
      <c r="KV35" s="5">
        <v>45210</v>
      </c>
      <c r="KW35" s="5">
        <v>32282</v>
      </c>
      <c r="KX35" s="5">
        <v>46828</v>
      </c>
      <c r="KY35" s="5">
        <v>55149</v>
      </c>
      <c r="KZ35" s="5">
        <v>41960</v>
      </c>
      <c r="LA35" s="5">
        <v>35073</v>
      </c>
      <c r="LB35" s="5">
        <v>29631</v>
      </c>
      <c r="LC35" s="5">
        <v>30786</v>
      </c>
      <c r="LD35" s="5">
        <v>28036</v>
      </c>
      <c r="LE35" s="5">
        <v>28819</v>
      </c>
      <c r="LF35" s="5">
        <v>29284</v>
      </c>
      <c r="LG35" s="5">
        <v>29762</v>
      </c>
      <c r="LH35" s="5">
        <v>20179</v>
      </c>
      <c r="LI35" s="5">
        <v>15229</v>
      </c>
      <c r="LJ35" s="5">
        <v>16396</v>
      </c>
      <c r="LK35" s="5">
        <v>36902</v>
      </c>
      <c r="LL35" s="5">
        <v>20480</v>
      </c>
      <c r="LM35" s="5">
        <v>20988</v>
      </c>
      <c r="LN35" s="5">
        <v>20911</v>
      </c>
      <c r="LO35" s="5">
        <v>12266</v>
      </c>
      <c r="LP35" s="5">
        <v>18328</v>
      </c>
      <c r="LQ35" s="5">
        <v>22760</v>
      </c>
      <c r="LR35" s="5">
        <v>24519</v>
      </c>
      <c r="LS35" s="5">
        <v>24190</v>
      </c>
      <c r="LT35" s="5">
        <v>22152</v>
      </c>
      <c r="LU35" s="5">
        <v>19282</v>
      </c>
      <c r="LV35" s="5">
        <v>19964</v>
      </c>
      <c r="LW35" s="5">
        <v>16223</v>
      </c>
      <c r="LX35" s="5">
        <v>11713</v>
      </c>
      <c r="LY35" s="5">
        <v>9235</v>
      </c>
      <c r="LZ35" s="5">
        <v>8498</v>
      </c>
      <c r="MA35" s="5">
        <v>8501</v>
      </c>
      <c r="MB35" s="5">
        <v>7476</v>
      </c>
      <c r="MC35" s="5">
        <v>4825</v>
      </c>
      <c r="MD35" s="5">
        <v>6063</v>
      </c>
      <c r="ME35" s="5">
        <v>5720</v>
      </c>
      <c r="MF35" s="5">
        <v>7364</v>
      </c>
      <c r="MG35" s="5">
        <v>10089</v>
      </c>
      <c r="MH35" s="5">
        <v>11344</v>
      </c>
      <c r="MI35" s="5">
        <v>7314</v>
      </c>
      <c r="MJ35" s="5">
        <v>8291</v>
      </c>
      <c r="MK35" s="5">
        <v>5533</v>
      </c>
      <c r="ML35" s="5">
        <v>5976</v>
      </c>
      <c r="MM35" s="5">
        <v>6082</v>
      </c>
      <c r="MN35" s="5">
        <v>9883</v>
      </c>
      <c r="MO35" s="5">
        <v>9667</v>
      </c>
      <c r="MP35" s="5">
        <v>8432</v>
      </c>
      <c r="MQ35" s="5">
        <v>432</v>
      </c>
      <c r="MR35" s="5">
        <v>431</v>
      </c>
      <c r="MS35" s="5">
        <v>1573</v>
      </c>
      <c r="MT35" s="5">
        <v>1193</v>
      </c>
      <c r="MU35" s="5">
        <v>1268</v>
      </c>
      <c r="MV35" s="5">
        <v>1438</v>
      </c>
      <c r="MW35" s="5">
        <v>530</v>
      </c>
      <c r="MX35" s="5">
        <v>159</v>
      </c>
      <c r="MY35" s="5">
        <v>210</v>
      </c>
      <c r="MZ35" s="5">
        <v>452</v>
      </c>
      <c r="NA35" s="5">
        <v>511</v>
      </c>
      <c r="NB35" s="5">
        <v>493</v>
      </c>
      <c r="NC35" s="5">
        <v>497</v>
      </c>
      <c r="ND35" s="5">
        <v>433</v>
      </c>
      <c r="NE35" s="5" t="s">
        <v>220</v>
      </c>
      <c r="NF35" s="5" t="s">
        <v>220</v>
      </c>
      <c r="NG35" s="5" t="s">
        <v>220</v>
      </c>
      <c r="NH35" s="5" t="s">
        <v>220</v>
      </c>
      <c r="NI35" s="5" t="s">
        <v>220</v>
      </c>
      <c r="NJ35" s="5" t="s">
        <v>220</v>
      </c>
      <c r="NK35" s="5" t="s">
        <v>220</v>
      </c>
      <c r="NL35" s="5" t="s">
        <v>220</v>
      </c>
      <c r="NM35" s="5" t="s">
        <v>220</v>
      </c>
      <c r="NN35" s="5" t="s">
        <v>220</v>
      </c>
      <c r="NO35" s="5" t="s">
        <v>220</v>
      </c>
      <c r="NP35" s="5" t="s">
        <v>220</v>
      </c>
      <c r="NQ35" s="5" t="s">
        <v>220</v>
      </c>
      <c r="NR35" s="5" t="s">
        <v>220</v>
      </c>
      <c r="NS35" s="5" t="s">
        <v>220</v>
      </c>
      <c r="NT35" s="5" t="s">
        <v>220</v>
      </c>
      <c r="NU35" s="5" t="s">
        <v>220</v>
      </c>
      <c r="NV35" s="5" t="s">
        <v>220</v>
      </c>
      <c r="NW35" s="5">
        <v>0</v>
      </c>
      <c r="NX35" s="5">
        <v>0</v>
      </c>
      <c r="NY35" s="5">
        <v>0</v>
      </c>
      <c r="NZ35" s="5">
        <v>0</v>
      </c>
      <c r="OA35" s="5">
        <v>0</v>
      </c>
      <c r="OB35" s="5">
        <v>0</v>
      </c>
      <c r="OC35" s="5">
        <v>0</v>
      </c>
      <c r="OD35" s="5">
        <v>0</v>
      </c>
      <c r="OE35" s="5">
        <v>0</v>
      </c>
      <c r="OF35" s="5">
        <v>0</v>
      </c>
      <c r="OG35" s="5">
        <v>0</v>
      </c>
      <c r="OH35" s="5">
        <v>0</v>
      </c>
      <c r="OI35" s="5">
        <v>0</v>
      </c>
      <c r="OJ35" s="5">
        <v>0</v>
      </c>
      <c r="OK35" s="5" t="s">
        <v>220</v>
      </c>
      <c r="OL35" s="5" t="s">
        <v>220</v>
      </c>
      <c r="OM35" s="5" t="s">
        <v>220</v>
      </c>
      <c r="ON35" s="5" t="s">
        <v>220</v>
      </c>
      <c r="OO35" s="5" t="s">
        <v>220</v>
      </c>
      <c r="OP35" s="5" t="s">
        <v>220</v>
      </c>
      <c r="OQ35" s="5" t="s">
        <v>220</v>
      </c>
      <c r="OR35" s="5" t="s">
        <v>220</v>
      </c>
      <c r="OS35" s="5" t="s">
        <v>220</v>
      </c>
      <c r="OT35" s="5" t="s">
        <v>220</v>
      </c>
      <c r="OU35" s="5" t="s">
        <v>220</v>
      </c>
      <c r="OV35" s="5" t="s">
        <v>220</v>
      </c>
      <c r="OW35" s="5" t="s">
        <v>220</v>
      </c>
      <c r="OX35" s="5" t="s">
        <v>220</v>
      </c>
      <c r="OY35" s="5" t="s">
        <v>220</v>
      </c>
      <c r="OZ35" s="5" t="s">
        <v>220</v>
      </c>
      <c r="PA35" s="5" t="s">
        <v>220</v>
      </c>
      <c r="PB35" s="5" t="s">
        <v>220</v>
      </c>
      <c r="PC35" s="5">
        <v>40964</v>
      </c>
      <c r="PD35" s="5">
        <v>40867</v>
      </c>
      <c r="PE35" s="5">
        <v>47409</v>
      </c>
      <c r="PF35" s="5">
        <v>45508</v>
      </c>
      <c r="PG35" s="5">
        <v>46628</v>
      </c>
      <c r="PH35" s="5">
        <v>39070</v>
      </c>
      <c r="PI35" s="5">
        <v>39959</v>
      </c>
      <c r="PJ35" s="5">
        <v>48301</v>
      </c>
      <c r="PK35" s="5">
        <v>49577</v>
      </c>
      <c r="PL35" s="5">
        <v>37129</v>
      </c>
      <c r="PM35" s="5">
        <v>34306</v>
      </c>
      <c r="PN35" s="5">
        <v>40088</v>
      </c>
      <c r="PO35" s="5">
        <v>36625</v>
      </c>
      <c r="PP35" s="5">
        <v>36461</v>
      </c>
      <c r="PQ35" s="5">
        <v>35357</v>
      </c>
      <c r="PR35" s="5">
        <v>35835</v>
      </c>
      <c r="PS35" s="5">
        <v>30759</v>
      </c>
      <c r="PT35" s="5">
        <v>33282</v>
      </c>
      <c r="PU35" s="5">
        <v>34476</v>
      </c>
      <c r="PV35" s="5">
        <v>33551</v>
      </c>
      <c r="PW35" s="5">
        <v>33249</v>
      </c>
      <c r="PX35" s="5">
        <v>29762</v>
      </c>
      <c r="PY35" s="5">
        <v>29882</v>
      </c>
      <c r="PZ35" s="5">
        <v>28340</v>
      </c>
      <c r="QA35" s="5">
        <v>24881</v>
      </c>
      <c r="QB35" s="5">
        <v>28918</v>
      </c>
      <c r="QC35" s="5">
        <v>34338</v>
      </c>
      <c r="QD35" s="5">
        <v>33022</v>
      </c>
      <c r="QE35" s="5">
        <v>33760</v>
      </c>
      <c r="QF35" s="5">
        <v>38757</v>
      </c>
      <c r="QG35" s="5">
        <v>36869</v>
      </c>
      <c r="QH35" s="5">
        <v>32798</v>
      </c>
      <c r="QI35" s="5">
        <v>137824</v>
      </c>
      <c r="QJ35" s="5">
        <v>126913</v>
      </c>
      <c r="QK35" s="5">
        <v>129055</v>
      </c>
      <c r="QL35" s="5">
        <v>112977</v>
      </c>
      <c r="QM35" s="5">
        <v>101783</v>
      </c>
      <c r="QN35" s="5">
        <v>113920</v>
      </c>
      <c r="QO35" s="5">
        <v>103562</v>
      </c>
      <c r="QP35" s="5">
        <v>114270</v>
      </c>
      <c r="QQ35" s="5">
        <v>122413</v>
      </c>
      <c r="QR35" s="5">
        <v>72027</v>
      </c>
      <c r="QS35" s="5">
        <v>96331</v>
      </c>
      <c r="QT35" s="5">
        <v>108262</v>
      </c>
      <c r="QU35" s="5">
        <v>89678</v>
      </c>
      <c r="QV35" s="5">
        <v>87911</v>
      </c>
      <c r="QW35" s="5">
        <v>83818</v>
      </c>
      <c r="QX35" s="5">
        <v>71095</v>
      </c>
      <c r="QY35" s="5">
        <v>67302</v>
      </c>
      <c r="QZ35" s="5">
        <v>61411</v>
      </c>
      <c r="RA35" s="5">
        <v>68429</v>
      </c>
      <c r="RB35" s="5">
        <v>64995</v>
      </c>
      <c r="RC35" s="5">
        <v>67178</v>
      </c>
      <c r="RD35" s="5">
        <v>55378</v>
      </c>
      <c r="RE35" s="5">
        <v>63283</v>
      </c>
      <c r="RF35" s="5">
        <v>78023</v>
      </c>
      <c r="RG35" s="5">
        <v>58630</v>
      </c>
      <c r="RH35" s="5">
        <v>60284</v>
      </c>
      <c r="RI35" s="5">
        <v>61622</v>
      </c>
      <c r="RJ35" s="5">
        <v>63146</v>
      </c>
      <c r="RK35" s="5">
        <v>56130</v>
      </c>
      <c r="RL35" s="5">
        <v>69250</v>
      </c>
      <c r="RM35" s="5">
        <v>71997</v>
      </c>
      <c r="RN35" s="5">
        <v>62553</v>
      </c>
      <c r="RO35" s="5">
        <v>118953</v>
      </c>
      <c r="RP35" s="5">
        <v>103471</v>
      </c>
      <c r="RQ35" s="5">
        <v>92420</v>
      </c>
      <c r="RR35" s="5">
        <v>105644</v>
      </c>
      <c r="RS35" s="5">
        <v>99752</v>
      </c>
      <c r="RT35" s="5">
        <v>111840</v>
      </c>
      <c r="RU35" s="5">
        <v>96010</v>
      </c>
      <c r="RV35" s="5">
        <v>92300</v>
      </c>
      <c r="RW35" s="5">
        <v>101155</v>
      </c>
      <c r="RX35" s="5">
        <v>103782</v>
      </c>
      <c r="RY35" s="5">
        <v>107589</v>
      </c>
      <c r="RZ35" s="5">
        <v>89476</v>
      </c>
      <c r="SA35" s="5">
        <v>66644</v>
      </c>
      <c r="SB35" s="5">
        <v>68909</v>
      </c>
      <c r="SC35" s="5">
        <v>43638</v>
      </c>
      <c r="SD35" s="5">
        <v>38800</v>
      </c>
      <c r="SE35" s="5">
        <v>38225</v>
      </c>
      <c r="SF35" s="5">
        <v>36645</v>
      </c>
      <c r="SG35" s="5">
        <v>41402</v>
      </c>
      <c r="SH35" s="5">
        <v>44086</v>
      </c>
      <c r="SI35" s="5">
        <v>40802</v>
      </c>
      <c r="SJ35" s="5">
        <v>46814</v>
      </c>
      <c r="SK35" s="5">
        <v>48419</v>
      </c>
      <c r="SL35" s="5">
        <v>53624</v>
      </c>
      <c r="SM35" s="5">
        <v>46720</v>
      </c>
      <c r="SN35" s="5">
        <v>48250</v>
      </c>
      <c r="SO35" s="5">
        <v>51614</v>
      </c>
      <c r="SP35" s="5">
        <v>50994</v>
      </c>
      <c r="SQ35" s="5">
        <v>50449</v>
      </c>
      <c r="SR35" s="5">
        <v>48079</v>
      </c>
      <c r="SS35" s="5">
        <v>41668</v>
      </c>
      <c r="ST35" s="5">
        <v>36496</v>
      </c>
      <c r="SU35" s="5">
        <v>145854</v>
      </c>
      <c r="SV35" s="5">
        <v>117912</v>
      </c>
      <c r="SW35" s="5">
        <v>141430</v>
      </c>
      <c r="SX35" s="5">
        <v>171144</v>
      </c>
      <c r="SY35" s="5">
        <v>174601</v>
      </c>
      <c r="SZ35" s="5">
        <v>176925</v>
      </c>
      <c r="TA35" s="5">
        <v>109185</v>
      </c>
      <c r="TB35" s="5">
        <v>114499</v>
      </c>
      <c r="TC35" s="5">
        <v>105993</v>
      </c>
      <c r="TD35" s="5">
        <v>115912</v>
      </c>
      <c r="TE35" s="5">
        <v>114662</v>
      </c>
      <c r="TF35" s="5">
        <v>136397</v>
      </c>
      <c r="TG35" s="5">
        <v>128582</v>
      </c>
      <c r="TH35" s="5">
        <v>86378</v>
      </c>
      <c r="TI35" s="5">
        <v>71190</v>
      </c>
      <c r="TJ35" s="5">
        <v>75415</v>
      </c>
      <c r="TK35" s="5">
        <v>98352</v>
      </c>
      <c r="TL35" s="5">
        <v>89146</v>
      </c>
      <c r="TM35" s="5">
        <v>84829</v>
      </c>
      <c r="TN35" s="5">
        <v>81504</v>
      </c>
      <c r="TO35" s="5">
        <v>46232</v>
      </c>
      <c r="TP35" s="5">
        <v>67078</v>
      </c>
      <c r="TQ35" s="5">
        <v>63040</v>
      </c>
      <c r="TR35" s="5">
        <v>59003</v>
      </c>
      <c r="TS35" s="5">
        <v>34665</v>
      </c>
      <c r="TT35" s="5">
        <v>31523</v>
      </c>
      <c r="TU35" s="5">
        <v>22316</v>
      </c>
      <c r="TV35" s="5">
        <v>16714</v>
      </c>
      <c r="TW35" s="5">
        <v>35894</v>
      </c>
      <c r="TX35" s="5">
        <v>38862</v>
      </c>
      <c r="TY35" s="5">
        <v>22435</v>
      </c>
      <c r="TZ35" s="5">
        <v>16400</v>
      </c>
      <c r="UA35" s="5">
        <v>0</v>
      </c>
      <c r="UB35" s="5">
        <v>7</v>
      </c>
      <c r="UC35" s="5">
        <v>0</v>
      </c>
      <c r="UD35" s="5">
        <v>-29</v>
      </c>
      <c r="UE35" s="5">
        <v>62</v>
      </c>
      <c r="UF35" s="5">
        <v>154</v>
      </c>
      <c r="UG35" s="5">
        <v>115</v>
      </c>
      <c r="UH35" s="5">
        <v>181</v>
      </c>
      <c r="UI35" s="5">
        <v>141</v>
      </c>
      <c r="UJ35" s="5">
        <v>59</v>
      </c>
      <c r="UK35" s="5">
        <v>86</v>
      </c>
      <c r="UL35" s="5">
        <v>109</v>
      </c>
      <c r="UM35" s="5">
        <v>119</v>
      </c>
      <c r="UN35" s="5">
        <v>135</v>
      </c>
      <c r="UO35" s="5">
        <v>131</v>
      </c>
      <c r="UP35" s="5">
        <v>87</v>
      </c>
      <c r="UQ35" s="5">
        <v>238</v>
      </c>
      <c r="UR35" s="5">
        <v>184</v>
      </c>
      <c r="US35" s="5">
        <v>162</v>
      </c>
      <c r="UT35" s="5">
        <v>63</v>
      </c>
      <c r="UU35" s="5">
        <v>117</v>
      </c>
      <c r="UV35" s="5">
        <v>3596</v>
      </c>
      <c r="UW35" s="5">
        <v>11960</v>
      </c>
      <c r="UX35" s="5">
        <v>15791</v>
      </c>
      <c r="UY35" s="5">
        <v>8800</v>
      </c>
      <c r="UZ35" s="5">
        <v>1066</v>
      </c>
      <c r="VA35" s="5">
        <v>0</v>
      </c>
      <c r="VB35" s="5">
        <v>0</v>
      </c>
      <c r="VC35" s="5">
        <v>0</v>
      </c>
      <c r="VD35" s="5">
        <v>0</v>
      </c>
      <c r="VE35" s="5">
        <v>0</v>
      </c>
      <c r="VF35" s="5">
        <v>0</v>
      </c>
      <c r="VG35" s="5">
        <v>193507</v>
      </c>
      <c r="VH35" s="5">
        <v>175921</v>
      </c>
      <c r="VI35" s="5">
        <v>182851</v>
      </c>
      <c r="VJ35" s="5">
        <v>183229</v>
      </c>
      <c r="VK35" s="5">
        <v>192419</v>
      </c>
      <c r="VL35" s="5">
        <v>181768</v>
      </c>
      <c r="VM35" s="5">
        <v>219770</v>
      </c>
      <c r="VN35" s="5">
        <v>243544</v>
      </c>
      <c r="VO35" s="5">
        <v>217000</v>
      </c>
      <c r="VP35" s="5">
        <v>217790</v>
      </c>
      <c r="VQ35" s="5">
        <v>198940</v>
      </c>
      <c r="VR35" s="5">
        <v>177686</v>
      </c>
      <c r="VS35" s="5">
        <v>174772</v>
      </c>
      <c r="VT35" s="5">
        <v>168538</v>
      </c>
      <c r="VU35" s="5">
        <v>168388</v>
      </c>
      <c r="VV35" s="5">
        <v>129069</v>
      </c>
      <c r="VW35" s="5">
        <v>135131</v>
      </c>
      <c r="VX35" s="5">
        <v>98261</v>
      </c>
      <c r="VY35" s="5">
        <v>87558</v>
      </c>
      <c r="VZ35" s="5">
        <v>109782</v>
      </c>
      <c r="WA35" s="5">
        <v>135016</v>
      </c>
      <c r="WB35" s="5">
        <v>126295</v>
      </c>
      <c r="WC35" s="5">
        <v>150886</v>
      </c>
      <c r="WD35" s="5">
        <v>174210</v>
      </c>
      <c r="WE35" s="5">
        <v>152154</v>
      </c>
      <c r="WF35" s="5">
        <v>137243</v>
      </c>
      <c r="WG35" s="5">
        <v>156226</v>
      </c>
      <c r="WH35" s="5">
        <v>135214</v>
      </c>
      <c r="WI35" s="5">
        <v>172871</v>
      </c>
      <c r="WJ35" s="5">
        <v>155832</v>
      </c>
      <c r="WK35" s="5">
        <v>146186</v>
      </c>
      <c r="WL35" s="5">
        <v>130079</v>
      </c>
      <c r="WM35" s="5">
        <v>229</v>
      </c>
      <c r="WN35" s="5">
        <v>122</v>
      </c>
      <c r="WO35" s="5">
        <v>411</v>
      </c>
      <c r="WP35" s="5">
        <v>175</v>
      </c>
      <c r="WQ35" s="5">
        <v>135</v>
      </c>
      <c r="WR35" s="5">
        <v>857</v>
      </c>
      <c r="WS35" s="5">
        <v>1577</v>
      </c>
      <c r="WT35" s="5">
        <v>2366</v>
      </c>
      <c r="WU35" s="5">
        <v>2396</v>
      </c>
      <c r="WV35" s="5">
        <v>2343</v>
      </c>
      <c r="WW35" s="5">
        <v>2209</v>
      </c>
      <c r="WX35" s="5">
        <v>2140</v>
      </c>
      <c r="WY35" s="5">
        <v>2101</v>
      </c>
      <c r="WZ35" s="5">
        <v>1819</v>
      </c>
      <c r="XA35" s="5">
        <v>2022</v>
      </c>
      <c r="XB35" s="5">
        <v>1470</v>
      </c>
      <c r="XC35" s="5">
        <v>1665</v>
      </c>
      <c r="XD35" s="5">
        <v>1966</v>
      </c>
      <c r="XE35" s="5">
        <v>2500</v>
      </c>
      <c r="XF35" s="5">
        <v>2293</v>
      </c>
      <c r="XG35" s="5">
        <v>2997</v>
      </c>
      <c r="XH35" s="5">
        <v>2613</v>
      </c>
      <c r="XI35" s="5">
        <v>3190</v>
      </c>
      <c r="XJ35" s="5">
        <v>1318</v>
      </c>
      <c r="XK35" s="5">
        <v>3411</v>
      </c>
      <c r="XL35" s="5">
        <v>2128</v>
      </c>
      <c r="XM35" s="5">
        <v>5397</v>
      </c>
      <c r="XN35" s="5">
        <v>4056</v>
      </c>
      <c r="XO35" s="5">
        <v>4449</v>
      </c>
      <c r="XP35" s="5">
        <v>6354</v>
      </c>
      <c r="XQ35" s="5">
        <v>5333</v>
      </c>
      <c r="XR35" s="5">
        <v>4540</v>
      </c>
      <c r="XS35" s="2">
        <v>4176</v>
      </c>
      <c r="XT35" s="3" t="s">
        <v>222</v>
      </c>
      <c r="XU35" s="3" t="s">
        <v>221</v>
      </c>
      <c r="XV35" s="3" t="s">
        <v>221</v>
      </c>
      <c r="XW35" s="3" t="s">
        <v>221</v>
      </c>
      <c r="XX35" s="3" t="s">
        <v>222</v>
      </c>
      <c r="XY35" s="3" t="s">
        <v>222</v>
      </c>
      <c r="XZ35" s="3" t="s">
        <v>243</v>
      </c>
    </row>
    <row r="36" spans="1:650" x14ac:dyDescent="0.3">
      <c r="A36" s="1" t="s">
        <v>34</v>
      </c>
      <c r="B36" s="2">
        <v>4059403</v>
      </c>
      <c r="C36" s="5" t="s">
        <v>220</v>
      </c>
      <c r="D36" s="5" t="s">
        <v>220</v>
      </c>
      <c r="E36" s="5" t="s">
        <v>220</v>
      </c>
      <c r="F36" s="5" t="s">
        <v>220</v>
      </c>
      <c r="G36" s="5" t="s">
        <v>220</v>
      </c>
      <c r="H36" s="5" t="s">
        <v>220</v>
      </c>
      <c r="I36" s="5" t="s">
        <v>220</v>
      </c>
      <c r="J36" s="5" t="s">
        <v>220</v>
      </c>
      <c r="K36" s="5" t="s">
        <v>220</v>
      </c>
      <c r="L36" s="5" t="s">
        <v>220</v>
      </c>
      <c r="M36" s="5" t="s">
        <v>220</v>
      </c>
      <c r="N36" s="5" t="s">
        <v>220</v>
      </c>
      <c r="O36" s="5" t="s">
        <v>220</v>
      </c>
      <c r="P36" s="5" t="s">
        <v>220</v>
      </c>
      <c r="Q36" s="5" t="s">
        <v>220</v>
      </c>
      <c r="R36" s="5" t="s">
        <v>220</v>
      </c>
      <c r="S36" s="5">
        <v>0</v>
      </c>
      <c r="T36" s="5">
        <v>0</v>
      </c>
      <c r="U36" s="5">
        <v>0</v>
      </c>
      <c r="V36" s="5">
        <v>0</v>
      </c>
      <c r="W36" s="5">
        <v>0</v>
      </c>
      <c r="X36" s="5">
        <v>0</v>
      </c>
      <c r="Y36" s="5">
        <v>0</v>
      </c>
      <c r="Z36" s="5">
        <v>0</v>
      </c>
      <c r="AA36" s="5">
        <v>0</v>
      </c>
      <c r="AB36" s="5">
        <v>0</v>
      </c>
      <c r="AC36" s="5" t="s">
        <v>220</v>
      </c>
      <c r="AD36" s="5" t="s">
        <v>220</v>
      </c>
      <c r="AE36" s="5" t="s">
        <v>220</v>
      </c>
      <c r="AF36" s="5" t="s">
        <v>220</v>
      </c>
      <c r="AG36" s="5" t="s">
        <v>220</v>
      </c>
      <c r="AH36" s="5" t="s">
        <v>220</v>
      </c>
      <c r="AI36" s="5" t="s">
        <v>220</v>
      </c>
      <c r="AJ36" s="5" t="s">
        <v>220</v>
      </c>
      <c r="AK36" s="5" t="s">
        <v>220</v>
      </c>
      <c r="AL36" s="5" t="s">
        <v>220</v>
      </c>
      <c r="AM36" s="5" t="s">
        <v>220</v>
      </c>
      <c r="AN36" s="5" t="s">
        <v>220</v>
      </c>
      <c r="AO36" s="5" t="s">
        <v>220</v>
      </c>
      <c r="AP36" s="5" t="s">
        <v>220</v>
      </c>
      <c r="AQ36" s="5" t="s">
        <v>220</v>
      </c>
      <c r="AR36" s="5" t="s">
        <v>220</v>
      </c>
      <c r="AS36" s="5" t="s">
        <v>220</v>
      </c>
      <c r="AT36" s="5" t="s">
        <v>220</v>
      </c>
      <c r="AU36" s="5" t="s">
        <v>220</v>
      </c>
      <c r="AV36" s="5" t="s">
        <v>220</v>
      </c>
      <c r="AW36" s="5" t="s">
        <v>220</v>
      </c>
      <c r="AX36" s="5" t="s">
        <v>220</v>
      </c>
      <c r="AY36" s="5">
        <v>0</v>
      </c>
      <c r="AZ36" s="5">
        <v>0</v>
      </c>
      <c r="BA36" s="5">
        <v>0</v>
      </c>
      <c r="BB36" s="5">
        <v>0</v>
      </c>
      <c r="BC36" s="5">
        <v>0</v>
      </c>
      <c r="BD36" s="5">
        <v>0</v>
      </c>
      <c r="BE36" s="5">
        <v>0</v>
      </c>
      <c r="BF36" s="5">
        <v>0</v>
      </c>
      <c r="BG36" s="5">
        <v>0</v>
      </c>
      <c r="BH36" s="5">
        <v>0</v>
      </c>
      <c r="BI36" s="5" t="s">
        <v>220</v>
      </c>
      <c r="BJ36" s="5" t="s">
        <v>220</v>
      </c>
      <c r="BK36" s="5" t="s">
        <v>220</v>
      </c>
      <c r="BL36" s="5" t="s">
        <v>220</v>
      </c>
      <c r="BM36" s="5" t="s">
        <v>220</v>
      </c>
      <c r="BN36" s="5" t="s">
        <v>220</v>
      </c>
      <c r="BO36" s="5" t="s">
        <v>220</v>
      </c>
      <c r="BP36" s="5" t="s">
        <v>220</v>
      </c>
      <c r="BQ36" s="5" t="s">
        <v>220</v>
      </c>
      <c r="BR36" s="5" t="s">
        <v>220</v>
      </c>
      <c r="BS36" s="5" t="s">
        <v>220</v>
      </c>
      <c r="BT36" s="5" t="s">
        <v>220</v>
      </c>
      <c r="BU36" s="5" t="s">
        <v>220</v>
      </c>
      <c r="BV36" s="5" t="s">
        <v>220</v>
      </c>
      <c r="BW36" s="5" t="s">
        <v>220</v>
      </c>
      <c r="BX36" s="5" t="s">
        <v>220</v>
      </c>
      <c r="BY36" s="5" t="s">
        <v>220</v>
      </c>
      <c r="BZ36" s="5" t="s">
        <v>220</v>
      </c>
      <c r="CA36" s="5" t="s">
        <v>220</v>
      </c>
      <c r="CB36" s="5" t="s">
        <v>220</v>
      </c>
      <c r="CC36" s="5" t="s">
        <v>220</v>
      </c>
      <c r="CD36" s="5" t="s">
        <v>220</v>
      </c>
      <c r="CE36" s="5">
        <v>0</v>
      </c>
      <c r="CF36" s="5">
        <v>0</v>
      </c>
      <c r="CG36" s="5">
        <v>0</v>
      </c>
      <c r="CH36" s="5">
        <v>0</v>
      </c>
      <c r="CI36" s="5">
        <v>5</v>
      </c>
      <c r="CJ36" s="5">
        <v>0</v>
      </c>
      <c r="CK36" s="5">
        <v>19</v>
      </c>
      <c r="CL36" s="5">
        <v>62</v>
      </c>
      <c r="CM36" s="5">
        <v>0</v>
      </c>
      <c r="CN36" s="5">
        <v>0</v>
      </c>
      <c r="CO36" s="5" t="s">
        <v>220</v>
      </c>
      <c r="CP36" s="5" t="s">
        <v>220</v>
      </c>
      <c r="CQ36" s="5" t="s">
        <v>220</v>
      </c>
      <c r="CR36" s="5" t="s">
        <v>220</v>
      </c>
      <c r="CS36" s="5" t="s">
        <v>220</v>
      </c>
      <c r="CT36" s="5" t="s">
        <v>220</v>
      </c>
      <c r="CU36" s="5" t="s">
        <v>220</v>
      </c>
      <c r="CV36" s="5" t="s">
        <v>220</v>
      </c>
      <c r="CW36" s="5" t="s">
        <v>220</v>
      </c>
      <c r="CX36" s="5" t="s">
        <v>220</v>
      </c>
      <c r="CY36" s="5" t="s">
        <v>220</v>
      </c>
      <c r="CZ36" s="5" t="s">
        <v>220</v>
      </c>
      <c r="DA36" s="5" t="s">
        <v>220</v>
      </c>
      <c r="DB36" s="5" t="s">
        <v>220</v>
      </c>
      <c r="DC36" s="5" t="s">
        <v>220</v>
      </c>
      <c r="DD36" s="5" t="s">
        <v>220</v>
      </c>
      <c r="DE36" s="5" t="s">
        <v>220</v>
      </c>
      <c r="DF36" s="5" t="s">
        <v>220</v>
      </c>
      <c r="DG36" s="5" t="s">
        <v>220</v>
      </c>
      <c r="DH36" s="5" t="s">
        <v>220</v>
      </c>
      <c r="DI36" s="5" t="s">
        <v>220</v>
      </c>
      <c r="DJ36" s="5" t="s">
        <v>220</v>
      </c>
      <c r="DK36" s="5">
        <v>733</v>
      </c>
      <c r="DL36" s="5">
        <v>807</v>
      </c>
      <c r="DM36" s="5">
        <v>596</v>
      </c>
      <c r="DN36" s="5">
        <v>337</v>
      </c>
      <c r="DO36" s="5">
        <v>799</v>
      </c>
      <c r="DP36" s="5">
        <v>928</v>
      </c>
      <c r="DQ36" s="5">
        <v>239</v>
      </c>
      <c r="DR36" s="5">
        <v>524</v>
      </c>
      <c r="DS36" s="5">
        <v>1726</v>
      </c>
      <c r="DT36" s="5">
        <v>696</v>
      </c>
      <c r="DU36" s="5" t="s">
        <v>220</v>
      </c>
      <c r="DV36" s="5" t="s">
        <v>220</v>
      </c>
      <c r="DW36" s="5" t="s">
        <v>220</v>
      </c>
      <c r="DX36" s="5" t="s">
        <v>220</v>
      </c>
      <c r="DY36" s="5" t="s">
        <v>220</v>
      </c>
      <c r="DZ36" s="5" t="s">
        <v>220</v>
      </c>
      <c r="EA36" s="5" t="s">
        <v>220</v>
      </c>
      <c r="EB36" s="5" t="s">
        <v>220</v>
      </c>
      <c r="EC36" s="5" t="s">
        <v>220</v>
      </c>
      <c r="ED36" s="5" t="s">
        <v>220</v>
      </c>
      <c r="EE36" s="5" t="s">
        <v>220</v>
      </c>
      <c r="EF36" s="5" t="s">
        <v>220</v>
      </c>
      <c r="EG36" s="5" t="s">
        <v>220</v>
      </c>
      <c r="EH36" s="5" t="s">
        <v>220</v>
      </c>
      <c r="EI36" s="5" t="s">
        <v>220</v>
      </c>
      <c r="EJ36" s="5" t="s">
        <v>220</v>
      </c>
      <c r="EK36" s="5" t="s">
        <v>220</v>
      </c>
      <c r="EL36" s="5" t="s">
        <v>220</v>
      </c>
      <c r="EM36" s="5" t="s">
        <v>220</v>
      </c>
      <c r="EN36" s="5" t="s">
        <v>220</v>
      </c>
      <c r="EO36" s="5" t="s">
        <v>220</v>
      </c>
      <c r="EP36" s="5" t="s">
        <v>220</v>
      </c>
      <c r="EQ36" s="5">
        <v>0</v>
      </c>
      <c r="ER36" s="5">
        <v>7</v>
      </c>
      <c r="ES36" s="5">
        <v>12</v>
      </c>
      <c r="ET36" s="5">
        <v>3</v>
      </c>
      <c r="EU36" s="5">
        <v>14</v>
      </c>
      <c r="EV36" s="5">
        <v>0</v>
      </c>
      <c r="EW36" s="5">
        <v>0</v>
      </c>
      <c r="EX36" s="5">
        <v>2</v>
      </c>
      <c r="EY36" s="5">
        <v>0</v>
      </c>
      <c r="EZ36" s="5">
        <v>7</v>
      </c>
      <c r="FA36" s="5" t="s">
        <v>220</v>
      </c>
      <c r="FB36" s="5" t="s">
        <v>220</v>
      </c>
      <c r="FC36" s="5" t="s">
        <v>220</v>
      </c>
      <c r="FD36" s="5" t="s">
        <v>220</v>
      </c>
      <c r="FE36" s="5" t="s">
        <v>220</v>
      </c>
      <c r="FF36" s="5" t="s">
        <v>220</v>
      </c>
      <c r="FG36" s="5" t="s">
        <v>220</v>
      </c>
      <c r="FH36" s="5" t="s">
        <v>220</v>
      </c>
      <c r="FI36" s="5" t="s">
        <v>220</v>
      </c>
      <c r="FJ36" s="5" t="s">
        <v>220</v>
      </c>
      <c r="FK36" s="5" t="s">
        <v>220</v>
      </c>
      <c r="FL36" s="5" t="s">
        <v>220</v>
      </c>
      <c r="FM36" s="5" t="s">
        <v>220</v>
      </c>
      <c r="FN36" s="5" t="s">
        <v>220</v>
      </c>
      <c r="FO36" s="5" t="s">
        <v>220</v>
      </c>
      <c r="FP36" s="5" t="s">
        <v>220</v>
      </c>
      <c r="FQ36" s="5" t="s">
        <v>220</v>
      </c>
      <c r="FR36" s="5" t="s">
        <v>220</v>
      </c>
      <c r="FS36" s="5" t="s">
        <v>220</v>
      </c>
      <c r="FT36" s="5" t="s">
        <v>220</v>
      </c>
      <c r="FU36" s="5" t="s">
        <v>220</v>
      </c>
      <c r="FV36" s="5" t="s">
        <v>220</v>
      </c>
      <c r="FW36" s="5" t="s">
        <v>220</v>
      </c>
      <c r="FX36" s="5" t="s">
        <v>220</v>
      </c>
      <c r="FY36" s="5" t="s">
        <v>220</v>
      </c>
      <c r="FZ36" s="5" t="s">
        <v>220</v>
      </c>
      <c r="GA36" s="5" t="s">
        <v>220</v>
      </c>
      <c r="GB36" s="5" t="s">
        <v>220</v>
      </c>
      <c r="GC36" s="5" t="s">
        <v>220</v>
      </c>
      <c r="GD36" s="5" t="s">
        <v>220</v>
      </c>
      <c r="GE36" s="5" t="s">
        <v>220</v>
      </c>
      <c r="GF36" s="5" t="s">
        <v>220</v>
      </c>
      <c r="GG36" s="5" t="s">
        <v>220</v>
      </c>
      <c r="GH36" s="5" t="s">
        <v>220</v>
      </c>
      <c r="GI36" s="5" t="s">
        <v>220</v>
      </c>
      <c r="GJ36" s="5" t="s">
        <v>220</v>
      </c>
      <c r="GK36" s="5" t="s">
        <v>220</v>
      </c>
      <c r="GL36" s="5" t="s">
        <v>220</v>
      </c>
      <c r="GM36" s="5" t="s">
        <v>220</v>
      </c>
      <c r="GN36" s="5" t="s">
        <v>220</v>
      </c>
      <c r="GO36" s="5" t="s">
        <v>220</v>
      </c>
      <c r="GP36" s="5" t="s">
        <v>220</v>
      </c>
      <c r="GQ36" s="5" t="s">
        <v>220</v>
      </c>
      <c r="GR36" s="5" t="s">
        <v>220</v>
      </c>
      <c r="GS36" s="5" t="s">
        <v>220</v>
      </c>
      <c r="GT36" s="5" t="s">
        <v>220</v>
      </c>
      <c r="GU36" s="5" t="s">
        <v>220</v>
      </c>
      <c r="GV36" s="5" t="s">
        <v>220</v>
      </c>
      <c r="GW36" s="5" t="s">
        <v>220</v>
      </c>
      <c r="GX36" s="5" t="s">
        <v>220</v>
      </c>
      <c r="GY36" s="5" t="s">
        <v>220</v>
      </c>
      <c r="GZ36" s="5" t="s">
        <v>220</v>
      </c>
      <c r="HA36" s="5" t="s">
        <v>220</v>
      </c>
      <c r="HB36" s="5" t="s">
        <v>220</v>
      </c>
      <c r="HC36" s="5">
        <v>733</v>
      </c>
      <c r="HD36" s="5">
        <v>813</v>
      </c>
      <c r="HE36" s="5">
        <v>608</v>
      </c>
      <c r="HF36" s="5">
        <v>340</v>
      </c>
      <c r="HG36" s="5">
        <v>818</v>
      </c>
      <c r="HH36" s="5">
        <v>928</v>
      </c>
      <c r="HI36" s="5">
        <v>258</v>
      </c>
      <c r="HJ36" s="5">
        <v>588</v>
      </c>
      <c r="HK36" s="5">
        <v>1726</v>
      </c>
      <c r="HL36" s="5">
        <v>703</v>
      </c>
      <c r="HM36" s="5" t="s">
        <v>220</v>
      </c>
      <c r="HN36" s="5" t="s">
        <v>220</v>
      </c>
      <c r="HO36" s="5" t="s">
        <v>220</v>
      </c>
      <c r="HP36" s="5" t="s">
        <v>220</v>
      </c>
      <c r="HQ36" s="5" t="s">
        <v>220</v>
      </c>
      <c r="HR36" s="5" t="s">
        <v>220</v>
      </c>
      <c r="HS36" s="5" t="s">
        <v>220</v>
      </c>
      <c r="HT36" s="5" t="s">
        <v>220</v>
      </c>
      <c r="HU36" s="5" t="s">
        <v>220</v>
      </c>
      <c r="HV36" s="5" t="s">
        <v>220</v>
      </c>
      <c r="HW36" s="5" t="s">
        <v>220</v>
      </c>
      <c r="HX36" s="5" t="s">
        <v>220</v>
      </c>
      <c r="HY36" s="5" t="s">
        <v>220</v>
      </c>
      <c r="HZ36" s="5" t="s">
        <v>220</v>
      </c>
      <c r="IA36" s="5" t="s">
        <v>220</v>
      </c>
      <c r="IB36" s="5" t="s">
        <v>220</v>
      </c>
      <c r="IC36" s="5" t="s">
        <v>220</v>
      </c>
      <c r="ID36" s="5" t="s">
        <v>220</v>
      </c>
      <c r="IE36" s="5" t="s">
        <v>220</v>
      </c>
      <c r="IF36" s="5" t="s">
        <v>220</v>
      </c>
      <c r="IG36" s="5" t="s">
        <v>220</v>
      </c>
      <c r="IH36" s="5" t="s">
        <v>220</v>
      </c>
      <c r="II36" s="5">
        <v>14735</v>
      </c>
      <c r="IJ36" s="5">
        <v>15297</v>
      </c>
      <c r="IK36" s="5">
        <v>15212</v>
      </c>
      <c r="IL36" s="5">
        <v>14676</v>
      </c>
      <c r="IM36" s="5">
        <v>15452</v>
      </c>
      <c r="IN36" s="5">
        <v>12723</v>
      </c>
      <c r="IO36" s="5">
        <v>20014</v>
      </c>
      <c r="IP36" s="5">
        <v>14696</v>
      </c>
      <c r="IQ36" s="5">
        <v>13434</v>
      </c>
      <c r="IR36" s="5">
        <v>13521</v>
      </c>
      <c r="IS36" s="5" t="s">
        <v>220</v>
      </c>
      <c r="IT36" s="5" t="s">
        <v>220</v>
      </c>
      <c r="IU36" s="5" t="s">
        <v>220</v>
      </c>
      <c r="IV36" s="5" t="s">
        <v>220</v>
      </c>
      <c r="IW36" s="5" t="s">
        <v>220</v>
      </c>
      <c r="IX36" s="5" t="s">
        <v>220</v>
      </c>
      <c r="IY36" s="5" t="s">
        <v>220</v>
      </c>
      <c r="IZ36" s="5" t="s">
        <v>220</v>
      </c>
      <c r="JA36" s="5" t="s">
        <v>220</v>
      </c>
      <c r="JB36" s="5" t="s">
        <v>220</v>
      </c>
      <c r="JC36" s="5" t="s">
        <v>220</v>
      </c>
      <c r="JD36" s="5" t="s">
        <v>220</v>
      </c>
      <c r="JE36" s="5" t="s">
        <v>220</v>
      </c>
      <c r="JF36" s="5" t="s">
        <v>220</v>
      </c>
      <c r="JG36" s="5" t="s">
        <v>220</v>
      </c>
      <c r="JH36" s="5" t="s">
        <v>220</v>
      </c>
      <c r="JI36" s="5" t="s">
        <v>220</v>
      </c>
      <c r="JJ36" s="5" t="s">
        <v>220</v>
      </c>
      <c r="JK36" s="5" t="s">
        <v>220</v>
      </c>
      <c r="JL36" s="5" t="s">
        <v>220</v>
      </c>
      <c r="JM36" s="5" t="s">
        <v>220</v>
      </c>
      <c r="JN36" s="5" t="s">
        <v>220</v>
      </c>
      <c r="JO36" s="5">
        <v>0</v>
      </c>
      <c r="JP36" s="5">
        <v>0</v>
      </c>
      <c r="JQ36" s="5">
        <v>0</v>
      </c>
      <c r="JR36" s="5">
        <v>0</v>
      </c>
      <c r="JS36" s="5">
        <v>0</v>
      </c>
      <c r="JT36" s="5">
        <v>0</v>
      </c>
      <c r="JU36" s="5">
        <v>0</v>
      </c>
      <c r="JV36" s="5">
        <v>0</v>
      </c>
      <c r="JW36" s="5">
        <v>0</v>
      </c>
      <c r="JX36" s="5">
        <v>0</v>
      </c>
      <c r="JY36" s="5" t="s">
        <v>220</v>
      </c>
      <c r="JZ36" s="5" t="s">
        <v>220</v>
      </c>
      <c r="KA36" s="5" t="s">
        <v>220</v>
      </c>
      <c r="KB36" s="5" t="s">
        <v>220</v>
      </c>
      <c r="KC36" s="5" t="s">
        <v>220</v>
      </c>
      <c r="KD36" s="5" t="s">
        <v>220</v>
      </c>
      <c r="KE36" s="5" t="s">
        <v>220</v>
      </c>
      <c r="KF36" s="5" t="s">
        <v>220</v>
      </c>
      <c r="KG36" s="5" t="s">
        <v>220</v>
      </c>
      <c r="KH36" s="5" t="s">
        <v>220</v>
      </c>
      <c r="KI36" s="5" t="s">
        <v>220</v>
      </c>
      <c r="KJ36" s="5" t="s">
        <v>220</v>
      </c>
      <c r="KK36" s="5" t="s">
        <v>220</v>
      </c>
      <c r="KL36" s="5" t="s">
        <v>220</v>
      </c>
      <c r="KM36" s="5" t="s">
        <v>220</v>
      </c>
      <c r="KN36" s="5" t="s">
        <v>220</v>
      </c>
      <c r="KO36" s="5" t="s">
        <v>220</v>
      </c>
      <c r="KP36" s="5" t="s">
        <v>220</v>
      </c>
      <c r="KQ36" s="5" t="s">
        <v>220</v>
      </c>
      <c r="KR36" s="5" t="s">
        <v>220</v>
      </c>
      <c r="KS36" s="5" t="s">
        <v>220</v>
      </c>
      <c r="KT36" s="5" t="s">
        <v>220</v>
      </c>
      <c r="KU36" s="5">
        <v>1</v>
      </c>
      <c r="KV36" s="5">
        <v>1</v>
      </c>
      <c r="KW36" s="5">
        <v>1</v>
      </c>
      <c r="KX36" s="5">
        <v>1</v>
      </c>
      <c r="KY36" s="5">
        <v>1</v>
      </c>
      <c r="KZ36" s="5">
        <v>1</v>
      </c>
      <c r="LA36" s="5">
        <v>1</v>
      </c>
      <c r="LB36" s="5">
        <v>2</v>
      </c>
      <c r="LC36" s="5">
        <v>3</v>
      </c>
      <c r="LD36" s="5">
        <v>1</v>
      </c>
      <c r="LE36" s="5" t="s">
        <v>220</v>
      </c>
      <c r="LF36" s="5" t="s">
        <v>220</v>
      </c>
      <c r="LG36" s="5" t="s">
        <v>220</v>
      </c>
      <c r="LH36" s="5" t="s">
        <v>220</v>
      </c>
      <c r="LI36" s="5" t="s">
        <v>220</v>
      </c>
      <c r="LJ36" s="5" t="s">
        <v>220</v>
      </c>
      <c r="LK36" s="5" t="s">
        <v>220</v>
      </c>
      <c r="LL36" s="5" t="s">
        <v>220</v>
      </c>
      <c r="LM36" s="5" t="s">
        <v>220</v>
      </c>
      <c r="LN36" s="5" t="s">
        <v>220</v>
      </c>
      <c r="LO36" s="5" t="s">
        <v>220</v>
      </c>
      <c r="LP36" s="5" t="s">
        <v>220</v>
      </c>
      <c r="LQ36" s="5" t="s">
        <v>220</v>
      </c>
      <c r="LR36" s="5" t="s">
        <v>220</v>
      </c>
      <c r="LS36" s="5" t="s">
        <v>220</v>
      </c>
      <c r="LT36" s="5" t="s">
        <v>220</v>
      </c>
      <c r="LU36" s="5" t="s">
        <v>220</v>
      </c>
      <c r="LV36" s="5" t="s">
        <v>220</v>
      </c>
      <c r="LW36" s="5" t="s">
        <v>220</v>
      </c>
      <c r="LX36" s="5" t="s">
        <v>220</v>
      </c>
      <c r="LY36" s="5" t="s">
        <v>220</v>
      </c>
      <c r="LZ36" s="5" t="s">
        <v>220</v>
      </c>
      <c r="MA36" s="5">
        <v>0</v>
      </c>
      <c r="MB36" s="5">
        <v>7</v>
      </c>
      <c r="MC36" s="5">
        <v>1</v>
      </c>
      <c r="MD36" s="5">
        <v>0</v>
      </c>
      <c r="ME36" s="5">
        <v>3</v>
      </c>
      <c r="MF36" s="5">
        <v>2</v>
      </c>
      <c r="MG36" s="5">
        <v>5</v>
      </c>
      <c r="MH36" s="5">
        <v>2</v>
      </c>
      <c r="MI36" s="5">
        <v>4</v>
      </c>
      <c r="MJ36" s="5">
        <v>0</v>
      </c>
      <c r="MK36" s="5" t="s">
        <v>220</v>
      </c>
      <c r="ML36" s="5" t="s">
        <v>220</v>
      </c>
      <c r="MM36" s="5" t="s">
        <v>220</v>
      </c>
      <c r="MN36" s="5" t="s">
        <v>220</v>
      </c>
      <c r="MO36" s="5" t="s">
        <v>220</v>
      </c>
      <c r="MP36" s="5" t="s">
        <v>220</v>
      </c>
      <c r="MQ36" s="5" t="s">
        <v>220</v>
      </c>
      <c r="MR36" s="5" t="s">
        <v>220</v>
      </c>
      <c r="MS36" s="5" t="s">
        <v>220</v>
      </c>
      <c r="MT36" s="5" t="s">
        <v>220</v>
      </c>
      <c r="MU36" s="5" t="s">
        <v>220</v>
      </c>
      <c r="MV36" s="5" t="s">
        <v>220</v>
      </c>
      <c r="MW36" s="5" t="s">
        <v>220</v>
      </c>
      <c r="MX36" s="5" t="s">
        <v>220</v>
      </c>
      <c r="MY36" s="5" t="s">
        <v>220</v>
      </c>
      <c r="MZ36" s="5" t="s">
        <v>220</v>
      </c>
      <c r="NA36" s="5" t="s">
        <v>220</v>
      </c>
      <c r="NB36" s="5" t="s">
        <v>220</v>
      </c>
      <c r="NC36" s="5" t="s">
        <v>220</v>
      </c>
      <c r="ND36" s="5" t="s">
        <v>220</v>
      </c>
      <c r="NE36" s="5" t="s">
        <v>220</v>
      </c>
      <c r="NF36" s="5" t="s">
        <v>220</v>
      </c>
      <c r="NG36" s="5" t="s">
        <v>220</v>
      </c>
      <c r="NH36" s="5" t="s">
        <v>220</v>
      </c>
      <c r="NI36" s="5" t="s">
        <v>220</v>
      </c>
      <c r="NJ36" s="5" t="s">
        <v>220</v>
      </c>
      <c r="NK36" s="5" t="s">
        <v>220</v>
      </c>
      <c r="NL36" s="5" t="s">
        <v>220</v>
      </c>
      <c r="NM36" s="5" t="s">
        <v>220</v>
      </c>
      <c r="NN36" s="5" t="s">
        <v>220</v>
      </c>
      <c r="NO36" s="5" t="s">
        <v>220</v>
      </c>
      <c r="NP36" s="5" t="s">
        <v>220</v>
      </c>
      <c r="NQ36" s="5" t="s">
        <v>220</v>
      </c>
      <c r="NR36" s="5" t="s">
        <v>220</v>
      </c>
      <c r="NS36" s="5" t="s">
        <v>220</v>
      </c>
      <c r="NT36" s="5" t="s">
        <v>220</v>
      </c>
      <c r="NU36" s="5" t="s">
        <v>220</v>
      </c>
      <c r="NV36" s="5" t="s">
        <v>220</v>
      </c>
      <c r="NW36" s="5" t="s">
        <v>220</v>
      </c>
      <c r="NX36" s="5" t="s">
        <v>220</v>
      </c>
      <c r="NY36" s="5" t="s">
        <v>220</v>
      </c>
      <c r="NZ36" s="5" t="s">
        <v>220</v>
      </c>
      <c r="OA36" s="5" t="s">
        <v>220</v>
      </c>
      <c r="OB36" s="5" t="s">
        <v>220</v>
      </c>
      <c r="OC36" s="5" t="s">
        <v>220</v>
      </c>
      <c r="OD36" s="5" t="s">
        <v>220</v>
      </c>
      <c r="OE36" s="5" t="s">
        <v>220</v>
      </c>
      <c r="OF36" s="5" t="s">
        <v>220</v>
      </c>
      <c r="OG36" s="5" t="s">
        <v>220</v>
      </c>
      <c r="OH36" s="5" t="s">
        <v>220</v>
      </c>
      <c r="OI36" s="5" t="s">
        <v>220</v>
      </c>
      <c r="OJ36" s="5" t="s">
        <v>220</v>
      </c>
      <c r="OK36" s="5" t="s">
        <v>220</v>
      </c>
      <c r="OL36" s="5" t="s">
        <v>220</v>
      </c>
      <c r="OM36" s="5" t="s">
        <v>220</v>
      </c>
      <c r="ON36" s="5" t="s">
        <v>220</v>
      </c>
      <c r="OO36" s="5" t="s">
        <v>220</v>
      </c>
      <c r="OP36" s="5" t="s">
        <v>220</v>
      </c>
      <c r="OQ36" s="5" t="s">
        <v>220</v>
      </c>
      <c r="OR36" s="5" t="s">
        <v>220</v>
      </c>
      <c r="OS36" s="5" t="s">
        <v>220</v>
      </c>
      <c r="OT36" s="5" t="s">
        <v>220</v>
      </c>
      <c r="OU36" s="5" t="s">
        <v>220</v>
      </c>
      <c r="OV36" s="5" t="s">
        <v>220</v>
      </c>
      <c r="OW36" s="5" t="s">
        <v>220</v>
      </c>
      <c r="OX36" s="5" t="s">
        <v>220</v>
      </c>
      <c r="OY36" s="5" t="s">
        <v>220</v>
      </c>
      <c r="OZ36" s="5" t="s">
        <v>220</v>
      </c>
      <c r="PA36" s="5" t="s">
        <v>220</v>
      </c>
      <c r="PB36" s="5" t="s">
        <v>220</v>
      </c>
      <c r="PC36" s="5" t="s">
        <v>220</v>
      </c>
      <c r="PD36" s="5" t="s">
        <v>220</v>
      </c>
      <c r="PE36" s="5" t="s">
        <v>220</v>
      </c>
      <c r="PF36" s="5" t="s">
        <v>220</v>
      </c>
      <c r="PG36" s="5" t="s">
        <v>220</v>
      </c>
      <c r="PH36" s="5" t="s">
        <v>220</v>
      </c>
      <c r="PI36" s="5" t="s">
        <v>220</v>
      </c>
      <c r="PJ36" s="5" t="s">
        <v>220</v>
      </c>
      <c r="PK36" s="5" t="s">
        <v>220</v>
      </c>
      <c r="PL36" s="5" t="s">
        <v>220</v>
      </c>
      <c r="PM36" s="5" t="s">
        <v>220</v>
      </c>
      <c r="PN36" s="5" t="s">
        <v>220</v>
      </c>
      <c r="PO36" s="5" t="s">
        <v>220</v>
      </c>
      <c r="PP36" s="5" t="s">
        <v>220</v>
      </c>
      <c r="PQ36" s="5" t="s">
        <v>220</v>
      </c>
      <c r="PR36" s="5" t="s">
        <v>220</v>
      </c>
      <c r="PS36" s="5">
        <v>385</v>
      </c>
      <c r="PT36" s="5">
        <v>372</v>
      </c>
      <c r="PU36" s="5">
        <v>344</v>
      </c>
      <c r="PV36" s="5">
        <v>364</v>
      </c>
      <c r="PW36" s="5">
        <v>323</v>
      </c>
      <c r="PX36" s="5">
        <v>314</v>
      </c>
      <c r="PY36" s="5">
        <v>289</v>
      </c>
      <c r="PZ36" s="5">
        <v>302</v>
      </c>
      <c r="QA36" s="5">
        <v>341</v>
      </c>
      <c r="QB36" s="5">
        <v>306</v>
      </c>
      <c r="QC36" s="5" t="s">
        <v>220</v>
      </c>
      <c r="QD36" s="5" t="s">
        <v>220</v>
      </c>
      <c r="QE36" s="5" t="s">
        <v>220</v>
      </c>
      <c r="QF36" s="5" t="s">
        <v>220</v>
      </c>
      <c r="QG36" s="5" t="s">
        <v>220</v>
      </c>
      <c r="QH36" s="5" t="s">
        <v>220</v>
      </c>
      <c r="QI36" s="5" t="s">
        <v>220</v>
      </c>
      <c r="QJ36" s="5" t="s">
        <v>220</v>
      </c>
      <c r="QK36" s="5" t="s">
        <v>220</v>
      </c>
      <c r="QL36" s="5" t="s">
        <v>220</v>
      </c>
      <c r="QM36" s="5" t="s">
        <v>220</v>
      </c>
      <c r="QN36" s="5" t="s">
        <v>220</v>
      </c>
      <c r="QO36" s="5" t="s">
        <v>220</v>
      </c>
      <c r="QP36" s="5" t="s">
        <v>220</v>
      </c>
      <c r="QQ36" s="5" t="s">
        <v>220</v>
      </c>
      <c r="QR36" s="5" t="s">
        <v>220</v>
      </c>
      <c r="QS36" s="5" t="s">
        <v>220</v>
      </c>
      <c r="QT36" s="5" t="s">
        <v>220</v>
      </c>
      <c r="QU36" s="5" t="s">
        <v>220</v>
      </c>
      <c r="QV36" s="5" t="s">
        <v>220</v>
      </c>
      <c r="QW36" s="5" t="s">
        <v>220</v>
      </c>
      <c r="QX36" s="5" t="s">
        <v>220</v>
      </c>
      <c r="QY36" s="5">
        <v>267</v>
      </c>
      <c r="QZ36" s="5">
        <v>583</v>
      </c>
      <c r="RA36" s="5">
        <v>549</v>
      </c>
      <c r="RB36" s="5">
        <v>671</v>
      </c>
      <c r="RC36" s="5">
        <v>452</v>
      </c>
      <c r="RD36" s="5">
        <v>523</v>
      </c>
      <c r="RE36" s="5">
        <v>428</v>
      </c>
      <c r="RF36" s="5">
        <v>472</v>
      </c>
      <c r="RG36" s="5">
        <v>559</v>
      </c>
      <c r="RH36" s="5">
        <v>486</v>
      </c>
      <c r="RI36" s="5" t="s">
        <v>220</v>
      </c>
      <c r="RJ36" s="5" t="s">
        <v>220</v>
      </c>
      <c r="RK36" s="5" t="s">
        <v>220</v>
      </c>
      <c r="RL36" s="5" t="s">
        <v>220</v>
      </c>
      <c r="RM36" s="5" t="s">
        <v>220</v>
      </c>
      <c r="RN36" s="5" t="s">
        <v>220</v>
      </c>
      <c r="RO36" s="5" t="s">
        <v>220</v>
      </c>
      <c r="RP36" s="5" t="s">
        <v>220</v>
      </c>
      <c r="RQ36" s="5" t="s">
        <v>220</v>
      </c>
      <c r="RR36" s="5" t="s">
        <v>220</v>
      </c>
      <c r="RS36" s="5" t="s">
        <v>220</v>
      </c>
      <c r="RT36" s="5" t="s">
        <v>220</v>
      </c>
      <c r="RU36" s="5" t="s">
        <v>220</v>
      </c>
      <c r="RV36" s="5" t="s">
        <v>220</v>
      </c>
      <c r="RW36" s="5" t="s">
        <v>220</v>
      </c>
      <c r="RX36" s="5" t="s">
        <v>220</v>
      </c>
      <c r="RY36" s="5" t="s">
        <v>220</v>
      </c>
      <c r="RZ36" s="5" t="s">
        <v>220</v>
      </c>
      <c r="SA36" s="5" t="s">
        <v>220</v>
      </c>
      <c r="SB36" s="5" t="s">
        <v>220</v>
      </c>
      <c r="SC36" s="5" t="s">
        <v>220</v>
      </c>
      <c r="SD36" s="5" t="s">
        <v>220</v>
      </c>
      <c r="SE36" s="5">
        <v>382</v>
      </c>
      <c r="SF36" s="5">
        <v>370</v>
      </c>
      <c r="SG36" s="5">
        <v>383</v>
      </c>
      <c r="SH36" s="5">
        <v>431</v>
      </c>
      <c r="SI36" s="5">
        <v>560</v>
      </c>
      <c r="SJ36" s="5">
        <v>554</v>
      </c>
      <c r="SK36" s="5">
        <v>334</v>
      </c>
      <c r="SL36" s="5">
        <v>318</v>
      </c>
      <c r="SM36" s="5">
        <v>363</v>
      </c>
      <c r="SN36" s="5">
        <v>309</v>
      </c>
      <c r="SO36" s="5" t="s">
        <v>220</v>
      </c>
      <c r="SP36" s="5" t="s">
        <v>220</v>
      </c>
      <c r="SQ36" s="5" t="s">
        <v>220</v>
      </c>
      <c r="SR36" s="5" t="s">
        <v>220</v>
      </c>
      <c r="SS36" s="5" t="s">
        <v>220</v>
      </c>
      <c r="ST36" s="5" t="s">
        <v>220</v>
      </c>
      <c r="SU36" s="5" t="s">
        <v>220</v>
      </c>
      <c r="SV36" s="5" t="s">
        <v>220</v>
      </c>
      <c r="SW36" s="5" t="s">
        <v>220</v>
      </c>
      <c r="SX36" s="5" t="s">
        <v>220</v>
      </c>
      <c r="SY36" s="5" t="s">
        <v>220</v>
      </c>
      <c r="SZ36" s="5" t="s">
        <v>220</v>
      </c>
      <c r="TA36" s="5" t="s">
        <v>220</v>
      </c>
      <c r="TB36" s="5" t="s">
        <v>220</v>
      </c>
      <c r="TC36" s="5" t="s">
        <v>220</v>
      </c>
      <c r="TD36" s="5" t="s">
        <v>220</v>
      </c>
      <c r="TE36" s="5" t="s">
        <v>220</v>
      </c>
      <c r="TF36" s="5" t="s">
        <v>220</v>
      </c>
      <c r="TG36" s="5" t="s">
        <v>220</v>
      </c>
      <c r="TH36" s="5" t="s">
        <v>220</v>
      </c>
      <c r="TI36" s="5" t="s">
        <v>220</v>
      </c>
      <c r="TJ36" s="5" t="s">
        <v>220</v>
      </c>
      <c r="TK36" s="5">
        <v>238</v>
      </c>
      <c r="TL36" s="5">
        <v>141</v>
      </c>
      <c r="TM36" s="5">
        <v>91</v>
      </c>
      <c r="TN36" s="5">
        <v>77</v>
      </c>
      <c r="TO36" s="5">
        <v>58</v>
      </c>
      <c r="TP36" s="5">
        <v>72</v>
      </c>
      <c r="TQ36" s="5">
        <v>189</v>
      </c>
      <c r="TR36" s="5">
        <v>237</v>
      </c>
      <c r="TS36" s="5">
        <v>254</v>
      </c>
      <c r="TT36" s="5">
        <v>376</v>
      </c>
      <c r="TU36" s="5" t="s">
        <v>220</v>
      </c>
      <c r="TV36" s="5" t="s">
        <v>220</v>
      </c>
      <c r="TW36" s="5" t="s">
        <v>220</v>
      </c>
      <c r="TX36" s="5" t="s">
        <v>220</v>
      </c>
      <c r="TY36" s="5" t="s">
        <v>220</v>
      </c>
      <c r="TZ36" s="5" t="s">
        <v>220</v>
      </c>
      <c r="UA36" s="5" t="s">
        <v>220</v>
      </c>
      <c r="UB36" s="5" t="s">
        <v>220</v>
      </c>
      <c r="UC36" s="5" t="s">
        <v>220</v>
      </c>
      <c r="UD36" s="5" t="s">
        <v>220</v>
      </c>
      <c r="UE36" s="5" t="s">
        <v>220</v>
      </c>
      <c r="UF36" s="5" t="s">
        <v>220</v>
      </c>
      <c r="UG36" s="5" t="s">
        <v>220</v>
      </c>
      <c r="UH36" s="5" t="s">
        <v>220</v>
      </c>
      <c r="UI36" s="5" t="s">
        <v>220</v>
      </c>
      <c r="UJ36" s="5" t="s">
        <v>220</v>
      </c>
      <c r="UK36" s="5" t="s">
        <v>220</v>
      </c>
      <c r="UL36" s="5" t="s">
        <v>220</v>
      </c>
      <c r="UM36" s="5" t="s">
        <v>220</v>
      </c>
      <c r="UN36" s="5" t="s">
        <v>220</v>
      </c>
      <c r="UO36" s="5" t="s">
        <v>220</v>
      </c>
      <c r="UP36" s="5" t="s">
        <v>220</v>
      </c>
      <c r="UQ36" s="5">
        <v>0</v>
      </c>
      <c r="UR36" s="5">
        <v>0</v>
      </c>
      <c r="US36" s="5">
        <v>6</v>
      </c>
      <c r="UT36" s="5">
        <v>1</v>
      </c>
      <c r="UU36" s="5">
        <v>1</v>
      </c>
      <c r="UV36" s="5">
        <v>3</v>
      </c>
      <c r="UW36" s="5">
        <v>1</v>
      </c>
      <c r="UX36" s="5">
        <v>8</v>
      </c>
      <c r="UY36" s="5">
        <v>1</v>
      </c>
      <c r="UZ36" s="5">
        <v>1</v>
      </c>
      <c r="VA36" s="5" t="s">
        <v>220</v>
      </c>
      <c r="VB36" s="5" t="s">
        <v>220</v>
      </c>
      <c r="VC36" s="5" t="s">
        <v>220</v>
      </c>
      <c r="VD36" s="5" t="s">
        <v>220</v>
      </c>
      <c r="VE36" s="5" t="s">
        <v>220</v>
      </c>
      <c r="VF36" s="5" t="s">
        <v>220</v>
      </c>
      <c r="VG36" s="5" t="s">
        <v>220</v>
      </c>
      <c r="VH36" s="5" t="s">
        <v>220</v>
      </c>
      <c r="VI36" s="5" t="s">
        <v>220</v>
      </c>
      <c r="VJ36" s="5" t="s">
        <v>220</v>
      </c>
      <c r="VK36" s="5" t="s">
        <v>220</v>
      </c>
      <c r="VL36" s="5" t="s">
        <v>220</v>
      </c>
      <c r="VM36" s="5" t="s">
        <v>220</v>
      </c>
      <c r="VN36" s="5" t="s">
        <v>220</v>
      </c>
      <c r="VO36" s="5" t="s">
        <v>220</v>
      </c>
      <c r="VP36" s="5" t="s">
        <v>220</v>
      </c>
      <c r="VQ36" s="5" t="s">
        <v>220</v>
      </c>
      <c r="VR36" s="5" t="s">
        <v>220</v>
      </c>
      <c r="VS36" s="5" t="s">
        <v>220</v>
      </c>
      <c r="VT36" s="5" t="s">
        <v>220</v>
      </c>
      <c r="VU36" s="5" t="s">
        <v>220</v>
      </c>
      <c r="VV36" s="5" t="s">
        <v>220</v>
      </c>
      <c r="VW36" s="5">
        <v>1924</v>
      </c>
      <c r="VX36" s="5">
        <v>1964</v>
      </c>
      <c r="VY36" s="5">
        <v>1606</v>
      </c>
      <c r="VZ36" s="5">
        <v>1461</v>
      </c>
      <c r="WA36" s="5">
        <v>2061</v>
      </c>
      <c r="WB36" s="5">
        <v>2421</v>
      </c>
      <c r="WC36" s="5">
        <v>1660</v>
      </c>
      <c r="WD36" s="5">
        <v>1330</v>
      </c>
      <c r="WE36" s="5">
        <v>1145</v>
      </c>
      <c r="WF36" s="5">
        <v>1105</v>
      </c>
      <c r="WG36" s="5" t="s">
        <v>220</v>
      </c>
      <c r="WH36" s="5" t="s">
        <v>220</v>
      </c>
      <c r="WI36" s="5" t="s">
        <v>220</v>
      </c>
      <c r="WJ36" s="5" t="s">
        <v>220</v>
      </c>
      <c r="WK36" s="5" t="s">
        <v>220</v>
      </c>
      <c r="WL36" s="5" t="s">
        <v>220</v>
      </c>
      <c r="WM36" s="5" t="s">
        <v>220</v>
      </c>
      <c r="WN36" s="5" t="s">
        <v>220</v>
      </c>
      <c r="WO36" s="5" t="s">
        <v>220</v>
      </c>
      <c r="WP36" s="5" t="s">
        <v>220</v>
      </c>
      <c r="WQ36" s="5" t="s">
        <v>220</v>
      </c>
      <c r="WR36" s="5" t="s">
        <v>220</v>
      </c>
      <c r="WS36" s="5" t="s">
        <v>220</v>
      </c>
      <c r="WT36" s="5" t="s">
        <v>220</v>
      </c>
      <c r="WU36" s="5" t="s">
        <v>220</v>
      </c>
      <c r="WV36" s="5" t="s">
        <v>220</v>
      </c>
      <c r="WW36" s="5" t="s">
        <v>220</v>
      </c>
      <c r="WX36" s="5" t="s">
        <v>220</v>
      </c>
      <c r="WY36" s="5" t="s">
        <v>220</v>
      </c>
      <c r="WZ36" s="5" t="s">
        <v>220</v>
      </c>
      <c r="XA36" s="5" t="s">
        <v>220</v>
      </c>
      <c r="XB36" s="5" t="s">
        <v>220</v>
      </c>
      <c r="XC36" s="5">
        <v>29</v>
      </c>
      <c r="XD36" s="5">
        <v>31</v>
      </c>
      <c r="XE36" s="5">
        <v>22</v>
      </c>
      <c r="XF36" s="5">
        <v>17</v>
      </c>
      <c r="XG36" s="5">
        <v>16</v>
      </c>
      <c r="XH36" s="5">
        <v>17</v>
      </c>
      <c r="XI36" s="5">
        <v>15</v>
      </c>
      <c r="XJ36" s="5">
        <v>15</v>
      </c>
      <c r="XK36" s="5">
        <v>17</v>
      </c>
      <c r="XL36" s="5">
        <v>33</v>
      </c>
      <c r="XM36" s="5" t="s">
        <v>220</v>
      </c>
      <c r="XN36" s="5" t="s">
        <v>220</v>
      </c>
      <c r="XO36" s="5" t="s">
        <v>220</v>
      </c>
      <c r="XP36" s="5" t="s">
        <v>220</v>
      </c>
      <c r="XQ36" s="5" t="s">
        <v>220</v>
      </c>
      <c r="XR36" s="5" t="s">
        <v>220</v>
      </c>
      <c r="XS36" s="2">
        <v>4184</v>
      </c>
      <c r="XT36" s="3" t="s">
        <v>220</v>
      </c>
      <c r="XU36" s="3" t="s">
        <v>220</v>
      </c>
      <c r="XV36" s="3" t="s">
        <v>220</v>
      </c>
      <c r="XW36" s="3" t="s">
        <v>220</v>
      </c>
      <c r="XX36" s="3" t="s">
        <v>220</v>
      </c>
      <c r="XY36" s="3" t="s">
        <v>220</v>
      </c>
      <c r="XZ36" s="3"/>
    </row>
    <row r="37" spans="1:650" x14ac:dyDescent="0.3">
      <c r="A37" s="1" t="s">
        <v>35</v>
      </c>
      <c r="B37" s="2">
        <v>4057080</v>
      </c>
      <c r="C37" s="5">
        <v>22682</v>
      </c>
      <c r="D37" s="5">
        <v>13381</v>
      </c>
      <c r="E37" s="5">
        <v>3470</v>
      </c>
      <c r="F37" s="5">
        <v>5132</v>
      </c>
      <c r="G37" s="5">
        <v>32333</v>
      </c>
      <c r="H37" s="5">
        <v>40633</v>
      </c>
      <c r="I37" s="5">
        <v>55389</v>
      </c>
      <c r="J37" s="5">
        <v>49107</v>
      </c>
      <c r="K37" s="5">
        <v>2065</v>
      </c>
      <c r="L37" s="5">
        <v>11900</v>
      </c>
      <c r="M37" s="5">
        <v>13525</v>
      </c>
      <c r="N37" s="5">
        <v>6901</v>
      </c>
      <c r="O37" s="5">
        <v>3877</v>
      </c>
      <c r="P37" s="5">
        <v>0</v>
      </c>
      <c r="Q37" s="5">
        <v>0</v>
      </c>
      <c r="R37" s="5">
        <v>0</v>
      </c>
      <c r="S37" s="5">
        <v>0</v>
      </c>
      <c r="T37" s="5">
        <v>0</v>
      </c>
      <c r="U37" s="5">
        <v>0</v>
      </c>
      <c r="V37" s="5">
        <v>0</v>
      </c>
      <c r="W37" s="5">
        <v>0</v>
      </c>
      <c r="X37" s="5">
        <v>0</v>
      </c>
      <c r="Y37" s="5">
        <v>0</v>
      </c>
      <c r="Z37" s="5">
        <v>0</v>
      </c>
      <c r="AA37" s="5">
        <v>0</v>
      </c>
      <c r="AB37" s="5">
        <v>0</v>
      </c>
      <c r="AC37" s="5">
        <v>0</v>
      </c>
      <c r="AD37" s="5">
        <v>0</v>
      </c>
      <c r="AE37" s="5">
        <v>0</v>
      </c>
      <c r="AF37" s="5">
        <v>0</v>
      </c>
      <c r="AG37" s="5">
        <v>0</v>
      </c>
      <c r="AH37" s="5">
        <v>0</v>
      </c>
      <c r="AI37" s="5">
        <v>22774</v>
      </c>
      <c r="AJ37" s="5">
        <v>61702</v>
      </c>
      <c r="AK37" s="5">
        <v>11924</v>
      </c>
      <c r="AL37" s="5">
        <v>41432</v>
      </c>
      <c r="AM37" s="5">
        <v>16674</v>
      </c>
      <c r="AN37" s="5">
        <v>17694</v>
      </c>
      <c r="AO37" s="5">
        <v>40200</v>
      </c>
      <c r="AP37" s="5">
        <v>50456</v>
      </c>
      <c r="AQ37" s="5">
        <v>21223</v>
      </c>
      <c r="AR37" s="5">
        <v>19018</v>
      </c>
      <c r="AS37" s="5">
        <v>19952</v>
      </c>
      <c r="AT37" s="5">
        <v>51712</v>
      </c>
      <c r="AU37" s="5">
        <v>31986</v>
      </c>
      <c r="AV37" s="5">
        <v>39642</v>
      </c>
      <c r="AW37" s="5">
        <v>51330</v>
      </c>
      <c r="AX37" s="5">
        <v>18642</v>
      </c>
      <c r="AY37" s="5">
        <v>16983</v>
      </c>
      <c r="AZ37" s="5">
        <v>5902</v>
      </c>
      <c r="BA37" s="5">
        <v>50079</v>
      </c>
      <c r="BB37" s="5">
        <v>115241</v>
      </c>
      <c r="BC37" s="5">
        <v>19180</v>
      </c>
      <c r="BD37" s="5">
        <v>30683</v>
      </c>
      <c r="BE37" s="5">
        <v>70652</v>
      </c>
      <c r="BF37" s="5">
        <v>70918</v>
      </c>
      <c r="BG37" s="5">
        <v>119252</v>
      </c>
      <c r="BH37" s="5">
        <v>172026</v>
      </c>
      <c r="BI37" s="5">
        <v>135981</v>
      </c>
      <c r="BJ37" s="5">
        <v>131504</v>
      </c>
      <c r="BK37" s="5">
        <v>182824</v>
      </c>
      <c r="BL37" s="5">
        <v>115736</v>
      </c>
      <c r="BM37" s="5">
        <v>106421</v>
      </c>
      <c r="BN37" s="5">
        <v>202510</v>
      </c>
      <c r="BO37" s="5">
        <v>353137</v>
      </c>
      <c r="BP37" s="5">
        <v>188085</v>
      </c>
      <c r="BQ37" s="5">
        <v>168787</v>
      </c>
      <c r="BR37" s="5">
        <v>196177</v>
      </c>
      <c r="BS37" s="5">
        <v>159703</v>
      </c>
      <c r="BT37" s="5">
        <v>212811</v>
      </c>
      <c r="BU37" s="5">
        <v>148675</v>
      </c>
      <c r="BV37" s="5">
        <v>110969</v>
      </c>
      <c r="BW37" s="5">
        <v>392679</v>
      </c>
      <c r="BX37" s="5">
        <v>258100</v>
      </c>
      <c r="BY37" s="5">
        <v>121978</v>
      </c>
      <c r="BZ37" s="5">
        <v>216832</v>
      </c>
      <c r="CA37" s="5">
        <v>207742</v>
      </c>
      <c r="CB37" s="5">
        <v>211203</v>
      </c>
      <c r="CC37" s="5">
        <v>161167</v>
      </c>
      <c r="CD37" s="5">
        <v>101435</v>
      </c>
      <c r="CE37" s="5">
        <v>41788</v>
      </c>
      <c r="CF37" s="5">
        <v>51053</v>
      </c>
      <c r="CG37" s="5">
        <v>34896</v>
      </c>
      <c r="CH37" s="5">
        <v>59242</v>
      </c>
      <c r="CI37" s="5">
        <v>20686</v>
      </c>
      <c r="CJ37" s="5">
        <v>26696</v>
      </c>
      <c r="CK37" s="5">
        <v>50647</v>
      </c>
      <c r="CL37" s="5">
        <v>31631</v>
      </c>
      <c r="CM37" s="5">
        <v>32009</v>
      </c>
      <c r="CN37" s="5">
        <v>33181</v>
      </c>
      <c r="CO37" s="5">
        <v>38774</v>
      </c>
      <c r="CP37" s="5">
        <v>54704</v>
      </c>
      <c r="CQ37" s="5">
        <v>24489</v>
      </c>
      <c r="CR37" s="5">
        <v>20607</v>
      </c>
      <c r="CS37" s="5">
        <v>34676</v>
      </c>
      <c r="CT37" s="5">
        <v>50146</v>
      </c>
      <c r="CU37" s="5">
        <v>1319113</v>
      </c>
      <c r="CV37" s="5">
        <v>1186090</v>
      </c>
      <c r="CW37" s="5">
        <v>1116810</v>
      </c>
      <c r="CX37" s="5">
        <v>1254844</v>
      </c>
      <c r="CY37" s="5">
        <v>1189676</v>
      </c>
      <c r="CZ37" s="5">
        <v>1350617</v>
      </c>
      <c r="DA37" s="5">
        <v>866299</v>
      </c>
      <c r="DB37" s="5">
        <v>1086308</v>
      </c>
      <c r="DC37" s="5">
        <v>885932</v>
      </c>
      <c r="DD37" s="5">
        <v>1011896</v>
      </c>
      <c r="DE37" s="5">
        <v>1085928</v>
      </c>
      <c r="DF37" s="5">
        <v>1297638</v>
      </c>
      <c r="DG37" s="5">
        <v>1078683</v>
      </c>
      <c r="DH37" s="5">
        <v>984202</v>
      </c>
      <c r="DI37" s="5">
        <v>836887</v>
      </c>
      <c r="DJ37" s="5">
        <v>766038</v>
      </c>
      <c r="DK37" s="5">
        <v>524978</v>
      </c>
      <c r="DL37" s="5">
        <v>422119</v>
      </c>
      <c r="DM37" s="5">
        <v>438347</v>
      </c>
      <c r="DN37" s="5">
        <v>385179</v>
      </c>
      <c r="DO37" s="5">
        <v>362731</v>
      </c>
      <c r="DP37" s="5">
        <v>305333</v>
      </c>
      <c r="DQ37" s="5">
        <v>337812</v>
      </c>
      <c r="DR37" s="5">
        <v>357354</v>
      </c>
      <c r="DS37" s="5">
        <v>325953</v>
      </c>
      <c r="DT37" s="5">
        <v>309893</v>
      </c>
      <c r="DU37" s="5">
        <v>345717</v>
      </c>
      <c r="DV37" s="5">
        <v>329731</v>
      </c>
      <c r="DW37" s="5">
        <v>321663</v>
      </c>
      <c r="DX37" s="5">
        <v>326723</v>
      </c>
      <c r="DY37" s="5">
        <v>316201</v>
      </c>
      <c r="DZ37" s="5">
        <v>256116</v>
      </c>
      <c r="EA37" s="5">
        <v>41861</v>
      </c>
      <c r="EB37" s="5">
        <v>0</v>
      </c>
      <c r="EC37" s="5">
        <v>0</v>
      </c>
      <c r="ED37" s="5">
        <v>0</v>
      </c>
      <c r="EE37" s="5">
        <v>0</v>
      </c>
      <c r="EF37" s="5">
        <v>0</v>
      </c>
      <c r="EG37" s="5">
        <v>0</v>
      </c>
      <c r="EH37" s="5">
        <v>0</v>
      </c>
      <c r="EI37" s="5">
        <v>0</v>
      </c>
      <c r="EJ37" s="5">
        <v>0</v>
      </c>
      <c r="EK37" s="5">
        <v>0</v>
      </c>
      <c r="EL37" s="5">
        <v>0</v>
      </c>
      <c r="EM37" s="5">
        <v>0</v>
      </c>
      <c r="EN37" s="5">
        <v>0</v>
      </c>
      <c r="EO37" s="5">
        <v>0</v>
      </c>
      <c r="EP37" s="5">
        <v>0</v>
      </c>
      <c r="EQ37" s="5">
        <v>0</v>
      </c>
      <c r="ER37" s="5">
        <v>0</v>
      </c>
      <c r="ES37" s="5">
        <v>0</v>
      </c>
      <c r="ET37" s="5">
        <v>0</v>
      </c>
      <c r="EU37" s="5">
        <v>0</v>
      </c>
      <c r="EV37" s="5">
        <v>0</v>
      </c>
      <c r="EW37" s="5">
        <v>0</v>
      </c>
      <c r="EX37" s="5">
        <v>0</v>
      </c>
      <c r="EY37" s="5">
        <v>0</v>
      </c>
      <c r="EZ37" s="5">
        <v>0</v>
      </c>
      <c r="FA37" s="5">
        <v>0</v>
      </c>
      <c r="FB37" s="5">
        <v>0</v>
      </c>
      <c r="FC37" s="5">
        <v>0</v>
      </c>
      <c r="FD37" s="5">
        <v>0</v>
      </c>
      <c r="FE37" s="5">
        <v>0</v>
      </c>
      <c r="FF37" s="5">
        <v>0</v>
      </c>
      <c r="FG37" s="5">
        <v>0</v>
      </c>
      <c r="FH37" s="5">
        <v>0</v>
      </c>
      <c r="FI37" s="5">
        <v>0</v>
      </c>
      <c r="FJ37" s="5">
        <v>0</v>
      </c>
      <c r="FK37" s="5">
        <v>0</v>
      </c>
      <c r="FL37" s="5">
        <v>0</v>
      </c>
      <c r="FM37" s="5">
        <v>0</v>
      </c>
      <c r="FN37" s="5">
        <v>0</v>
      </c>
      <c r="FO37" s="5">
        <v>0</v>
      </c>
      <c r="FP37" s="5">
        <v>0</v>
      </c>
      <c r="FQ37" s="5">
        <v>0</v>
      </c>
      <c r="FR37" s="5">
        <v>0</v>
      </c>
      <c r="FS37" s="5">
        <v>0</v>
      </c>
      <c r="FT37" s="5">
        <v>0</v>
      </c>
      <c r="FU37" s="5" t="s">
        <v>220</v>
      </c>
      <c r="FV37" s="5" t="s">
        <v>220</v>
      </c>
      <c r="FW37" s="5" t="s">
        <v>220</v>
      </c>
      <c r="FX37" s="5" t="s">
        <v>220</v>
      </c>
      <c r="FY37" s="5" t="s">
        <v>220</v>
      </c>
      <c r="FZ37" s="5" t="s">
        <v>220</v>
      </c>
      <c r="GA37" s="5" t="s">
        <v>220</v>
      </c>
      <c r="GB37" s="5" t="s">
        <v>220</v>
      </c>
      <c r="GC37" s="5" t="s">
        <v>220</v>
      </c>
      <c r="GD37" s="5" t="s">
        <v>220</v>
      </c>
      <c r="GE37" s="5" t="s">
        <v>220</v>
      </c>
      <c r="GF37" s="5" t="s">
        <v>220</v>
      </c>
      <c r="GG37" s="5" t="s">
        <v>220</v>
      </c>
      <c r="GH37" s="5" t="s">
        <v>220</v>
      </c>
      <c r="GI37" s="5" t="s">
        <v>220</v>
      </c>
      <c r="GJ37" s="5" t="s">
        <v>220</v>
      </c>
      <c r="GK37" s="5" t="s">
        <v>220</v>
      </c>
      <c r="GL37" s="5" t="s">
        <v>220</v>
      </c>
      <c r="GM37" s="5">
        <v>1759566</v>
      </c>
      <c r="GN37" s="5">
        <v>1449259</v>
      </c>
      <c r="GO37" s="5">
        <v>1300991</v>
      </c>
      <c r="GP37" s="5">
        <v>1497585</v>
      </c>
      <c r="GQ37" s="5">
        <v>1398386</v>
      </c>
      <c r="GR37" s="5">
        <v>1621756</v>
      </c>
      <c r="GS37" s="5">
        <v>1110563</v>
      </c>
      <c r="GT37" s="5">
        <v>1296841</v>
      </c>
      <c r="GU37" s="5">
        <v>1301899</v>
      </c>
      <c r="GV37" s="5">
        <v>1300914</v>
      </c>
      <c r="GW37" s="5">
        <v>1241382</v>
      </c>
      <c r="GX37" s="5">
        <v>1573084</v>
      </c>
      <c r="GY37" s="5">
        <v>1322288</v>
      </c>
      <c r="GZ37" s="5">
        <v>1235047</v>
      </c>
      <c r="HA37" s="5">
        <v>1049384</v>
      </c>
      <c r="HB37" s="5">
        <v>886114</v>
      </c>
      <c r="HC37" s="5">
        <v>583749</v>
      </c>
      <c r="HD37" s="5">
        <v>479074</v>
      </c>
      <c r="HE37" s="5">
        <v>523322</v>
      </c>
      <c r="HF37" s="5">
        <v>559661</v>
      </c>
      <c r="HG37" s="5">
        <v>402597</v>
      </c>
      <c r="HH37" s="5">
        <v>362711</v>
      </c>
      <c r="HI37" s="5">
        <v>459110</v>
      </c>
      <c r="HJ37" s="5">
        <v>459903</v>
      </c>
      <c r="HK37" s="5">
        <v>477214</v>
      </c>
      <c r="HL37" s="5">
        <v>515099</v>
      </c>
      <c r="HM37" s="5">
        <v>520472</v>
      </c>
      <c r="HN37" s="5">
        <v>515939</v>
      </c>
      <c r="HO37" s="5">
        <v>528976</v>
      </c>
      <c r="HP37" s="5">
        <v>463066</v>
      </c>
      <c r="HQ37" s="5">
        <v>457298</v>
      </c>
      <c r="HR37" s="5">
        <v>508771</v>
      </c>
      <c r="HS37" s="5">
        <v>1531295</v>
      </c>
      <c r="HT37" s="5">
        <v>1704115</v>
      </c>
      <c r="HU37" s="5">
        <v>1630398</v>
      </c>
      <c r="HV37" s="5">
        <v>1777676</v>
      </c>
      <c r="HW37" s="5">
        <v>1938453</v>
      </c>
      <c r="HX37" s="5">
        <v>2357851</v>
      </c>
      <c r="HY37" s="5">
        <v>2293886</v>
      </c>
      <c r="HZ37" s="5">
        <v>2239471</v>
      </c>
      <c r="IA37" s="5">
        <v>2596038</v>
      </c>
      <c r="IB37" s="5">
        <v>3005756</v>
      </c>
      <c r="IC37" s="5">
        <v>3021214</v>
      </c>
      <c r="ID37" s="5">
        <v>3626261</v>
      </c>
      <c r="IE37" s="5">
        <v>3405535</v>
      </c>
      <c r="IF37" s="5">
        <v>3415019</v>
      </c>
      <c r="IG37" s="5">
        <v>3625404</v>
      </c>
      <c r="IH37" s="5">
        <v>3155318</v>
      </c>
      <c r="II37" s="5">
        <v>3190539</v>
      </c>
      <c r="IJ37" s="5">
        <v>2689694</v>
      </c>
      <c r="IK37" s="5">
        <v>3011852</v>
      </c>
      <c r="IL37" s="5">
        <v>3272122</v>
      </c>
      <c r="IM37" s="5">
        <v>2132205</v>
      </c>
      <c r="IN37" s="5">
        <v>1907235</v>
      </c>
      <c r="IO37" s="5">
        <v>1934133</v>
      </c>
      <c r="IP37" s="5">
        <v>1800209</v>
      </c>
      <c r="IQ37" s="5">
        <v>1654733</v>
      </c>
      <c r="IR37" s="5">
        <v>1377330</v>
      </c>
      <c r="IS37" s="5">
        <v>1437733</v>
      </c>
      <c r="IT37" s="5">
        <v>1332775</v>
      </c>
      <c r="IU37" s="5">
        <v>1457436</v>
      </c>
      <c r="IV37" s="5">
        <v>1435166</v>
      </c>
      <c r="IW37" s="5">
        <v>1376534</v>
      </c>
      <c r="IX37" s="5">
        <v>1179992</v>
      </c>
      <c r="IY37" s="5">
        <v>41155</v>
      </c>
      <c r="IZ37" s="5">
        <v>28287</v>
      </c>
      <c r="JA37" s="5">
        <v>27544</v>
      </c>
      <c r="JB37" s="5">
        <v>33845</v>
      </c>
      <c r="JC37" s="5">
        <v>45208</v>
      </c>
      <c r="JD37" s="5">
        <v>34559</v>
      </c>
      <c r="JE37" s="5">
        <v>27347</v>
      </c>
      <c r="JF37" s="5">
        <v>42811</v>
      </c>
      <c r="JG37" s="5">
        <v>51508</v>
      </c>
      <c r="JH37" s="5">
        <v>33224</v>
      </c>
      <c r="JI37" s="5">
        <v>30766</v>
      </c>
      <c r="JJ37" s="5">
        <v>35734</v>
      </c>
      <c r="JK37" s="5">
        <v>27102</v>
      </c>
      <c r="JL37" s="5">
        <v>28470</v>
      </c>
      <c r="JM37" s="5">
        <v>28414</v>
      </c>
      <c r="JN37" s="5">
        <v>21646</v>
      </c>
      <c r="JO37" s="5">
        <v>26378</v>
      </c>
      <c r="JP37" s="5">
        <v>29845</v>
      </c>
      <c r="JQ37" s="5">
        <v>48847</v>
      </c>
      <c r="JR37" s="5">
        <v>76207</v>
      </c>
      <c r="JS37" s="5">
        <v>89291</v>
      </c>
      <c r="JT37" s="5">
        <v>168721</v>
      </c>
      <c r="JU37" s="5">
        <v>181445</v>
      </c>
      <c r="JV37" s="5">
        <v>129785</v>
      </c>
      <c r="JW37" s="5">
        <v>177548</v>
      </c>
      <c r="JX37" s="5">
        <v>189372</v>
      </c>
      <c r="JY37" s="5">
        <v>258274</v>
      </c>
      <c r="JZ37" s="5">
        <v>213640</v>
      </c>
      <c r="KA37" s="5">
        <v>220903</v>
      </c>
      <c r="KB37" s="5">
        <v>211370</v>
      </c>
      <c r="KC37" s="5">
        <v>210349</v>
      </c>
      <c r="KD37" s="5">
        <v>185165</v>
      </c>
      <c r="KE37" s="5">
        <v>76225</v>
      </c>
      <c r="KF37" s="5">
        <v>78702</v>
      </c>
      <c r="KG37" s="5">
        <v>77379</v>
      </c>
      <c r="KH37" s="5">
        <v>76040</v>
      </c>
      <c r="KI37" s="5">
        <v>77618</v>
      </c>
      <c r="KJ37" s="5">
        <v>71767</v>
      </c>
      <c r="KK37" s="5">
        <v>86428</v>
      </c>
      <c r="KL37" s="5">
        <v>94395</v>
      </c>
      <c r="KM37" s="5">
        <v>104967</v>
      </c>
      <c r="KN37" s="5">
        <v>95959</v>
      </c>
      <c r="KO37" s="5">
        <v>93434</v>
      </c>
      <c r="KP37" s="5">
        <v>87736</v>
      </c>
      <c r="KQ37" s="5">
        <v>85730</v>
      </c>
      <c r="KR37" s="5">
        <v>85462</v>
      </c>
      <c r="KS37" s="5">
        <v>83219</v>
      </c>
      <c r="KT37" s="5">
        <v>75409</v>
      </c>
      <c r="KU37" s="5">
        <v>80641</v>
      </c>
      <c r="KV37" s="5">
        <v>81094</v>
      </c>
      <c r="KW37" s="5">
        <v>72340</v>
      </c>
      <c r="KX37" s="5">
        <v>69339</v>
      </c>
      <c r="KY37" s="5">
        <v>59255</v>
      </c>
      <c r="KZ37" s="5">
        <v>53407</v>
      </c>
      <c r="LA37" s="5">
        <v>54146</v>
      </c>
      <c r="LB37" s="5">
        <v>47340</v>
      </c>
      <c r="LC37" s="5">
        <v>47448</v>
      </c>
      <c r="LD37" s="5">
        <v>47941</v>
      </c>
      <c r="LE37" s="5">
        <v>48086</v>
      </c>
      <c r="LF37" s="5">
        <v>47252</v>
      </c>
      <c r="LG37" s="5">
        <v>46319</v>
      </c>
      <c r="LH37" s="5">
        <v>45160</v>
      </c>
      <c r="LI37" s="5">
        <v>44696</v>
      </c>
      <c r="LJ37" s="5">
        <v>42935</v>
      </c>
      <c r="LK37" s="5">
        <v>70153</v>
      </c>
      <c r="LL37" s="5">
        <v>77644</v>
      </c>
      <c r="LM37" s="5">
        <v>97479</v>
      </c>
      <c r="LN37" s="5">
        <v>85188</v>
      </c>
      <c r="LO37" s="5">
        <v>71536</v>
      </c>
      <c r="LP37" s="5">
        <v>62974</v>
      </c>
      <c r="LQ37" s="5">
        <v>62720</v>
      </c>
      <c r="LR37" s="5">
        <v>71790</v>
      </c>
      <c r="LS37" s="5">
        <v>66376</v>
      </c>
      <c r="LT37" s="5">
        <v>66704</v>
      </c>
      <c r="LU37" s="5">
        <v>72748</v>
      </c>
      <c r="LV37" s="5">
        <v>77489</v>
      </c>
      <c r="LW37" s="5">
        <v>65805</v>
      </c>
      <c r="LX37" s="5">
        <v>68982</v>
      </c>
      <c r="LY37" s="5">
        <v>57666</v>
      </c>
      <c r="LZ37" s="5">
        <v>47389</v>
      </c>
      <c r="MA37" s="5">
        <v>49497</v>
      </c>
      <c r="MB37" s="5">
        <v>55328</v>
      </c>
      <c r="MC37" s="5">
        <v>54648</v>
      </c>
      <c r="MD37" s="5">
        <v>68878</v>
      </c>
      <c r="ME37" s="5">
        <v>56046</v>
      </c>
      <c r="MF37" s="5">
        <v>53787</v>
      </c>
      <c r="MG37" s="5">
        <v>50689</v>
      </c>
      <c r="MH37" s="5">
        <v>47703</v>
      </c>
      <c r="MI37" s="5">
        <v>46602</v>
      </c>
      <c r="MJ37" s="5">
        <v>43483</v>
      </c>
      <c r="MK37" s="5">
        <v>46914</v>
      </c>
      <c r="ML37" s="5">
        <v>45369</v>
      </c>
      <c r="MM37" s="5">
        <v>37184</v>
      </c>
      <c r="MN37" s="5">
        <v>37876</v>
      </c>
      <c r="MO37" s="5">
        <v>37785</v>
      </c>
      <c r="MP37" s="5">
        <v>38078</v>
      </c>
      <c r="MQ37" s="5">
        <v>12838</v>
      </c>
      <c r="MR37" s="5">
        <v>10507</v>
      </c>
      <c r="MS37" s="5">
        <v>10719</v>
      </c>
      <c r="MT37" s="5">
        <v>11130</v>
      </c>
      <c r="MU37" s="5">
        <v>12208</v>
      </c>
      <c r="MV37" s="5">
        <v>10916</v>
      </c>
      <c r="MW37" s="5">
        <v>0</v>
      </c>
      <c r="MX37" s="5">
        <v>0</v>
      </c>
      <c r="MY37" s="5">
        <v>0</v>
      </c>
      <c r="MZ37" s="5">
        <v>8868</v>
      </c>
      <c r="NA37" s="5">
        <v>9947</v>
      </c>
      <c r="NB37" s="5">
        <v>11547</v>
      </c>
      <c r="NC37" s="5">
        <v>10523</v>
      </c>
      <c r="ND37" s="5">
        <v>7107</v>
      </c>
      <c r="NE37" s="5" t="s">
        <v>220</v>
      </c>
      <c r="NF37" s="5" t="s">
        <v>220</v>
      </c>
      <c r="NG37" s="5" t="s">
        <v>220</v>
      </c>
      <c r="NH37" s="5" t="s">
        <v>220</v>
      </c>
      <c r="NI37" s="5" t="s">
        <v>220</v>
      </c>
      <c r="NJ37" s="5" t="s">
        <v>220</v>
      </c>
      <c r="NK37" s="5" t="s">
        <v>220</v>
      </c>
      <c r="NL37" s="5" t="s">
        <v>220</v>
      </c>
      <c r="NM37" s="5" t="s">
        <v>220</v>
      </c>
      <c r="NN37" s="5" t="s">
        <v>220</v>
      </c>
      <c r="NO37" s="5" t="s">
        <v>220</v>
      </c>
      <c r="NP37" s="5" t="s">
        <v>220</v>
      </c>
      <c r="NQ37" s="5" t="s">
        <v>220</v>
      </c>
      <c r="NR37" s="5" t="s">
        <v>220</v>
      </c>
      <c r="NS37" s="5" t="s">
        <v>220</v>
      </c>
      <c r="NT37" s="5" t="s">
        <v>220</v>
      </c>
      <c r="NU37" s="5" t="s">
        <v>220</v>
      </c>
      <c r="NV37" s="5" t="s">
        <v>220</v>
      </c>
      <c r="NW37" s="5">
        <v>0</v>
      </c>
      <c r="NX37" s="5">
        <v>0</v>
      </c>
      <c r="NY37" s="5">
        <v>0</v>
      </c>
      <c r="NZ37" s="5">
        <v>0</v>
      </c>
      <c r="OA37" s="5">
        <v>0</v>
      </c>
      <c r="OB37" s="5">
        <v>0</v>
      </c>
      <c r="OC37" s="5">
        <v>0</v>
      </c>
      <c r="OD37" s="5">
        <v>0</v>
      </c>
      <c r="OE37" s="5">
        <v>0</v>
      </c>
      <c r="OF37" s="5">
        <v>0</v>
      </c>
      <c r="OG37" s="5">
        <v>0</v>
      </c>
      <c r="OH37" s="5">
        <v>0</v>
      </c>
      <c r="OI37" s="5">
        <v>0</v>
      </c>
      <c r="OJ37" s="5">
        <v>0</v>
      </c>
      <c r="OK37" s="5" t="s">
        <v>220</v>
      </c>
      <c r="OL37" s="5" t="s">
        <v>220</v>
      </c>
      <c r="OM37" s="5" t="s">
        <v>220</v>
      </c>
      <c r="ON37" s="5" t="s">
        <v>220</v>
      </c>
      <c r="OO37" s="5" t="s">
        <v>220</v>
      </c>
      <c r="OP37" s="5" t="s">
        <v>220</v>
      </c>
      <c r="OQ37" s="5" t="s">
        <v>220</v>
      </c>
      <c r="OR37" s="5" t="s">
        <v>220</v>
      </c>
      <c r="OS37" s="5" t="s">
        <v>220</v>
      </c>
      <c r="OT37" s="5" t="s">
        <v>220</v>
      </c>
      <c r="OU37" s="5" t="s">
        <v>220</v>
      </c>
      <c r="OV37" s="5" t="s">
        <v>220</v>
      </c>
      <c r="OW37" s="5" t="s">
        <v>220</v>
      </c>
      <c r="OX37" s="5" t="s">
        <v>220</v>
      </c>
      <c r="OY37" s="5" t="s">
        <v>220</v>
      </c>
      <c r="OZ37" s="5" t="s">
        <v>220</v>
      </c>
      <c r="PA37" s="5" t="s">
        <v>220</v>
      </c>
      <c r="PB37" s="5" t="s">
        <v>220</v>
      </c>
      <c r="PC37" s="5">
        <v>195587</v>
      </c>
      <c r="PD37" s="5">
        <v>191071</v>
      </c>
      <c r="PE37" s="5">
        <v>194001</v>
      </c>
      <c r="PF37" s="5">
        <v>193896</v>
      </c>
      <c r="PG37" s="5">
        <v>208796</v>
      </c>
      <c r="PH37" s="5">
        <v>223650</v>
      </c>
      <c r="PI37" s="5">
        <v>217249</v>
      </c>
      <c r="PJ37" s="5">
        <v>210736</v>
      </c>
      <c r="PK37" s="5">
        <v>202854</v>
      </c>
      <c r="PL37" s="5">
        <v>200533</v>
      </c>
      <c r="PM37" s="5">
        <v>227451</v>
      </c>
      <c r="PN37" s="5">
        <v>225730</v>
      </c>
      <c r="PO37" s="5">
        <v>216636</v>
      </c>
      <c r="PP37" s="5">
        <v>215940</v>
      </c>
      <c r="PQ37" s="5">
        <v>194954</v>
      </c>
      <c r="PR37" s="5">
        <v>177381</v>
      </c>
      <c r="PS37" s="5">
        <v>149820</v>
      </c>
      <c r="PT37" s="5">
        <v>152991</v>
      </c>
      <c r="PU37" s="5">
        <v>141817</v>
      </c>
      <c r="PV37" s="5">
        <v>146274</v>
      </c>
      <c r="PW37" s="5">
        <v>147087</v>
      </c>
      <c r="PX37" s="5">
        <v>131943</v>
      </c>
      <c r="PY37" s="5">
        <v>128420</v>
      </c>
      <c r="PZ37" s="5">
        <v>128274</v>
      </c>
      <c r="QA37" s="5">
        <v>131352</v>
      </c>
      <c r="QB37" s="5">
        <v>126883</v>
      </c>
      <c r="QC37" s="5">
        <v>123792</v>
      </c>
      <c r="QD37" s="5">
        <v>119024</v>
      </c>
      <c r="QE37" s="5">
        <v>114880</v>
      </c>
      <c r="QF37" s="5">
        <v>113263</v>
      </c>
      <c r="QG37" s="5">
        <v>110472</v>
      </c>
      <c r="QH37" s="5">
        <v>107165</v>
      </c>
      <c r="QI37" s="5">
        <v>321874</v>
      </c>
      <c r="QJ37" s="5">
        <v>343181</v>
      </c>
      <c r="QK37" s="5">
        <v>324529</v>
      </c>
      <c r="QL37" s="5">
        <v>318784</v>
      </c>
      <c r="QM37" s="5">
        <v>326373</v>
      </c>
      <c r="QN37" s="5">
        <v>288487</v>
      </c>
      <c r="QO37" s="5">
        <v>256894</v>
      </c>
      <c r="QP37" s="5">
        <v>255978</v>
      </c>
      <c r="QQ37" s="5">
        <v>254397</v>
      </c>
      <c r="QR37" s="5">
        <v>242217</v>
      </c>
      <c r="QS37" s="5">
        <v>230073</v>
      </c>
      <c r="QT37" s="5">
        <v>241036</v>
      </c>
      <c r="QU37" s="5">
        <v>217481</v>
      </c>
      <c r="QV37" s="5">
        <v>249126</v>
      </c>
      <c r="QW37" s="5">
        <v>201337</v>
      </c>
      <c r="QX37" s="5">
        <v>180763</v>
      </c>
      <c r="QY37" s="5">
        <v>175537</v>
      </c>
      <c r="QZ37" s="5">
        <v>188758</v>
      </c>
      <c r="RA37" s="5">
        <v>204622</v>
      </c>
      <c r="RB37" s="5">
        <v>187021</v>
      </c>
      <c r="RC37" s="5">
        <v>176198</v>
      </c>
      <c r="RD37" s="5">
        <v>156097</v>
      </c>
      <c r="RE37" s="5">
        <v>143130</v>
      </c>
      <c r="RF37" s="5">
        <v>161174</v>
      </c>
      <c r="RG37" s="5">
        <v>157204</v>
      </c>
      <c r="RH37" s="5">
        <v>159799</v>
      </c>
      <c r="RI37" s="5">
        <v>156426</v>
      </c>
      <c r="RJ37" s="5">
        <v>162102</v>
      </c>
      <c r="RK37" s="5">
        <v>148697</v>
      </c>
      <c r="RL37" s="5">
        <v>152482</v>
      </c>
      <c r="RM37" s="5">
        <v>141503</v>
      </c>
      <c r="RN37" s="5">
        <v>136714</v>
      </c>
      <c r="RO37" s="5">
        <v>236480</v>
      </c>
      <c r="RP37" s="5">
        <v>221600</v>
      </c>
      <c r="RQ37" s="5">
        <v>211764</v>
      </c>
      <c r="RR37" s="5">
        <v>200873</v>
      </c>
      <c r="RS37" s="5">
        <v>216744</v>
      </c>
      <c r="RT37" s="5">
        <v>235949</v>
      </c>
      <c r="RU37" s="5">
        <v>227454</v>
      </c>
      <c r="RV37" s="5">
        <v>237661</v>
      </c>
      <c r="RW37" s="5">
        <v>234023</v>
      </c>
      <c r="RX37" s="5">
        <v>225667</v>
      </c>
      <c r="RY37" s="5">
        <v>230741</v>
      </c>
      <c r="RZ37" s="5">
        <v>215721</v>
      </c>
      <c r="SA37" s="5">
        <v>194201</v>
      </c>
      <c r="SB37" s="5">
        <v>196561</v>
      </c>
      <c r="SC37" s="5">
        <v>183029</v>
      </c>
      <c r="SD37" s="5">
        <v>169740</v>
      </c>
      <c r="SE37" s="5">
        <v>168625</v>
      </c>
      <c r="SF37" s="5">
        <v>170322</v>
      </c>
      <c r="SG37" s="5">
        <v>176284</v>
      </c>
      <c r="SH37" s="5">
        <v>164500</v>
      </c>
      <c r="SI37" s="5">
        <v>161970</v>
      </c>
      <c r="SJ37" s="5">
        <v>164096</v>
      </c>
      <c r="SK37" s="5">
        <v>160958</v>
      </c>
      <c r="SL37" s="5">
        <v>158912</v>
      </c>
      <c r="SM37" s="5">
        <v>161871</v>
      </c>
      <c r="SN37" s="5">
        <v>157026</v>
      </c>
      <c r="SO37" s="5">
        <v>152579</v>
      </c>
      <c r="SP37" s="5">
        <v>150188</v>
      </c>
      <c r="SQ37" s="5">
        <v>147956</v>
      </c>
      <c r="SR37" s="5">
        <v>146182</v>
      </c>
      <c r="SS37" s="5">
        <v>141841</v>
      </c>
      <c r="ST37" s="5">
        <v>134994</v>
      </c>
      <c r="SU37" s="5">
        <v>479372</v>
      </c>
      <c r="SV37" s="5">
        <v>440788</v>
      </c>
      <c r="SW37" s="5">
        <v>416725</v>
      </c>
      <c r="SX37" s="5">
        <v>387254</v>
      </c>
      <c r="SY37" s="5">
        <v>380851</v>
      </c>
      <c r="SZ37" s="5">
        <v>341180</v>
      </c>
      <c r="TA37" s="5">
        <v>288861</v>
      </c>
      <c r="TB37" s="5">
        <v>147165</v>
      </c>
      <c r="TC37" s="5">
        <v>25894</v>
      </c>
      <c r="TD37" s="5">
        <v>25574</v>
      </c>
      <c r="TE37" s="5">
        <v>21623</v>
      </c>
      <c r="TF37" s="5">
        <v>13906</v>
      </c>
      <c r="TG37" s="5">
        <v>7560</v>
      </c>
      <c r="TH37" s="5">
        <v>4596</v>
      </c>
      <c r="TI37" s="5">
        <v>16624</v>
      </c>
      <c r="TJ37" s="5">
        <v>12317</v>
      </c>
      <c r="TK37" s="5">
        <v>12422</v>
      </c>
      <c r="TL37" s="5">
        <v>15399</v>
      </c>
      <c r="TM37" s="5">
        <v>23059</v>
      </c>
      <c r="TN37" s="5">
        <v>36353</v>
      </c>
      <c r="TO37" s="5">
        <v>47305</v>
      </c>
      <c r="TP37" s="5">
        <v>59108</v>
      </c>
      <c r="TQ37" s="5">
        <v>66412</v>
      </c>
      <c r="TR37" s="5">
        <v>74294</v>
      </c>
      <c r="TS37" s="5">
        <v>95194</v>
      </c>
      <c r="TT37" s="5">
        <v>76313</v>
      </c>
      <c r="TU37" s="5">
        <v>72194</v>
      </c>
      <c r="TV37" s="5">
        <v>53790</v>
      </c>
      <c r="TW37" s="5">
        <v>37066</v>
      </c>
      <c r="TX37" s="5">
        <v>15280</v>
      </c>
      <c r="TY37" s="5">
        <v>10676</v>
      </c>
      <c r="TZ37" s="5">
        <v>21327</v>
      </c>
      <c r="UA37" s="5">
        <v>0</v>
      </c>
      <c r="UB37" s="5">
        <v>0</v>
      </c>
      <c r="UC37" s="5">
        <v>0</v>
      </c>
      <c r="UD37" s="5">
        <v>0</v>
      </c>
      <c r="UE37" s="5">
        <v>0</v>
      </c>
      <c r="UF37" s="5">
        <v>0</v>
      </c>
      <c r="UG37" s="5">
        <v>9641</v>
      </c>
      <c r="UH37" s="5">
        <v>12519</v>
      </c>
      <c r="UI37" s="5">
        <v>12063</v>
      </c>
      <c r="UJ37" s="5">
        <v>12461</v>
      </c>
      <c r="UK37" s="5">
        <v>14067</v>
      </c>
      <c r="UL37" s="5">
        <v>17728</v>
      </c>
      <c r="UM37" s="5">
        <v>25411</v>
      </c>
      <c r="UN37" s="5">
        <v>16427</v>
      </c>
      <c r="UO37" s="5">
        <v>0</v>
      </c>
      <c r="UP37" s="5">
        <v>1</v>
      </c>
      <c r="UQ37" s="5">
        <v>0</v>
      </c>
      <c r="UR37" s="5">
        <v>0</v>
      </c>
      <c r="US37" s="5">
        <v>0</v>
      </c>
      <c r="UT37" s="5">
        <v>0</v>
      </c>
      <c r="UU37" s="5">
        <v>0</v>
      </c>
      <c r="UV37" s="5">
        <v>0</v>
      </c>
      <c r="UW37" s="5">
        <v>38</v>
      </c>
      <c r="UX37" s="5">
        <v>310</v>
      </c>
      <c r="UY37" s="5">
        <v>1517</v>
      </c>
      <c r="UZ37" s="5">
        <v>1689</v>
      </c>
      <c r="VA37" s="5">
        <v>1872</v>
      </c>
      <c r="VB37" s="5">
        <v>1964</v>
      </c>
      <c r="VC37" s="5">
        <v>234</v>
      </c>
      <c r="VD37" s="5">
        <v>963</v>
      </c>
      <c r="VE37" s="5">
        <v>574</v>
      </c>
      <c r="VF37" s="5">
        <v>901</v>
      </c>
      <c r="VG37" s="5">
        <v>646475</v>
      </c>
      <c r="VH37" s="5">
        <v>655215</v>
      </c>
      <c r="VI37" s="5">
        <v>668920</v>
      </c>
      <c r="VJ37" s="5">
        <v>865418</v>
      </c>
      <c r="VK37" s="5">
        <v>886329</v>
      </c>
      <c r="VL37" s="5">
        <v>973183</v>
      </c>
      <c r="VM37" s="5">
        <v>972583</v>
      </c>
      <c r="VN37" s="5">
        <v>1173041</v>
      </c>
      <c r="VO37" s="5">
        <v>1063886</v>
      </c>
      <c r="VP37" s="5">
        <v>1029665</v>
      </c>
      <c r="VQ37" s="5">
        <v>778280</v>
      </c>
      <c r="VR37" s="5">
        <v>567300</v>
      </c>
      <c r="VS37" s="5">
        <v>543833</v>
      </c>
      <c r="VT37" s="5">
        <v>379294</v>
      </c>
      <c r="VU37" s="5">
        <v>309771</v>
      </c>
      <c r="VV37" s="5">
        <v>244377</v>
      </c>
      <c r="VW37" s="5">
        <v>215417</v>
      </c>
      <c r="VX37" s="5">
        <v>142008</v>
      </c>
      <c r="VY37" s="5">
        <v>155650</v>
      </c>
      <c r="VZ37" s="5">
        <v>156718</v>
      </c>
      <c r="WA37" s="5">
        <v>285082</v>
      </c>
      <c r="WB37" s="5">
        <v>322238</v>
      </c>
      <c r="WC37" s="5">
        <v>341406</v>
      </c>
      <c r="WD37" s="5">
        <v>429496</v>
      </c>
      <c r="WE37" s="5">
        <v>361579</v>
      </c>
      <c r="WF37" s="5">
        <v>394474</v>
      </c>
      <c r="WG37" s="5">
        <v>373627</v>
      </c>
      <c r="WH37" s="5">
        <v>373086</v>
      </c>
      <c r="WI37" s="5">
        <v>348689</v>
      </c>
      <c r="WJ37" s="5">
        <v>330336</v>
      </c>
      <c r="WK37" s="5">
        <v>316599</v>
      </c>
      <c r="WL37" s="5">
        <v>291084</v>
      </c>
      <c r="WM37" s="5">
        <v>2263</v>
      </c>
      <c r="WN37" s="5">
        <v>1330</v>
      </c>
      <c r="WO37" s="5">
        <v>686</v>
      </c>
      <c r="WP37" s="5">
        <v>1379</v>
      </c>
      <c r="WQ37" s="5">
        <v>-38</v>
      </c>
      <c r="WR37" s="5">
        <v>-2</v>
      </c>
      <c r="WS37" s="5">
        <v>-116</v>
      </c>
      <c r="WT37" s="5">
        <v>73</v>
      </c>
      <c r="WU37" s="5">
        <v>0</v>
      </c>
      <c r="WV37" s="5">
        <v>0</v>
      </c>
      <c r="WW37" s="5">
        <v>0</v>
      </c>
      <c r="WX37" s="5">
        <v>0</v>
      </c>
      <c r="WY37" s="5">
        <v>0</v>
      </c>
      <c r="WZ37" s="5">
        <v>0</v>
      </c>
      <c r="XA37" s="5">
        <v>0</v>
      </c>
      <c r="XB37" s="5">
        <v>0</v>
      </c>
      <c r="XC37" s="5">
        <v>0</v>
      </c>
      <c r="XD37" s="5">
        <v>0</v>
      </c>
      <c r="XE37" s="5">
        <v>0</v>
      </c>
      <c r="XF37" s="5">
        <v>0</v>
      </c>
      <c r="XG37" s="5">
        <v>0</v>
      </c>
      <c r="XH37" s="5">
        <v>0</v>
      </c>
      <c r="XI37" s="5">
        <v>0</v>
      </c>
      <c r="XJ37" s="5">
        <v>0</v>
      </c>
      <c r="XK37" s="5">
        <v>0</v>
      </c>
      <c r="XL37" s="5">
        <v>0</v>
      </c>
      <c r="XM37" s="5">
        <v>0</v>
      </c>
      <c r="XN37" s="5">
        <v>0</v>
      </c>
      <c r="XO37" s="5">
        <v>0</v>
      </c>
      <c r="XP37" s="5">
        <v>0</v>
      </c>
      <c r="XQ37" s="5">
        <v>0</v>
      </c>
      <c r="XR37" s="5">
        <v>0</v>
      </c>
      <c r="XS37" s="2">
        <v>4226</v>
      </c>
      <c r="XT37" s="3" t="s">
        <v>222</v>
      </c>
      <c r="XU37" s="3" t="s">
        <v>222</v>
      </c>
      <c r="XV37" s="3" t="s">
        <v>222</v>
      </c>
      <c r="XW37" s="3" t="s">
        <v>221</v>
      </c>
      <c r="XX37" s="3" t="s">
        <v>222</v>
      </c>
      <c r="XY37" s="3" t="s">
        <v>222</v>
      </c>
      <c r="XZ37" s="3" t="s">
        <v>234</v>
      </c>
    </row>
    <row r="38" spans="1:650" x14ac:dyDescent="0.3">
      <c r="A38" s="1" t="s">
        <v>36</v>
      </c>
      <c r="B38" s="2">
        <v>4059417</v>
      </c>
      <c r="C38" s="5">
        <v>0</v>
      </c>
      <c r="D38" s="5">
        <v>0</v>
      </c>
      <c r="E38" s="5">
        <v>0</v>
      </c>
      <c r="F38" s="5">
        <v>0</v>
      </c>
      <c r="G38" s="5">
        <v>0</v>
      </c>
      <c r="H38" s="5">
        <v>0</v>
      </c>
      <c r="I38" s="5">
        <v>0</v>
      </c>
      <c r="J38" s="5">
        <v>0</v>
      </c>
      <c r="K38" s="5">
        <v>0</v>
      </c>
      <c r="L38" s="5">
        <v>0</v>
      </c>
      <c r="M38" s="5">
        <v>0</v>
      </c>
      <c r="N38" s="5">
        <v>0</v>
      </c>
      <c r="O38" s="5">
        <v>0</v>
      </c>
      <c r="P38" s="5">
        <v>0</v>
      </c>
      <c r="Q38" s="5">
        <v>0</v>
      </c>
      <c r="R38" s="5">
        <v>0</v>
      </c>
      <c r="S38" s="5">
        <v>1138</v>
      </c>
      <c r="T38" s="5">
        <v>0</v>
      </c>
      <c r="U38" s="5">
        <v>0</v>
      </c>
      <c r="V38" s="5">
        <v>0</v>
      </c>
      <c r="W38" s="5">
        <v>0</v>
      </c>
      <c r="X38" s="5">
        <v>0</v>
      </c>
      <c r="Y38" s="5">
        <v>0</v>
      </c>
      <c r="Z38" s="5">
        <v>0</v>
      </c>
      <c r="AA38" s="5">
        <v>0</v>
      </c>
      <c r="AB38" s="5">
        <v>0</v>
      </c>
      <c r="AC38" s="5" t="s">
        <v>220</v>
      </c>
      <c r="AD38" s="5" t="s">
        <v>220</v>
      </c>
      <c r="AE38" s="5" t="s">
        <v>220</v>
      </c>
      <c r="AF38" s="5" t="s">
        <v>220</v>
      </c>
      <c r="AG38" s="5" t="s">
        <v>220</v>
      </c>
      <c r="AH38" s="5" t="s">
        <v>220</v>
      </c>
      <c r="AI38" s="5">
        <v>449</v>
      </c>
      <c r="AJ38" s="5">
        <v>1406</v>
      </c>
      <c r="AK38" s="5">
        <v>542</v>
      </c>
      <c r="AL38" s="5">
        <v>287</v>
      </c>
      <c r="AM38" s="5">
        <v>1684</v>
      </c>
      <c r="AN38" s="5">
        <v>513</v>
      </c>
      <c r="AO38" s="5">
        <v>786</v>
      </c>
      <c r="AP38" s="5">
        <v>802</v>
      </c>
      <c r="AQ38" s="5">
        <v>1231</v>
      </c>
      <c r="AR38" s="5">
        <v>789</v>
      </c>
      <c r="AS38" s="5">
        <v>796</v>
      </c>
      <c r="AT38" s="5">
        <v>1337</v>
      </c>
      <c r="AU38" s="5">
        <v>799</v>
      </c>
      <c r="AV38" s="5">
        <v>994</v>
      </c>
      <c r="AW38" s="5">
        <v>1103</v>
      </c>
      <c r="AX38" s="5">
        <v>1312</v>
      </c>
      <c r="AY38" s="5">
        <v>2151</v>
      </c>
      <c r="AZ38" s="5">
        <v>903</v>
      </c>
      <c r="BA38" s="5">
        <v>392</v>
      </c>
      <c r="BB38" s="5">
        <v>1202</v>
      </c>
      <c r="BC38" s="5">
        <v>407</v>
      </c>
      <c r="BD38" s="5">
        <v>544</v>
      </c>
      <c r="BE38" s="5">
        <v>64</v>
      </c>
      <c r="BF38" s="5">
        <v>1247</v>
      </c>
      <c r="BG38" s="5">
        <v>323</v>
      </c>
      <c r="BH38" s="5">
        <v>193</v>
      </c>
      <c r="BI38" s="5" t="s">
        <v>220</v>
      </c>
      <c r="BJ38" s="5" t="s">
        <v>220</v>
      </c>
      <c r="BK38" s="5" t="s">
        <v>220</v>
      </c>
      <c r="BL38" s="5" t="s">
        <v>220</v>
      </c>
      <c r="BM38" s="5" t="s">
        <v>220</v>
      </c>
      <c r="BN38" s="5" t="s">
        <v>220</v>
      </c>
      <c r="BO38" s="5">
        <v>677</v>
      </c>
      <c r="BP38" s="5">
        <v>238</v>
      </c>
      <c r="BQ38" s="5">
        <v>371</v>
      </c>
      <c r="BR38" s="5">
        <v>459</v>
      </c>
      <c r="BS38" s="5">
        <v>793</v>
      </c>
      <c r="BT38" s="5">
        <v>1367</v>
      </c>
      <c r="BU38" s="5">
        <v>1676</v>
      </c>
      <c r="BV38" s="5">
        <v>402</v>
      </c>
      <c r="BW38" s="5">
        <v>120</v>
      </c>
      <c r="BX38" s="5">
        <v>135</v>
      </c>
      <c r="BY38" s="5">
        <v>266</v>
      </c>
      <c r="BZ38" s="5">
        <v>800</v>
      </c>
      <c r="CA38" s="5">
        <v>174</v>
      </c>
      <c r="CB38" s="5">
        <v>465</v>
      </c>
      <c r="CC38" s="5">
        <v>262</v>
      </c>
      <c r="CD38" s="5">
        <v>646</v>
      </c>
      <c r="CE38" s="5">
        <v>254</v>
      </c>
      <c r="CF38" s="5">
        <v>658</v>
      </c>
      <c r="CG38" s="5">
        <v>433</v>
      </c>
      <c r="CH38" s="5">
        <v>786</v>
      </c>
      <c r="CI38" s="5">
        <v>137</v>
      </c>
      <c r="CJ38" s="5">
        <v>1293</v>
      </c>
      <c r="CK38" s="5">
        <v>29</v>
      </c>
      <c r="CL38" s="5">
        <v>322</v>
      </c>
      <c r="CM38" s="5">
        <v>904</v>
      </c>
      <c r="CN38" s="5">
        <v>358</v>
      </c>
      <c r="CO38" s="5" t="s">
        <v>220</v>
      </c>
      <c r="CP38" s="5" t="s">
        <v>220</v>
      </c>
      <c r="CQ38" s="5" t="s">
        <v>220</v>
      </c>
      <c r="CR38" s="5" t="s">
        <v>220</v>
      </c>
      <c r="CS38" s="5" t="s">
        <v>220</v>
      </c>
      <c r="CT38" s="5" t="s">
        <v>220</v>
      </c>
      <c r="CU38" s="5">
        <v>0</v>
      </c>
      <c r="CV38" s="5">
        <v>79</v>
      </c>
      <c r="CW38" s="5">
        <v>172</v>
      </c>
      <c r="CX38" s="5">
        <v>10</v>
      </c>
      <c r="CY38" s="5">
        <v>3</v>
      </c>
      <c r="CZ38" s="5">
        <v>36</v>
      </c>
      <c r="DA38" s="5">
        <v>0</v>
      </c>
      <c r="DB38" s="5">
        <v>17</v>
      </c>
      <c r="DC38" s="5">
        <v>39</v>
      </c>
      <c r="DD38" s="5">
        <v>0</v>
      </c>
      <c r="DE38" s="5">
        <v>16</v>
      </c>
      <c r="DF38" s="5">
        <v>11</v>
      </c>
      <c r="DG38" s="5">
        <v>124</v>
      </c>
      <c r="DH38" s="5">
        <v>181</v>
      </c>
      <c r="DI38" s="5">
        <v>7</v>
      </c>
      <c r="DJ38" s="5">
        <v>43</v>
      </c>
      <c r="DK38" s="5">
        <v>71</v>
      </c>
      <c r="DL38" s="5">
        <v>328</v>
      </c>
      <c r="DM38" s="5">
        <v>137</v>
      </c>
      <c r="DN38" s="5">
        <v>164</v>
      </c>
      <c r="DO38" s="5">
        <v>92</v>
      </c>
      <c r="DP38" s="5">
        <v>398</v>
      </c>
      <c r="DQ38" s="5">
        <v>92</v>
      </c>
      <c r="DR38" s="5">
        <v>105</v>
      </c>
      <c r="DS38" s="5">
        <v>39</v>
      </c>
      <c r="DT38" s="5">
        <v>310</v>
      </c>
      <c r="DU38" s="5" t="s">
        <v>220</v>
      </c>
      <c r="DV38" s="5" t="s">
        <v>220</v>
      </c>
      <c r="DW38" s="5" t="s">
        <v>220</v>
      </c>
      <c r="DX38" s="5" t="s">
        <v>220</v>
      </c>
      <c r="DY38" s="5" t="s">
        <v>220</v>
      </c>
      <c r="DZ38" s="5" t="s">
        <v>220</v>
      </c>
      <c r="EA38" s="5">
        <v>113</v>
      </c>
      <c r="EB38" s="5">
        <v>370</v>
      </c>
      <c r="EC38" s="5">
        <v>136</v>
      </c>
      <c r="ED38" s="5">
        <v>183</v>
      </c>
      <c r="EE38" s="5">
        <v>111</v>
      </c>
      <c r="EF38" s="5">
        <v>200</v>
      </c>
      <c r="EG38" s="5">
        <v>92</v>
      </c>
      <c r="EH38" s="5">
        <v>159</v>
      </c>
      <c r="EI38" s="5">
        <v>96</v>
      </c>
      <c r="EJ38" s="5">
        <v>74</v>
      </c>
      <c r="EK38" s="5">
        <v>27</v>
      </c>
      <c r="EL38" s="5">
        <v>161</v>
      </c>
      <c r="EM38" s="5">
        <v>63</v>
      </c>
      <c r="EN38" s="5">
        <v>30</v>
      </c>
      <c r="EO38" s="5">
        <v>65</v>
      </c>
      <c r="EP38" s="5">
        <v>152</v>
      </c>
      <c r="EQ38" s="5">
        <v>35</v>
      </c>
      <c r="ER38" s="5">
        <v>87</v>
      </c>
      <c r="ES38" s="5">
        <v>360</v>
      </c>
      <c r="ET38" s="5">
        <v>121</v>
      </c>
      <c r="EU38" s="5">
        <v>176</v>
      </c>
      <c r="EV38" s="5">
        <v>159</v>
      </c>
      <c r="EW38" s="5">
        <v>204</v>
      </c>
      <c r="EX38" s="5">
        <v>101</v>
      </c>
      <c r="EY38" s="5">
        <v>90</v>
      </c>
      <c r="EZ38" s="5">
        <v>437</v>
      </c>
      <c r="FA38" s="5" t="s">
        <v>220</v>
      </c>
      <c r="FB38" s="5" t="s">
        <v>220</v>
      </c>
      <c r="FC38" s="5" t="s">
        <v>220</v>
      </c>
      <c r="FD38" s="5" t="s">
        <v>220</v>
      </c>
      <c r="FE38" s="5" t="s">
        <v>220</v>
      </c>
      <c r="FF38" s="5" t="s">
        <v>220</v>
      </c>
      <c r="FG38" s="5">
        <v>0</v>
      </c>
      <c r="FH38" s="5">
        <v>0</v>
      </c>
      <c r="FI38" s="5">
        <v>0</v>
      </c>
      <c r="FJ38" s="5">
        <v>0</v>
      </c>
      <c r="FK38" s="5">
        <v>0</v>
      </c>
      <c r="FL38" s="5">
        <v>0</v>
      </c>
      <c r="FM38" s="5">
        <v>0</v>
      </c>
      <c r="FN38" s="5">
        <v>0</v>
      </c>
      <c r="FO38" s="5">
        <v>0</v>
      </c>
      <c r="FP38" s="5">
        <v>0</v>
      </c>
      <c r="FQ38" s="5">
        <v>0</v>
      </c>
      <c r="FR38" s="5">
        <v>0</v>
      </c>
      <c r="FS38" s="5">
        <v>0</v>
      </c>
      <c r="FT38" s="5">
        <v>0</v>
      </c>
      <c r="FU38" s="5" t="s">
        <v>220</v>
      </c>
      <c r="FV38" s="5" t="s">
        <v>220</v>
      </c>
      <c r="FW38" s="5" t="s">
        <v>220</v>
      </c>
      <c r="FX38" s="5" t="s">
        <v>220</v>
      </c>
      <c r="FY38" s="5" t="s">
        <v>220</v>
      </c>
      <c r="FZ38" s="5" t="s">
        <v>220</v>
      </c>
      <c r="GA38" s="5" t="s">
        <v>220</v>
      </c>
      <c r="GB38" s="5" t="s">
        <v>220</v>
      </c>
      <c r="GC38" s="5" t="s">
        <v>220</v>
      </c>
      <c r="GD38" s="5" t="s">
        <v>220</v>
      </c>
      <c r="GE38" s="5" t="s">
        <v>220</v>
      </c>
      <c r="GF38" s="5" t="s">
        <v>220</v>
      </c>
      <c r="GG38" s="5" t="s">
        <v>220</v>
      </c>
      <c r="GH38" s="5" t="s">
        <v>220</v>
      </c>
      <c r="GI38" s="5" t="s">
        <v>220</v>
      </c>
      <c r="GJ38" s="5" t="s">
        <v>220</v>
      </c>
      <c r="GK38" s="5" t="s">
        <v>220</v>
      </c>
      <c r="GL38" s="5" t="s">
        <v>220</v>
      </c>
      <c r="GM38" s="5">
        <v>1239</v>
      </c>
      <c r="GN38" s="5">
        <v>2094</v>
      </c>
      <c r="GO38" s="5">
        <v>1221</v>
      </c>
      <c r="GP38" s="5">
        <v>938</v>
      </c>
      <c r="GQ38" s="5">
        <v>2591</v>
      </c>
      <c r="GR38" s="5">
        <v>2115</v>
      </c>
      <c r="GS38" s="5">
        <v>2554</v>
      </c>
      <c r="GT38" s="5">
        <v>1379</v>
      </c>
      <c r="GU38" s="5">
        <v>1487</v>
      </c>
      <c r="GV38" s="5">
        <v>998</v>
      </c>
      <c r="GW38" s="5">
        <v>1104</v>
      </c>
      <c r="GX38" s="5">
        <v>2310</v>
      </c>
      <c r="GY38" s="5">
        <v>1159</v>
      </c>
      <c r="GZ38" s="5">
        <v>1670</v>
      </c>
      <c r="HA38" s="5">
        <v>1438</v>
      </c>
      <c r="HB38" s="5">
        <v>2153</v>
      </c>
      <c r="HC38" s="5">
        <v>3649</v>
      </c>
      <c r="HD38" s="5">
        <v>1976</v>
      </c>
      <c r="HE38" s="5">
        <v>1322</v>
      </c>
      <c r="HF38" s="5">
        <v>2273</v>
      </c>
      <c r="HG38" s="5">
        <v>813</v>
      </c>
      <c r="HH38" s="5">
        <v>2395</v>
      </c>
      <c r="HI38" s="5">
        <v>389</v>
      </c>
      <c r="HJ38" s="5">
        <v>1775</v>
      </c>
      <c r="HK38" s="5">
        <v>1804</v>
      </c>
      <c r="HL38" s="5">
        <v>1297</v>
      </c>
      <c r="HM38" s="5" t="s">
        <v>220</v>
      </c>
      <c r="HN38" s="5" t="s">
        <v>220</v>
      </c>
      <c r="HO38" s="5" t="s">
        <v>220</v>
      </c>
      <c r="HP38" s="5" t="s">
        <v>220</v>
      </c>
      <c r="HQ38" s="5" t="s">
        <v>220</v>
      </c>
      <c r="HR38" s="5" t="s">
        <v>220</v>
      </c>
      <c r="HS38" s="5">
        <v>40001</v>
      </c>
      <c r="HT38" s="5">
        <v>46161</v>
      </c>
      <c r="HU38" s="5">
        <v>45820</v>
      </c>
      <c r="HV38" s="5">
        <v>43874</v>
      </c>
      <c r="HW38" s="5">
        <v>47316</v>
      </c>
      <c r="HX38" s="5">
        <v>52968</v>
      </c>
      <c r="HY38" s="5">
        <v>48727</v>
      </c>
      <c r="HZ38" s="5">
        <v>50191</v>
      </c>
      <c r="IA38" s="5">
        <v>60833</v>
      </c>
      <c r="IB38" s="5">
        <v>78257</v>
      </c>
      <c r="IC38" s="5">
        <v>76034</v>
      </c>
      <c r="ID38" s="5">
        <v>81528</v>
      </c>
      <c r="IE38" s="5">
        <v>79449</v>
      </c>
      <c r="IF38" s="5">
        <v>69994</v>
      </c>
      <c r="IG38" s="5">
        <v>73494</v>
      </c>
      <c r="IH38" s="5">
        <v>57634</v>
      </c>
      <c r="II38" s="5">
        <v>54413</v>
      </c>
      <c r="IJ38" s="5">
        <v>44012</v>
      </c>
      <c r="IK38" s="5">
        <v>50968</v>
      </c>
      <c r="IL38" s="5">
        <v>45208</v>
      </c>
      <c r="IM38" s="5">
        <v>32301</v>
      </c>
      <c r="IN38" s="5">
        <v>32004</v>
      </c>
      <c r="IO38" s="5">
        <v>31106</v>
      </c>
      <c r="IP38" s="5">
        <v>24412</v>
      </c>
      <c r="IQ38" s="5">
        <v>27042</v>
      </c>
      <c r="IR38" s="5">
        <v>27103</v>
      </c>
      <c r="IS38" s="5" t="s">
        <v>220</v>
      </c>
      <c r="IT38" s="5" t="s">
        <v>220</v>
      </c>
      <c r="IU38" s="5" t="s">
        <v>220</v>
      </c>
      <c r="IV38" s="5" t="s">
        <v>220</v>
      </c>
      <c r="IW38" s="5" t="s">
        <v>220</v>
      </c>
      <c r="IX38" s="5" t="s">
        <v>220</v>
      </c>
      <c r="IY38" s="5">
        <v>2784</v>
      </c>
      <c r="IZ38" s="5">
        <v>2920</v>
      </c>
      <c r="JA38" s="5">
        <v>2995</v>
      </c>
      <c r="JB38" s="5">
        <v>3760</v>
      </c>
      <c r="JC38" s="5">
        <v>3470</v>
      </c>
      <c r="JD38" s="5">
        <v>3000</v>
      </c>
      <c r="JE38" s="5">
        <v>2885</v>
      </c>
      <c r="JF38" s="5">
        <v>2602</v>
      </c>
      <c r="JG38" s="5">
        <v>3366</v>
      </c>
      <c r="JH38" s="5">
        <v>2850</v>
      </c>
      <c r="JI38" s="5">
        <v>1826</v>
      </c>
      <c r="JJ38" s="5">
        <v>2412</v>
      </c>
      <c r="JK38" s="5">
        <v>2350</v>
      </c>
      <c r="JL38" s="5">
        <v>1745</v>
      </c>
      <c r="JM38" s="5">
        <v>1675</v>
      </c>
      <c r="JN38" s="5">
        <v>1694</v>
      </c>
      <c r="JO38" s="5">
        <v>2034</v>
      </c>
      <c r="JP38" s="5">
        <v>1830</v>
      </c>
      <c r="JQ38" s="5">
        <v>1588</v>
      </c>
      <c r="JR38" s="5">
        <v>1475</v>
      </c>
      <c r="JS38" s="5">
        <v>1801</v>
      </c>
      <c r="JT38" s="5">
        <v>1018</v>
      </c>
      <c r="JU38" s="5">
        <v>1846</v>
      </c>
      <c r="JV38" s="5">
        <v>934</v>
      </c>
      <c r="JW38" s="5">
        <v>987</v>
      </c>
      <c r="JX38" s="5">
        <v>1467</v>
      </c>
      <c r="JY38" s="5" t="s">
        <v>220</v>
      </c>
      <c r="JZ38" s="5" t="s">
        <v>220</v>
      </c>
      <c r="KA38" s="5" t="s">
        <v>220</v>
      </c>
      <c r="KB38" s="5" t="s">
        <v>220</v>
      </c>
      <c r="KC38" s="5" t="s">
        <v>220</v>
      </c>
      <c r="KD38" s="5" t="s">
        <v>220</v>
      </c>
      <c r="KE38" s="5">
        <v>675</v>
      </c>
      <c r="KF38" s="5">
        <v>496</v>
      </c>
      <c r="KG38" s="5">
        <v>566</v>
      </c>
      <c r="KH38" s="5">
        <v>701</v>
      </c>
      <c r="KI38" s="5">
        <v>591</v>
      </c>
      <c r="KJ38" s="5">
        <v>480</v>
      </c>
      <c r="KK38" s="5">
        <v>474</v>
      </c>
      <c r="KL38" s="5">
        <v>424</v>
      </c>
      <c r="KM38" s="5">
        <v>410</v>
      </c>
      <c r="KN38" s="5">
        <v>404</v>
      </c>
      <c r="KO38" s="5">
        <v>440</v>
      </c>
      <c r="KP38" s="5">
        <v>558</v>
      </c>
      <c r="KQ38" s="5">
        <v>460</v>
      </c>
      <c r="KR38" s="5">
        <v>468</v>
      </c>
      <c r="KS38" s="5">
        <v>553</v>
      </c>
      <c r="KT38" s="5">
        <v>3304</v>
      </c>
      <c r="KU38" s="5">
        <v>3634</v>
      </c>
      <c r="KV38" s="5">
        <v>3424</v>
      </c>
      <c r="KW38" s="5">
        <v>2260</v>
      </c>
      <c r="KX38" s="5">
        <v>1033</v>
      </c>
      <c r="KY38" s="5">
        <v>1076</v>
      </c>
      <c r="KZ38" s="5">
        <v>496</v>
      </c>
      <c r="LA38" s="5">
        <v>314</v>
      </c>
      <c r="LB38" s="5">
        <v>273</v>
      </c>
      <c r="LC38" s="5">
        <v>299</v>
      </c>
      <c r="LD38" s="5">
        <v>258</v>
      </c>
      <c r="LE38" s="5" t="s">
        <v>220</v>
      </c>
      <c r="LF38" s="5" t="s">
        <v>220</v>
      </c>
      <c r="LG38" s="5" t="s">
        <v>220</v>
      </c>
      <c r="LH38" s="5" t="s">
        <v>220</v>
      </c>
      <c r="LI38" s="5" t="s">
        <v>220</v>
      </c>
      <c r="LJ38" s="5" t="s">
        <v>220</v>
      </c>
      <c r="LK38" s="5">
        <v>699</v>
      </c>
      <c r="LL38" s="5">
        <v>680</v>
      </c>
      <c r="LM38" s="5">
        <v>539</v>
      </c>
      <c r="LN38" s="5">
        <v>709</v>
      </c>
      <c r="LO38" s="5">
        <v>611</v>
      </c>
      <c r="LP38" s="5">
        <v>523</v>
      </c>
      <c r="LQ38" s="5">
        <v>550</v>
      </c>
      <c r="LR38" s="5">
        <v>633</v>
      </c>
      <c r="LS38" s="5">
        <v>352</v>
      </c>
      <c r="LT38" s="5">
        <v>300</v>
      </c>
      <c r="LU38" s="5">
        <v>547</v>
      </c>
      <c r="LV38" s="5">
        <v>619</v>
      </c>
      <c r="LW38" s="5">
        <v>499</v>
      </c>
      <c r="LX38" s="5">
        <v>429</v>
      </c>
      <c r="LY38" s="5">
        <v>291</v>
      </c>
      <c r="LZ38" s="5">
        <v>335</v>
      </c>
      <c r="MA38" s="5">
        <v>455</v>
      </c>
      <c r="MB38" s="5">
        <v>395</v>
      </c>
      <c r="MC38" s="5">
        <v>328</v>
      </c>
      <c r="MD38" s="5">
        <v>332</v>
      </c>
      <c r="ME38" s="5">
        <v>406</v>
      </c>
      <c r="MF38" s="5">
        <v>235</v>
      </c>
      <c r="MG38" s="5">
        <v>243</v>
      </c>
      <c r="MH38" s="5">
        <v>238</v>
      </c>
      <c r="MI38" s="5">
        <v>274</v>
      </c>
      <c r="MJ38" s="5">
        <v>226</v>
      </c>
      <c r="MK38" s="5" t="s">
        <v>220</v>
      </c>
      <c r="ML38" s="5" t="s">
        <v>220</v>
      </c>
      <c r="MM38" s="5" t="s">
        <v>220</v>
      </c>
      <c r="MN38" s="5" t="s">
        <v>220</v>
      </c>
      <c r="MO38" s="5" t="s">
        <v>220</v>
      </c>
      <c r="MP38" s="5" t="s">
        <v>220</v>
      </c>
      <c r="MQ38" s="5">
        <v>0</v>
      </c>
      <c r="MR38" s="5">
        <v>0</v>
      </c>
      <c r="MS38" s="5">
        <v>0</v>
      </c>
      <c r="MT38" s="5">
        <v>0</v>
      </c>
      <c r="MU38" s="5">
        <v>0</v>
      </c>
      <c r="MV38" s="5">
        <v>0</v>
      </c>
      <c r="MW38" s="5">
        <v>0</v>
      </c>
      <c r="MX38" s="5">
        <v>0</v>
      </c>
      <c r="MY38" s="5">
        <v>0</v>
      </c>
      <c r="MZ38" s="5">
        <v>0</v>
      </c>
      <c r="NA38" s="5">
        <v>0</v>
      </c>
      <c r="NB38" s="5">
        <v>0</v>
      </c>
      <c r="NC38" s="5">
        <v>0</v>
      </c>
      <c r="ND38" s="5">
        <v>0</v>
      </c>
      <c r="NE38" s="5" t="s">
        <v>220</v>
      </c>
      <c r="NF38" s="5" t="s">
        <v>220</v>
      </c>
      <c r="NG38" s="5" t="s">
        <v>220</v>
      </c>
      <c r="NH38" s="5" t="s">
        <v>220</v>
      </c>
      <c r="NI38" s="5" t="s">
        <v>220</v>
      </c>
      <c r="NJ38" s="5" t="s">
        <v>220</v>
      </c>
      <c r="NK38" s="5" t="s">
        <v>220</v>
      </c>
      <c r="NL38" s="5" t="s">
        <v>220</v>
      </c>
      <c r="NM38" s="5" t="s">
        <v>220</v>
      </c>
      <c r="NN38" s="5" t="s">
        <v>220</v>
      </c>
      <c r="NO38" s="5" t="s">
        <v>220</v>
      </c>
      <c r="NP38" s="5" t="s">
        <v>220</v>
      </c>
      <c r="NQ38" s="5" t="s">
        <v>220</v>
      </c>
      <c r="NR38" s="5" t="s">
        <v>220</v>
      </c>
      <c r="NS38" s="5" t="s">
        <v>220</v>
      </c>
      <c r="NT38" s="5" t="s">
        <v>220</v>
      </c>
      <c r="NU38" s="5" t="s">
        <v>220</v>
      </c>
      <c r="NV38" s="5" t="s">
        <v>220</v>
      </c>
      <c r="NW38" s="5">
        <v>0</v>
      </c>
      <c r="NX38" s="5">
        <v>0</v>
      </c>
      <c r="NY38" s="5">
        <v>0</v>
      </c>
      <c r="NZ38" s="5">
        <v>0</v>
      </c>
      <c r="OA38" s="5">
        <v>0</v>
      </c>
      <c r="OB38" s="5">
        <v>0</v>
      </c>
      <c r="OC38" s="5">
        <v>0</v>
      </c>
      <c r="OD38" s="5">
        <v>0</v>
      </c>
      <c r="OE38" s="5">
        <v>0</v>
      </c>
      <c r="OF38" s="5">
        <v>0</v>
      </c>
      <c r="OG38" s="5">
        <v>0</v>
      </c>
      <c r="OH38" s="5">
        <v>0</v>
      </c>
      <c r="OI38" s="5">
        <v>0</v>
      </c>
      <c r="OJ38" s="5">
        <v>0</v>
      </c>
      <c r="OK38" s="5" t="s">
        <v>220</v>
      </c>
      <c r="OL38" s="5" t="s">
        <v>220</v>
      </c>
      <c r="OM38" s="5" t="s">
        <v>220</v>
      </c>
      <c r="ON38" s="5" t="s">
        <v>220</v>
      </c>
      <c r="OO38" s="5" t="s">
        <v>220</v>
      </c>
      <c r="OP38" s="5" t="s">
        <v>220</v>
      </c>
      <c r="OQ38" s="5" t="s">
        <v>220</v>
      </c>
      <c r="OR38" s="5" t="s">
        <v>220</v>
      </c>
      <c r="OS38" s="5" t="s">
        <v>220</v>
      </c>
      <c r="OT38" s="5" t="s">
        <v>220</v>
      </c>
      <c r="OU38" s="5" t="s">
        <v>220</v>
      </c>
      <c r="OV38" s="5" t="s">
        <v>220</v>
      </c>
      <c r="OW38" s="5" t="s">
        <v>220</v>
      </c>
      <c r="OX38" s="5" t="s">
        <v>220</v>
      </c>
      <c r="OY38" s="5" t="s">
        <v>220</v>
      </c>
      <c r="OZ38" s="5" t="s">
        <v>220</v>
      </c>
      <c r="PA38" s="5" t="s">
        <v>220</v>
      </c>
      <c r="PB38" s="5" t="s">
        <v>220</v>
      </c>
      <c r="PC38" s="5">
        <v>1</v>
      </c>
      <c r="PD38" s="5">
        <v>12</v>
      </c>
      <c r="PE38" s="5">
        <v>38</v>
      </c>
      <c r="PF38" s="5">
        <v>18</v>
      </c>
      <c r="PG38" s="5">
        <v>16</v>
      </c>
      <c r="PH38" s="5">
        <v>17</v>
      </c>
      <c r="PI38" s="5">
        <v>2</v>
      </c>
      <c r="PJ38" s="5">
        <v>4</v>
      </c>
      <c r="PK38" s="5">
        <v>8</v>
      </c>
      <c r="PL38" s="5">
        <v>28</v>
      </c>
      <c r="PM38" s="5">
        <v>10</v>
      </c>
      <c r="PN38" s="5">
        <v>3</v>
      </c>
      <c r="PO38" s="5">
        <v>14</v>
      </c>
      <c r="PP38" s="5">
        <v>6</v>
      </c>
      <c r="PQ38" s="5">
        <v>8</v>
      </c>
      <c r="PR38" s="5">
        <v>29</v>
      </c>
      <c r="PS38" s="5">
        <v>33</v>
      </c>
      <c r="PT38" s="5">
        <v>60</v>
      </c>
      <c r="PU38" s="5">
        <v>28</v>
      </c>
      <c r="PV38" s="5">
        <v>30</v>
      </c>
      <c r="PW38" s="5">
        <v>42</v>
      </c>
      <c r="PX38" s="5">
        <v>37</v>
      </c>
      <c r="PY38" s="5">
        <v>32</v>
      </c>
      <c r="PZ38" s="5">
        <v>33</v>
      </c>
      <c r="QA38" s="5">
        <v>35</v>
      </c>
      <c r="QB38" s="5">
        <v>25</v>
      </c>
      <c r="QC38" s="5" t="s">
        <v>220</v>
      </c>
      <c r="QD38" s="5" t="s">
        <v>220</v>
      </c>
      <c r="QE38" s="5" t="s">
        <v>220</v>
      </c>
      <c r="QF38" s="5" t="s">
        <v>220</v>
      </c>
      <c r="QG38" s="5" t="s">
        <v>220</v>
      </c>
      <c r="QH38" s="5" t="s">
        <v>220</v>
      </c>
      <c r="QI38" s="5">
        <v>194</v>
      </c>
      <c r="QJ38" s="5">
        <v>33</v>
      </c>
      <c r="QK38" s="5">
        <v>42</v>
      </c>
      <c r="QL38" s="5">
        <v>58</v>
      </c>
      <c r="QM38" s="5">
        <v>7</v>
      </c>
      <c r="QN38" s="5">
        <v>8</v>
      </c>
      <c r="QO38" s="5">
        <v>10</v>
      </c>
      <c r="QP38" s="5">
        <v>10</v>
      </c>
      <c r="QQ38" s="5">
        <v>27</v>
      </c>
      <c r="QR38" s="5">
        <v>11</v>
      </c>
      <c r="QS38" s="5">
        <v>11</v>
      </c>
      <c r="QT38" s="5">
        <v>52</v>
      </c>
      <c r="QU38" s="5">
        <v>73</v>
      </c>
      <c r="QV38" s="5">
        <v>98</v>
      </c>
      <c r="QW38" s="5">
        <v>73</v>
      </c>
      <c r="QX38" s="5">
        <v>116</v>
      </c>
      <c r="QY38" s="5">
        <v>117</v>
      </c>
      <c r="QZ38" s="5">
        <v>104</v>
      </c>
      <c r="RA38" s="5">
        <v>293</v>
      </c>
      <c r="RB38" s="5">
        <v>117</v>
      </c>
      <c r="RC38" s="5">
        <v>124</v>
      </c>
      <c r="RD38" s="5">
        <v>110</v>
      </c>
      <c r="RE38" s="5">
        <v>103</v>
      </c>
      <c r="RF38" s="5">
        <v>81</v>
      </c>
      <c r="RG38" s="5">
        <v>82</v>
      </c>
      <c r="RH38" s="5">
        <v>81</v>
      </c>
      <c r="RI38" s="5" t="s">
        <v>220</v>
      </c>
      <c r="RJ38" s="5" t="s">
        <v>220</v>
      </c>
      <c r="RK38" s="5" t="s">
        <v>220</v>
      </c>
      <c r="RL38" s="5" t="s">
        <v>220</v>
      </c>
      <c r="RM38" s="5" t="s">
        <v>220</v>
      </c>
      <c r="RN38" s="5" t="s">
        <v>220</v>
      </c>
      <c r="RO38" s="5">
        <v>45</v>
      </c>
      <c r="RP38" s="5">
        <v>34</v>
      </c>
      <c r="RQ38" s="5">
        <v>34</v>
      </c>
      <c r="RR38" s="5">
        <v>32</v>
      </c>
      <c r="RS38" s="5">
        <v>30</v>
      </c>
      <c r="RT38" s="5">
        <v>29</v>
      </c>
      <c r="RU38" s="5">
        <v>28</v>
      </c>
      <c r="RV38" s="5">
        <v>36</v>
      </c>
      <c r="RW38" s="5">
        <v>29</v>
      </c>
      <c r="RX38" s="5">
        <v>29</v>
      </c>
      <c r="RY38" s="5">
        <v>27</v>
      </c>
      <c r="RZ38" s="5">
        <v>36</v>
      </c>
      <c r="SA38" s="5">
        <v>56</v>
      </c>
      <c r="SB38" s="5">
        <v>58</v>
      </c>
      <c r="SC38" s="5">
        <v>47</v>
      </c>
      <c r="SD38" s="5">
        <v>52</v>
      </c>
      <c r="SE38" s="5">
        <v>65</v>
      </c>
      <c r="SF38" s="5">
        <v>76</v>
      </c>
      <c r="SG38" s="5">
        <v>43</v>
      </c>
      <c r="SH38" s="5">
        <v>29</v>
      </c>
      <c r="SI38" s="5">
        <v>20</v>
      </c>
      <c r="SJ38" s="5">
        <v>20</v>
      </c>
      <c r="SK38" s="5">
        <v>19</v>
      </c>
      <c r="SL38" s="5">
        <v>21</v>
      </c>
      <c r="SM38" s="5">
        <v>20</v>
      </c>
      <c r="SN38" s="5">
        <v>19</v>
      </c>
      <c r="SO38" s="5" t="s">
        <v>220</v>
      </c>
      <c r="SP38" s="5" t="s">
        <v>220</v>
      </c>
      <c r="SQ38" s="5" t="s">
        <v>220</v>
      </c>
      <c r="SR38" s="5" t="s">
        <v>220</v>
      </c>
      <c r="SS38" s="5" t="s">
        <v>220</v>
      </c>
      <c r="ST38" s="5" t="s">
        <v>220</v>
      </c>
      <c r="SU38" s="5">
        <v>7</v>
      </c>
      <c r="SV38" s="5">
        <v>6</v>
      </c>
      <c r="SW38" s="5">
        <v>6</v>
      </c>
      <c r="SX38" s="5">
        <v>6</v>
      </c>
      <c r="SY38" s="5">
        <v>3</v>
      </c>
      <c r="SZ38" s="5">
        <v>3</v>
      </c>
      <c r="TA38" s="5">
        <v>3</v>
      </c>
      <c r="TB38" s="5">
        <v>3</v>
      </c>
      <c r="TC38" s="5">
        <v>4</v>
      </c>
      <c r="TD38" s="5">
        <v>4</v>
      </c>
      <c r="TE38" s="5">
        <v>95</v>
      </c>
      <c r="TF38" s="5">
        <v>102</v>
      </c>
      <c r="TG38" s="5">
        <v>51</v>
      </c>
      <c r="TH38" s="5">
        <v>0</v>
      </c>
      <c r="TI38" s="5">
        <v>0</v>
      </c>
      <c r="TJ38" s="5">
        <v>0</v>
      </c>
      <c r="TK38" s="5">
        <v>0</v>
      </c>
      <c r="TL38" s="5">
        <v>0</v>
      </c>
      <c r="TM38" s="5">
        <v>0</v>
      </c>
      <c r="TN38" s="5">
        <v>0</v>
      </c>
      <c r="TO38" s="5">
        <v>0</v>
      </c>
      <c r="TP38" s="5">
        <v>0</v>
      </c>
      <c r="TQ38" s="5">
        <v>0</v>
      </c>
      <c r="TR38" s="5">
        <v>0</v>
      </c>
      <c r="TS38" s="5">
        <v>0</v>
      </c>
      <c r="TT38" s="5">
        <v>0</v>
      </c>
      <c r="TU38" s="5" t="s">
        <v>220</v>
      </c>
      <c r="TV38" s="5" t="s">
        <v>220</v>
      </c>
      <c r="TW38" s="5" t="s">
        <v>220</v>
      </c>
      <c r="TX38" s="5" t="s">
        <v>220</v>
      </c>
      <c r="TY38" s="5" t="s">
        <v>220</v>
      </c>
      <c r="TZ38" s="5" t="s">
        <v>220</v>
      </c>
      <c r="UA38" s="5">
        <v>0</v>
      </c>
      <c r="UB38" s="5">
        <v>0</v>
      </c>
      <c r="UC38" s="5">
        <v>0</v>
      </c>
      <c r="UD38" s="5">
        <v>0</v>
      </c>
      <c r="UE38" s="5">
        <v>0</v>
      </c>
      <c r="UF38" s="5">
        <v>0</v>
      </c>
      <c r="UG38" s="5">
        <v>0</v>
      </c>
      <c r="UH38" s="5">
        <v>0</v>
      </c>
      <c r="UI38" s="5">
        <v>0</v>
      </c>
      <c r="UJ38" s="5">
        <v>0</v>
      </c>
      <c r="UK38" s="5">
        <v>0</v>
      </c>
      <c r="UL38" s="5">
        <v>0</v>
      </c>
      <c r="UM38" s="5">
        <v>0</v>
      </c>
      <c r="UN38" s="5">
        <v>0</v>
      </c>
      <c r="UO38" s="5">
        <v>0</v>
      </c>
      <c r="UP38" s="5">
        <v>0</v>
      </c>
      <c r="UQ38" s="5">
        <v>0</v>
      </c>
      <c r="UR38" s="5">
        <v>0</v>
      </c>
      <c r="US38" s="5">
        <v>0</v>
      </c>
      <c r="UT38" s="5">
        <v>0</v>
      </c>
      <c r="UU38" s="5">
        <v>0</v>
      </c>
      <c r="UV38" s="5">
        <v>0</v>
      </c>
      <c r="UW38" s="5">
        <v>0</v>
      </c>
      <c r="UX38" s="5">
        <v>0</v>
      </c>
      <c r="UY38" s="5">
        <v>0</v>
      </c>
      <c r="UZ38" s="5">
        <v>0</v>
      </c>
      <c r="VA38" s="5" t="s">
        <v>220</v>
      </c>
      <c r="VB38" s="5" t="s">
        <v>220</v>
      </c>
      <c r="VC38" s="5" t="s">
        <v>220</v>
      </c>
      <c r="VD38" s="5" t="s">
        <v>220</v>
      </c>
      <c r="VE38" s="5" t="s">
        <v>220</v>
      </c>
      <c r="VF38" s="5" t="s">
        <v>220</v>
      </c>
      <c r="VG38" s="5">
        <v>1917</v>
      </c>
      <c r="VH38" s="5">
        <v>1663</v>
      </c>
      <c r="VI38" s="5">
        <v>1202</v>
      </c>
      <c r="VJ38" s="5">
        <v>1268</v>
      </c>
      <c r="VK38" s="5">
        <v>1130</v>
      </c>
      <c r="VL38" s="5">
        <v>989</v>
      </c>
      <c r="VM38" s="5">
        <v>1005</v>
      </c>
      <c r="VN38" s="5">
        <v>1013</v>
      </c>
      <c r="VO38" s="5">
        <v>1137</v>
      </c>
      <c r="VP38" s="5">
        <v>1248</v>
      </c>
      <c r="VQ38" s="5">
        <v>1057</v>
      </c>
      <c r="VR38" s="5">
        <v>1068</v>
      </c>
      <c r="VS38" s="5">
        <v>960</v>
      </c>
      <c r="VT38" s="5">
        <v>891</v>
      </c>
      <c r="VU38" s="5">
        <v>697</v>
      </c>
      <c r="VV38" s="5">
        <v>1139</v>
      </c>
      <c r="VW38" s="5">
        <v>1228</v>
      </c>
      <c r="VX38" s="5">
        <v>1375</v>
      </c>
      <c r="VY38" s="5">
        <v>1065</v>
      </c>
      <c r="VZ38" s="5">
        <v>985</v>
      </c>
      <c r="WA38" s="5">
        <v>957</v>
      </c>
      <c r="WB38" s="5">
        <v>778</v>
      </c>
      <c r="WC38" s="5">
        <v>951</v>
      </c>
      <c r="WD38" s="5">
        <v>880</v>
      </c>
      <c r="WE38" s="5">
        <v>896</v>
      </c>
      <c r="WF38" s="5">
        <v>863</v>
      </c>
      <c r="WG38" s="5" t="s">
        <v>220</v>
      </c>
      <c r="WH38" s="5" t="s">
        <v>220</v>
      </c>
      <c r="WI38" s="5" t="s">
        <v>220</v>
      </c>
      <c r="WJ38" s="5" t="s">
        <v>220</v>
      </c>
      <c r="WK38" s="5" t="s">
        <v>220</v>
      </c>
      <c r="WL38" s="5" t="s">
        <v>220</v>
      </c>
      <c r="WM38" s="5">
        <v>228</v>
      </c>
      <c r="WN38" s="5">
        <v>260</v>
      </c>
      <c r="WO38" s="5">
        <v>237</v>
      </c>
      <c r="WP38" s="5">
        <v>327</v>
      </c>
      <c r="WQ38" s="5">
        <v>250</v>
      </c>
      <c r="WR38" s="5">
        <v>238</v>
      </c>
      <c r="WS38" s="5">
        <v>198</v>
      </c>
      <c r="WT38" s="5">
        <v>166</v>
      </c>
      <c r="WU38" s="5">
        <v>210</v>
      </c>
      <c r="WV38" s="5">
        <v>174</v>
      </c>
      <c r="WW38" s="5">
        <v>218</v>
      </c>
      <c r="WX38" s="5">
        <v>243</v>
      </c>
      <c r="WY38" s="5">
        <v>272</v>
      </c>
      <c r="WZ38" s="5">
        <v>185</v>
      </c>
      <c r="XA38" s="5">
        <v>348</v>
      </c>
      <c r="XB38" s="5">
        <v>223</v>
      </c>
      <c r="XC38" s="5">
        <v>214</v>
      </c>
      <c r="XD38" s="5">
        <v>241</v>
      </c>
      <c r="XE38" s="5">
        <v>335</v>
      </c>
      <c r="XF38" s="5">
        <v>245</v>
      </c>
      <c r="XG38" s="5">
        <v>238</v>
      </c>
      <c r="XH38" s="5">
        <v>200</v>
      </c>
      <c r="XI38" s="5">
        <v>145</v>
      </c>
      <c r="XJ38" s="5">
        <v>151</v>
      </c>
      <c r="XK38" s="5">
        <v>128</v>
      </c>
      <c r="XL38" s="5">
        <v>115</v>
      </c>
      <c r="XM38" s="5" t="s">
        <v>220</v>
      </c>
      <c r="XN38" s="5" t="s">
        <v>220</v>
      </c>
      <c r="XO38" s="5" t="s">
        <v>220</v>
      </c>
      <c r="XP38" s="5" t="s">
        <v>220</v>
      </c>
      <c r="XQ38" s="5" t="s">
        <v>220</v>
      </c>
      <c r="XR38" s="5" t="s">
        <v>220</v>
      </c>
      <c r="XS38" s="2">
        <v>4247</v>
      </c>
      <c r="XT38" s="3" t="s">
        <v>222</v>
      </c>
      <c r="XU38" s="3" t="s">
        <v>222</v>
      </c>
      <c r="XV38" s="3" t="s">
        <v>222</v>
      </c>
      <c r="XW38" s="3" t="s">
        <v>221</v>
      </c>
      <c r="XX38" s="3" t="s">
        <v>222</v>
      </c>
      <c r="XY38" s="3" t="s">
        <v>222</v>
      </c>
      <c r="XZ38" s="3" t="s">
        <v>244</v>
      </c>
    </row>
    <row r="39" spans="1:650" x14ac:dyDescent="0.3">
      <c r="A39" s="1" t="s">
        <v>37</v>
      </c>
      <c r="B39" s="2">
        <v>4057081</v>
      </c>
      <c r="C39" s="5">
        <v>11868</v>
      </c>
      <c r="D39" s="5">
        <v>10774</v>
      </c>
      <c r="E39" s="5">
        <v>10331</v>
      </c>
      <c r="F39" s="5">
        <v>6360</v>
      </c>
      <c r="G39" s="5">
        <v>8632</v>
      </c>
      <c r="H39" s="5">
        <v>3554</v>
      </c>
      <c r="I39" s="5">
        <v>6741</v>
      </c>
      <c r="J39" s="5">
        <v>2542</v>
      </c>
      <c r="K39" s="5">
        <v>143</v>
      </c>
      <c r="L39" s="5">
        <v>3887</v>
      </c>
      <c r="M39" s="5">
        <v>17945</v>
      </c>
      <c r="N39" s="5">
        <v>292</v>
      </c>
      <c r="O39" s="5">
        <v>17826</v>
      </c>
      <c r="P39" s="5">
        <v>407</v>
      </c>
      <c r="Q39" s="5">
        <v>1</v>
      </c>
      <c r="R39" s="5">
        <v>1855</v>
      </c>
      <c r="S39" s="5">
        <v>4862</v>
      </c>
      <c r="T39" s="5">
        <v>8</v>
      </c>
      <c r="U39" s="5">
        <v>498</v>
      </c>
      <c r="V39" s="5">
        <v>4</v>
      </c>
      <c r="W39" s="5">
        <v>6</v>
      </c>
      <c r="X39" s="5">
        <v>8</v>
      </c>
      <c r="Y39" s="5">
        <v>20</v>
      </c>
      <c r="Z39" s="5">
        <v>3227</v>
      </c>
      <c r="AA39" s="5">
        <v>642</v>
      </c>
      <c r="AB39" s="5">
        <v>13573</v>
      </c>
      <c r="AC39" s="5">
        <v>0</v>
      </c>
      <c r="AD39" s="5">
        <v>5</v>
      </c>
      <c r="AE39" s="5">
        <v>276</v>
      </c>
      <c r="AF39" s="5">
        <v>19</v>
      </c>
      <c r="AG39" s="5">
        <v>11</v>
      </c>
      <c r="AH39" s="5">
        <v>9</v>
      </c>
      <c r="AI39" s="5">
        <v>324334</v>
      </c>
      <c r="AJ39" s="5">
        <v>320678</v>
      </c>
      <c r="AK39" s="5">
        <v>161105</v>
      </c>
      <c r="AL39" s="5">
        <v>1092133</v>
      </c>
      <c r="AM39" s="5">
        <v>631328</v>
      </c>
      <c r="AN39" s="5">
        <v>581871</v>
      </c>
      <c r="AO39" s="5">
        <v>351103</v>
      </c>
      <c r="AP39" s="5">
        <v>318606</v>
      </c>
      <c r="AQ39" s="5">
        <v>182584</v>
      </c>
      <c r="AR39" s="5">
        <v>176414</v>
      </c>
      <c r="AS39" s="5">
        <v>326294</v>
      </c>
      <c r="AT39" s="5">
        <v>43619</v>
      </c>
      <c r="AU39" s="5">
        <v>844603</v>
      </c>
      <c r="AV39" s="5">
        <v>67003</v>
      </c>
      <c r="AW39" s="5">
        <v>80214</v>
      </c>
      <c r="AX39" s="5">
        <v>180245</v>
      </c>
      <c r="AY39" s="5">
        <v>160892</v>
      </c>
      <c r="AZ39" s="5">
        <v>150480</v>
      </c>
      <c r="BA39" s="5">
        <v>217507</v>
      </c>
      <c r="BB39" s="5">
        <v>114425</v>
      </c>
      <c r="BC39" s="5">
        <v>49042</v>
      </c>
      <c r="BD39" s="5">
        <v>36937</v>
      </c>
      <c r="BE39" s="5">
        <v>41747</v>
      </c>
      <c r="BF39" s="5">
        <v>46348</v>
      </c>
      <c r="BG39" s="5">
        <v>130687</v>
      </c>
      <c r="BH39" s="5">
        <v>48258</v>
      </c>
      <c r="BI39" s="5">
        <v>87390</v>
      </c>
      <c r="BJ39" s="5">
        <v>74524</v>
      </c>
      <c r="BK39" s="5">
        <v>121450</v>
      </c>
      <c r="BL39" s="5">
        <v>22569</v>
      </c>
      <c r="BM39" s="5">
        <v>21863</v>
      </c>
      <c r="BN39" s="5">
        <v>26209</v>
      </c>
      <c r="BO39" s="5">
        <v>14081</v>
      </c>
      <c r="BP39" s="5">
        <v>11601</v>
      </c>
      <c r="BQ39" s="5">
        <v>7211</v>
      </c>
      <c r="BR39" s="5">
        <v>3759</v>
      </c>
      <c r="BS39" s="5">
        <v>0</v>
      </c>
      <c r="BT39" s="5">
        <v>0</v>
      </c>
      <c r="BU39" s="5">
        <v>0</v>
      </c>
      <c r="BV39" s="5">
        <v>0</v>
      </c>
      <c r="BW39" s="5">
        <v>0</v>
      </c>
      <c r="BX39" s="5">
        <v>0</v>
      </c>
      <c r="BY39" s="5">
        <v>0</v>
      </c>
      <c r="BZ39" s="5">
        <v>-265</v>
      </c>
      <c r="CA39" s="5">
        <v>0</v>
      </c>
      <c r="CB39" s="5">
        <v>0</v>
      </c>
      <c r="CC39" s="5">
        <v>0</v>
      </c>
      <c r="CD39" s="5">
        <v>66</v>
      </c>
      <c r="CE39" s="5">
        <v>0</v>
      </c>
      <c r="CF39" s="5">
        <v>0</v>
      </c>
      <c r="CG39" s="5">
        <v>1665</v>
      </c>
      <c r="CH39" s="5">
        <v>13743</v>
      </c>
      <c r="CI39" s="5">
        <v>19471</v>
      </c>
      <c r="CJ39" s="5">
        <v>25239</v>
      </c>
      <c r="CK39" s="5">
        <v>24738</v>
      </c>
      <c r="CL39" s="5">
        <v>31537</v>
      </c>
      <c r="CM39" s="5">
        <v>33024</v>
      </c>
      <c r="CN39" s="5">
        <v>50643</v>
      </c>
      <c r="CO39" s="5">
        <v>22078</v>
      </c>
      <c r="CP39" s="5">
        <v>28994</v>
      </c>
      <c r="CQ39" s="5">
        <v>13072</v>
      </c>
      <c r="CR39" s="5">
        <v>11405</v>
      </c>
      <c r="CS39" s="5">
        <v>9878</v>
      </c>
      <c r="CT39" s="5">
        <v>11868</v>
      </c>
      <c r="CU39" s="5">
        <v>621083</v>
      </c>
      <c r="CV39" s="5">
        <v>489149</v>
      </c>
      <c r="CW39" s="5">
        <v>551042</v>
      </c>
      <c r="CX39" s="5">
        <v>486494</v>
      </c>
      <c r="CY39" s="5">
        <v>413482</v>
      </c>
      <c r="CZ39" s="5">
        <v>382396</v>
      </c>
      <c r="DA39" s="5">
        <v>350005</v>
      </c>
      <c r="DB39" s="5">
        <v>325300</v>
      </c>
      <c r="DC39" s="5">
        <v>307115</v>
      </c>
      <c r="DD39" s="5">
        <v>289344</v>
      </c>
      <c r="DE39" s="5">
        <v>253121</v>
      </c>
      <c r="DF39" s="5">
        <v>289617</v>
      </c>
      <c r="DG39" s="5">
        <v>199732</v>
      </c>
      <c r="DH39" s="5">
        <v>226204</v>
      </c>
      <c r="DI39" s="5">
        <v>180254</v>
      </c>
      <c r="DJ39" s="5">
        <v>198584</v>
      </c>
      <c r="DK39" s="5">
        <v>175769</v>
      </c>
      <c r="DL39" s="5">
        <v>184528</v>
      </c>
      <c r="DM39" s="5">
        <v>179404</v>
      </c>
      <c r="DN39" s="5">
        <v>176409</v>
      </c>
      <c r="DO39" s="5">
        <v>198132</v>
      </c>
      <c r="DP39" s="5">
        <v>166895</v>
      </c>
      <c r="DQ39" s="5">
        <v>159239</v>
      </c>
      <c r="DR39" s="5">
        <v>159610</v>
      </c>
      <c r="DS39" s="5">
        <v>156991</v>
      </c>
      <c r="DT39" s="5">
        <v>167696</v>
      </c>
      <c r="DU39" s="5">
        <v>156699</v>
      </c>
      <c r="DV39" s="5">
        <v>129702</v>
      </c>
      <c r="DW39" s="5">
        <v>94456</v>
      </c>
      <c r="DX39" s="5">
        <v>87355</v>
      </c>
      <c r="DY39" s="5">
        <v>91590</v>
      </c>
      <c r="DZ39" s="5">
        <v>87626</v>
      </c>
      <c r="EA39" s="5">
        <v>20415</v>
      </c>
      <c r="EB39" s="5">
        <v>30256</v>
      </c>
      <c r="EC39" s="5">
        <v>30577</v>
      </c>
      <c r="ED39" s="5">
        <v>23610</v>
      </c>
      <c r="EE39" s="5">
        <v>30005</v>
      </c>
      <c r="EF39" s="5">
        <v>42237</v>
      </c>
      <c r="EG39" s="5">
        <v>31815</v>
      </c>
      <c r="EH39" s="5">
        <v>15624</v>
      </c>
      <c r="EI39" s="5">
        <v>8363</v>
      </c>
      <c r="EJ39" s="5">
        <v>4109</v>
      </c>
      <c r="EK39" s="5">
        <v>14584</v>
      </c>
      <c r="EL39" s="5">
        <v>13032</v>
      </c>
      <c r="EM39" s="5">
        <v>11884</v>
      </c>
      <c r="EN39" s="5">
        <v>5689</v>
      </c>
      <c r="EO39" s="5">
        <v>3831</v>
      </c>
      <c r="EP39" s="5">
        <v>2225</v>
      </c>
      <c r="EQ39" s="5">
        <v>5348</v>
      </c>
      <c r="ER39" s="5">
        <v>4917</v>
      </c>
      <c r="ES39" s="5">
        <v>2204</v>
      </c>
      <c r="ET39" s="5">
        <v>1503</v>
      </c>
      <c r="EU39" s="5">
        <v>4014</v>
      </c>
      <c r="EV39" s="5">
        <v>8569</v>
      </c>
      <c r="EW39" s="5">
        <v>7224</v>
      </c>
      <c r="EX39" s="5">
        <v>22987</v>
      </c>
      <c r="EY39" s="5">
        <v>6341</v>
      </c>
      <c r="EZ39" s="5">
        <v>9456</v>
      </c>
      <c r="FA39" s="5">
        <v>7726</v>
      </c>
      <c r="FB39" s="5">
        <v>7642</v>
      </c>
      <c r="FC39" s="5">
        <v>13451</v>
      </c>
      <c r="FD39" s="5">
        <v>2732</v>
      </c>
      <c r="FE39" s="5">
        <v>5014</v>
      </c>
      <c r="FF39" s="5">
        <v>2001</v>
      </c>
      <c r="FG39" s="5">
        <v>0</v>
      </c>
      <c r="FH39" s="5">
        <v>0</v>
      </c>
      <c r="FI39" s="5">
        <v>0</v>
      </c>
      <c r="FJ39" s="5">
        <v>0</v>
      </c>
      <c r="FK39" s="5">
        <v>0</v>
      </c>
      <c r="FL39" s="5">
        <v>0</v>
      </c>
      <c r="FM39" s="5">
        <v>0</v>
      </c>
      <c r="FN39" s="5">
        <v>0</v>
      </c>
      <c r="FO39" s="5">
        <v>0</v>
      </c>
      <c r="FP39" s="5">
        <v>0</v>
      </c>
      <c r="FQ39" s="5">
        <v>0</v>
      </c>
      <c r="FR39" s="5">
        <v>0</v>
      </c>
      <c r="FS39" s="5">
        <v>0</v>
      </c>
      <c r="FT39" s="5">
        <v>0</v>
      </c>
      <c r="FU39" s="5" t="s">
        <v>220</v>
      </c>
      <c r="FV39" s="5" t="s">
        <v>220</v>
      </c>
      <c r="FW39" s="5" t="s">
        <v>220</v>
      </c>
      <c r="FX39" s="5" t="s">
        <v>220</v>
      </c>
      <c r="FY39" s="5" t="s">
        <v>220</v>
      </c>
      <c r="FZ39" s="5" t="s">
        <v>220</v>
      </c>
      <c r="GA39" s="5" t="s">
        <v>220</v>
      </c>
      <c r="GB39" s="5" t="s">
        <v>220</v>
      </c>
      <c r="GC39" s="5" t="s">
        <v>220</v>
      </c>
      <c r="GD39" s="5" t="s">
        <v>220</v>
      </c>
      <c r="GE39" s="5" t="s">
        <v>220</v>
      </c>
      <c r="GF39" s="5" t="s">
        <v>220</v>
      </c>
      <c r="GG39" s="5" t="s">
        <v>220</v>
      </c>
      <c r="GH39" s="5" t="s">
        <v>220</v>
      </c>
      <c r="GI39" s="5" t="s">
        <v>220</v>
      </c>
      <c r="GJ39" s="5" t="s">
        <v>220</v>
      </c>
      <c r="GK39" s="5" t="s">
        <v>220</v>
      </c>
      <c r="GL39" s="5" t="s">
        <v>220</v>
      </c>
      <c r="GM39" s="5">
        <v>991780</v>
      </c>
      <c r="GN39" s="5">
        <v>862458</v>
      </c>
      <c r="GO39" s="5">
        <v>760265</v>
      </c>
      <c r="GP39" s="5">
        <v>1612355</v>
      </c>
      <c r="GQ39" s="5">
        <v>1083447</v>
      </c>
      <c r="GR39" s="5">
        <v>1010058</v>
      </c>
      <c r="GS39" s="5">
        <v>739665</v>
      </c>
      <c r="GT39" s="5">
        <v>662072</v>
      </c>
      <c r="GU39" s="5">
        <v>498205</v>
      </c>
      <c r="GV39" s="5">
        <v>473754</v>
      </c>
      <c r="GW39" s="5">
        <v>611941</v>
      </c>
      <c r="GX39" s="5">
        <v>346260</v>
      </c>
      <c r="GY39" s="5">
        <v>1423519</v>
      </c>
      <c r="GZ39" s="5">
        <v>299304</v>
      </c>
      <c r="HA39" s="5">
        <v>264301</v>
      </c>
      <c r="HB39" s="5">
        <v>382974</v>
      </c>
      <c r="HC39" s="5">
        <v>346871</v>
      </c>
      <c r="HD39" s="5">
        <v>339933</v>
      </c>
      <c r="HE39" s="5">
        <v>401277</v>
      </c>
      <c r="HF39" s="5">
        <v>306084</v>
      </c>
      <c r="HG39" s="5">
        <v>270665</v>
      </c>
      <c r="HH39" s="5">
        <v>237648</v>
      </c>
      <c r="HI39" s="5">
        <v>232968</v>
      </c>
      <c r="HJ39" s="5">
        <v>263708</v>
      </c>
      <c r="HK39" s="5">
        <v>327685</v>
      </c>
      <c r="HL39" s="5">
        <v>289628</v>
      </c>
      <c r="HM39" s="5">
        <v>274048</v>
      </c>
      <c r="HN39" s="5">
        <v>240867</v>
      </c>
      <c r="HO39" s="5">
        <v>242269</v>
      </c>
      <c r="HP39" s="5">
        <v>124079</v>
      </c>
      <c r="HQ39" s="5">
        <v>128356</v>
      </c>
      <c r="HR39" s="5">
        <v>127713</v>
      </c>
      <c r="HS39" s="5">
        <v>1644488</v>
      </c>
      <c r="HT39" s="5">
        <v>1809541</v>
      </c>
      <c r="HU39" s="5">
        <v>1728862</v>
      </c>
      <c r="HV39" s="5">
        <v>1703598</v>
      </c>
      <c r="HW39" s="5">
        <v>1716162</v>
      </c>
      <c r="HX39" s="5">
        <v>1991477</v>
      </c>
      <c r="HY39" s="5">
        <v>1797709</v>
      </c>
      <c r="HZ39" s="5">
        <v>1775166</v>
      </c>
      <c r="IA39" s="5">
        <v>1754120</v>
      </c>
      <c r="IB39" s="5">
        <v>1695707</v>
      </c>
      <c r="IC39" s="5">
        <v>1567672</v>
      </c>
      <c r="ID39" s="5">
        <v>1806227</v>
      </c>
      <c r="IE39" s="5">
        <v>1880427</v>
      </c>
      <c r="IF39" s="5">
        <v>1599762</v>
      </c>
      <c r="IG39" s="5">
        <v>1365746</v>
      </c>
      <c r="IH39" s="5">
        <v>1273484</v>
      </c>
      <c r="II39" s="5">
        <v>1202602</v>
      </c>
      <c r="IJ39" s="5">
        <v>1253686</v>
      </c>
      <c r="IK39" s="5">
        <v>1469837</v>
      </c>
      <c r="IL39" s="5">
        <v>1364489</v>
      </c>
      <c r="IM39" s="5">
        <v>1304632</v>
      </c>
      <c r="IN39" s="5">
        <v>1282926</v>
      </c>
      <c r="IO39" s="5">
        <v>1257055</v>
      </c>
      <c r="IP39" s="5">
        <v>1221285</v>
      </c>
      <c r="IQ39" s="5">
        <v>1091775</v>
      </c>
      <c r="IR39" s="5">
        <v>1073591</v>
      </c>
      <c r="IS39" s="5">
        <v>1024228</v>
      </c>
      <c r="IT39" s="5">
        <v>977999</v>
      </c>
      <c r="IU39" s="5">
        <v>965240</v>
      </c>
      <c r="IV39" s="5">
        <v>883764</v>
      </c>
      <c r="IW39" s="5">
        <v>690452</v>
      </c>
      <c r="IX39" s="5">
        <v>670405</v>
      </c>
      <c r="IY39" s="5">
        <v>68624</v>
      </c>
      <c r="IZ39" s="5">
        <v>78597</v>
      </c>
      <c r="JA39" s="5">
        <v>63171</v>
      </c>
      <c r="JB39" s="5">
        <v>75476</v>
      </c>
      <c r="JC39" s="5">
        <v>82540</v>
      </c>
      <c r="JD39" s="5">
        <v>84501</v>
      </c>
      <c r="JE39" s="5">
        <v>77604</v>
      </c>
      <c r="JF39" s="5">
        <v>86700</v>
      </c>
      <c r="JG39" s="5">
        <v>101337</v>
      </c>
      <c r="JH39" s="5">
        <v>83095</v>
      </c>
      <c r="JI39" s="5">
        <v>86967</v>
      </c>
      <c r="JJ39" s="5">
        <v>54319</v>
      </c>
      <c r="JK39" s="5">
        <v>71965</v>
      </c>
      <c r="JL39" s="5">
        <v>127372</v>
      </c>
      <c r="JM39" s="5">
        <v>86229</v>
      </c>
      <c r="JN39" s="5">
        <v>114676</v>
      </c>
      <c r="JO39" s="5">
        <v>96011</v>
      </c>
      <c r="JP39" s="5">
        <v>82719</v>
      </c>
      <c r="JQ39" s="5">
        <v>100363</v>
      </c>
      <c r="JR39" s="5">
        <v>80425</v>
      </c>
      <c r="JS39" s="5">
        <v>74507</v>
      </c>
      <c r="JT39" s="5">
        <v>73975</v>
      </c>
      <c r="JU39" s="5">
        <v>67048</v>
      </c>
      <c r="JV39" s="5">
        <v>83374</v>
      </c>
      <c r="JW39" s="5">
        <v>87652</v>
      </c>
      <c r="JX39" s="5">
        <v>87685</v>
      </c>
      <c r="JY39" s="5">
        <v>101337</v>
      </c>
      <c r="JZ39" s="5">
        <v>95295</v>
      </c>
      <c r="KA39" s="5">
        <v>93103</v>
      </c>
      <c r="KB39" s="5">
        <v>84041</v>
      </c>
      <c r="KC39" s="5">
        <v>90888</v>
      </c>
      <c r="KD39" s="5">
        <v>100203</v>
      </c>
      <c r="KE39" s="5">
        <v>383654</v>
      </c>
      <c r="KF39" s="5">
        <v>369019</v>
      </c>
      <c r="KG39" s="5">
        <v>350103</v>
      </c>
      <c r="KH39" s="5">
        <v>371255</v>
      </c>
      <c r="KI39" s="5">
        <v>346106</v>
      </c>
      <c r="KJ39" s="5">
        <v>337514</v>
      </c>
      <c r="KK39" s="5">
        <v>302524</v>
      </c>
      <c r="KL39" s="5">
        <v>273654</v>
      </c>
      <c r="KM39" s="5">
        <v>259239</v>
      </c>
      <c r="KN39" s="5">
        <v>240920</v>
      </c>
      <c r="KO39" s="5">
        <v>225195</v>
      </c>
      <c r="KP39" s="5">
        <v>168482</v>
      </c>
      <c r="KQ39" s="5">
        <v>120150</v>
      </c>
      <c r="KR39" s="5">
        <v>138434</v>
      </c>
      <c r="KS39" s="5">
        <v>60830</v>
      </c>
      <c r="KT39" s="5">
        <v>85822</v>
      </c>
      <c r="KU39" s="5">
        <v>87214</v>
      </c>
      <c r="KV39" s="5">
        <v>100030</v>
      </c>
      <c r="KW39" s="5">
        <v>76062</v>
      </c>
      <c r="KX39" s="5">
        <v>16366</v>
      </c>
      <c r="KY39" s="5">
        <v>11657</v>
      </c>
      <c r="KZ39" s="5">
        <v>10926</v>
      </c>
      <c r="LA39" s="5">
        <v>9233</v>
      </c>
      <c r="LB39" s="5">
        <v>9061</v>
      </c>
      <c r="LC39" s="5">
        <v>8461</v>
      </c>
      <c r="LD39" s="5">
        <v>7076</v>
      </c>
      <c r="LE39" s="5">
        <v>7029</v>
      </c>
      <c r="LF39" s="5">
        <v>6920</v>
      </c>
      <c r="LG39" s="5">
        <v>4686</v>
      </c>
      <c r="LH39" s="5">
        <v>3419</v>
      </c>
      <c r="LI39" s="5">
        <v>4529</v>
      </c>
      <c r="LJ39" s="5">
        <v>4517</v>
      </c>
      <c r="LK39" s="5">
        <v>610</v>
      </c>
      <c r="LL39" s="5">
        <v>721</v>
      </c>
      <c r="LM39" s="5">
        <v>880</v>
      </c>
      <c r="LN39" s="5">
        <v>292</v>
      </c>
      <c r="LO39" s="5">
        <v>0</v>
      </c>
      <c r="LP39" s="5">
        <v>0</v>
      </c>
      <c r="LQ39" s="5">
        <v>0</v>
      </c>
      <c r="LR39" s="5">
        <v>0</v>
      </c>
      <c r="LS39" s="5">
        <v>0</v>
      </c>
      <c r="LT39" s="5">
        <v>0</v>
      </c>
      <c r="LU39" s="5">
        <v>0</v>
      </c>
      <c r="LV39" s="5">
        <v>0</v>
      </c>
      <c r="LW39" s="5">
        <v>0</v>
      </c>
      <c r="LX39" s="5">
        <v>0</v>
      </c>
      <c r="LY39" s="5">
        <v>0</v>
      </c>
      <c r="LZ39" s="5">
        <v>0</v>
      </c>
      <c r="MA39" s="5">
        <v>0</v>
      </c>
      <c r="MB39" s="5">
        <v>12</v>
      </c>
      <c r="MC39" s="5">
        <v>2289</v>
      </c>
      <c r="MD39" s="5">
        <v>10717</v>
      </c>
      <c r="ME39" s="5">
        <v>10270</v>
      </c>
      <c r="MF39" s="5">
        <v>10972</v>
      </c>
      <c r="MG39" s="5">
        <v>10582</v>
      </c>
      <c r="MH39" s="5">
        <v>11452</v>
      </c>
      <c r="MI39" s="5">
        <v>10695</v>
      </c>
      <c r="MJ39" s="5">
        <v>10864</v>
      </c>
      <c r="MK39" s="5">
        <v>12248</v>
      </c>
      <c r="ML39" s="5">
        <v>10792</v>
      </c>
      <c r="MM39" s="5">
        <v>8166</v>
      </c>
      <c r="MN39" s="5">
        <v>7743</v>
      </c>
      <c r="MO39" s="5">
        <v>8594</v>
      </c>
      <c r="MP39" s="5">
        <v>6492</v>
      </c>
      <c r="MQ39" s="5">
        <v>7441</v>
      </c>
      <c r="MR39" s="5">
        <v>7927</v>
      </c>
      <c r="MS39" s="5">
        <v>6830</v>
      </c>
      <c r="MT39" s="5">
        <v>6921</v>
      </c>
      <c r="MU39" s="5">
        <v>6887</v>
      </c>
      <c r="MV39" s="5">
        <v>6180</v>
      </c>
      <c r="MW39" s="5">
        <v>8205</v>
      </c>
      <c r="MX39" s="5">
        <v>8300</v>
      </c>
      <c r="MY39" s="5">
        <v>8522</v>
      </c>
      <c r="MZ39" s="5">
        <v>7950</v>
      </c>
      <c r="NA39" s="5">
        <v>8609</v>
      </c>
      <c r="NB39" s="5">
        <v>7236</v>
      </c>
      <c r="NC39" s="5">
        <v>0</v>
      </c>
      <c r="ND39" s="5">
        <v>0</v>
      </c>
      <c r="NE39" s="5" t="s">
        <v>220</v>
      </c>
      <c r="NF39" s="5" t="s">
        <v>220</v>
      </c>
      <c r="NG39" s="5" t="s">
        <v>220</v>
      </c>
      <c r="NH39" s="5" t="s">
        <v>220</v>
      </c>
      <c r="NI39" s="5" t="s">
        <v>220</v>
      </c>
      <c r="NJ39" s="5" t="s">
        <v>220</v>
      </c>
      <c r="NK39" s="5" t="s">
        <v>220</v>
      </c>
      <c r="NL39" s="5" t="s">
        <v>220</v>
      </c>
      <c r="NM39" s="5" t="s">
        <v>220</v>
      </c>
      <c r="NN39" s="5" t="s">
        <v>220</v>
      </c>
      <c r="NO39" s="5" t="s">
        <v>220</v>
      </c>
      <c r="NP39" s="5" t="s">
        <v>220</v>
      </c>
      <c r="NQ39" s="5" t="s">
        <v>220</v>
      </c>
      <c r="NR39" s="5" t="s">
        <v>220</v>
      </c>
      <c r="NS39" s="5" t="s">
        <v>220</v>
      </c>
      <c r="NT39" s="5" t="s">
        <v>220</v>
      </c>
      <c r="NU39" s="5" t="s">
        <v>220</v>
      </c>
      <c r="NV39" s="5" t="s">
        <v>220</v>
      </c>
      <c r="NW39" s="5">
        <v>0</v>
      </c>
      <c r="NX39" s="5">
        <v>0</v>
      </c>
      <c r="NY39" s="5">
        <v>0</v>
      </c>
      <c r="NZ39" s="5">
        <v>0</v>
      </c>
      <c r="OA39" s="5">
        <v>0</v>
      </c>
      <c r="OB39" s="5">
        <v>0</v>
      </c>
      <c r="OC39" s="5">
        <v>0</v>
      </c>
      <c r="OD39" s="5">
        <v>0</v>
      </c>
      <c r="OE39" s="5">
        <v>0</v>
      </c>
      <c r="OF39" s="5">
        <v>0</v>
      </c>
      <c r="OG39" s="5">
        <v>0</v>
      </c>
      <c r="OH39" s="5">
        <v>0</v>
      </c>
      <c r="OI39" s="5">
        <v>0</v>
      </c>
      <c r="OJ39" s="5">
        <v>0</v>
      </c>
      <c r="OK39" s="5" t="s">
        <v>220</v>
      </c>
      <c r="OL39" s="5" t="s">
        <v>220</v>
      </c>
      <c r="OM39" s="5" t="s">
        <v>220</v>
      </c>
      <c r="ON39" s="5" t="s">
        <v>220</v>
      </c>
      <c r="OO39" s="5" t="s">
        <v>220</v>
      </c>
      <c r="OP39" s="5" t="s">
        <v>220</v>
      </c>
      <c r="OQ39" s="5" t="s">
        <v>220</v>
      </c>
      <c r="OR39" s="5" t="s">
        <v>220</v>
      </c>
      <c r="OS39" s="5" t="s">
        <v>220</v>
      </c>
      <c r="OT39" s="5" t="s">
        <v>220</v>
      </c>
      <c r="OU39" s="5" t="s">
        <v>220</v>
      </c>
      <c r="OV39" s="5" t="s">
        <v>220</v>
      </c>
      <c r="OW39" s="5" t="s">
        <v>220</v>
      </c>
      <c r="OX39" s="5" t="s">
        <v>220</v>
      </c>
      <c r="OY39" s="5" t="s">
        <v>220</v>
      </c>
      <c r="OZ39" s="5" t="s">
        <v>220</v>
      </c>
      <c r="PA39" s="5" t="s">
        <v>220</v>
      </c>
      <c r="PB39" s="5" t="s">
        <v>220</v>
      </c>
      <c r="PC39" s="5">
        <v>85937</v>
      </c>
      <c r="PD39" s="5">
        <v>78209</v>
      </c>
      <c r="PE39" s="5">
        <v>69711</v>
      </c>
      <c r="PF39" s="5">
        <v>60160</v>
      </c>
      <c r="PG39" s="5">
        <v>75120</v>
      </c>
      <c r="PH39" s="5">
        <v>75197</v>
      </c>
      <c r="PI39" s="5">
        <v>84060</v>
      </c>
      <c r="PJ39" s="5">
        <v>73671</v>
      </c>
      <c r="PK39" s="5">
        <v>66751</v>
      </c>
      <c r="PL39" s="5">
        <v>59543</v>
      </c>
      <c r="PM39" s="5">
        <v>62845</v>
      </c>
      <c r="PN39" s="5">
        <v>79808</v>
      </c>
      <c r="PO39" s="5">
        <v>78321</v>
      </c>
      <c r="PP39" s="5">
        <v>78880</v>
      </c>
      <c r="PQ39" s="5">
        <v>72080</v>
      </c>
      <c r="PR39" s="5">
        <v>65812</v>
      </c>
      <c r="PS39" s="5">
        <v>64207</v>
      </c>
      <c r="PT39" s="5">
        <v>55365</v>
      </c>
      <c r="PU39" s="5">
        <v>53152</v>
      </c>
      <c r="PV39" s="5">
        <v>44838</v>
      </c>
      <c r="PW39" s="5">
        <v>45789</v>
      </c>
      <c r="PX39" s="5">
        <v>37367</v>
      </c>
      <c r="PY39" s="5">
        <v>36973</v>
      </c>
      <c r="PZ39" s="5">
        <v>38519</v>
      </c>
      <c r="QA39" s="5">
        <v>42239</v>
      </c>
      <c r="QB39" s="5">
        <v>44209</v>
      </c>
      <c r="QC39" s="5">
        <v>39454</v>
      </c>
      <c r="QD39" s="5">
        <v>39553</v>
      </c>
      <c r="QE39" s="5">
        <v>40607</v>
      </c>
      <c r="QF39" s="5">
        <v>28126</v>
      </c>
      <c r="QG39" s="5">
        <v>27497</v>
      </c>
      <c r="QH39" s="5">
        <v>26172</v>
      </c>
      <c r="QI39" s="5">
        <v>151708</v>
      </c>
      <c r="QJ39" s="5">
        <v>124429</v>
      </c>
      <c r="QK39" s="5">
        <v>116086</v>
      </c>
      <c r="QL39" s="5">
        <v>107629</v>
      </c>
      <c r="QM39" s="5">
        <v>96370</v>
      </c>
      <c r="QN39" s="5">
        <v>108580</v>
      </c>
      <c r="QO39" s="5">
        <v>119822</v>
      </c>
      <c r="QP39" s="5">
        <v>105680</v>
      </c>
      <c r="QQ39" s="5">
        <v>109235</v>
      </c>
      <c r="QR39" s="5">
        <v>73740</v>
      </c>
      <c r="QS39" s="5">
        <v>79643</v>
      </c>
      <c r="QT39" s="5">
        <v>74313</v>
      </c>
      <c r="QU39" s="5">
        <v>72400</v>
      </c>
      <c r="QV39" s="5">
        <v>95771</v>
      </c>
      <c r="QW39" s="5">
        <v>61934</v>
      </c>
      <c r="QX39" s="5">
        <v>48461</v>
      </c>
      <c r="QY39" s="5">
        <v>54096</v>
      </c>
      <c r="QZ39" s="5">
        <v>58782</v>
      </c>
      <c r="RA39" s="5">
        <v>52860</v>
      </c>
      <c r="RB39" s="5">
        <v>48645</v>
      </c>
      <c r="RC39" s="5">
        <v>53166</v>
      </c>
      <c r="RD39" s="5">
        <v>54315</v>
      </c>
      <c r="RE39" s="5">
        <v>55865</v>
      </c>
      <c r="RF39" s="5">
        <v>36441</v>
      </c>
      <c r="RG39" s="5">
        <v>42129</v>
      </c>
      <c r="RH39" s="5">
        <v>46961</v>
      </c>
      <c r="RI39" s="5">
        <v>46528</v>
      </c>
      <c r="RJ39" s="5">
        <v>50849</v>
      </c>
      <c r="RK39" s="5">
        <v>37014</v>
      </c>
      <c r="RL39" s="5">
        <v>29161</v>
      </c>
      <c r="RM39" s="5">
        <v>27836</v>
      </c>
      <c r="RN39" s="5">
        <v>26991</v>
      </c>
      <c r="RO39" s="5">
        <v>63991</v>
      </c>
      <c r="RP39" s="5">
        <v>63710</v>
      </c>
      <c r="RQ39" s="5">
        <v>61010</v>
      </c>
      <c r="RR39" s="5">
        <v>69143</v>
      </c>
      <c r="RS39" s="5">
        <v>78263</v>
      </c>
      <c r="RT39" s="5">
        <v>84296</v>
      </c>
      <c r="RU39" s="5">
        <v>82676</v>
      </c>
      <c r="RV39" s="5">
        <v>76633</v>
      </c>
      <c r="RW39" s="5">
        <v>83684</v>
      </c>
      <c r="RX39" s="5">
        <v>70360</v>
      </c>
      <c r="RY39" s="5">
        <v>61549</v>
      </c>
      <c r="RZ39" s="5">
        <v>65632</v>
      </c>
      <c r="SA39" s="5">
        <v>55372</v>
      </c>
      <c r="SB39" s="5">
        <v>53386</v>
      </c>
      <c r="SC39" s="5">
        <v>50943</v>
      </c>
      <c r="SD39" s="5">
        <v>48742</v>
      </c>
      <c r="SE39" s="5">
        <v>47961</v>
      </c>
      <c r="SF39" s="5">
        <v>47263</v>
      </c>
      <c r="SG39" s="5">
        <v>44311</v>
      </c>
      <c r="SH39" s="5">
        <v>40475</v>
      </c>
      <c r="SI39" s="5">
        <v>40968</v>
      </c>
      <c r="SJ39" s="5">
        <v>42094</v>
      </c>
      <c r="SK39" s="5">
        <v>40007</v>
      </c>
      <c r="SL39" s="5">
        <v>56900</v>
      </c>
      <c r="SM39" s="5">
        <v>51106</v>
      </c>
      <c r="SN39" s="5">
        <v>47429</v>
      </c>
      <c r="SO39" s="5">
        <v>42960</v>
      </c>
      <c r="SP39" s="5">
        <v>42768</v>
      </c>
      <c r="SQ39" s="5">
        <v>49051</v>
      </c>
      <c r="SR39" s="5">
        <v>41399</v>
      </c>
      <c r="SS39" s="5">
        <v>41490</v>
      </c>
      <c r="ST39" s="5">
        <v>35135</v>
      </c>
      <c r="SU39" s="5">
        <v>164109</v>
      </c>
      <c r="SV39" s="5">
        <v>160662</v>
      </c>
      <c r="SW39" s="5">
        <v>123818</v>
      </c>
      <c r="SX39" s="5">
        <v>107131</v>
      </c>
      <c r="SY39" s="5">
        <v>103218</v>
      </c>
      <c r="SZ39" s="5">
        <v>105188</v>
      </c>
      <c r="TA39" s="5">
        <v>82970</v>
      </c>
      <c r="TB39" s="5">
        <v>84687</v>
      </c>
      <c r="TC39" s="5">
        <v>79255</v>
      </c>
      <c r="TD39" s="5">
        <v>63443</v>
      </c>
      <c r="TE39" s="5">
        <v>52326</v>
      </c>
      <c r="TF39" s="5">
        <v>31113</v>
      </c>
      <c r="TG39" s="5">
        <v>31479</v>
      </c>
      <c r="TH39" s="5">
        <v>32026</v>
      </c>
      <c r="TI39" s="5">
        <v>5465</v>
      </c>
      <c r="TJ39" s="5">
        <v>5287</v>
      </c>
      <c r="TK39" s="5">
        <v>5786</v>
      </c>
      <c r="TL39" s="5">
        <v>6514</v>
      </c>
      <c r="TM39" s="5">
        <v>11897</v>
      </c>
      <c r="TN39" s="5">
        <v>13427</v>
      </c>
      <c r="TO39" s="5">
        <v>28049</v>
      </c>
      <c r="TP39" s="5">
        <v>25677</v>
      </c>
      <c r="TQ39" s="5">
        <v>26353</v>
      </c>
      <c r="TR39" s="5">
        <v>22310</v>
      </c>
      <c r="TS39" s="5">
        <v>22436</v>
      </c>
      <c r="TT39" s="5">
        <v>17339</v>
      </c>
      <c r="TU39" s="5">
        <v>15537</v>
      </c>
      <c r="TV39" s="5">
        <v>16036</v>
      </c>
      <c r="TW39" s="5">
        <v>8670</v>
      </c>
      <c r="TX39" s="5">
        <v>5332</v>
      </c>
      <c r="TY39" s="5">
        <v>5611</v>
      </c>
      <c r="TZ39" s="5">
        <v>5880</v>
      </c>
      <c r="UA39" s="5">
        <v>77</v>
      </c>
      <c r="UB39" s="5">
        <v>365</v>
      </c>
      <c r="UC39" s="5">
        <v>378</v>
      </c>
      <c r="UD39" s="5">
        <v>165</v>
      </c>
      <c r="UE39" s="5">
        <v>199</v>
      </c>
      <c r="UF39" s="5">
        <v>279</v>
      </c>
      <c r="UG39" s="5">
        <v>72</v>
      </c>
      <c r="UH39" s="5">
        <v>222</v>
      </c>
      <c r="UI39" s="5">
        <v>223</v>
      </c>
      <c r="UJ39" s="5">
        <v>75</v>
      </c>
      <c r="UK39" s="5">
        <v>84</v>
      </c>
      <c r="UL39" s="5">
        <v>180</v>
      </c>
      <c r="UM39" s="5">
        <v>386</v>
      </c>
      <c r="UN39" s="5">
        <v>752</v>
      </c>
      <c r="UO39" s="5">
        <v>1453</v>
      </c>
      <c r="UP39" s="5">
        <v>1250</v>
      </c>
      <c r="UQ39" s="5">
        <v>1415</v>
      </c>
      <c r="UR39" s="5">
        <v>2151</v>
      </c>
      <c r="US39" s="5">
        <v>2275</v>
      </c>
      <c r="UT39" s="5">
        <v>2340</v>
      </c>
      <c r="UU39" s="5">
        <v>1265</v>
      </c>
      <c r="UV39" s="5">
        <v>1242</v>
      </c>
      <c r="UW39" s="5">
        <v>2159</v>
      </c>
      <c r="UX39" s="5">
        <v>4570</v>
      </c>
      <c r="UY39" s="5">
        <v>3576</v>
      </c>
      <c r="UZ39" s="5">
        <v>2558</v>
      </c>
      <c r="VA39" s="5">
        <v>2926</v>
      </c>
      <c r="VB39" s="5">
        <v>2273</v>
      </c>
      <c r="VC39" s="5">
        <v>3483</v>
      </c>
      <c r="VD39" s="5">
        <v>4316</v>
      </c>
      <c r="VE39" s="5">
        <v>3820</v>
      </c>
      <c r="VF39" s="5">
        <v>3221</v>
      </c>
      <c r="VG39" s="5">
        <v>97589</v>
      </c>
      <c r="VH39" s="5">
        <v>110376</v>
      </c>
      <c r="VI39" s="5">
        <v>140716</v>
      </c>
      <c r="VJ39" s="5">
        <v>137890</v>
      </c>
      <c r="VK39" s="5">
        <v>149453</v>
      </c>
      <c r="VL39" s="5">
        <v>140103</v>
      </c>
      <c r="VM39" s="5">
        <v>173639</v>
      </c>
      <c r="VN39" s="5">
        <v>174952</v>
      </c>
      <c r="VO39" s="5">
        <v>177258</v>
      </c>
      <c r="VP39" s="5">
        <v>242520</v>
      </c>
      <c r="VQ39" s="5">
        <v>202282</v>
      </c>
      <c r="VR39" s="5">
        <v>194528</v>
      </c>
      <c r="VS39" s="5">
        <v>164166</v>
      </c>
      <c r="VT39" s="5">
        <v>164302</v>
      </c>
      <c r="VU39" s="5">
        <v>158825</v>
      </c>
      <c r="VV39" s="5">
        <v>122833</v>
      </c>
      <c r="VW39" s="5">
        <v>165089</v>
      </c>
      <c r="VX39" s="5">
        <v>111178</v>
      </c>
      <c r="VY39" s="5">
        <v>118065</v>
      </c>
      <c r="VZ39" s="5">
        <v>115236</v>
      </c>
      <c r="WA39" s="5">
        <v>134644</v>
      </c>
      <c r="WB39" s="5">
        <v>131076</v>
      </c>
      <c r="WC39" s="5">
        <v>129497</v>
      </c>
      <c r="WD39" s="5">
        <v>144016</v>
      </c>
      <c r="WE39" s="5">
        <v>142259</v>
      </c>
      <c r="WF39" s="5">
        <v>130941</v>
      </c>
      <c r="WG39" s="5">
        <v>118986</v>
      </c>
      <c r="WH39" s="5">
        <v>103492</v>
      </c>
      <c r="WI39" s="5">
        <v>91781</v>
      </c>
      <c r="WJ39" s="5">
        <v>101966</v>
      </c>
      <c r="WK39" s="5">
        <v>112966</v>
      </c>
      <c r="WL39" s="5">
        <v>97261</v>
      </c>
      <c r="WM39" s="5">
        <v>4578</v>
      </c>
      <c r="WN39" s="5">
        <v>5888</v>
      </c>
      <c r="WO39" s="5">
        <v>4580</v>
      </c>
      <c r="WP39" s="5">
        <v>4288</v>
      </c>
      <c r="WQ39" s="5">
        <v>4141</v>
      </c>
      <c r="WR39" s="5">
        <v>4835</v>
      </c>
      <c r="WS39" s="5">
        <v>5075</v>
      </c>
      <c r="WT39" s="5">
        <v>5934</v>
      </c>
      <c r="WU39" s="5">
        <v>4516</v>
      </c>
      <c r="WV39" s="5">
        <v>5020</v>
      </c>
      <c r="WW39" s="5">
        <v>4858</v>
      </c>
      <c r="WX39" s="5">
        <v>4614</v>
      </c>
      <c r="WY39" s="5">
        <v>3838</v>
      </c>
      <c r="WZ39" s="5">
        <v>3601</v>
      </c>
      <c r="XA39" s="5">
        <v>4083</v>
      </c>
      <c r="XB39" s="5">
        <v>2357</v>
      </c>
      <c r="XC39" s="5">
        <v>1800</v>
      </c>
      <c r="XD39" s="5">
        <v>2079</v>
      </c>
      <c r="XE39" s="5">
        <v>2163</v>
      </c>
      <c r="XF39" s="5">
        <v>1326</v>
      </c>
      <c r="XG39" s="5">
        <v>1976</v>
      </c>
      <c r="XH39" s="5">
        <v>1633</v>
      </c>
      <c r="XI39" s="5">
        <v>2784</v>
      </c>
      <c r="XJ39" s="5">
        <v>2639</v>
      </c>
      <c r="XK39" s="5">
        <v>3581</v>
      </c>
      <c r="XL39" s="5">
        <v>3842</v>
      </c>
      <c r="XM39" s="5">
        <v>5753</v>
      </c>
      <c r="XN39" s="5">
        <v>5460</v>
      </c>
      <c r="XO39" s="5">
        <v>4322</v>
      </c>
      <c r="XP39" s="5">
        <v>4857</v>
      </c>
      <c r="XQ39" s="5">
        <v>4371</v>
      </c>
      <c r="XR39" s="5">
        <v>3265</v>
      </c>
      <c r="XS39" s="2">
        <v>4254</v>
      </c>
      <c r="XT39" s="3" t="s">
        <v>222</v>
      </c>
      <c r="XU39" s="3" t="s">
        <v>222</v>
      </c>
      <c r="XV39" s="3" t="s">
        <v>222</v>
      </c>
      <c r="XW39" s="3" t="s">
        <v>221</v>
      </c>
      <c r="XX39" s="3" t="s">
        <v>222</v>
      </c>
      <c r="XY39" s="3" t="s">
        <v>222</v>
      </c>
      <c r="XZ39" s="3" t="s">
        <v>245</v>
      </c>
    </row>
    <row r="40" spans="1:650" x14ac:dyDescent="0.3">
      <c r="A40" s="1" t="s">
        <v>38</v>
      </c>
      <c r="B40" s="2">
        <v>4017451</v>
      </c>
      <c r="C40" s="5">
        <v>2700</v>
      </c>
      <c r="D40" s="5">
        <v>-14917</v>
      </c>
      <c r="E40" s="5">
        <v>1836</v>
      </c>
      <c r="F40" s="5">
        <v>3921</v>
      </c>
      <c r="G40" s="5">
        <v>3642</v>
      </c>
      <c r="H40" s="5">
        <v>6330</v>
      </c>
      <c r="I40" s="5">
        <v>9568</v>
      </c>
      <c r="J40" s="5">
        <v>14228</v>
      </c>
      <c r="K40" s="5">
        <v>7757</v>
      </c>
      <c r="L40" s="5">
        <v>6741</v>
      </c>
      <c r="M40" s="5">
        <v>10625</v>
      </c>
      <c r="N40" s="5">
        <v>1710</v>
      </c>
      <c r="O40" s="5">
        <v>2456</v>
      </c>
      <c r="P40" s="5">
        <v>1959</v>
      </c>
      <c r="Q40" s="5">
        <v>3934</v>
      </c>
      <c r="R40" s="5">
        <v>3388</v>
      </c>
      <c r="S40" s="5">
        <v>174</v>
      </c>
      <c r="T40" s="5">
        <v>2973</v>
      </c>
      <c r="U40" s="5">
        <v>19928</v>
      </c>
      <c r="V40" s="5">
        <v>813</v>
      </c>
      <c r="W40" s="5">
        <v>20106</v>
      </c>
      <c r="X40" s="5">
        <v>0</v>
      </c>
      <c r="Y40" s="5">
        <v>0</v>
      </c>
      <c r="Z40" s="5">
        <v>0</v>
      </c>
      <c r="AA40" s="5">
        <v>0</v>
      </c>
      <c r="AB40" s="5">
        <v>0</v>
      </c>
      <c r="AC40" s="5">
        <v>0</v>
      </c>
      <c r="AD40" s="5">
        <v>0</v>
      </c>
      <c r="AE40" s="5">
        <v>0</v>
      </c>
      <c r="AF40" s="5">
        <v>0</v>
      </c>
      <c r="AG40" s="5">
        <v>0</v>
      </c>
      <c r="AH40" s="5">
        <v>0</v>
      </c>
      <c r="AI40" s="5">
        <v>0</v>
      </c>
      <c r="AJ40" s="5">
        <v>0</v>
      </c>
      <c r="AK40" s="5">
        <v>-37267</v>
      </c>
      <c r="AL40" s="5">
        <v>95671</v>
      </c>
      <c r="AM40" s="5">
        <v>58625</v>
      </c>
      <c r="AN40" s="5">
        <v>27303</v>
      </c>
      <c r="AO40" s="5">
        <v>39651</v>
      </c>
      <c r="AP40" s="5">
        <v>83601</v>
      </c>
      <c r="AQ40" s="5">
        <v>65442</v>
      </c>
      <c r="AR40" s="5">
        <v>43073</v>
      </c>
      <c r="AS40" s="5">
        <v>131569</v>
      </c>
      <c r="AT40" s="5">
        <v>391193</v>
      </c>
      <c r="AU40" s="5">
        <v>277412</v>
      </c>
      <c r="AV40" s="5">
        <v>39134</v>
      </c>
      <c r="AW40" s="5">
        <v>50694</v>
      </c>
      <c r="AX40" s="5">
        <v>165750</v>
      </c>
      <c r="AY40" s="5">
        <v>57474</v>
      </c>
      <c r="AZ40" s="5">
        <v>78985</v>
      </c>
      <c r="BA40" s="5">
        <v>4789</v>
      </c>
      <c r="BB40" s="5">
        <v>21202</v>
      </c>
      <c r="BC40" s="5">
        <v>16700</v>
      </c>
      <c r="BD40" s="5">
        <v>30334</v>
      </c>
      <c r="BE40" s="5">
        <v>15748</v>
      </c>
      <c r="BF40" s="5">
        <v>26683</v>
      </c>
      <c r="BG40" s="5">
        <v>50939</v>
      </c>
      <c r="BH40" s="5">
        <v>19781</v>
      </c>
      <c r="BI40" s="5">
        <v>19713</v>
      </c>
      <c r="BJ40" s="5">
        <v>22759</v>
      </c>
      <c r="BK40" s="5">
        <v>1001546</v>
      </c>
      <c r="BL40" s="5">
        <v>12893</v>
      </c>
      <c r="BM40" s="5">
        <v>34755</v>
      </c>
      <c r="BN40" s="5">
        <v>17463</v>
      </c>
      <c r="BO40" s="5">
        <v>5318</v>
      </c>
      <c r="BP40" s="5">
        <v>-514</v>
      </c>
      <c r="BQ40" s="5">
        <v>-1003</v>
      </c>
      <c r="BR40" s="5">
        <v>4955</v>
      </c>
      <c r="BS40" s="5">
        <v>14497</v>
      </c>
      <c r="BT40" s="5">
        <v>14488</v>
      </c>
      <c r="BU40" s="5">
        <v>10744</v>
      </c>
      <c r="BV40" s="5">
        <v>15412</v>
      </c>
      <c r="BW40" s="5">
        <v>8508</v>
      </c>
      <c r="BX40" s="5">
        <v>5783</v>
      </c>
      <c r="BY40" s="5">
        <v>5441</v>
      </c>
      <c r="BZ40" s="5">
        <v>2508</v>
      </c>
      <c r="CA40" s="5">
        <v>6626</v>
      </c>
      <c r="CB40" s="5">
        <v>3539</v>
      </c>
      <c r="CC40" s="5">
        <v>4159</v>
      </c>
      <c r="CD40" s="5">
        <v>2903</v>
      </c>
      <c r="CE40" s="5">
        <v>-117</v>
      </c>
      <c r="CF40" s="5">
        <v>3164</v>
      </c>
      <c r="CG40" s="5">
        <v>23893</v>
      </c>
      <c r="CH40" s="5">
        <v>2947</v>
      </c>
      <c r="CI40" s="5">
        <v>7802</v>
      </c>
      <c r="CJ40" s="5">
        <v>13461</v>
      </c>
      <c r="CK40" s="5">
        <v>18133</v>
      </c>
      <c r="CL40" s="5">
        <v>38810</v>
      </c>
      <c r="CM40" s="5">
        <v>24027</v>
      </c>
      <c r="CN40" s="5">
        <v>3412</v>
      </c>
      <c r="CO40" s="5">
        <v>13130</v>
      </c>
      <c r="CP40" s="5">
        <v>1594</v>
      </c>
      <c r="CQ40" s="5">
        <v>12420</v>
      </c>
      <c r="CR40" s="5">
        <v>2373</v>
      </c>
      <c r="CS40" s="5">
        <v>14107</v>
      </c>
      <c r="CT40" s="5">
        <v>973</v>
      </c>
      <c r="CU40" s="5">
        <v>80764</v>
      </c>
      <c r="CV40" s="5">
        <v>62449</v>
      </c>
      <c r="CW40" s="5">
        <v>69271</v>
      </c>
      <c r="CX40" s="5">
        <v>85476</v>
      </c>
      <c r="CY40" s="5">
        <v>84046</v>
      </c>
      <c r="CZ40" s="5">
        <v>47364</v>
      </c>
      <c r="DA40" s="5">
        <v>76614</v>
      </c>
      <c r="DB40" s="5">
        <v>118753</v>
      </c>
      <c r="DC40" s="5">
        <v>125669</v>
      </c>
      <c r="DD40" s="5">
        <v>60277</v>
      </c>
      <c r="DE40" s="5">
        <v>67945</v>
      </c>
      <c r="DF40" s="5">
        <v>42412</v>
      </c>
      <c r="DG40" s="5">
        <v>73859</v>
      </c>
      <c r="DH40" s="5">
        <v>93792</v>
      </c>
      <c r="DI40" s="5">
        <v>43216</v>
      </c>
      <c r="DJ40" s="5">
        <v>41413</v>
      </c>
      <c r="DK40" s="5">
        <v>12511</v>
      </c>
      <c r="DL40" s="5">
        <v>26759</v>
      </c>
      <c r="DM40" s="5">
        <v>41834</v>
      </c>
      <c r="DN40" s="5">
        <v>25959</v>
      </c>
      <c r="DO40" s="5">
        <v>34861</v>
      </c>
      <c r="DP40" s="5">
        <v>35667</v>
      </c>
      <c r="DQ40" s="5">
        <v>41733</v>
      </c>
      <c r="DR40" s="5">
        <v>33108</v>
      </c>
      <c r="DS40" s="5">
        <v>29135</v>
      </c>
      <c r="DT40" s="5">
        <v>24884</v>
      </c>
      <c r="DU40" s="5">
        <v>31377</v>
      </c>
      <c r="DV40" s="5">
        <v>18774</v>
      </c>
      <c r="DW40" s="5">
        <v>34599</v>
      </c>
      <c r="DX40" s="5">
        <v>41068</v>
      </c>
      <c r="DY40" s="5">
        <v>26849</v>
      </c>
      <c r="DZ40" s="5">
        <v>18147</v>
      </c>
      <c r="EA40" s="5">
        <v>-269</v>
      </c>
      <c r="EB40" s="5">
        <v>766</v>
      </c>
      <c r="EC40" s="5">
        <v>214</v>
      </c>
      <c r="ED40" s="5">
        <v>623</v>
      </c>
      <c r="EE40" s="5">
        <v>-79</v>
      </c>
      <c r="EF40" s="5">
        <v>-415</v>
      </c>
      <c r="EG40" s="5">
        <v>2614</v>
      </c>
      <c r="EH40" s="5">
        <v>3087</v>
      </c>
      <c r="EI40" s="5">
        <v>537</v>
      </c>
      <c r="EJ40" s="5">
        <v>234</v>
      </c>
      <c r="EK40" s="5">
        <v>-738</v>
      </c>
      <c r="EL40" s="5">
        <v>1088</v>
      </c>
      <c r="EM40" s="5">
        <v>550</v>
      </c>
      <c r="EN40" s="5">
        <v>841</v>
      </c>
      <c r="EO40" s="5">
        <v>598</v>
      </c>
      <c r="EP40" s="5">
        <v>-38</v>
      </c>
      <c r="EQ40" s="5">
        <v>26</v>
      </c>
      <c r="ER40" s="5">
        <v>132</v>
      </c>
      <c r="ES40" s="5">
        <v>573</v>
      </c>
      <c r="ET40" s="5">
        <v>221</v>
      </c>
      <c r="EU40" s="5">
        <v>-86</v>
      </c>
      <c r="EV40" s="5">
        <v>13771</v>
      </c>
      <c r="EW40" s="5">
        <v>15801</v>
      </c>
      <c r="EX40" s="5">
        <v>21998</v>
      </c>
      <c r="EY40" s="5">
        <v>3406</v>
      </c>
      <c r="EZ40" s="5">
        <v>1367</v>
      </c>
      <c r="FA40" s="5">
        <v>4740</v>
      </c>
      <c r="FB40" s="5">
        <v>1188</v>
      </c>
      <c r="FC40" s="5">
        <v>10040</v>
      </c>
      <c r="FD40" s="5">
        <v>4043</v>
      </c>
      <c r="FE40" s="5">
        <v>4697</v>
      </c>
      <c r="FF40" s="5">
        <v>28197</v>
      </c>
      <c r="FG40" s="5">
        <v>0</v>
      </c>
      <c r="FH40" s="5">
        <v>0</v>
      </c>
      <c r="FI40" s="5">
        <v>0</v>
      </c>
      <c r="FJ40" s="5">
        <v>0</v>
      </c>
      <c r="FK40" s="5">
        <v>0</v>
      </c>
      <c r="FL40" s="5">
        <v>0</v>
      </c>
      <c r="FM40" s="5">
        <v>0</v>
      </c>
      <c r="FN40" s="5">
        <v>0</v>
      </c>
      <c r="FO40" s="5">
        <v>0</v>
      </c>
      <c r="FP40" s="5">
        <v>0</v>
      </c>
      <c r="FQ40" s="5">
        <v>0</v>
      </c>
      <c r="FR40" s="5">
        <v>0</v>
      </c>
      <c r="FS40" s="5">
        <v>0</v>
      </c>
      <c r="FT40" s="5">
        <v>0</v>
      </c>
      <c r="FU40" s="5" t="s">
        <v>220</v>
      </c>
      <c r="FV40" s="5" t="s">
        <v>220</v>
      </c>
      <c r="FW40" s="5" t="s">
        <v>220</v>
      </c>
      <c r="FX40" s="5" t="s">
        <v>220</v>
      </c>
      <c r="FY40" s="5" t="s">
        <v>220</v>
      </c>
      <c r="FZ40" s="5" t="s">
        <v>220</v>
      </c>
      <c r="GA40" s="5" t="s">
        <v>220</v>
      </c>
      <c r="GB40" s="5" t="s">
        <v>220</v>
      </c>
      <c r="GC40" s="5" t="s">
        <v>220</v>
      </c>
      <c r="GD40" s="5" t="s">
        <v>220</v>
      </c>
      <c r="GE40" s="5" t="s">
        <v>220</v>
      </c>
      <c r="GF40" s="5" t="s">
        <v>220</v>
      </c>
      <c r="GG40" s="5" t="s">
        <v>220</v>
      </c>
      <c r="GH40" s="5" t="s">
        <v>220</v>
      </c>
      <c r="GI40" s="5" t="s">
        <v>220</v>
      </c>
      <c r="GJ40" s="5" t="s">
        <v>220</v>
      </c>
      <c r="GK40" s="5" t="s">
        <v>220</v>
      </c>
      <c r="GL40" s="5" t="s">
        <v>220</v>
      </c>
      <c r="GM40" s="5">
        <v>88512</v>
      </c>
      <c r="GN40" s="5">
        <v>47784</v>
      </c>
      <c r="GO40" s="5">
        <v>33051</v>
      </c>
      <c r="GP40" s="5">
        <v>190646</v>
      </c>
      <c r="GQ40" s="5">
        <v>160731</v>
      </c>
      <c r="GR40" s="5">
        <v>95416</v>
      </c>
      <c r="GS40" s="5">
        <v>139191</v>
      </c>
      <c r="GT40" s="5">
        <v>235082</v>
      </c>
      <c r="GU40" s="5">
        <v>207914</v>
      </c>
      <c r="GV40" s="5">
        <v>116108</v>
      </c>
      <c r="GW40" s="5">
        <v>214911</v>
      </c>
      <c r="GX40" s="5">
        <v>439064</v>
      </c>
      <c r="GY40" s="5">
        <v>360903</v>
      </c>
      <c r="GZ40" s="5">
        <v>139265</v>
      </c>
      <c r="HA40" s="5">
        <v>102600</v>
      </c>
      <c r="HB40" s="5">
        <v>213415</v>
      </c>
      <c r="HC40" s="5">
        <v>70068</v>
      </c>
      <c r="HD40" s="5">
        <v>112013</v>
      </c>
      <c r="HE40" s="5">
        <v>91017</v>
      </c>
      <c r="HF40" s="5">
        <v>51143</v>
      </c>
      <c r="HG40" s="5">
        <v>79382</v>
      </c>
      <c r="HH40" s="5">
        <v>93232</v>
      </c>
      <c r="HI40" s="5">
        <v>91415</v>
      </c>
      <c r="HJ40" s="5">
        <v>120599</v>
      </c>
      <c r="HK40" s="5">
        <v>107507</v>
      </c>
      <c r="HL40" s="5">
        <v>49444</v>
      </c>
      <c r="HM40" s="5">
        <v>68960</v>
      </c>
      <c r="HN40" s="5">
        <v>44315</v>
      </c>
      <c r="HO40" s="5">
        <v>1058604</v>
      </c>
      <c r="HP40" s="5">
        <v>60377</v>
      </c>
      <c r="HQ40" s="5">
        <v>80408</v>
      </c>
      <c r="HR40" s="5">
        <v>64780</v>
      </c>
      <c r="HS40" s="5">
        <v>232890</v>
      </c>
      <c r="HT40" s="5">
        <v>256331</v>
      </c>
      <c r="HU40" s="5">
        <v>456561</v>
      </c>
      <c r="HV40" s="5">
        <v>621975</v>
      </c>
      <c r="HW40" s="5">
        <v>753026</v>
      </c>
      <c r="HX40" s="5">
        <v>876978</v>
      </c>
      <c r="HY40" s="5">
        <v>717629</v>
      </c>
      <c r="HZ40" s="5">
        <v>657248</v>
      </c>
      <c r="IA40" s="5">
        <v>757031</v>
      </c>
      <c r="IB40" s="5">
        <v>749941</v>
      </c>
      <c r="IC40" s="5">
        <v>645431</v>
      </c>
      <c r="ID40" s="5">
        <v>678558</v>
      </c>
      <c r="IE40" s="5">
        <v>593423</v>
      </c>
      <c r="IF40" s="5">
        <v>511622</v>
      </c>
      <c r="IG40" s="5">
        <v>490273</v>
      </c>
      <c r="IH40" s="5">
        <v>424023</v>
      </c>
      <c r="II40" s="5">
        <v>371517</v>
      </c>
      <c r="IJ40" s="5">
        <v>364705</v>
      </c>
      <c r="IK40" s="5">
        <v>402487</v>
      </c>
      <c r="IL40" s="5">
        <v>310556</v>
      </c>
      <c r="IM40" s="5">
        <v>293199</v>
      </c>
      <c r="IN40" s="5">
        <v>292671</v>
      </c>
      <c r="IO40" s="5">
        <v>259935</v>
      </c>
      <c r="IP40" s="5">
        <v>266304</v>
      </c>
      <c r="IQ40" s="5">
        <v>285781</v>
      </c>
      <c r="IR40" s="5">
        <v>247924</v>
      </c>
      <c r="IS40" s="5">
        <v>252750</v>
      </c>
      <c r="IT40" s="5">
        <v>248165</v>
      </c>
      <c r="IU40" s="5">
        <v>272172</v>
      </c>
      <c r="IV40" s="5">
        <v>239578</v>
      </c>
      <c r="IW40" s="5">
        <v>219055</v>
      </c>
      <c r="IX40" s="5">
        <v>252373</v>
      </c>
      <c r="IY40" s="5">
        <v>0</v>
      </c>
      <c r="IZ40" s="5">
        <v>23</v>
      </c>
      <c r="JA40" s="5">
        <v>44125</v>
      </c>
      <c r="JB40" s="5">
        <v>65349</v>
      </c>
      <c r="JC40" s="5">
        <v>75522</v>
      </c>
      <c r="JD40" s="5">
        <v>72075</v>
      </c>
      <c r="JE40" s="5">
        <v>64712</v>
      </c>
      <c r="JF40" s="5">
        <v>77194</v>
      </c>
      <c r="JG40" s="5">
        <v>76306</v>
      </c>
      <c r="JH40" s="5">
        <v>68807</v>
      </c>
      <c r="JI40" s="5">
        <v>67837</v>
      </c>
      <c r="JJ40" s="5">
        <v>76030</v>
      </c>
      <c r="JK40" s="5">
        <v>67907</v>
      </c>
      <c r="JL40" s="5">
        <v>44189</v>
      </c>
      <c r="JM40" s="5">
        <v>41848</v>
      </c>
      <c r="JN40" s="5">
        <v>41499</v>
      </c>
      <c r="JO40" s="5">
        <v>32232</v>
      </c>
      <c r="JP40" s="5">
        <v>28753</v>
      </c>
      <c r="JQ40" s="5">
        <v>36872</v>
      </c>
      <c r="JR40" s="5">
        <v>32956</v>
      </c>
      <c r="JS40" s="5">
        <v>33104</v>
      </c>
      <c r="JT40" s="5">
        <v>28227</v>
      </c>
      <c r="JU40" s="5">
        <v>30867</v>
      </c>
      <c r="JV40" s="5">
        <v>31785</v>
      </c>
      <c r="JW40" s="5">
        <v>37071</v>
      </c>
      <c r="JX40" s="5">
        <v>42181</v>
      </c>
      <c r="JY40" s="5">
        <v>39703</v>
      </c>
      <c r="JZ40" s="5">
        <v>43756</v>
      </c>
      <c r="KA40" s="5">
        <v>39030</v>
      </c>
      <c r="KB40" s="5">
        <v>36215</v>
      </c>
      <c r="KC40" s="5">
        <v>49308</v>
      </c>
      <c r="KD40" s="5">
        <v>50611</v>
      </c>
      <c r="KE40" s="5">
        <v>31148</v>
      </c>
      <c r="KF40" s="5">
        <v>61681</v>
      </c>
      <c r="KG40" s="5">
        <v>67311</v>
      </c>
      <c r="KH40" s="5">
        <v>76857</v>
      </c>
      <c r="KI40" s="5">
        <v>87786</v>
      </c>
      <c r="KJ40" s="5">
        <v>125345</v>
      </c>
      <c r="KK40" s="5">
        <v>102201</v>
      </c>
      <c r="KL40" s="5">
        <v>87308</v>
      </c>
      <c r="KM40" s="5">
        <v>103500</v>
      </c>
      <c r="KN40" s="5">
        <v>101652</v>
      </c>
      <c r="KO40" s="5">
        <v>90930</v>
      </c>
      <c r="KP40" s="5">
        <v>109968</v>
      </c>
      <c r="KQ40" s="5">
        <v>87827</v>
      </c>
      <c r="KR40" s="5">
        <v>50120</v>
      </c>
      <c r="KS40" s="5">
        <v>43377</v>
      </c>
      <c r="KT40" s="5">
        <v>13048</v>
      </c>
      <c r="KU40" s="5">
        <v>1860</v>
      </c>
      <c r="KV40" s="5">
        <v>1891</v>
      </c>
      <c r="KW40" s="5">
        <v>2202</v>
      </c>
      <c r="KX40" s="5">
        <v>1690</v>
      </c>
      <c r="KY40" s="5">
        <v>1418</v>
      </c>
      <c r="KZ40" s="5">
        <v>1568</v>
      </c>
      <c r="LA40" s="5">
        <v>1543</v>
      </c>
      <c r="LB40" s="5">
        <v>1905</v>
      </c>
      <c r="LC40" s="5">
        <v>2319</v>
      </c>
      <c r="LD40" s="5">
        <v>1586</v>
      </c>
      <c r="LE40" s="5">
        <v>1640</v>
      </c>
      <c r="LF40" s="5">
        <v>1680</v>
      </c>
      <c r="LG40" s="5">
        <v>943</v>
      </c>
      <c r="LH40" s="5">
        <v>2267</v>
      </c>
      <c r="LI40" s="5">
        <v>1822</v>
      </c>
      <c r="LJ40" s="5">
        <v>1481</v>
      </c>
      <c r="LK40" s="5">
        <v>3956</v>
      </c>
      <c r="LL40" s="5">
        <v>3131</v>
      </c>
      <c r="LM40" s="5">
        <v>3199</v>
      </c>
      <c r="LN40" s="5">
        <v>2597</v>
      </c>
      <c r="LO40" s="5">
        <v>3230</v>
      </c>
      <c r="LP40" s="5">
        <v>2981</v>
      </c>
      <c r="LQ40" s="5">
        <v>1954</v>
      </c>
      <c r="LR40" s="5">
        <v>3501</v>
      </c>
      <c r="LS40" s="5">
        <v>3827</v>
      </c>
      <c r="LT40" s="5">
        <v>3590</v>
      </c>
      <c r="LU40" s="5">
        <v>3577</v>
      </c>
      <c r="LV40" s="5">
        <v>3369</v>
      </c>
      <c r="LW40" s="5">
        <v>3607</v>
      </c>
      <c r="LX40" s="5">
        <v>2715</v>
      </c>
      <c r="LY40" s="5">
        <v>2434</v>
      </c>
      <c r="LZ40" s="5">
        <v>1923</v>
      </c>
      <c r="MA40" s="5">
        <v>2398</v>
      </c>
      <c r="MB40" s="5">
        <v>1272</v>
      </c>
      <c r="MC40" s="5">
        <v>1944</v>
      </c>
      <c r="MD40" s="5">
        <v>2320</v>
      </c>
      <c r="ME40" s="5">
        <v>1913</v>
      </c>
      <c r="MF40" s="5">
        <v>2429</v>
      </c>
      <c r="MG40" s="5">
        <v>2419</v>
      </c>
      <c r="MH40" s="5">
        <v>2106</v>
      </c>
      <c r="MI40" s="5">
        <v>5562</v>
      </c>
      <c r="MJ40" s="5">
        <v>5947</v>
      </c>
      <c r="MK40" s="5">
        <v>4512</v>
      </c>
      <c r="ML40" s="5">
        <v>2403</v>
      </c>
      <c r="MM40" s="5">
        <v>5708</v>
      </c>
      <c r="MN40" s="5">
        <v>3867</v>
      </c>
      <c r="MO40" s="5">
        <v>4348</v>
      </c>
      <c r="MP40" s="5">
        <v>3550</v>
      </c>
      <c r="MQ40" s="5">
        <v>0</v>
      </c>
      <c r="MR40" s="5">
        <v>0</v>
      </c>
      <c r="MS40" s="5">
        <v>0</v>
      </c>
      <c r="MT40" s="5">
        <v>0</v>
      </c>
      <c r="MU40" s="5">
        <v>0</v>
      </c>
      <c r="MV40" s="5">
        <v>0</v>
      </c>
      <c r="MW40" s="5">
        <v>0</v>
      </c>
      <c r="MX40" s="5">
        <v>0</v>
      </c>
      <c r="MY40" s="5">
        <v>0</v>
      </c>
      <c r="MZ40" s="5">
        <v>0</v>
      </c>
      <c r="NA40" s="5">
        <v>0</v>
      </c>
      <c r="NB40" s="5">
        <v>0</v>
      </c>
      <c r="NC40" s="5">
        <v>0</v>
      </c>
      <c r="ND40" s="5">
        <v>0</v>
      </c>
      <c r="NE40" s="5" t="s">
        <v>220</v>
      </c>
      <c r="NF40" s="5" t="s">
        <v>220</v>
      </c>
      <c r="NG40" s="5" t="s">
        <v>220</v>
      </c>
      <c r="NH40" s="5" t="s">
        <v>220</v>
      </c>
      <c r="NI40" s="5" t="s">
        <v>220</v>
      </c>
      <c r="NJ40" s="5" t="s">
        <v>220</v>
      </c>
      <c r="NK40" s="5" t="s">
        <v>220</v>
      </c>
      <c r="NL40" s="5" t="s">
        <v>220</v>
      </c>
      <c r="NM40" s="5" t="s">
        <v>220</v>
      </c>
      <c r="NN40" s="5" t="s">
        <v>220</v>
      </c>
      <c r="NO40" s="5" t="s">
        <v>220</v>
      </c>
      <c r="NP40" s="5" t="s">
        <v>220</v>
      </c>
      <c r="NQ40" s="5" t="s">
        <v>220</v>
      </c>
      <c r="NR40" s="5" t="s">
        <v>220</v>
      </c>
      <c r="NS40" s="5" t="s">
        <v>220</v>
      </c>
      <c r="NT40" s="5" t="s">
        <v>220</v>
      </c>
      <c r="NU40" s="5" t="s">
        <v>220</v>
      </c>
      <c r="NV40" s="5" t="s">
        <v>220</v>
      </c>
      <c r="NW40" s="5">
        <v>0</v>
      </c>
      <c r="NX40" s="5">
        <v>0</v>
      </c>
      <c r="NY40" s="5">
        <v>0</v>
      </c>
      <c r="NZ40" s="5">
        <v>0</v>
      </c>
      <c r="OA40" s="5">
        <v>0</v>
      </c>
      <c r="OB40" s="5">
        <v>0</v>
      </c>
      <c r="OC40" s="5">
        <v>0</v>
      </c>
      <c r="OD40" s="5">
        <v>0</v>
      </c>
      <c r="OE40" s="5">
        <v>0</v>
      </c>
      <c r="OF40" s="5">
        <v>0</v>
      </c>
      <c r="OG40" s="5">
        <v>0</v>
      </c>
      <c r="OH40" s="5">
        <v>0</v>
      </c>
      <c r="OI40" s="5">
        <v>0</v>
      </c>
      <c r="OJ40" s="5">
        <v>0</v>
      </c>
      <c r="OK40" s="5" t="s">
        <v>220</v>
      </c>
      <c r="OL40" s="5" t="s">
        <v>220</v>
      </c>
      <c r="OM40" s="5" t="s">
        <v>220</v>
      </c>
      <c r="ON40" s="5" t="s">
        <v>220</v>
      </c>
      <c r="OO40" s="5" t="s">
        <v>220</v>
      </c>
      <c r="OP40" s="5" t="s">
        <v>220</v>
      </c>
      <c r="OQ40" s="5" t="s">
        <v>220</v>
      </c>
      <c r="OR40" s="5" t="s">
        <v>220</v>
      </c>
      <c r="OS40" s="5" t="s">
        <v>220</v>
      </c>
      <c r="OT40" s="5" t="s">
        <v>220</v>
      </c>
      <c r="OU40" s="5" t="s">
        <v>220</v>
      </c>
      <c r="OV40" s="5" t="s">
        <v>220</v>
      </c>
      <c r="OW40" s="5" t="s">
        <v>220</v>
      </c>
      <c r="OX40" s="5" t="s">
        <v>220</v>
      </c>
      <c r="OY40" s="5" t="s">
        <v>220</v>
      </c>
      <c r="OZ40" s="5" t="s">
        <v>220</v>
      </c>
      <c r="PA40" s="5" t="s">
        <v>220</v>
      </c>
      <c r="PB40" s="5" t="s">
        <v>220</v>
      </c>
      <c r="PC40" s="5">
        <v>7030</v>
      </c>
      <c r="PD40" s="5">
        <v>5707</v>
      </c>
      <c r="PE40" s="5">
        <v>4772</v>
      </c>
      <c r="PF40" s="5">
        <v>5475</v>
      </c>
      <c r="PG40" s="5">
        <v>5233</v>
      </c>
      <c r="PH40" s="5">
        <v>5080</v>
      </c>
      <c r="PI40" s="5">
        <v>5211</v>
      </c>
      <c r="PJ40" s="5">
        <v>5259</v>
      </c>
      <c r="PK40" s="5">
        <v>5964</v>
      </c>
      <c r="PL40" s="5">
        <v>4489</v>
      </c>
      <c r="PM40" s="5">
        <v>5297</v>
      </c>
      <c r="PN40" s="5">
        <v>3759</v>
      </c>
      <c r="PO40" s="5">
        <v>3783</v>
      </c>
      <c r="PP40" s="5">
        <v>3361</v>
      </c>
      <c r="PQ40" s="5">
        <v>2982</v>
      </c>
      <c r="PR40" s="5">
        <v>2571</v>
      </c>
      <c r="PS40" s="5">
        <v>2946</v>
      </c>
      <c r="PT40" s="5">
        <v>3400</v>
      </c>
      <c r="PU40" s="5">
        <v>5599</v>
      </c>
      <c r="PV40" s="5">
        <v>5993</v>
      </c>
      <c r="PW40" s="5">
        <v>7875</v>
      </c>
      <c r="PX40" s="5">
        <v>9440</v>
      </c>
      <c r="PY40" s="5">
        <v>8394</v>
      </c>
      <c r="PZ40" s="5">
        <v>11753</v>
      </c>
      <c r="QA40" s="5">
        <v>12735</v>
      </c>
      <c r="QB40" s="5">
        <v>11415</v>
      </c>
      <c r="QC40" s="5">
        <v>16251</v>
      </c>
      <c r="QD40" s="5">
        <v>11174</v>
      </c>
      <c r="QE40" s="5">
        <v>11023</v>
      </c>
      <c r="QF40" s="5">
        <v>8737</v>
      </c>
      <c r="QG40" s="5">
        <v>9263</v>
      </c>
      <c r="QH40" s="5">
        <v>9262</v>
      </c>
      <c r="QI40" s="5">
        <v>42543</v>
      </c>
      <c r="QJ40" s="5">
        <v>33142</v>
      </c>
      <c r="QK40" s="5">
        <v>29801</v>
      </c>
      <c r="QL40" s="5">
        <v>30776</v>
      </c>
      <c r="QM40" s="5">
        <v>47816</v>
      </c>
      <c r="QN40" s="5">
        <v>32686</v>
      </c>
      <c r="QO40" s="5">
        <v>28007</v>
      </c>
      <c r="QP40" s="5">
        <v>25228</v>
      </c>
      <c r="QQ40" s="5">
        <v>35452</v>
      </c>
      <c r="QR40" s="5">
        <v>27903</v>
      </c>
      <c r="QS40" s="5">
        <v>25246</v>
      </c>
      <c r="QT40" s="5">
        <v>26198</v>
      </c>
      <c r="QU40" s="5">
        <v>25394</v>
      </c>
      <c r="QV40" s="5">
        <v>24742</v>
      </c>
      <c r="QW40" s="5">
        <v>22053</v>
      </c>
      <c r="QX40" s="5">
        <v>19842</v>
      </c>
      <c r="QY40" s="5">
        <v>18549</v>
      </c>
      <c r="QZ40" s="5">
        <v>16111</v>
      </c>
      <c r="RA40" s="5">
        <v>16585</v>
      </c>
      <c r="RB40" s="5">
        <v>17568</v>
      </c>
      <c r="RC40" s="5">
        <v>14803</v>
      </c>
      <c r="RD40" s="5">
        <v>22926</v>
      </c>
      <c r="RE40" s="5">
        <v>19023</v>
      </c>
      <c r="RF40" s="5">
        <v>17809</v>
      </c>
      <c r="RG40" s="5">
        <v>19627</v>
      </c>
      <c r="RH40" s="5">
        <v>26398</v>
      </c>
      <c r="RI40" s="5">
        <v>34740</v>
      </c>
      <c r="RJ40" s="5">
        <v>20735</v>
      </c>
      <c r="RK40" s="5">
        <v>36101</v>
      </c>
      <c r="RL40" s="5">
        <v>37578</v>
      </c>
      <c r="RM40" s="5">
        <v>52503</v>
      </c>
      <c r="RN40" s="5">
        <v>20056</v>
      </c>
      <c r="RO40" s="5">
        <v>27775</v>
      </c>
      <c r="RP40" s="5">
        <v>13632</v>
      </c>
      <c r="RQ40" s="5">
        <v>21638</v>
      </c>
      <c r="RR40" s="5">
        <v>50237</v>
      </c>
      <c r="RS40" s="5">
        <v>44135</v>
      </c>
      <c r="RT40" s="5">
        <v>64226</v>
      </c>
      <c r="RU40" s="5">
        <v>72695</v>
      </c>
      <c r="RV40" s="5">
        <v>76799</v>
      </c>
      <c r="RW40" s="5">
        <v>57415</v>
      </c>
      <c r="RX40" s="5">
        <v>43204</v>
      </c>
      <c r="RY40" s="5">
        <v>39588</v>
      </c>
      <c r="RZ40" s="5">
        <v>29384</v>
      </c>
      <c r="SA40" s="5">
        <v>30511</v>
      </c>
      <c r="SB40" s="5">
        <v>30353</v>
      </c>
      <c r="SC40" s="5">
        <v>22158</v>
      </c>
      <c r="SD40" s="5">
        <v>24668</v>
      </c>
      <c r="SE40" s="5">
        <v>24025</v>
      </c>
      <c r="SF40" s="5">
        <v>26004</v>
      </c>
      <c r="SG40" s="5">
        <v>27758</v>
      </c>
      <c r="SH40" s="5">
        <v>24435</v>
      </c>
      <c r="SI40" s="5">
        <v>21566</v>
      </c>
      <c r="SJ40" s="5">
        <v>26484</v>
      </c>
      <c r="SK40" s="5">
        <v>21164</v>
      </c>
      <c r="SL40" s="5">
        <v>19697</v>
      </c>
      <c r="SM40" s="5">
        <v>22562</v>
      </c>
      <c r="SN40" s="5">
        <v>17536</v>
      </c>
      <c r="SO40" s="5">
        <v>24638</v>
      </c>
      <c r="SP40" s="5">
        <v>20440</v>
      </c>
      <c r="SQ40" s="5">
        <v>23294</v>
      </c>
      <c r="SR40" s="5">
        <v>21275</v>
      </c>
      <c r="SS40" s="5">
        <v>15276</v>
      </c>
      <c r="ST40" s="5">
        <v>17026</v>
      </c>
      <c r="SU40" s="5">
        <v>28255</v>
      </c>
      <c r="SV40" s="5">
        <v>1283</v>
      </c>
      <c r="SW40" s="5">
        <v>36072</v>
      </c>
      <c r="SX40" s="5">
        <v>42788</v>
      </c>
      <c r="SY40" s="5">
        <v>28756</v>
      </c>
      <c r="SZ40" s="5">
        <v>22864</v>
      </c>
      <c r="TA40" s="5">
        <v>19421</v>
      </c>
      <c r="TB40" s="5">
        <v>19048</v>
      </c>
      <c r="TC40" s="5">
        <v>10343</v>
      </c>
      <c r="TD40" s="5">
        <v>10821</v>
      </c>
      <c r="TE40" s="5">
        <v>5808</v>
      </c>
      <c r="TF40" s="5">
        <v>467</v>
      </c>
      <c r="TG40" s="5">
        <v>638</v>
      </c>
      <c r="TH40" s="5">
        <v>885</v>
      </c>
      <c r="TI40" s="5">
        <v>829</v>
      </c>
      <c r="TJ40" s="5">
        <v>1017</v>
      </c>
      <c r="TK40" s="5">
        <v>600</v>
      </c>
      <c r="TL40" s="5">
        <v>527</v>
      </c>
      <c r="TM40" s="5">
        <v>2206</v>
      </c>
      <c r="TN40" s="5">
        <v>9569</v>
      </c>
      <c r="TO40" s="5">
        <v>8056</v>
      </c>
      <c r="TP40" s="5">
        <v>10351</v>
      </c>
      <c r="TQ40" s="5">
        <v>8768</v>
      </c>
      <c r="TR40" s="5">
        <v>7900</v>
      </c>
      <c r="TS40" s="5">
        <v>8371</v>
      </c>
      <c r="TT40" s="5">
        <v>8445</v>
      </c>
      <c r="TU40" s="5">
        <v>7331</v>
      </c>
      <c r="TV40" s="5">
        <v>7098</v>
      </c>
      <c r="TW40" s="5">
        <v>6500</v>
      </c>
      <c r="TX40" s="5">
        <v>5880</v>
      </c>
      <c r="TY40" s="5">
        <v>5805</v>
      </c>
      <c r="TZ40" s="5">
        <v>6070</v>
      </c>
      <c r="UA40" s="5">
        <v>0</v>
      </c>
      <c r="UB40" s="5">
        <v>0</v>
      </c>
      <c r="UC40" s="5">
        <v>0</v>
      </c>
      <c r="UD40" s="5">
        <v>0</v>
      </c>
      <c r="UE40" s="5">
        <v>0</v>
      </c>
      <c r="UF40" s="5">
        <v>0</v>
      </c>
      <c r="UG40" s="5">
        <v>0</v>
      </c>
      <c r="UH40" s="5">
        <v>0</v>
      </c>
      <c r="UI40" s="5">
        <v>25</v>
      </c>
      <c r="UJ40" s="5">
        <v>0</v>
      </c>
      <c r="UK40" s="5">
        <v>0</v>
      </c>
      <c r="UL40" s="5">
        <v>0</v>
      </c>
      <c r="UM40" s="5">
        <v>0</v>
      </c>
      <c r="UN40" s="5">
        <v>0</v>
      </c>
      <c r="UO40" s="5">
        <v>0</v>
      </c>
      <c r="UP40" s="5">
        <v>0</v>
      </c>
      <c r="UQ40" s="5">
        <v>0</v>
      </c>
      <c r="UR40" s="5">
        <v>0</v>
      </c>
      <c r="US40" s="5">
        <v>0</v>
      </c>
      <c r="UT40" s="5">
        <v>0</v>
      </c>
      <c r="UU40" s="5">
        <v>0</v>
      </c>
      <c r="UV40" s="5">
        <v>0</v>
      </c>
      <c r="UW40" s="5">
        <v>0</v>
      </c>
      <c r="UX40" s="5">
        <v>0</v>
      </c>
      <c r="UY40" s="5">
        <v>0</v>
      </c>
      <c r="UZ40" s="5">
        <v>0</v>
      </c>
      <c r="VA40" s="5">
        <v>0</v>
      </c>
      <c r="VB40" s="5">
        <v>0</v>
      </c>
      <c r="VC40" s="5">
        <v>0</v>
      </c>
      <c r="VD40" s="5">
        <v>0</v>
      </c>
      <c r="VE40" s="5">
        <v>0</v>
      </c>
      <c r="VF40" s="5">
        <v>0</v>
      </c>
      <c r="VG40" s="5">
        <v>61689</v>
      </c>
      <c r="VH40" s="5">
        <v>68829</v>
      </c>
      <c r="VI40" s="5">
        <v>87618</v>
      </c>
      <c r="VJ40" s="5">
        <v>76723</v>
      </c>
      <c r="VK40" s="5">
        <v>73135</v>
      </c>
      <c r="VL40" s="5">
        <v>69630</v>
      </c>
      <c r="VM40" s="5">
        <v>83349</v>
      </c>
      <c r="VN40" s="5">
        <v>81683</v>
      </c>
      <c r="VO40" s="5">
        <v>89907</v>
      </c>
      <c r="VP40" s="5">
        <v>88208</v>
      </c>
      <c r="VQ40" s="5">
        <v>64943</v>
      </c>
      <c r="VR40" s="5">
        <v>51758</v>
      </c>
      <c r="VS40" s="5">
        <v>72586</v>
      </c>
      <c r="VT40" s="5">
        <v>69825</v>
      </c>
      <c r="VU40" s="5">
        <v>62979</v>
      </c>
      <c r="VV40" s="5">
        <v>92641</v>
      </c>
      <c r="VW40" s="5">
        <v>98883</v>
      </c>
      <c r="VX40" s="5">
        <v>39938</v>
      </c>
      <c r="VY40" s="5">
        <v>34512</v>
      </c>
      <c r="VZ40" s="5">
        <v>45560</v>
      </c>
      <c r="WA40" s="5">
        <v>58025</v>
      </c>
      <c r="WB40" s="5">
        <v>79157</v>
      </c>
      <c r="WC40" s="5">
        <v>88569</v>
      </c>
      <c r="WD40" s="5">
        <v>97562</v>
      </c>
      <c r="WE40" s="5">
        <v>75898</v>
      </c>
      <c r="WF40" s="5">
        <v>47997</v>
      </c>
      <c r="WG40" s="5">
        <v>42676</v>
      </c>
      <c r="WH40" s="5">
        <v>42228</v>
      </c>
      <c r="WI40" s="5">
        <v>45033</v>
      </c>
      <c r="WJ40" s="5">
        <v>41475</v>
      </c>
      <c r="WK40" s="5">
        <v>38976</v>
      </c>
      <c r="WL40" s="5">
        <v>50868</v>
      </c>
      <c r="WM40" s="5">
        <v>2810</v>
      </c>
      <c r="WN40" s="5">
        <v>1620</v>
      </c>
      <c r="WO40" s="5">
        <v>1438</v>
      </c>
      <c r="WP40" s="5">
        <v>1544</v>
      </c>
      <c r="WQ40" s="5">
        <v>1733</v>
      </c>
      <c r="WR40" s="5">
        <v>1755</v>
      </c>
      <c r="WS40" s="5">
        <v>1627</v>
      </c>
      <c r="WT40" s="5">
        <v>1572</v>
      </c>
      <c r="WU40" s="5">
        <v>1377</v>
      </c>
      <c r="WV40" s="5">
        <v>1393</v>
      </c>
      <c r="WW40" s="5">
        <v>1458</v>
      </c>
      <c r="WX40" s="5">
        <v>1528</v>
      </c>
      <c r="WY40" s="5">
        <v>1172</v>
      </c>
      <c r="WZ40" s="5">
        <v>989</v>
      </c>
      <c r="XA40" s="5">
        <v>1113</v>
      </c>
      <c r="XB40" s="5">
        <v>1161</v>
      </c>
      <c r="XC40" s="5">
        <v>1241</v>
      </c>
      <c r="XD40" s="5">
        <v>1156</v>
      </c>
      <c r="XE40" s="5">
        <v>1152</v>
      </c>
      <c r="XF40" s="5">
        <v>1335</v>
      </c>
      <c r="XG40" s="5">
        <v>1748</v>
      </c>
      <c r="XH40" s="5">
        <v>2560</v>
      </c>
      <c r="XI40" s="5">
        <v>1708</v>
      </c>
      <c r="XJ40" s="5">
        <v>2153</v>
      </c>
      <c r="XK40" s="5">
        <v>2446</v>
      </c>
      <c r="XL40" s="5">
        <v>1839</v>
      </c>
      <c r="XM40" s="5">
        <v>2124</v>
      </c>
      <c r="XN40" s="5">
        <v>1931</v>
      </c>
      <c r="XO40" s="5">
        <v>2150</v>
      </c>
      <c r="XP40" s="5">
        <v>1246</v>
      </c>
      <c r="XQ40" s="5">
        <v>1263</v>
      </c>
      <c r="XR40" s="5">
        <v>1165</v>
      </c>
      <c r="XS40" s="2">
        <v>4922</v>
      </c>
      <c r="XT40" s="3" t="s">
        <v>222</v>
      </c>
      <c r="XU40" s="3" t="s">
        <v>222</v>
      </c>
      <c r="XV40" s="3" t="s">
        <v>222</v>
      </c>
      <c r="XW40" s="3" t="s">
        <v>221</v>
      </c>
      <c r="XX40" s="3" t="s">
        <v>222</v>
      </c>
      <c r="XY40" s="3" t="s">
        <v>222</v>
      </c>
      <c r="XZ40" s="3" t="s">
        <v>242</v>
      </c>
    </row>
    <row r="41" spans="1:650" x14ac:dyDescent="0.3">
      <c r="A41" s="1" t="s">
        <v>39</v>
      </c>
      <c r="B41" s="2">
        <v>4057082</v>
      </c>
      <c r="C41" s="5">
        <v>10667</v>
      </c>
      <c r="D41" s="5">
        <v>6287</v>
      </c>
      <c r="E41" s="5">
        <v>22</v>
      </c>
      <c r="F41" s="5">
        <v>102</v>
      </c>
      <c r="G41" s="5">
        <v>862</v>
      </c>
      <c r="H41" s="5">
        <v>0</v>
      </c>
      <c r="I41" s="5">
        <v>0</v>
      </c>
      <c r="J41" s="5">
        <v>0</v>
      </c>
      <c r="K41" s="5">
        <v>34</v>
      </c>
      <c r="L41" s="5">
        <v>0</v>
      </c>
      <c r="M41" s="5">
        <v>0</v>
      </c>
      <c r="N41" s="5">
        <v>0</v>
      </c>
      <c r="O41" s="5">
        <v>0</v>
      </c>
      <c r="P41" s="5">
        <v>601</v>
      </c>
      <c r="Q41" s="5">
        <v>0</v>
      </c>
      <c r="R41" s="5">
        <v>623</v>
      </c>
      <c r="S41" s="5">
        <v>157</v>
      </c>
      <c r="T41" s="5">
        <v>2411</v>
      </c>
      <c r="U41" s="5">
        <v>2849</v>
      </c>
      <c r="V41" s="5">
        <v>8327</v>
      </c>
      <c r="W41" s="5">
        <v>3580</v>
      </c>
      <c r="X41" s="5">
        <v>1876</v>
      </c>
      <c r="Y41" s="5">
        <v>2534</v>
      </c>
      <c r="Z41" s="5">
        <v>1907</v>
      </c>
      <c r="AA41" s="5">
        <v>3487</v>
      </c>
      <c r="AB41" s="5">
        <v>963</v>
      </c>
      <c r="AC41" s="5">
        <v>6</v>
      </c>
      <c r="AD41" s="5">
        <v>3</v>
      </c>
      <c r="AE41" s="5">
        <v>50</v>
      </c>
      <c r="AF41" s="5">
        <v>0</v>
      </c>
      <c r="AG41" s="5">
        <v>0</v>
      </c>
      <c r="AH41" s="5">
        <v>0</v>
      </c>
      <c r="AI41" s="5">
        <v>0</v>
      </c>
      <c r="AJ41" s="5">
        <v>0</v>
      </c>
      <c r="AK41" s="5">
        <v>0</v>
      </c>
      <c r="AL41" s="5">
        <v>0</v>
      </c>
      <c r="AM41" s="5">
        <v>0</v>
      </c>
      <c r="AN41" s="5">
        <v>0</v>
      </c>
      <c r="AO41" s="5">
        <v>0</v>
      </c>
      <c r="AP41" s="5">
        <v>0</v>
      </c>
      <c r="AQ41" s="5">
        <v>0</v>
      </c>
      <c r="AR41" s="5">
        <v>0</v>
      </c>
      <c r="AS41" s="5">
        <v>0</v>
      </c>
      <c r="AT41" s="5">
        <v>0</v>
      </c>
      <c r="AU41" s="5">
        <v>0</v>
      </c>
      <c r="AV41" s="5">
        <v>0</v>
      </c>
      <c r="AW41" s="5">
        <v>0</v>
      </c>
      <c r="AX41" s="5">
        <v>0</v>
      </c>
      <c r="AY41" s="5">
        <v>0</v>
      </c>
      <c r="AZ41" s="5">
        <v>0</v>
      </c>
      <c r="BA41" s="5">
        <v>1049</v>
      </c>
      <c r="BB41" s="5">
        <v>8740</v>
      </c>
      <c r="BC41" s="5">
        <v>42958</v>
      </c>
      <c r="BD41" s="5">
        <v>19723</v>
      </c>
      <c r="BE41" s="5">
        <v>36300</v>
      </c>
      <c r="BF41" s="5">
        <v>42960</v>
      </c>
      <c r="BG41" s="5">
        <v>27488</v>
      </c>
      <c r="BH41" s="5">
        <v>64660</v>
      </c>
      <c r="BI41" s="5">
        <v>180297</v>
      </c>
      <c r="BJ41" s="5">
        <v>39234</v>
      </c>
      <c r="BK41" s="5">
        <v>115049</v>
      </c>
      <c r="BL41" s="5">
        <v>43053</v>
      </c>
      <c r="BM41" s="5">
        <v>135244</v>
      </c>
      <c r="BN41" s="5">
        <v>44832</v>
      </c>
      <c r="BO41" s="5">
        <v>132932</v>
      </c>
      <c r="BP41" s="5">
        <v>190987</v>
      </c>
      <c r="BQ41" s="5">
        <v>175951</v>
      </c>
      <c r="BR41" s="5">
        <v>67647</v>
      </c>
      <c r="BS41" s="5">
        <v>113216</v>
      </c>
      <c r="BT41" s="5">
        <v>134192</v>
      </c>
      <c r="BU41" s="5">
        <v>112445</v>
      </c>
      <c r="BV41" s="5">
        <v>93540</v>
      </c>
      <c r="BW41" s="5">
        <v>52236</v>
      </c>
      <c r="BX41" s="5">
        <v>61993</v>
      </c>
      <c r="BY41" s="5">
        <v>48277</v>
      </c>
      <c r="BZ41" s="5">
        <v>24655</v>
      </c>
      <c r="CA41" s="5">
        <v>22597</v>
      </c>
      <c r="CB41" s="5">
        <v>89996</v>
      </c>
      <c r="CC41" s="5">
        <v>13364</v>
      </c>
      <c r="CD41" s="5">
        <v>14659</v>
      </c>
      <c r="CE41" s="5">
        <v>9281</v>
      </c>
      <c r="CF41" s="5">
        <v>20297</v>
      </c>
      <c r="CG41" s="5">
        <v>33442</v>
      </c>
      <c r="CH41" s="5">
        <v>7779</v>
      </c>
      <c r="CI41" s="5">
        <v>6918</v>
      </c>
      <c r="CJ41" s="5">
        <v>5372</v>
      </c>
      <c r="CK41" s="5">
        <v>18243</v>
      </c>
      <c r="CL41" s="5">
        <v>10924</v>
      </c>
      <c r="CM41" s="5">
        <v>37424</v>
      </c>
      <c r="CN41" s="5">
        <v>21734</v>
      </c>
      <c r="CO41" s="5">
        <v>15964</v>
      </c>
      <c r="CP41" s="5">
        <v>6140</v>
      </c>
      <c r="CQ41" s="5">
        <v>16513</v>
      </c>
      <c r="CR41" s="5">
        <v>12543</v>
      </c>
      <c r="CS41" s="5">
        <v>8608</v>
      </c>
      <c r="CT41" s="5">
        <v>3844</v>
      </c>
      <c r="CU41" s="5">
        <v>121827</v>
      </c>
      <c r="CV41" s="5">
        <v>138777</v>
      </c>
      <c r="CW41" s="5">
        <v>142450</v>
      </c>
      <c r="CX41" s="5">
        <v>119135</v>
      </c>
      <c r="CY41" s="5">
        <v>134680</v>
      </c>
      <c r="CZ41" s="5">
        <v>160980</v>
      </c>
      <c r="DA41" s="5">
        <v>165494</v>
      </c>
      <c r="DB41" s="5">
        <v>97161</v>
      </c>
      <c r="DC41" s="5">
        <v>84659</v>
      </c>
      <c r="DD41" s="5">
        <v>122472</v>
      </c>
      <c r="DE41" s="5">
        <v>89274</v>
      </c>
      <c r="DF41" s="5">
        <v>91164</v>
      </c>
      <c r="DG41" s="5">
        <v>73891</v>
      </c>
      <c r="DH41" s="5">
        <v>57763</v>
      </c>
      <c r="DI41" s="5">
        <v>67728</v>
      </c>
      <c r="DJ41" s="5">
        <v>65891</v>
      </c>
      <c r="DK41" s="5">
        <v>63675</v>
      </c>
      <c r="DL41" s="5">
        <v>58893</v>
      </c>
      <c r="DM41" s="5">
        <v>30309</v>
      </c>
      <c r="DN41" s="5">
        <v>33984</v>
      </c>
      <c r="DO41" s="5">
        <v>55538</v>
      </c>
      <c r="DP41" s="5">
        <v>21158</v>
      </c>
      <c r="DQ41" s="5">
        <v>23046</v>
      </c>
      <c r="DR41" s="5">
        <v>44935</v>
      </c>
      <c r="DS41" s="5">
        <v>122198</v>
      </c>
      <c r="DT41" s="5">
        <v>36320</v>
      </c>
      <c r="DU41" s="5">
        <v>37626</v>
      </c>
      <c r="DV41" s="5">
        <v>41224</v>
      </c>
      <c r="DW41" s="5">
        <v>35396</v>
      </c>
      <c r="DX41" s="5">
        <v>49086</v>
      </c>
      <c r="DY41" s="5">
        <v>47403</v>
      </c>
      <c r="DZ41" s="5">
        <v>41466</v>
      </c>
      <c r="EA41" s="5">
        <v>29384</v>
      </c>
      <c r="EB41" s="5">
        <v>15872</v>
      </c>
      <c r="EC41" s="5">
        <v>12926</v>
      </c>
      <c r="ED41" s="5">
        <v>7721</v>
      </c>
      <c r="EE41" s="5">
        <v>34133</v>
      </c>
      <c r="EF41" s="5">
        <v>17275</v>
      </c>
      <c r="EG41" s="5">
        <v>38764</v>
      </c>
      <c r="EH41" s="5">
        <v>9376</v>
      </c>
      <c r="EI41" s="5">
        <v>12809</v>
      </c>
      <c r="EJ41" s="5">
        <v>5061</v>
      </c>
      <c r="EK41" s="5">
        <v>8332</v>
      </c>
      <c r="EL41" s="5">
        <v>6068</v>
      </c>
      <c r="EM41" s="5">
        <v>3090</v>
      </c>
      <c r="EN41" s="5">
        <v>2965</v>
      </c>
      <c r="EO41" s="5">
        <v>5346</v>
      </c>
      <c r="EP41" s="5">
        <v>2019</v>
      </c>
      <c r="EQ41" s="5">
        <v>3602</v>
      </c>
      <c r="ER41" s="5">
        <v>4502</v>
      </c>
      <c r="ES41" s="5">
        <v>1780</v>
      </c>
      <c r="ET41" s="5">
        <v>1502</v>
      </c>
      <c r="EU41" s="5">
        <v>4361</v>
      </c>
      <c r="EV41" s="5">
        <v>2915</v>
      </c>
      <c r="EW41" s="5">
        <v>438</v>
      </c>
      <c r="EX41" s="5">
        <v>4390</v>
      </c>
      <c r="EY41" s="5">
        <v>5516</v>
      </c>
      <c r="EZ41" s="5">
        <v>4768</v>
      </c>
      <c r="FA41" s="5">
        <v>4093</v>
      </c>
      <c r="FB41" s="5">
        <v>5489</v>
      </c>
      <c r="FC41" s="5">
        <v>3097</v>
      </c>
      <c r="FD41" s="5">
        <v>3391</v>
      </c>
      <c r="FE41" s="5">
        <v>15668</v>
      </c>
      <c r="FF41" s="5">
        <v>4570</v>
      </c>
      <c r="FG41" s="5">
        <v>0</v>
      </c>
      <c r="FH41" s="5">
        <v>0</v>
      </c>
      <c r="FI41" s="5">
        <v>0</v>
      </c>
      <c r="FJ41" s="5">
        <v>0</v>
      </c>
      <c r="FK41" s="5">
        <v>0</v>
      </c>
      <c r="FL41" s="5">
        <v>0</v>
      </c>
      <c r="FM41" s="5">
        <v>0</v>
      </c>
      <c r="FN41" s="5">
        <v>0</v>
      </c>
      <c r="FO41" s="5">
        <v>0</v>
      </c>
      <c r="FP41" s="5">
        <v>0</v>
      </c>
      <c r="FQ41" s="5">
        <v>0</v>
      </c>
      <c r="FR41" s="5">
        <v>0</v>
      </c>
      <c r="FS41" s="5">
        <v>0</v>
      </c>
      <c r="FT41" s="5">
        <v>0</v>
      </c>
      <c r="FU41" s="5" t="s">
        <v>220</v>
      </c>
      <c r="FV41" s="5" t="s">
        <v>220</v>
      </c>
      <c r="FW41" s="5" t="s">
        <v>220</v>
      </c>
      <c r="FX41" s="5" t="s">
        <v>220</v>
      </c>
      <c r="FY41" s="5" t="s">
        <v>220</v>
      </c>
      <c r="FZ41" s="5" t="s">
        <v>220</v>
      </c>
      <c r="GA41" s="5" t="s">
        <v>220</v>
      </c>
      <c r="GB41" s="5" t="s">
        <v>220</v>
      </c>
      <c r="GC41" s="5" t="s">
        <v>220</v>
      </c>
      <c r="GD41" s="5" t="s">
        <v>220</v>
      </c>
      <c r="GE41" s="5" t="s">
        <v>220</v>
      </c>
      <c r="GF41" s="5" t="s">
        <v>220</v>
      </c>
      <c r="GG41" s="5" t="s">
        <v>220</v>
      </c>
      <c r="GH41" s="5" t="s">
        <v>220</v>
      </c>
      <c r="GI41" s="5" t="s">
        <v>220</v>
      </c>
      <c r="GJ41" s="5" t="s">
        <v>220</v>
      </c>
      <c r="GK41" s="5" t="s">
        <v>220</v>
      </c>
      <c r="GL41" s="5" t="s">
        <v>220</v>
      </c>
      <c r="GM41" s="5">
        <v>294811</v>
      </c>
      <c r="GN41" s="5">
        <v>351922</v>
      </c>
      <c r="GO41" s="5">
        <v>331350</v>
      </c>
      <c r="GP41" s="5">
        <v>194605</v>
      </c>
      <c r="GQ41" s="5">
        <v>282891</v>
      </c>
      <c r="GR41" s="5">
        <v>312447</v>
      </c>
      <c r="GS41" s="5">
        <v>316704</v>
      </c>
      <c r="GT41" s="5">
        <v>200077</v>
      </c>
      <c r="GU41" s="5">
        <v>149738</v>
      </c>
      <c r="GV41" s="5">
        <v>189525</v>
      </c>
      <c r="GW41" s="5">
        <v>145883</v>
      </c>
      <c r="GX41" s="5">
        <v>121887</v>
      </c>
      <c r="GY41" s="5">
        <v>99578</v>
      </c>
      <c r="GZ41" s="5">
        <v>151326</v>
      </c>
      <c r="HA41" s="5">
        <v>86439</v>
      </c>
      <c r="HB41" s="5">
        <v>83193</v>
      </c>
      <c r="HC41" s="5">
        <v>76714</v>
      </c>
      <c r="HD41" s="5">
        <v>86103</v>
      </c>
      <c r="HE41" s="5">
        <v>69430</v>
      </c>
      <c r="HF41" s="5">
        <v>60332</v>
      </c>
      <c r="HG41" s="5">
        <v>113355</v>
      </c>
      <c r="HH41" s="5">
        <v>51044</v>
      </c>
      <c r="HI41" s="5">
        <v>80560</v>
      </c>
      <c r="HJ41" s="5">
        <v>105116</v>
      </c>
      <c r="HK41" s="5">
        <v>196113</v>
      </c>
      <c r="HL41" s="5">
        <v>128444</v>
      </c>
      <c r="HM41" s="5">
        <v>237985</v>
      </c>
      <c r="HN41" s="5">
        <v>92090</v>
      </c>
      <c r="HO41" s="5">
        <v>179306</v>
      </c>
      <c r="HP41" s="5">
        <v>108074</v>
      </c>
      <c r="HQ41" s="5">
        <v>206924</v>
      </c>
      <c r="HR41" s="5">
        <v>94711</v>
      </c>
      <c r="HS41" s="5">
        <v>478720</v>
      </c>
      <c r="HT41" s="5">
        <v>477849</v>
      </c>
      <c r="HU41" s="5">
        <v>481443</v>
      </c>
      <c r="HV41" s="5">
        <v>546610</v>
      </c>
      <c r="HW41" s="5">
        <v>561253</v>
      </c>
      <c r="HX41" s="5">
        <v>547400</v>
      </c>
      <c r="HY41" s="5">
        <v>566582</v>
      </c>
      <c r="HZ41" s="5">
        <v>580828</v>
      </c>
      <c r="IA41" s="5">
        <v>642670</v>
      </c>
      <c r="IB41" s="5">
        <v>752222</v>
      </c>
      <c r="IC41" s="5">
        <v>739265</v>
      </c>
      <c r="ID41" s="5">
        <v>823553</v>
      </c>
      <c r="IE41" s="5">
        <v>853836</v>
      </c>
      <c r="IF41" s="5">
        <v>825249</v>
      </c>
      <c r="IG41" s="5">
        <v>646490</v>
      </c>
      <c r="IH41" s="5">
        <v>599315</v>
      </c>
      <c r="II41" s="5">
        <v>643298</v>
      </c>
      <c r="IJ41" s="5">
        <v>619185</v>
      </c>
      <c r="IK41" s="5">
        <v>718642</v>
      </c>
      <c r="IL41" s="5">
        <v>833676</v>
      </c>
      <c r="IM41" s="5">
        <v>743941</v>
      </c>
      <c r="IN41" s="5">
        <v>722867</v>
      </c>
      <c r="IO41" s="5">
        <v>506523</v>
      </c>
      <c r="IP41" s="5">
        <v>415829</v>
      </c>
      <c r="IQ41" s="5">
        <v>354860</v>
      </c>
      <c r="IR41" s="5">
        <v>340194</v>
      </c>
      <c r="IS41" s="5">
        <v>355866</v>
      </c>
      <c r="IT41" s="5">
        <v>316538</v>
      </c>
      <c r="IU41" s="5">
        <v>302977</v>
      </c>
      <c r="IV41" s="5">
        <v>272712</v>
      </c>
      <c r="IW41" s="5">
        <v>268865</v>
      </c>
      <c r="IX41" s="5">
        <v>269988</v>
      </c>
      <c r="IY41" s="5">
        <v>0</v>
      </c>
      <c r="IZ41" s="5">
        <v>0</v>
      </c>
      <c r="JA41" s="5">
        <v>0</v>
      </c>
      <c r="JB41" s="5">
        <v>0</v>
      </c>
      <c r="JC41" s="5">
        <v>0</v>
      </c>
      <c r="JD41" s="5">
        <v>0</v>
      </c>
      <c r="JE41" s="5">
        <v>0</v>
      </c>
      <c r="JF41" s="5">
        <v>0</v>
      </c>
      <c r="JG41" s="5">
        <v>0</v>
      </c>
      <c r="JH41" s="5">
        <v>0</v>
      </c>
      <c r="JI41" s="5">
        <v>0</v>
      </c>
      <c r="JJ41" s="5">
        <v>0</v>
      </c>
      <c r="JK41" s="5">
        <v>0</v>
      </c>
      <c r="JL41" s="5">
        <v>21</v>
      </c>
      <c r="JM41" s="5">
        <v>0</v>
      </c>
      <c r="JN41" s="5">
        <v>0</v>
      </c>
      <c r="JO41" s="5">
        <v>0</v>
      </c>
      <c r="JP41" s="5">
        <v>-9</v>
      </c>
      <c r="JQ41" s="5">
        <v>11022</v>
      </c>
      <c r="JR41" s="5">
        <v>43752</v>
      </c>
      <c r="JS41" s="5">
        <v>50928</v>
      </c>
      <c r="JT41" s="5">
        <v>39393</v>
      </c>
      <c r="JU41" s="5">
        <v>57476</v>
      </c>
      <c r="JV41" s="5">
        <v>51996</v>
      </c>
      <c r="JW41" s="5">
        <v>48967</v>
      </c>
      <c r="JX41" s="5">
        <v>49155</v>
      </c>
      <c r="JY41" s="5">
        <v>48354</v>
      </c>
      <c r="JZ41" s="5">
        <v>49779</v>
      </c>
      <c r="KA41" s="5">
        <v>42166</v>
      </c>
      <c r="KB41" s="5">
        <v>39459</v>
      </c>
      <c r="KC41" s="5">
        <v>36002</v>
      </c>
      <c r="KD41" s="5">
        <v>41697</v>
      </c>
      <c r="KE41" s="5">
        <v>10295</v>
      </c>
      <c r="KF41" s="5">
        <v>15899</v>
      </c>
      <c r="KG41" s="5">
        <v>10166</v>
      </c>
      <c r="KH41" s="5">
        <v>7410</v>
      </c>
      <c r="KI41" s="5">
        <v>5858</v>
      </c>
      <c r="KJ41" s="5">
        <v>5462</v>
      </c>
      <c r="KK41" s="5">
        <v>5633</v>
      </c>
      <c r="KL41" s="5">
        <v>4186</v>
      </c>
      <c r="KM41" s="5">
        <v>3611</v>
      </c>
      <c r="KN41" s="5">
        <v>5193</v>
      </c>
      <c r="KO41" s="5">
        <v>5866</v>
      </c>
      <c r="KP41" s="5">
        <v>5704</v>
      </c>
      <c r="KQ41" s="5">
        <v>3681</v>
      </c>
      <c r="KR41" s="5">
        <v>3313</v>
      </c>
      <c r="KS41" s="5">
        <v>3702</v>
      </c>
      <c r="KT41" s="5">
        <v>3785</v>
      </c>
      <c r="KU41" s="5">
        <v>4406</v>
      </c>
      <c r="KV41" s="5">
        <v>3656</v>
      </c>
      <c r="KW41" s="5">
        <v>3451</v>
      </c>
      <c r="KX41" s="5">
        <v>3607</v>
      </c>
      <c r="KY41" s="5">
        <v>6165</v>
      </c>
      <c r="KZ41" s="5">
        <v>4394</v>
      </c>
      <c r="LA41" s="5">
        <v>4577</v>
      </c>
      <c r="LB41" s="5">
        <v>5630</v>
      </c>
      <c r="LC41" s="5">
        <v>5584</v>
      </c>
      <c r="LD41" s="5">
        <v>6390</v>
      </c>
      <c r="LE41" s="5">
        <v>6730</v>
      </c>
      <c r="LF41" s="5">
        <v>5783</v>
      </c>
      <c r="LG41" s="5">
        <v>6578</v>
      </c>
      <c r="LH41" s="5">
        <v>6162</v>
      </c>
      <c r="LI41" s="5">
        <v>6972</v>
      </c>
      <c r="LJ41" s="5">
        <v>5470</v>
      </c>
      <c r="LK41" s="5">
        <v>10791</v>
      </c>
      <c r="LL41" s="5">
        <v>12629</v>
      </c>
      <c r="LM41" s="5">
        <v>14268</v>
      </c>
      <c r="LN41" s="5">
        <v>12809</v>
      </c>
      <c r="LO41" s="5">
        <v>12217</v>
      </c>
      <c r="LP41" s="5">
        <v>8050</v>
      </c>
      <c r="LQ41" s="5">
        <v>6691</v>
      </c>
      <c r="LR41" s="5">
        <v>7904</v>
      </c>
      <c r="LS41" s="5">
        <v>7961</v>
      </c>
      <c r="LT41" s="5">
        <v>7629</v>
      </c>
      <c r="LU41" s="5">
        <v>5202</v>
      </c>
      <c r="LV41" s="5">
        <v>4881</v>
      </c>
      <c r="LW41" s="5">
        <v>6686</v>
      </c>
      <c r="LX41" s="5">
        <v>5968</v>
      </c>
      <c r="LY41" s="5">
        <v>5808</v>
      </c>
      <c r="LZ41" s="5">
        <v>5760</v>
      </c>
      <c r="MA41" s="5">
        <v>6231</v>
      </c>
      <c r="MB41" s="5">
        <v>6180</v>
      </c>
      <c r="MC41" s="5">
        <v>6484</v>
      </c>
      <c r="MD41" s="5">
        <v>5966</v>
      </c>
      <c r="ME41" s="5">
        <v>4050</v>
      </c>
      <c r="MF41" s="5">
        <v>4808</v>
      </c>
      <c r="MG41" s="5">
        <v>4424</v>
      </c>
      <c r="MH41" s="5">
        <v>2806</v>
      </c>
      <c r="MI41" s="5">
        <v>2769</v>
      </c>
      <c r="MJ41" s="5">
        <v>2830</v>
      </c>
      <c r="MK41" s="5">
        <v>2978</v>
      </c>
      <c r="ML41" s="5">
        <v>2906</v>
      </c>
      <c r="MM41" s="5">
        <v>3373</v>
      </c>
      <c r="MN41" s="5">
        <v>3431</v>
      </c>
      <c r="MO41" s="5">
        <v>3219</v>
      </c>
      <c r="MP41" s="5">
        <v>3425</v>
      </c>
      <c r="MQ41" s="5">
        <v>8</v>
      </c>
      <c r="MR41" s="5">
        <v>12</v>
      </c>
      <c r="MS41" s="5">
        <v>9</v>
      </c>
      <c r="MT41" s="5">
        <v>10</v>
      </c>
      <c r="MU41" s="5">
        <v>9</v>
      </c>
      <c r="MV41" s="5">
        <v>11</v>
      </c>
      <c r="MW41" s="5">
        <v>10</v>
      </c>
      <c r="MX41" s="5">
        <v>19</v>
      </c>
      <c r="MY41" s="5">
        <v>21</v>
      </c>
      <c r="MZ41" s="5">
        <v>14</v>
      </c>
      <c r="NA41" s="5">
        <v>6</v>
      </c>
      <c r="NB41" s="5">
        <v>15</v>
      </c>
      <c r="NC41" s="5">
        <v>39</v>
      </c>
      <c r="ND41" s="5">
        <v>25</v>
      </c>
      <c r="NE41" s="5" t="s">
        <v>220</v>
      </c>
      <c r="NF41" s="5" t="s">
        <v>220</v>
      </c>
      <c r="NG41" s="5" t="s">
        <v>220</v>
      </c>
      <c r="NH41" s="5" t="s">
        <v>220</v>
      </c>
      <c r="NI41" s="5" t="s">
        <v>220</v>
      </c>
      <c r="NJ41" s="5" t="s">
        <v>220</v>
      </c>
      <c r="NK41" s="5" t="s">
        <v>220</v>
      </c>
      <c r="NL41" s="5" t="s">
        <v>220</v>
      </c>
      <c r="NM41" s="5" t="s">
        <v>220</v>
      </c>
      <c r="NN41" s="5" t="s">
        <v>220</v>
      </c>
      <c r="NO41" s="5" t="s">
        <v>220</v>
      </c>
      <c r="NP41" s="5" t="s">
        <v>220</v>
      </c>
      <c r="NQ41" s="5" t="s">
        <v>220</v>
      </c>
      <c r="NR41" s="5" t="s">
        <v>220</v>
      </c>
      <c r="NS41" s="5" t="s">
        <v>220</v>
      </c>
      <c r="NT41" s="5" t="s">
        <v>220</v>
      </c>
      <c r="NU41" s="5" t="s">
        <v>220</v>
      </c>
      <c r="NV41" s="5" t="s">
        <v>220</v>
      </c>
      <c r="NW41" s="5">
        <v>0</v>
      </c>
      <c r="NX41" s="5">
        <v>0</v>
      </c>
      <c r="NY41" s="5">
        <v>0</v>
      </c>
      <c r="NZ41" s="5">
        <v>0</v>
      </c>
      <c r="OA41" s="5">
        <v>0</v>
      </c>
      <c r="OB41" s="5">
        <v>0</v>
      </c>
      <c r="OC41" s="5">
        <v>0</v>
      </c>
      <c r="OD41" s="5">
        <v>0</v>
      </c>
      <c r="OE41" s="5">
        <v>0</v>
      </c>
      <c r="OF41" s="5">
        <v>0</v>
      </c>
      <c r="OG41" s="5">
        <v>0</v>
      </c>
      <c r="OH41" s="5">
        <v>0</v>
      </c>
      <c r="OI41" s="5">
        <v>0</v>
      </c>
      <c r="OJ41" s="5">
        <v>0</v>
      </c>
      <c r="OK41" s="5" t="s">
        <v>220</v>
      </c>
      <c r="OL41" s="5" t="s">
        <v>220</v>
      </c>
      <c r="OM41" s="5" t="s">
        <v>220</v>
      </c>
      <c r="ON41" s="5" t="s">
        <v>220</v>
      </c>
      <c r="OO41" s="5" t="s">
        <v>220</v>
      </c>
      <c r="OP41" s="5" t="s">
        <v>220</v>
      </c>
      <c r="OQ41" s="5" t="s">
        <v>220</v>
      </c>
      <c r="OR41" s="5" t="s">
        <v>220</v>
      </c>
      <c r="OS41" s="5" t="s">
        <v>220</v>
      </c>
      <c r="OT41" s="5" t="s">
        <v>220</v>
      </c>
      <c r="OU41" s="5" t="s">
        <v>220</v>
      </c>
      <c r="OV41" s="5" t="s">
        <v>220</v>
      </c>
      <c r="OW41" s="5" t="s">
        <v>220</v>
      </c>
      <c r="OX41" s="5" t="s">
        <v>220</v>
      </c>
      <c r="OY41" s="5" t="s">
        <v>220</v>
      </c>
      <c r="OZ41" s="5" t="s">
        <v>220</v>
      </c>
      <c r="PA41" s="5" t="s">
        <v>220</v>
      </c>
      <c r="PB41" s="5" t="s">
        <v>220</v>
      </c>
      <c r="PC41" s="5">
        <v>32759</v>
      </c>
      <c r="PD41" s="5">
        <v>31441</v>
      </c>
      <c r="PE41" s="5">
        <v>37601</v>
      </c>
      <c r="PF41" s="5">
        <v>38223</v>
      </c>
      <c r="PG41" s="5">
        <v>35380</v>
      </c>
      <c r="PH41" s="5">
        <v>32749</v>
      </c>
      <c r="PI41" s="5">
        <v>27698</v>
      </c>
      <c r="PJ41" s="5">
        <v>29409</v>
      </c>
      <c r="PK41" s="5">
        <v>28833</v>
      </c>
      <c r="PL41" s="5">
        <v>27907</v>
      </c>
      <c r="PM41" s="5">
        <v>27105</v>
      </c>
      <c r="PN41" s="5">
        <v>23502</v>
      </c>
      <c r="PO41" s="5">
        <v>14597</v>
      </c>
      <c r="PP41" s="5">
        <v>13740</v>
      </c>
      <c r="PQ41" s="5">
        <v>15065</v>
      </c>
      <c r="PR41" s="5">
        <v>17122</v>
      </c>
      <c r="PS41" s="5">
        <v>22493</v>
      </c>
      <c r="PT41" s="5">
        <v>18543</v>
      </c>
      <c r="PU41" s="5">
        <v>18697</v>
      </c>
      <c r="PV41" s="5">
        <v>16168</v>
      </c>
      <c r="PW41" s="5">
        <v>16869</v>
      </c>
      <c r="PX41" s="5">
        <v>21901</v>
      </c>
      <c r="PY41" s="5">
        <v>18900</v>
      </c>
      <c r="PZ41" s="5">
        <v>20760</v>
      </c>
      <c r="QA41" s="5">
        <v>17512</v>
      </c>
      <c r="QB41" s="5">
        <v>14581</v>
      </c>
      <c r="QC41" s="5">
        <v>17019</v>
      </c>
      <c r="QD41" s="5">
        <v>17305</v>
      </c>
      <c r="QE41" s="5">
        <v>18756</v>
      </c>
      <c r="QF41" s="5">
        <v>15633</v>
      </c>
      <c r="QG41" s="5">
        <v>16258</v>
      </c>
      <c r="QH41" s="5">
        <v>13456</v>
      </c>
      <c r="QI41" s="5">
        <v>54103</v>
      </c>
      <c r="QJ41" s="5">
        <v>49296</v>
      </c>
      <c r="QK41" s="5">
        <v>47164</v>
      </c>
      <c r="QL41" s="5">
        <v>45573</v>
      </c>
      <c r="QM41" s="5">
        <v>39959</v>
      </c>
      <c r="QN41" s="5">
        <v>39932</v>
      </c>
      <c r="QO41" s="5">
        <v>29087</v>
      </c>
      <c r="QP41" s="5">
        <v>35691</v>
      </c>
      <c r="QQ41" s="5">
        <v>37732</v>
      </c>
      <c r="QR41" s="5">
        <v>28218</v>
      </c>
      <c r="QS41" s="5">
        <v>22172</v>
      </c>
      <c r="QT41" s="5">
        <v>19407</v>
      </c>
      <c r="QU41" s="5">
        <v>25977</v>
      </c>
      <c r="QV41" s="5">
        <v>21783</v>
      </c>
      <c r="QW41" s="5">
        <v>17557</v>
      </c>
      <c r="QX41" s="5">
        <v>22230</v>
      </c>
      <c r="QY41" s="5">
        <v>23625</v>
      </c>
      <c r="QZ41" s="5">
        <v>19496</v>
      </c>
      <c r="RA41" s="5">
        <v>21041</v>
      </c>
      <c r="RB41" s="5">
        <v>21099</v>
      </c>
      <c r="RC41" s="5">
        <v>19086</v>
      </c>
      <c r="RD41" s="5">
        <v>15082</v>
      </c>
      <c r="RE41" s="5">
        <v>17511</v>
      </c>
      <c r="RF41" s="5">
        <v>17765</v>
      </c>
      <c r="RG41" s="5">
        <v>20305</v>
      </c>
      <c r="RH41" s="5">
        <v>21884</v>
      </c>
      <c r="RI41" s="5">
        <v>18773</v>
      </c>
      <c r="RJ41" s="5">
        <v>18294</v>
      </c>
      <c r="RK41" s="5">
        <v>17659</v>
      </c>
      <c r="RL41" s="5">
        <v>17437</v>
      </c>
      <c r="RM41" s="5">
        <v>16624</v>
      </c>
      <c r="RN41" s="5">
        <v>16240</v>
      </c>
      <c r="RO41" s="5">
        <v>49033</v>
      </c>
      <c r="RP41" s="5">
        <v>52821</v>
      </c>
      <c r="RQ41" s="5">
        <v>54619</v>
      </c>
      <c r="RR41" s="5">
        <v>73878</v>
      </c>
      <c r="RS41" s="5">
        <v>74278</v>
      </c>
      <c r="RT41" s="5">
        <v>57688</v>
      </c>
      <c r="RU41" s="5">
        <v>53329</v>
      </c>
      <c r="RV41" s="5">
        <v>56437</v>
      </c>
      <c r="RW41" s="5">
        <v>52069</v>
      </c>
      <c r="RX41" s="5">
        <v>52220</v>
      </c>
      <c r="RY41" s="5">
        <v>53473</v>
      </c>
      <c r="RZ41" s="5">
        <v>54457</v>
      </c>
      <c r="SA41" s="5">
        <v>50244</v>
      </c>
      <c r="SB41" s="5">
        <v>34287</v>
      </c>
      <c r="SC41" s="5">
        <v>36776</v>
      </c>
      <c r="SD41" s="5">
        <v>33329</v>
      </c>
      <c r="SE41" s="5">
        <v>43367</v>
      </c>
      <c r="SF41" s="5">
        <v>41898</v>
      </c>
      <c r="SG41" s="5">
        <v>50387</v>
      </c>
      <c r="SH41" s="5">
        <v>55523</v>
      </c>
      <c r="SI41" s="5">
        <v>34511</v>
      </c>
      <c r="SJ41" s="5">
        <v>14693</v>
      </c>
      <c r="SK41" s="5">
        <v>9279</v>
      </c>
      <c r="SL41" s="5">
        <v>16935</v>
      </c>
      <c r="SM41" s="5">
        <v>15601</v>
      </c>
      <c r="SN41" s="5">
        <v>15186</v>
      </c>
      <c r="SO41" s="5">
        <v>14113</v>
      </c>
      <c r="SP41" s="5">
        <v>14120</v>
      </c>
      <c r="SQ41" s="5">
        <v>14779</v>
      </c>
      <c r="SR41" s="5">
        <v>13396</v>
      </c>
      <c r="SS41" s="5">
        <v>12068</v>
      </c>
      <c r="ST41" s="5">
        <v>11666</v>
      </c>
      <c r="SU41" s="5">
        <v>7234</v>
      </c>
      <c r="SV41" s="5">
        <v>8052</v>
      </c>
      <c r="SW41" s="5">
        <v>7941</v>
      </c>
      <c r="SX41" s="5">
        <v>4988</v>
      </c>
      <c r="SY41" s="5">
        <v>5202</v>
      </c>
      <c r="SZ41" s="5">
        <v>4688</v>
      </c>
      <c r="TA41" s="5">
        <v>3159</v>
      </c>
      <c r="TB41" s="5">
        <v>3410</v>
      </c>
      <c r="TC41" s="5">
        <v>3051</v>
      </c>
      <c r="TD41" s="5">
        <v>2611</v>
      </c>
      <c r="TE41" s="5">
        <v>1679</v>
      </c>
      <c r="TF41" s="5">
        <v>1299</v>
      </c>
      <c r="TG41" s="5">
        <v>1819</v>
      </c>
      <c r="TH41" s="5">
        <v>1826</v>
      </c>
      <c r="TI41" s="5">
        <v>1015</v>
      </c>
      <c r="TJ41" s="5">
        <v>1467</v>
      </c>
      <c r="TK41" s="5">
        <v>698</v>
      </c>
      <c r="TL41" s="5">
        <v>1040</v>
      </c>
      <c r="TM41" s="5">
        <v>1421</v>
      </c>
      <c r="TN41" s="5">
        <v>7441</v>
      </c>
      <c r="TO41" s="5">
        <v>4033</v>
      </c>
      <c r="TP41" s="5">
        <v>6724</v>
      </c>
      <c r="TQ41" s="5">
        <v>8131</v>
      </c>
      <c r="TR41" s="5">
        <v>9935</v>
      </c>
      <c r="TS41" s="5">
        <v>7631</v>
      </c>
      <c r="TT41" s="5">
        <v>7648</v>
      </c>
      <c r="TU41" s="5">
        <v>6458</v>
      </c>
      <c r="TV41" s="5">
        <v>6479</v>
      </c>
      <c r="TW41" s="5">
        <v>6031</v>
      </c>
      <c r="TX41" s="5">
        <v>5167</v>
      </c>
      <c r="TY41" s="5">
        <v>4513</v>
      </c>
      <c r="TZ41" s="5">
        <v>4349</v>
      </c>
      <c r="UA41" s="5">
        <v>0</v>
      </c>
      <c r="UB41" s="5">
        <v>0</v>
      </c>
      <c r="UC41" s="5">
        <v>606</v>
      </c>
      <c r="UD41" s="5">
        <v>596</v>
      </c>
      <c r="UE41" s="5">
        <v>590</v>
      </c>
      <c r="UF41" s="5">
        <v>390</v>
      </c>
      <c r="UG41" s="5">
        <v>428</v>
      </c>
      <c r="UH41" s="5">
        <v>323</v>
      </c>
      <c r="UI41" s="5">
        <v>429</v>
      </c>
      <c r="UJ41" s="5">
        <v>725</v>
      </c>
      <c r="UK41" s="5">
        <v>652</v>
      </c>
      <c r="UL41" s="5">
        <v>692</v>
      </c>
      <c r="UM41" s="5">
        <v>631</v>
      </c>
      <c r="UN41" s="5">
        <v>534</v>
      </c>
      <c r="UO41" s="5">
        <v>830</v>
      </c>
      <c r="UP41" s="5">
        <v>814</v>
      </c>
      <c r="UQ41" s="5">
        <v>1076</v>
      </c>
      <c r="UR41" s="5">
        <v>958</v>
      </c>
      <c r="US41" s="5">
        <v>807</v>
      </c>
      <c r="UT41" s="5">
        <v>506</v>
      </c>
      <c r="UU41" s="5">
        <v>649</v>
      </c>
      <c r="UV41" s="5">
        <v>1064</v>
      </c>
      <c r="UW41" s="5">
        <v>2913</v>
      </c>
      <c r="UX41" s="5">
        <v>2312</v>
      </c>
      <c r="UY41" s="5">
        <v>1493</v>
      </c>
      <c r="UZ41" s="5">
        <v>597</v>
      </c>
      <c r="VA41" s="5">
        <v>345</v>
      </c>
      <c r="VB41" s="5">
        <v>344</v>
      </c>
      <c r="VC41" s="5">
        <v>389</v>
      </c>
      <c r="VD41" s="5">
        <v>478</v>
      </c>
      <c r="VE41" s="5">
        <v>403</v>
      </c>
      <c r="VF41" s="5">
        <v>335</v>
      </c>
      <c r="VG41" s="5">
        <v>97469</v>
      </c>
      <c r="VH41" s="5">
        <v>106920</v>
      </c>
      <c r="VI41" s="5">
        <v>83282</v>
      </c>
      <c r="VJ41" s="5">
        <v>92997</v>
      </c>
      <c r="VK41" s="5">
        <v>62870</v>
      </c>
      <c r="VL41" s="5">
        <v>59303</v>
      </c>
      <c r="VM41" s="5">
        <v>65893</v>
      </c>
      <c r="VN41" s="5">
        <v>65668</v>
      </c>
      <c r="VO41" s="5">
        <v>60956</v>
      </c>
      <c r="VP41" s="5">
        <v>65287</v>
      </c>
      <c r="VQ41" s="5">
        <v>54330</v>
      </c>
      <c r="VR41" s="5">
        <v>49897</v>
      </c>
      <c r="VS41" s="5">
        <v>52877</v>
      </c>
      <c r="VT41" s="5">
        <v>49852</v>
      </c>
      <c r="VU41" s="5">
        <v>43051</v>
      </c>
      <c r="VV41" s="5">
        <v>44627</v>
      </c>
      <c r="VW41" s="5">
        <v>33452</v>
      </c>
      <c r="VX41" s="5">
        <v>38804</v>
      </c>
      <c r="VY41" s="5">
        <v>17991</v>
      </c>
      <c r="VZ41" s="5">
        <v>8793</v>
      </c>
      <c r="WA41" s="5">
        <v>40522</v>
      </c>
      <c r="WB41" s="5">
        <v>58755</v>
      </c>
      <c r="WC41" s="5">
        <v>49565</v>
      </c>
      <c r="WD41" s="5">
        <v>53520</v>
      </c>
      <c r="WE41" s="5">
        <v>52714</v>
      </c>
      <c r="WF41" s="5">
        <v>73883</v>
      </c>
      <c r="WG41" s="5">
        <v>59929</v>
      </c>
      <c r="WH41" s="5">
        <v>47839</v>
      </c>
      <c r="WI41" s="5">
        <v>51166</v>
      </c>
      <c r="WJ41" s="5">
        <v>44172</v>
      </c>
      <c r="WK41" s="5">
        <v>43970</v>
      </c>
      <c r="WL41" s="5">
        <v>41052</v>
      </c>
      <c r="WM41" s="5">
        <v>187</v>
      </c>
      <c r="WN41" s="5">
        <v>19</v>
      </c>
      <c r="WO41" s="5">
        <v>5318</v>
      </c>
      <c r="WP41" s="5">
        <v>7116</v>
      </c>
      <c r="WQ41" s="5">
        <v>6516</v>
      </c>
      <c r="WR41" s="5">
        <v>5346</v>
      </c>
      <c r="WS41" s="5">
        <v>3567</v>
      </c>
      <c r="WT41" s="5">
        <v>4982</v>
      </c>
      <c r="WU41" s="5">
        <v>4640</v>
      </c>
      <c r="WV41" s="5">
        <v>4325</v>
      </c>
      <c r="WW41" s="5">
        <v>3971</v>
      </c>
      <c r="WX41" s="5">
        <v>861</v>
      </c>
      <c r="WY41" s="5">
        <v>1173</v>
      </c>
      <c r="WZ41" s="5">
        <v>694</v>
      </c>
      <c r="XA41" s="5">
        <v>877</v>
      </c>
      <c r="XB41" s="5">
        <v>1059</v>
      </c>
      <c r="XC41" s="5">
        <v>1344</v>
      </c>
      <c r="XD41" s="5">
        <v>3486</v>
      </c>
      <c r="XE41" s="5">
        <v>5702</v>
      </c>
      <c r="XF41" s="5">
        <v>5420</v>
      </c>
      <c r="XG41" s="5">
        <v>1196</v>
      </c>
      <c r="XH41" s="5">
        <v>285</v>
      </c>
      <c r="XI41" s="5">
        <v>437</v>
      </c>
      <c r="XJ41" s="5">
        <v>298</v>
      </c>
      <c r="XK41" s="5">
        <v>296</v>
      </c>
      <c r="XL41" s="5">
        <v>257</v>
      </c>
      <c r="XM41" s="5">
        <v>223</v>
      </c>
      <c r="XN41" s="5">
        <v>232</v>
      </c>
      <c r="XO41" s="5">
        <v>206</v>
      </c>
      <c r="XP41" s="5">
        <v>222</v>
      </c>
      <c r="XQ41" s="5">
        <v>182</v>
      </c>
      <c r="XR41" s="5">
        <v>229</v>
      </c>
      <c r="XS41" s="2">
        <v>5027</v>
      </c>
      <c r="XT41" s="3" t="s">
        <v>222</v>
      </c>
      <c r="XU41" s="3" t="s">
        <v>221</v>
      </c>
      <c r="XV41" s="3" t="s">
        <v>221</v>
      </c>
      <c r="XW41" s="3" t="s">
        <v>221</v>
      </c>
      <c r="XX41" s="3" t="s">
        <v>222</v>
      </c>
      <c r="XY41" s="3" t="s">
        <v>222</v>
      </c>
      <c r="XZ41" s="3" t="s">
        <v>246</v>
      </c>
    </row>
    <row r="42" spans="1:650" x14ac:dyDescent="0.3">
      <c r="A42" s="1" t="s">
        <v>40</v>
      </c>
      <c r="B42" s="2">
        <v>4057099</v>
      </c>
      <c r="C42" s="5">
        <v>7490</v>
      </c>
      <c r="D42" s="5">
        <v>5024</v>
      </c>
      <c r="E42" s="5">
        <v>6903</v>
      </c>
      <c r="F42" s="5">
        <v>15581</v>
      </c>
      <c r="G42" s="5">
        <v>2493</v>
      </c>
      <c r="H42" s="5">
        <v>6884</v>
      </c>
      <c r="I42" s="5">
        <v>4459</v>
      </c>
      <c r="J42" s="5">
        <v>7300</v>
      </c>
      <c r="K42" s="5">
        <v>2116</v>
      </c>
      <c r="L42" s="5">
        <v>1482</v>
      </c>
      <c r="M42" s="5">
        <v>3061</v>
      </c>
      <c r="N42" s="5">
        <v>4193</v>
      </c>
      <c r="O42" s="5">
        <v>8717</v>
      </c>
      <c r="P42" s="5">
        <v>1964</v>
      </c>
      <c r="Q42" s="5">
        <v>187</v>
      </c>
      <c r="R42" s="5">
        <v>13542</v>
      </c>
      <c r="S42" s="5">
        <v>4474</v>
      </c>
      <c r="T42" s="5">
        <v>1593</v>
      </c>
      <c r="U42" s="5">
        <v>2356</v>
      </c>
      <c r="V42" s="5">
        <v>551</v>
      </c>
      <c r="W42" s="5">
        <v>1877</v>
      </c>
      <c r="X42" s="5">
        <v>13068</v>
      </c>
      <c r="Y42" s="5">
        <v>7674</v>
      </c>
      <c r="Z42" s="5">
        <v>38099</v>
      </c>
      <c r="AA42" s="5">
        <v>2952</v>
      </c>
      <c r="AB42" s="5">
        <v>1765</v>
      </c>
      <c r="AC42" s="5">
        <v>387</v>
      </c>
      <c r="AD42" s="5">
        <v>669</v>
      </c>
      <c r="AE42" s="5">
        <v>247</v>
      </c>
      <c r="AF42" s="5">
        <v>0</v>
      </c>
      <c r="AG42" s="5">
        <v>170</v>
      </c>
      <c r="AH42" s="5">
        <v>51</v>
      </c>
      <c r="AI42" s="5">
        <v>52472</v>
      </c>
      <c r="AJ42" s="5">
        <v>86454</v>
      </c>
      <c r="AK42" s="5">
        <v>161336</v>
      </c>
      <c r="AL42" s="5">
        <v>150884</v>
      </c>
      <c r="AM42" s="5">
        <v>94699</v>
      </c>
      <c r="AN42" s="5">
        <v>39990</v>
      </c>
      <c r="AO42" s="5">
        <v>92744</v>
      </c>
      <c r="AP42" s="5">
        <v>179558</v>
      </c>
      <c r="AQ42" s="5">
        <v>38583</v>
      </c>
      <c r="AR42" s="5">
        <v>380040</v>
      </c>
      <c r="AS42" s="5">
        <v>71100</v>
      </c>
      <c r="AT42" s="5">
        <v>247275</v>
      </c>
      <c r="AU42" s="5">
        <v>167600</v>
      </c>
      <c r="AV42" s="5">
        <v>-1568</v>
      </c>
      <c r="AW42" s="5">
        <v>402819</v>
      </c>
      <c r="AX42" s="5">
        <v>617716</v>
      </c>
      <c r="AY42" s="5">
        <v>180572</v>
      </c>
      <c r="AZ42" s="5">
        <v>356104</v>
      </c>
      <c r="BA42" s="5">
        <v>30502</v>
      </c>
      <c r="BB42" s="5">
        <v>58243</v>
      </c>
      <c r="BC42" s="5">
        <v>140277</v>
      </c>
      <c r="BD42" s="5">
        <v>24388</v>
      </c>
      <c r="BE42" s="5">
        <v>70564</v>
      </c>
      <c r="BF42" s="5">
        <v>468855</v>
      </c>
      <c r="BG42" s="5">
        <v>36927</v>
      </c>
      <c r="BH42" s="5">
        <v>18449</v>
      </c>
      <c r="BI42" s="5">
        <v>56862</v>
      </c>
      <c r="BJ42" s="5">
        <v>54020</v>
      </c>
      <c r="BK42" s="5">
        <v>65520</v>
      </c>
      <c r="BL42" s="5">
        <v>38055</v>
      </c>
      <c r="BM42" s="5">
        <v>26010</v>
      </c>
      <c r="BN42" s="5">
        <v>25320</v>
      </c>
      <c r="BO42" s="5">
        <v>165511</v>
      </c>
      <c r="BP42" s="5">
        <v>144387</v>
      </c>
      <c r="BQ42" s="5">
        <v>363115</v>
      </c>
      <c r="BR42" s="5">
        <v>65843</v>
      </c>
      <c r="BS42" s="5">
        <v>91373</v>
      </c>
      <c r="BT42" s="5">
        <v>109883</v>
      </c>
      <c r="BU42" s="5">
        <v>60863</v>
      </c>
      <c r="BV42" s="5">
        <v>43360</v>
      </c>
      <c r="BW42" s="5">
        <v>47763</v>
      </c>
      <c r="BX42" s="5">
        <v>46064</v>
      </c>
      <c r="BY42" s="5">
        <v>63173</v>
      </c>
      <c r="BZ42" s="5">
        <v>53201</v>
      </c>
      <c r="CA42" s="5">
        <v>46500</v>
      </c>
      <c r="CB42" s="5">
        <v>12367</v>
      </c>
      <c r="CC42" s="5">
        <v>31125</v>
      </c>
      <c r="CD42" s="5">
        <v>75818</v>
      </c>
      <c r="CE42" s="5">
        <v>41882</v>
      </c>
      <c r="CF42" s="5">
        <v>12424</v>
      </c>
      <c r="CG42" s="5">
        <v>12905</v>
      </c>
      <c r="CH42" s="5">
        <v>11210</v>
      </c>
      <c r="CI42" s="5">
        <v>13641</v>
      </c>
      <c r="CJ42" s="5">
        <v>16472</v>
      </c>
      <c r="CK42" s="5">
        <v>14780</v>
      </c>
      <c r="CL42" s="5">
        <v>37105</v>
      </c>
      <c r="CM42" s="5">
        <v>29325</v>
      </c>
      <c r="CN42" s="5">
        <v>18278</v>
      </c>
      <c r="CO42" s="5">
        <v>14610</v>
      </c>
      <c r="CP42" s="5">
        <v>23379</v>
      </c>
      <c r="CQ42" s="5">
        <v>17218</v>
      </c>
      <c r="CR42" s="5">
        <v>9677</v>
      </c>
      <c r="CS42" s="5">
        <v>9390</v>
      </c>
      <c r="CT42" s="5">
        <v>16421</v>
      </c>
      <c r="CU42" s="5">
        <v>142372</v>
      </c>
      <c r="CV42" s="5">
        <v>126335</v>
      </c>
      <c r="CW42" s="5">
        <v>119637</v>
      </c>
      <c r="CX42" s="5">
        <v>154146</v>
      </c>
      <c r="CY42" s="5">
        <v>135005</v>
      </c>
      <c r="CZ42" s="5">
        <v>125185</v>
      </c>
      <c r="DA42" s="5">
        <v>135213</v>
      </c>
      <c r="DB42" s="5">
        <v>142647</v>
      </c>
      <c r="DC42" s="5">
        <v>131099</v>
      </c>
      <c r="DD42" s="5">
        <v>133492</v>
      </c>
      <c r="DE42" s="5">
        <v>166813</v>
      </c>
      <c r="DF42" s="5">
        <v>180682</v>
      </c>
      <c r="DG42" s="5">
        <v>177668</v>
      </c>
      <c r="DH42" s="5">
        <v>133492</v>
      </c>
      <c r="DI42" s="5">
        <v>116744</v>
      </c>
      <c r="DJ42" s="5">
        <v>118556</v>
      </c>
      <c r="DK42" s="5">
        <v>100046</v>
      </c>
      <c r="DL42" s="5">
        <v>88927</v>
      </c>
      <c r="DM42" s="5">
        <v>90017</v>
      </c>
      <c r="DN42" s="5">
        <v>78187</v>
      </c>
      <c r="DO42" s="5">
        <v>77213</v>
      </c>
      <c r="DP42" s="5">
        <v>72942</v>
      </c>
      <c r="DQ42" s="5">
        <v>77247</v>
      </c>
      <c r="DR42" s="5">
        <v>69675</v>
      </c>
      <c r="DS42" s="5">
        <v>61625</v>
      </c>
      <c r="DT42" s="5">
        <v>67387</v>
      </c>
      <c r="DU42" s="5">
        <v>71366</v>
      </c>
      <c r="DV42" s="5">
        <v>80262</v>
      </c>
      <c r="DW42" s="5">
        <v>75702</v>
      </c>
      <c r="DX42" s="5">
        <v>71527</v>
      </c>
      <c r="DY42" s="5">
        <v>57989</v>
      </c>
      <c r="DZ42" s="5">
        <v>59760</v>
      </c>
      <c r="EA42" s="5">
        <v>11715</v>
      </c>
      <c r="EB42" s="5">
        <v>10203</v>
      </c>
      <c r="EC42" s="5">
        <v>6396</v>
      </c>
      <c r="ED42" s="5">
        <v>16145</v>
      </c>
      <c r="EE42" s="5">
        <v>11765</v>
      </c>
      <c r="EF42" s="5">
        <v>5795</v>
      </c>
      <c r="EG42" s="5">
        <v>16800</v>
      </c>
      <c r="EH42" s="5">
        <v>32125</v>
      </c>
      <c r="EI42" s="5">
        <v>33497</v>
      </c>
      <c r="EJ42" s="5">
        <v>14092</v>
      </c>
      <c r="EK42" s="5">
        <v>42335</v>
      </c>
      <c r="EL42" s="5">
        <v>19347</v>
      </c>
      <c r="EM42" s="5">
        <v>58583</v>
      </c>
      <c r="EN42" s="5">
        <v>15594</v>
      </c>
      <c r="EO42" s="5">
        <v>10746</v>
      </c>
      <c r="EP42" s="5">
        <v>13294</v>
      </c>
      <c r="EQ42" s="5">
        <v>11189</v>
      </c>
      <c r="ER42" s="5">
        <v>12366</v>
      </c>
      <c r="ES42" s="5">
        <v>4245</v>
      </c>
      <c r="ET42" s="5">
        <v>8393</v>
      </c>
      <c r="EU42" s="5">
        <v>5264</v>
      </c>
      <c r="EV42" s="5">
        <v>8143</v>
      </c>
      <c r="EW42" s="5">
        <v>6519</v>
      </c>
      <c r="EX42" s="5">
        <v>9397</v>
      </c>
      <c r="EY42" s="5">
        <v>9066</v>
      </c>
      <c r="EZ42" s="5">
        <v>9183</v>
      </c>
      <c r="FA42" s="5">
        <v>7591</v>
      </c>
      <c r="FB42" s="5">
        <v>12212</v>
      </c>
      <c r="FC42" s="5">
        <v>10608</v>
      </c>
      <c r="FD42" s="5">
        <v>7627</v>
      </c>
      <c r="FE42" s="5">
        <v>9301</v>
      </c>
      <c r="FF42" s="5">
        <v>12314</v>
      </c>
      <c r="FG42" s="5">
        <v>0</v>
      </c>
      <c r="FH42" s="5">
        <v>0</v>
      </c>
      <c r="FI42" s="5">
        <v>0</v>
      </c>
      <c r="FJ42" s="5">
        <v>0</v>
      </c>
      <c r="FK42" s="5">
        <v>0</v>
      </c>
      <c r="FL42" s="5">
        <v>0</v>
      </c>
      <c r="FM42" s="5">
        <v>0</v>
      </c>
      <c r="FN42" s="5">
        <v>0</v>
      </c>
      <c r="FO42" s="5">
        <v>0</v>
      </c>
      <c r="FP42" s="5">
        <v>0</v>
      </c>
      <c r="FQ42" s="5">
        <v>0</v>
      </c>
      <c r="FR42" s="5">
        <v>0</v>
      </c>
      <c r="FS42" s="5">
        <v>0</v>
      </c>
      <c r="FT42" s="5">
        <v>0</v>
      </c>
      <c r="FU42" s="5" t="s">
        <v>220</v>
      </c>
      <c r="FV42" s="5" t="s">
        <v>220</v>
      </c>
      <c r="FW42" s="5" t="s">
        <v>220</v>
      </c>
      <c r="FX42" s="5" t="s">
        <v>220</v>
      </c>
      <c r="FY42" s="5" t="s">
        <v>220</v>
      </c>
      <c r="FZ42" s="5" t="s">
        <v>220</v>
      </c>
      <c r="GA42" s="5" t="s">
        <v>220</v>
      </c>
      <c r="GB42" s="5" t="s">
        <v>220</v>
      </c>
      <c r="GC42" s="5" t="s">
        <v>220</v>
      </c>
      <c r="GD42" s="5" t="s">
        <v>220</v>
      </c>
      <c r="GE42" s="5" t="s">
        <v>220</v>
      </c>
      <c r="GF42" s="5" t="s">
        <v>220</v>
      </c>
      <c r="GG42" s="5" t="s">
        <v>220</v>
      </c>
      <c r="GH42" s="5" t="s">
        <v>220</v>
      </c>
      <c r="GI42" s="5" t="s">
        <v>220</v>
      </c>
      <c r="GJ42" s="5" t="s">
        <v>220</v>
      </c>
      <c r="GK42" s="5" t="s">
        <v>220</v>
      </c>
      <c r="GL42" s="5" t="s">
        <v>220</v>
      </c>
      <c r="GM42" s="5">
        <v>379560</v>
      </c>
      <c r="GN42" s="5">
        <v>551428</v>
      </c>
      <c r="GO42" s="5">
        <v>657387</v>
      </c>
      <c r="GP42" s="5">
        <v>402598</v>
      </c>
      <c r="GQ42" s="5">
        <v>335335</v>
      </c>
      <c r="GR42" s="5">
        <v>287739</v>
      </c>
      <c r="GS42" s="5">
        <v>310079</v>
      </c>
      <c r="GT42" s="5">
        <v>404989</v>
      </c>
      <c r="GU42" s="5">
        <v>253058</v>
      </c>
      <c r="GV42" s="5">
        <v>577161</v>
      </c>
      <c r="GW42" s="5">
        <v>369076</v>
      </c>
      <c r="GX42" s="5">
        <v>523252</v>
      </c>
      <c r="GY42" s="5">
        <v>459068</v>
      </c>
      <c r="GZ42" s="5">
        <v>161849</v>
      </c>
      <c r="HA42" s="5">
        <v>561620</v>
      </c>
      <c r="HB42" s="5">
        <v>838926</v>
      </c>
      <c r="HC42" s="5">
        <v>338163</v>
      </c>
      <c r="HD42" s="5">
        <v>471413</v>
      </c>
      <c r="HE42" s="5">
        <v>140025</v>
      </c>
      <c r="HF42" s="5">
        <v>156584</v>
      </c>
      <c r="HG42" s="5">
        <v>238272</v>
      </c>
      <c r="HH42" s="5">
        <v>135013</v>
      </c>
      <c r="HI42" s="5">
        <v>176783</v>
      </c>
      <c r="HJ42" s="5">
        <v>622086</v>
      </c>
      <c r="HK42" s="5">
        <v>139896</v>
      </c>
      <c r="HL42" s="5">
        <v>116106</v>
      </c>
      <c r="HM42" s="5">
        <v>150815</v>
      </c>
      <c r="HN42" s="5">
        <v>170542</v>
      </c>
      <c r="HO42" s="5">
        <v>169296</v>
      </c>
      <c r="HP42" s="5">
        <v>126886</v>
      </c>
      <c r="HQ42" s="5">
        <v>102859</v>
      </c>
      <c r="HR42" s="5">
        <v>113901</v>
      </c>
      <c r="HS42" s="5">
        <v>794240</v>
      </c>
      <c r="HT42" s="5">
        <v>951990</v>
      </c>
      <c r="HU42" s="5">
        <v>858381</v>
      </c>
      <c r="HV42" s="5">
        <v>826291</v>
      </c>
      <c r="HW42" s="5">
        <v>894610</v>
      </c>
      <c r="HX42" s="5">
        <v>1062845</v>
      </c>
      <c r="HY42" s="5">
        <v>980131</v>
      </c>
      <c r="HZ42" s="5">
        <v>1053006</v>
      </c>
      <c r="IA42" s="5">
        <v>1110698</v>
      </c>
      <c r="IB42" s="5">
        <v>1120870</v>
      </c>
      <c r="IC42" s="5">
        <v>986602</v>
      </c>
      <c r="ID42" s="5">
        <v>1057371</v>
      </c>
      <c r="IE42" s="5">
        <v>850984</v>
      </c>
      <c r="IF42" s="5">
        <v>794820</v>
      </c>
      <c r="IG42" s="5">
        <v>804255</v>
      </c>
      <c r="IH42" s="5">
        <v>656977</v>
      </c>
      <c r="II42" s="5">
        <v>522909</v>
      </c>
      <c r="IJ42" s="5">
        <v>492557</v>
      </c>
      <c r="IK42" s="5">
        <v>535692</v>
      </c>
      <c r="IL42" s="5">
        <v>491461</v>
      </c>
      <c r="IM42" s="5">
        <v>429687</v>
      </c>
      <c r="IN42" s="5">
        <v>390056</v>
      </c>
      <c r="IO42" s="5">
        <v>348147</v>
      </c>
      <c r="IP42" s="5">
        <v>352334</v>
      </c>
      <c r="IQ42" s="5">
        <v>330317</v>
      </c>
      <c r="IR42" s="5">
        <v>346826</v>
      </c>
      <c r="IS42" s="5">
        <v>331074</v>
      </c>
      <c r="IT42" s="5">
        <v>299260</v>
      </c>
      <c r="IU42" s="5">
        <v>317651</v>
      </c>
      <c r="IV42" s="5">
        <v>294453</v>
      </c>
      <c r="IW42" s="5">
        <v>305093</v>
      </c>
      <c r="IX42" s="5">
        <v>298810</v>
      </c>
      <c r="IY42" s="5">
        <v>87271</v>
      </c>
      <c r="IZ42" s="5">
        <v>95117</v>
      </c>
      <c r="JA42" s="5">
        <v>84252</v>
      </c>
      <c r="JB42" s="5">
        <v>83085</v>
      </c>
      <c r="JC42" s="5">
        <v>87094</v>
      </c>
      <c r="JD42" s="5">
        <v>84483</v>
      </c>
      <c r="JE42" s="5">
        <v>78583</v>
      </c>
      <c r="JF42" s="5">
        <v>80139</v>
      </c>
      <c r="JG42" s="5">
        <v>77708</v>
      </c>
      <c r="JH42" s="5">
        <v>75486</v>
      </c>
      <c r="JI42" s="5">
        <v>59980</v>
      </c>
      <c r="JJ42" s="5">
        <v>58717</v>
      </c>
      <c r="JK42" s="5">
        <v>60480</v>
      </c>
      <c r="JL42" s="5">
        <v>56775</v>
      </c>
      <c r="JM42" s="5">
        <v>59239</v>
      </c>
      <c r="JN42" s="5">
        <v>50126</v>
      </c>
      <c r="JO42" s="5">
        <v>51509</v>
      </c>
      <c r="JP42" s="5">
        <v>46943</v>
      </c>
      <c r="JQ42" s="5">
        <v>44674</v>
      </c>
      <c r="JR42" s="5">
        <v>48957</v>
      </c>
      <c r="JS42" s="5">
        <v>44677</v>
      </c>
      <c r="JT42" s="5">
        <v>41703</v>
      </c>
      <c r="JU42" s="5">
        <v>36042</v>
      </c>
      <c r="JV42" s="5">
        <v>35446</v>
      </c>
      <c r="JW42" s="5">
        <v>30314</v>
      </c>
      <c r="JX42" s="5">
        <v>32420</v>
      </c>
      <c r="JY42" s="5">
        <v>34205</v>
      </c>
      <c r="JZ42" s="5">
        <v>35589</v>
      </c>
      <c r="KA42" s="5">
        <v>33249</v>
      </c>
      <c r="KB42" s="5">
        <v>34079</v>
      </c>
      <c r="KC42" s="5">
        <v>28709</v>
      </c>
      <c r="KD42" s="5">
        <v>24656</v>
      </c>
      <c r="KE42" s="5">
        <v>12127</v>
      </c>
      <c r="KF42" s="5">
        <v>13360</v>
      </c>
      <c r="KG42" s="5">
        <v>13764</v>
      </c>
      <c r="KH42" s="5">
        <v>9629</v>
      </c>
      <c r="KI42" s="5">
        <v>9527</v>
      </c>
      <c r="KJ42" s="5">
        <v>12429</v>
      </c>
      <c r="KK42" s="5">
        <v>8754</v>
      </c>
      <c r="KL42" s="5">
        <v>8281</v>
      </c>
      <c r="KM42" s="5">
        <v>7790</v>
      </c>
      <c r="KN42" s="5">
        <v>7591</v>
      </c>
      <c r="KO42" s="5">
        <v>9868</v>
      </c>
      <c r="KP42" s="5">
        <v>9208</v>
      </c>
      <c r="KQ42" s="5">
        <v>8755</v>
      </c>
      <c r="KR42" s="5">
        <v>8175</v>
      </c>
      <c r="KS42" s="5">
        <v>7784</v>
      </c>
      <c r="KT42" s="5">
        <v>4515</v>
      </c>
      <c r="KU42" s="5">
        <v>5218</v>
      </c>
      <c r="KV42" s="5">
        <v>4352</v>
      </c>
      <c r="KW42" s="5">
        <v>6999</v>
      </c>
      <c r="KX42" s="5">
        <v>5389</v>
      </c>
      <c r="KY42" s="5">
        <v>3359</v>
      </c>
      <c r="KZ42" s="5">
        <v>3373</v>
      </c>
      <c r="LA42" s="5">
        <v>2957</v>
      </c>
      <c r="LB42" s="5">
        <v>3089</v>
      </c>
      <c r="LC42" s="5">
        <v>2779</v>
      </c>
      <c r="LD42" s="5">
        <v>2733</v>
      </c>
      <c r="LE42" s="5">
        <v>2663</v>
      </c>
      <c r="LF42" s="5">
        <v>2460</v>
      </c>
      <c r="LG42" s="5">
        <v>2014</v>
      </c>
      <c r="LH42" s="5">
        <v>1763</v>
      </c>
      <c r="LI42" s="5">
        <v>1596</v>
      </c>
      <c r="LJ42" s="5">
        <v>1559</v>
      </c>
      <c r="LK42" s="5">
        <v>9645</v>
      </c>
      <c r="LL42" s="5">
        <v>6401</v>
      </c>
      <c r="LM42" s="5">
        <v>9289</v>
      </c>
      <c r="LN42" s="5">
        <v>8343</v>
      </c>
      <c r="LO42" s="5">
        <v>8456</v>
      </c>
      <c r="LP42" s="5">
        <v>9278</v>
      </c>
      <c r="LQ42" s="5">
        <v>9622</v>
      </c>
      <c r="LR42" s="5">
        <v>9306</v>
      </c>
      <c r="LS42" s="5">
        <v>7598</v>
      </c>
      <c r="LT42" s="5">
        <v>8878</v>
      </c>
      <c r="LU42" s="5">
        <v>8586</v>
      </c>
      <c r="LV42" s="5">
        <v>7807</v>
      </c>
      <c r="LW42" s="5">
        <v>7279</v>
      </c>
      <c r="LX42" s="5">
        <v>8290</v>
      </c>
      <c r="LY42" s="5">
        <v>6236</v>
      </c>
      <c r="LZ42" s="5">
        <v>5081</v>
      </c>
      <c r="MA42" s="5">
        <v>5759</v>
      </c>
      <c r="MB42" s="5">
        <v>5268</v>
      </c>
      <c r="MC42" s="5">
        <v>5665</v>
      </c>
      <c r="MD42" s="5">
        <v>5760</v>
      </c>
      <c r="ME42" s="5">
        <v>5671</v>
      </c>
      <c r="MF42" s="5">
        <v>5727</v>
      </c>
      <c r="MG42" s="5">
        <v>5198</v>
      </c>
      <c r="MH42" s="5">
        <v>4917</v>
      </c>
      <c r="MI42" s="5">
        <v>3807</v>
      </c>
      <c r="MJ42" s="5">
        <v>3786</v>
      </c>
      <c r="MK42" s="5">
        <v>3933</v>
      </c>
      <c r="ML42" s="5">
        <v>3360</v>
      </c>
      <c r="MM42" s="5">
        <v>2928</v>
      </c>
      <c r="MN42" s="5">
        <v>3457</v>
      </c>
      <c r="MO42" s="5">
        <v>5850</v>
      </c>
      <c r="MP42" s="5">
        <v>3519</v>
      </c>
      <c r="MQ42" s="5">
        <v>0</v>
      </c>
      <c r="MR42" s="5">
        <v>0</v>
      </c>
      <c r="MS42" s="5">
        <v>0</v>
      </c>
      <c r="MT42" s="5">
        <v>0</v>
      </c>
      <c r="MU42" s="5">
        <v>0</v>
      </c>
      <c r="MV42" s="5">
        <v>0</v>
      </c>
      <c r="MW42" s="5">
        <v>0</v>
      </c>
      <c r="MX42" s="5">
        <v>0</v>
      </c>
      <c r="MY42" s="5">
        <v>0</v>
      </c>
      <c r="MZ42" s="5">
        <v>0</v>
      </c>
      <c r="NA42" s="5">
        <v>0</v>
      </c>
      <c r="NB42" s="5">
        <v>0</v>
      </c>
      <c r="NC42" s="5">
        <v>0</v>
      </c>
      <c r="ND42" s="5">
        <v>0</v>
      </c>
      <c r="NE42" s="5" t="s">
        <v>220</v>
      </c>
      <c r="NF42" s="5" t="s">
        <v>220</v>
      </c>
      <c r="NG42" s="5" t="s">
        <v>220</v>
      </c>
      <c r="NH42" s="5" t="s">
        <v>220</v>
      </c>
      <c r="NI42" s="5" t="s">
        <v>220</v>
      </c>
      <c r="NJ42" s="5" t="s">
        <v>220</v>
      </c>
      <c r="NK42" s="5" t="s">
        <v>220</v>
      </c>
      <c r="NL42" s="5" t="s">
        <v>220</v>
      </c>
      <c r="NM42" s="5" t="s">
        <v>220</v>
      </c>
      <c r="NN42" s="5" t="s">
        <v>220</v>
      </c>
      <c r="NO42" s="5" t="s">
        <v>220</v>
      </c>
      <c r="NP42" s="5" t="s">
        <v>220</v>
      </c>
      <c r="NQ42" s="5" t="s">
        <v>220</v>
      </c>
      <c r="NR42" s="5" t="s">
        <v>220</v>
      </c>
      <c r="NS42" s="5" t="s">
        <v>220</v>
      </c>
      <c r="NT42" s="5" t="s">
        <v>220</v>
      </c>
      <c r="NU42" s="5" t="s">
        <v>220</v>
      </c>
      <c r="NV42" s="5" t="s">
        <v>220</v>
      </c>
      <c r="NW42" s="5">
        <v>0</v>
      </c>
      <c r="NX42" s="5">
        <v>0</v>
      </c>
      <c r="NY42" s="5">
        <v>0</v>
      </c>
      <c r="NZ42" s="5">
        <v>0</v>
      </c>
      <c r="OA42" s="5">
        <v>0</v>
      </c>
      <c r="OB42" s="5">
        <v>0</v>
      </c>
      <c r="OC42" s="5">
        <v>0</v>
      </c>
      <c r="OD42" s="5">
        <v>0</v>
      </c>
      <c r="OE42" s="5">
        <v>0</v>
      </c>
      <c r="OF42" s="5">
        <v>0</v>
      </c>
      <c r="OG42" s="5">
        <v>0</v>
      </c>
      <c r="OH42" s="5">
        <v>0</v>
      </c>
      <c r="OI42" s="5">
        <v>0</v>
      </c>
      <c r="OJ42" s="5">
        <v>0</v>
      </c>
      <c r="OK42" s="5" t="s">
        <v>220</v>
      </c>
      <c r="OL42" s="5" t="s">
        <v>220</v>
      </c>
      <c r="OM42" s="5" t="s">
        <v>220</v>
      </c>
      <c r="ON42" s="5" t="s">
        <v>220</v>
      </c>
      <c r="OO42" s="5" t="s">
        <v>220</v>
      </c>
      <c r="OP42" s="5" t="s">
        <v>220</v>
      </c>
      <c r="OQ42" s="5" t="s">
        <v>220</v>
      </c>
      <c r="OR42" s="5" t="s">
        <v>220</v>
      </c>
      <c r="OS42" s="5" t="s">
        <v>220</v>
      </c>
      <c r="OT42" s="5" t="s">
        <v>220</v>
      </c>
      <c r="OU42" s="5" t="s">
        <v>220</v>
      </c>
      <c r="OV42" s="5" t="s">
        <v>220</v>
      </c>
      <c r="OW42" s="5" t="s">
        <v>220</v>
      </c>
      <c r="OX42" s="5" t="s">
        <v>220</v>
      </c>
      <c r="OY42" s="5" t="s">
        <v>220</v>
      </c>
      <c r="OZ42" s="5" t="s">
        <v>220</v>
      </c>
      <c r="PA42" s="5" t="s">
        <v>220</v>
      </c>
      <c r="PB42" s="5" t="s">
        <v>220</v>
      </c>
      <c r="PC42" s="5">
        <v>17838</v>
      </c>
      <c r="PD42" s="5">
        <v>18164</v>
      </c>
      <c r="PE42" s="5">
        <v>16812</v>
      </c>
      <c r="PF42" s="5">
        <v>15271</v>
      </c>
      <c r="PG42" s="5">
        <v>15692</v>
      </c>
      <c r="PH42" s="5">
        <v>14665</v>
      </c>
      <c r="PI42" s="5">
        <v>13738</v>
      </c>
      <c r="PJ42" s="5">
        <v>13054</v>
      </c>
      <c r="PK42" s="5">
        <v>13561</v>
      </c>
      <c r="PL42" s="5">
        <v>13076</v>
      </c>
      <c r="PM42" s="5">
        <v>13908</v>
      </c>
      <c r="PN42" s="5">
        <v>11993</v>
      </c>
      <c r="PO42" s="5">
        <v>14828</v>
      </c>
      <c r="PP42" s="5">
        <v>13994</v>
      </c>
      <c r="PQ42" s="5">
        <v>12762</v>
      </c>
      <c r="PR42" s="5">
        <v>10056</v>
      </c>
      <c r="PS42" s="5">
        <v>8714</v>
      </c>
      <c r="PT42" s="5">
        <v>9968</v>
      </c>
      <c r="PU42" s="5">
        <v>8320</v>
      </c>
      <c r="PV42" s="5">
        <v>8907</v>
      </c>
      <c r="PW42" s="5">
        <v>9494</v>
      </c>
      <c r="PX42" s="5">
        <v>9972</v>
      </c>
      <c r="PY42" s="5">
        <v>8385</v>
      </c>
      <c r="PZ42" s="5">
        <v>7993</v>
      </c>
      <c r="QA42" s="5">
        <v>7245</v>
      </c>
      <c r="QB42" s="5">
        <v>8354</v>
      </c>
      <c r="QC42" s="5">
        <v>8625</v>
      </c>
      <c r="QD42" s="5">
        <v>8909</v>
      </c>
      <c r="QE42" s="5">
        <v>8099</v>
      </c>
      <c r="QF42" s="5">
        <v>7899</v>
      </c>
      <c r="QG42" s="5">
        <v>6961</v>
      </c>
      <c r="QH42" s="5">
        <v>7053</v>
      </c>
      <c r="QI42" s="5">
        <v>46112</v>
      </c>
      <c r="QJ42" s="5">
        <v>40229</v>
      </c>
      <c r="QK42" s="5">
        <v>38673</v>
      </c>
      <c r="QL42" s="5">
        <v>39977</v>
      </c>
      <c r="QM42" s="5">
        <v>40446</v>
      </c>
      <c r="QN42" s="5">
        <v>36804</v>
      </c>
      <c r="QO42" s="5">
        <v>32885</v>
      </c>
      <c r="QP42" s="5">
        <v>30771</v>
      </c>
      <c r="QQ42" s="5">
        <v>36278</v>
      </c>
      <c r="QR42" s="5">
        <v>35216</v>
      </c>
      <c r="QS42" s="5">
        <v>33945</v>
      </c>
      <c r="QT42" s="5">
        <v>33272</v>
      </c>
      <c r="QU42" s="5">
        <v>34164</v>
      </c>
      <c r="QV42" s="5">
        <v>29144</v>
      </c>
      <c r="QW42" s="5">
        <v>24176</v>
      </c>
      <c r="QX42" s="5">
        <v>26863</v>
      </c>
      <c r="QY42" s="5">
        <v>22056</v>
      </c>
      <c r="QZ42" s="5">
        <v>22944</v>
      </c>
      <c r="RA42" s="5">
        <v>21329</v>
      </c>
      <c r="RB42" s="5">
        <v>22588</v>
      </c>
      <c r="RC42" s="5">
        <v>24439</v>
      </c>
      <c r="RD42" s="5">
        <v>20456</v>
      </c>
      <c r="RE42" s="5">
        <v>18470</v>
      </c>
      <c r="RF42" s="5">
        <v>16895</v>
      </c>
      <c r="RG42" s="5">
        <v>12126</v>
      </c>
      <c r="RH42" s="5">
        <v>13795</v>
      </c>
      <c r="RI42" s="5">
        <v>14316</v>
      </c>
      <c r="RJ42" s="5">
        <v>12953</v>
      </c>
      <c r="RK42" s="5">
        <v>13962</v>
      </c>
      <c r="RL42" s="5">
        <v>16089</v>
      </c>
      <c r="RM42" s="5">
        <v>30189</v>
      </c>
      <c r="RN42" s="5">
        <v>14747</v>
      </c>
      <c r="RO42" s="5">
        <v>39852</v>
      </c>
      <c r="RP42" s="5">
        <v>46110</v>
      </c>
      <c r="RQ42" s="5">
        <v>46520</v>
      </c>
      <c r="RR42" s="5">
        <v>47831</v>
      </c>
      <c r="RS42" s="5">
        <v>47994</v>
      </c>
      <c r="RT42" s="5">
        <v>48801</v>
      </c>
      <c r="RU42" s="5">
        <v>46737</v>
      </c>
      <c r="RV42" s="5">
        <v>46930</v>
      </c>
      <c r="RW42" s="5">
        <v>48592</v>
      </c>
      <c r="RX42" s="5">
        <v>49529</v>
      </c>
      <c r="RY42" s="5">
        <v>48164</v>
      </c>
      <c r="RZ42" s="5">
        <v>46845</v>
      </c>
      <c r="SA42" s="5">
        <v>37253</v>
      </c>
      <c r="SB42" s="5">
        <v>49805</v>
      </c>
      <c r="SC42" s="5">
        <v>41533</v>
      </c>
      <c r="SD42" s="5">
        <v>41483</v>
      </c>
      <c r="SE42" s="5">
        <v>38632</v>
      </c>
      <c r="SF42" s="5">
        <v>36545</v>
      </c>
      <c r="SG42" s="5">
        <v>33650</v>
      </c>
      <c r="SH42" s="5">
        <v>29902</v>
      </c>
      <c r="SI42" s="5">
        <v>29841</v>
      </c>
      <c r="SJ42" s="5">
        <v>20685</v>
      </c>
      <c r="SK42" s="5">
        <v>16691</v>
      </c>
      <c r="SL42" s="5">
        <v>18221</v>
      </c>
      <c r="SM42" s="5">
        <v>16091</v>
      </c>
      <c r="SN42" s="5">
        <v>16973</v>
      </c>
      <c r="SO42" s="5">
        <v>16743</v>
      </c>
      <c r="SP42" s="5">
        <v>15766</v>
      </c>
      <c r="SQ42" s="5">
        <v>15419</v>
      </c>
      <c r="SR42" s="5">
        <v>15219</v>
      </c>
      <c r="SS42" s="5">
        <v>12448</v>
      </c>
      <c r="ST42" s="5">
        <v>11622</v>
      </c>
      <c r="SU42" s="5">
        <v>16057</v>
      </c>
      <c r="SV42" s="5">
        <v>15423</v>
      </c>
      <c r="SW42" s="5">
        <v>14367</v>
      </c>
      <c r="SX42" s="5">
        <v>14770</v>
      </c>
      <c r="SY42" s="5">
        <v>13430</v>
      </c>
      <c r="SZ42" s="5">
        <v>9578</v>
      </c>
      <c r="TA42" s="5">
        <v>7698</v>
      </c>
      <c r="TB42" s="5">
        <v>5380</v>
      </c>
      <c r="TC42" s="5">
        <v>3848</v>
      </c>
      <c r="TD42" s="5">
        <v>3595</v>
      </c>
      <c r="TE42" s="5">
        <v>3886</v>
      </c>
      <c r="TF42" s="5">
        <v>4150</v>
      </c>
      <c r="TG42" s="5">
        <v>4081</v>
      </c>
      <c r="TH42" s="5">
        <v>3649</v>
      </c>
      <c r="TI42" s="5">
        <v>3230</v>
      </c>
      <c r="TJ42" s="5">
        <v>3440</v>
      </c>
      <c r="TK42" s="5">
        <v>3551</v>
      </c>
      <c r="TL42" s="5">
        <v>3585</v>
      </c>
      <c r="TM42" s="5">
        <v>4078</v>
      </c>
      <c r="TN42" s="5">
        <v>4067</v>
      </c>
      <c r="TO42" s="5">
        <v>5356</v>
      </c>
      <c r="TP42" s="5">
        <v>6115</v>
      </c>
      <c r="TQ42" s="5">
        <v>6400</v>
      </c>
      <c r="TR42" s="5">
        <v>8286</v>
      </c>
      <c r="TS42" s="5">
        <v>9829</v>
      </c>
      <c r="TT42" s="5">
        <v>8889</v>
      </c>
      <c r="TU42" s="5">
        <v>8574</v>
      </c>
      <c r="TV42" s="5">
        <v>7704</v>
      </c>
      <c r="TW42" s="5">
        <v>7252</v>
      </c>
      <c r="TX42" s="5">
        <v>7221</v>
      </c>
      <c r="TY42" s="5">
        <v>5481</v>
      </c>
      <c r="TZ42" s="5">
        <v>5101</v>
      </c>
      <c r="UA42" s="5">
        <v>1333</v>
      </c>
      <c r="UB42" s="5">
        <v>1447</v>
      </c>
      <c r="UC42" s="5">
        <v>1469</v>
      </c>
      <c r="UD42" s="5">
        <v>1425</v>
      </c>
      <c r="UE42" s="5">
        <v>1755</v>
      </c>
      <c r="UF42" s="5">
        <v>1636</v>
      </c>
      <c r="UG42" s="5">
        <v>1625</v>
      </c>
      <c r="UH42" s="5">
        <v>1536</v>
      </c>
      <c r="UI42" s="5">
        <v>1508</v>
      </c>
      <c r="UJ42" s="5">
        <v>1632</v>
      </c>
      <c r="UK42" s="5">
        <v>1882</v>
      </c>
      <c r="UL42" s="5">
        <v>2168</v>
      </c>
      <c r="UM42" s="5">
        <v>2468</v>
      </c>
      <c r="UN42" s="5">
        <v>2716</v>
      </c>
      <c r="UO42" s="5">
        <v>2758</v>
      </c>
      <c r="UP42" s="5">
        <v>2755</v>
      </c>
      <c r="UQ42" s="5">
        <v>3977</v>
      </c>
      <c r="UR42" s="5">
        <v>3074</v>
      </c>
      <c r="US42" s="5">
        <v>2958</v>
      </c>
      <c r="UT42" s="5">
        <v>2480</v>
      </c>
      <c r="UU42" s="5">
        <v>2008</v>
      </c>
      <c r="UV42" s="5">
        <v>1887</v>
      </c>
      <c r="UW42" s="5">
        <v>1760</v>
      </c>
      <c r="UX42" s="5">
        <v>2245</v>
      </c>
      <c r="UY42" s="5">
        <v>2594</v>
      </c>
      <c r="UZ42" s="5">
        <v>3028</v>
      </c>
      <c r="VA42" s="5">
        <v>3931</v>
      </c>
      <c r="VB42" s="5">
        <v>2859</v>
      </c>
      <c r="VC42" s="5">
        <v>2339</v>
      </c>
      <c r="VD42" s="5">
        <v>2088</v>
      </c>
      <c r="VE42" s="5">
        <v>1738</v>
      </c>
      <c r="VF42" s="5">
        <v>1924</v>
      </c>
      <c r="VG42" s="5">
        <v>147091</v>
      </c>
      <c r="VH42" s="5">
        <v>146386</v>
      </c>
      <c r="VI42" s="5">
        <v>159808</v>
      </c>
      <c r="VJ42" s="5">
        <v>184822</v>
      </c>
      <c r="VK42" s="5">
        <v>160609</v>
      </c>
      <c r="VL42" s="5">
        <v>162973</v>
      </c>
      <c r="VM42" s="5">
        <v>157839</v>
      </c>
      <c r="VN42" s="5">
        <v>153055</v>
      </c>
      <c r="VO42" s="5">
        <v>136973</v>
      </c>
      <c r="VP42" s="5">
        <v>138450</v>
      </c>
      <c r="VQ42" s="5">
        <v>126949</v>
      </c>
      <c r="VR42" s="5">
        <v>143099</v>
      </c>
      <c r="VS42" s="5">
        <v>133900</v>
      </c>
      <c r="VT42" s="5">
        <v>115793</v>
      </c>
      <c r="VU42" s="5">
        <v>124404</v>
      </c>
      <c r="VV42" s="5">
        <v>132349</v>
      </c>
      <c r="VW42" s="5">
        <v>115773</v>
      </c>
      <c r="VX42" s="5">
        <v>98990</v>
      </c>
      <c r="VY42" s="5">
        <v>66539</v>
      </c>
      <c r="VZ42" s="5">
        <v>61436</v>
      </c>
      <c r="WA42" s="5">
        <v>70138</v>
      </c>
      <c r="WB42" s="5">
        <v>94319</v>
      </c>
      <c r="WC42" s="5">
        <v>90350</v>
      </c>
      <c r="WD42" s="5">
        <v>83879</v>
      </c>
      <c r="WE42" s="5">
        <v>78740</v>
      </c>
      <c r="WF42" s="5">
        <v>75964</v>
      </c>
      <c r="WG42" s="5">
        <v>74927</v>
      </c>
      <c r="WH42" s="5">
        <v>72580</v>
      </c>
      <c r="WI42" s="5">
        <v>68371</v>
      </c>
      <c r="WJ42" s="5">
        <v>63972</v>
      </c>
      <c r="WK42" s="5">
        <v>60153</v>
      </c>
      <c r="WL42" s="5">
        <v>55167</v>
      </c>
      <c r="WM42" s="5">
        <v>7223</v>
      </c>
      <c r="WN42" s="5">
        <v>6761</v>
      </c>
      <c r="WO42" s="5">
        <v>6333</v>
      </c>
      <c r="WP42" s="5">
        <v>6905</v>
      </c>
      <c r="WQ42" s="5">
        <v>6334</v>
      </c>
      <c r="WR42" s="5">
        <v>6442</v>
      </c>
      <c r="WS42" s="5">
        <v>5531</v>
      </c>
      <c r="WT42" s="5">
        <v>5533</v>
      </c>
      <c r="WU42" s="5">
        <v>6584</v>
      </c>
      <c r="WV42" s="5">
        <v>6754</v>
      </c>
      <c r="WW42" s="5">
        <v>5464</v>
      </c>
      <c r="WX42" s="5">
        <v>4150</v>
      </c>
      <c r="WY42" s="5">
        <v>2513</v>
      </c>
      <c r="WZ42" s="5">
        <v>2171</v>
      </c>
      <c r="XA42" s="5">
        <v>1848</v>
      </c>
      <c r="XB42" s="5">
        <v>2385</v>
      </c>
      <c r="XC42" s="5">
        <v>2444</v>
      </c>
      <c r="XD42" s="5">
        <v>2535</v>
      </c>
      <c r="XE42" s="5">
        <v>1613</v>
      </c>
      <c r="XF42" s="5">
        <v>2563</v>
      </c>
      <c r="XG42" s="5">
        <v>4208</v>
      </c>
      <c r="XH42" s="5">
        <v>4456</v>
      </c>
      <c r="XI42" s="5">
        <v>3438</v>
      </c>
      <c r="XJ42" s="5">
        <v>1851</v>
      </c>
      <c r="XK42" s="5">
        <v>1581</v>
      </c>
      <c r="XL42" s="5">
        <v>2001</v>
      </c>
      <c r="XM42" s="5">
        <v>2562</v>
      </c>
      <c r="XN42" s="5">
        <v>2497</v>
      </c>
      <c r="XO42" s="5">
        <v>1843</v>
      </c>
      <c r="XP42" s="5">
        <v>2245</v>
      </c>
      <c r="XQ42" s="5">
        <v>2277</v>
      </c>
      <c r="XR42" s="5">
        <v>1827</v>
      </c>
      <c r="XS42" s="2">
        <v>17539</v>
      </c>
      <c r="XT42" s="3" t="s">
        <v>222</v>
      </c>
      <c r="XU42" s="3" t="s">
        <v>222</v>
      </c>
      <c r="XV42" s="3" t="s">
        <v>222</v>
      </c>
      <c r="XW42" s="3" t="s">
        <v>221</v>
      </c>
      <c r="XX42" s="3" t="s">
        <v>222</v>
      </c>
      <c r="XY42" s="3" t="s">
        <v>222</v>
      </c>
      <c r="XZ42" s="3" t="s">
        <v>247</v>
      </c>
    </row>
    <row r="43" spans="1:650" x14ac:dyDescent="0.3">
      <c r="A43" s="1" t="s">
        <v>41</v>
      </c>
      <c r="B43" s="2">
        <v>4057083</v>
      </c>
      <c r="C43" s="5">
        <v>137632</v>
      </c>
      <c r="D43" s="5">
        <v>96754</v>
      </c>
      <c r="E43" s="5">
        <v>209583</v>
      </c>
      <c r="F43" s="5">
        <v>33009</v>
      </c>
      <c r="G43" s="5">
        <v>76652</v>
      </c>
      <c r="H43" s="5">
        <v>121612</v>
      </c>
      <c r="I43" s="5">
        <v>56233</v>
      </c>
      <c r="J43" s="5">
        <v>34033</v>
      </c>
      <c r="K43" s="5">
        <v>39711</v>
      </c>
      <c r="L43" s="5">
        <v>33441</v>
      </c>
      <c r="M43" s="5">
        <v>53493</v>
      </c>
      <c r="N43" s="5">
        <v>78907</v>
      </c>
      <c r="O43" s="5">
        <v>181838</v>
      </c>
      <c r="P43" s="5">
        <v>13764</v>
      </c>
      <c r="Q43" s="5">
        <v>104775</v>
      </c>
      <c r="R43" s="5">
        <v>33906</v>
      </c>
      <c r="S43" s="5">
        <v>28373</v>
      </c>
      <c r="T43" s="5">
        <v>20980</v>
      </c>
      <c r="U43" s="5">
        <v>46204</v>
      </c>
      <c r="V43" s="5">
        <v>40460</v>
      </c>
      <c r="W43" s="5">
        <v>24363</v>
      </c>
      <c r="X43" s="5">
        <v>41719</v>
      </c>
      <c r="Y43" s="5">
        <v>54346</v>
      </c>
      <c r="Z43" s="5">
        <v>47606</v>
      </c>
      <c r="AA43" s="5">
        <v>62955</v>
      </c>
      <c r="AB43" s="5">
        <v>17446</v>
      </c>
      <c r="AC43" s="5">
        <v>10465</v>
      </c>
      <c r="AD43" s="5">
        <v>17287</v>
      </c>
      <c r="AE43" s="5">
        <v>0</v>
      </c>
      <c r="AF43" s="5">
        <v>0</v>
      </c>
      <c r="AG43" s="5">
        <v>0</v>
      </c>
      <c r="AH43" s="5">
        <v>41719</v>
      </c>
      <c r="AI43" s="5">
        <v>717503</v>
      </c>
      <c r="AJ43" s="5">
        <v>486392</v>
      </c>
      <c r="AK43" s="5">
        <v>593741</v>
      </c>
      <c r="AL43" s="5">
        <v>629661</v>
      </c>
      <c r="AM43" s="5">
        <v>1020856</v>
      </c>
      <c r="AN43" s="5">
        <v>1264784</v>
      </c>
      <c r="AO43" s="5">
        <v>184368</v>
      </c>
      <c r="AP43" s="5">
        <v>537332</v>
      </c>
      <c r="AQ43" s="5">
        <v>378082</v>
      </c>
      <c r="AR43" s="5">
        <v>185425</v>
      </c>
      <c r="AS43" s="5">
        <v>871362</v>
      </c>
      <c r="AT43" s="5">
        <v>180620</v>
      </c>
      <c r="AU43" s="5">
        <v>300910</v>
      </c>
      <c r="AV43" s="5">
        <v>289147</v>
      </c>
      <c r="AW43" s="5">
        <v>83784</v>
      </c>
      <c r="AX43" s="5">
        <v>178754</v>
      </c>
      <c r="AY43" s="5">
        <v>575763</v>
      </c>
      <c r="AZ43" s="5">
        <v>348059</v>
      </c>
      <c r="BA43" s="5">
        <v>160921</v>
      </c>
      <c r="BB43" s="5">
        <v>100731</v>
      </c>
      <c r="BC43" s="5">
        <v>317746</v>
      </c>
      <c r="BD43" s="5">
        <v>128592</v>
      </c>
      <c r="BE43" s="5">
        <v>101609</v>
      </c>
      <c r="BF43" s="5">
        <v>153129</v>
      </c>
      <c r="BG43" s="5">
        <v>56155</v>
      </c>
      <c r="BH43" s="5">
        <v>73885</v>
      </c>
      <c r="BI43" s="5">
        <v>50463</v>
      </c>
      <c r="BJ43" s="5">
        <v>51914</v>
      </c>
      <c r="BK43" s="5">
        <v>67007</v>
      </c>
      <c r="BL43" s="5">
        <v>538952</v>
      </c>
      <c r="BM43" s="5">
        <v>25937</v>
      </c>
      <c r="BN43" s="5">
        <v>128592</v>
      </c>
      <c r="BO43" s="5">
        <v>0</v>
      </c>
      <c r="BP43" s="5">
        <v>302</v>
      </c>
      <c r="BQ43" s="5">
        <v>7334</v>
      </c>
      <c r="BR43" s="5">
        <v>1135</v>
      </c>
      <c r="BS43" s="5">
        <v>209</v>
      </c>
      <c r="BT43" s="5">
        <v>2900</v>
      </c>
      <c r="BU43" s="5">
        <v>7943</v>
      </c>
      <c r="BV43" s="5">
        <v>-3293</v>
      </c>
      <c r="BW43" s="5">
        <v>6572</v>
      </c>
      <c r="BX43" s="5">
        <v>3075</v>
      </c>
      <c r="BY43" s="5">
        <v>18065</v>
      </c>
      <c r="BZ43" s="5">
        <v>16001</v>
      </c>
      <c r="CA43" s="5">
        <v>18010</v>
      </c>
      <c r="CB43" s="5">
        <v>7096</v>
      </c>
      <c r="CC43" s="5">
        <v>373</v>
      </c>
      <c r="CD43" s="5">
        <v>18</v>
      </c>
      <c r="CE43" s="5">
        <v>-587</v>
      </c>
      <c r="CF43" s="5">
        <v>2575</v>
      </c>
      <c r="CG43" s="5">
        <v>28250</v>
      </c>
      <c r="CH43" s="5">
        <v>18687</v>
      </c>
      <c r="CI43" s="5">
        <v>23213</v>
      </c>
      <c r="CJ43" s="5">
        <v>4647</v>
      </c>
      <c r="CK43" s="5">
        <v>48202</v>
      </c>
      <c r="CL43" s="5">
        <v>32291</v>
      </c>
      <c r="CM43" s="5">
        <v>19530</v>
      </c>
      <c r="CN43" s="5">
        <v>34422</v>
      </c>
      <c r="CO43" s="5">
        <v>26132</v>
      </c>
      <c r="CP43" s="5">
        <v>23384</v>
      </c>
      <c r="CQ43" s="5">
        <v>27612</v>
      </c>
      <c r="CR43" s="5">
        <v>23990</v>
      </c>
      <c r="CS43" s="5">
        <v>58836</v>
      </c>
      <c r="CT43" s="5">
        <v>4647</v>
      </c>
      <c r="CU43" s="5">
        <v>692458</v>
      </c>
      <c r="CV43" s="5">
        <v>683084</v>
      </c>
      <c r="CW43" s="5">
        <v>539492</v>
      </c>
      <c r="CX43" s="5">
        <v>441562</v>
      </c>
      <c r="CY43" s="5">
        <v>443164</v>
      </c>
      <c r="CZ43" s="5">
        <v>449127</v>
      </c>
      <c r="DA43" s="5">
        <v>314418</v>
      </c>
      <c r="DB43" s="5">
        <v>336843</v>
      </c>
      <c r="DC43" s="5">
        <v>265827</v>
      </c>
      <c r="DD43" s="5">
        <v>301289</v>
      </c>
      <c r="DE43" s="5">
        <v>324094</v>
      </c>
      <c r="DF43" s="5">
        <v>370791</v>
      </c>
      <c r="DG43" s="5">
        <v>127479</v>
      </c>
      <c r="DH43" s="5">
        <v>218528</v>
      </c>
      <c r="DI43" s="5">
        <v>76411</v>
      </c>
      <c r="DJ43" s="5">
        <v>267039</v>
      </c>
      <c r="DK43" s="5">
        <v>232108</v>
      </c>
      <c r="DL43" s="5">
        <v>214473</v>
      </c>
      <c r="DM43" s="5">
        <v>248934</v>
      </c>
      <c r="DN43" s="5">
        <v>253762</v>
      </c>
      <c r="DO43" s="5">
        <v>237499</v>
      </c>
      <c r="DP43" s="5">
        <v>234638</v>
      </c>
      <c r="DQ43" s="5">
        <v>250814</v>
      </c>
      <c r="DR43" s="5">
        <v>248676</v>
      </c>
      <c r="DS43" s="5">
        <v>198338</v>
      </c>
      <c r="DT43" s="5">
        <v>229957</v>
      </c>
      <c r="DU43" s="5">
        <v>214366</v>
      </c>
      <c r="DV43" s="5">
        <v>192606</v>
      </c>
      <c r="DW43" s="5">
        <v>143278</v>
      </c>
      <c r="DX43" s="5">
        <v>163634</v>
      </c>
      <c r="DY43" s="5">
        <v>157887</v>
      </c>
      <c r="DZ43" s="5">
        <v>234638</v>
      </c>
      <c r="EA43" s="5">
        <v>202620</v>
      </c>
      <c r="EB43" s="5">
        <v>152216</v>
      </c>
      <c r="EC43" s="5">
        <v>168478</v>
      </c>
      <c r="ED43" s="5">
        <v>77962</v>
      </c>
      <c r="EE43" s="5">
        <v>70366</v>
      </c>
      <c r="EF43" s="5">
        <v>104913</v>
      </c>
      <c r="EG43" s="5">
        <v>84103</v>
      </c>
      <c r="EH43" s="5">
        <v>42773</v>
      </c>
      <c r="EI43" s="5">
        <v>42101</v>
      </c>
      <c r="EJ43" s="5">
        <v>42548</v>
      </c>
      <c r="EK43" s="5">
        <v>70534</v>
      </c>
      <c r="EL43" s="5">
        <v>103368</v>
      </c>
      <c r="EM43" s="5">
        <v>30611</v>
      </c>
      <c r="EN43" s="5">
        <v>40144</v>
      </c>
      <c r="EO43" s="5">
        <v>21773</v>
      </c>
      <c r="EP43" s="5">
        <v>52034</v>
      </c>
      <c r="EQ43" s="5">
        <v>37036</v>
      </c>
      <c r="ER43" s="5">
        <v>40062</v>
      </c>
      <c r="ES43" s="5">
        <v>24753</v>
      </c>
      <c r="ET43" s="5">
        <v>62613</v>
      </c>
      <c r="EU43" s="5">
        <v>62371</v>
      </c>
      <c r="EV43" s="5">
        <v>68011</v>
      </c>
      <c r="EW43" s="5">
        <v>60301</v>
      </c>
      <c r="EX43" s="5">
        <v>52119</v>
      </c>
      <c r="EY43" s="5">
        <v>64375</v>
      </c>
      <c r="EZ43" s="5">
        <v>68833</v>
      </c>
      <c r="FA43" s="5">
        <v>55187</v>
      </c>
      <c r="FB43" s="5">
        <v>64648</v>
      </c>
      <c r="FC43" s="5">
        <v>28060</v>
      </c>
      <c r="FD43" s="5">
        <v>9855</v>
      </c>
      <c r="FE43" s="5">
        <v>23516</v>
      </c>
      <c r="FF43" s="5">
        <v>68011</v>
      </c>
      <c r="FG43" s="5">
        <v>0</v>
      </c>
      <c r="FH43" s="5">
        <v>0</v>
      </c>
      <c r="FI43" s="5">
        <v>0</v>
      </c>
      <c r="FJ43" s="5">
        <v>0</v>
      </c>
      <c r="FK43" s="5">
        <v>0</v>
      </c>
      <c r="FL43" s="5">
        <v>0</v>
      </c>
      <c r="FM43" s="5">
        <v>0</v>
      </c>
      <c r="FN43" s="5">
        <v>0</v>
      </c>
      <c r="FO43" s="5">
        <v>0</v>
      </c>
      <c r="FP43" s="5">
        <v>0</v>
      </c>
      <c r="FQ43" s="5">
        <v>0</v>
      </c>
      <c r="FR43" s="5">
        <v>0</v>
      </c>
      <c r="FS43" s="5">
        <v>0</v>
      </c>
      <c r="FT43" s="5">
        <v>0</v>
      </c>
      <c r="FU43" s="5" t="s">
        <v>220</v>
      </c>
      <c r="FV43" s="5" t="s">
        <v>220</v>
      </c>
      <c r="FW43" s="5" t="s">
        <v>220</v>
      </c>
      <c r="FX43" s="5" t="s">
        <v>220</v>
      </c>
      <c r="FY43" s="5" t="s">
        <v>220</v>
      </c>
      <c r="FZ43" s="5" t="s">
        <v>220</v>
      </c>
      <c r="GA43" s="5" t="s">
        <v>220</v>
      </c>
      <c r="GB43" s="5" t="s">
        <v>220</v>
      </c>
      <c r="GC43" s="5" t="s">
        <v>220</v>
      </c>
      <c r="GD43" s="5" t="s">
        <v>220</v>
      </c>
      <c r="GE43" s="5" t="s">
        <v>220</v>
      </c>
      <c r="GF43" s="5" t="s">
        <v>220</v>
      </c>
      <c r="GG43" s="5" t="s">
        <v>220</v>
      </c>
      <c r="GH43" s="5" t="s">
        <v>220</v>
      </c>
      <c r="GI43" s="5" t="s">
        <v>220</v>
      </c>
      <c r="GJ43" s="5" t="s">
        <v>220</v>
      </c>
      <c r="GK43" s="5" t="s">
        <v>220</v>
      </c>
      <c r="GL43" s="5" t="s">
        <v>220</v>
      </c>
      <c r="GM43" s="5">
        <v>1750213</v>
      </c>
      <c r="GN43" s="5">
        <v>1418749</v>
      </c>
      <c r="GO43" s="5">
        <v>1518628</v>
      </c>
      <c r="GP43" s="5">
        <v>1183329</v>
      </c>
      <c r="GQ43" s="5">
        <v>1611246</v>
      </c>
      <c r="GR43" s="5">
        <v>1943337</v>
      </c>
      <c r="GS43" s="5">
        <v>647065</v>
      </c>
      <c r="GT43" s="5">
        <v>947688</v>
      </c>
      <c r="GU43" s="5">
        <v>732293</v>
      </c>
      <c r="GV43" s="5">
        <v>565777</v>
      </c>
      <c r="GW43" s="5">
        <v>1337548</v>
      </c>
      <c r="GX43" s="5">
        <v>749687</v>
      </c>
      <c r="GY43" s="5">
        <v>658848</v>
      </c>
      <c r="GZ43" s="5">
        <v>568679</v>
      </c>
      <c r="HA43" s="5">
        <v>287116</v>
      </c>
      <c r="HB43" s="5">
        <v>531751</v>
      </c>
      <c r="HC43" s="5">
        <v>872692</v>
      </c>
      <c r="HD43" s="5">
        <v>626149</v>
      </c>
      <c r="HE43" s="5">
        <v>509063</v>
      </c>
      <c r="HF43" s="5">
        <v>476253</v>
      </c>
      <c r="HG43" s="5">
        <v>665192</v>
      </c>
      <c r="HH43" s="5">
        <v>477606</v>
      </c>
      <c r="HI43" s="5">
        <v>515273</v>
      </c>
      <c r="HJ43" s="5">
        <v>533822</v>
      </c>
      <c r="HK43" s="5">
        <v>401352</v>
      </c>
      <c r="HL43" s="5">
        <v>424542</v>
      </c>
      <c r="HM43" s="5">
        <v>356613</v>
      </c>
      <c r="HN43" s="5">
        <v>349840</v>
      </c>
      <c r="HO43" s="5">
        <v>453074</v>
      </c>
      <c r="HP43" s="5">
        <v>736431</v>
      </c>
      <c r="HQ43" s="5">
        <v>266176</v>
      </c>
      <c r="HR43" s="5">
        <v>477606</v>
      </c>
      <c r="HS43" s="5">
        <v>1255838</v>
      </c>
      <c r="HT43" s="5">
        <v>1433607</v>
      </c>
      <c r="HU43" s="5">
        <v>1335326</v>
      </c>
      <c r="HV43" s="5">
        <v>1449221</v>
      </c>
      <c r="HW43" s="5">
        <v>1462087</v>
      </c>
      <c r="HX43" s="5">
        <v>1627404</v>
      </c>
      <c r="HY43" s="5">
        <v>1625006</v>
      </c>
      <c r="HZ43" s="5">
        <v>1680954</v>
      </c>
      <c r="IA43" s="5">
        <v>1630684</v>
      </c>
      <c r="IB43" s="5">
        <v>1484086</v>
      </c>
      <c r="IC43" s="5">
        <v>1366817</v>
      </c>
      <c r="ID43" s="5">
        <v>1656080</v>
      </c>
      <c r="IE43" s="5">
        <v>1556278</v>
      </c>
      <c r="IF43" s="5">
        <v>1475261</v>
      </c>
      <c r="IG43" s="5">
        <v>1541385</v>
      </c>
      <c r="IH43" s="5">
        <v>1003503</v>
      </c>
      <c r="II43" s="5">
        <v>1046313</v>
      </c>
      <c r="IJ43" s="5">
        <v>1191239</v>
      </c>
      <c r="IK43" s="5">
        <v>1364385</v>
      </c>
      <c r="IL43" s="5">
        <v>1382524</v>
      </c>
      <c r="IM43" s="5">
        <v>1225045</v>
      </c>
      <c r="IN43" s="5">
        <v>1151290</v>
      </c>
      <c r="IO43" s="5">
        <v>941656</v>
      </c>
      <c r="IP43" s="5">
        <v>957494</v>
      </c>
      <c r="IQ43" s="5">
        <v>962858</v>
      </c>
      <c r="IR43" s="5">
        <v>959571</v>
      </c>
      <c r="IS43" s="5">
        <v>975135</v>
      </c>
      <c r="IT43" s="5">
        <v>957714</v>
      </c>
      <c r="IU43" s="5">
        <v>1024716</v>
      </c>
      <c r="IV43" s="5">
        <v>904368</v>
      </c>
      <c r="IW43" s="5">
        <v>1089451</v>
      </c>
      <c r="IX43" s="5">
        <v>1133574</v>
      </c>
      <c r="IY43" s="5">
        <v>278010</v>
      </c>
      <c r="IZ43" s="5">
        <v>260677</v>
      </c>
      <c r="JA43" s="5">
        <v>242995</v>
      </c>
      <c r="JB43" s="5">
        <v>282283</v>
      </c>
      <c r="JC43" s="5">
        <v>270031</v>
      </c>
      <c r="JD43" s="5">
        <v>230231</v>
      </c>
      <c r="JE43" s="5">
        <v>242791</v>
      </c>
      <c r="JF43" s="5">
        <v>250799</v>
      </c>
      <c r="JG43" s="5">
        <v>234971</v>
      </c>
      <c r="JH43" s="5">
        <v>218948</v>
      </c>
      <c r="JI43" s="5">
        <v>235912</v>
      </c>
      <c r="JJ43" s="5">
        <v>235749</v>
      </c>
      <c r="JK43" s="5">
        <v>256979</v>
      </c>
      <c r="JL43" s="5">
        <v>278731</v>
      </c>
      <c r="JM43" s="5">
        <v>261814</v>
      </c>
      <c r="JN43" s="5">
        <v>240276</v>
      </c>
      <c r="JO43" s="5">
        <v>214797</v>
      </c>
      <c r="JP43" s="5">
        <v>206604</v>
      </c>
      <c r="JQ43" s="5">
        <v>180693</v>
      </c>
      <c r="JR43" s="5">
        <v>163331</v>
      </c>
      <c r="JS43" s="5">
        <v>151755</v>
      </c>
      <c r="JT43" s="5">
        <v>159875</v>
      </c>
      <c r="JU43" s="5">
        <v>135261</v>
      </c>
      <c r="JV43" s="5">
        <v>154119</v>
      </c>
      <c r="JW43" s="5">
        <v>148321</v>
      </c>
      <c r="JX43" s="5">
        <v>169606</v>
      </c>
      <c r="JY43" s="5">
        <v>162909</v>
      </c>
      <c r="JZ43" s="5">
        <v>162732</v>
      </c>
      <c r="KA43" s="5">
        <v>175321</v>
      </c>
      <c r="KB43" s="5">
        <v>177963</v>
      </c>
      <c r="KC43" s="5">
        <v>196131</v>
      </c>
      <c r="KD43" s="5">
        <v>180199</v>
      </c>
      <c r="KE43" s="5">
        <v>353428</v>
      </c>
      <c r="KF43" s="5">
        <v>343922</v>
      </c>
      <c r="KG43" s="5">
        <v>349012</v>
      </c>
      <c r="KH43" s="5">
        <v>354944</v>
      </c>
      <c r="KI43" s="5">
        <v>322329</v>
      </c>
      <c r="KJ43" s="5">
        <v>289196</v>
      </c>
      <c r="KK43" s="5">
        <v>258634</v>
      </c>
      <c r="KL43" s="5">
        <v>257755</v>
      </c>
      <c r="KM43" s="5">
        <v>296515</v>
      </c>
      <c r="KN43" s="5">
        <v>316843</v>
      </c>
      <c r="KO43" s="5">
        <v>277167</v>
      </c>
      <c r="KP43" s="5">
        <v>274068</v>
      </c>
      <c r="KQ43" s="5">
        <v>266008</v>
      </c>
      <c r="KR43" s="5">
        <v>211344</v>
      </c>
      <c r="KS43" s="5">
        <v>180569</v>
      </c>
      <c r="KT43" s="5">
        <v>104548</v>
      </c>
      <c r="KU43" s="5">
        <v>95495</v>
      </c>
      <c r="KV43" s="5">
        <v>122144</v>
      </c>
      <c r="KW43" s="5">
        <v>63679</v>
      </c>
      <c r="KX43" s="5">
        <v>14158</v>
      </c>
      <c r="KY43" s="5">
        <v>12844</v>
      </c>
      <c r="KZ43" s="5">
        <v>17064</v>
      </c>
      <c r="LA43" s="5">
        <v>15167</v>
      </c>
      <c r="LB43" s="5">
        <v>17943</v>
      </c>
      <c r="LC43" s="5">
        <v>13892</v>
      </c>
      <c r="LD43" s="5">
        <v>16137</v>
      </c>
      <c r="LE43" s="5">
        <v>15400</v>
      </c>
      <c r="LF43" s="5">
        <v>17178</v>
      </c>
      <c r="LG43" s="5">
        <v>18937</v>
      </c>
      <c r="LH43" s="5">
        <v>18878</v>
      </c>
      <c r="LI43" s="5">
        <v>19036</v>
      </c>
      <c r="LJ43" s="5">
        <v>19133</v>
      </c>
      <c r="LK43" s="5">
        <v>0</v>
      </c>
      <c r="LL43" s="5">
        <v>0</v>
      </c>
      <c r="LM43" s="5">
        <v>0</v>
      </c>
      <c r="LN43" s="5">
        <v>0</v>
      </c>
      <c r="LO43" s="5">
        <v>0</v>
      </c>
      <c r="LP43" s="5">
        <v>0</v>
      </c>
      <c r="LQ43" s="5">
        <v>2</v>
      </c>
      <c r="LR43" s="5">
        <v>0</v>
      </c>
      <c r="LS43" s="5">
        <v>0</v>
      </c>
      <c r="LT43" s="5">
        <v>0</v>
      </c>
      <c r="LU43" s="5">
        <v>0</v>
      </c>
      <c r="LV43" s="5">
        <v>0</v>
      </c>
      <c r="LW43" s="5">
        <v>26</v>
      </c>
      <c r="LX43" s="5">
        <v>1980</v>
      </c>
      <c r="LY43" s="5">
        <v>3323</v>
      </c>
      <c r="LZ43" s="5">
        <v>3408</v>
      </c>
      <c r="MA43" s="5">
        <v>2401</v>
      </c>
      <c r="MB43" s="5">
        <v>2464</v>
      </c>
      <c r="MC43" s="5">
        <v>4062</v>
      </c>
      <c r="MD43" s="5">
        <v>8591</v>
      </c>
      <c r="ME43" s="5">
        <v>7752</v>
      </c>
      <c r="MF43" s="5">
        <v>15500</v>
      </c>
      <c r="MG43" s="5">
        <v>13256</v>
      </c>
      <c r="MH43" s="5">
        <v>15235</v>
      </c>
      <c r="MI43" s="5">
        <v>16729</v>
      </c>
      <c r="MJ43" s="5">
        <v>15748</v>
      </c>
      <c r="MK43" s="5">
        <v>16200</v>
      </c>
      <c r="ML43" s="5">
        <v>15557</v>
      </c>
      <c r="MM43" s="5">
        <v>19195</v>
      </c>
      <c r="MN43" s="5">
        <v>20179</v>
      </c>
      <c r="MO43" s="5">
        <v>18680</v>
      </c>
      <c r="MP43" s="5">
        <v>18248</v>
      </c>
      <c r="MQ43" s="5">
        <v>8706</v>
      </c>
      <c r="MR43" s="5">
        <v>9206</v>
      </c>
      <c r="MS43" s="5">
        <v>7784</v>
      </c>
      <c r="MT43" s="5">
        <v>7190</v>
      </c>
      <c r="MU43" s="5">
        <v>8839</v>
      </c>
      <c r="MV43" s="5">
        <v>7714</v>
      </c>
      <c r="MW43" s="5">
        <v>10428</v>
      </c>
      <c r="MX43" s="5">
        <v>9848</v>
      </c>
      <c r="MY43" s="5">
        <v>10970</v>
      </c>
      <c r="MZ43" s="5">
        <v>11502</v>
      </c>
      <c r="NA43" s="5">
        <v>12238</v>
      </c>
      <c r="NB43" s="5">
        <v>10051</v>
      </c>
      <c r="NC43" s="5">
        <v>9857</v>
      </c>
      <c r="ND43" s="5">
        <v>10829</v>
      </c>
      <c r="NE43" s="5" t="s">
        <v>220</v>
      </c>
      <c r="NF43" s="5" t="s">
        <v>220</v>
      </c>
      <c r="NG43" s="5" t="s">
        <v>220</v>
      </c>
      <c r="NH43" s="5" t="s">
        <v>220</v>
      </c>
      <c r="NI43" s="5" t="s">
        <v>220</v>
      </c>
      <c r="NJ43" s="5" t="s">
        <v>220</v>
      </c>
      <c r="NK43" s="5" t="s">
        <v>220</v>
      </c>
      <c r="NL43" s="5" t="s">
        <v>220</v>
      </c>
      <c r="NM43" s="5" t="s">
        <v>220</v>
      </c>
      <c r="NN43" s="5" t="s">
        <v>220</v>
      </c>
      <c r="NO43" s="5" t="s">
        <v>220</v>
      </c>
      <c r="NP43" s="5" t="s">
        <v>220</v>
      </c>
      <c r="NQ43" s="5" t="s">
        <v>220</v>
      </c>
      <c r="NR43" s="5" t="s">
        <v>220</v>
      </c>
      <c r="NS43" s="5" t="s">
        <v>220</v>
      </c>
      <c r="NT43" s="5" t="s">
        <v>220</v>
      </c>
      <c r="NU43" s="5" t="s">
        <v>220</v>
      </c>
      <c r="NV43" s="5" t="s">
        <v>220</v>
      </c>
      <c r="NW43" s="5">
        <v>0</v>
      </c>
      <c r="NX43" s="5">
        <v>0</v>
      </c>
      <c r="NY43" s="5">
        <v>0</v>
      </c>
      <c r="NZ43" s="5">
        <v>0</v>
      </c>
      <c r="OA43" s="5">
        <v>0</v>
      </c>
      <c r="OB43" s="5">
        <v>0</v>
      </c>
      <c r="OC43" s="5">
        <v>0</v>
      </c>
      <c r="OD43" s="5">
        <v>0</v>
      </c>
      <c r="OE43" s="5">
        <v>0</v>
      </c>
      <c r="OF43" s="5">
        <v>0</v>
      </c>
      <c r="OG43" s="5">
        <v>0</v>
      </c>
      <c r="OH43" s="5">
        <v>0</v>
      </c>
      <c r="OI43" s="5">
        <v>0</v>
      </c>
      <c r="OJ43" s="5">
        <v>0</v>
      </c>
      <c r="OK43" s="5" t="s">
        <v>220</v>
      </c>
      <c r="OL43" s="5" t="s">
        <v>220</v>
      </c>
      <c r="OM43" s="5" t="s">
        <v>220</v>
      </c>
      <c r="ON43" s="5" t="s">
        <v>220</v>
      </c>
      <c r="OO43" s="5" t="s">
        <v>220</v>
      </c>
      <c r="OP43" s="5" t="s">
        <v>220</v>
      </c>
      <c r="OQ43" s="5" t="s">
        <v>220</v>
      </c>
      <c r="OR43" s="5" t="s">
        <v>220</v>
      </c>
      <c r="OS43" s="5" t="s">
        <v>220</v>
      </c>
      <c r="OT43" s="5" t="s">
        <v>220</v>
      </c>
      <c r="OU43" s="5" t="s">
        <v>220</v>
      </c>
      <c r="OV43" s="5" t="s">
        <v>220</v>
      </c>
      <c r="OW43" s="5" t="s">
        <v>220</v>
      </c>
      <c r="OX43" s="5" t="s">
        <v>220</v>
      </c>
      <c r="OY43" s="5" t="s">
        <v>220</v>
      </c>
      <c r="OZ43" s="5" t="s">
        <v>220</v>
      </c>
      <c r="PA43" s="5" t="s">
        <v>220</v>
      </c>
      <c r="PB43" s="5" t="s">
        <v>220</v>
      </c>
      <c r="PC43" s="5">
        <v>99075</v>
      </c>
      <c r="PD43" s="5">
        <v>97789</v>
      </c>
      <c r="PE43" s="5">
        <v>91776</v>
      </c>
      <c r="PF43" s="5">
        <v>99671</v>
      </c>
      <c r="PG43" s="5">
        <v>95268</v>
      </c>
      <c r="PH43" s="5">
        <v>85300</v>
      </c>
      <c r="PI43" s="5">
        <v>117379</v>
      </c>
      <c r="PJ43" s="5">
        <v>94014</v>
      </c>
      <c r="PK43" s="5">
        <v>90803</v>
      </c>
      <c r="PL43" s="5">
        <v>88862</v>
      </c>
      <c r="PM43" s="5">
        <v>85521</v>
      </c>
      <c r="PN43" s="5">
        <v>91249</v>
      </c>
      <c r="PO43" s="5">
        <v>84138</v>
      </c>
      <c r="PP43" s="5">
        <v>61717</v>
      </c>
      <c r="PQ43" s="5">
        <v>70889</v>
      </c>
      <c r="PR43" s="5">
        <v>63913</v>
      </c>
      <c r="PS43" s="5">
        <v>69669</v>
      </c>
      <c r="PT43" s="5">
        <v>67343</v>
      </c>
      <c r="PU43" s="5">
        <v>57959</v>
      </c>
      <c r="PV43" s="5">
        <v>64354</v>
      </c>
      <c r="PW43" s="5">
        <v>78719</v>
      </c>
      <c r="PX43" s="5">
        <v>78048</v>
      </c>
      <c r="PY43" s="5">
        <v>57908</v>
      </c>
      <c r="PZ43" s="5">
        <v>61593</v>
      </c>
      <c r="QA43" s="5">
        <v>75583</v>
      </c>
      <c r="QB43" s="5">
        <v>76111</v>
      </c>
      <c r="QC43" s="5">
        <v>76022</v>
      </c>
      <c r="QD43" s="5">
        <v>61885</v>
      </c>
      <c r="QE43" s="5">
        <v>76306</v>
      </c>
      <c r="QF43" s="5">
        <v>66412</v>
      </c>
      <c r="QG43" s="5">
        <v>70633</v>
      </c>
      <c r="QH43" s="5">
        <v>65835</v>
      </c>
      <c r="QI43" s="5">
        <v>203874</v>
      </c>
      <c r="QJ43" s="5">
        <v>189297</v>
      </c>
      <c r="QK43" s="5">
        <v>212774</v>
      </c>
      <c r="QL43" s="5">
        <v>183656</v>
      </c>
      <c r="QM43" s="5">
        <v>171917</v>
      </c>
      <c r="QN43" s="5">
        <v>206853</v>
      </c>
      <c r="QO43" s="5">
        <v>191190</v>
      </c>
      <c r="QP43" s="5">
        <v>182517</v>
      </c>
      <c r="QQ43" s="5">
        <v>202641</v>
      </c>
      <c r="QR43" s="5">
        <v>167170</v>
      </c>
      <c r="QS43" s="5">
        <v>134514</v>
      </c>
      <c r="QT43" s="5">
        <v>152235</v>
      </c>
      <c r="QU43" s="5">
        <v>171174</v>
      </c>
      <c r="QV43" s="5">
        <v>150930</v>
      </c>
      <c r="QW43" s="5">
        <v>142341</v>
      </c>
      <c r="QX43" s="5">
        <v>122777</v>
      </c>
      <c r="QY43" s="5">
        <v>133882</v>
      </c>
      <c r="QZ43" s="5">
        <v>112861</v>
      </c>
      <c r="RA43" s="5">
        <v>99750</v>
      </c>
      <c r="RB43" s="5">
        <v>109028</v>
      </c>
      <c r="RC43" s="5">
        <v>123135</v>
      </c>
      <c r="RD43" s="5">
        <v>105353</v>
      </c>
      <c r="RE43" s="5">
        <v>74560</v>
      </c>
      <c r="RF43" s="5">
        <v>94923</v>
      </c>
      <c r="RG43" s="5">
        <v>62122</v>
      </c>
      <c r="RH43" s="5">
        <v>63454</v>
      </c>
      <c r="RI43" s="5">
        <v>59862</v>
      </c>
      <c r="RJ43" s="5">
        <v>72200</v>
      </c>
      <c r="RK43" s="5">
        <v>84793</v>
      </c>
      <c r="RL43" s="5">
        <v>71817</v>
      </c>
      <c r="RM43" s="5">
        <v>67330</v>
      </c>
      <c r="RN43" s="5">
        <v>67294</v>
      </c>
      <c r="RO43" s="5">
        <v>188137</v>
      </c>
      <c r="RP43" s="5">
        <v>203044</v>
      </c>
      <c r="RQ43" s="5">
        <v>170387</v>
      </c>
      <c r="RR43" s="5">
        <v>152087</v>
      </c>
      <c r="RS43" s="5">
        <v>162184</v>
      </c>
      <c r="RT43" s="5">
        <v>157639</v>
      </c>
      <c r="RU43" s="5">
        <v>157975</v>
      </c>
      <c r="RV43" s="5">
        <v>146751</v>
      </c>
      <c r="RW43" s="5">
        <v>146875</v>
      </c>
      <c r="RX43" s="5">
        <v>145028</v>
      </c>
      <c r="RY43" s="5">
        <v>154861</v>
      </c>
      <c r="RZ43" s="5">
        <v>163225</v>
      </c>
      <c r="SA43" s="5">
        <v>137238</v>
      </c>
      <c r="SB43" s="5">
        <v>112815</v>
      </c>
      <c r="SC43" s="5">
        <v>104848</v>
      </c>
      <c r="SD43" s="5">
        <v>115217</v>
      </c>
      <c r="SE43" s="5">
        <v>104308</v>
      </c>
      <c r="SF43" s="5">
        <v>94442</v>
      </c>
      <c r="SG43" s="5">
        <v>80226</v>
      </c>
      <c r="SH43" s="5">
        <v>80292</v>
      </c>
      <c r="SI43" s="5">
        <v>75631</v>
      </c>
      <c r="SJ43" s="5">
        <v>72928</v>
      </c>
      <c r="SK43" s="5">
        <v>63139</v>
      </c>
      <c r="SL43" s="5">
        <v>54902</v>
      </c>
      <c r="SM43" s="5">
        <v>52157</v>
      </c>
      <c r="SN43" s="5">
        <v>65856</v>
      </c>
      <c r="SO43" s="5">
        <v>76754</v>
      </c>
      <c r="SP43" s="5">
        <v>85069</v>
      </c>
      <c r="SQ43" s="5">
        <v>96729</v>
      </c>
      <c r="SR43" s="5">
        <v>87486</v>
      </c>
      <c r="SS43" s="5">
        <v>83334</v>
      </c>
      <c r="ST43" s="5">
        <v>61029</v>
      </c>
      <c r="SU43" s="5">
        <v>95458</v>
      </c>
      <c r="SV43" s="5">
        <v>98990</v>
      </c>
      <c r="SW43" s="5">
        <v>90583</v>
      </c>
      <c r="SX43" s="5">
        <v>91192</v>
      </c>
      <c r="SY43" s="5">
        <v>88340</v>
      </c>
      <c r="SZ43" s="5">
        <v>87951</v>
      </c>
      <c r="TA43" s="5">
        <v>69017</v>
      </c>
      <c r="TB43" s="5">
        <v>72931</v>
      </c>
      <c r="TC43" s="5">
        <v>61965</v>
      </c>
      <c r="TD43" s="5">
        <v>77550</v>
      </c>
      <c r="TE43" s="5">
        <v>72673</v>
      </c>
      <c r="TF43" s="5">
        <v>61281</v>
      </c>
      <c r="TG43" s="5">
        <v>60113</v>
      </c>
      <c r="TH43" s="5">
        <v>57498</v>
      </c>
      <c r="TI43" s="5">
        <v>56294</v>
      </c>
      <c r="TJ43" s="5">
        <v>52590</v>
      </c>
      <c r="TK43" s="5">
        <v>55983</v>
      </c>
      <c r="TL43" s="5">
        <v>56103</v>
      </c>
      <c r="TM43" s="5">
        <v>48294</v>
      </c>
      <c r="TN43" s="5">
        <v>14680</v>
      </c>
      <c r="TO43" s="5">
        <v>19391</v>
      </c>
      <c r="TP43" s="5">
        <v>15735</v>
      </c>
      <c r="TQ43" s="5">
        <v>17582</v>
      </c>
      <c r="TR43" s="5">
        <v>20611</v>
      </c>
      <c r="TS43" s="5">
        <v>21964</v>
      </c>
      <c r="TT43" s="5">
        <v>16893</v>
      </c>
      <c r="TU43" s="5">
        <v>12906</v>
      </c>
      <c r="TV43" s="5">
        <v>10055</v>
      </c>
      <c r="TW43" s="5">
        <v>13995</v>
      </c>
      <c r="TX43" s="5">
        <v>10374</v>
      </c>
      <c r="TY43" s="5">
        <v>7602</v>
      </c>
      <c r="TZ43" s="5">
        <v>8998</v>
      </c>
      <c r="UA43" s="5">
        <v>5817</v>
      </c>
      <c r="UB43" s="5">
        <v>4581</v>
      </c>
      <c r="UC43" s="5">
        <v>4742</v>
      </c>
      <c r="UD43" s="5">
        <v>1456</v>
      </c>
      <c r="UE43" s="5">
        <v>382</v>
      </c>
      <c r="UF43" s="5">
        <v>1038</v>
      </c>
      <c r="UG43" s="5">
        <v>1801</v>
      </c>
      <c r="UH43" s="5">
        <v>3393</v>
      </c>
      <c r="UI43" s="5">
        <v>1581</v>
      </c>
      <c r="UJ43" s="5">
        <v>1109</v>
      </c>
      <c r="UK43" s="5">
        <v>1344</v>
      </c>
      <c r="UL43" s="5">
        <v>2489</v>
      </c>
      <c r="UM43" s="5">
        <v>2250</v>
      </c>
      <c r="UN43" s="5">
        <v>3701</v>
      </c>
      <c r="UO43" s="5">
        <v>3988</v>
      </c>
      <c r="UP43" s="5">
        <v>10823</v>
      </c>
      <c r="UQ43" s="5">
        <v>10073</v>
      </c>
      <c r="UR43" s="5">
        <v>9785</v>
      </c>
      <c r="US43" s="5">
        <v>13988</v>
      </c>
      <c r="UT43" s="5">
        <v>16063</v>
      </c>
      <c r="UU43" s="5">
        <v>18903</v>
      </c>
      <c r="UV43" s="5">
        <v>17243</v>
      </c>
      <c r="UW43" s="5">
        <v>15356</v>
      </c>
      <c r="UX43" s="5">
        <v>19962</v>
      </c>
      <c r="UY43" s="5">
        <v>12251</v>
      </c>
      <c r="UZ43" s="5">
        <v>10396</v>
      </c>
      <c r="VA43" s="5">
        <v>12327</v>
      </c>
      <c r="VB43" s="5">
        <v>11463</v>
      </c>
      <c r="VC43" s="5">
        <v>9473</v>
      </c>
      <c r="VD43" s="5">
        <v>8083</v>
      </c>
      <c r="VE43" s="5">
        <v>8540</v>
      </c>
      <c r="VF43" s="5">
        <v>8366</v>
      </c>
      <c r="VG43" s="5">
        <v>338881</v>
      </c>
      <c r="VH43" s="5">
        <v>365593</v>
      </c>
      <c r="VI43" s="5">
        <v>362717</v>
      </c>
      <c r="VJ43" s="5">
        <v>352302</v>
      </c>
      <c r="VK43" s="5">
        <v>308653</v>
      </c>
      <c r="VL43" s="5">
        <v>311412</v>
      </c>
      <c r="VM43" s="5">
        <v>372184</v>
      </c>
      <c r="VN43" s="5">
        <v>463842</v>
      </c>
      <c r="VO43" s="5">
        <v>414570</v>
      </c>
      <c r="VP43" s="5">
        <v>403545</v>
      </c>
      <c r="VQ43" s="5">
        <v>400874</v>
      </c>
      <c r="VR43" s="5">
        <v>425071</v>
      </c>
      <c r="VS43" s="5">
        <v>506453</v>
      </c>
      <c r="VT43" s="5">
        <v>482555</v>
      </c>
      <c r="VU43" s="5">
        <v>488779</v>
      </c>
      <c r="VV43" s="5">
        <v>519622</v>
      </c>
      <c r="VW43" s="5">
        <v>505593</v>
      </c>
      <c r="VX43" s="5">
        <v>416771</v>
      </c>
      <c r="VY43" s="5">
        <v>532516</v>
      </c>
      <c r="VZ43" s="5">
        <v>330095</v>
      </c>
      <c r="WA43" s="5">
        <v>350444</v>
      </c>
      <c r="WB43" s="5">
        <v>314618</v>
      </c>
      <c r="WC43" s="5">
        <v>335103</v>
      </c>
      <c r="WD43" s="5">
        <v>315697</v>
      </c>
      <c r="WE43" s="5">
        <v>310406</v>
      </c>
      <c r="WF43" s="5">
        <v>273808</v>
      </c>
      <c r="WG43" s="5">
        <v>235603</v>
      </c>
      <c r="WH43" s="5">
        <v>207653</v>
      </c>
      <c r="WI43" s="5">
        <v>224437</v>
      </c>
      <c r="WJ43" s="5">
        <v>205127</v>
      </c>
      <c r="WK43" s="5">
        <v>169966</v>
      </c>
      <c r="WL43" s="5">
        <v>192388</v>
      </c>
      <c r="WM43" s="5">
        <v>5629</v>
      </c>
      <c r="WN43" s="5">
        <v>5341</v>
      </c>
      <c r="WO43" s="5">
        <v>5804</v>
      </c>
      <c r="WP43" s="5">
        <v>5637</v>
      </c>
      <c r="WQ43" s="5">
        <v>5379</v>
      </c>
      <c r="WR43" s="5">
        <v>5210</v>
      </c>
      <c r="WS43" s="5">
        <v>5120</v>
      </c>
      <c r="WT43" s="5">
        <v>3987</v>
      </c>
      <c r="WU43" s="5">
        <v>4132</v>
      </c>
      <c r="WV43" s="5">
        <v>4552</v>
      </c>
      <c r="WW43" s="5">
        <v>4847</v>
      </c>
      <c r="WX43" s="5">
        <v>-333</v>
      </c>
      <c r="WY43" s="5">
        <v>840</v>
      </c>
      <c r="WZ43" s="5">
        <v>3630</v>
      </c>
      <c r="XA43" s="5">
        <v>3422</v>
      </c>
      <c r="XB43" s="5">
        <v>4326</v>
      </c>
      <c r="XC43" s="5">
        <v>3359</v>
      </c>
      <c r="XD43" s="5">
        <v>2886</v>
      </c>
      <c r="XE43" s="5">
        <v>1679</v>
      </c>
      <c r="XF43" s="5">
        <v>3779</v>
      </c>
      <c r="XG43" s="5">
        <v>3276</v>
      </c>
      <c r="XH43" s="5">
        <v>4616</v>
      </c>
      <c r="XI43" s="5">
        <v>4359</v>
      </c>
      <c r="XJ43" s="5">
        <v>6357</v>
      </c>
      <c r="XK43" s="5">
        <v>5852</v>
      </c>
      <c r="XL43" s="5">
        <v>6274</v>
      </c>
      <c r="XM43" s="5">
        <v>6678</v>
      </c>
      <c r="XN43" s="5">
        <v>6574</v>
      </c>
      <c r="XO43" s="5">
        <v>5789</v>
      </c>
      <c r="XP43" s="5">
        <v>4359</v>
      </c>
      <c r="XQ43" s="5">
        <v>4378</v>
      </c>
      <c r="XR43" s="5">
        <v>4505</v>
      </c>
      <c r="XS43" s="2">
        <v>5109</v>
      </c>
      <c r="XT43" s="3" t="s">
        <v>222</v>
      </c>
      <c r="XU43" s="3" t="s">
        <v>222</v>
      </c>
      <c r="XV43" s="3" t="s">
        <v>222</v>
      </c>
      <c r="XW43" s="3" t="s">
        <v>221</v>
      </c>
      <c r="XX43" s="3" t="s">
        <v>222</v>
      </c>
      <c r="XY43" s="3" t="s">
        <v>222</v>
      </c>
      <c r="XZ43" s="3" t="s">
        <v>248</v>
      </c>
    </row>
    <row r="44" spans="1:650" x14ac:dyDescent="0.3">
      <c r="A44" s="1" t="s">
        <v>42</v>
      </c>
      <c r="B44" s="2">
        <v>4004320</v>
      </c>
      <c r="C44" s="5">
        <v>57178</v>
      </c>
      <c r="D44" s="5">
        <v>43332</v>
      </c>
      <c r="E44" s="5">
        <v>137203</v>
      </c>
      <c r="F44" s="5">
        <v>86943</v>
      </c>
      <c r="G44" s="5">
        <v>164813</v>
      </c>
      <c r="H44" s="5">
        <v>81235</v>
      </c>
      <c r="I44" s="5">
        <v>27452</v>
      </c>
      <c r="J44" s="5">
        <v>37659</v>
      </c>
      <c r="K44" s="5">
        <v>31625</v>
      </c>
      <c r="L44" s="5">
        <v>52859</v>
      </c>
      <c r="M44" s="5">
        <v>56073</v>
      </c>
      <c r="N44" s="5">
        <v>12157</v>
      </c>
      <c r="O44" s="5">
        <v>3991</v>
      </c>
      <c r="P44" s="5">
        <v>58435</v>
      </c>
      <c r="Q44" s="5">
        <v>2509</v>
      </c>
      <c r="R44" s="5">
        <v>4017</v>
      </c>
      <c r="S44" s="5">
        <v>23337</v>
      </c>
      <c r="T44" s="5">
        <v>14759</v>
      </c>
      <c r="U44" s="5">
        <v>56640</v>
      </c>
      <c r="V44" s="5">
        <v>13526</v>
      </c>
      <c r="W44" s="5">
        <v>59857</v>
      </c>
      <c r="X44" s="5">
        <v>28322</v>
      </c>
      <c r="Y44" s="5">
        <v>16218</v>
      </c>
      <c r="Z44" s="5">
        <v>1035</v>
      </c>
      <c r="AA44" s="5">
        <v>0</v>
      </c>
      <c r="AB44" s="5">
        <v>0</v>
      </c>
      <c r="AC44" s="5">
        <v>0</v>
      </c>
      <c r="AD44" s="5">
        <v>0</v>
      </c>
      <c r="AE44" s="5">
        <v>0</v>
      </c>
      <c r="AF44" s="5">
        <v>0</v>
      </c>
      <c r="AG44" s="5">
        <v>0</v>
      </c>
      <c r="AH44" s="5">
        <v>0</v>
      </c>
      <c r="AI44" s="5">
        <v>3072202</v>
      </c>
      <c r="AJ44" s="5">
        <v>2124037</v>
      </c>
      <c r="AK44" s="5">
        <v>684154</v>
      </c>
      <c r="AL44" s="5">
        <v>814093</v>
      </c>
      <c r="AM44" s="5">
        <v>1650521</v>
      </c>
      <c r="AN44" s="5">
        <v>2343446</v>
      </c>
      <c r="AO44" s="5">
        <v>560757</v>
      </c>
      <c r="AP44" s="5">
        <v>2927644</v>
      </c>
      <c r="AQ44" s="5">
        <v>1393161</v>
      </c>
      <c r="AR44" s="5">
        <v>1433403</v>
      </c>
      <c r="AS44" s="5">
        <v>1320652</v>
      </c>
      <c r="AT44" s="5">
        <v>1282406</v>
      </c>
      <c r="AU44" s="5">
        <v>884777</v>
      </c>
      <c r="AV44" s="5">
        <v>304013</v>
      </c>
      <c r="AW44" s="5">
        <v>217964</v>
      </c>
      <c r="AX44" s="5">
        <v>696222</v>
      </c>
      <c r="AY44" s="5">
        <v>1170550</v>
      </c>
      <c r="AZ44" s="5">
        <v>442299</v>
      </c>
      <c r="BA44" s="5">
        <v>138246</v>
      </c>
      <c r="BB44" s="5">
        <v>212247</v>
      </c>
      <c r="BC44" s="5">
        <v>206232</v>
      </c>
      <c r="BD44" s="5">
        <v>110771</v>
      </c>
      <c r="BE44" s="5">
        <v>413990</v>
      </c>
      <c r="BF44" s="5">
        <v>157802</v>
      </c>
      <c r="BG44" s="5">
        <v>409392</v>
      </c>
      <c r="BH44" s="5">
        <v>207956</v>
      </c>
      <c r="BI44" s="5">
        <v>166113</v>
      </c>
      <c r="BJ44" s="5">
        <v>121363</v>
      </c>
      <c r="BK44" s="5">
        <v>1229905</v>
      </c>
      <c r="BL44" s="5">
        <v>111082</v>
      </c>
      <c r="BM44" s="5">
        <v>135424</v>
      </c>
      <c r="BN44" s="5">
        <v>87427</v>
      </c>
      <c r="BO44" s="5">
        <v>453060</v>
      </c>
      <c r="BP44" s="5">
        <v>260618</v>
      </c>
      <c r="BQ44" s="5">
        <v>340599</v>
      </c>
      <c r="BR44" s="5">
        <v>189141</v>
      </c>
      <c r="BS44" s="5">
        <v>201452</v>
      </c>
      <c r="BT44" s="5">
        <v>137960</v>
      </c>
      <c r="BU44" s="5">
        <v>243441</v>
      </c>
      <c r="BV44" s="5">
        <v>142905</v>
      </c>
      <c r="BW44" s="5">
        <v>141863</v>
      </c>
      <c r="BX44" s="5">
        <v>144032</v>
      </c>
      <c r="BY44" s="5">
        <v>100048</v>
      </c>
      <c r="BZ44" s="5">
        <v>113005</v>
      </c>
      <c r="CA44" s="5">
        <v>112670</v>
      </c>
      <c r="CB44" s="5">
        <v>105359</v>
      </c>
      <c r="CC44" s="5">
        <v>109014</v>
      </c>
      <c r="CD44" s="5">
        <v>90274</v>
      </c>
      <c r="CE44" s="5">
        <v>69105</v>
      </c>
      <c r="CF44" s="5">
        <v>82156</v>
      </c>
      <c r="CG44" s="5">
        <v>51650</v>
      </c>
      <c r="CH44" s="5">
        <v>50123</v>
      </c>
      <c r="CI44" s="5">
        <v>25179</v>
      </c>
      <c r="CJ44" s="5">
        <v>35049</v>
      </c>
      <c r="CK44" s="5">
        <v>27788</v>
      </c>
      <c r="CL44" s="5">
        <v>22128</v>
      </c>
      <c r="CM44" s="5">
        <v>51041</v>
      </c>
      <c r="CN44" s="5">
        <v>36472</v>
      </c>
      <c r="CO44" s="5">
        <v>48836</v>
      </c>
      <c r="CP44" s="5">
        <v>34235</v>
      </c>
      <c r="CQ44" s="5">
        <v>80808</v>
      </c>
      <c r="CR44" s="5">
        <v>75558</v>
      </c>
      <c r="CS44" s="5">
        <v>45911</v>
      </c>
      <c r="CT44" s="5">
        <v>28891</v>
      </c>
      <c r="CU44" s="5">
        <v>947019</v>
      </c>
      <c r="CV44" s="5">
        <v>861929</v>
      </c>
      <c r="CW44" s="5">
        <v>733301</v>
      </c>
      <c r="CX44" s="5">
        <v>554486</v>
      </c>
      <c r="CY44" s="5">
        <v>467466</v>
      </c>
      <c r="CZ44" s="5">
        <v>414986</v>
      </c>
      <c r="DA44" s="5">
        <v>389738</v>
      </c>
      <c r="DB44" s="5">
        <v>377254</v>
      </c>
      <c r="DC44" s="5">
        <v>309414</v>
      </c>
      <c r="DD44" s="5">
        <v>337699</v>
      </c>
      <c r="DE44" s="5">
        <v>394017</v>
      </c>
      <c r="DF44" s="5">
        <v>453765</v>
      </c>
      <c r="DG44" s="5">
        <v>474702</v>
      </c>
      <c r="DH44" s="5">
        <v>462960</v>
      </c>
      <c r="DI44" s="5">
        <v>449632</v>
      </c>
      <c r="DJ44" s="5">
        <v>439722</v>
      </c>
      <c r="DK44" s="5">
        <v>293463</v>
      </c>
      <c r="DL44" s="5">
        <v>377519</v>
      </c>
      <c r="DM44" s="5">
        <v>386990</v>
      </c>
      <c r="DN44" s="5">
        <v>353026</v>
      </c>
      <c r="DO44" s="5">
        <v>260890</v>
      </c>
      <c r="DP44" s="5">
        <v>287169</v>
      </c>
      <c r="DQ44" s="5">
        <v>258710</v>
      </c>
      <c r="DR44" s="5">
        <v>225956</v>
      </c>
      <c r="DS44" s="5">
        <v>219155</v>
      </c>
      <c r="DT44" s="5">
        <v>213313</v>
      </c>
      <c r="DU44" s="5">
        <v>246481</v>
      </c>
      <c r="DV44" s="5">
        <v>236777</v>
      </c>
      <c r="DW44" s="5">
        <v>283097</v>
      </c>
      <c r="DX44" s="5">
        <v>335986</v>
      </c>
      <c r="DY44" s="5">
        <v>312396</v>
      </c>
      <c r="DZ44" s="5">
        <v>276579</v>
      </c>
      <c r="EA44" s="5">
        <v>150978</v>
      </c>
      <c r="EB44" s="5">
        <v>134413</v>
      </c>
      <c r="EC44" s="5">
        <v>241957</v>
      </c>
      <c r="ED44" s="5">
        <v>80669</v>
      </c>
      <c r="EE44" s="5">
        <v>55366</v>
      </c>
      <c r="EF44" s="5">
        <v>80599</v>
      </c>
      <c r="EG44" s="5">
        <v>28966</v>
      </c>
      <c r="EH44" s="5">
        <v>52672</v>
      </c>
      <c r="EI44" s="5">
        <v>148136</v>
      </c>
      <c r="EJ44" s="5">
        <v>30122</v>
      </c>
      <c r="EK44" s="5">
        <v>30718</v>
      </c>
      <c r="EL44" s="5">
        <v>44628</v>
      </c>
      <c r="EM44" s="5">
        <v>27645</v>
      </c>
      <c r="EN44" s="5">
        <v>41725</v>
      </c>
      <c r="EO44" s="5">
        <v>22802</v>
      </c>
      <c r="EP44" s="5">
        <v>9067</v>
      </c>
      <c r="EQ44" s="5">
        <v>9102</v>
      </c>
      <c r="ER44" s="5">
        <v>30990</v>
      </c>
      <c r="ES44" s="5">
        <v>34402</v>
      </c>
      <c r="ET44" s="5">
        <v>24507</v>
      </c>
      <c r="EU44" s="5">
        <v>22256</v>
      </c>
      <c r="EV44" s="5">
        <v>41499</v>
      </c>
      <c r="EW44" s="5">
        <v>45219</v>
      </c>
      <c r="EX44" s="5">
        <v>67804</v>
      </c>
      <c r="EY44" s="5">
        <v>60158</v>
      </c>
      <c r="EZ44" s="5">
        <v>76191</v>
      </c>
      <c r="FA44" s="5">
        <v>65411</v>
      </c>
      <c r="FB44" s="5">
        <v>53114</v>
      </c>
      <c r="FC44" s="5">
        <v>98575</v>
      </c>
      <c r="FD44" s="5">
        <v>81513</v>
      </c>
      <c r="FE44" s="5">
        <v>173518</v>
      </c>
      <c r="FF44" s="5">
        <v>111517</v>
      </c>
      <c r="FG44" s="5">
        <v>0</v>
      </c>
      <c r="FH44" s="5">
        <v>0</v>
      </c>
      <c r="FI44" s="5">
        <v>0</v>
      </c>
      <c r="FJ44" s="5">
        <v>0</v>
      </c>
      <c r="FK44" s="5">
        <v>0</v>
      </c>
      <c r="FL44" s="5">
        <v>0</v>
      </c>
      <c r="FM44" s="5">
        <v>0</v>
      </c>
      <c r="FN44" s="5">
        <v>0</v>
      </c>
      <c r="FO44" s="5">
        <v>0</v>
      </c>
      <c r="FP44" s="5">
        <v>0</v>
      </c>
      <c r="FQ44" s="5">
        <v>0</v>
      </c>
      <c r="FR44" s="5">
        <v>0</v>
      </c>
      <c r="FS44" s="5">
        <v>0</v>
      </c>
      <c r="FT44" s="5">
        <v>0</v>
      </c>
      <c r="FU44" s="5" t="s">
        <v>220</v>
      </c>
      <c r="FV44" s="5" t="s">
        <v>220</v>
      </c>
      <c r="FW44" s="5" t="s">
        <v>220</v>
      </c>
      <c r="FX44" s="5" t="s">
        <v>220</v>
      </c>
      <c r="FY44" s="5" t="s">
        <v>220</v>
      </c>
      <c r="FZ44" s="5" t="s">
        <v>220</v>
      </c>
      <c r="GA44" s="5" t="s">
        <v>220</v>
      </c>
      <c r="GB44" s="5" t="s">
        <v>220</v>
      </c>
      <c r="GC44" s="5" t="s">
        <v>220</v>
      </c>
      <c r="GD44" s="5" t="s">
        <v>220</v>
      </c>
      <c r="GE44" s="5" t="s">
        <v>220</v>
      </c>
      <c r="GF44" s="5" t="s">
        <v>220</v>
      </c>
      <c r="GG44" s="5" t="s">
        <v>220</v>
      </c>
      <c r="GH44" s="5" t="s">
        <v>220</v>
      </c>
      <c r="GI44" s="5" t="s">
        <v>220</v>
      </c>
      <c r="GJ44" s="5" t="s">
        <v>220</v>
      </c>
      <c r="GK44" s="5" t="s">
        <v>220</v>
      </c>
      <c r="GL44" s="5" t="s">
        <v>220</v>
      </c>
      <c r="GM44" s="5">
        <v>4680437</v>
      </c>
      <c r="GN44" s="5">
        <v>3424328</v>
      </c>
      <c r="GO44" s="5">
        <v>2137214</v>
      </c>
      <c r="GP44" s="5">
        <v>1725333</v>
      </c>
      <c r="GQ44" s="5">
        <v>2539618</v>
      </c>
      <c r="GR44" s="5">
        <v>3058227</v>
      </c>
      <c r="GS44" s="5">
        <v>1250355</v>
      </c>
      <c r="GT44" s="5">
        <v>3538135</v>
      </c>
      <c r="GU44" s="5">
        <v>2024199</v>
      </c>
      <c r="GV44" s="5">
        <v>1998115</v>
      </c>
      <c r="GW44" s="5">
        <v>1901508</v>
      </c>
      <c r="GX44" s="5">
        <v>1905961</v>
      </c>
      <c r="GY44" s="5">
        <v>1503848</v>
      </c>
      <c r="GZ44" s="5">
        <v>1166058</v>
      </c>
      <c r="HA44" s="5">
        <v>801920</v>
      </c>
      <c r="HB44" s="5">
        <v>1239303</v>
      </c>
      <c r="HC44" s="5">
        <v>1565556</v>
      </c>
      <c r="HD44" s="5">
        <v>947723</v>
      </c>
      <c r="HE44" s="5">
        <v>667928</v>
      </c>
      <c r="HF44" s="5">
        <v>653429</v>
      </c>
      <c r="HG44" s="5">
        <v>574414</v>
      </c>
      <c r="HH44" s="5">
        <v>502810</v>
      </c>
      <c r="HI44" s="5">
        <v>761924</v>
      </c>
      <c r="HJ44" s="5">
        <v>474726</v>
      </c>
      <c r="HK44" s="5">
        <v>739746</v>
      </c>
      <c r="HL44" s="5">
        <v>533932</v>
      </c>
      <c r="HM44" s="5">
        <v>526841</v>
      </c>
      <c r="HN44" s="5">
        <v>445551</v>
      </c>
      <c r="HO44" s="5">
        <v>1692386</v>
      </c>
      <c r="HP44" s="5">
        <v>604363</v>
      </c>
      <c r="HQ44" s="5">
        <v>667249</v>
      </c>
      <c r="HR44" s="5">
        <v>504414</v>
      </c>
      <c r="HS44" s="5">
        <v>2377793</v>
      </c>
      <c r="HT44" s="5">
        <v>2428925</v>
      </c>
      <c r="HU44" s="5">
        <v>2465660</v>
      </c>
      <c r="HV44" s="5">
        <v>2428492</v>
      </c>
      <c r="HW44" s="5">
        <v>2474122</v>
      </c>
      <c r="HX44" s="5">
        <v>2698180</v>
      </c>
      <c r="HY44" s="5">
        <v>2493789</v>
      </c>
      <c r="HZ44" s="5">
        <v>2358641</v>
      </c>
      <c r="IA44" s="5">
        <v>2434339</v>
      </c>
      <c r="IB44" s="5">
        <v>2403853</v>
      </c>
      <c r="IC44" s="5">
        <v>1989678</v>
      </c>
      <c r="ID44" s="5">
        <v>2270844</v>
      </c>
      <c r="IE44" s="5">
        <v>2008213</v>
      </c>
      <c r="IF44" s="5">
        <v>1811893</v>
      </c>
      <c r="IG44" s="5">
        <v>1589735</v>
      </c>
      <c r="IH44" s="5">
        <v>1409042</v>
      </c>
      <c r="II44" s="5">
        <v>1303983</v>
      </c>
      <c r="IJ44" s="5">
        <v>1282458</v>
      </c>
      <c r="IK44" s="5">
        <v>1195134</v>
      </c>
      <c r="IL44" s="5">
        <v>1182713</v>
      </c>
      <c r="IM44" s="5">
        <v>1152142</v>
      </c>
      <c r="IN44" s="5">
        <v>1164172</v>
      </c>
      <c r="IO44" s="5">
        <v>1198457</v>
      </c>
      <c r="IP44" s="5">
        <v>1223015</v>
      </c>
      <c r="IQ44" s="5">
        <v>1416242</v>
      </c>
      <c r="IR44" s="5">
        <v>1698176</v>
      </c>
      <c r="IS44" s="5">
        <v>1466367</v>
      </c>
      <c r="IT44" s="5">
        <v>1442716</v>
      </c>
      <c r="IU44" s="5">
        <v>1441790</v>
      </c>
      <c r="IV44" s="5">
        <v>1451651</v>
      </c>
      <c r="IW44" s="5">
        <v>1417257</v>
      </c>
      <c r="IX44" s="5">
        <v>1474617</v>
      </c>
      <c r="IY44" s="5">
        <v>358769</v>
      </c>
      <c r="IZ44" s="5">
        <v>409440</v>
      </c>
      <c r="JA44" s="5">
        <v>416897</v>
      </c>
      <c r="JB44" s="5">
        <v>462351</v>
      </c>
      <c r="JC44" s="5">
        <v>496211</v>
      </c>
      <c r="JD44" s="5">
        <v>469957</v>
      </c>
      <c r="JE44" s="5">
        <v>393327</v>
      </c>
      <c r="JF44" s="5">
        <v>490983</v>
      </c>
      <c r="JG44" s="5">
        <v>453976</v>
      </c>
      <c r="JH44" s="5">
        <v>420754</v>
      </c>
      <c r="JI44" s="5">
        <v>400585</v>
      </c>
      <c r="JJ44" s="5">
        <v>424403</v>
      </c>
      <c r="JK44" s="5">
        <v>379305</v>
      </c>
      <c r="JL44" s="5">
        <v>348145</v>
      </c>
      <c r="JM44" s="5">
        <v>346390</v>
      </c>
      <c r="JN44" s="5">
        <v>325447</v>
      </c>
      <c r="JO44" s="5">
        <v>299084</v>
      </c>
      <c r="JP44" s="5">
        <v>344287</v>
      </c>
      <c r="JQ44" s="5">
        <v>351813</v>
      </c>
      <c r="JR44" s="5">
        <v>309502</v>
      </c>
      <c r="JS44" s="5">
        <v>295843</v>
      </c>
      <c r="JT44" s="5">
        <v>315406</v>
      </c>
      <c r="JU44" s="5">
        <v>278721</v>
      </c>
      <c r="JV44" s="5">
        <v>301162</v>
      </c>
      <c r="JW44" s="5">
        <v>293367</v>
      </c>
      <c r="JX44" s="5">
        <v>320551</v>
      </c>
      <c r="JY44" s="5">
        <v>276857</v>
      </c>
      <c r="JZ44" s="5">
        <v>310480</v>
      </c>
      <c r="KA44" s="5">
        <v>257259</v>
      </c>
      <c r="KB44" s="5">
        <v>303683</v>
      </c>
      <c r="KC44" s="5">
        <v>247769</v>
      </c>
      <c r="KD44" s="5">
        <v>282328</v>
      </c>
      <c r="KE44" s="5">
        <v>28223</v>
      </c>
      <c r="KF44" s="5">
        <v>28409</v>
      </c>
      <c r="KG44" s="5">
        <v>27100</v>
      </c>
      <c r="KH44" s="5">
        <v>28004</v>
      </c>
      <c r="KI44" s="5">
        <v>24320</v>
      </c>
      <c r="KJ44" s="5">
        <v>25000</v>
      </c>
      <c r="KK44" s="5">
        <v>27524</v>
      </c>
      <c r="KL44" s="5">
        <v>28964</v>
      </c>
      <c r="KM44" s="5">
        <v>26384</v>
      </c>
      <c r="KN44" s="5">
        <v>20680</v>
      </c>
      <c r="KO44" s="5">
        <v>17861</v>
      </c>
      <c r="KP44" s="5">
        <v>24986</v>
      </c>
      <c r="KQ44" s="5">
        <v>17237</v>
      </c>
      <c r="KR44" s="5">
        <v>19395</v>
      </c>
      <c r="KS44" s="5">
        <v>19553</v>
      </c>
      <c r="KT44" s="5">
        <v>18780</v>
      </c>
      <c r="KU44" s="5">
        <v>27172</v>
      </c>
      <c r="KV44" s="5">
        <v>23544</v>
      </c>
      <c r="KW44" s="5">
        <v>25235</v>
      </c>
      <c r="KX44" s="5">
        <v>26380</v>
      </c>
      <c r="KY44" s="5">
        <v>27257</v>
      </c>
      <c r="KZ44" s="5">
        <v>23451</v>
      </c>
      <c r="LA44" s="5">
        <v>28242</v>
      </c>
      <c r="LB44" s="5">
        <v>16669</v>
      </c>
      <c r="LC44" s="5">
        <v>17157</v>
      </c>
      <c r="LD44" s="5">
        <v>16004</v>
      </c>
      <c r="LE44" s="5">
        <v>19210</v>
      </c>
      <c r="LF44" s="5">
        <v>19974</v>
      </c>
      <c r="LG44" s="5">
        <v>17363</v>
      </c>
      <c r="LH44" s="5">
        <v>16991</v>
      </c>
      <c r="LI44" s="5">
        <v>15267</v>
      </c>
      <c r="LJ44" s="5">
        <v>16301</v>
      </c>
      <c r="LK44" s="5">
        <v>30492</v>
      </c>
      <c r="LL44" s="5">
        <v>38673</v>
      </c>
      <c r="LM44" s="5">
        <v>26274</v>
      </c>
      <c r="LN44" s="5">
        <v>29313</v>
      </c>
      <c r="LO44" s="5">
        <v>33087</v>
      </c>
      <c r="LP44" s="5">
        <v>31472</v>
      </c>
      <c r="LQ44" s="5">
        <v>27592</v>
      </c>
      <c r="LR44" s="5">
        <v>29949</v>
      </c>
      <c r="LS44" s="5">
        <v>27315</v>
      </c>
      <c r="LT44" s="5">
        <v>30426</v>
      </c>
      <c r="LU44" s="5">
        <v>26991</v>
      </c>
      <c r="LV44" s="5">
        <v>31083</v>
      </c>
      <c r="LW44" s="5">
        <v>21420</v>
      </c>
      <c r="LX44" s="5">
        <v>16456</v>
      </c>
      <c r="LY44" s="5">
        <v>22380</v>
      </c>
      <c r="LZ44" s="5">
        <v>25572</v>
      </c>
      <c r="MA44" s="5">
        <v>21603</v>
      </c>
      <c r="MB44" s="5">
        <v>20037</v>
      </c>
      <c r="MC44" s="5">
        <v>31899</v>
      </c>
      <c r="MD44" s="5">
        <v>23434</v>
      </c>
      <c r="ME44" s="5">
        <v>22224</v>
      </c>
      <c r="MF44" s="5">
        <v>21882</v>
      </c>
      <c r="MG44" s="5">
        <v>20111</v>
      </c>
      <c r="MH44" s="5">
        <v>29122</v>
      </c>
      <c r="MI44" s="5">
        <v>25101</v>
      </c>
      <c r="MJ44" s="5">
        <v>22219</v>
      </c>
      <c r="MK44" s="5">
        <v>18582</v>
      </c>
      <c r="ML44" s="5">
        <v>19457</v>
      </c>
      <c r="MM44" s="5">
        <v>21546</v>
      </c>
      <c r="MN44" s="5">
        <v>18429</v>
      </c>
      <c r="MO44" s="5">
        <v>18701</v>
      </c>
      <c r="MP44" s="5">
        <v>19654</v>
      </c>
      <c r="MQ44" s="5">
        <v>0</v>
      </c>
      <c r="MR44" s="5">
        <v>0</v>
      </c>
      <c r="MS44" s="5">
        <v>0</v>
      </c>
      <c r="MT44" s="5">
        <v>0</v>
      </c>
      <c r="MU44" s="5">
        <v>0</v>
      </c>
      <c r="MV44" s="5">
        <v>0</v>
      </c>
      <c r="MW44" s="5">
        <v>0</v>
      </c>
      <c r="MX44" s="5">
        <v>0</v>
      </c>
      <c r="MY44" s="5">
        <v>0</v>
      </c>
      <c r="MZ44" s="5">
        <v>0</v>
      </c>
      <c r="NA44" s="5">
        <v>0</v>
      </c>
      <c r="NB44" s="5">
        <v>0</v>
      </c>
      <c r="NC44" s="5">
        <v>0</v>
      </c>
      <c r="ND44" s="5">
        <v>0</v>
      </c>
      <c r="NE44" s="5" t="s">
        <v>220</v>
      </c>
      <c r="NF44" s="5" t="s">
        <v>220</v>
      </c>
      <c r="NG44" s="5" t="s">
        <v>220</v>
      </c>
      <c r="NH44" s="5" t="s">
        <v>220</v>
      </c>
      <c r="NI44" s="5" t="s">
        <v>220</v>
      </c>
      <c r="NJ44" s="5" t="s">
        <v>220</v>
      </c>
      <c r="NK44" s="5" t="s">
        <v>220</v>
      </c>
      <c r="NL44" s="5" t="s">
        <v>220</v>
      </c>
      <c r="NM44" s="5" t="s">
        <v>220</v>
      </c>
      <c r="NN44" s="5" t="s">
        <v>220</v>
      </c>
      <c r="NO44" s="5" t="s">
        <v>220</v>
      </c>
      <c r="NP44" s="5" t="s">
        <v>220</v>
      </c>
      <c r="NQ44" s="5" t="s">
        <v>220</v>
      </c>
      <c r="NR44" s="5" t="s">
        <v>220</v>
      </c>
      <c r="NS44" s="5" t="s">
        <v>220</v>
      </c>
      <c r="NT44" s="5" t="s">
        <v>220</v>
      </c>
      <c r="NU44" s="5" t="s">
        <v>220</v>
      </c>
      <c r="NV44" s="5" t="s">
        <v>220</v>
      </c>
      <c r="NW44" s="5">
        <v>0</v>
      </c>
      <c r="NX44" s="5">
        <v>0</v>
      </c>
      <c r="NY44" s="5">
        <v>0</v>
      </c>
      <c r="NZ44" s="5">
        <v>0</v>
      </c>
      <c r="OA44" s="5">
        <v>0</v>
      </c>
      <c r="OB44" s="5">
        <v>0</v>
      </c>
      <c r="OC44" s="5">
        <v>0</v>
      </c>
      <c r="OD44" s="5">
        <v>0</v>
      </c>
      <c r="OE44" s="5">
        <v>0</v>
      </c>
      <c r="OF44" s="5">
        <v>0</v>
      </c>
      <c r="OG44" s="5">
        <v>0</v>
      </c>
      <c r="OH44" s="5">
        <v>0</v>
      </c>
      <c r="OI44" s="5">
        <v>0</v>
      </c>
      <c r="OJ44" s="5">
        <v>0</v>
      </c>
      <c r="OK44" s="5" t="s">
        <v>220</v>
      </c>
      <c r="OL44" s="5" t="s">
        <v>220</v>
      </c>
      <c r="OM44" s="5" t="s">
        <v>220</v>
      </c>
      <c r="ON44" s="5" t="s">
        <v>220</v>
      </c>
      <c r="OO44" s="5" t="s">
        <v>220</v>
      </c>
      <c r="OP44" s="5" t="s">
        <v>220</v>
      </c>
      <c r="OQ44" s="5" t="s">
        <v>220</v>
      </c>
      <c r="OR44" s="5" t="s">
        <v>220</v>
      </c>
      <c r="OS44" s="5" t="s">
        <v>220</v>
      </c>
      <c r="OT44" s="5" t="s">
        <v>220</v>
      </c>
      <c r="OU44" s="5" t="s">
        <v>220</v>
      </c>
      <c r="OV44" s="5" t="s">
        <v>220</v>
      </c>
      <c r="OW44" s="5" t="s">
        <v>220</v>
      </c>
      <c r="OX44" s="5" t="s">
        <v>220</v>
      </c>
      <c r="OY44" s="5" t="s">
        <v>220</v>
      </c>
      <c r="OZ44" s="5" t="s">
        <v>220</v>
      </c>
      <c r="PA44" s="5" t="s">
        <v>220</v>
      </c>
      <c r="PB44" s="5" t="s">
        <v>220</v>
      </c>
      <c r="PC44" s="5">
        <v>94613</v>
      </c>
      <c r="PD44" s="5">
        <v>92833</v>
      </c>
      <c r="PE44" s="5">
        <v>94375</v>
      </c>
      <c r="PF44" s="5">
        <v>89988</v>
      </c>
      <c r="PG44" s="5">
        <v>82139</v>
      </c>
      <c r="PH44" s="5">
        <v>73716</v>
      </c>
      <c r="PI44" s="5">
        <v>64664</v>
      </c>
      <c r="PJ44" s="5">
        <v>67738</v>
      </c>
      <c r="PK44" s="5">
        <v>71335</v>
      </c>
      <c r="PL44" s="5">
        <v>68957</v>
      </c>
      <c r="PM44" s="5">
        <v>61689</v>
      </c>
      <c r="PN44" s="5">
        <v>64374</v>
      </c>
      <c r="PO44" s="5">
        <v>62138</v>
      </c>
      <c r="PP44" s="5">
        <v>64115</v>
      </c>
      <c r="PQ44" s="5">
        <v>63228</v>
      </c>
      <c r="PR44" s="5">
        <v>61707</v>
      </c>
      <c r="PS44" s="5">
        <v>71743</v>
      </c>
      <c r="PT44" s="5">
        <v>55676</v>
      </c>
      <c r="PU44" s="5">
        <v>68200</v>
      </c>
      <c r="PV44" s="5">
        <v>61000</v>
      </c>
      <c r="PW44" s="5">
        <v>44825</v>
      </c>
      <c r="PX44" s="5">
        <v>47514</v>
      </c>
      <c r="PY44" s="5">
        <v>57013</v>
      </c>
      <c r="PZ44" s="5">
        <v>54826</v>
      </c>
      <c r="QA44" s="5">
        <v>50120</v>
      </c>
      <c r="QB44" s="5">
        <v>43005</v>
      </c>
      <c r="QC44" s="5">
        <v>42252</v>
      </c>
      <c r="QD44" s="5">
        <v>42360</v>
      </c>
      <c r="QE44" s="5">
        <v>38018</v>
      </c>
      <c r="QF44" s="5">
        <v>39360</v>
      </c>
      <c r="QG44" s="5">
        <v>39318</v>
      </c>
      <c r="QH44" s="5">
        <v>43055</v>
      </c>
      <c r="QI44" s="5">
        <v>182308</v>
      </c>
      <c r="QJ44" s="5">
        <v>242793</v>
      </c>
      <c r="QK44" s="5">
        <v>181814</v>
      </c>
      <c r="QL44" s="5">
        <v>180772</v>
      </c>
      <c r="QM44" s="5">
        <v>162618</v>
      </c>
      <c r="QN44" s="5">
        <v>170528</v>
      </c>
      <c r="QO44" s="5">
        <v>127140</v>
      </c>
      <c r="QP44" s="5">
        <v>102396</v>
      </c>
      <c r="QQ44" s="5">
        <v>134044</v>
      </c>
      <c r="QR44" s="5">
        <v>123850</v>
      </c>
      <c r="QS44" s="5">
        <v>121244</v>
      </c>
      <c r="QT44" s="5">
        <v>112028</v>
      </c>
      <c r="QU44" s="5">
        <v>108891</v>
      </c>
      <c r="QV44" s="5">
        <v>103854</v>
      </c>
      <c r="QW44" s="5">
        <v>146159</v>
      </c>
      <c r="QX44" s="5">
        <v>106223</v>
      </c>
      <c r="QY44" s="5">
        <v>154889</v>
      </c>
      <c r="QZ44" s="5">
        <v>160261</v>
      </c>
      <c r="RA44" s="5">
        <v>72347</v>
      </c>
      <c r="RB44" s="5">
        <v>99689</v>
      </c>
      <c r="RC44" s="5">
        <v>81761</v>
      </c>
      <c r="RD44" s="5">
        <v>80985</v>
      </c>
      <c r="RE44" s="5">
        <v>73146</v>
      </c>
      <c r="RF44" s="5">
        <v>118124</v>
      </c>
      <c r="RG44" s="5">
        <v>74513</v>
      </c>
      <c r="RH44" s="5">
        <v>64071</v>
      </c>
      <c r="RI44" s="5">
        <v>62161</v>
      </c>
      <c r="RJ44" s="5">
        <v>54010</v>
      </c>
      <c r="RK44" s="5">
        <v>59218</v>
      </c>
      <c r="RL44" s="5">
        <v>64141</v>
      </c>
      <c r="RM44" s="5">
        <v>66174</v>
      </c>
      <c r="RN44" s="5">
        <v>63594</v>
      </c>
      <c r="RO44" s="5">
        <v>85537</v>
      </c>
      <c r="RP44" s="5">
        <v>86529</v>
      </c>
      <c r="RQ44" s="5">
        <v>84236</v>
      </c>
      <c r="RR44" s="5">
        <v>83506</v>
      </c>
      <c r="RS44" s="5">
        <v>81499</v>
      </c>
      <c r="RT44" s="5">
        <v>78523</v>
      </c>
      <c r="RU44" s="5">
        <v>79219</v>
      </c>
      <c r="RV44" s="5">
        <v>90059</v>
      </c>
      <c r="RW44" s="5">
        <v>104406</v>
      </c>
      <c r="RX44" s="5">
        <v>98886</v>
      </c>
      <c r="RY44" s="5">
        <v>82546</v>
      </c>
      <c r="RZ44" s="5">
        <v>69502</v>
      </c>
      <c r="SA44" s="5">
        <v>70946</v>
      </c>
      <c r="SB44" s="5">
        <v>69863</v>
      </c>
      <c r="SC44" s="5">
        <v>69619</v>
      </c>
      <c r="SD44" s="5">
        <v>72330</v>
      </c>
      <c r="SE44" s="5">
        <v>89675</v>
      </c>
      <c r="SF44" s="5">
        <v>89305</v>
      </c>
      <c r="SG44" s="5">
        <v>92326</v>
      </c>
      <c r="SH44" s="5">
        <v>93807</v>
      </c>
      <c r="SI44" s="5">
        <v>81263</v>
      </c>
      <c r="SJ44" s="5">
        <v>78078</v>
      </c>
      <c r="SK44" s="5">
        <v>76145</v>
      </c>
      <c r="SL44" s="5">
        <v>77687</v>
      </c>
      <c r="SM44" s="5">
        <v>80268</v>
      </c>
      <c r="SN44" s="5">
        <v>67498</v>
      </c>
      <c r="SO44" s="5">
        <v>64174</v>
      </c>
      <c r="SP44" s="5">
        <v>61336</v>
      </c>
      <c r="SQ44" s="5">
        <v>63358</v>
      </c>
      <c r="SR44" s="5">
        <v>58909</v>
      </c>
      <c r="SS44" s="5">
        <v>54648</v>
      </c>
      <c r="ST44" s="5">
        <v>57949</v>
      </c>
      <c r="SU44" s="5">
        <v>18205</v>
      </c>
      <c r="SV44" s="5">
        <v>19305</v>
      </c>
      <c r="SW44" s="5">
        <v>20720</v>
      </c>
      <c r="SX44" s="5">
        <v>20610</v>
      </c>
      <c r="SY44" s="5">
        <v>19266</v>
      </c>
      <c r="SZ44" s="5">
        <v>21845</v>
      </c>
      <c r="TA44" s="5">
        <v>28943</v>
      </c>
      <c r="TB44" s="5">
        <v>34215</v>
      </c>
      <c r="TC44" s="5">
        <v>35453</v>
      </c>
      <c r="TD44" s="5">
        <v>26232</v>
      </c>
      <c r="TE44" s="5">
        <v>20523</v>
      </c>
      <c r="TF44" s="5">
        <v>20179</v>
      </c>
      <c r="TG44" s="5">
        <v>27478</v>
      </c>
      <c r="TH44" s="5">
        <v>36718</v>
      </c>
      <c r="TI44" s="5">
        <v>43699</v>
      </c>
      <c r="TJ44" s="5">
        <v>35726</v>
      </c>
      <c r="TK44" s="5">
        <v>26293</v>
      </c>
      <c r="TL44" s="5">
        <v>33120</v>
      </c>
      <c r="TM44" s="5">
        <v>30113</v>
      </c>
      <c r="TN44" s="5">
        <v>32125</v>
      </c>
      <c r="TO44" s="5">
        <v>41789</v>
      </c>
      <c r="TP44" s="5">
        <v>36571</v>
      </c>
      <c r="TQ44" s="5">
        <v>35628</v>
      </c>
      <c r="TR44" s="5">
        <v>49872</v>
      </c>
      <c r="TS44" s="5">
        <v>57893</v>
      </c>
      <c r="TT44" s="5">
        <v>53334</v>
      </c>
      <c r="TU44" s="5">
        <v>52672</v>
      </c>
      <c r="TV44" s="5">
        <v>41889</v>
      </c>
      <c r="TW44" s="5">
        <v>34386</v>
      </c>
      <c r="TX44" s="5">
        <v>27715</v>
      </c>
      <c r="TY44" s="5">
        <v>22787</v>
      </c>
      <c r="TZ44" s="5">
        <v>22270</v>
      </c>
      <c r="UA44" s="5">
        <v>15075</v>
      </c>
      <c r="UB44" s="5">
        <v>14239</v>
      </c>
      <c r="UC44" s="5">
        <v>11583</v>
      </c>
      <c r="UD44" s="5">
        <v>10355</v>
      </c>
      <c r="UE44" s="5">
        <v>9243</v>
      </c>
      <c r="UF44" s="5">
        <v>7325</v>
      </c>
      <c r="UG44" s="5">
        <v>1427</v>
      </c>
      <c r="UH44" s="5">
        <v>1416</v>
      </c>
      <c r="UI44" s="5">
        <v>1519</v>
      </c>
      <c r="UJ44" s="5">
        <v>1140</v>
      </c>
      <c r="UK44" s="5">
        <v>599</v>
      </c>
      <c r="UL44" s="5">
        <v>6</v>
      </c>
      <c r="UM44" s="5">
        <v>32</v>
      </c>
      <c r="UN44" s="5">
        <v>24</v>
      </c>
      <c r="UO44" s="5">
        <v>81</v>
      </c>
      <c r="UP44" s="5">
        <v>570</v>
      </c>
      <c r="UQ44" s="5">
        <v>56</v>
      </c>
      <c r="UR44" s="5">
        <v>27</v>
      </c>
      <c r="US44" s="5">
        <v>41</v>
      </c>
      <c r="UT44" s="5">
        <v>-147</v>
      </c>
      <c r="UU44" s="5">
        <v>201</v>
      </c>
      <c r="UV44" s="5">
        <v>837</v>
      </c>
      <c r="UW44" s="5">
        <v>1509</v>
      </c>
      <c r="UX44" s="5">
        <v>311</v>
      </c>
      <c r="UY44" s="5">
        <v>166</v>
      </c>
      <c r="UZ44" s="5">
        <v>259</v>
      </c>
      <c r="VA44" s="5">
        <v>388</v>
      </c>
      <c r="VB44" s="5">
        <v>240</v>
      </c>
      <c r="VC44" s="5">
        <v>110</v>
      </c>
      <c r="VD44" s="5">
        <v>146</v>
      </c>
      <c r="VE44" s="5">
        <v>45</v>
      </c>
      <c r="VF44" s="5">
        <v>25</v>
      </c>
      <c r="VG44" s="5">
        <v>385298</v>
      </c>
      <c r="VH44" s="5">
        <v>488083</v>
      </c>
      <c r="VI44" s="5">
        <v>411856</v>
      </c>
      <c r="VJ44" s="5">
        <v>488591</v>
      </c>
      <c r="VK44" s="5">
        <v>529480</v>
      </c>
      <c r="VL44" s="5">
        <v>456196</v>
      </c>
      <c r="VM44" s="5">
        <v>571352</v>
      </c>
      <c r="VN44" s="5">
        <v>536384</v>
      </c>
      <c r="VO44" s="5">
        <v>538666</v>
      </c>
      <c r="VP44" s="5">
        <v>632515</v>
      </c>
      <c r="VQ44" s="5">
        <v>469617</v>
      </c>
      <c r="VR44" s="5">
        <v>504145</v>
      </c>
      <c r="VS44" s="5">
        <v>515403</v>
      </c>
      <c r="VT44" s="5">
        <v>572959</v>
      </c>
      <c r="VU44" s="5">
        <v>469233</v>
      </c>
      <c r="VV44" s="5">
        <v>384475</v>
      </c>
      <c r="VW44" s="5">
        <v>427916</v>
      </c>
      <c r="VX44" s="5">
        <v>526479</v>
      </c>
      <c r="VY44" s="5">
        <v>597291</v>
      </c>
      <c r="VZ44" s="5">
        <v>591219</v>
      </c>
      <c r="WA44" s="5">
        <v>502608</v>
      </c>
      <c r="WB44" s="5">
        <v>387815</v>
      </c>
      <c r="WC44" s="5">
        <v>408972</v>
      </c>
      <c r="WD44" s="5">
        <v>344216</v>
      </c>
      <c r="WE44" s="5">
        <v>349493</v>
      </c>
      <c r="WF44" s="5">
        <v>365974</v>
      </c>
      <c r="WG44" s="5">
        <v>287672</v>
      </c>
      <c r="WH44" s="5">
        <v>247497</v>
      </c>
      <c r="WI44" s="5">
        <v>251823</v>
      </c>
      <c r="WJ44" s="5">
        <v>224146</v>
      </c>
      <c r="WK44" s="5">
        <v>195069</v>
      </c>
      <c r="WL44" s="5">
        <v>198738</v>
      </c>
      <c r="WM44" s="5">
        <v>530</v>
      </c>
      <c r="WN44" s="5">
        <v>2861</v>
      </c>
      <c r="WO44" s="5">
        <v>2288</v>
      </c>
      <c r="WP44" s="5">
        <v>2505</v>
      </c>
      <c r="WQ44" s="5">
        <v>3162</v>
      </c>
      <c r="WR44" s="5">
        <v>4135</v>
      </c>
      <c r="WS44" s="5">
        <v>4426</v>
      </c>
      <c r="WT44" s="5">
        <v>4099</v>
      </c>
      <c r="WU44" s="5">
        <v>4466</v>
      </c>
      <c r="WV44" s="5">
        <v>5323</v>
      </c>
      <c r="WW44" s="5">
        <v>10710</v>
      </c>
      <c r="WX44" s="5">
        <v>6214</v>
      </c>
      <c r="WY44" s="5">
        <v>3834</v>
      </c>
      <c r="WZ44" s="5">
        <v>1989</v>
      </c>
      <c r="XA44" s="5">
        <v>2560</v>
      </c>
      <c r="XB44" s="5">
        <v>2909</v>
      </c>
      <c r="XC44" s="5">
        <v>757</v>
      </c>
      <c r="XD44" s="5">
        <v>1009</v>
      </c>
      <c r="XE44" s="5">
        <v>3511</v>
      </c>
      <c r="XF44" s="5">
        <v>3307</v>
      </c>
      <c r="XG44" s="5">
        <v>14985</v>
      </c>
      <c r="XH44" s="5">
        <v>14625</v>
      </c>
      <c r="XI44" s="5">
        <v>26731</v>
      </c>
      <c r="XJ44" s="5">
        <v>22555</v>
      </c>
      <c r="XK44" s="5">
        <v>22628</v>
      </c>
      <c r="XL44" s="5">
        <v>22775</v>
      </c>
      <c r="XM44" s="5">
        <v>17858</v>
      </c>
      <c r="XN44" s="5">
        <v>19214</v>
      </c>
      <c r="XO44" s="5">
        <v>16656</v>
      </c>
      <c r="XP44" s="5">
        <v>17579</v>
      </c>
      <c r="XQ44" s="5">
        <v>16300</v>
      </c>
      <c r="XR44" s="5">
        <v>17733</v>
      </c>
      <c r="XS44" s="2">
        <v>5416</v>
      </c>
      <c r="XT44" s="3" t="s">
        <v>222</v>
      </c>
      <c r="XU44" s="3" t="s">
        <v>222</v>
      </c>
      <c r="XV44" s="3" t="s">
        <v>222</v>
      </c>
      <c r="XW44" s="3" t="s">
        <v>221</v>
      </c>
      <c r="XX44" s="3" t="s">
        <v>222</v>
      </c>
      <c r="XY44" s="3" t="s">
        <v>222</v>
      </c>
      <c r="XZ44" s="3" t="s">
        <v>249</v>
      </c>
    </row>
    <row r="45" spans="1:650" x14ac:dyDescent="0.3">
      <c r="A45" s="1" t="s">
        <v>43</v>
      </c>
      <c r="B45" s="2">
        <v>4056998</v>
      </c>
      <c r="C45" s="5">
        <v>35648</v>
      </c>
      <c r="D45" s="5">
        <v>23785</v>
      </c>
      <c r="E45" s="5">
        <v>66377</v>
      </c>
      <c r="F45" s="5">
        <v>34928</v>
      </c>
      <c r="G45" s="5">
        <v>-1101</v>
      </c>
      <c r="H45" s="5">
        <v>15659</v>
      </c>
      <c r="I45" s="5">
        <v>6148</v>
      </c>
      <c r="J45" s="5">
        <v>1673</v>
      </c>
      <c r="K45" s="5">
        <v>14573</v>
      </c>
      <c r="L45" s="5">
        <v>2298</v>
      </c>
      <c r="M45" s="5">
        <v>4097</v>
      </c>
      <c r="N45" s="5">
        <v>-648</v>
      </c>
      <c r="O45" s="5">
        <v>3153</v>
      </c>
      <c r="P45" s="5">
        <v>7058</v>
      </c>
      <c r="Q45" s="5">
        <v>3571</v>
      </c>
      <c r="R45" s="5">
        <v>4548</v>
      </c>
      <c r="S45" s="5">
        <v>14888</v>
      </c>
      <c r="T45" s="5">
        <v>21694</v>
      </c>
      <c r="U45" s="5">
        <v>1291</v>
      </c>
      <c r="V45" s="5">
        <v>1202</v>
      </c>
      <c r="W45" s="5">
        <v>5113</v>
      </c>
      <c r="X45" s="5">
        <v>4841</v>
      </c>
      <c r="Y45" s="5">
        <v>9259</v>
      </c>
      <c r="Z45" s="5">
        <v>143</v>
      </c>
      <c r="AA45" s="5">
        <v>64907</v>
      </c>
      <c r="AB45" s="5">
        <v>4475</v>
      </c>
      <c r="AC45" s="5">
        <v>2103</v>
      </c>
      <c r="AD45" s="5">
        <v>5836</v>
      </c>
      <c r="AE45" s="5">
        <v>596</v>
      </c>
      <c r="AF45" s="5">
        <v>607</v>
      </c>
      <c r="AG45" s="5">
        <v>416</v>
      </c>
      <c r="AH45" s="5">
        <v>0</v>
      </c>
      <c r="AI45" s="5">
        <v>444220</v>
      </c>
      <c r="AJ45" s="5">
        <v>1506523</v>
      </c>
      <c r="AK45" s="5">
        <v>297599</v>
      </c>
      <c r="AL45" s="5">
        <v>280003</v>
      </c>
      <c r="AM45" s="5">
        <v>179290</v>
      </c>
      <c r="AN45" s="5">
        <v>180819</v>
      </c>
      <c r="AO45" s="5">
        <v>278279</v>
      </c>
      <c r="AP45" s="5">
        <v>316602</v>
      </c>
      <c r="AQ45" s="5">
        <v>198677</v>
      </c>
      <c r="AR45" s="5">
        <v>525676</v>
      </c>
      <c r="AS45" s="5">
        <v>1785195</v>
      </c>
      <c r="AT45" s="5">
        <v>161938</v>
      </c>
      <c r="AU45" s="5">
        <v>455617</v>
      </c>
      <c r="AV45" s="5">
        <v>79070</v>
      </c>
      <c r="AW45" s="5">
        <v>331693</v>
      </c>
      <c r="AX45" s="5">
        <v>61088</v>
      </c>
      <c r="AY45" s="5">
        <v>424050</v>
      </c>
      <c r="AZ45" s="5">
        <v>129834</v>
      </c>
      <c r="BA45" s="5">
        <v>20936</v>
      </c>
      <c r="BB45" s="5">
        <v>136381</v>
      </c>
      <c r="BC45" s="5">
        <v>362757</v>
      </c>
      <c r="BD45" s="5">
        <v>50347</v>
      </c>
      <c r="BE45" s="5">
        <v>67165</v>
      </c>
      <c r="BF45" s="5">
        <v>44410</v>
      </c>
      <c r="BG45" s="5">
        <v>40676</v>
      </c>
      <c r="BH45" s="5">
        <v>139886</v>
      </c>
      <c r="BI45" s="5">
        <v>248745</v>
      </c>
      <c r="BJ45" s="5">
        <v>178474</v>
      </c>
      <c r="BK45" s="5">
        <v>48383</v>
      </c>
      <c r="BL45" s="5">
        <v>73916</v>
      </c>
      <c r="BM45" s="5">
        <v>30093</v>
      </c>
      <c r="BN45" s="5">
        <v>35768</v>
      </c>
      <c r="BO45" s="5">
        <v>459566</v>
      </c>
      <c r="BP45" s="5">
        <v>290748</v>
      </c>
      <c r="BQ45" s="5">
        <v>266601</v>
      </c>
      <c r="BR45" s="5">
        <v>181877</v>
      </c>
      <c r="BS45" s="5">
        <v>188167</v>
      </c>
      <c r="BT45" s="5">
        <v>189167</v>
      </c>
      <c r="BU45" s="5">
        <v>239043</v>
      </c>
      <c r="BV45" s="5">
        <v>148413</v>
      </c>
      <c r="BW45" s="5">
        <v>138316</v>
      </c>
      <c r="BX45" s="5">
        <v>179887</v>
      </c>
      <c r="BY45" s="5">
        <v>240826</v>
      </c>
      <c r="BZ45" s="5">
        <v>201728</v>
      </c>
      <c r="CA45" s="5">
        <v>133194</v>
      </c>
      <c r="CB45" s="5">
        <v>125581</v>
      </c>
      <c r="CC45" s="5">
        <v>36462</v>
      </c>
      <c r="CD45" s="5">
        <v>54012</v>
      </c>
      <c r="CE45" s="5">
        <v>37898</v>
      </c>
      <c r="CF45" s="5">
        <v>63768</v>
      </c>
      <c r="CG45" s="5">
        <v>16425</v>
      </c>
      <c r="CH45" s="5">
        <v>24214</v>
      </c>
      <c r="CI45" s="5">
        <v>20057</v>
      </c>
      <c r="CJ45" s="5">
        <v>27741</v>
      </c>
      <c r="CK45" s="5">
        <v>16512</v>
      </c>
      <c r="CL45" s="5">
        <v>28317</v>
      </c>
      <c r="CM45" s="5">
        <v>62374</v>
      </c>
      <c r="CN45" s="5">
        <v>40112</v>
      </c>
      <c r="CO45" s="5">
        <v>40593</v>
      </c>
      <c r="CP45" s="5">
        <v>41665</v>
      </c>
      <c r="CQ45" s="5">
        <v>35899</v>
      </c>
      <c r="CR45" s="5">
        <v>28609</v>
      </c>
      <c r="CS45" s="5">
        <v>17494</v>
      </c>
      <c r="CT45" s="5">
        <v>30121</v>
      </c>
      <c r="CU45" s="5">
        <v>745931</v>
      </c>
      <c r="CV45" s="5">
        <v>414676</v>
      </c>
      <c r="CW45" s="5">
        <v>405085</v>
      </c>
      <c r="CX45" s="5">
        <v>359491</v>
      </c>
      <c r="CY45" s="5">
        <v>332870</v>
      </c>
      <c r="CZ45" s="5">
        <v>216051</v>
      </c>
      <c r="DA45" s="5">
        <v>205839</v>
      </c>
      <c r="DB45" s="5">
        <v>199689</v>
      </c>
      <c r="DC45" s="5">
        <v>163816</v>
      </c>
      <c r="DD45" s="5">
        <v>176875</v>
      </c>
      <c r="DE45" s="5">
        <v>189850</v>
      </c>
      <c r="DF45" s="5">
        <v>203032</v>
      </c>
      <c r="DG45" s="5">
        <v>207500</v>
      </c>
      <c r="DH45" s="5">
        <v>299934</v>
      </c>
      <c r="DI45" s="5">
        <v>195549</v>
      </c>
      <c r="DJ45" s="5">
        <v>230127</v>
      </c>
      <c r="DK45" s="5">
        <v>186532</v>
      </c>
      <c r="DL45" s="5">
        <v>190752</v>
      </c>
      <c r="DM45" s="5">
        <v>142210</v>
      </c>
      <c r="DN45" s="5">
        <v>135879</v>
      </c>
      <c r="DO45" s="5">
        <v>137575</v>
      </c>
      <c r="DP45" s="5">
        <v>120854</v>
      </c>
      <c r="DQ45" s="5">
        <v>122464</v>
      </c>
      <c r="DR45" s="5">
        <v>115800</v>
      </c>
      <c r="DS45" s="5">
        <v>129336</v>
      </c>
      <c r="DT45" s="5">
        <v>140995</v>
      </c>
      <c r="DU45" s="5">
        <v>129260</v>
      </c>
      <c r="DV45" s="5">
        <v>119712</v>
      </c>
      <c r="DW45" s="5">
        <v>121255</v>
      </c>
      <c r="DX45" s="5">
        <v>116051</v>
      </c>
      <c r="DY45" s="5">
        <v>112127</v>
      </c>
      <c r="DZ45" s="5">
        <v>103326</v>
      </c>
      <c r="EA45" s="5">
        <v>82114</v>
      </c>
      <c r="EB45" s="5">
        <v>61417</v>
      </c>
      <c r="EC45" s="5">
        <v>32503</v>
      </c>
      <c r="ED45" s="5">
        <v>58030</v>
      </c>
      <c r="EE45" s="5">
        <v>39314</v>
      </c>
      <c r="EF45" s="5">
        <v>36815</v>
      </c>
      <c r="EG45" s="5">
        <v>44177</v>
      </c>
      <c r="EH45" s="5">
        <v>19425</v>
      </c>
      <c r="EI45" s="5">
        <v>25506</v>
      </c>
      <c r="EJ45" s="5">
        <v>28089</v>
      </c>
      <c r="EK45" s="5">
        <v>20523</v>
      </c>
      <c r="EL45" s="5">
        <v>18190</v>
      </c>
      <c r="EM45" s="5">
        <v>32986</v>
      </c>
      <c r="EN45" s="5">
        <v>48005</v>
      </c>
      <c r="EO45" s="5">
        <v>15758</v>
      </c>
      <c r="EP45" s="5">
        <v>37082</v>
      </c>
      <c r="EQ45" s="5">
        <v>96342</v>
      </c>
      <c r="ER45" s="5">
        <v>12519</v>
      </c>
      <c r="ES45" s="5">
        <v>4680</v>
      </c>
      <c r="ET45" s="5">
        <v>10875</v>
      </c>
      <c r="EU45" s="5">
        <v>32910</v>
      </c>
      <c r="EV45" s="5">
        <v>21905</v>
      </c>
      <c r="EW45" s="5">
        <v>34902</v>
      </c>
      <c r="EX45" s="5">
        <v>14955</v>
      </c>
      <c r="EY45" s="5">
        <v>27832</v>
      </c>
      <c r="EZ45" s="5">
        <v>58291</v>
      </c>
      <c r="FA45" s="5">
        <v>36561</v>
      </c>
      <c r="FB45" s="5">
        <v>23806</v>
      </c>
      <c r="FC45" s="5">
        <v>39574</v>
      </c>
      <c r="FD45" s="5">
        <v>25951</v>
      </c>
      <c r="FE45" s="5">
        <v>22074</v>
      </c>
      <c r="FF45" s="5">
        <v>20018</v>
      </c>
      <c r="FG45" s="5">
        <v>0</v>
      </c>
      <c r="FH45" s="5">
        <v>0</v>
      </c>
      <c r="FI45" s="5">
        <v>0</v>
      </c>
      <c r="FJ45" s="5">
        <v>0</v>
      </c>
      <c r="FK45" s="5">
        <v>0</v>
      </c>
      <c r="FL45" s="5">
        <v>0</v>
      </c>
      <c r="FM45" s="5">
        <v>0</v>
      </c>
      <c r="FN45" s="5">
        <v>0</v>
      </c>
      <c r="FO45" s="5">
        <v>0</v>
      </c>
      <c r="FP45" s="5">
        <v>0</v>
      </c>
      <c r="FQ45" s="5">
        <v>0</v>
      </c>
      <c r="FR45" s="5">
        <v>0</v>
      </c>
      <c r="FS45" s="5">
        <v>0</v>
      </c>
      <c r="FT45" s="5">
        <v>0</v>
      </c>
      <c r="FU45" s="5" t="s">
        <v>220</v>
      </c>
      <c r="FV45" s="5" t="s">
        <v>220</v>
      </c>
      <c r="FW45" s="5" t="s">
        <v>220</v>
      </c>
      <c r="FX45" s="5" t="s">
        <v>220</v>
      </c>
      <c r="FY45" s="5" t="s">
        <v>220</v>
      </c>
      <c r="FZ45" s="5" t="s">
        <v>220</v>
      </c>
      <c r="GA45" s="5" t="s">
        <v>220</v>
      </c>
      <c r="GB45" s="5" t="s">
        <v>220</v>
      </c>
      <c r="GC45" s="5" t="s">
        <v>220</v>
      </c>
      <c r="GD45" s="5" t="s">
        <v>220</v>
      </c>
      <c r="GE45" s="5" t="s">
        <v>220</v>
      </c>
      <c r="GF45" s="5" t="s">
        <v>220</v>
      </c>
      <c r="GG45" s="5" t="s">
        <v>220</v>
      </c>
      <c r="GH45" s="5" t="s">
        <v>220</v>
      </c>
      <c r="GI45" s="5" t="s">
        <v>220</v>
      </c>
      <c r="GJ45" s="5" t="s">
        <v>220</v>
      </c>
      <c r="GK45" s="5" t="s">
        <v>220</v>
      </c>
      <c r="GL45" s="5" t="s">
        <v>220</v>
      </c>
      <c r="GM45" s="5">
        <v>1767478</v>
      </c>
      <c r="GN45" s="5">
        <v>2297148</v>
      </c>
      <c r="GO45" s="5">
        <v>1234685</v>
      </c>
      <c r="GP45" s="5">
        <v>941858</v>
      </c>
      <c r="GQ45" s="5">
        <v>738540</v>
      </c>
      <c r="GR45" s="5">
        <v>638509</v>
      </c>
      <c r="GS45" s="5">
        <v>773487</v>
      </c>
      <c r="GT45" s="5">
        <v>685802</v>
      </c>
      <c r="GU45" s="5">
        <v>540887</v>
      </c>
      <c r="GV45" s="5">
        <v>912825</v>
      </c>
      <c r="GW45" s="5">
        <v>2240491</v>
      </c>
      <c r="GX45" s="5">
        <v>584240</v>
      </c>
      <c r="GY45" s="5">
        <v>832450</v>
      </c>
      <c r="GZ45" s="5">
        <v>559649</v>
      </c>
      <c r="HA45" s="5">
        <v>583033</v>
      </c>
      <c r="HB45" s="5">
        <v>386857</v>
      </c>
      <c r="HC45" s="5">
        <v>759710</v>
      </c>
      <c r="HD45" s="5">
        <v>418566</v>
      </c>
      <c r="HE45" s="5">
        <v>185541</v>
      </c>
      <c r="HF45" s="5">
        <v>308551</v>
      </c>
      <c r="HG45" s="5">
        <v>558412</v>
      </c>
      <c r="HH45" s="5">
        <v>225687</v>
      </c>
      <c r="HI45" s="5">
        <v>705513</v>
      </c>
      <c r="HJ45" s="5">
        <v>204120</v>
      </c>
      <c r="HK45" s="5">
        <v>325125</v>
      </c>
      <c r="HL45" s="5">
        <v>383759</v>
      </c>
      <c r="HM45" s="5">
        <v>457262</v>
      </c>
      <c r="HN45" s="5">
        <v>369492</v>
      </c>
      <c r="HO45" s="5">
        <v>245707</v>
      </c>
      <c r="HP45" s="5">
        <v>245134</v>
      </c>
      <c r="HQ45" s="5">
        <v>182204</v>
      </c>
      <c r="HR45" s="5">
        <v>189233</v>
      </c>
      <c r="HS45" s="5">
        <v>1912465</v>
      </c>
      <c r="HT45" s="5">
        <v>2117029</v>
      </c>
      <c r="HU45" s="5">
        <v>2018446</v>
      </c>
      <c r="HV45" s="5">
        <v>2033510</v>
      </c>
      <c r="HW45" s="5">
        <v>2115065</v>
      </c>
      <c r="HX45" s="5">
        <v>2328566</v>
      </c>
      <c r="HY45" s="5">
        <v>2336426</v>
      </c>
      <c r="HZ45" s="5">
        <v>2407198</v>
      </c>
      <c r="IA45" s="5">
        <v>2638539</v>
      </c>
      <c r="IB45" s="5">
        <v>2999017</v>
      </c>
      <c r="IC45" s="5">
        <v>2833942</v>
      </c>
      <c r="ID45" s="5">
        <v>3047385</v>
      </c>
      <c r="IE45" s="5">
        <v>2703844</v>
      </c>
      <c r="IF45" s="5">
        <v>2317684</v>
      </c>
      <c r="IG45" s="5">
        <v>2350112</v>
      </c>
      <c r="IH45" s="5">
        <v>1830352</v>
      </c>
      <c r="II45" s="5">
        <v>1716746</v>
      </c>
      <c r="IJ45" s="5">
        <v>1482907</v>
      </c>
      <c r="IK45" s="5">
        <v>1451289</v>
      </c>
      <c r="IL45" s="5">
        <v>1422994</v>
      </c>
      <c r="IM45" s="5">
        <v>1134206</v>
      </c>
      <c r="IN45" s="5">
        <v>1116897</v>
      </c>
      <c r="IO45" s="5">
        <v>1176562</v>
      </c>
      <c r="IP45" s="5">
        <v>1102341</v>
      </c>
      <c r="IQ45" s="5">
        <v>956097</v>
      </c>
      <c r="IR45" s="5">
        <v>808919</v>
      </c>
      <c r="IS45" s="5">
        <v>744967</v>
      </c>
      <c r="IT45" s="5">
        <v>693072</v>
      </c>
      <c r="IU45" s="5">
        <v>684630</v>
      </c>
      <c r="IV45" s="5">
        <v>737268</v>
      </c>
      <c r="IW45" s="5">
        <v>690014</v>
      </c>
      <c r="IX45" s="5">
        <v>618586</v>
      </c>
      <c r="IY45" s="5">
        <v>139404</v>
      </c>
      <c r="IZ45" s="5">
        <v>138572</v>
      </c>
      <c r="JA45" s="5">
        <v>139738</v>
      </c>
      <c r="JB45" s="5">
        <v>144633</v>
      </c>
      <c r="JC45" s="5">
        <v>135660</v>
      </c>
      <c r="JD45" s="5">
        <v>122659</v>
      </c>
      <c r="JE45" s="5">
        <v>94103</v>
      </c>
      <c r="JF45" s="5">
        <v>90671</v>
      </c>
      <c r="JG45" s="5">
        <v>122617</v>
      </c>
      <c r="JH45" s="5">
        <v>117901</v>
      </c>
      <c r="JI45" s="5">
        <v>124345</v>
      </c>
      <c r="JJ45" s="5">
        <v>113637</v>
      </c>
      <c r="JK45" s="5">
        <v>106010</v>
      </c>
      <c r="JL45" s="5">
        <v>93418</v>
      </c>
      <c r="JM45" s="5">
        <v>95592</v>
      </c>
      <c r="JN45" s="5">
        <v>89338</v>
      </c>
      <c r="JO45" s="5">
        <v>94516</v>
      </c>
      <c r="JP45" s="5">
        <v>89273</v>
      </c>
      <c r="JQ45" s="5">
        <v>96418</v>
      </c>
      <c r="JR45" s="5">
        <v>99046</v>
      </c>
      <c r="JS45" s="5">
        <v>101895</v>
      </c>
      <c r="JT45" s="5">
        <v>108657</v>
      </c>
      <c r="JU45" s="5">
        <v>158330</v>
      </c>
      <c r="JV45" s="5">
        <v>87369</v>
      </c>
      <c r="JW45" s="5">
        <v>83542</v>
      </c>
      <c r="JX45" s="5">
        <v>86230</v>
      </c>
      <c r="JY45" s="5">
        <v>100352</v>
      </c>
      <c r="JZ45" s="5">
        <v>105469</v>
      </c>
      <c r="KA45" s="5">
        <v>98277</v>
      </c>
      <c r="KB45" s="5">
        <v>91875</v>
      </c>
      <c r="KC45" s="5">
        <v>98011</v>
      </c>
      <c r="KD45" s="5">
        <v>79990</v>
      </c>
      <c r="KE45" s="5">
        <v>29278</v>
      </c>
      <c r="KF45" s="5">
        <v>29481</v>
      </c>
      <c r="KG45" s="5">
        <v>26702</v>
      </c>
      <c r="KH45" s="5">
        <v>17608</v>
      </c>
      <c r="KI45" s="5">
        <v>15922</v>
      </c>
      <c r="KJ45" s="5">
        <v>14985</v>
      </c>
      <c r="KK45" s="5">
        <v>16931</v>
      </c>
      <c r="KL45" s="5">
        <v>14272</v>
      </c>
      <c r="KM45" s="5">
        <v>14066</v>
      </c>
      <c r="KN45" s="5">
        <v>14314</v>
      </c>
      <c r="KO45" s="5">
        <v>15498</v>
      </c>
      <c r="KP45" s="5">
        <v>17490</v>
      </c>
      <c r="KQ45" s="5">
        <v>21726</v>
      </c>
      <c r="KR45" s="5">
        <v>22049</v>
      </c>
      <c r="KS45" s="5">
        <v>21453</v>
      </c>
      <c r="KT45" s="5">
        <v>16230</v>
      </c>
      <c r="KU45" s="5">
        <v>15981</v>
      </c>
      <c r="KV45" s="5">
        <v>20170</v>
      </c>
      <c r="KW45" s="5">
        <v>22098</v>
      </c>
      <c r="KX45" s="5">
        <v>17555</v>
      </c>
      <c r="KY45" s="5">
        <v>23175</v>
      </c>
      <c r="KZ45" s="5">
        <v>12941</v>
      </c>
      <c r="LA45" s="5">
        <v>6530</v>
      </c>
      <c r="LB45" s="5">
        <v>8607</v>
      </c>
      <c r="LC45" s="5">
        <v>5884</v>
      </c>
      <c r="LD45" s="5">
        <v>5851</v>
      </c>
      <c r="LE45" s="5">
        <v>6390</v>
      </c>
      <c r="LF45" s="5">
        <v>5986</v>
      </c>
      <c r="LG45" s="5">
        <v>5765</v>
      </c>
      <c r="LH45" s="5">
        <v>6344</v>
      </c>
      <c r="LI45" s="5">
        <v>5857</v>
      </c>
      <c r="LJ45" s="5">
        <v>6056</v>
      </c>
      <c r="LK45" s="5">
        <v>21537</v>
      </c>
      <c r="LL45" s="5">
        <v>17023</v>
      </c>
      <c r="LM45" s="5">
        <v>19846</v>
      </c>
      <c r="LN45" s="5">
        <v>17773</v>
      </c>
      <c r="LO45" s="5">
        <v>20572</v>
      </c>
      <c r="LP45" s="5">
        <v>20857</v>
      </c>
      <c r="LQ45" s="5">
        <v>24306</v>
      </c>
      <c r="LR45" s="5">
        <v>24879</v>
      </c>
      <c r="LS45" s="5">
        <v>25970</v>
      </c>
      <c r="LT45" s="5">
        <v>20825</v>
      </c>
      <c r="LU45" s="5">
        <v>20483</v>
      </c>
      <c r="LV45" s="5">
        <v>20139</v>
      </c>
      <c r="LW45" s="5">
        <v>14303</v>
      </c>
      <c r="LX45" s="5">
        <v>14326</v>
      </c>
      <c r="LY45" s="5">
        <v>10891</v>
      </c>
      <c r="LZ45" s="5">
        <v>10486</v>
      </c>
      <c r="MA45" s="5">
        <v>11678</v>
      </c>
      <c r="MB45" s="5">
        <v>11329</v>
      </c>
      <c r="MC45" s="5">
        <v>10496</v>
      </c>
      <c r="MD45" s="5">
        <v>12510</v>
      </c>
      <c r="ME45" s="5">
        <v>10191</v>
      </c>
      <c r="MF45" s="5">
        <v>9983</v>
      </c>
      <c r="MG45" s="5">
        <v>8830</v>
      </c>
      <c r="MH45" s="5">
        <v>7937</v>
      </c>
      <c r="MI45" s="5">
        <v>7664</v>
      </c>
      <c r="MJ45" s="5">
        <v>7432</v>
      </c>
      <c r="MK45" s="5">
        <v>7000</v>
      </c>
      <c r="ML45" s="5">
        <v>5928</v>
      </c>
      <c r="MM45" s="5">
        <v>6014</v>
      </c>
      <c r="MN45" s="5">
        <v>6494</v>
      </c>
      <c r="MO45" s="5">
        <v>5341</v>
      </c>
      <c r="MP45" s="5">
        <v>5944</v>
      </c>
      <c r="MQ45" s="5">
        <v>0</v>
      </c>
      <c r="MR45" s="5">
        <v>0</v>
      </c>
      <c r="MS45" s="5">
        <v>0</v>
      </c>
      <c r="MT45" s="5">
        <v>0</v>
      </c>
      <c r="MU45" s="5">
        <v>0</v>
      </c>
      <c r="MV45" s="5">
        <v>0</v>
      </c>
      <c r="MW45" s="5">
        <v>0</v>
      </c>
      <c r="MX45" s="5">
        <v>0</v>
      </c>
      <c r="MY45" s="5">
        <v>0</v>
      </c>
      <c r="MZ45" s="5">
        <v>0</v>
      </c>
      <c r="NA45" s="5">
        <v>0</v>
      </c>
      <c r="NB45" s="5">
        <v>0</v>
      </c>
      <c r="NC45" s="5">
        <v>0</v>
      </c>
      <c r="ND45" s="5">
        <v>0</v>
      </c>
      <c r="NE45" s="5" t="s">
        <v>220</v>
      </c>
      <c r="NF45" s="5" t="s">
        <v>220</v>
      </c>
      <c r="NG45" s="5" t="s">
        <v>220</v>
      </c>
      <c r="NH45" s="5" t="s">
        <v>220</v>
      </c>
      <c r="NI45" s="5" t="s">
        <v>220</v>
      </c>
      <c r="NJ45" s="5" t="s">
        <v>220</v>
      </c>
      <c r="NK45" s="5" t="s">
        <v>220</v>
      </c>
      <c r="NL45" s="5" t="s">
        <v>220</v>
      </c>
      <c r="NM45" s="5" t="s">
        <v>220</v>
      </c>
      <c r="NN45" s="5" t="s">
        <v>220</v>
      </c>
      <c r="NO45" s="5" t="s">
        <v>220</v>
      </c>
      <c r="NP45" s="5" t="s">
        <v>220</v>
      </c>
      <c r="NQ45" s="5" t="s">
        <v>220</v>
      </c>
      <c r="NR45" s="5" t="s">
        <v>220</v>
      </c>
      <c r="NS45" s="5" t="s">
        <v>220</v>
      </c>
      <c r="NT45" s="5" t="s">
        <v>220</v>
      </c>
      <c r="NU45" s="5" t="s">
        <v>220</v>
      </c>
      <c r="NV45" s="5" t="s">
        <v>220</v>
      </c>
      <c r="NW45" s="5">
        <v>0</v>
      </c>
      <c r="NX45" s="5">
        <v>0</v>
      </c>
      <c r="NY45" s="5">
        <v>0</v>
      </c>
      <c r="NZ45" s="5">
        <v>0</v>
      </c>
      <c r="OA45" s="5">
        <v>0</v>
      </c>
      <c r="OB45" s="5">
        <v>0</v>
      </c>
      <c r="OC45" s="5">
        <v>0</v>
      </c>
      <c r="OD45" s="5">
        <v>0</v>
      </c>
      <c r="OE45" s="5">
        <v>0</v>
      </c>
      <c r="OF45" s="5">
        <v>0</v>
      </c>
      <c r="OG45" s="5">
        <v>0</v>
      </c>
      <c r="OH45" s="5">
        <v>0</v>
      </c>
      <c r="OI45" s="5">
        <v>0</v>
      </c>
      <c r="OJ45" s="5">
        <v>0</v>
      </c>
      <c r="OK45" s="5" t="s">
        <v>220</v>
      </c>
      <c r="OL45" s="5" t="s">
        <v>220</v>
      </c>
      <c r="OM45" s="5" t="s">
        <v>220</v>
      </c>
      <c r="ON45" s="5" t="s">
        <v>220</v>
      </c>
      <c r="OO45" s="5" t="s">
        <v>220</v>
      </c>
      <c r="OP45" s="5" t="s">
        <v>220</v>
      </c>
      <c r="OQ45" s="5" t="s">
        <v>220</v>
      </c>
      <c r="OR45" s="5" t="s">
        <v>220</v>
      </c>
      <c r="OS45" s="5" t="s">
        <v>220</v>
      </c>
      <c r="OT45" s="5" t="s">
        <v>220</v>
      </c>
      <c r="OU45" s="5" t="s">
        <v>220</v>
      </c>
      <c r="OV45" s="5" t="s">
        <v>220</v>
      </c>
      <c r="OW45" s="5" t="s">
        <v>220</v>
      </c>
      <c r="OX45" s="5" t="s">
        <v>220</v>
      </c>
      <c r="OY45" s="5" t="s">
        <v>220</v>
      </c>
      <c r="OZ45" s="5" t="s">
        <v>220</v>
      </c>
      <c r="PA45" s="5" t="s">
        <v>220</v>
      </c>
      <c r="PB45" s="5" t="s">
        <v>220</v>
      </c>
      <c r="PC45" s="5">
        <v>60777</v>
      </c>
      <c r="PD45" s="5">
        <v>58157</v>
      </c>
      <c r="PE45" s="5">
        <v>56814</v>
      </c>
      <c r="PF45" s="5">
        <v>53010</v>
      </c>
      <c r="PG45" s="5">
        <v>53564</v>
      </c>
      <c r="PH45" s="5">
        <v>50175</v>
      </c>
      <c r="PI45" s="5">
        <v>65468</v>
      </c>
      <c r="PJ45" s="5">
        <v>64474</v>
      </c>
      <c r="PK45" s="5">
        <v>68054</v>
      </c>
      <c r="PL45" s="5">
        <v>64189</v>
      </c>
      <c r="PM45" s="5">
        <v>67306</v>
      </c>
      <c r="PN45" s="5">
        <v>71586</v>
      </c>
      <c r="PO45" s="5">
        <v>77461</v>
      </c>
      <c r="PP45" s="5">
        <v>66348</v>
      </c>
      <c r="PQ45" s="5">
        <v>64502</v>
      </c>
      <c r="PR45" s="5">
        <v>58996</v>
      </c>
      <c r="PS45" s="5">
        <v>56286</v>
      </c>
      <c r="PT45" s="5">
        <v>67276</v>
      </c>
      <c r="PU45" s="5">
        <v>45905</v>
      </c>
      <c r="PV45" s="5">
        <v>51282</v>
      </c>
      <c r="PW45" s="5">
        <v>49270</v>
      </c>
      <c r="PX45" s="5">
        <v>37082</v>
      </c>
      <c r="PY45" s="5">
        <v>32824</v>
      </c>
      <c r="PZ45" s="5">
        <v>29246</v>
      </c>
      <c r="QA45" s="5">
        <v>32099</v>
      </c>
      <c r="QB45" s="5">
        <v>28051</v>
      </c>
      <c r="QC45" s="5">
        <v>26640</v>
      </c>
      <c r="QD45" s="5">
        <v>25145</v>
      </c>
      <c r="QE45" s="5">
        <v>25514</v>
      </c>
      <c r="QF45" s="5">
        <v>22677</v>
      </c>
      <c r="QG45" s="5">
        <v>22957</v>
      </c>
      <c r="QH45" s="5">
        <v>20735</v>
      </c>
      <c r="QI45" s="5">
        <v>104532</v>
      </c>
      <c r="QJ45" s="5">
        <v>90761</v>
      </c>
      <c r="QK45" s="5">
        <v>92735</v>
      </c>
      <c r="QL45" s="5">
        <v>95778</v>
      </c>
      <c r="QM45" s="5">
        <v>96633</v>
      </c>
      <c r="QN45" s="5">
        <v>96652</v>
      </c>
      <c r="QO45" s="5">
        <v>69562</v>
      </c>
      <c r="QP45" s="5">
        <v>65163</v>
      </c>
      <c r="QQ45" s="5">
        <v>64487</v>
      </c>
      <c r="QR45" s="5">
        <v>78174</v>
      </c>
      <c r="QS45" s="5">
        <v>64210</v>
      </c>
      <c r="QT45" s="5">
        <v>71774</v>
      </c>
      <c r="QU45" s="5">
        <v>67737</v>
      </c>
      <c r="QV45" s="5">
        <v>63303</v>
      </c>
      <c r="QW45" s="5">
        <v>66855</v>
      </c>
      <c r="QX45" s="5">
        <v>25948</v>
      </c>
      <c r="QY45" s="5">
        <v>36678</v>
      </c>
      <c r="QZ45" s="5">
        <v>14676</v>
      </c>
      <c r="RA45" s="5">
        <v>26782</v>
      </c>
      <c r="RB45" s="5">
        <v>25961</v>
      </c>
      <c r="RC45" s="5">
        <v>27373</v>
      </c>
      <c r="RD45" s="5">
        <v>29134</v>
      </c>
      <c r="RE45" s="5">
        <v>27607</v>
      </c>
      <c r="RF45" s="5">
        <v>23764</v>
      </c>
      <c r="RG45" s="5">
        <v>19877</v>
      </c>
      <c r="RH45" s="5">
        <v>25823</v>
      </c>
      <c r="RI45" s="5">
        <v>25866</v>
      </c>
      <c r="RJ45" s="5">
        <v>25119</v>
      </c>
      <c r="RK45" s="5">
        <v>27231</v>
      </c>
      <c r="RL45" s="5">
        <v>24659</v>
      </c>
      <c r="RM45" s="5">
        <v>24930</v>
      </c>
      <c r="RN45" s="5">
        <v>22733</v>
      </c>
      <c r="RO45" s="5">
        <v>60040</v>
      </c>
      <c r="RP45" s="5">
        <v>61855</v>
      </c>
      <c r="RQ45" s="5">
        <v>57717</v>
      </c>
      <c r="RR45" s="5">
        <v>59606</v>
      </c>
      <c r="RS45" s="5">
        <v>57771</v>
      </c>
      <c r="RT45" s="5">
        <v>57525</v>
      </c>
      <c r="RU45" s="5">
        <v>46992</v>
      </c>
      <c r="RV45" s="5">
        <v>45339</v>
      </c>
      <c r="RW45" s="5">
        <v>42196</v>
      </c>
      <c r="RX45" s="5">
        <v>48889</v>
      </c>
      <c r="RY45" s="5">
        <v>54833</v>
      </c>
      <c r="RZ45" s="5">
        <v>49943</v>
      </c>
      <c r="SA45" s="5">
        <v>51049</v>
      </c>
      <c r="SB45" s="5">
        <v>50356</v>
      </c>
      <c r="SC45" s="5">
        <v>53933</v>
      </c>
      <c r="SD45" s="5">
        <v>49448</v>
      </c>
      <c r="SE45" s="5">
        <v>47570</v>
      </c>
      <c r="SF45" s="5">
        <v>51393</v>
      </c>
      <c r="SG45" s="5">
        <v>71153</v>
      </c>
      <c r="SH45" s="5">
        <v>55050</v>
      </c>
      <c r="SI45" s="5">
        <v>58534</v>
      </c>
      <c r="SJ45" s="5">
        <v>55039</v>
      </c>
      <c r="SK45" s="5">
        <v>50166</v>
      </c>
      <c r="SL45" s="5">
        <v>53231</v>
      </c>
      <c r="SM45" s="5">
        <v>43090</v>
      </c>
      <c r="SN45" s="5">
        <v>34558</v>
      </c>
      <c r="SO45" s="5">
        <v>36050</v>
      </c>
      <c r="SP45" s="5">
        <v>35384</v>
      </c>
      <c r="SQ45" s="5">
        <v>34229</v>
      </c>
      <c r="SR45" s="5">
        <v>32320</v>
      </c>
      <c r="SS45" s="5">
        <v>31255</v>
      </c>
      <c r="ST45" s="5">
        <v>30732</v>
      </c>
      <c r="SU45" s="5">
        <v>100726</v>
      </c>
      <c r="SV45" s="5">
        <v>107649</v>
      </c>
      <c r="SW45" s="5">
        <v>97908</v>
      </c>
      <c r="SX45" s="5">
        <v>101995</v>
      </c>
      <c r="SY45" s="5">
        <v>83883</v>
      </c>
      <c r="SZ45" s="5">
        <v>115469</v>
      </c>
      <c r="TA45" s="5">
        <v>94825</v>
      </c>
      <c r="TB45" s="5">
        <v>90590</v>
      </c>
      <c r="TC45" s="5">
        <v>100551</v>
      </c>
      <c r="TD45" s="5">
        <v>94709</v>
      </c>
      <c r="TE45" s="5">
        <v>76889</v>
      </c>
      <c r="TF45" s="5">
        <v>71494</v>
      </c>
      <c r="TG45" s="5">
        <v>72298</v>
      </c>
      <c r="TH45" s="5">
        <v>64707</v>
      </c>
      <c r="TI45" s="5">
        <v>63876</v>
      </c>
      <c r="TJ45" s="5">
        <v>64123</v>
      </c>
      <c r="TK45" s="5">
        <v>65427</v>
      </c>
      <c r="TL45" s="5">
        <v>67776</v>
      </c>
      <c r="TM45" s="5">
        <v>62174</v>
      </c>
      <c r="TN45" s="5">
        <v>68014</v>
      </c>
      <c r="TO45" s="5">
        <v>84969</v>
      </c>
      <c r="TP45" s="5">
        <v>82974</v>
      </c>
      <c r="TQ45" s="5">
        <v>70347</v>
      </c>
      <c r="TR45" s="5">
        <v>67705</v>
      </c>
      <c r="TS45" s="5">
        <v>89395</v>
      </c>
      <c r="TT45" s="5">
        <v>111447</v>
      </c>
      <c r="TU45" s="5">
        <v>106747</v>
      </c>
      <c r="TV45" s="5">
        <v>74734</v>
      </c>
      <c r="TW45" s="5">
        <v>62092</v>
      </c>
      <c r="TX45" s="5">
        <v>52763</v>
      </c>
      <c r="TY45" s="5">
        <v>44423</v>
      </c>
      <c r="TZ45" s="5">
        <v>39445</v>
      </c>
      <c r="UA45" s="5">
        <v>9128</v>
      </c>
      <c r="UB45" s="5">
        <v>9056</v>
      </c>
      <c r="UC45" s="5">
        <v>7284</v>
      </c>
      <c r="UD45" s="5">
        <v>4499</v>
      </c>
      <c r="UE45" s="5">
        <v>3657</v>
      </c>
      <c r="UF45" s="5">
        <v>2331</v>
      </c>
      <c r="UG45" s="5">
        <v>1937</v>
      </c>
      <c r="UH45" s="5">
        <v>2167</v>
      </c>
      <c r="UI45" s="5">
        <v>1517</v>
      </c>
      <c r="UJ45" s="5">
        <v>1333</v>
      </c>
      <c r="UK45" s="5">
        <v>1253</v>
      </c>
      <c r="UL45" s="5">
        <v>1775</v>
      </c>
      <c r="UM45" s="5">
        <v>1964</v>
      </c>
      <c r="UN45" s="5">
        <v>2364</v>
      </c>
      <c r="UO45" s="5">
        <v>2364</v>
      </c>
      <c r="UP45" s="5">
        <v>2239</v>
      </c>
      <c r="UQ45" s="5">
        <v>4506</v>
      </c>
      <c r="UR45" s="5">
        <v>5283</v>
      </c>
      <c r="US45" s="5">
        <v>10944</v>
      </c>
      <c r="UT45" s="5">
        <v>12905</v>
      </c>
      <c r="UU45" s="5">
        <v>14798</v>
      </c>
      <c r="UV45" s="5">
        <v>11909</v>
      </c>
      <c r="UW45" s="5">
        <v>9697</v>
      </c>
      <c r="UX45" s="5">
        <v>6339</v>
      </c>
      <c r="UY45" s="5">
        <v>188</v>
      </c>
      <c r="UZ45" s="5">
        <v>854</v>
      </c>
      <c r="VA45" s="5">
        <v>988</v>
      </c>
      <c r="VB45" s="5">
        <v>1267</v>
      </c>
      <c r="VC45" s="5">
        <v>1026</v>
      </c>
      <c r="VD45" s="5">
        <v>810</v>
      </c>
      <c r="VE45" s="5">
        <v>1162</v>
      </c>
      <c r="VF45" s="5">
        <v>1328</v>
      </c>
      <c r="VG45" s="5">
        <v>391638</v>
      </c>
      <c r="VH45" s="5">
        <v>386336</v>
      </c>
      <c r="VI45" s="5">
        <v>217231</v>
      </c>
      <c r="VJ45" s="5">
        <v>257226</v>
      </c>
      <c r="VK45" s="5">
        <v>242338</v>
      </c>
      <c r="VL45" s="5">
        <v>237192</v>
      </c>
      <c r="VM45" s="5">
        <v>277471</v>
      </c>
      <c r="VN45" s="5">
        <v>365471</v>
      </c>
      <c r="VO45" s="5">
        <v>264733</v>
      </c>
      <c r="VP45" s="5">
        <v>298428</v>
      </c>
      <c r="VQ45" s="5">
        <v>211970</v>
      </c>
      <c r="VR45" s="5">
        <v>265144</v>
      </c>
      <c r="VS45" s="5">
        <v>269690</v>
      </c>
      <c r="VT45" s="5">
        <v>194849</v>
      </c>
      <c r="VU45" s="5">
        <v>306222</v>
      </c>
      <c r="VV45" s="5">
        <v>188135</v>
      </c>
      <c r="VW45" s="5">
        <v>196580</v>
      </c>
      <c r="VX45" s="5">
        <v>146518</v>
      </c>
      <c r="VY45" s="5">
        <v>41318</v>
      </c>
      <c r="VZ45" s="5">
        <v>125780</v>
      </c>
      <c r="WA45" s="5">
        <v>59924</v>
      </c>
      <c r="WB45" s="5">
        <v>90050</v>
      </c>
      <c r="WC45" s="5">
        <v>101262</v>
      </c>
      <c r="WD45" s="5">
        <v>106173</v>
      </c>
      <c r="WE45" s="5">
        <v>104570</v>
      </c>
      <c r="WF45" s="5">
        <v>124119</v>
      </c>
      <c r="WG45" s="5">
        <v>114739</v>
      </c>
      <c r="WH45" s="5">
        <v>83853</v>
      </c>
      <c r="WI45" s="5">
        <v>75336</v>
      </c>
      <c r="WJ45" s="5">
        <v>71711</v>
      </c>
      <c r="WK45" s="5">
        <v>74173</v>
      </c>
      <c r="WL45" s="5">
        <v>71612</v>
      </c>
      <c r="WM45" s="5">
        <v>545</v>
      </c>
      <c r="WN45" s="5">
        <v>170</v>
      </c>
      <c r="WO45" s="5">
        <v>660</v>
      </c>
      <c r="WP45" s="5">
        <v>316</v>
      </c>
      <c r="WQ45" s="5">
        <v>538</v>
      </c>
      <c r="WR45" s="5">
        <v>120</v>
      </c>
      <c r="WS45" s="5">
        <v>2131</v>
      </c>
      <c r="WT45" s="5">
        <v>3810</v>
      </c>
      <c r="WU45" s="5">
        <v>3464</v>
      </c>
      <c r="WV45" s="5">
        <v>3349</v>
      </c>
      <c r="WW45" s="5">
        <v>2782</v>
      </c>
      <c r="WX45" s="5">
        <v>-9046</v>
      </c>
      <c r="WY45" s="5">
        <v>23280</v>
      </c>
      <c r="WZ45" s="5">
        <v>-4588</v>
      </c>
      <c r="XA45" s="5">
        <v>8908</v>
      </c>
      <c r="XB45" s="5">
        <v>784</v>
      </c>
      <c r="XC45" s="5">
        <v>-3973</v>
      </c>
      <c r="XD45" s="5">
        <v>6468</v>
      </c>
      <c r="XE45" s="5">
        <v>601</v>
      </c>
      <c r="XF45" s="5">
        <v>538</v>
      </c>
      <c r="XG45" s="5">
        <v>767</v>
      </c>
      <c r="XH45" s="5">
        <v>658</v>
      </c>
      <c r="XI45" s="5">
        <v>763</v>
      </c>
      <c r="XJ45" s="5">
        <v>728</v>
      </c>
      <c r="XK45" s="5">
        <v>3008</v>
      </c>
      <c r="XL45" s="5">
        <v>3393</v>
      </c>
      <c r="XM45" s="5">
        <v>3551</v>
      </c>
      <c r="XN45" s="5">
        <v>3217</v>
      </c>
      <c r="XO45" s="5">
        <v>3259</v>
      </c>
      <c r="XP45" s="5">
        <v>3191</v>
      </c>
      <c r="XQ45" s="5">
        <v>3085</v>
      </c>
      <c r="XR45" s="5">
        <v>3001</v>
      </c>
      <c r="XS45" s="2">
        <v>6455</v>
      </c>
      <c r="XT45" s="3" t="s">
        <v>222</v>
      </c>
      <c r="XU45" s="3" t="s">
        <v>222</v>
      </c>
      <c r="XV45" s="3" t="s">
        <v>222</v>
      </c>
      <c r="XW45" s="3" t="s">
        <v>221</v>
      </c>
      <c r="XX45" s="3" t="s">
        <v>222</v>
      </c>
      <c r="XY45" s="3" t="s">
        <v>222</v>
      </c>
      <c r="XZ45" s="3" t="s">
        <v>237</v>
      </c>
    </row>
    <row r="46" spans="1:650" x14ac:dyDescent="0.3">
      <c r="A46" s="1" t="s">
        <v>44</v>
      </c>
      <c r="B46" s="2">
        <v>4062444</v>
      </c>
      <c r="C46" s="5">
        <v>13883</v>
      </c>
      <c r="D46" s="5">
        <v>7780</v>
      </c>
      <c r="E46" s="5">
        <v>40510</v>
      </c>
      <c r="F46" s="5">
        <v>12383</v>
      </c>
      <c r="G46" s="5">
        <v>6869</v>
      </c>
      <c r="H46" s="5">
        <v>15038</v>
      </c>
      <c r="I46" s="5">
        <v>3672</v>
      </c>
      <c r="J46" s="5">
        <v>1999</v>
      </c>
      <c r="K46" s="5">
        <v>15093</v>
      </c>
      <c r="L46" s="5">
        <v>32089</v>
      </c>
      <c r="M46" s="5">
        <v>5740</v>
      </c>
      <c r="N46" s="5">
        <v>6363</v>
      </c>
      <c r="O46" s="5">
        <v>2848</v>
      </c>
      <c r="P46" s="5">
        <v>5943</v>
      </c>
      <c r="Q46" s="5">
        <v>12377</v>
      </c>
      <c r="R46" s="5">
        <v>34202</v>
      </c>
      <c r="S46" s="5">
        <v>9199</v>
      </c>
      <c r="T46" s="5">
        <v>20673</v>
      </c>
      <c r="U46" s="5">
        <v>11294</v>
      </c>
      <c r="V46" s="5">
        <v>16812</v>
      </c>
      <c r="W46" s="5">
        <v>8990</v>
      </c>
      <c r="X46" s="5">
        <v>7011</v>
      </c>
      <c r="Y46" s="5">
        <v>2046</v>
      </c>
      <c r="Z46" s="5">
        <v>-296</v>
      </c>
      <c r="AA46" s="5">
        <v>379</v>
      </c>
      <c r="AB46" s="5">
        <v>355</v>
      </c>
      <c r="AC46" s="5">
        <v>2579</v>
      </c>
      <c r="AD46" s="5">
        <v>1510</v>
      </c>
      <c r="AE46" s="5">
        <v>4041</v>
      </c>
      <c r="AF46" s="5">
        <v>6699</v>
      </c>
      <c r="AG46" s="5">
        <v>488</v>
      </c>
      <c r="AH46" s="5">
        <v>1108</v>
      </c>
      <c r="AI46" s="5">
        <v>329785</v>
      </c>
      <c r="AJ46" s="5">
        <v>420063</v>
      </c>
      <c r="AK46" s="5">
        <v>369657</v>
      </c>
      <c r="AL46" s="5">
        <v>646313</v>
      </c>
      <c r="AM46" s="5">
        <v>1165349</v>
      </c>
      <c r="AN46" s="5">
        <v>347439</v>
      </c>
      <c r="AO46" s="5">
        <v>2830511</v>
      </c>
      <c r="AP46" s="5">
        <v>46801</v>
      </c>
      <c r="AQ46" s="5">
        <v>165743</v>
      </c>
      <c r="AR46" s="5">
        <v>68408</v>
      </c>
      <c r="AS46" s="5">
        <v>115346</v>
      </c>
      <c r="AT46" s="5">
        <v>717908</v>
      </c>
      <c r="AU46" s="5">
        <v>414961</v>
      </c>
      <c r="AV46" s="5">
        <v>309563</v>
      </c>
      <c r="AW46" s="5">
        <v>364161</v>
      </c>
      <c r="AX46" s="5">
        <v>90801</v>
      </c>
      <c r="AY46" s="5">
        <v>413182</v>
      </c>
      <c r="AZ46" s="5">
        <v>293551</v>
      </c>
      <c r="BA46" s="5">
        <v>111822</v>
      </c>
      <c r="BB46" s="5">
        <v>38748</v>
      </c>
      <c r="BC46" s="5">
        <v>52794</v>
      </c>
      <c r="BD46" s="5">
        <v>44005</v>
      </c>
      <c r="BE46" s="5">
        <v>42928</v>
      </c>
      <c r="BF46" s="5">
        <v>64701</v>
      </c>
      <c r="BG46" s="5">
        <v>148999</v>
      </c>
      <c r="BH46" s="5">
        <v>245992</v>
      </c>
      <c r="BI46" s="5">
        <v>232526</v>
      </c>
      <c r="BJ46" s="5">
        <v>69863</v>
      </c>
      <c r="BK46" s="5">
        <v>40760</v>
      </c>
      <c r="BL46" s="5">
        <v>40757</v>
      </c>
      <c r="BM46" s="5">
        <v>29538</v>
      </c>
      <c r="BN46" s="5">
        <v>23963</v>
      </c>
      <c r="BO46" s="5">
        <v>155902</v>
      </c>
      <c r="BP46" s="5">
        <v>170314</v>
      </c>
      <c r="BQ46" s="5">
        <v>142417</v>
      </c>
      <c r="BR46" s="5">
        <v>100889</v>
      </c>
      <c r="BS46" s="5">
        <v>74032</v>
      </c>
      <c r="BT46" s="5">
        <v>118825</v>
      </c>
      <c r="BU46" s="5">
        <v>115011</v>
      </c>
      <c r="BV46" s="5">
        <v>79663</v>
      </c>
      <c r="BW46" s="5">
        <v>48767</v>
      </c>
      <c r="BX46" s="5">
        <v>36043</v>
      </c>
      <c r="BY46" s="5">
        <v>51646</v>
      </c>
      <c r="BZ46" s="5">
        <v>23355</v>
      </c>
      <c r="CA46" s="5">
        <v>64685</v>
      </c>
      <c r="CB46" s="5">
        <v>34842</v>
      </c>
      <c r="CC46" s="5">
        <v>30680</v>
      </c>
      <c r="CD46" s="5">
        <v>24021</v>
      </c>
      <c r="CE46" s="5">
        <v>36486</v>
      </c>
      <c r="CF46" s="5">
        <v>28547</v>
      </c>
      <c r="CG46" s="5">
        <v>34064</v>
      </c>
      <c r="CH46" s="5">
        <v>23150</v>
      </c>
      <c r="CI46" s="5">
        <v>20835</v>
      </c>
      <c r="CJ46" s="5">
        <v>20070</v>
      </c>
      <c r="CK46" s="5">
        <v>10672</v>
      </c>
      <c r="CL46" s="5">
        <v>7632</v>
      </c>
      <c r="CM46" s="5">
        <v>29856</v>
      </c>
      <c r="CN46" s="5">
        <v>25706</v>
      </c>
      <c r="CO46" s="5">
        <v>26954</v>
      </c>
      <c r="CP46" s="5">
        <v>19858</v>
      </c>
      <c r="CQ46" s="5">
        <v>24360</v>
      </c>
      <c r="CR46" s="5">
        <v>16236</v>
      </c>
      <c r="CS46" s="5">
        <v>13606</v>
      </c>
      <c r="CT46" s="5">
        <v>10803</v>
      </c>
      <c r="CU46" s="5">
        <v>405845</v>
      </c>
      <c r="CV46" s="5">
        <v>296720</v>
      </c>
      <c r="CW46" s="5">
        <v>272420</v>
      </c>
      <c r="CX46" s="5">
        <v>173160</v>
      </c>
      <c r="CY46" s="5">
        <v>167360</v>
      </c>
      <c r="CZ46" s="5">
        <v>123445</v>
      </c>
      <c r="DA46" s="5">
        <v>114687</v>
      </c>
      <c r="DB46" s="5">
        <v>119015</v>
      </c>
      <c r="DC46" s="5">
        <v>86608</v>
      </c>
      <c r="DD46" s="5">
        <v>93611</v>
      </c>
      <c r="DE46" s="5">
        <v>105133</v>
      </c>
      <c r="DF46" s="5">
        <v>92613</v>
      </c>
      <c r="DG46" s="5">
        <v>130487</v>
      </c>
      <c r="DH46" s="5">
        <v>64842</v>
      </c>
      <c r="DI46" s="5">
        <v>86475</v>
      </c>
      <c r="DJ46" s="5">
        <v>95578</v>
      </c>
      <c r="DK46" s="5">
        <v>62717</v>
      </c>
      <c r="DL46" s="5">
        <v>88223</v>
      </c>
      <c r="DM46" s="5">
        <v>81026</v>
      </c>
      <c r="DN46" s="5">
        <v>73768</v>
      </c>
      <c r="DO46" s="5">
        <v>75464</v>
      </c>
      <c r="DP46" s="5">
        <v>82794</v>
      </c>
      <c r="DQ46" s="5">
        <v>94365</v>
      </c>
      <c r="DR46" s="5">
        <v>77980</v>
      </c>
      <c r="DS46" s="5">
        <v>99338</v>
      </c>
      <c r="DT46" s="5">
        <v>93737</v>
      </c>
      <c r="DU46" s="5">
        <v>75645</v>
      </c>
      <c r="DV46" s="5">
        <v>76780</v>
      </c>
      <c r="DW46" s="5">
        <v>65799</v>
      </c>
      <c r="DX46" s="5">
        <v>65566</v>
      </c>
      <c r="DY46" s="5">
        <v>56103</v>
      </c>
      <c r="DZ46" s="5">
        <v>52134</v>
      </c>
      <c r="EA46" s="5">
        <v>76236</v>
      </c>
      <c r="EB46" s="5">
        <v>38331</v>
      </c>
      <c r="EC46" s="5">
        <v>63411</v>
      </c>
      <c r="ED46" s="5">
        <v>45012</v>
      </c>
      <c r="EE46" s="5">
        <v>30942</v>
      </c>
      <c r="EF46" s="5">
        <v>39906</v>
      </c>
      <c r="EG46" s="5">
        <v>18193</v>
      </c>
      <c r="EH46" s="5">
        <v>22826</v>
      </c>
      <c r="EI46" s="5">
        <v>16178</v>
      </c>
      <c r="EJ46" s="5">
        <v>18646</v>
      </c>
      <c r="EK46" s="5">
        <v>22114</v>
      </c>
      <c r="EL46" s="5">
        <v>15171</v>
      </c>
      <c r="EM46" s="5">
        <v>27358</v>
      </c>
      <c r="EN46" s="5">
        <v>3571</v>
      </c>
      <c r="EO46" s="5">
        <v>9713</v>
      </c>
      <c r="EP46" s="5">
        <v>6328</v>
      </c>
      <c r="EQ46" s="5">
        <v>5158</v>
      </c>
      <c r="ER46" s="5">
        <v>6788</v>
      </c>
      <c r="ES46" s="5">
        <v>3718</v>
      </c>
      <c r="ET46" s="5">
        <v>13321</v>
      </c>
      <c r="EU46" s="5">
        <v>5578</v>
      </c>
      <c r="EV46" s="5">
        <v>4634</v>
      </c>
      <c r="EW46" s="5">
        <v>806</v>
      </c>
      <c r="EX46" s="5">
        <v>1850</v>
      </c>
      <c r="EY46" s="5">
        <v>7968</v>
      </c>
      <c r="EZ46" s="5">
        <v>8214</v>
      </c>
      <c r="FA46" s="5">
        <v>11438</v>
      </c>
      <c r="FB46" s="5">
        <v>24545</v>
      </c>
      <c r="FC46" s="5">
        <v>11648</v>
      </c>
      <c r="FD46" s="5">
        <v>10052</v>
      </c>
      <c r="FE46" s="5">
        <v>3154</v>
      </c>
      <c r="FF46" s="5">
        <v>4459</v>
      </c>
      <c r="FG46" s="5">
        <v>0</v>
      </c>
      <c r="FH46" s="5">
        <v>0</v>
      </c>
      <c r="FI46" s="5">
        <v>0</v>
      </c>
      <c r="FJ46" s="5">
        <v>0</v>
      </c>
      <c r="FK46" s="5">
        <v>0</v>
      </c>
      <c r="FL46" s="5">
        <v>0</v>
      </c>
      <c r="FM46" s="5">
        <v>0</v>
      </c>
      <c r="FN46" s="5">
        <v>0</v>
      </c>
      <c r="FO46" s="5">
        <v>0</v>
      </c>
      <c r="FP46" s="5">
        <v>0</v>
      </c>
      <c r="FQ46" s="5">
        <v>0</v>
      </c>
      <c r="FR46" s="5">
        <v>0</v>
      </c>
      <c r="FS46" s="5">
        <v>0</v>
      </c>
      <c r="FT46" s="5">
        <v>0</v>
      </c>
      <c r="FU46" s="5" t="s">
        <v>220</v>
      </c>
      <c r="FV46" s="5" t="s">
        <v>220</v>
      </c>
      <c r="FW46" s="5" t="s">
        <v>220</v>
      </c>
      <c r="FX46" s="5" t="s">
        <v>220</v>
      </c>
      <c r="FY46" s="5" t="s">
        <v>220</v>
      </c>
      <c r="FZ46" s="5" t="s">
        <v>220</v>
      </c>
      <c r="GA46" s="5" t="s">
        <v>220</v>
      </c>
      <c r="GB46" s="5" t="s">
        <v>220</v>
      </c>
      <c r="GC46" s="5" t="s">
        <v>220</v>
      </c>
      <c r="GD46" s="5" t="s">
        <v>220</v>
      </c>
      <c r="GE46" s="5" t="s">
        <v>220</v>
      </c>
      <c r="GF46" s="5" t="s">
        <v>220</v>
      </c>
      <c r="GG46" s="5" t="s">
        <v>220</v>
      </c>
      <c r="GH46" s="5" t="s">
        <v>220</v>
      </c>
      <c r="GI46" s="5" t="s">
        <v>220</v>
      </c>
      <c r="GJ46" s="5" t="s">
        <v>220</v>
      </c>
      <c r="GK46" s="5" t="s">
        <v>220</v>
      </c>
      <c r="GL46" s="5" t="s">
        <v>220</v>
      </c>
      <c r="GM46" s="5">
        <v>981651</v>
      </c>
      <c r="GN46" s="5">
        <v>918658</v>
      </c>
      <c r="GO46" s="5">
        <v>888699</v>
      </c>
      <c r="GP46" s="5">
        <v>977756</v>
      </c>
      <c r="GQ46" s="5">
        <v>1444552</v>
      </c>
      <c r="GR46" s="5">
        <v>577505</v>
      </c>
      <c r="GS46" s="5">
        <v>3082073</v>
      </c>
      <c r="GT46" s="5">
        <v>270304</v>
      </c>
      <c r="GU46" s="5">
        <v>332388</v>
      </c>
      <c r="GV46" s="5">
        <v>248798</v>
      </c>
      <c r="GW46" s="5">
        <v>299979</v>
      </c>
      <c r="GX46" s="5">
        <v>855411</v>
      </c>
      <c r="GY46" s="5">
        <v>640337</v>
      </c>
      <c r="GZ46" s="5">
        <v>418762</v>
      </c>
      <c r="HA46" s="5">
        <v>503406</v>
      </c>
      <c r="HB46" s="5">
        <v>250929</v>
      </c>
      <c r="HC46" s="5">
        <v>526742</v>
      </c>
      <c r="HD46" s="5">
        <v>437782</v>
      </c>
      <c r="HE46" s="5">
        <v>241924</v>
      </c>
      <c r="HF46" s="5">
        <v>165800</v>
      </c>
      <c r="HG46" s="5">
        <v>163660</v>
      </c>
      <c r="HH46" s="5">
        <v>158514</v>
      </c>
      <c r="HI46" s="5">
        <v>150816</v>
      </c>
      <c r="HJ46" s="5">
        <v>151867</v>
      </c>
      <c r="HK46" s="5">
        <v>286540</v>
      </c>
      <c r="HL46" s="5">
        <v>374004</v>
      </c>
      <c r="HM46" s="5">
        <v>349142</v>
      </c>
      <c r="HN46" s="5">
        <v>192556</v>
      </c>
      <c r="HO46" s="5">
        <v>146608</v>
      </c>
      <c r="HP46" s="5">
        <v>139311</v>
      </c>
      <c r="HQ46" s="5">
        <v>102888</v>
      </c>
      <c r="HR46" s="5">
        <v>92468</v>
      </c>
      <c r="HS46" s="5">
        <v>1080803</v>
      </c>
      <c r="HT46" s="5">
        <v>1176241</v>
      </c>
      <c r="HU46" s="5">
        <v>1131206</v>
      </c>
      <c r="HV46" s="5">
        <v>1030149</v>
      </c>
      <c r="HW46" s="5">
        <v>1069949</v>
      </c>
      <c r="HX46" s="5">
        <v>1395657</v>
      </c>
      <c r="HY46" s="5">
        <v>1263232</v>
      </c>
      <c r="HZ46" s="5">
        <v>1200407</v>
      </c>
      <c r="IA46" s="5">
        <v>1073209</v>
      </c>
      <c r="IB46" s="5">
        <v>1009864</v>
      </c>
      <c r="IC46" s="5">
        <v>977554</v>
      </c>
      <c r="ID46" s="5">
        <v>1101445</v>
      </c>
      <c r="IE46" s="5">
        <v>894816</v>
      </c>
      <c r="IF46" s="5">
        <v>1042967</v>
      </c>
      <c r="IG46" s="5">
        <v>858579</v>
      </c>
      <c r="IH46" s="5">
        <v>842853</v>
      </c>
      <c r="II46" s="5">
        <v>872294</v>
      </c>
      <c r="IJ46" s="5">
        <v>1350834</v>
      </c>
      <c r="IK46" s="5">
        <v>3249121</v>
      </c>
      <c r="IL46" s="5">
        <v>1813082</v>
      </c>
      <c r="IM46" s="5">
        <v>1321850</v>
      </c>
      <c r="IN46" s="5">
        <v>1636704</v>
      </c>
      <c r="IO46" s="5">
        <v>1146974</v>
      </c>
      <c r="IP46" s="5">
        <v>576366</v>
      </c>
      <c r="IQ46" s="5">
        <v>499058</v>
      </c>
      <c r="IR46" s="5">
        <v>479439</v>
      </c>
      <c r="IS46" s="5">
        <v>443668</v>
      </c>
      <c r="IT46" s="5">
        <v>440041</v>
      </c>
      <c r="IU46" s="5">
        <v>494797</v>
      </c>
      <c r="IV46" s="5">
        <v>371165</v>
      </c>
      <c r="IW46" s="5">
        <v>381830</v>
      </c>
      <c r="IX46" s="5">
        <v>386792</v>
      </c>
      <c r="IY46" s="5">
        <v>194665</v>
      </c>
      <c r="IZ46" s="5">
        <v>175036</v>
      </c>
      <c r="JA46" s="5">
        <v>189505</v>
      </c>
      <c r="JB46" s="5">
        <v>205435</v>
      </c>
      <c r="JC46" s="5">
        <v>210808</v>
      </c>
      <c r="JD46" s="5">
        <v>171887</v>
      </c>
      <c r="JE46" s="5">
        <v>126346</v>
      </c>
      <c r="JF46" s="5">
        <v>118229</v>
      </c>
      <c r="JG46" s="5">
        <v>134819</v>
      </c>
      <c r="JH46" s="5">
        <v>122622</v>
      </c>
      <c r="JI46" s="5">
        <v>99168</v>
      </c>
      <c r="JJ46" s="5">
        <v>109726</v>
      </c>
      <c r="JK46" s="5">
        <v>92367</v>
      </c>
      <c r="JL46" s="5">
        <v>83796</v>
      </c>
      <c r="JM46" s="5">
        <v>66931</v>
      </c>
      <c r="JN46" s="5">
        <v>72021</v>
      </c>
      <c r="JO46" s="5">
        <v>65508</v>
      </c>
      <c r="JP46" s="5">
        <v>60969</v>
      </c>
      <c r="JQ46" s="5">
        <v>58083</v>
      </c>
      <c r="JR46" s="5">
        <v>58758</v>
      </c>
      <c r="JS46" s="5">
        <v>66476</v>
      </c>
      <c r="JT46" s="5">
        <v>61445</v>
      </c>
      <c r="JU46" s="5">
        <v>50869</v>
      </c>
      <c r="JV46" s="5">
        <v>59133</v>
      </c>
      <c r="JW46" s="5">
        <v>52043</v>
      </c>
      <c r="JX46" s="5">
        <v>55528</v>
      </c>
      <c r="JY46" s="5">
        <v>50373</v>
      </c>
      <c r="JZ46" s="5">
        <v>52311</v>
      </c>
      <c r="KA46" s="5">
        <v>51224</v>
      </c>
      <c r="KB46" s="5">
        <v>53801</v>
      </c>
      <c r="KC46" s="5">
        <v>59055</v>
      </c>
      <c r="KD46" s="5">
        <v>54769</v>
      </c>
      <c r="KE46" s="5">
        <v>95685</v>
      </c>
      <c r="KF46" s="5">
        <v>81190</v>
      </c>
      <c r="KG46" s="5">
        <v>66494</v>
      </c>
      <c r="KH46" s="5">
        <v>61391</v>
      </c>
      <c r="KI46" s="5">
        <v>48209</v>
      </c>
      <c r="KJ46" s="5">
        <v>36692</v>
      </c>
      <c r="KK46" s="5">
        <v>29733</v>
      </c>
      <c r="KL46" s="5">
        <v>27344</v>
      </c>
      <c r="KM46" s="5">
        <v>23255</v>
      </c>
      <c r="KN46" s="5">
        <v>24351</v>
      </c>
      <c r="KO46" s="5">
        <v>18101</v>
      </c>
      <c r="KP46" s="5">
        <v>21039</v>
      </c>
      <c r="KQ46" s="5">
        <v>20370</v>
      </c>
      <c r="KR46" s="5">
        <v>18859</v>
      </c>
      <c r="KS46" s="5">
        <v>16103</v>
      </c>
      <c r="KT46" s="5">
        <v>14799</v>
      </c>
      <c r="KU46" s="5">
        <v>9323</v>
      </c>
      <c r="KV46" s="5">
        <v>24228</v>
      </c>
      <c r="KW46" s="5">
        <v>13429</v>
      </c>
      <c r="KX46" s="5">
        <v>31774</v>
      </c>
      <c r="KY46" s="5">
        <v>22201</v>
      </c>
      <c r="KZ46" s="5">
        <v>26271</v>
      </c>
      <c r="LA46" s="5">
        <v>11683</v>
      </c>
      <c r="LB46" s="5">
        <v>11570</v>
      </c>
      <c r="LC46" s="5">
        <v>5828</v>
      </c>
      <c r="LD46" s="5">
        <v>4999</v>
      </c>
      <c r="LE46" s="5">
        <v>5842</v>
      </c>
      <c r="LF46" s="5">
        <v>4278</v>
      </c>
      <c r="LG46" s="5">
        <v>4190</v>
      </c>
      <c r="LH46" s="5">
        <v>2837</v>
      </c>
      <c r="LI46" s="5">
        <v>2561</v>
      </c>
      <c r="LJ46" s="5">
        <v>3789</v>
      </c>
      <c r="LK46" s="5">
        <v>15134</v>
      </c>
      <c r="LL46" s="5">
        <v>10303</v>
      </c>
      <c r="LM46" s="5">
        <v>15990</v>
      </c>
      <c r="LN46" s="5">
        <v>15159</v>
      </c>
      <c r="LO46" s="5">
        <v>14646</v>
      </c>
      <c r="LP46" s="5">
        <v>12959</v>
      </c>
      <c r="LQ46" s="5">
        <v>16454</v>
      </c>
      <c r="LR46" s="5">
        <v>10390</v>
      </c>
      <c r="LS46" s="5">
        <v>12387</v>
      </c>
      <c r="LT46" s="5">
        <v>16660</v>
      </c>
      <c r="LU46" s="5">
        <v>12727</v>
      </c>
      <c r="LV46" s="5">
        <v>15008</v>
      </c>
      <c r="LW46" s="5">
        <v>12241</v>
      </c>
      <c r="LX46" s="5">
        <v>13335</v>
      </c>
      <c r="LY46" s="5">
        <v>12827</v>
      </c>
      <c r="LZ46" s="5">
        <v>13141</v>
      </c>
      <c r="MA46" s="5">
        <v>12885</v>
      </c>
      <c r="MB46" s="5">
        <v>9592</v>
      </c>
      <c r="MC46" s="5">
        <v>10023</v>
      </c>
      <c r="MD46" s="5">
        <v>8005</v>
      </c>
      <c r="ME46" s="5">
        <v>7920</v>
      </c>
      <c r="MF46" s="5">
        <v>6222</v>
      </c>
      <c r="MG46" s="5">
        <v>5889</v>
      </c>
      <c r="MH46" s="5">
        <v>7542</v>
      </c>
      <c r="MI46" s="5">
        <v>6463</v>
      </c>
      <c r="MJ46" s="5">
        <v>7346</v>
      </c>
      <c r="MK46" s="5">
        <v>5932</v>
      </c>
      <c r="ML46" s="5">
        <v>5119</v>
      </c>
      <c r="MM46" s="5">
        <v>5367</v>
      </c>
      <c r="MN46" s="5">
        <v>5377</v>
      </c>
      <c r="MO46" s="5">
        <v>5663</v>
      </c>
      <c r="MP46" s="5">
        <v>5436</v>
      </c>
      <c r="MQ46" s="5">
        <v>7542</v>
      </c>
      <c r="MR46" s="5">
        <v>6139</v>
      </c>
      <c r="MS46" s="5">
        <v>5100</v>
      </c>
      <c r="MT46" s="5">
        <v>5609</v>
      </c>
      <c r="MU46" s="5">
        <v>5369</v>
      </c>
      <c r="MV46" s="5">
        <v>6067</v>
      </c>
      <c r="MW46" s="5">
        <v>6560</v>
      </c>
      <c r="MX46" s="5">
        <v>7133</v>
      </c>
      <c r="MY46" s="5">
        <v>6997</v>
      </c>
      <c r="MZ46" s="5">
        <v>7720</v>
      </c>
      <c r="NA46" s="5">
        <v>6989</v>
      </c>
      <c r="NB46" s="5">
        <v>6625</v>
      </c>
      <c r="NC46" s="5">
        <v>7032</v>
      </c>
      <c r="ND46" s="5">
        <v>-59</v>
      </c>
      <c r="NE46" s="5" t="s">
        <v>220</v>
      </c>
      <c r="NF46" s="5" t="s">
        <v>220</v>
      </c>
      <c r="NG46" s="5" t="s">
        <v>220</v>
      </c>
      <c r="NH46" s="5" t="s">
        <v>220</v>
      </c>
      <c r="NI46" s="5" t="s">
        <v>220</v>
      </c>
      <c r="NJ46" s="5" t="s">
        <v>220</v>
      </c>
      <c r="NK46" s="5" t="s">
        <v>220</v>
      </c>
      <c r="NL46" s="5" t="s">
        <v>220</v>
      </c>
      <c r="NM46" s="5" t="s">
        <v>220</v>
      </c>
      <c r="NN46" s="5" t="s">
        <v>220</v>
      </c>
      <c r="NO46" s="5" t="s">
        <v>220</v>
      </c>
      <c r="NP46" s="5" t="s">
        <v>220</v>
      </c>
      <c r="NQ46" s="5" t="s">
        <v>220</v>
      </c>
      <c r="NR46" s="5" t="s">
        <v>220</v>
      </c>
      <c r="NS46" s="5" t="s">
        <v>220</v>
      </c>
      <c r="NT46" s="5" t="s">
        <v>220</v>
      </c>
      <c r="NU46" s="5" t="s">
        <v>220</v>
      </c>
      <c r="NV46" s="5" t="s">
        <v>220</v>
      </c>
      <c r="NW46" s="5">
        <v>0</v>
      </c>
      <c r="NX46" s="5">
        <v>0</v>
      </c>
      <c r="NY46" s="5">
        <v>0</v>
      </c>
      <c r="NZ46" s="5">
        <v>0</v>
      </c>
      <c r="OA46" s="5">
        <v>0</v>
      </c>
      <c r="OB46" s="5">
        <v>0</v>
      </c>
      <c r="OC46" s="5">
        <v>0</v>
      </c>
      <c r="OD46" s="5">
        <v>0</v>
      </c>
      <c r="OE46" s="5">
        <v>0</v>
      </c>
      <c r="OF46" s="5">
        <v>0</v>
      </c>
      <c r="OG46" s="5">
        <v>0</v>
      </c>
      <c r="OH46" s="5">
        <v>0</v>
      </c>
      <c r="OI46" s="5">
        <v>0</v>
      </c>
      <c r="OJ46" s="5">
        <v>0</v>
      </c>
      <c r="OK46" s="5" t="s">
        <v>220</v>
      </c>
      <c r="OL46" s="5" t="s">
        <v>220</v>
      </c>
      <c r="OM46" s="5" t="s">
        <v>220</v>
      </c>
      <c r="ON46" s="5" t="s">
        <v>220</v>
      </c>
      <c r="OO46" s="5" t="s">
        <v>220</v>
      </c>
      <c r="OP46" s="5" t="s">
        <v>220</v>
      </c>
      <c r="OQ46" s="5" t="s">
        <v>220</v>
      </c>
      <c r="OR46" s="5" t="s">
        <v>220</v>
      </c>
      <c r="OS46" s="5" t="s">
        <v>220</v>
      </c>
      <c r="OT46" s="5" t="s">
        <v>220</v>
      </c>
      <c r="OU46" s="5" t="s">
        <v>220</v>
      </c>
      <c r="OV46" s="5" t="s">
        <v>220</v>
      </c>
      <c r="OW46" s="5" t="s">
        <v>220</v>
      </c>
      <c r="OX46" s="5" t="s">
        <v>220</v>
      </c>
      <c r="OY46" s="5" t="s">
        <v>220</v>
      </c>
      <c r="OZ46" s="5" t="s">
        <v>220</v>
      </c>
      <c r="PA46" s="5" t="s">
        <v>220</v>
      </c>
      <c r="PB46" s="5" t="s">
        <v>220</v>
      </c>
      <c r="PC46" s="5">
        <v>47675</v>
      </c>
      <c r="PD46" s="5">
        <v>39791</v>
      </c>
      <c r="PE46" s="5">
        <v>30406</v>
      </c>
      <c r="PF46" s="5">
        <v>39570</v>
      </c>
      <c r="PG46" s="5">
        <v>33923</v>
      </c>
      <c r="PH46" s="5">
        <v>31688</v>
      </c>
      <c r="PI46" s="5">
        <v>29223</v>
      </c>
      <c r="PJ46" s="5">
        <v>29675</v>
      </c>
      <c r="PK46" s="5">
        <v>29902</v>
      </c>
      <c r="PL46" s="5">
        <v>29869</v>
      </c>
      <c r="PM46" s="5">
        <v>33436</v>
      </c>
      <c r="PN46" s="5">
        <v>25390</v>
      </c>
      <c r="PO46" s="5">
        <v>14599</v>
      </c>
      <c r="PP46" s="5">
        <v>10609</v>
      </c>
      <c r="PQ46" s="5">
        <v>11399</v>
      </c>
      <c r="PR46" s="5">
        <v>11641</v>
      </c>
      <c r="PS46" s="5">
        <v>9535</v>
      </c>
      <c r="PT46" s="5">
        <v>9400</v>
      </c>
      <c r="PU46" s="5">
        <v>9490</v>
      </c>
      <c r="PV46" s="5">
        <v>8137</v>
      </c>
      <c r="PW46" s="5">
        <v>9433</v>
      </c>
      <c r="PX46" s="5">
        <v>10346</v>
      </c>
      <c r="PY46" s="5">
        <v>9992</v>
      </c>
      <c r="PZ46" s="5">
        <v>13046</v>
      </c>
      <c r="QA46" s="5">
        <v>11308</v>
      </c>
      <c r="QB46" s="5">
        <v>11488</v>
      </c>
      <c r="QC46" s="5">
        <v>11720</v>
      </c>
      <c r="QD46" s="5">
        <v>11454</v>
      </c>
      <c r="QE46" s="5">
        <v>11863</v>
      </c>
      <c r="QF46" s="5">
        <v>10420</v>
      </c>
      <c r="QG46" s="5">
        <v>9693</v>
      </c>
      <c r="QH46" s="5">
        <v>8503</v>
      </c>
      <c r="QI46" s="5">
        <v>70533</v>
      </c>
      <c r="QJ46" s="5">
        <v>76717</v>
      </c>
      <c r="QK46" s="5">
        <v>69135</v>
      </c>
      <c r="QL46" s="5">
        <v>60110</v>
      </c>
      <c r="QM46" s="5">
        <v>57271</v>
      </c>
      <c r="QN46" s="5">
        <v>50433</v>
      </c>
      <c r="QO46" s="5">
        <v>49742</v>
      </c>
      <c r="QP46" s="5">
        <v>42989</v>
      </c>
      <c r="QQ46" s="5">
        <v>77089</v>
      </c>
      <c r="QR46" s="5">
        <v>29160</v>
      </c>
      <c r="QS46" s="5">
        <v>55594</v>
      </c>
      <c r="QT46" s="5">
        <v>59847</v>
      </c>
      <c r="QU46" s="5">
        <v>31102</v>
      </c>
      <c r="QV46" s="5">
        <v>35027</v>
      </c>
      <c r="QW46" s="5">
        <v>34347</v>
      </c>
      <c r="QX46" s="5">
        <v>30951</v>
      </c>
      <c r="QY46" s="5">
        <v>33810</v>
      </c>
      <c r="QZ46" s="5">
        <v>28599</v>
      </c>
      <c r="RA46" s="5">
        <v>29190</v>
      </c>
      <c r="RB46" s="5">
        <v>28809</v>
      </c>
      <c r="RC46" s="5">
        <v>25756</v>
      </c>
      <c r="RD46" s="5">
        <v>27321</v>
      </c>
      <c r="RE46" s="5">
        <v>24733</v>
      </c>
      <c r="RF46" s="5">
        <v>26277</v>
      </c>
      <c r="RG46" s="5">
        <v>24528</v>
      </c>
      <c r="RH46" s="5">
        <v>26094</v>
      </c>
      <c r="RI46" s="5">
        <v>23202</v>
      </c>
      <c r="RJ46" s="5">
        <v>23532</v>
      </c>
      <c r="RK46" s="5">
        <v>25671</v>
      </c>
      <c r="RL46" s="5">
        <v>24884</v>
      </c>
      <c r="RM46" s="5">
        <v>25208</v>
      </c>
      <c r="RN46" s="5">
        <v>21493</v>
      </c>
      <c r="RO46" s="5">
        <v>26526</v>
      </c>
      <c r="RP46" s="5">
        <v>30124</v>
      </c>
      <c r="RQ46" s="5">
        <v>29240</v>
      </c>
      <c r="RR46" s="5">
        <v>27491</v>
      </c>
      <c r="RS46" s="5">
        <v>41014</v>
      </c>
      <c r="RT46" s="5">
        <v>40233</v>
      </c>
      <c r="RU46" s="5">
        <v>39353</v>
      </c>
      <c r="RV46" s="5">
        <v>43912</v>
      </c>
      <c r="RW46" s="5">
        <v>52028</v>
      </c>
      <c r="RX46" s="5">
        <v>49301</v>
      </c>
      <c r="RY46" s="5">
        <v>43310</v>
      </c>
      <c r="RZ46" s="5">
        <v>41111</v>
      </c>
      <c r="SA46" s="5">
        <v>43792</v>
      </c>
      <c r="SB46" s="5">
        <v>42880</v>
      </c>
      <c r="SC46" s="5">
        <v>34916</v>
      </c>
      <c r="SD46" s="5">
        <v>31496</v>
      </c>
      <c r="SE46" s="5">
        <v>32005</v>
      </c>
      <c r="SF46" s="5">
        <v>36621</v>
      </c>
      <c r="SG46" s="5">
        <v>29985</v>
      </c>
      <c r="SH46" s="5">
        <v>26921</v>
      </c>
      <c r="SI46" s="5">
        <v>31770</v>
      </c>
      <c r="SJ46" s="5">
        <v>27358</v>
      </c>
      <c r="SK46" s="5">
        <v>25958</v>
      </c>
      <c r="SL46" s="5">
        <v>18616</v>
      </c>
      <c r="SM46" s="5">
        <v>17112</v>
      </c>
      <c r="SN46" s="5">
        <v>16921</v>
      </c>
      <c r="SO46" s="5">
        <v>16871</v>
      </c>
      <c r="SP46" s="5">
        <v>24970</v>
      </c>
      <c r="SQ46" s="5">
        <v>25385</v>
      </c>
      <c r="SR46" s="5">
        <v>23818</v>
      </c>
      <c r="SS46" s="5">
        <v>20966</v>
      </c>
      <c r="ST46" s="5">
        <v>16912</v>
      </c>
      <c r="SU46" s="5">
        <v>3975</v>
      </c>
      <c r="SV46" s="5">
        <v>4509</v>
      </c>
      <c r="SW46" s="5">
        <v>4662</v>
      </c>
      <c r="SX46" s="5">
        <v>5087</v>
      </c>
      <c r="SY46" s="5">
        <v>5651</v>
      </c>
      <c r="SZ46" s="5">
        <v>6905</v>
      </c>
      <c r="TA46" s="5">
        <v>11036</v>
      </c>
      <c r="TB46" s="5">
        <v>14288</v>
      </c>
      <c r="TC46" s="5">
        <v>13514</v>
      </c>
      <c r="TD46" s="5">
        <v>9875</v>
      </c>
      <c r="TE46" s="5">
        <v>6180</v>
      </c>
      <c r="TF46" s="5">
        <v>6969</v>
      </c>
      <c r="TG46" s="5">
        <v>7551</v>
      </c>
      <c r="TH46" s="5">
        <v>6088</v>
      </c>
      <c r="TI46" s="5">
        <v>5563</v>
      </c>
      <c r="TJ46" s="5">
        <v>3925</v>
      </c>
      <c r="TK46" s="5">
        <v>4488</v>
      </c>
      <c r="TL46" s="5">
        <v>74</v>
      </c>
      <c r="TM46" s="5">
        <v>138</v>
      </c>
      <c r="TN46" s="5">
        <v>123</v>
      </c>
      <c r="TO46" s="5">
        <v>155</v>
      </c>
      <c r="TP46" s="5">
        <v>291</v>
      </c>
      <c r="TQ46" s="5">
        <v>1036</v>
      </c>
      <c r="TR46" s="5">
        <v>3560</v>
      </c>
      <c r="TS46" s="5">
        <v>3240</v>
      </c>
      <c r="TT46" s="5">
        <v>4191</v>
      </c>
      <c r="TU46" s="5">
        <v>3231</v>
      </c>
      <c r="TV46" s="5">
        <v>1630</v>
      </c>
      <c r="TW46" s="5">
        <v>1790</v>
      </c>
      <c r="TX46" s="5">
        <v>2625</v>
      </c>
      <c r="TY46" s="5">
        <v>2728</v>
      </c>
      <c r="TZ46" s="5">
        <v>2683</v>
      </c>
      <c r="UA46" s="5">
        <v>4787</v>
      </c>
      <c r="UB46" s="5">
        <v>5004</v>
      </c>
      <c r="UC46" s="5">
        <v>4236</v>
      </c>
      <c r="UD46" s="5">
        <v>3560</v>
      </c>
      <c r="UE46" s="5">
        <v>2884</v>
      </c>
      <c r="UF46" s="5">
        <v>2209</v>
      </c>
      <c r="UG46" s="5">
        <v>270</v>
      </c>
      <c r="UH46" s="5">
        <v>247</v>
      </c>
      <c r="UI46" s="5">
        <v>323</v>
      </c>
      <c r="UJ46" s="5">
        <v>173</v>
      </c>
      <c r="UK46" s="5">
        <v>47</v>
      </c>
      <c r="UL46" s="5">
        <v>221</v>
      </c>
      <c r="UM46" s="5">
        <v>9544</v>
      </c>
      <c r="UN46" s="5">
        <v>3862</v>
      </c>
      <c r="UO46" s="5">
        <v>2282</v>
      </c>
      <c r="UP46" s="5">
        <v>7973</v>
      </c>
      <c r="UQ46" s="5">
        <v>7456</v>
      </c>
      <c r="UR46" s="5">
        <v>13159</v>
      </c>
      <c r="US46" s="5">
        <v>-1846</v>
      </c>
      <c r="UT46" s="5">
        <v>23210</v>
      </c>
      <c r="UU46" s="5">
        <v>42806</v>
      </c>
      <c r="UV46" s="5">
        <v>41800</v>
      </c>
      <c r="UW46" s="5">
        <v>49640</v>
      </c>
      <c r="UX46" s="5">
        <v>38258</v>
      </c>
      <c r="UY46" s="5">
        <v>30859</v>
      </c>
      <c r="UZ46" s="5">
        <v>6549</v>
      </c>
      <c r="VA46" s="5">
        <v>5733</v>
      </c>
      <c r="VB46" s="5">
        <v>5967</v>
      </c>
      <c r="VC46" s="5">
        <v>10077</v>
      </c>
      <c r="VD46" s="5">
        <v>10352</v>
      </c>
      <c r="VE46" s="5">
        <v>10148</v>
      </c>
      <c r="VF46" s="5">
        <v>7612</v>
      </c>
      <c r="VG46" s="5">
        <v>148165</v>
      </c>
      <c r="VH46" s="5">
        <v>147774</v>
      </c>
      <c r="VI46" s="5">
        <v>139346</v>
      </c>
      <c r="VJ46" s="5">
        <v>151378</v>
      </c>
      <c r="VK46" s="5">
        <v>159988</v>
      </c>
      <c r="VL46" s="5">
        <v>154327</v>
      </c>
      <c r="VM46" s="5">
        <v>196868</v>
      </c>
      <c r="VN46" s="5">
        <v>218230</v>
      </c>
      <c r="VO46" s="5">
        <v>199246</v>
      </c>
      <c r="VP46" s="5">
        <v>227044</v>
      </c>
      <c r="VQ46" s="5">
        <v>206451</v>
      </c>
      <c r="VR46" s="5">
        <v>221950</v>
      </c>
      <c r="VS46" s="5">
        <v>258370</v>
      </c>
      <c r="VT46" s="5">
        <v>268689</v>
      </c>
      <c r="VU46" s="5">
        <v>210260</v>
      </c>
      <c r="VV46" s="5">
        <v>200335</v>
      </c>
      <c r="VW46" s="5">
        <v>182454</v>
      </c>
      <c r="VX46" s="5">
        <v>194559</v>
      </c>
      <c r="VY46" s="5">
        <v>143025</v>
      </c>
      <c r="VZ46" s="5">
        <v>158882</v>
      </c>
      <c r="WA46" s="5">
        <v>135437</v>
      </c>
      <c r="WB46" s="5">
        <v>209399</v>
      </c>
      <c r="WC46" s="5">
        <v>150877</v>
      </c>
      <c r="WD46" s="5">
        <v>130652</v>
      </c>
      <c r="WE46" s="5">
        <v>121120</v>
      </c>
      <c r="WF46" s="5">
        <v>131451</v>
      </c>
      <c r="WG46" s="5">
        <v>109829</v>
      </c>
      <c r="WH46" s="5">
        <v>103535</v>
      </c>
      <c r="WI46" s="5">
        <v>100387</v>
      </c>
      <c r="WJ46" s="5">
        <v>90176</v>
      </c>
      <c r="WK46" s="5">
        <v>115847</v>
      </c>
      <c r="WL46" s="5">
        <v>124547</v>
      </c>
      <c r="WM46" s="5">
        <v>645</v>
      </c>
      <c r="WN46" s="5">
        <v>265</v>
      </c>
      <c r="WO46" s="5">
        <v>840</v>
      </c>
      <c r="WP46" s="5">
        <v>907</v>
      </c>
      <c r="WQ46" s="5">
        <v>1190</v>
      </c>
      <c r="WR46" s="5">
        <v>1056</v>
      </c>
      <c r="WS46" s="5">
        <v>1049</v>
      </c>
      <c r="WT46" s="5">
        <v>1289</v>
      </c>
      <c r="WU46" s="5">
        <v>1587</v>
      </c>
      <c r="WV46" s="5">
        <v>4299</v>
      </c>
      <c r="WW46" s="5">
        <v>4925</v>
      </c>
      <c r="WX46" s="5">
        <v>2994</v>
      </c>
      <c r="WY46" s="5">
        <v>4995</v>
      </c>
      <c r="WZ46" s="5">
        <v>3398</v>
      </c>
      <c r="XA46" s="5">
        <v>3672</v>
      </c>
      <c r="XB46" s="5">
        <v>4456</v>
      </c>
      <c r="XC46" s="5">
        <v>5736</v>
      </c>
      <c r="XD46" s="5">
        <v>4821</v>
      </c>
      <c r="XE46" s="5">
        <v>5026</v>
      </c>
      <c r="XF46" s="5">
        <v>4600</v>
      </c>
      <c r="XG46" s="5">
        <v>5639</v>
      </c>
      <c r="XH46" s="5">
        <v>4842</v>
      </c>
      <c r="XI46" s="5">
        <v>4884</v>
      </c>
      <c r="XJ46" s="5">
        <v>4751</v>
      </c>
      <c r="XK46" s="5">
        <v>4458</v>
      </c>
      <c r="XL46" s="5">
        <v>5182</v>
      </c>
      <c r="XM46" s="5">
        <v>4512</v>
      </c>
      <c r="XN46" s="5">
        <v>5085</v>
      </c>
      <c r="XO46" s="5">
        <v>4731</v>
      </c>
      <c r="XP46" s="5">
        <v>5565</v>
      </c>
      <c r="XQ46" s="5">
        <v>4493</v>
      </c>
      <c r="XR46" s="5">
        <v>3953</v>
      </c>
      <c r="XS46" s="2">
        <v>15470</v>
      </c>
      <c r="XT46" s="3" t="s">
        <v>222</v>
      </c>
      <c r="XU46" s="3" t="s">
        <v>222</v>
      </c>
      <c r="XV46" s="3" t="s">
        <v>222</v>
      </c>
      <c r="XW46" s="3" t="s">
        <v>221</v>
      </c>
      <c r="XX46" s="3" t="s">
        <v>222</v>
      </c>
      <c r="XY46" s="3" t="s">
        <v>222</v>
      </c>
      <c r="XZ46" s="3" t="s">
        <v>242</v>
      </c>
    </row>
    <row r="47" spans="1:650" x14ac:dyDescent="0.3">
      <c r="A47" s="1" t="s">
        <v>45</v>
      </c>
      <c r="B47" s="2">
        <v>4057103</v>
      </c>
      <c r="C47" s="5">
        <v>2378</v>
      </c>
      <c r="D47" s="5">
        <v>3269</v>
      </c>
      <c r="E47" s="5">
        <v>5664</v>
      </c>
      <c r="F47" s="5">
        <v>2428</v>
      </c>
      <c r="G47" s="5">
        <v>558</v>
      </c>
      <c r="H47" s="5">
        <v>3096</v>
      </c>
      <c r="I47" s="5">
        <v>676</v>
      </c>
      <c r="J47" s="5">
        <v>453</v>
      </c>
      <c r="K47" s="5">
        <v>2563</v>
      </c>
      <c r="L47" s="5">
        <v>378</v>
      </c>
      <c r="M47" s="5">
        <v>645</v>
      </c>
      <c r="N47" s="5">
        <v>2</v>
      </c>
      <c r="O47" s="5">
        <v>59</v>
      </c>
      <c r="P47" s="5">
        <v>56</v>
      </c>
      <c r="Q47" s="5">
        <v>138</v>
      </c>
      <c r="R47" s="5">
        <v>175</v>
      </c>
      <c r="S47" s="5">
        <v>1</v>
      </c>
      <c r="T47" s="5">
        <v>1001</v>
      </c>
      <c r="U47" s="5">
        <v>471</v>
      </c>
      <c r="V47" s="5">
        <v>0</v>
      </c>
      <c r="W47" s="5">
        <v>181</v>
      </c>
      <c r="X47" s="5">
        <v>24</v>
      </c>
      <c r="Y47" s="5">
        <v>0</v>
      </c>
      <c r="Z47" s="5">
        <v>0</v>
      </c>
      <c r="AA47" s="5">
        <v>0</v>
      </c>
      <c r="AB47" s="5">
        <v>0</v>
      </c>
      <c r="AC47" s="5">
        <v>0</v>
      </c>
      <c r="AD47" s="5">
        <v>0</v>
      </c>
      <c r="AE47" s="5">
        <v>0</v>
      </c>
      <c r="AF47" s="5">
        <v>0</v>
      </c>
      <c r="AG47" s="5">
        <v>0</v>
      </c>
      <c r="AH47" s="5">
        <v>0</v>
      </c>
      <c r="AI47" s="5">
        <v>118328</v>
      </c>
      <c r="AJ47" s="5">
        <v>137243</v>
      </c>
      <c r="AK47" s="5">
        <v>80738</v>
      </c>
      <c r="AL47" s="5">
        <v>33143</v>
      </c>
      <c r="AM47" s="5">
        <v>125783</v>
      </c>
      <c r="AN47" s="5">
        <v>28598</v>
      </c>
      <c r="AO47" s="5">
        <v>8165</v>
      </c>
      <c r="AP47" s="5">
        <v>31130</v>
      </c>
      <c r="AQ47" s="5">
        <v>16886</v>
      </c>
      <c r="AR47" s="5">
        <v>14053</v>
      </c>
      <c r="AS47" s="5">
        <v>30322</v>
      </c>
      <c r="AT47" s="5">
        <v>4366</v>
      </c>
      <c r="AU47" s="5">
        <v>12599</v>
      </c>
      <c r="AV47" s="5">
        <v>60313</v>
      </c>
      <c r="AW47" s="5">
        <v>0</v>
      </c>
      <c r="AX47" s="5">
        <v>0</v>
      </c>
      <c r="AY47" s="5">
        <v>0</v>
      </c>
      <c r="AZ47" s="5">
        <v>0</v>
      </c>
      <c r="BA47" s="5">
        <v>0</v>
      </c>
      <c r="BB47" s="5">
        <v>0</v>
      </c>
      <c r="BC47" s="5">
        <v>0</v>
      </c>
      <c r="BD47" s="5">
        <v>0</v>
      </c>
      <c r="BE47" s="5">
        <v>0</v>
      </c>
      <c r="BF47" s="5">
        <v>0</v>
      </c>
      <c r="BG47" s="5">
        <v>0</v>
      </c>
      <c r="BH47" s="5">
        <v>0</v>
      </c>
      <c r="BI47" s="5">
        <v>0</v>
      </c>
      <c r="BJ47" s="5">
        <v>0</v>
      </c>
      <c r="BK47" s="5">
        <v>0</v>
      </c>
      <c r="BL47" s="5">
        <v>0</v>
      </c>
      <c r="BM47" s="5">
        <v>0</v>
      </c>
      <c r="BN47" s="5">
        <v>0</v>
      </c>
      <c r="BO47" s="5">
        <v>8265</v>
      </c>
      <c r="BP47" s="5">
        <v>829</v>
      </c>
      <c r="BQ47" s="5">
        <v>2730</v>
      </c>
      <c r="BR47" s="5">
        <v>700</v>
      </c>
      <c r="BS47" s="5">
        <v>4935</v>
      </c>
      <c r="BT47" s="5">
        <v>7571</v>
      </c>
      <c r="BU47" s="5">
        <v>1007</v>
      </c>
      <c r="BV47" s="5">
        <v>1907</v>
      </c>
      <c r="BW47" s="5">
        <v>506</v>
      </c>
      <c r="BX47" s="5">
        <v>259</v>
      </c>
      <c r="BY47" s="5">
        <v>834</v>
      </c>
      <c r="BZ47" s="5">
        <v>488</v>
      </c>
      <c r="CA47" s="5">
        <v>5355</v>
      </c>
      <c r="CB47" s="5">
        <v>1453</v>
      </c>
      <c r="CC47" s="5">
        <v>969</v>
      </c>
      <c r="CD47" s="5">
        <v>672</v>
      </c>
      <c r="CE47" s="5">
        <v>4489</v>
      </c>
      <c r="CF47" s="5">
        <v>2173</v>
      </c>
      <c r="CG47" s="5">
        <v>131</v>
      </c>
      <c r="CH47" s="5">
        <v>1406</v>
      </c>
      <c r="CI47" s="5">
        <v>317</v>
      </c>
      <c r="CJ47" s="5">
        <v>223</v>
      </c>
      <c r="CK47" s="5">
        <v>179</v>
      </c>
      <c r="CL47" s="5">
        <v>569</v>
      </c>
      <c r="CM47" s="5">
        <v>655</v>
      </c>
      <c r="CN47" s="5">
        <v>450</v>
      </c>
      <c r="CO47" s="5">
        <v>833</v>
      </c>
      <c r="CP47" s="5">
        <v>1046</v>
      </c>
      <c r="CQ47" s="5">
        <v>210</v>
      </c>
      <c r="CR47" s="5">
        <v>93</v>
      </c>
      <c r="CS47" s="5">
        <v>-71</v>
      </c>
      <c r="CT47" s="5">
        <v>1302</v>
      </c>
      <c r="CU47" s="5">
        <v>55827</v>
      </c>
      <c r="CV47" s="5">
        <v>46570</v>
      </c>
      <c r="CW47" s="5">
        <v>34942</v>
      </c>
      <c r="CX47" s="5">
        <v>19097</v>
      </c>
      <c r="CY47" s="5">
        <v>22197</v>
      </c>
      <c r="CZ47" s="5">
        <v>18659</v>
      </c>
      <c r="DA47" s="5">
        <v>15744</v>
      </c>
      <c r="DB47" s="5">
        <v>17386</v>
      </c>
      <c r="DC47" s="5">
        <v>11887</v>
      </c>
      <c r="DD47" s="5">
        <v>15581</v>
      </c>
      <c r="DE47" s="5">
        <v>14978</v>
      </c>
      <c r="DF47" s="5">
        <v>17526</v>
      </c>
      <c r="DG47" s="5">
        <v>19630</v>
      </c>
      <c r="DH47" s="5">
        <v>12648</v>
      </c>
      <c r="DI47" s="5">
        <v>13846</v>
      </c>
      <c r="DJ47" s="5">
        <v>12603</v>
      </c>
      <c r="DK47" s="5">
        <v>13952</v>
      </c>
      <c r="DL47" s="5">
        <v>8526</v>
      </c>
      <c r="DM47" s="5">
        <v>16967</v>
      </c>
      <c r="DN47" s="5">
        <v>11239</v>
      </c>
      <c r="DO47" s="5">
        <v>11123</v>
      </c>
      <c r="DP47" s="5">
        <v>10482</v>
      </c>
      <c r="DQ47" s="5">
        <v>10230</v>
      </c>
      <c r="DR47" s="5">
        <v>8012</v>
      </c>
      <c r="DS47" s="5">
        <v>11830</v>
      </c>
      <c r="DT47" s="5">
        <v>9542</v>
      </c>
      <c r="DU47" s="5">
        <v>15654</v>
      </c>
      <c r="DV47" s="5">
        <v>13147</v>
      </c>
      <c r="DW47" s="5">
        <v>9245</v>
      </c>
      <c r="DX47" s="5">
        <v>8078</v>
      </c>
      <c r="DY47" s="5">
        <v>11532</v>
      </c>
      <c r="DZ47" s="5">
        <v>7423</v>
      </c>
      <c r="EA47" s="5">
        <v>2121</v>
      </c>
      <c r="EB47" s="5">
        <v>1587</v>
      </c>
      <c r="EC47" s="5">
        <v>1396</v>
      </c>
      <c r="ED47" s="5">
        <v>5436</v>
      </c>
      <c r="EE47" s="5">
        <v>342</v>
      </c>
      <c r="EF47" s="5">
        <v>360</v>
      </c>
      <c r="EG47" s="5">
        <v>398</v>
      </c>
      <c r="EH47" s="5">
        <v>-220</v>
      </c>
      <c r="EI47" s="5">
        <v>1667</v>
      </c>
      <c r="EJ47" s="5">
        <v>1991</v>
      </c>
      <c r="EK47" s="5">
        <v>555</v>
      </c>
      <c r="EL47" s="5">
        <v>372</v>
      </c>
      <c r="EM47" s="5">
        <v>162</v>
      </c>
      <c r="EN47" s="5">
        <v>130</v>
      </c>
      <c r="EO47" s="5">
        <v>-8</v>
      </c>
      <c r="EP47" s="5">
        <v>-29</v>
      </c>
      <c r="EQ47" s="5">
        <v>40</v>
      </c>
      <c r="ER47" s="5">
        <v>98</v>
      </c>
      <c r="ES47" s="5">
        <v>48</v>
      </c>
      <c r="ET47" s="5">
        <v>45</v>
      </c>
      <c r="EU47" s="5">
        <v>61</v>
      </c>
      <c r="EV47" s="5">
        <v>19592</v>
      </c>
      <c r="EW47" s="5">
        <v>11</v>
      </c>
      <c r="EX47" s="5">
        <v>0</v>
      </c>
      <c r="EY47" s="5">
        <v>31</v>
      </c>
      <c r="EZ47" s="5">
        <v>11</v>
      </c>
      <c r="FA47" s="5">
        <v>131</v>
      </c>
      <c r="FB47" s="5">
        <v>1054</v>
      </c>
      <c r="FC47" s="5">
        <v>1156</v>
      </c>
      <c r="FD47" s="5">
        <v>662</v>
      </c>
      <c r="FE47" s="5">
        <v>184</v>
      </c>
      <c r="FF47" s="5">
        <v>398</v>
      </c>
      <c r="FG47" s="5">
        <v>0</v>
      </c>
      <c r="FH47" s="5">
        <v>0</v>
      </c>
      <c r="FI47" s="5">
        <v>0</v>
      </c>
      <c r="FJ47" s="5">
        <v>0</v>
      </c>
      <c r="FK47" s="5">
        <v>0</v>
      </c>
      <c r="FL47" s="5">
        <v>0</v>
      </c>
      <c r="FM47" s="5">
        <v>0</v>
      </c>
      <c r="FN47" s="5">
        <v>0</v>
      </c>
      <c r="FO47" s="5">
        <v>0</v>
      </c>
      <c r="FP47" s="5">
        <v>0</v>
      </c>
      <c r="FQ47" s="5">
        <v>0</v>
      </c>
      <c r="FR47" s="5">
        <v>0</v>
      </c>
      <c r="FS47" s="5">
        <v>0</v>
      </c>
      <c r="FT47" s="5">
        <v>0</v>
      </c>
      <c r="FU47" s="5" t="s">
        <v>220</v>
      </c>
      <c r="FV47" s="5" t="s">
        <v>220</v>
      </c>
      <c r="FW47" s="5" t="s">
        <v>220</v>
      </c>
      <c r="FX47" s="5" t="s">
        <v>220</v>
      </c>
      <c r="FY47" s="5" t="s">
        <v>220</v>
      </c>
      <c r="FZ47" s="5" t="s">
        <v>220</v>
      </c>
      <c r="GA47" s="5" t="s">
        <v>220</v>
      </c>
      <c r="GB47" s="5" t="s">
        <v>220</v>
      </c>
      <c r="GC47" s="5" t="s">
        <v>220</v>
      </c>
      <c r="GD47" s="5" t="s">
        <v>220</v>
      </c>
      <c r="GE47" s="5" t="s">
        <v>220</v>
      </c>
      <c r="GF47" s="5" t="s">
        <v>220</v>
      </c>
      <c r="GG47" s="5" t="s">
        <v>220</v>
      </c>
      <c r="GH47" s="5" t="s">
        <v>220</v>
      </c>
      <c r="GI47" s="5" t="s">
        <v>220</v>
      </c>
      <c r="GJ47" s="5" t="s">
        <v>220</v>
      </c>
      <c r="GK47" s="5" t="s">
        <v>220</v>
      </c>
      <c r="GL47" s="5" t="s">
        <v>220</v>
      </c>
      <c r="GM47" s="5">
        <v>186919</v>
      </c>
      <c r="GN47" s="5">
        <v>189498</v>
      </c>
      <c r="GO47" s="5">
        <v>125470</v>
      </c>
      <c r="GP47" s="5">
        <v>60805</v>
      </c>
      <c r="GQ47" s="5">
        <v>153815</v>
      </c>
      <c r="GR47" s="5">
        <v>70684</v>
      </c>
      <c r="GS47" s="5">
        <v>25990</v>
      </c>
      <c r="GT47" s="5">
        <v>50655</v>
      </c>
      <c r="GU47" s="5">
        <v>33508</v>
      </c>
      <c r="GV47" s="5">
        <v>32262</v>
      </c>
      <c r="GW47" s="5">
        <v>47334</v>
      </c>
      <c r="GX47" s="5">
        <v>22755</v>
      </c>
      <c r="GY47" s="5">
        <v>37804</v>
      </c>
      <c r="GZ47" s="5">
        <v>74598</v>
      </c>
      <c r="HA47" s="5">
        <v>14945</v>
      </c>
      <c r="HB47" s="5">
        <v>13421</v>
      </c>
      <c r="HC47" s="5">
        <v>18482</v>
      </c>
      <c r="HD47" s="5">
        <v>11797</v>
      </c>
      <c r="HE47" s="5">
        <v>17618</v>
      </c>
      <c r="HF47" s="5">
        <v>12690</v>
      </c>
      <c r="HG47" s="5">
        <v>11682</v>
      </c>
      <c r="HH47" s="5">
        <v>30321</v>
      </c>
      <c r="HI47" s="5">
        <v>10419</v>
      </c>
      <c r="HJ47" s="5">
        <v>8581</v>
      </c>
      <c r="HK47" s="5">
        <v>12516</v>
      </c>
      <c r="HL47" s="5">
        <v>10003</v>
      </c>
      <c r="HM47" s="5">
        <v>16618</v>
      </c>
      <c r="HN47" s="5">
        <v>15248</v>
      </c>
      <c r="HO47" s="5">
        <v>10611</v>
      </c>
      <c r="HP47" s="5">
        <v>8834</v>
      </c>
      <c r="HQ47" s="5">
        <v>11645</v>
      </c>
      <c r="HR47" s="5">
        <v>9122</v>
      </c>
      <c r="HS47" s="5">
        <v>145809</v>
      </c>
      <c r="HT47" s="5">
        <v>165345</v>
      </c>
      <c r="HU47" s="5">
        <v>152680</v>
      </c>
      <c r="HV47" s="5">
        <v>163290</v>
      </c>
      <c r="HW47" s="5">
        <v>173793</v>
      </c>
      <c r="HX47" s="5">
        <v>198976</v>
      </c>
      <c r="HY47" s="5">
        <v>169743</v>
      </c>
      <c r="HZ47" s="5">
        <v>161026</v>
      </c>
      <c r="IA47" s="5">
        <v>159783</v>
      </c>
      <c r="IB47" s="5">
        <v>160353</v>
      </c>
      <c r="IC47" s="5">
        <v>166058</v>
      </c>
      <c r="ID47" s="5">
        <v>174157</v>
      </c>
      <c r="IE47" s="5">
        <v>170459</v>
      </c>
      <c r="IF47" s="5">
        <v>134711</v>
      </c>
      <c r="IG47" s="5">
        <v>168167</v>
      </c>
      <c r="IH47" s="5">
        <v>162497</v>
      </c>
      <c r="II47" s="5">
        <v>154576</v>
      </c>
      <c r="IJ47" s="5">
        <v>159736</v>
      </c>
      <c r="IK47" s="5">
        <v>151567</v>
      </c>
      <c r="IL47" s="5">
        <v>159920</v>
      </c>
      <c r="IM47" s="5">
        <v>158564</v>
      </c>
      <c r="IN47" s="5">
        <v>142656</v>
      </c>
      <c r="IO47" s="5">
        <v>145984</v>
      </c>
      <c r="IP47" s="5">
        <v>143892</v>
      </c>
      <c r="IQ47" s="5">
        <v>142307</v>
      </c>
      <c r="IR47" s="5">
        <v>134887</v>
      </c>
      <c r="IS47" s="5">
        <v>134290</v>
      </c>
      <c r="IT47" s="5">
        <v>127185</v>
      </c>
      <c r="IU47" s="5">
        <v>112369</v>
      </c>
      <c r="IV47" s="5">
        <v>103473</v>
      </c>
      <c r="IW47" s="5">
        <v>104477</v>
      </c>
      <c r="IX47" s="5">
        <v>99396</v>
      </c>
      <c r="IY47" s="5">
        <v>31396</v>
      </c>
      <c r="IZ47" s="5">
        <v>34033</v>
      </c>
      <c r="JA47" s="5">
        <v>18996</v>
      </c>
      <c r="JB47" s="5">
        <v>23281</v>
      </c>
      <c r="JC47" s="5">
        <v>21851</v>
      </c>
      <c r="JD47" s="5">
        <v>28270</v>
      </c>
      <c r="JE47" s="5">
        <v>18550</v>
      </c>
      <c r="JF47" s="5">
        <v>26017</v>
      </c>
      <c r="JG47" s="5">
        <v>20076</v>
      </c>
      <c r="JH47" s="5">
        <v>24055</v>
      </c>
      <c r="JI47" s="5">
        <v>20793</v>
      </c>
      <c r="JJ47" s="5">
        <v>16213</v>
      </c>
      <c r="JK47" s="5">
        <v>16199</v>
      </c>
      <c r="JL47" s="5">
        <v>14405</v>
      </c>
      <c r="JM47" s="5">
        <v>2</v>
      </c>
      <c r="JN47" s="5">
        <v>0</v>
      </c>
      <c r="JO47" s="5">
        <v>0</v>
      </c>
      <c r="JP47" s="5">
        <v>0</v>
      </c>
      <c r="JQ47" s="5">
        <v>1</v>
      </c>
      <c r="JR47" s="5">
        <v>8</v>
      </c>
      <c r="JS47" s="5">
        <v>1</v>
      </c>
      <c r="JT47" s="5">
        <v>3</v>
      </c>
      <c r="JU47" s="5">
        <v>0</v>
      </c>
      <c r="JV47" s="5">
        <v>0</v>
      </c>
      <c r="JW47" s="5">
        <v>0</v>
      </c>
      <c r="JX47" s="5">
        <v>0</v>
      </c>
      <c r="JY47" s="5">
        <v>0</v>
      </c>
      <c r="JZ47" s="5">
        <v>0</v>
      </c>
      <c r="KA47" s="5">
        <v>0</v>
      </c>
      <c r="KB47" s="5">
        <v>0</v>
      </c>
      <c r="KC47" s="5">
        <v>0</v>
      </c>
      <c r="KD47" s="5">
        <v>0</v>
      </c>
      <c r="KE47" s="5">
        <v>21084</v>
      </c>
      <c r="KF47" s="5">
        <v>11823</v>
      </c>
      <c r="KG47" s="5">
        <v>16573</v>
      </c>
      <c r="KH47" s="5">
        <v>18436</v>
      </c>
      <c r="KI47" s="5">
        <v>15319</v>
      </c>
      <c r="KJ47" s="5">
        <v>12959</v>
      </c>
      <c r="KK47" s="5">
        <v>9575</v>
      </c>
      <c r="KL47" s="5">
        <v>12594</v>
      </c>
      <c r="KM47" s="5">
        <v>33221</v>
      </c>
      <c r="KN47" s="5">
        <v>20441</v>
      </c>
      <c r="KO47" s="5">
        <v>19535</v>
      </c>
      <c r="KP47" s="5">
        <v>19850</v>
      </c>
      <c r="KQ47" s="5">
        <v>20517</v>
      </c>
      <c r="KR47" s="5">
        <v>16809</v>
      </c>
      <c r="KS47" s="5">
        <v>18375</v>
      </c>
      <c r="KT47" s="5">
        <v>15847</v>
      </c>
      <c r="KU47" s="5">
        <v>13616</v>
      </c>
      <c r="KV47" s="5">
        <v>15743</v>
      </c>
      <c r="KW47" s="5">
        <v>302</v>
      </c>
      <c r="KX47" s="5">
        <v>321</v>
      </c>
      <c r="KY47" s="5">
        <v>362</v>
      </c>
      <c r="KZ47" s="5">
        <v>392</v>
      </c>
      <c r="LA47" s="5">
        <v>505</v>
      </c>
      <c r="LB47" s="5">
        <v>619</v>
      </c>
      <c r="LC47" s="5">
        <v>320</v>
      </c>
      <c r="LD47" s="5">
        <v>324</v>
      </c>
      <c r="LE47" s="5">
        <v>361</v>
      </c>
      <c r="LF47" s="5">
        <v>337</v>
      </c>
      <c r="LG47" s="5">
        <v>223</v>
      </c>
      <c r="LH47" s="5">
        <v>216</v>
      </c>
      <c r="LI47" s="5">
        <v>208</v>
      </c>
      <c r="LJ47" s="5">
        <v>237</v>
      </c>
      <c r="LK47" s="5">
        <v>698</v>
      </c>
      <c r="LL47" s="5">
        <v>851</v>
      </c>
      <c r="LM47" s="5">
        <v>673</v>
      </c>
      <c r="LN47" s="5">
        <v>981</v>
      </c>
      <c r="LO47" s="5">
        <v>865</v>
      </c>
      <c r="LP47" s="5">
        <v>883</v>
      </c>
      <c r="LQ47" s="5">
        <v>654</v>
      </c>
      <c r="LR47" s="5">
        <v>882</v>
      </c>
      <c r="LS47" s="5">
        <v>582</v>
      </c>
      <c r="LT47" s="5">
        <v>1038</v>
      </c>
      <c r="LU47" s="5">
        <v>553</v>
      </c>
      <c r="LV47" s="5">
        <v>483</v>
      </c>
      <c r="LW47" s="5">
        <v>260</v>
      </c>
      <c r="LX47" s="5">
        <v>169</v>
      </c>
      <c r="LY47" s="5">
        <v>209</v>
      </c>
      <c r="LZ47" s="5">
        <v>193</v>
      </c>
      <c r="MA47" s="5">
        <v>125</v>
      </c>
      <c r="MB47" s="5">
        <v>141</v>
      </c>
      <c r="MC47" s="5">
        <v>171</v>
      </c>
      <c r="MD47" s="5">
        <v>145</v>
      </c>
      <c r="ME47" s="5">
        <v>323</v>
      </c>
      <c r="MF47" s="5">
        <v>227</v>
      </c>
      <c r="MG47" s="5">
        <v>227</v>
      </c>
      <c r="MH47" s="5">
        <v>204</v>
      </c>
      <c r="MI47" s="5">
        <v>83</v>
      </c>
      <c r="MJ47" s="5">
        <v>94</v>
      </c>
      <c r="MK47" s="5">
        <v>106</v>
      </c>
      <c r="ML47" s="5">
        <v>102</v>
      </c>
      <c r="MM47" s="5">
        <v>83</v>
      </c>
      <c r="MN47" s="5">
        <v>131</v>
      </c>
      <c r="MO47" s="5">
        <v>112</v>
      </c>
      <c r="MP47" s="5">
        <v>66</v>
      </c>
      <c r="MQ47" s="5">
        <v>1850</v>
      </c>
      <c r="MR47" s="5">
        <v>1690</v>
      </c>
      <c r="MS47" s="5">
        <v>1870</v>
      </c>
      <c r="MT47" s="5">
        <v>1732</v>
      </c>
      <c r="MU47" s="5">
        <v>1708</v>
      </c>
      <c r="MV47" s="5">
        <v>1598</v>
      </c>
      <c r="MW47" s="5">
        <v>1580</v>
      </c>
      <c r="MX47" s="5">
        <v>1340</v>
      </c>
      <c r="MY47" s="5">
        <v>909</v>
      </c>
      <c r="MZ47" s="5">
        <v>937</v>
      </c>
      <c r="NA47" s="5">
        <v>980</v>
      </c>
      <c r="NB47" s="5">
        <v>795</v>
      </c>
      <c r="NC47" s="5">
        <v>751</v>
      </c>
      <c r="ND47" s="5">
        <v>573</v>
      </c>
      <c r="NE47" s="5" t="s">
        <v>220</v>
      </c>
      <c r="NF47" s="5" t="s">
        <v>220</v>
      </c>
      <c r="NG47" s="5" t="s">
        <v>220</v>
      </c>
      <c r="NH47" s="5" t="s">
        <v>220</v>
      </c>
      <c r="NI47" s="5" t="s">
        <v>220</v>
      </c>
      <c r="NJ47" s="5" t="s">
        <v>220</v>
      </c>
      <c r="NK47" s="5" t="s">
        <v>220</v>
      </c>
      <c r="NL47" s="5" t="s">
        <v>220</v>
      </c>
      <c r="NM47" s="5" t="s">
        <v>220</v>
      </c>
      <c r="NN47" s="5" t="s">
        <v>220</v>
      </c>
      <c r="NO47" s="5" t="s">
        <v>220</v>
      </c>
      <c r="NP47" s="5" t="s">
        <v>220</v>
      </c>
      <c r="NQ47" s="5" t="s">
        <v>220</v>
      </c>
      <c r="NR47" s="5" t="s">
        <v>220</v>
      </c>
      <c r="NS47" s="5" t="s">
        <v>220</v>
      </c>
      <c r="NT47" s="5" t="s">
        <v>220</v>
      </c>
      <c r="NU47" s="5" t="s">
        <v>220</v>
      </c>
      <c r="NV47" s="5" t="s">
        <v>220</v>
      </c>
      <c r="NW47" s="5">
        <v>0</v>
      </c>
      <c r="NX47" s="5">
        <v>0</v>
      </c>
      <c r="NY47" s="5">
        <v>0</v>
      </c>
      <c r="NZ47" s="5">
        <v>0</v>
      </c>
      <c r="OA47" s="5">
        <v>0</v>
      </c>
      <c r="OB47" s="5">
        <v>0</v>
      </c>
      <c r="OC47" s="5">
        <v>0</v>
      </c>
      <c r="OD47" s="5">
        <v>0</v>
      </c>
      <c r="OE47" s="5">
        <v>0</v>
      </c>
      <c r="OF47" s="5">
        <v>0</v>
      </c>
      <c r="OG47" s="5">
        <v>0</v>
      </c>
      <c r="OH47" s="5">
        <v>0</v>
      </c>
      <c r="OI47" s="5">
        <v>0</v>
      </c>
      <c r="OJ47" s="5">
        <v>0</v>
      </c>
      <c r="OK47" s="5" t="s">
        <v>220</v>
      </c>
      <c r="OL47" s="5" t="s">
        <v>220</v>
      </c>
      <c r="OM47" s="5" t="s">
        <v>220</v>
      </c>
      <c r="ON47" s="5" t="s">
        <v>220</v>
      </c>
      <c r="OO47" s="5" t="s">
        <v>220</v>
      </c>
      <c r="OP47" s="5" t="s">
        <v>220</v>
      </c>
      <c r="OQ47" s="5" t="s">
        <v>220</v>
      </c>
      <c r="OR47" s="5" t="s">
        <v>220</v>
      </c>
      <c r="OS47" s="5" t="s">
        <v>220</v>
      </c>
      <c r="OT47" s="5" t="s">
        <v>220</v>
      </c>
      <c r="OU47" s="5" t="s">
        <v>220</v>
      </c>
      <c r="OV47" s="5" t="s">
        <v>220</v>
      </c>
      <c r="OW47" s="5" t="s">
        <v>220</v>
      </c>
      <c r="OX47" s="5" t="s">
        <v>220</v>
      </c>
      <c r="OY47" s="5" t="s">
        <v>220</v>
      </c>
      <c r="OZ47" s="5" t="s">
        <v>220</v>
      </c>
      <c r="PA47" s="5" t="s">
        <v>220</v>
      </c>
      <c r="PB47" s="5" t="s">
        <v>220</v>
      </c>
      <c r="PC47" s="5">
        <v>4961</v>
      </c>
      <c r="PD47" s="5">
        <v>5139</v>
      </c>
      <c r="PE47" s="5">
        <v>5089</v>
      </c>
      <c r="PF47" s="5">
        <v>5599</v>
      </c>
      <c r="PG47" s="5">
        <v>4969</v>
      </c>
      <c r="PH47" s="5">
        <v>5086</v>
      </c>
      <c r="PI47" s="5">
        <v>4492</v>
      </c>
      <c r="PJ47" s="5">
        <v>4009</v>
      </c>
      <c r="PK47" s="5">
        <v>4439</v>
      </c>
      <c r="PL47" s="5">
        <v>4025</v>
      </c>
      <c r="PM47" s="5">
        <v>4551</v>
      </c>
      <c r="PN47" s="5">
        <v>3223</v>
      </c>
      <c r="PO47" s="5">
        <v>2122</v>
      </c>
      <c r="PP47" s="5">
        <v>2024</v>
      </c>
      <c r="PQ47" s="5">
        <v>2140</v>
      </c>
      <c r="PR47" s="5">
        <v>1879</v>
      </c>
      <c r="PS47" s="5">
        <v>1775</v>
      </c>
      <c r="PT47" s="5">
        <v>1856</v>
      </c>
      <c r="PU47" s="5">
        <v>2030</v>
      </c>
      <c r="PV47" s="5">
        <v>1734</v>
      </c>
      <c r="PW47" s="5">
        <v>1990</v>
      </c>
      <c r="PX47" s="5">
        <v>1918</v>
      </c>
      <c r="PY47" s="5">
        <v>1944</v>
      </c>
      <c r="PZ47" s="5">
        <v>2409</v>
      </c>
      <c r="QA47" s="5">
        <v>2962</v>
      </c>
      <c r="QB47" s="5">
        <v>3413</v>
      </c>
      <c r="QC47" s="5">
        <v>2930</v>
      </c>
      <c r="QD47" s="5">
        <v>3689</v>
      </c>
      <c r="QE47" s="5">
        <v>3685</v>
      </c>
      <c r="QF47" s="5">
        <v>3493</v>
      </c>
      <c r="QG47" s="5">
        <v>2972</v>
      </c>
      <c r="QH47" s="5">
        <v>2618</v>
      </c>
      <c r="QI47" s="5">
        <v>10716</v>
      </c>
      <c r="QJ47" s="5">
        <v>9359</v>
      </c>
      <c r="QK47" s="5">
        <v>13101</v>
      </c>
      <c r="QL47" s="5">
        <v>7330</v>
      </c>
      <c r="QM47" s="5">
        <v>7479</v>
      </c>
      <c r="QN47" s="5">
        <v>6584</v>
      </c>
      <c r="QO47" s="5">
        <v>5781</v>
      </c>
      <c r="QP47" s="5">
        <v>6085</v>
      </c>
      <c r="QQ47" s="5">
        <v>4981</v>
      </c>
      <c r="QR47" s="5">
        <v>4715</v>
      </c>
      <c r="QS47" s="5">
        <v>5432</v>
      </c>
      <c r="QT47" s="5">
        <v>5497</v>
      </c>
      <c r="QU47" s="5">
        <v>4958</v>
      </c>
      <c r="QV47" s="5">
        <v>3984</v>
      </c>
      <c r="QW47" s="5">
        <v>3513</v>
      </c>
      <c r="QX47" s="5">
        <v>4983</v>
      </c>
      <c r="QY47" s="5">
        <v>3340</v>
      </c>
      <c r="QZ47" s="5">
        <v>1692</v>
      </c>
      <c r="RA47" s="5">
        <v>2383</v>
      </c>
      <c r="RB47" s="5">
        <v>2747</v>
      </c>
      <c r="RC47" s="5">
        <v>3017</v>
      </c>
      <c r="RD47" s="5">
        <v>2820</v>
      </c>
      <c r="RE47" s="5">
        <v>3118</v>
      </c>
      <c r="RF47" s="5">
        <v>2663</v>
      </c>
      <c r="RG47" s="5">
        <v>2572</v>
      </c>
      <c r="RH47" s="5">
        <v>3375</v>
      </c>
      <c r="RI47" s="5">
        <v>3900</v>
      </c>
      <c r="RJ47" s="5">
        <v>3961</v>
      </c>
      <c r="RK47" s="5">
        <v>4349</v>
      </c>
      <c r="RL47" s="5">
        <v>3666</v>
      </c>
      <c r="RM47" s="5">
        <v>3363</v>
      </c>
      <c r="RN47" s="5">
        <v>2780</v>
      </c>
      <c r="RO47" s="5">
        <v>4481</v>
      </c>
      <c r="RP47" s="5">
        <v>4995</v>
      </c>
      <c r="RQ47" s="5">
        <v>5442</v>
      </c>
      <c r="RR47" s="5">
        <v>6218</v>
      </c>
      <c r="RS47" s="5">
        <v>6599</v>
      </c>
      <c r="RT47" s="5">
        <v>6645</v>
      </c>
      <c r="RU47" s="5">
        <v>6495</v>
      </c>
      <c r="RV47" s="5">
        <v>7195</v>
      </c>
      <c r="RW47" s="5">
        <v>8894</v>
      </c>
      <c r="RX47" s="5">
        <v>9060</v>
      </c>
      <c r="RY47" s="5">
        <v>7380</v>
      </c>
      <c r="RZ47" s="5">
        <v>6742</v>
      </c>
      <c r="SA47" s="5">
        <v>6957</v>
      </c>
      <c r="SB47" s="5">
        <v>6795</v>
      </c>
      <c r="SC47" s="5">
        <v>7228</v>
      </c>
      <c r="SD47" s="5">
        <v>5993</v>
      </c>
      <c r="SE47" s="5">
        <v>5992</v>
      </c>
      <c r="SF47" s="5">
        <v>5579</v>
      </c>
      <c r="SG47" s="5">
        <v>5355</v>
      </c>
      <c r="SH47" s="5">
        <v>5215</v>
      </c>
      <c r="SI47" s="5">
        <v>5120</v>
      </c>
      <c r="SJ47" s="5">
        <v>4542</v>
      </c>
      <c r="SK47" s="5">
        <v>4048</v>
      </c>
      <c r="SL47" s="5">
        <v>4776</v>
      </c>
      <c r="SM47" s="5">
        <v>5509</v>
      </c>
      <c r="SN47" s="5">
        <v>5290</v>
      </c>
      <c r="SO47" s="5">
        <v>5423</v>
      </c>
      <c r="SP47" s="5">
        <v>5399</v>
      </c>
      <c r="SQ47" s="5">
        <v>5707</v>
      </c>
      <c r="SR47" s="5">
        <v>4907</v>
      </c>
      <c r="SS47" s="5">
        <v>4457</v>
      </c>
      <c r="ST47" s="5">
        <v>4383</v>
      </c>
      <c r="SU47" s="5">
        <v>511</v>
      </c>
      <c r="SV47" s="5">
        <v>593</v>
      </c>
      <c r="SW47" s="5">
        <v>593</v>
      </c>
      <c r="SX47" s="5">
        <v>673</v>
      </c>
      <c r="SY47" s="5">
        <v>563</v>
      </c>
      <c r="SZ47" s="5">
        <v>975</v>
      </c>
      <c r="TA47" s="5">
        <v>1506</v>
      </c>
      <c r="TB47" s="5">
        <v>1672</v>
      </c>
      <c r="TC47" s="5">
        <v>1832</v>
      </c>
      <c r="TD47" s="5">
        <v>255</v>
      </c>
      <c r="TE47" s="5">
        <v>862</v>
      </c>
      <c r="TF47" s="5">
        <v>1001</v>
      </c>
      <c r="TG47" s="5">
        <v>881</v>
      </c>
      <c r="TH47" s="5">
        <v>589</v>
      </c>
      <c r="TI47" s="5">
        <v>647</v>
      </c>
      <c r="TJ47" s="5">
        <v>365</v>
      </c>
      <c r="TK47" s="5">
        <v>417</v>
      </c>
      <c r="TL47" s="5">
        <v>85</v>
      </c>
      <c r="TM47" s="5">
        <v>84</v>
      </c>
      <c r="TN47" s="5">
        <v>76</v>
      </c>
      <c r="TO47" s="5">
        <v>220</v>
      </c>
      <c r="TP47" s="5">
        <v>217</v>
      </c>
      <c r="TQ47" s="5">
        <v>386</v>
      </c>
      <c r="TR47" s="5">
        <v>1011</v>
      </c>
      <c r="TS47" s="5">
        <v>927</v>
      </c>
      <c r="TT47" s="5">
        <v>1177</v>
      </c>
      <c r="TU47" s="5">
        <v>993</v>
      </c>
      <c r="TV47" s="5">
        <v>1074</v>
      </c>
      <c r="TW47" s="5">
        <v>1144</v>
      </c>
      <c r="TX47" s="5">
        <v>798</v>
      </c>
      <c r="TY47" s="5">
        <v>503</v>
      </c>
      <c r="TZ47" s="5">
        <v>212</v>
      </c>
      <c r="UA47" s="5">
        <v>1225</v>
      </c>
      <c r="UB47" s="5">
        <v>1212</v>
      </c>
      <c r="UC47" s="5">
        <v>889</v>
      </c>
      <c r="UD47" s="5">
        <v>905</v>
      </c>
      <c r="UE47" s="5">
        <v>909</v>
      </c>
      <c r="UF47" s="5">
        <v>553</v>
      </c>
      <c r="UG47" s="5">
        <v>51</v>
      </c>
      <c r="UH47" s="5">
        <v>46</v>
      </c>
      <c r="UI47" s="5">
        <v>75</v>
      </c>
      <c r="UJ47" s="5">
        <v>81</v>
      </c>
      <c r="UK47" s="5">
        <v>10</v>
      </c>
      <c r="UL47" s="5">
        <v>1</v>
      </c>
      <c r="UM47" s="5">
        <v>0</v>
      </c>
      <c r="UN47" s="5">
        <v>1642</v>
      </c>
      <c r="UO47" s="5">
        <v>1791</v>
      </c>
      <c r="UP47" s="5">
        <v>-154</v>
      </c>
      <c r="UQ47" s="5">
        <v>1363</v>
      </c>
      <c r="UR47" s="5">
        <v>603</v>
      </c>
      <c r="US47" s="5">
        <v>3987</v>
      </c>
      <c r="UT47" s="5">
        <v>1327</v>
      </c>
      <c r="UU47" s="5">
        <v>1582</v>
      </c>
      <c r="UV47" s="5">
        <v>1623</v>
      </c>
      <c r="UW47" s="5">
        <v>1461</v>
      </c>
      <c r="UX47" s="5">
        <v>243</v>
      </c>
      <c r="UY47" s="5">
        <v>149</v>
      </c>
      <c r="UZ47" s="5">
        <v>212</v>
      </c>
      <c r="VA47" s="5">
        <v>200</v>
      </c>
      <c r="VB47" s="5">
        <v>209</v>
      </c>
      <c r="VC47" s="5">
        <v>228</v>
      </c>
      <c r="VD47" s="5">
        <v>198</v>
      </c>
      <c r="VE47" s="5">
        <v>180</v>
      </c>
      <c r="VF47" s="5">
        <v>71</v>
      </c>
      <c r="VG47" s="5">
        <v>21918</v>
      </c>
      <c r="VH47" s="5">
        <v>20259</v>
      </c>
      <c r="VI47" s="5">
        <v>19479</v>
      </c>
      <c r="VJ47" s="5">
        <v>19353</v>
      </c>
      <c r="VK47" s="5">
        <v>20688</v>
      </c>
      <c r="VL47" s="5">
        <v>18458</v>
      </c>
      <c r="VM47" s="5">
        <v>23573</v>
      </c>
      <c r="VN47" s="5">
        <v>28094</v>
      </c>
      <c r="VO47" s="5">
        <v>23021</v>
      </c>
      <c r="VP47" s="5">
        <v>28508</v>
      </c>
      <c r="VQ47" s="5">
        <v>23896</v>
      </c>
      <c r="VR47" s="5">
        <v>28543</v>
      </c>
      <c r="VS47" s="5">
        <v>29006</v>
      </c>
      <c r="VT47" s="5">
        <v>26163</v>
      </c>
      <c r="VU47" s="5">
        <v>11072</v>
      </c>
      <c r="VV47" s="5">
        <v>9169</v>
      </c>
      <c r="VW47" s="5">
        <v>9923</v>
      </c>
      <c r="VX47" s="5">
        <v>8835</v>
      </c>
      <c r="VY47" s="5">
        <v>7747</v>
      </c>
      <c r="VZ47" s="5">
        <v>8192</v>
      </c>
      <c r="WA47" s="5">
        <v>9349</v>
      </c>
      <c r="WB47" s="5">
        <v>9030</v>
      </c>
      <c r="WC47" s="5">
        <v>8499</v>
      </c>
      <c r="WD47" s="5">
        <v>7508</v>
      </c>
      <c r="WE47" s="5">
        <v>7140</v>
      </c>
      <c r="WF47" s="5">
        <v>7052</v>
      </c>
      <c r="WG47" s="5">
        <v>6619</v>
      </c>
      <c r="WH47" s="5">
        <v>6790</v>
      </c>
      <c r="WI47" s="5">
        <v>6080</v>
      </c>
      <c r="WJ47" s="5">
        <v>5602</v>
      </c>
      <c r="WK47" s="5">
        <v>6158</v>
      </c>
      <c r="WL47" s="5">
        <v>6112</v>
      </c>
      <c r="WM47" s="5">
        <v>20</v>
      </c>
      <c r="WN47" s="5">
        <v>3</v>
      </c>
      <c r="WO47" s="5">
        <v>18</v>
      </c>
      <c r="WP47" s="5">
        <v>16</v>
      </c>
      <c r="WQ47" s="5">
        <v>43</v>
      </c>
      <c r="WR47" s="5">
        <v>141</v>
      </c>
      <c r="WS47" s="5">
        <v>58</v>
      </c>
      <c r="WT47" s="5">
        <v>123</v>
      </c>
      <c r="WU47" s="5">
        <v>110</v>
      </c>
      <c r="WV47" s="5">
        <v>467</v>
      </c>
      <c r="WW47" s="5">
        <v>501</v>
      </c>
      <c r="WX47" s="5">
        <v>481</v>
      </c>
      <c r="WY47" s="5">
        <v>461</v>
      </c>
      <c r="WZ47" s="5">
        <v>382</v>
      </c>
      <c r="XA47" s="5">
        <v>254</v>
      </c>
      <c r="XB47" s="5">
        <v>289</v>
      </c>
      <c r="XC47" s="5">
        <v>375</v>
      </c>
      <c r="XD47" s="5">
        <v>345</v>
      </c>
      <c r="XE47" s="5">
        <v>474</v>
      </c>
      <c r="XF47" s="5">
        <v>482</v>
      </c>
      <c r="XG47" s="5">
        <v>387</v>
      </c>
      <c r="XH47" s="5">
        <v>421</v>
      </c>
      <c r="XI47" s="5">
        <v>193</v>
      </c>
      <c r="XJ47" s="5">
        <v>197</v>
      </c>
      <c r="XK47" s="5">
        <v>373</v>
      </c>
      <c r="XL47" s="5">
        <v>211</v>
      </c>
      <c r="XM47" s="5">
        <v>170</v>
      </c>
      <c r="XN47" s="5">
        <v>204</v>
      </c>
      <c r="XO47" s="5">
        <v>153</v>
      </c>
      <c r="XP47" s="5">
        <v>182</v>
      </c>
      <c r="XQ47" s="5">
        <v>161</v>
      </c>
      <c r="XR47" s="5">
        <v>132</v>
      </c>
      <c r="XS47" s="2">
        <v>19446</v>
      </c>
      <c r="XT47" s="3" t="s">
        <v>222</v>
      </c>
      <c r="XU47" s="3" t="s">
        <v>222</v>
      </c>
      <c r="XV47" s="3" t="s">
        <v>222</v>
      </c>
      <c r="XW47" s="3" t="s">
        <v>221</v>
      </c>
      <c r="XX47" s="3" t="s">
        <v>222</v>
      </c>
      <c r="XY47" s="3" t="s">
        <v>222</v>
      </c>
      <c r="XZ47" s="3" t="s">
        <v>250</v>
      </c>
    </row>
    <row r="48" spans="1:650" x14ac:dyDescent="0.3">
      <c r="A48" s="1" t="s">
        <v>46</v>
      </c>
      <c r="B48" s="2">
        <v>4057079</v>
      </c>
      <c r="C48" s="5">
        <v>8649</v>
      </c>
      <c r="D48" s="5">
        <v>11948</v>
      </c>
      <c r="E48" s="5">
        <v>27241</v>
      </c>
      <c r="F48" s="5">
        <v>7260</v>
      </c>
      <c r="G48" s="5">
        <v>2599</v>
      </c>
      <c r="H48" s="5">
        <v>7607</v>
      </c>
      <c r="I48" s="5">
        <v>3045</v>
      </c>
      <c r="J48" s="5">
        <v>7689</v>
      </c>
      <c r="K48" s="5">
        <v>2470</v>
      </c>
      <c r="L48" s="5">
        <v>16067</v>
      </c>
      <c r="M48" s="5">
        <v>2668</v>
      </c>
      <c r="N48" s="5">
        <v>3325</v>
      </c>
      <c r="O48" s="5">
        <v>3719</v>
      </c>
      <c r="P48" s="5">
        <v>5192</v>
      </c>
      <c r="Q48" s="5">
        <v>9788</v>
      </c>
      <c r="R48" s="5">
        <v>16495</v>
      </c>
      <c r="S48" s="5">
        <v>10162</v>
      </c>
      <c r="T48" s="5">
        <v>7158</v>
      </c>
      <c r="U48" s="5">
        <v>4344</v>
      </c>
      <c r="V48" s="5">
        <v>292</v>
      </c>
      <c r="W48" s="5">
        <v>769</v>
      </c>
      <c r="X48" s="5">
        <v>2106</v>
      </c>
      <c r="Y48" s="5">
        <v>0</v>
      </c>
      <c r="Z48" s="5">
        <v>0</v>
      </c>
      <c r="AA48" s="5">
        <v>0</v>
      </c>
      <c r="AB48" s="5">
        <v>0</v>
      </c>
      <c r="AC48" s="5">
        <v>0</v>
      </c>
      <c r="AD48" s="5">
        <v>0</v>
      </c>
      <c r="AE48" s="5">
        <v>0</v>
      </c>
      <c r="AF48" s="5">
        <v>0</v>
      </c>
      <c r="AG48" s="5">
        <v>0</v>
      </c>
      <c r="AH48" s="5">
        <v>0</v>
      </c>
      <c r="AI48" s="5">
        <v>0</v>
      </c>
      <c r="AJ48" s="5">
        <v>0</v>
      </c>
      <c r="AK48" s="5">
        <v>0</v>
      </c>
      <c r="AL48" s="5">
        <v>0</v>
      </c>
      <c r="AM48" s="5">
        <v>0</v>
      </c>
      <c r="AN48" s="5">
        <v>4414</v>
      </c>
      <c r="AO48" s="5">
        <v>48053</v>
      </c>
      <c r="AP48" s="5">
        <v>99214</v>
      </c>
      <c r="AQ48" s="5">
        <v>71368</v>
      </c>
      <c r="AR48" s="5">
        <v>-208172</v>
      </c>
      <c r="AS48" s="5">
        <v>578300</v>
      </c>
      <c r="AT48" s="5">
        <v>42368</v>
      </c>
      <c r="AU48" s="5">
        <v>304215</v>
      </c>
      <c r="AV48" s="5">
        <v>9741</v>
      </c>
      <c r="AW48" s="5">
        <v>68902</v>
      </c>
      <c r="AX48" s="5">
        <v>189267</v>
      </c>
      <c r="AY48" s="5">
        <v>78728</v>
      </c>
      <c r="AZ48" s="5">
        <v>147756</v>
      </c>
      <c r="BA48" s="5">
        <v>81732</v>
      </c>
      <c r="BB48" s="5">
        <v>44187</v>
      </c>
      <c r="BC48" s="5">
        <v>30668</v>
      </c>
      <c r="BD48" s="5">
        <v>28482</v>
      </c>
      <c r="BE48" s="5">
        <v>14419</v>
      </c>
      <c r="BF48" s="5">
        <v>22028</v>
      </c>
      <c r="BG48" s="5">
        <v>24628</v>
      </c>
      <c r="BH48" s="5">
        <v>44490</v>
      </c>
      <c r="BI48" s="5">
        <v>68086</v>
      </c>
      <c r="BJ48" s="5">
        <v>251114</v>
      </c>
      <c r="BK48" s="5">
        <v>1458037</v>
      </c>
      <c r="BL48" s="5">
        <v>23664</v>
      </c>
      <c r="BM48" s="5">
        <v>31058</v>
      </c>
      <c r="BN48" s="5">
        <v>47039</v>
      </c>
      <c r="BO48" s="5">
        <v>132607</v>
      </c>
      <c r="BP48" s="5">
        <v>206769</v>
      </c>
      <c r="BQ48" s="5">
        <v>49640</v>
      </c>
      <c r="BR48" s="5">
        <v>56486</v>
      </c>
      <c r="BS48" s="5">
        <v>55837</v>
      </c>
      <c r="BT48" s="5">
        <v>25832</v>
      </c>
      <c r="BU48" s="5">
        <v>45539</v>
      </c>
      <c r="BV48" s="5">
        <v>26234</v>
      </c>
      <c r="BW48" s="5">
        <v>12396</v>
      </c>
      <c r="BX48" s="5">
        <v>5851</v>
      </c>
      <c r="BY48" s="5">
        <v>24189</v>
      </c>
      <c r="BZ48" s="5">
        <v>28317</v>
      </c>
      <c r="CA48" s="5">
        <v>20131</v>
      </c>
      <c r="CB48" s="5">
        <v>30145</v>
      </c>
      <c r="CC48" s="5">
        <v>30769</v>
      </c>
      <c r="CD48" s="5">
        <v>18428</v>
      </c>
      <c r="CE48" s="5">
        <v>13847</v>
      </c>
      <c r="CF48" s="5">
        <v>5484</v>
      </c>
      <c r="CG48" s="5">
        <v>32466</v>
      </c>
      <c r="CH48" s="5">
        <v>9127</v>
      </c>
      <c r="CI48" s="5">
        <v>8400</v>
      </c>
      <c r="CJ48" s="5">
        <v>15599</v>
      </c>
      <c r="CK48" s="5">
        <v>10345</v>
      </c>
      <c r="CL48" s="5">
        <v>11825</v>
      </c>
      <c r="CM48" s="5">
        <v>10751</v>
      </c>
      <c r="CN48" s="5">
        <v>18900</v>
      </c>
      <c r="CO48" s="5">
        <v>20465</v>
      </c>
      <c r="CP48" s="5">
        <v>19732</v>
      </c>
      <c r="CQ48" s="5">
        <v>29675</v>
      </c>
      <c r="CR48" s="5">
        <v>9535</v>
      </c>
      <c r="CS48" s="5">
        <v>4918</v>
      </c>
      <c r="CT48" s="5">
        <v>1858</v>
      </c>
      <c r="CU48" s="5">
        <v>278444</v>
      </c>
      <c r="CV48" s="5">
        <v>207518</v>
      </c>
      <c r="CW48" s="5">
        <v>205811</v>
      </c>
      <c r="CX48" s="5">
        <v>180888</v>
      </c>
      <c r="CY48" s="5">
        <v>105920</v>
      </c>
      <c r="CZ48" s="5">
        <v>80946</v>
      </c>
      <c r="DA48" s="5">
        <v>113700</v>
      </c>
      <c r="DB48" s="5">
        <v>141800</v>
      </c>
      <c r="DC48" s="5">
        <v>108519</v>
      </c>
      <c r="DD48" s="5">
        <v>93289</v>
      </c>
      <c r="DE48" s="5">
        <v>93883</v>
      </c>
      <c r="DF48" s="5">
        <v>75706</v>
      </c>
      <c r="DG48" s="5">
        <v>105803</v>
      </c>
      <c r="DH48" s="5">
        <v>50546</v>
      </c>
      <c r="DI48" s="5">
        <v>59085</v>
      </c>
      <c r="DJ48" s="5">
        <v>76940</v>
      </c>
      <c r="DK48" s="5">
        <v>59803</v>
      </c>
      <c r="DL48" s="5">
        <v>57705</v>
      </c>
      <c r="DM48" s="5">
        <v>61082</v>
      </c>
      <c r="DN48" s="5">
        <v>61624</v>
      </c>
      <c r="DO48" s="5">
        <v>52276</v>
      </c>
      <c r="DP48" s="5">
        <v>54473</v>
      </c>
      <c r="DQ48" s="5">
        <v>52102</v>
      </c>
      <c r="DR48" s="5">
        <v>48768</v>
      </c>
      <c r="DS48" s="5">
        <v>49714</v>
      </c>
      <c r="DT48" s="5">
        <v>60810</v>
      </c>
      <c r="DU48" s="5">
        <v>66574</v>
      </c>
      <c r="DV48" s="5">
        <v>53404</v>
      </c>
      <c r="DW48" s="5">
        <v>56190</v>
      </c>
      <c r="DX48" s="5">
        <v>42326</v>
      </c>
      <c r="DY48" s="5">
        <v>45169</v>
      </c>
      <c r="DZ48" s="5">
        <v>47111</v>
      </c>
      <c r="EA48" s="5">
        <v>29919</v>
      </c>
      <c r="EB48" s="5">
        <v>26781</v>
      </c>
      <c r="EC48" s="5">
        <v>8075</v>
      </c>
      <c r="ED48" s="5">
        <v>18465</v>
      </c>
      <c r="EE48" s="5">
        <v>6854</v>
      </c>
      <c r="EF48" s="5">
        <v>21846</v>
      </c>
      <c r="EG48" s="5">
        <v>34029</v>
      </c>
      <c r="EH48" s="5">
        <v>42450</v>
      </c>
      <c r="EI48" s="5">
        <v>10871</v>
      </c>
      <c r="EJ48" s="5">
        <v>39838</v>
      </c>
      <c r="EK48" s="5">
        <v>27462</v>
      </c>
      <c r="EL48" s="5">
        <v>2187</v>
      </c>
      <c r="EM48" s="5">
        <v>1823</v>
      </c>
      <c r="EN48" s="5">
        <v>1010</v>
      </c>
      <c r="EO48" s="5">
        <v>-134</v>
      </c>
      <c r="EP48" s="5">
        <v>3711</v>
      </c>
      <c r="EQ48" s="5">
        <v>1419</v>
      </c>
      <c r="ER48" s="5">
        <v>1969</v>
      </c>
      <c r="ES48" s="5">
        <v>2126</v>
      </c>
      <c r="ET48" s="5">
        <v>1967</v>
      </c>
      <c r="EU48" s="5">
        <v>1438</v>
      </c>
      <c r="EV48" s="5">
        <v>463</v>
      </c>
      <c r="EW48" s="5">
        <v>1234</v>
      </c>
      <c r="EX48" s="5">
        <v>923</v>
      </c>
      <c r="EY48" s="5">
        <v>518</v>
      </c>
      <c r="EZ48" s="5">
        <v>1703</v>
      </c>
      <c r="FA48" s="5">
        <v>3403</v>
      </c>
      <c r="FB48" s="5">
        <v>4677</v>
      </c>
      <c r="FC48" s="5">
        <v>8788</v>
      </c>
      <c r="FD48" s="5">
        <v>6073</v>
      </c>
      <c r="FE48" s="5">
        <v>3891</v>
      </c>
      <c r="FF48" s="5">
        <v>4621</v>
      </c>
      <c r="FG48" s="5">
        <v>0</v>
      </c>
      <c r="FH48" s="5">
        <v>0</v>
      </c>
      <c r="FI48" s="5">
        <v>0</v>
      </c>
      <c r="FJ48" s="5">
        <v>0</v>
      </c>
      <c r="FK48" s="5">
        <v>0</v>
      </c>
      <c r="FL48" s="5">
        <v>0</v>
      </c>
      <c r="FM48" s="5">
        <v>0</v>
      </c>
      <c r="FN48" s="5">
        <v>0</v>
      </c>
      <c r="FO48" s="5">
        <v>0</v>
      </c>
      <c r="FP48" s="5">
        <v>0</v>
      </c>
      <c r="FQ48" s="5">
        <v>0</v>
      </c>
      <c r="FR48" s="5">
        <v>0</v>
      </c>
      <c r="FS48" s="5">
        <v>0</v>
      </c>
      <c r="FT48" s="5">
        <v>0</v>
      </c>
      <c r="FU48" s="5" t="s">
        <v>220</v>
      </c>
      <c r="FV48" s="5" t="s">
        <v>220</v>
      </c>
      <c r="FW48" s="5" t="s">
        <v>220</v>
      </c>
      <c r="FX48" s="5" t="s">
        <v>220</v>
      </c>
      <c r="FY48" s="5" t="s">
        <v>220</v>
      </c>
      <c r="FZ48" s="5" t="s">
        <v>220</v>
      </c>
      <c r="GA48" s="5" t="s">
        <v>220</v>
      </c>
      <c r="GB48" s="5" t="s">
        <v>220</v>
      </c>
      <c r="GC48" s="5" t="s">
        <v>220</v>
      </c>
      <c r="GD48" s="5" t="s">
        <v>220</v>
      </c>
      <c r="GE48" s="5" t="s">
        <v>220</v>
      </c>
      <c r="GF48" s="5" t="s">
        <v>220</v>
      </c>
      <c r="GG48" s="5" t="s">
        <v>220</v>
      </c>
      <c r="GH48" s="5" t="s">
        <v>220</v>
      </c>
      <c r="GI48" s="5" t="s">
        <v>220</v>
      </c>
      <c r="GJ48" s="5" t="s">
        <v>220</v>
      </c>
      <c r="GK48" s="5" t="s">
        <v>220</v>
      </c>
      <c r="GL48" s="5" t="s">
        <v>220</v>
      </c>
      <c r="GM48" s="5">
        <v>449618</v>
      </c>
      <c r="GN48" s="5">
        <v>485099</v>
      </c>
      <c r="GO48" s="5">
        <v>290767</v>
      </c>
      <c r="GP48" s="5">
        <v>263098</v>
      </c>
      <c r="GQ48" s="5">
        <v>171210</v>
      </c>
      <c r="GR48" s="5">
        <v>140645</v>
      </c>
      <c r="GS48" s="5">
        <v>244366</v>
      </c>
      <c r="GT48" s="5">
        <v>317387</v>
      </c>
      <c r="GU48" s="5">
        <v>205625</v>
      </c>
      <c r="GV48" s="5">
        <v>-53127</v>
      </c>
      <c r="GW48" s="5">
        <v>726502</v>
      </c>
      <c r="GX48" s="5">
        <v>151904</v>
      </c>
      <c r="GY48" s="5">
        <v>435690</v>
      </c>
      <c r="GZ48" s="5">
        <v>96634</v>
      </c>
      <c r="HA48" s="5">
        <v>168410</v>
      </c>
      <c r="HB48" s="5">
        <v>304842</v>
      </c>
      <c r="HC48" s="5">
        <v>163959</v>
      </c>
      <c r="HD48" s="5">
        <v>220071</v>
      </c>
      <c r="HE48" s="5">
        <v>181749</v>
      </c>
      <c r="HF48" s="5">
        <v>117197</v>
      </c>
      <c r="HG48" s="5">
        <v>93550</v>
      </c>
      <c r="HH48" s="5">
        <v>101123</v>
      </c>
      <c r="HI48" s="5">
        <v>78101</v>
      </c>
      <c r="HJ48" s="5">
        <v>83545</v>
      </c>
      <c r="HK48" s="5">
        <v>85611</v>
      </c>
      <c r="HL48" s="5">
        <v>125902</v>
      </c>
      <c r="HM48" s="5">
        <v>158528</v>
      </c>
      <c r="HN48" s="5">
        <v>328794</v>
      </c>
      <c r="HO48" s="5">
        <v>1554592</v>
      </c>
      <c r="HP48" s="5">
        <v>81598</v>
      </c>
      <c r="HQ48" s="5">
        <v>85036</v>
      </c>
      <c r="HR48" s="5">
        <v>100629</v>
      </c>
      <c r="HS48" s="5">
        <v>297761</v>
      </c>
      <c r="HT48" s="5">
        <v>309760</v>
      </c>
      <c r="HU48" s="5">
        <v>359765</v>
      </c>
      <c r="HV48" s="5">
        <v>405609</v>
      </c>
      <c r="HW48" s="5">
        <v>360831</v>
      </c>
      <c r="HX48" s="5">
        <v>692878</v>
      </c>
      <c r="HY48" s="5">
        <v>946289</v>
      </c>
      <c r="HZ48" s="5">
        <v>995106</v>
      </c>
      <c r="IA48" s="5">
        <v>864138</v>
      </c>
      <c r="IB48" s="5">
        <v>991584</v>
      </c>
      <c r="IC48" s="5">
        <v>1110961</v>
      </c>
      <c r="ID48" s="5">
        <v>1175742</v>
      </c>
      <c r="IE48" s="5">
        <v>1413950</v>
      </c>
      <c r="IF48" s="5">
        <v>6618349</v>
      </c>
      <c r="IG48" s="5">
        <v>9201812</v>
      </c>
      <c r="IH48" s="5">
        <v>7647301</v>
      </c>
      <c r="II48" s="5">
        <v>5442624</v>
      </c>
      <c r="IJ48" s="5">
        <v>3308340</v>
      </c>
      <c r="IK48" s="5">
        <v>3023075</v>
      </c>
      <c r="IL48" s="5">
        <v>1613641</v>
      </c>
      <c r="IM48" s="5">
        <v>1119347</v>
      </c>
      <c r="IN48" s="5">
        <v>1464099</v>
      </c>
      <c r="IO48" s="5">
        <v>939537</v>
      </c>
      <c r="IP48" s="5">
        <v>463223</v>
      </c>
      <c r="IQ48" s="5">
        <v>431181</v>
      </c>
      <c r="IR48" s="5">
        <v>388060</v>
      </c>
      <c r="IS48" s="5">
        <v>391997</v>
      </c>
      <c r="IT48" s="5">
        <v>380134</v>
      </c>
      <c r="IU48" s="5">
        <v>390075</v>
      </c>
      <c r="IV48" s="5">
        <v>407048</v>
      </c>
      <c r="IW48" s="5">
        <v>337200</v>
      </c>
      <c r="IX48" s="5">
        <v>316755</v>
      </c>
      <c r="IY48" s="5">
        <v>56</v>
      </c>
      <c r="IZ48" s="5">
        <v>0</v>
      </c>
      <c r="JA48" s="5">
        <v>0</v>
      </c>
      <c r="JB48" s="5">
        <v>6</v>
      </c>
      <c r="JC48" s="5">
        <v>510</v>
      </c>
      <c r="JD48" s="5">
        <v>31731</v>
      </c>
      <c r="JE48" s="5">
        <v>77271</v>
      </c>
      <c r="JF48" s="5">
        <v>89703</v>
      </c>
      <c r="JG48" s="5">
        <v>130592</v>
      </c>
      <c r="JH48" s="5">
        <v>131739</v>
      </c>
      <c r="JI48" s="5">
        <v>83248</v>
      </c>
      <c r="JJ48" s="5">
        <v>105090</v>
      </c>
      <c r="JK48" s="5">
        <v>94712</v>
      </c>
      <c r="JL48" s="5">
        <v>62462</v>
      </c>
      <c r="JM48" s="5">
        <v>65633</v>
      </c>
      <c r="JN48" s="5">
        <v>70637</v>
      </c>
      <c r="JO48" s="5">
        <v>55466</v>
      </c>
      <c r="JP48" s="5">
        <v>48518</v>
      </c>
      <c r="JQ48" s="5">
        <v>53005</v>
      </c>
      <c r="JR48" s="5">
        <v>59030</v>
      </c>
      <c r="JS48" s="5">
        <v>59095</v>
      </c>
      <c r="JT48" s="5">
        <v>55223</v>
      </c>
      <c r="JU48" s="5">
        <v>52902</v>
      </c>
      <c r="JV48" s="5">
        <v>57297</v>
      </c>
      <c r="JW48" s="5">
        <v>56456</v>
      </c>
      <c r="JX48" s="5">
        <v>62206</v>
      </c>
      <c r="JY48" s="5">
        <v>60541</v>
      </c>
      <c r="JZ48" s="5">
        <v>58770</v>
      </c>
      <c r="KA48" s="5">
        <v>67787</v>
      </c>
      <c r="KB48" s="5">
        <v>67988</v>
      </c>
      <c r="KC48" s="5">
        <v>63654</v>
      </c>
      <c r="KD48" s="5">
        <v>64779</v>
      </c>
      <c r="KE48" s="5">
        <v>34421</v>
      </c>
      <c r="KF48" s="5">
        <v>-1182</v>
      </c>
      <c r="KG48" s="5">
        <v>39759</v>
      </c>
      <c r="KH48" s="5">
        <v>40014</v>
      </c>
      <c r="KI48" s="5">
        <v>23240</v>
      </c>
      <c r="KJ48" s="5">
        <v>25464</v>
      </c>
      <c r="KK48" s="5">
        <v>18100</v>
      </c>
      <c r="KL48" s="5">
        <v>4165</v>
      </c>
      <c r="KM48" s="5">
        <v>32225</v>
      </c>
      <c r="KN48" s="5">
        <v>11651</v>
      </c>
      <c r="KO48" s="5">
        <v>16277</v>
      </c>
      <c r="KP48" s="5">
        <v>10519</v>
      </c>
      <c r="KQ48" s="5">
        <v>14659</v>
      </c>
      <c r="KR48" s="5">
        <v>9957</v>
      </c>
      <c r="KS48" s="5">
        <v>23037</v>
      </c>
      <c r="KT48" s="5">
        <v>22224</v>
      </c>
      <c r="KU48" s="5">
        <v>10110</v>
      </c>
      <c r="KV48" s="5">
        <v>41316</v>
      </c>
      <c r="KW48" s="5">
        <v>2038</v>
      </c>
      <c r="KX48" s="5">
        <v>18987</v>
      </c>
      <c r="KY48" s="5">
        <v>9053</v>
      </c>
      <c r="KZ48" s="5">
        <v>8949</v>
      </c>
      <c r="LA48" s="5">
        <v>6278</v>
      </c>
      <c r="LB48" s="5">
        <v>6696</v>
      </c>
      <c r="LC48" s="5">
        <v>5545</v>
      </c>
      <c r="LD48" s="5">
        <v>5584</v>
      </c>
      <c r="LE48" s="5">
        <v>4249</v>
      </c>
      <c r="LF48" s="5">
        <v>3886</v>
      </c>
      <c r="LG48" s="5">
        <v>3937</v>
      </c>
      <c r="LH48" s="5">
        <v>3678</v>
      </c>
      <c r="LI48" s="5">
        <v>3484</v>
      </c>
      <c r="LJ48" s="5">
        <v>3142</v>
      </c>
      <c r="LK48" s="5">
        <v>8235</v>
      </c>
      <c r="LL48" s="5">
        <v>8997</v>
      </c>
      <c r="LM48" s="5">
        <v>8318</v>
      </c>
      <c r="LN48" s="5">
        <v>10334</v>
      </c>
      <c r="LO48" s="5">
        <v>8736</v>
      </c>
      <c r="LP48" s="5">
        <v>7849</v>
      </c>
      <c r="LQ48" s="5">
        <v>7024</v>
      </c>
      <c r="LR48" s="5">
        <v>7042</v>
      </c>
      <c r="LS48" s="5">
        <v>6655</v>
      </c>
      <c r="LT48" s="5">
        <v>6308</v>
      </c>
      <c r="LU48" s="5">
        <v>8864</v>
      </c>
      <c r="LV48" s="5">
        <v>3761</v>
      </c>
      <c r="LW48" s="5">
        <v>5542</v>
      </c>
      <c r="LX48" s="5">
        <v>4786</v>
      </c>
      <c r="LY48" s="5">
        <v>6884</v>
      </c>
      <c r="LZ48" s="5">
        <v>5378</v>
      </c>
      <c r="MA48" s="5">
        <v>4170</v>
      </c>
      <c r="MB48" s="5">
        <v>4768</v>
      </c>
      <c r="MC48" s="5">
        <v>4798</v>
      </c>
      <c r="MD48" s="5">
        <v>4231</v>
      </c>
      <c r="ME48" s="5">
        <v>3872</v>
      </c>
      <c r="MF48" s="5">
        <v>3679</v>
      </c>
      <c r="MG48" s="5">
        <v>4676</v>
      </c>
      <c r="MH48" s="5">
        <v>4380</v>
      </c>
      <c r="MI48" s="5">
        <v>3214</v>
      </c>
      <c r="MJ48" s="5">
        <v>4331</v>
      </c>
      <c r="MK48" s="5">
        <v>4961</v>
      </c>
      <c r="ML48" s="5">
        <v>3437</v>
      </c>
      <c r="MM48" s="5">
        <v>3767</v>
      </c>
      <c r="MN48" s="5">
        <v>2968</v>
      </c>
      <c r="MO48" s="5">
        <v>3390</v>
      </c>
      <c r="MP48" s="5">
        <v>3201</v>
      </c>
      <c r="MQ48" s="5">
        <v>0</v>
      </c>
      <c r="MR48" s="5">
        <v>0</v>
      </c>
      <c r="MS48" s="5">
        <v>65</v>
      </c>
      <c r="MT48" s="5">
        <v>45</v>
      </c>
      <c r="MU48" s="5">
        <v>86</v>
      </c>
      <c r="MV48" s="5">
        <v>660</v>
      </c>
      <c r="MW48" s="5">
        <v>1136</v>
      </c>
      <c r="MX48" s="5">
        <v>1306</v>
      </c>
      <c r="MY48" s="5">
        <v>3172</v>
      </c>
      <c r="MZ48" s="5">
        <v>4045</v>
      </c>
      <c r="NA48" s="5">
        <v>5264</v>
      </c>
      <c r="NB48" s="5">
        <v>4342</v>
      </c>
      <c r="NC48" s="5">
        <v>4364</v>
      </c>
      <c r="ND48" s="5">
        <v>3791</v>
      </c>
      <c r="NE48" s="5" t="s">
        <v>220</v>
      </c>
      <c r="NF48" s="5" t="s">
        <v>220</v>
      </c>
      <c r="NG48" s="5" t="s">
        <v>220</v>
      </c>
      <c r="NH48" s="5" t="s">
        <v>220</v>
      </c>
      <c r="NI48" s="5" t="s">
        <v>220</v>
      </c>
      <c r="NJ48" s="5" t="s">
        <v>220</v>
      </c>
      <c r="NK48" s="5" t="s">
        <v>220</v>
      </c>
      <c r="NL48" s="5" t="s">
        <v>220</v>
      </c>
      <c r="NM48" s="5" t="s">
        <v>220</v>
      </c>
      <c r="NN48" s="5" t="s">
        <v>220</v>
      </c>
      <c r="NO48" s="5" t="s">
        <v>220</v>
      </c>
      <c r="NP48" s="5" t="s">
        <v>220</v>
      </c>
      <c r="NQ48" s="5" t="s">
        <v>220</v>
      </c>
      <c r="NR48" s="5" t="s">
        <v>220</v>
      </c>
      <c r="NS48" s="5" t="s">
        <v>220</v>
      </c>
      <c r="NT48" s="5" t="s">
        <v>220</v>
      </c>
      <c r="NU48" s="5" t="s">
        <v>220</v>
      </c>
      <c r="NV48" s="5" t="s">
        <v>220</v>
      </c>
      <c r="NW48" s="5">
        <v>0</v>
      </c>
      <c r="NX48" s="5">
        <v>0</v>
      </c>
      <c r="NY48" s="5">
        <v>0</v>
      </c>
      <c r="NZ48" s="5">
        <v>0</v>
      </c>
      <c r="OA48" s="5">
        <v>0</v>
      </c>
      <c r="OB48" s="5">
        <v>0</v>
      </c>
      <c r="OC48" s="5">
        <v>0</v>
      </c>
      <c r="OD48" s="5">
        <v>0</v>
      </c>
      <c r="OE48" s="5">
        <v>0</v>
      </c>
      <c r="OF48" s="5">
        <v>0</v>
      </c>
      <c r="OG48" s="5">
        <v>0</v>
      </c>
      <c r="OH48" s="5">
        <v>0</v>
      </c>
      <c r="OI48" s="5">
        <v>0</v>
      </c>
      <c r="OJ48" s="5">
        <v>0</v>
      </c>
      <c r="OK48" s="5" t="s">
        <v>220</v>
      </c>
      <c r="OL48" s="5" t="s">
        <v>220</v>
      </c>
      <c r="OM48" s="5" t="s">
        <v>220</v>
      </c>
      <c r="ON48" s="5" t="s">
        <v>220</v>
      </c>
      <c r="OO48" s="5" t="s">
        <v>220</v>
      </c>
      <c r="OP48" s="5" t="s">
        <v>220</v>
      </c>
      <c r="OQ48" s="5" t="s">
        <v>220</v>
      </c>
      <c r="OR48" s="5" t="s">
        <v>220</v>
      </c>
      <c r="OS48" s="5" t="s">
        <v>220</v>
      </c>
      <c r="OT48" s="5" t="s">
        <v>220</v>
      </c>
      <c r="OU48" s="5" t="s">
        <v>220</v>
      </c>
      <c r="OV48" s="5" t="s">
        <v>220</v>
      </c>
      <c r="OW48" s="5" t="s">
        <v>220</v>
      </c>
      <c r="OX48" s="5" t="s">
        <v>220</v>
      </c>
      <c r="OY48" s="5" t="s">
        <v>220</v>
      </c>
      <c r="OZ48" s="5" t="s">
        <v>220</v>
      </c>
      <c r="PA48" s="5" t="s">
        <v>220</v>
      </c>
      <c r="PB48" s="5" t="s">
        <v>220</v>
      </c>
      <c r="PC48" s="5">
        <v>30352</v>
      </c>
      <c r="PD48" s="5">
        <v>31321</v>
      </c>
      <c r="PE48" s="5">
        <v>32794</v>
      </c>
      <c r="PF48" s="5">
        <v>35661</v>
      </c>
      <c r="PG48" s="5">
        <v>27519</v>
      </c>
      <c r="PH48" s="5">
        <v>25167</v>
      </c>
      <c r="PI48" s="5">
        <v>22748</v>
      </c>
      <c r="PJ48" s="5">
        <v>22471</v>
      </c>
      <c r="PK48" s="5">
        <v>23272</v>
      </c>
      <c r="PL48" s="5">
        <v>20676</v>
      </c>
      <c r="PM48" s="5">
        <v>23282</v>
      </c>
      <c r="PN48" s="5">
        <v>17883</v>
      </c>
      <c r="PO48" s="5">
        <v>14661</v>
      </c>
      <c r="PP48" s="5">
        <v>10623</v>
      </c>
      <c r="PQ48" s="5">
        <v>11588</v>
      </c>
      <c r="PR48" s="5">
        <v>11478</v>
      </c>
      <c r="PS48" s="5">
        <v>11818</v>
      </c>
      <c r="PT48" s="5">
        <v>11709</v>
      </c>
      <c r="PU48" s="5">
        <v>13014</v>
      </c>
      <c r="PV48" s="5">
        <v>11580</v>
      </c>
      <c r="PW48" s="5">
        <v>11256</v>
      </c>
      <c r="PX48" s="5">
        <v>13200</v>
      </c>
      <c r="PY48" s="5">
        <v>11543</v>
      </c>
      <c r="PZ48" s="5">
        <v>14309</v>
      </c>
      <c r="QA48" s="5">
        <v>21881</v>
      </c>
      <c r="QB48" s="5">
        <v>24907</v>
      </c>
      <c r="QC48" s="5">
        <v>21440</v>
      </c>
      <c r="QD48" s="5">
        <v>20871</v>
      </c>
      <c r="QE48" s="5">
        <v>22484</v>
      </c>
      <c r="QF48" s="5">
        <v>20007</v>
      </c>
      <c r="QG48" s="5">
        <v>17347</v>
      </c>
      <c r="QH48" s="5">
        <v>15450</v>
      </c>
      <c r="QI48" s="5">
        <v>52803</v>
      </c>
      <c r="QJ48" s="5">
        <v>48253</v>
      </c>
      <c r="QK48" s="5">
        <v>61536</v>
      </c>
      <c r="QL48" s="5">
        <v>46376</v>
      </c>
      <c r="QM48" s="5">
        <v>40712</v>
      </c>
      <c r="QN48" s="5">
        <v>37601</v>
      </c>
      <c r="QO48" s="5">
        <v>34797</v>
      </c>
      <c r="QP48" s="5">
        <v>45543</v>
      </c>
      <c r="QQ48" s="5">
        <v>36963</v>
      </c>
      <c r="QR48" s="5">
        <v>44999</v>
      </c>
      <c r="QS48" s="5">
        <v>34124</v>
      </c>
      <c r="QT48" s="5">
        <v>35744</v>
      </c>
      <c r="QU48" s="5">
        <v>34718</v>
      </c>
      <c r="QV48" s="5">
        <v>24384</v>
      </c>
      <c r="QW48" s="5">
        <v>24929</v>
      </c>
      <c r="QX48" s="5">
        <v>28223</v>
      </c>
      <c r="QY48" s="5">
        <v>22678</v>
      </c>
      <c r="QZ48" s="5">
        <v>21680</v>
      </c>
      <c r="RA48" s="5">
        <v>22701</v>
      </c>
      <c r="RB48" s="5">
        <v>20930</v>
      </c>
      <c r="RC48" s="5">
        <v>20607</v>
      </c>
      <c r="RD48" s="5">
        <v>18840</v>
      </c>
      <c r="RE48" s="5">
        <v>19104</v>
      </c>
      <c r="RF48" s="5">
        <v>20324</v>
      </c>
      <c r="RG48" s="5">
        <v>21738</v>
      </c>
      <c r="RH48" s="5">
        <v>24760</v>
      </c>
      <c r="RI48" s="5">
        <v>26078</v>
      </c>
      <c r="RJ48" s="5">
        <v>24479</v>
      </c>
      <c r="RK48" s="5">
        <v>25804</v>
      </c>
      <c r="RL48" s="5">
        <v>24664</v>
      </c>
      <c r="RM48" s="5">
        <v>22997</v>
      </c>
      <c r="RN48" s="5">
        <v>18686</v>
      </c>
      <c r="RO48" s="5">
        <v>23803</v>
      </c>
      <c r="RP48" s="5">
        <v>22327</v>
      </c>
      <c r="RQ48" s="5">
        <v>21576</v>
      </c>
      <c r="RR48" s="5">
        <v>23016</v>
      </c>
      <c r="RS48" s="5">
        <v>29239</v>
      </c>
      <c r="RT48" s="5">
        <v>26830</v>
      </c>
      <c r="RU48" s="5">
        <v>30150</v>
      </c>
      <c r="RV48" s="5">
        <v>25453</v>
      </c>
      <c r="RW48" s="5">
        <v>34659</v>
      </c>
      <c r="RX48" s="5">
        <v>50773</v>
      </c>
      <c r="RY48" s="5">
        <v>42814</v>
      </c>
      <c r="RZ48" s="5">
        <v>56488</v>
      </c>
      <c r="SA48" s="5">
        <v>43718</v>
      </c>
      <c r="SB48" s="5">
        <v>43696</v>
      </c>
      <c r="SC48" s="5">
        <v>43365</v>
      </c>
      <c r="SD48" s="5">
        <v>33517</v>
      </c>
      <c r="SE48" s="5">
        <v>31052</v>
      </c>
      <c r="SF48" s="5">
        <v>29720</v>
      </c>
      <c r="SG48" s="5">
        <v>30439</v>
      </c>
      <c r="SH48" s="5">
        <v>36222</v>
      </c>
      <c r="SI48" s="5">
        <v>35509</v>
      </c>
      <c r="SJ48" s="5">
        <v>33904</v>
      </c>
      <c r="SK48" s="5">
        <v>32073</v>
      </c>
      <c r="SL48" s="5">
        <v>32490</v>
      </c>
      <c r="SM48" s="5">
        <v>37030</v>
      </c>
      <c r="SN48" s="5">
        <v>37084</v>
      </c>
      <c r="SO48" s="5">
        <v>34385</v>
      </c>
      <c r="SP48" s="5">
        <v>31441</v>
      </c>
      <c r="SQ48" s="5">
        <v>32996</v>
      </c>
      <c r="SR48" s="5">
        <v>28617</v>
      </c>
      <c r="SS48" s="5">
        <v>27521</v>
      </c>
      <c r="ST48" s="5">
        <v>27348</v>
      </c>
      <c r="SU48" s="5">
        <v>3242</v>
      </c>
      <c r="SV48" s="5">
        <v>2744</v>
      </c>
      <c r="SW48" s="5">
        <v>3481</v>
      </c>
      <c r="SX48" s="5">
        <v>3710</v>
      </c>
      <c r="SY48" s="5">
        <v>3640</v>
      </c>
      <c r="SZ48" s="5">
        <v>4769</v>
      </c>
      <c r="TA48" s="5">
        <v>7122</v>
      </c>
      <c r="TB48" s="5">
        <v>10370</v>
      </c>
      <c r="TC48" s="5">
        <v>15641</v>
      </c>
      <c r="TD48" s="5">
        <v>8734</v>
      </c>
      <c r="TE48" s="5">
        <v>4102</v>
      </c>
      <c r="TF48" s="5">
        <v>4872</v>
      </c>
      <c r="TG48" s="5">
        <v>5663</v>
      </c>
      <c r="TH48" s="5">
        <v>3713</v>
      </c>
      <c r="TI48" s="5">
        <v>4491</v>
      </c>
      <c r="TJ48" s="5">
        <v>2316</v>
      </c>
      <c r="TK48" s="5">
        <v>2389</v>
      </c>
      <c r="TL48" s="5">
        <v>711</v>
      </c>
      <c r="TM48" s="5">
        <v>554</v>
      </c>
      <c r="TN48" s="5">
        <v>1177</v>
      </c>
      <c r="TO48" s="5">
        <v>2720</v>
      </c>
      <c r="TP48" s="5">
        <v>3190</v>
      </c>
      <c r="TQ48" s="5">
        <v>7008</v>
      </c>
      <c r="TR48" s="5">
        <v>7656</v>
      </c>
      <c r="TS48" s="5">
        <v>10126</v>
      </c>
      <c r="TT48" s="5">
        <v>11544</v>
      </c>
      <c r="TU48" s="5">
        <v>7143</v>
      </c>
      <c r="TV48" s="5">
        <v>6014</v>
      </c>
      <c r="TW48" s="5">
        <v>5894</v>
      </c>
      <c r="TX48" s="5">
        <v>4264</v>
      </c>
      <c r="TY48" s="5">
        <v>2451</v>
      </c>
      <c r="TZ48" s="5">
        <v>1198</v>
      </c>
      <c r="UA48" s="5">
        <v>3903</v>
      </c>
      <c r="UB48" s="5">
        <v>4034</v>
      </c>
      <c r="UC48" s="5">
        <v>3289</v>
      </c>
      <c r="UD48" s="5">
        <v>3042</v>
      </c>
      <c r="UE48" s="5">
        <v>2953</v>
      </c>
      <c r="UF48" s="5">
        <v>1700</v>
      </c>
      <c r="UG48" s="5">
        <v>318</v>
      </c>
      <c r="UH48" s="5">
        <v>472</v>
      </c>
      <c r="UI48" s="5">
        <v>410</v>
      </c>
      <c r="UJ48" s="5">
        <v>350</v>
      </c>
      <c r="UK48" s="5">
        <v>71</v>
      </c>
      <c r="UL48" s="5">
        <v>2</v>
      </c>
      <c r="UM48" s="5">
        <v>11</v>
      </c>
      <c r="UN48" s="5">
        <v>55</v>
      </c>
      <c r="UO48" s="5">
        <v>669</v>
      </c>
      <c r="UP48" s="5">
        <v>2064</v>
      </c>
      <c r="UQ48" s="5">
        <v>1888</v>
      </c>
      <c r="UR48" s="5">
        <v>4033</v>
      </c>
      <c r="US48" s="5">
        <v>5962</v>
      </c>
      <c r="UT48" s="5">
        <v>9382</v>
      </c>
      <c r="UU48" s="5">
        <v>9475</v>
      </c>
      <c r="UV48" s="5">
        <v>9723</v>
      </c>
      <c r="UW48" s="5">
        <v>5823</v>
      </c>
      <c r="UX48" s="5">
        <v>2227</v>
      </c>
      <c r="UY48" s="5">
        <v>720</v>
      </c>
      <c r="UZ48" s="5">
        <v>878</v>
      </c>
      <c r="VA48" s="5">
        <v>818</v>
      </c>
      <c r="VB48" s="5">
        <v>857</v>
      </c>
      <c r="VC48" s="5">
        <v>882</v>
      </c>
      <c r="VD48" s="5">
        <v>872</v>
      </c>
      <c r="VE48" s="5">
        <v>929</v>
      </c>
      <c r="VF48" s="5">
        <v>372</v>
      </c>
      <c r="VG48" s="5">
        <v>61130</v>
      </c>
      <c r="VH48" s="5">
        <v>51803</v>
      </c>
      <c r="VI48" s="5">
        <v>54989</v>
      </c>
      <c r="VJ48" s="5">
        <v>52889</v>
      </c>
      <c r="VK48" s="5">
        <v>84484</v>
      </c>
      <c r="VL48" s="5">
        <v>78779</v>
      </c>
      <c r="VM48" s="5">
        <v>142130</v>
      </c>
      <c r="VN48" s="5">
        <v>160019</v>
      </c>
      <c r="VO48" s="5">
        <v>157534</v>
      </c>
      <c r="VP48" s="5">
        <v>198687</v>
      </c>
      <c r="VQ48" s="5">
        <v>207072</v>
      </c>
      <c r="VR48" s="5">
        <v>216368</v>
      </c>
      <c r="VS48" s="5">
        <v>239951</v>
      </c>
      <c r="VT48" s="5">
        <v>255040</v>
      </c>
      <c r="VU48" s="5">
        <v>204811</v>
      </c>
      <c r="VV48" s="5">
        <v>174182</v>
      </c>
      <c r="VW48" s="5">
        <v>138333</v>
      </c>
      <c r="VX48" s="5">
        <v>155055</v>
      </c>
      <c r="VY48" s="5">
        <v>108273</v>
      </c>
      <c r="VZ48" s="5">
        <v>124825</v>
      </c>
      <c r="WA48" s="5">
        <v>100349</v>
      </c>
      <c r="WB48" s="5">
        <v>80239</v>
      </c>
      <c r="WC48" s="5">
        <v>96014</v>
      </c>
      <c r="WD48" s="5">
        <v>118877</v>
      </c>
      <c r="WE48" s="5">
        <v>78506</v>
      </c>
      <c r="WF48" s="5">
        <v>103882</v>
      </c>
      <c r="WG48" s="5">
        <v>59394</v>
      </c>
      <c r="WH48" s="5">
        <v>52607</v>
      </c>
      <c r="WI48" s="5">
        <v>51375</v>
      </c>
      <c r="WJ48" s="5">
        <v>40650</v>
      </c>
      <c r="WK48" s="5">
        <v>43970</v>
      </c>
      <c r="WL48" s="5">
        <v>49222</v>
      </c>
      <c r="WM48" s="5">
        <v>367</v>
      </c>
      <c r="WN48" s="5">
        <v>307</v>
      </c>
      <c r="WO48" s="5">
        <v>1565</v>
      </c>
      <c r="WP48" s="5">
        <v>1392</v>
      </c>
      <c r="WQ48" s="5">
        <v>2176</v>
      </c>
      <c r="WR48" s="5">
        <v>1763</v>
      </c>
      <c r="WS48" s="5">
        <v>1588</v>
      </c>
      <c r="WT48" s="5">
        <v>-1153</v>
      </c>
      <c r="WU48" s="5">
        <v>3458</v>
      </c>
      <c r="WV48" s="5">
        <v>2970</v>
      </c>
      <c r="WW48" s="5">
        <v>3957</v>
      </c>
      <c r="WX48" s="5">
        <v>2874</v>
      </c>
      <c r="WY48" s="5">
        <v>3406</v>
      </c>
      <c r="WZ48" s="5">
        <v>3139</v>
      </c>
      <c r="XA48" s="5">
        <v>2874</v>
      </c>
      <c r="XB48" s="5">
        <v>3280</v>
      </c>
      <c r="XC48" s="5">
        <v>3940</v>
      </c>
      <c r="XD48" s="5">
        <v>4355</v>
      </c>
      <c r="XE48" s="5">
        <v>5009</v>
      </c>
      <c r="XF48" s="5">
        <v>3617</v>
      </c>
      <c r="XG48" s="5">
        <v>3871</v>
      </c>
      <c r="XH48" s="5">
        <v>3157</v>
      </c>
      <c r="XI48" s="5">
        <v>1790</v>
      </c>
      <c r="XJ48" s="5">
        <v>2365</v>
      </c>
      <c r="XK48" s="5">
        <v>1694</v>
      </c>
      <c r="XL48" s="5">
        <v>1683</v>
      </c>
      <c r="XM48" s="5">
        <v>1905</v>
      </c>
      <c r="XN48" s="5">
        <v>1349</v>
      </c>
      <c r="XO48" s="5">
        <v>1498</v>
      </c>
      <c r="XP48" s="5">
        <v>1418</v>
      </c>
      <c r="XQ48" s="5">
        <v>1254</v>
      </c>
      <c r="XR48" s="5">
        <v>1132</v>
      </c>
      <c r="XS48" s="2">
        <v>3542</v>
      </c>
      <c r="XT48" s="3" t="s">
        <v>222</v>
      </c>
      <c r="XU48" s="3" t="s">
        <v>222</v>
      </c>
      <c r="XV48" s="3" t="s">
        <v>222</v>
      </c>
      <c r="XW48" s="3" t="s">
        <v>221</v>
      </c>
      <c r="XX48" s="3" t="s">
        <v>222</v>
      </c>
      <c r="XY48" s="3" t="s">
        <v>222</v>
      </c>
      <c r="XZ48" s="3" t="s">
        <v>251</v>
      </c>
    </row>
    <row r="49" spans="1:650" x14ac:dyDescent="0.3">
      <c r="A49" s="1" t="s">
        <v>47</v>
      </c>
      <c r="B49" s="2">
        <v>4004192</v>
      </c>
      <c r="C49" s="5">
        <v>98273</v>
      </c>
      <c r="D49" s="5">
        <v>28801</v>
      </c>
      <c r="E49" s="5">
        <v>119528</v>
      </c>
      <c r="F49" s="5">
        <v>27130</v>
      </c>
      <c r="G49" s="5">
        <v>54196</v>
      </c>
      <c r="H49" s="5">
        <v>19535</v>
      </c>
      <c r="I49" s="5">
        <v>18048</v>
      </c>
      <c r="J49" s="5">
        <v>45151</v>
      </c>
      <c r="K49" s="5">
        <v>15307</v>
      </c>
      <c r="L49" s="5">
        <v>8380</v>
      </c>
      <c r="M49" s="5">
        <v>3184</v>
      </c>
      <c r="N49" s="5">
        <v>17707</v>
      </c>
      <c r="O49" s="5">
        <v>3741</v>
      </c>
      <c r="P49" s="5">
        <v>13713</v>
      </c>
      <c r="Q49" s="5">
        <v>1485</v>
      </c>
      <c r="R49" s="5">
        <v>13509</v>
      </c>
      <c r="S49" s="5">
        <v>0</v>
      </c>
      <c r="T49" s="5">
        <v>19</v>
      </c>
      <c r="U49" s="5">
        <v>6240</v>
      </c>
      <c r="V49" s="5">
        <v>0</v>
      </c>
      <c r="W49" s="5">
        <v>5606</v>
      </c>
      <c r="X49" s="5">
        <v>24</v>
      </c>
      <c r="Y49" s="5">
        <v>18883</v>
      </c>
      <c r="Z49" s="5">
        <v>16175</v>
      </c>
      <c r="AA49" s="5">
        <v>1255</v>
      </c>
      <c r="AB49" s="5">
        <v>44241</v>
      </c>
      <c r="AC49" s="5">
        <v>59901</v>
      </c>
      <c r="AD49" s="5">
        <v>0</v>
      </c>
      <c r="AE49" s="5">
        <v>0</v>
      </c>
      <c r="AF49" s="5">
        <v>0</v>
      </c>
      <c r="AG49" s="5">
        <v>0</v>
      </c>
      <c r="AH49" s="5">
        <v>0</v>
      </c>
      <c r="AI49" s="5">
        <v>2897194</v>
      </c>
      <c r="AJ49" s="5">
        <v>1209130</v>
      </c>
      <c r="AK49" s="5">
        <v>717616</v>
      </c>
      <c r="AL49" s="5">
        <v>866534</v>
      </c>
      <c r="AM49" s="5">
        <v>1417248</v>
      </c>
      <c r="AN49" s="5">
        <v>2190287</v>
      </c>
      <c r="AO49" s="5">
        <v>1054016</v>
      </c>
      <c r="AP49" s="5">
        <v>1859214</v>
      </c>
      <c r="AQ49" s="5">
        <v>731191</v>
      </c>
      <c r="AR49" s="5">
        <v>472647</v>
      </c>
      <c r="AS49" s="5">
        <v>498775</v>
      </c>
      <c r="AT49" s="5">
        <v>385096</v>
      </c>
      <c r="AU49" s="5">
        <v>624377</v>
      </c>
      <c r="AV49" s="5">
        <v>186054</v>
      </c>
      <c r="AW49" s="5">
        <v>304555</v>
      </c>
      <c r="AX49" s="5">
        <v>107963</v>
      </c>
      <c r="AY49" s="5">
        <v>413723</v>
      </c>
      <c r="AZ49" s="5">
        <v>352083</v>
      </c>
      <c r="BA49" s="5">
        <v>642383</v>
      </c>
      <c r="BB49" s="5">
        <v>255282</v>
      </c>
      <c r="BC49" s="5">
        <v>122969</v>
      </c>
      <c r="BD49" s="5">
        <v>53652</v>
      </c>
      <c r="BE49" s="5">
        <v>182902</v>
      </c>
      <c r="BF49" s="5">
        <v>170617</v>
      </c>
      <c r="BG49" s="5">
        <v>123201</v>
      </c>
      <c r="BH49" s="5">
        <v>206522</v>
      </c>
      <c r="BI49" s="5">
        <v>76031</v>
      </c>
      <c r="BJ49" s="5">
        <v>122762</v>
      </c>
      <c r="BK49" s="5">
        <v>97064</v>
      </c>
      <c r="BL49" s="5">
        <v>86014</v>
      </c>
      <c r="BM49" s="5">
        <v>143484</v>
      </c>
      <c r="BN49" s="5">
        <v>113660</v>
      </c>
      <c r="BO49" s="5">
        <v>244715</v>
      </c>
      <c r="BP49" s="5">
        <v>171758</v>
      </c>
      <c r="BQ49" s="5">
        <v>167725</v>
      </c>
      <c r="BR49" s="5">
        <v>137888</v>
      </c>
      <c r="BS49" s="5">
        <v>95587</v>
      </c>
      <c r="BT49" s="5">
        <v>114663</v>
      </c>
      <c r="BU49" s="5">
        <v>189440</v>
      </c>
      <c r="BV49" s="5">
        <v>146757</v>
      </c>
      <c r="BW49" s="5">
        <v>215868</v>
      </c>
      <c r="BX49" s="5">
        <v>99573</v>
      </c>
      <c r="BY49" s="5">
        <v>85551</v>
      </c>
      <c r="BZ49" s="5">
        <v>106005</v>
      </c>
      <c r="CA49" s="5">
        <v>67968</v>
      </c>
      <c r="CB49" s="5">
        <v>52000</v>
      </c>
      <c r="CC49" s="5">
        <v>51833</v>
      </c>
      <c r="CD49" s="5">
        <v>70679</v>
      </c>
      <c r="CE49" s="5">
        <v>27145</v>
      </c>
      <c r="CF49" s="5">
        <v>38526</v>
      </c>
      <c r="CG49" s="5">
        <v>33245</v>
      </c>
      <c r="CH49" s="5">
        <v>43456</v>
      </c>
      <c r="CI49" s="5">
        <v>35189</v>
      </c>
      <c r="CJ49" s="5">
        <v>37783</v>
      </c>
      <c r="CK49" s="5">
        <v>14450</v>
      </c>
      <c r="CL49" s="5">
        <v>30279</v>
      </c>
      <c r="CM49" s="5">
        <v>35732</v>
      </c>
      <c r="CN49" s="5">
        <v>10677</v>
      </c>
      <c r="CO49" s="5">
        <v>27828</v>
      </c>
      <c r="CP49" s="5">
        <v>34760</v>
      </c>
      <c r="CQ49" s="5">
        <v>12595</v>
      </c>
      <c r="CR49" s="5">
        <v>34960</v>
      </c>
      <c r="CS49" s="5">
        <v>24955</v>
      </c>
      <c r="CT49" s="5">
        <v>35067</v>
      </c>
      <c r="CU49" s="5">
        <v>661128</v>
      </c>
      <c r="CV49" s="5">
        <v>596146</v>
      </c>
      <c r="CW49" s="5">
        <v>456462</v>
      </c>
      <c r="CX49" s="5">
        <v>417747</v>
      </c>
      <c r="CY49" s="5">
        <v>341230</v>
      </c>
      <c r="CZ49" s="5">
        <v>242406</v>
      </c>
      <c r="DA49" s="5">
        <v>179180</v>
      </c>
      <c r="DB49" s="5">
        <v>214549</v>
      </c>
      <c r="DC49" s="5">
        <v>227256</v>
      </c>
      <c r="DD49" s="5">
        <v>218831</v>
      </c>
      <c r="DE49" s="5">
        <v>185331</v>
      </c>
      <c r="DF49" s="5">
        <v>199794</v>
      </c>
      <c r="DG49" s="5">
        <v>177134</v>
      </c>
      <c r="DH49" s="5">
        <v>214905</v>
      </c>
      <c r="DI49" s="5">
        <v>148249</v>
      </c>
      <c r="DJ49" s="5">
        <v>173097</v>
      </c>
      <c r="DK49" s="5">
        <v>216758</v>
      </c>
      <c r="DL49" s="5">
        <v>297381</v>
      </c>
      <c r="DM49" s="5">
        <v>213234</v>
      </c>
      <c r="DN49" s="5">
        <v>190663</v>
      </c>
      <c r="DO49" s="5">
        <v>247514</v>
      </c>
      <c r="DP49" s="5">
        <v>168655</v>
      </c>
      <c r="DQ49" s="5">
        <v>158628</v>
      </c>
      <c r="DR49" s="5">
        <v>162956</v>
      </c>
      <c r="DS49" s="5">
        <v>125875</v>
      </c>
      <c r="DT49" s="5">
        <v>120826</v>
      </c>
      <c r="DU49" s="5">
        <v>107887</v>
      </c>
      <c r="DV49" s="5">
        <v>105304</v>
      </c>
      <c r="DW49" s="5">
        <v>100647</v>
      </c>
      <c r="DX49" s="5">
        <v>142428</v>
      </c>
      <c r="DY49" s="5">
        <v>164589</v>
      </c>
      <c r="DZ49" s="5">
        <v>166358</v>
      </c>
      <c r="EA49" s="5">
        <v>83024</v>
      </c>
      <c r="EB49" s="5">
        <v>82076</v>
      </c>
      <c r="EC49" s="5">
        <v>64872</v>
      </c>
      <c r="ED49" s="5">
        <v>33303</v>
      </c>
      <c r="EE49" s="5">
        <v>17611</v>
      </c>
      <c r="EF49" s="5">
        <v>46544</v>
      </c>
      <c r="EG49" s="5">
        <v>47730</v>
      </c>
      <c r="EH49" s="5">
        <v>43558</v>
      </c>
      <c r="EI49" s="5">
        <v>38196</v>
      </c>
      <c r="EJ49" s="5">
        <v>27265</v>
      </c>
      <c r="EK49" s="5">
        <v>31527</v>
      </c>
      <c r="EL49" s="5">
        <v>33184</v>
      </c>
      <c r="EM49" s="5">
        <v>9553</v>
      </c>
      <c r="EN49" s="5">
        <v>18464</v>
      </c>
      <c r="EO49" s="5">
        <v>12847</v>
      </c>
      <c r="EP49" s="5">
        <v>38962</v>
      </c>
      <c r="EQ49" s="5">
        <v>48157</v>
      </c>
      <c r="ER49" s="5">
        <v>17995</v>
      </c>
      <c r="ES49" s="5">
        <v>14501</v>
      </c>
      <c r="ET49" s="5">
        <v>27988</v>
      </c>
      <c r="EU49" s="5">
        <v>30014</v>
      </c>
      <c r="EV49" s="5">
        <v>20005</v>
      </c>
      <c r="EW49" s="5">
        <v>28509</v>
      </c>
      <c r="EX49" s="5">
        <v>32582</v>
      </c>
      <c r="EY49" s="5">
        <v>18956</v>
      </c>
      <c r="EZ49" s="5">
        <v>57736</v>
      </c>
      <c r="FA49" s="5">
        <v>24581</v>
      </c>
      <c r="FB49" s="5">
        <v>18142</v>
      </c>
      <c r="FC49" s="5">
        <v>19523</v>
      </c>
      <c r="FD49" s="5">
        <v>17578</v>
      </c>
      <c r="FE49" s="5">
        <v>21387</v>
      </c>
      <c r="FF49" s="5">
        <v>25635</v>
      </c>
      <c r="FG49" s="5">
        <v>0</v>
      </c>
      <c r="FH49" s="5">
        <v>0</v>
      </c>
      <c r="FI49" s="5">
        <v>0</v>
      </c>
      <c r="FJ49" s="5">
        <v>0</v>
      </c>
      <c r="FK49" s="5">
        <v>0</v>
      </c>
      <c r="FL49" s="5">
        <v>0</v>
      </c>
      <c r="FM49" s="5">
        <v>0</v>
      </c>
      <c r="FN49" s="5">
        <v>0</v>
      </c>
      <c r="FO49" s="5">
        <v>0</v>
      </c>
      <c r="FP49" s="5">
        <v>0</v>
      </c>
      <c r="FQ49" s="5">
        <v>0</v>
      </c>
      <c r="FR49" s="5">
        <v>0</v>
      </c>
      <c r="FS49" s="5">
        <v>0</v>
      </c>
      <c r="FT49" s="5">
        <v>0</v>
      </c>
      <c r="FU49" s="5" t="s">
        <v>220</v>
      </c>
      <c r="FV49" s="5" t="s">
        <v>220</v>
      </c>
      <c r="FW49" s="5" t="s">
        <v>220</v>
      </c>
      <c r="FX49" s="5" t="s">
        <v>220</v>
      </c>
      <c r="FY49" s="5" t="s">
        <v>220</v>
      </c>
      <c r="FZ49" s="5" t="s">
        <v>220</v>
      </c>
      <c r="GA49" s="5" t="s">
        <v>220</v>
      </c>
      <c r="GB49" s="5" t="s">
        <v>220</v>
      </c>
      <c r="GC49" s="5" t="s">
        <v>220</v>
      </c>
      <c r="GD49" s="5" t="s">
        <v>220</v>
      </c>
      <c r="GE49" s="5" t="s">
        <v>220</v>
      </c>
      <c r="GF49" s="5" t="s">
        <v>220</v>
      </c>
      <c r="GG49" s="5" t="s">
        <v>220</v>
      </c>
      <c r="GH49" s="5" t="s">
        <v>220</v>
      </c>
      <c r="GI49" s="5" t="s">
        <v>220</v>
      </c>
      <c r="GJ49" s="5" t="s">
        <v>220</v>
      </c>
      <c r="GK49" s="5" t="s">
        <v>220</v>
      </c>
      <c r="GL49" s="5" t="s">
        <v>220</v>
      </c>
      <c r="GM49" s="5">
        <v>3984334</v>
      </c>
      <c r="GN49" s="5">
        <v>2087912</v>
      </c>
      <c r="GO49" s="5">
        <v>1526203</v>
      </c>
      <c r="GP49" s="5">
        <v>1482602</v>
      </c>
      <c r="GQ49" s="5">
        <v>3176930</v>
      </c>
      <c r="GR49" s="5">
        <v>2613651</v>
      </c>
      <c r="GS49" s="5">
        <v>1488413</v>
      </c>
      <c r="GT49" s="5">
        <v>2309229</v>
      </c>
      <c r="GU49" s="5">
        <v>1227819</v>
      </c>
      <c r="GV49" s="5">
        <v>826696</v>
      </c>
      <c r="GW49" s="5">
        <v>804369</v>
      </c>
      <c r="GX49" s="5">
        <v>741786</v>
      </c>
      <c r="GY49" s="5">
        <v>882773</v>
      </c>
      <c r="GZ49" s="5">
        <v>485136</v>
      </c>
      <c r="HA49" s="5">
        <v>518969</v>
      </c>
      <c r="HB49" s="5">
        <v>404211</v>
      </c>
      <c r="HC49" s="5">
        <v>705783</v>
      </c>
      <c r="HD49" s="5">
        <v>706005</v>
      </c>
      <c r="HE49" s="5">
        <v>909604</v>
      </c>
      <c r="HF49" s="5">
        <v>517389</v>
      </c>
      <c r="HG49" s="5">
        <v>441292</v>
      </c>
      <c r="HH49" s="5">
        <v>280119</v>
      </c>
      <c r="HI49" s="5">
        <v>403372</v>
      </c>
      <c r="HJ49" s="5">
        <v>412608</v>
      </c>
      <c r="HK49" s="5">
        <v>305020</v>
      </c>
      <c r="HL49" s="5">
        <v>440002</v>
      </c>
      <c r="HM49" s="5">
        <v>296229</v>
      </c>
      <c r="HN49" s="5">
        <v>280968</v>
      </c>
      <c r="HO49" s="5">
        <v>279787</v>
      </c>
      <c r="HP49" s="5">
        <v>280980</v>
      </c>
      <c r="HQ49" s="5">
        <v>354415</v>
      </c>
      <c r="HR49" s="5">
        <v>340719</v>
      </c>
      <c r="HS49" s="5">
        <v>2450305</v>
      </c>
      <c r="HT49" s="5">
        <v>2318973</v>
      </c>
      <c r="HU49" s="5">
        <v>2044127</v>
      </c>
      <c r="HV49" s="5">
        <v>2277547</v>
      </c>
      <c r="HW49" s="5">
        <v>2509040</v>
      </c>
      <c r="HX49" s="5">
        <v>2489572</v>
      </c>
      <c r="HY49" s="5">
        <v>2288261</v>
      </c>
      <c r="HZ49" s="5">
        <v>2292238</v>
      </c>
      <c r="IA49" s="5">
        <v>2057111</v>
      </c>
      <c r="IB49" s="5">
        <v>2324265</v>
      </c>
      <c r="IC49" s="5">
        <v>2243086</v>
      </c>
      <c r="ID49" s="5">
        <v>2001841</v>
      </c>
      <c r="IE49" s="5">
        <v>1972658</v>
      </c>
      <c r="IF49" s="5">
        <v>1765869</v>
      </c>
      <c r="IG49" s="5">
        <v>1644222</v>
      </c>
      <c r="IH49" s="5">
        <v>1349745</v>
      </c>
      <c r="II49" s="5">
        <v>1335016</v>
      </c>
      <c r="IJ49" s="5">
        <v>1297596</v>
      </c>
      <c r="IK49" s="5">
        <v>1181077</v>
      </c>
      <c r="IL49" s="5">
        <v>1145146</v>
      </c>
      <c r="IM49" s="5">
        <v>1111356</v>
      </c>
      <c r="IN49" s="5">
        <v>1126548</v>
      </c>
      <c r="IO49" s="5">
        <v>1098824</v>
      </c>
      <c r="IP49" s="5">
        <v>1102312</v>
      </c>
      <c r="IQ49" s="5">
        <v>1152318</v>
      </c>
      <c r="IR49" s="5">
        <v>1165010</v>
      </c>
      <c r="IS49" s="5">
        <v>1143271</v>
      </c>
      <c r="IT49" s="5">
        <v>1000147</v>
      </c>
      <c r="IU49" s="5">
        <v>954871</v>
      </c>
      <c r="IV49" s="5">
        <v>910636</v>
      </c>
      <c r="IW49" s="5">
        <v>785004</v>
      </c>
      <c r="IX49" s="5">
        <v>761636</v>
      </c>
      <c r="IY49" s="5">
        <v>304987</v>
      </c>
      <c r="IZ49" s="5">
        <v>357715</v>
      </c>
      <c r="JA49" s="5">
        <v>356589</v>
      </c>
      <c r="JB49" s="5">
        <v>413907</v>
      </c>
      <c r="JC49" s="5">
        <v>451731</v>
      </c>
      <c r="JD49" s="5">
        <v>431506</v>
      </c>
      <c r="JE49" s="5">
        <v>343336</v>
      </c>
      <c r="JF49" s="5">
        <v>351949</v>
      </c>
      <c r="JG49" s="5">
        <v>242239</v>
      </c>
      <c r="JH49" s="5">
        <v>288317</v>
      </c>
      <c r="JI49" s="5">
        <v>231721</v>
      </c>
      <c r="JJ49" s="5">
        <v>225355</v>
      </c>
      <c r="JK49" s="5">
        <v>244466</v>
      </c>
      <c r="JL49" s="5">
        <v>199271</v>
      </c>
      <c r="JM49" s="5">
        <v>175086</v>
      </c>
      <c r="JN49" s="5">
        <v>178254</v>
      </c>
      <c r="JO49" s="5">
        <v>153439</v>
      </c>
      <c r="JP49" s="5">
        <v>163808</v>
      </c>
      <c r="JQ49" s="5">
        <v>162857</v>
      </c>
      <c r="JR49" s="5">
        <v>131373</v>
      </c>
      <c r="JS49" s="5">
        <v>129246</v>
      </c>
      <c r="JT49" s="5">
        <v>148615</v>
      </c>
      <c r="JU49" s="5">
        <v>138980</v>
      </c>
      <c r="JV49" s="5">
        <v>170134</v>
      </c>
      <c r="JW49" s="5">
        <v>151590</v>
      </c>
      <c r="JX49" s="5">
        <v>159437</v>
      </c>
      <c r="JY49" s="5">
        <v>179079</v>
      </c>
      <c r="JZ49" s="5">
        <v>190264</v>
      </c>
      <c r="KA49" s="5">
        <v>118642</v>
      </c>
      <c r="KB49" s="5">
        <v>138274</v>
      </c>
      <c r="KC49" s="5">
        <v>159651</v>
      </c>
      <c r="KD49" s="5">
        <v>150781</v>
      </c>
      <c r="KE49" s="5">
        <v>19117</v>
      </c>
      <c r="KF49" s="5">
        <v>17809</v>
      </c>
      <c r="KG49" s="5">
        <v>19415</v>
      </c>
      <c r="KH49" s="5">
        <v>15068</v>
      </c>
      <c r="KI49" s="5">
        <v>16932</v>
      </c>
      <c r="KJ49" s="5">
        <v>15888</v>
      </c>
      <c r="KK49" s="5">
        <v>19201</v>
      </c>
      <c r="KL49" s="5">
        <v>36500</v>
      </c>
      <c r="KM49" s="5">
        <v>53650</v>
      </c>
      <c r="KN49" s="5">
        <v>44495</v>
      </c>
      <c r="KO49" s="5">
        <v>39800</v>
      </c>
      <c r="KP49" s="5">
        <v>43520</v>
      </c>
      <c r="KQ49" s="5">
        <v>43272</v>
      </c>
      <c r="KR49" s="5">
        <v>37343</v>
      </c>
      <c r="KS49" s="5">
        <v>36038</v>
      </c>
      <c r="KT49" s="5">
        <v>36290</v>
      </c>
      <c r="KU49" s="5">
        <v>45706</v>
      </c>
      <c r="KV49" s="5">
        <v>44624</v>
      </c>
      <c r="KW49" s="5">
        <v>40719</v>
      </c>
      <c r="KX49" s="5">
        <v>30940</v>
      </c>
      <c r="KY49" s="5">
        <v>28168</v>
      </c>
      <c r="KZ49" s="5">
        <v>29917</v>
      </c>
      <c r="LA49" s="5">
        <v>12219</v>
      </c>
      <c r="LB49" s="5">
        <v>9019</v>
      </c>
      <c r="LC49" s="5">
        <v>8024</v>
      </c>
      <c r="LD49" s="5">
        <v>7103</v>
      </c>
      <c r="LE49" s="5">
        <v>7426</v>
      </c>
      <c r="LF49" s="5">
        <v>9771</v>
      </c>
      <c r="LG49" s="5">
        <v>9257</v>
      </c>
      <c r="LH49" s="5">
        <v>8715</v>
      </c>
      <c r="LI49" s="5">
        <v>10004</v>
      </c>
      <c r="LJ49" s="5">
        <v>9436</v>
      </c>
      <c r="LK49" s="5">
        <v>21951</v>
      </c>
      <c r="LL49" s="5">
        <v>21027</v>
      </c>
      <c r="LM49" s="5">
        <v>19395</v>
      </c>
      <c r="LN49" s="5">
        <v>31415</v>
      </c>
      <c r="LO49" s="5">
        <v>21787</v>
      </c>
      <c r="LP49" s="5">
        <v>38448</v>
      </c>
      <c r="LQ49" s="5">
        <v>42218</v>
      </c>
      <c r="LR49" s="5">
        <v>29378</v>
      </c>
      <c r="LS49" s="5">
        <v>20766</v>
      </c>
      <c r="LT49" s="5">
        <v>18227</v>
      </c>
      <c r="LU49" s="5">
        <v>19334</v>
      </c>
      <c r="LV49" s="5">
        <v>14828</v>
      </c>
      <c r="LW49" s="5">
        <v>13484</v>
      </c>
      <c r="LX49" s="5">
        <v>8456</v>
      </c>
      <c r="LY49" s="5">
        <v>8996</v>
      </c>
      <c r="LZ49" s="5">
        <v>9375</v>
      </c>
      <c r="MA49" s="5">
        <v>8682</v>
      </c>
      <c r="MB49" s="5">
        <v>9090</v>
      </c>
      <c r="MC49" s="5">
        <v>9573</v>
      </c>
      <c r="MD49" s="5">
        <v>9646</v>
      </c>
      <c r="ME49" s="5">
        <v>10356</v>
      </c>
      <c r="MF49" s="5">
        <v>7631</v>
      </c>
      <c r="MG49" s="5">
        <v>7338</v>
      </c>
      <c r="MH49" s="5">
        <v>7702</v>
      </c>
      <c r="MI49" s="5">
        <v>7772</v>
      </c>
      <c r="MJ49" s="5">
        <v>8837</v>
      </c>
      <c r="MK49" s="5">
        <v>9616</v>
      </c>
      <c r="ML49" s="5">
        <v>10391</v>
      </c>
      <c r="MM49" s="5">
        <v>10220</v>
      </c>
      <c r="MN49" s="5">
        <v>9751</v>
      </c>
      <c r="MO49" s="5">
        <v>8633</v>
      </c>
      <c r="MP49" s="5">
        <v>8473</v>
      </c>
      <c r="MQ49" s="5">
        <v>0</v>
      </c>
      <c r="MR49" s="5">
        <v>0</v>
      </c>
      <c r="MS49" s="5">
        <v>0</v>
      </c>
      <c r="MT49" s="5">
        <v>0</v>
      </c>
      <c r="MU49" s="5">
        <v>0</v>
      </c>
      <c r="MV49" s="5">
        <v>0</v>
      </c>
      <c r="MW49" s="5">
        <v>0</v>
      </c>
      <c r="MX49" s="5">
        <v>0</v>
      </c>
      <c r="MY49" s="5">
        <v>0</v>
      </c>
      <c r="MZ49" s="5">
        <v>0</v>
      </c>
      <c r="NA49" s="5">
        <v>0</v>
      </c>
      <c r="NB49" s="5">
        <v>0</v>
      </c>
      <c r="NC49" s="5">
        <v>0</v>
      </c>
      <c r="ND49" s="5">
        <v>0</v>
      </c>
      <c r="NE49" s="5" t="s">
        <v>220</v>
      </c>
      <c r="NF49" s="5" t="s">
        <v>220</v>
      </c>
      <c r="NG49" s="5" t="s">
        <v>220</v>
      </c>
      <c r="NH49" s="5" t="s">
        <v>220</v>
      </c>
      <c r="NI49" s="5" t="s">
        <v>220</v>
      </c>
      <c r="NJ49" s="5" t="s">
        <v>220</v>
      </c>
      <c r="NK49" s="5" t="s">
        <v>220</v>
      </c>
      <c r="NL49" s="5" t="s">
        <v>220</v>
      </c>
      <c r="NM49" s="5" t="s">
        <v>220</v>
      </c>
      <c r="NN49" s="5" t="s">
        <v>220</v>
      </c>
      <c r="NO49" s="5" t="s">
        <v>220</v>
      </c>
      <c r="NP49" s="5" t="s">
        <v>220</v>
      </c>
      <c r="NQ49" s="5" t="s">
        <v>220</v>
      </c>
      <c r="NR49" s="5" t="s">
        <v>220</v>
      </c>
      <c r="NS49" s="5" t="s">
        <v>220</v>
      </c>
      <c r="NT49" s="5" t="s">
        <v>220</v>
      </c>
      <c r="NU49" s="5" t="s">
        <v>220</v>
      </c>
      <c r="NV49" s="5" t="s">
        <v>220</v>
      </c>
      <c r="NW49" s="5">
        <v>0</v>
      </c>
      <c r="NX49" s="5">
        <v>0</v>
      </c>
      <c r="NY49" s="5">
        <v>0</v>
      </c>
      <c r="NZ49" s="5">
        <v>0</v>
      </c>
      <c r="OA49" s="5">
        <v>0</v>
      </c>
      <c r="OB49" s="5">
        <v>0</v>
      </c>
      <c r="OC49" s="5">
        <v>0</v>
      </c>
      <c r="OD49" s="5">
        <v>0</v>
      </c>
      <c r="OE49" s="5">
        <v>0</v>
      </c>
      <c r="OF49" s="5">
        <v>0</v>
      </c>
      <c r="OG49" s="5">
        <v>0</v>
      </c>
      <c r="OH49" s="5">
        <v>0</v>
      </c>
      <c r="OI49" s="5">
        <v>0</v>
      </c>
      <c r="OJ49" s="5">
        <v>0</v>
      </c>
      <c r="OK49" s="5" t="s">
        <v>220</v>
      </c>
      <c r="OL49" s="5" t="s">
        <v>220</v>
      </c>
      <c r="OM49" s="5" t="s">
        <v>220</v>
      </c>
      <c r="ON49" s="5" t="s">
        <v>220</v>
      </c>
      <c r="OO49" s="5" t="s">
        <v>220</v>
      </c>
      <c r="OP49" s="5" t="s">
        <v>220</v>
      </c>
      <c r="OQ49" s="5" t="s">
        <v>220</v>
      </c>
      <c r="OR49" s="5" t="s">
        <v>220</v>
      </c>
      <c r="OS49" s="5" t="s">
        <v>220</v>
      </c>
      <c r="OT49" s="5" t="s">
        <v>220</v>
      </c>
      <c r="OU49" s="5" t="s">
        <v>220</v>
      </c>
      <c r="OV49" s="5" t="s">
        <v>220</v>
      </c>
      <c r="OW49" s="5" t="s">
        <v>220</v>
      </c>
      <c r="OX49" s="5" t="s">
        <v>220</v>
      </c>
      <c r="OY49" s="5" t="s">
        <v>220</v>
      </c>
      <c r="OZ49" s="5" t="s">
        <v>220</v>
      </c>
      <c r="PA49" s="5" t="s">
        <v>220</v>
      </c>
      <c r="PB49" s="5" t="s">
        <v>220</v>
      </c>
      <c r="PC49" s="5">
        <v>56470</v>
      </c>
      <c r="PD49" s="5">
        <v>55449</v>
      </c>
      <c r="PE49" s="5">
        <v>58009</v>
      </c>
      <c r="PF49" s="5">
        <v>49815</v>
      </c>
      <c r="PG49" s="5">
        <v>44721</v>
      </c>
      <c r="PH49" s="5">
        <v>42455</v>
      </c>
      <c r="PI49" s="5">
        <v>55291</v>
      </c>
      <c r="PJ49" s="5">
        <v>56382</v>
      </c>
      <c r="PK49" s="5">
        <v>59064</v>
      </c>
      <c r="PL49" s="5">
        <v>56725</v>
      </c>
      <c r="PM49" s="5">
        <v>57421</v>
      </c>
      <c r="PN49" s="5">
        <v>61881</v>
      </c>
      <c r="PO49" s="5">
        <v>61587</v>
      </c>
      <c r="PP49" s="5">
        <v>56264</v>
      </c>
      <c r="PQ49" s="5">
        <v>62828</v>
      </c>
      <c r="PR49" s="5">
        <v>56802</v>
      </c>
      <c r="PS49" s="5">
        <v>36161</v>
      </c>
      <c r="PT49" s="5">
        <v>36201</v>
      </c>
      <c r="PU49" s="5">
        <v>30225</v>
      </c>
      <c r="PV49" s="5">
        <v>28828</v>
      </c>
      <c r="PW49" s="5">
        <v>26897</v>
      </c>
      <c r="PX49" s="5">
        <v>24691</v>
      </c>
      <c r="PY49" s="5">
        <v>26218</v>
      </c>
      <c r="PZ49" s="5">
        <v>33041</v>
      </c>
      <c r="QA49" s="5">
        <v>38029</v>
      </c>
      <c r="QB49" s="5">
        <v>34317</v>
      </c>
      <c r="QC49" s="5">
        <v>29071</v>
      </c>
      <c r="QD49" s="5">
        <v>26867</v>
      </c>
      <c r="QE49" s="5">
        <v>27596</v>
      </c>
      <c r="QF49" s="5">
        <v>28360</v>
      </c>
      <c r="QG49" s="5">
        <v>29012</v>
      </c>
      <c r="QH49" s="5">
        <v>35432</v>
      </c>
      <c r="QI49" s="5">
        <v>117980</v>
      </c>
      <c r="QJ49" s="5">
        <v>144596</v>
      </c>
      <c r="QK49" s="5">
        <v>95490</v>
      </c>
      <c r="QL49" s="5">
        <v>116092</v>
      </c>
      <c r="QM49" s="5">
        <v>93915</v>
      </c>
      <c r="QN49" s="5">
        <v>135867</v>
      </c>
      <c r="QO49" s="5">
        <v>74823</v>
      </c>
      <c r="QP49" s="5">
        <v>67496</v>
      </c>
      <c r="QQ49" s="5">
        <v>85141</v>
      </c>
      <c r="QR49" s="5">
        <v>58840</v>
      </c>
      <c r="QS49" s="5">
        <v>60972</v>
      </c>
      <c r="QT49" s="5">
        <v>43686</v>
      </c>
      <c r="QU49" s="5">
        <v>50312</v>
      </c>
      <c r="QV49" s="5">
        <v>43762</v>
      </c>
      <c r="QW49" s="5">
        <v>44777</v>
      </c>
      <c r="QX49" s="5">
        <v>46535</v>
      </c>
      <c r="QY49" s="5">
        <v>28426</v>
      </c>
      <c r="QZ49" s="5">
        <v>55225</v>
      </c>
      <c r="RA49" s="5">
        <v>28812</v>
      </c>
      <c r="RB49" s="5">
        <v>34197</v>
      </c>
      <c r="RC49" s="5">
        <v>53988</v>
      </c>
      <c r="RD49" s="5">
        <v>36438</v>
      </c>
      <c r="RE49" s="5">
        <v>26196</v>
      </c>
      <c r="RF49" s="5">
        <v>36402</v>
      </c>
      <c r="RG49" s="5">
        <v>32002</v>
      </c>
      <c r="RH49" s="5">
        <v>34821</v>
      </c>
      <c r="RI49" s="5">
        <v>42744</v>
      </c>
      <c r="RJ49" s="5">
        <v>42562</v>
      </c>
      <c r="RK49" s="5">
        <v>42739</v>
      </c>
      <c r="RL49" s="5">
        <v>45139</v>
      </c>
      <c r="RM49" s="5">
        <v>48737</v>
      </c>
      <c r="RN49" s="5">
        <v>51395</v>
      </c>
      <c r="RO49" s="5">
        <v>55750</v>
      </c>
      <c r="RP49" s="5">
        <v>56084</v>
      </c>
      <c r="RQ49" s="5">
        <v>46977</v>
      </c>
      <c r="RR49" s="5">
        <v>47900</v>
      </c>
      <c r="RS49" s="5">
        <v>52930</v>
      </c>
      <c r="RT49" s="5">
        <v>49288</v>
      </c>
      <c r="RU49" s="5">
        <v>44157</v>
      </c>
      <c r="RV49" s="5">
        <v>37689</v>
      </c>
      <c r="RW49" s="5">
        <v>41920</v>
      </c>
      <c r="RX49" s="5">
        <v>42630</v>
      </c>
      <c r="RY49" s="5">
        <v>47764</v>
      </c>
      <c r="RZ49" s="5">
        <v>45175</v>
      </c>
      <c r="SA49" s="5">
        <v>46351</v>
      </c>
      <c r="SB49" s="5">
        <v>47529</v>
      </c>
      <c r="SC49" s="5">
        <v>51017</v>
      </c>
      <c r="SD49" s="5">
        <v>55241</v>
      </c>
      <c r="SE49" s="5">
        <v>58573</v>
      </c>
      <c r="SF49" s="5">
        <v>55130</v>
      </c>
      <c r="SG49" s="5">
        <v>55130</v>
      </c>
      <c r="SH49" s="5">
        <v>52731</v>
      </c>
      <c r="SI49" s="5">
        <v>42931</v>
      </c>
      <c r="SJ49" s="5">
        <v>43849</v>
      </c>
      <c r="SK49" s="5">
        <v>42977</v>
      </c>
      <c r="SL49" s="5">
        <v>49860</v>
      </c>
      <c r="SM49" s="5">
        <v>48882</v>
      </c>
      <c r="SN49" s="5">
        <v>55703</v>
      </c>
      <c r="SO49" s="5">
        <v>44402</v>
      </c>
      <c r="SP49" s="5">
        <v>36870</v>
      </c>
      <c r="SQ49" s="5">
        <v>35693</v>
      </c>
      <c r="SR49" s="5">
        <v>34628</v>
      </c>
      <c r="SS49" s="5">
        <v>36284</v>
      </c>
      <c r="ST49" s="5">
        <v>40591</v>
      </c>
      <c r="SU49" s="5">
        <v>3568</v>
      </c>
      <c r="SV49" s="5">
        <v>3586</v>
      </c>
      <c r="SW49" s="5">
        <v>4083</v>
      </c>
      <c r="SX49" s="5">
        <v>4480</v>
      </c>
      <c r="SY49" s="5">
        <v>3708</v>
      </c>
      <c r="SZ49" s="5">
        <v>4646</v>
      </c>
      <c r="TA49" s="5">
        <v>51420</v>
      </c>
      <c r="TB49" s="5">
        <v>41265</v>
      </c>
      <c r="TC49" s="5">
        <v>46612</v>
      </c>
      <c r="TD49" s="5">
        <v>41927</v>
      </c>
      <c r="TE49" s="5">
        <v>20238</v>
      </c>
      <c r="TF49" s="5">
        <v>11001</v>
      </c>
      <c r="TG49" s="5">
        <v>5991</v>
      </c>
      <c r="TH49" s="5">
        <v>5179</v>
      </c>
      <c r="TI49" s="5">
        <v>5831</v>
      </c>
      <c r="TJ49" s="5">
        <v>5594</v>
      </c>
      <c r="TK49" s="5">
        <v>6411</v>
      </c>
      <c r="TL49" s="5">
        <v>4274</v>
      </c>
      <c r="TM49" s="5">
        <v>3881</v>
      </c>
      <c r="TN49" s="5">
        <v>17849</v>
      </c>
      <c r="TO49" s="5">
        <v>30193</v>
      </c>
      <c r="TP49" s="5">
        <v>33539</v>
      </c>
      <c r="TQ49" s="5">
        <v>24940</v>
      </c>
      <c r="TR49" s="5">
        <v>19466</v>
      </c>
      <c r="TS49" s="5">
        <v>14357</v>
      </c>
      <c r="TT49" s="5">
        <v>18168</v>
      </c>
      <c r="TU49" s="5">
        <v>10544</v>
      </c>
      <c r="TV49" s="5">
        <v>11802</v>
      </c>
      <c r="TW49" s="5">
        <v>11673</v>
      </c>
      <c r="TX49" s="5">
        <v>10409</v>
      </c>
      <c r="TY49" s="5">
        <v>11603</v>
      </c>
      <c r="TZ49" s="5">
        <v>13479</v>
      </c>
      <c r="UA49" s="5">
        <v>8149</v>
      </c>
      <c r="UB49" s="5">
        <v>7874</v>
      </c>
      <c r="UC49" s="5">
        <v>6208</v>
      </c>
      <c r="UD49" s="5">
        <v>6307</v>
      </c>
      <c r="UE49" s="5">
        <v>5624</v>
      </c>
      <c r="UF49" s="5">
        <v>4171</v>
      </c>
      <c r="UG49" s="5">
        <v>1800</v>
      </c>
      <c r="UH49" s="5">
        <v>1538</v>
      </c>
      <c r="UI49" s="5">
        <v>1023</v>
      </c>
      <c r="UJ49" s="5">
        <v>1365</v>
      </c>
      <c r="UK49" s="5">
        <v>3647</v>
      </c>
      <c r="UL49" s="5">
        <v>3221</v>
      </c>
      <c r="UM49" s="5">
        <v>4590</v>
      </c>
      <c r="UN49" s="5">
        <v>4241</v>
      </c>
      <c r="UO49" s="5">
        <v>4303</v>
      </c>
      <c r="UP49" s="5">
        <v>5803</v>
      </c>
      <c r="UQ49" s="5">
        <v>11017</v>
      </c>
      <c r="UR49" s="5">
        <v>12848</v>
      </c>
      <c r="US49" s="5">
        <v>14356</v>
      </c>
      <c r="UT49" s="5">
        <v>7781</v>
      </c>
      <c r="UU49" s="5">
        <v>7782</v>
      </c>
      <c r="UV49" s="5">
        <v>7714</v>
      </c>
      <c r="UW49" s="5">
        <v>8775</v>
      </c>
      <c r="UX49" s="5">
        <v>12608</v>
      </c>
      <c r="UY49" s="5">
        <v>13288</v>
      </c>
      <c r="UZ49" s="5">
        <v>4764</v>
      </c>
      <c r="VA49" s="5">
        <v>4193</v>
      </c>
      <c r="VB49" s="5">
        <v>3700</v>
      </c>
      <c r="VC49" s="5">
        <v>3181</v>
      </c>
      <c r="VD49" s="5">
        <v>2438</v>
      </c>
      <c r="VE49" s="5">
        <v>1841</v>
      </c>
      <c r="VF49" s="5">
        <v>1772</v>
      </c>
      <c r="VG49" s="5">
        <v>319409</v>
      </c>
      <c r="VH49" s="5">
        <v>382754</v>
      </c>
      <c r="VI49" s="5">
        <v>313696</v>
      </c>
      <c r="VJ49" s="5">
        <v>339268</v>
      </c>
      <c r="VK49" s="5">
        <v>299975</v>
      </c>
      <c r="VL49" s="5">
        <v>295579</v>
      </c>
      <c r="VM49" s="5">
        <v>350351</v>
      </c>
      <c r="VN49" s="5">
        <v>419774</v>
      </c>
      <c r="VO49" s="5">
        <v>302865</v>
      </c>
      <c r="VP49" s="5">
        <v>298078</v>
      </c>
      <c r="VQ49" s="5">
        <v>279028</v>
      </c>
      <c r="VR49" s="5">
        <v>285799</v>
      </c>
      <c r="VS49" s="5">
        <v>269168</v>
      </c>
      <c r="VT49" s="5">
        <v>273055</v>
      </c>
      <c r="VU49" s="5">
        <v>303792</v>
      </c>
      <c r="VV49" s="5">
        <v>274585</v>
      </c>
      <c r="VW49" s="5">
        <v>238552</v>
      </c>
      <c r="VX49" s="5">
        <v>227945</v>
      </c>
      <c r="VY49" s="5">
        <v>184630</v>
      </c>
      <c r="VZ49" s="5">
        <v>225002</v>
      </c>
      <c r="WA49" s="5">
        <v>175859</v>
      </c>
      <c r="WB49" s="5">
        <v>144087</v>
      </c>
      <c r="WC49" s="5">
        <v>190400</v>
      </c>
      <c r="WD49" s="5">
        <v>211495</v>
      </c>
      <c r="WE49" s="5">
        <v>205225</v>
      </c>
      <c r="WF49" s="5">
        <v>178868</v>
      </c>
      <c r="WG49" s="5">
        <v>179006</v>
      </c>
      <c r="WH49" s="5">
        <v>147554</v>
      </c>
      <c r="WI49" s="5">
        <v>154960</v>
      </c>
      <c r="WJ49" s="5">
        <v>149044</v>
      </c>
      <c r="WK49" s="5">
        <v>160817</v>
      </c>
      <c r="WL49" s="5">
        <v>146086</v>
      </c>
      <c r="WM49" s="5">
        <v>284</v>
      </c>
      <c r="WN49" s="5">
        <v>684</v>
      </c>
      <c r="WO49" s="5">
        <v>757</v>
      </c>
      <c r="WP49" s="5">
        <v>1398</v>
      </c>
      <c r="WQ49" s="5">
        <v>-459</v>
      </c>
      <c r="WR49" s="5">
        <v>1082</v>
      </c>
      <c r="WS49" s="5">
        <v>-834</v>
      </c>
      <c r="WT49" s="5">
        <v>5182</v>
      </c>
      <c r="WU49" s="5">
        <v>2126</v>
      </c>
      <c r="WV49" s="5">
        <v>4126</v>
      </c>
      <c r="WW49" s="5">
        <v>3275</v>
      </c>
      <c r="WX49" s="5">
        <v>3546</v>
      </c>
      <c r="WY49" s="5">
        <v>5169</v>
      </c>
      <c r="WZ49" s="5">
        <v>5319</v>
      </c>
      <c r="XA49" s="5">
        <v>3145</v>
      </c>
      <c r="XB49" s="5">
        <v>2436</v>
      </c>
      <c r="XC49" s="5">
        <v>5937</v>
      </c>
      <c r="XD49" s="5">
        <v>7312</v>
      </c>
      <c r="XE49" s="5">
        <v>7302</v>
      </c>
      <c r="XF49" s="5">
        <v>9951</v>
      </c>
      <c r="XG49" s="5">
        <v>12354</v>
      </c>
      <c r="XH49" s="5">
        <v>10622</v>
      </c>
      <c r="XI49" s="5">
        <v>4229</v>
      </c>
      <c r="XJ49" s="5">
        <v>4710</v>
      </c>
      <c r="XK49" s="5">
        <v>5220</v>
      </c>
      <c r="XL49" s="5">
        <v>3637</v>
      </c>
      <c r="XM49" s="5">
        <v>4009</v>
      </c>
      <c r="XN49" s="5">
        <v>4749</v>
      </c>
      <c r="XO49" s="5">
        <v>8222</v>
      </c>
      <c r="XP49" s="5">
        <v>5737</v>
      </c>
      <c r="XQ49" s="5">
        <v>4600</v>
      </c>
      <c r="XR49" s="5">
        <v>4466</v>
      </c>
      <c r="XS49" s="2">
        <v>3046</v>
      </c>
      <c r="XT49" s="3" t="s">
        <v>222</v>
      </c>
      <c r="XU49" s="3" t="s">
        <v>222</v>
      </c>
      <c r="XV49" s="3" t="s">
        <v>222</v>
      </c>
      <c r="XW49" s="3" t="s">
        <v>221</v>
      </c>
      <c r="XX49" s="3" t="s">
        <v>222</v>
      </c>
      <c r="XY49" s="3" t="s">
        <v>222</v>
      </c>
      <c r="XZ49" s="3" t="s">
        <v>249</v>
      </c>
    </row>
    <row r="50" spans="1:650" x14ac:dyDescent="0.3">
      <c r="A50" s="1" t="s">
        <v>48</v>
      </c>
      <c r="B50" s="2">
        <v>4004307</v>
      </c>
      <c r="C50" s="5">
        <v>41848</v>
      </c>
      <c r="D50" s="5">
        <v>32950</v>
      </c>
      <c r="E50" s="5">
        <v>23298</v>
      </c>
      <c r="F50" s="5">
        <v>71675</v>
      </c>
      <c r="G50" s="5">
        <v>30718</v>
      </c>
      <c r="H50" s="5">
        <v>133252</v>
      </c>
      <c r="I50" s="5">
        <v>4477</v>
      </c>
      <c r="J50" s="5">
        <v>2472</v>
      </c>
      <c r="K50" s="5">
        <v>4024</v>
      </c>
      <c r="L50" s="5">
        <v>8549</v>
      </c>
      <c r="M50" s="5">
        <v>4188</v>
      </c>
      <c r="N50" s="5">
        <v>1416</v>
      </c>
      <c r="O50" s="5">
        <v>-849</v>
      </c>
      <c r="P50" s="5">
        <v>2450</v>
      </c>
      <c r="Q50" s="5">
        <v>5938</v>
      </c>
      <c r="R50" s="5">
        <v>134</v>
      </c>
      <c r="S50" s="5">
        <v>232</v>
      </c>
      <c r="T50" s="5">
        <v>232</v>
      </c>
      <c r="U50" s="5">
        <v>3782</v>
      </c>
      <c r="V50" s="5">
        <v>3803</v>
      </c>
      <c r="W50" s="5">
        <v>10819</v>
      </c>
      <c r="X50" s="5">
        <v>11964</v>
      </c>
      <c r="Y50" s="5">
        <v>3976</v>
      </c>
      <c r="Z50" s="5">
        <v>1270</v>
      </c>
      <c r="AA50" s="5">
        <v>-28</v>
      </c>
      <c r="AB50" s="5">
        <v>499</v>
      </c>
      <c r="AC50" s="5">
        <v>3132</v>
      </c>
      <c r="AD50" s="5">
        <v>19408</v>
      </c>
      <c r="AE50" s="5">
        <v>579</v>
      </c>
      <c r="AF50" s="5">
        <v>96</v>
      </c>
      <c r="AG50" s="5">
        <v>7</v>
      </c>
      <c r="AH50" s="5">
        <v>387</v>
      </c>
      <c r="AI50" s="5">
        <v>0</v>
      </c>
      <c r="AJ50" s="5">
        <v>0</v>
      </c>
      <c r="AK50" s="5">
        <v>0</v>
      </c>
      <c r="AL50" s="5">
        <v>0</v>
      </c>
      <c r="AM50" s="5">
        <v>0</v>
      </c>
      <c r="AN50" s="5">
        <v>0</v>
      </c>
      <c r="AO50" s="5">
        <v>0</v>
      </c>
      <c r="AP50" s="5">
        <v>0</v>
      </c>
      <c r="AQ50" s="5">
        <v>0</v>
      </c>
      <c r="AR50" s="5">
        <v>0</v>
      </c>
      <c r="AS50" s="5">
        <v>0</v>
      </c>
      <c r="AT50" s="5">
        <v>0</v>
      </c>
      <c r="AU50" s="5">
        <v>0</v>
      </c>
      <c r="AV50" s="5">
        <v>0</v>
      </c>
      <c r="AW50" s="5">
        <v>0</v>
      </c>
      <c r="AX50" s="5">
        <v>0</v>
      </c>
      <c r="AY50" s="5">
        <v>0</v>
      </c>
      <c r="AZ50" s="5">
        <v>0</v>
      </c>
      <c r="BA50" s="5">
        <v>0</v>
      </c>
      <c r="BB50" s="5">
        <v>-3092</v>
      </c>
      <c r="BC50" s="5">
        <v>621858</v>
      </c>
      <c r="BD50" s="5">
        <v>43677</v>
      </c>
      <c r="BE50" s="5">
        <v>27271</v>
      </c>
      <c r="BF50" s="5">
        <v>21144</v>
      </c>
      <c r="BG50" s="5">
        <v>30573</v>
      </c>
      <c r="BH50" s="5">
        <v>46383</v>
      </c>
      <c r="BI50" s="5">
        <v>42103</v>
      </c>
      <c r="BJ50" s="5">
        <v>30281</v>
      </c>
      <c r="BK50" s="5">
        <v>30692</v>
      </c>
      <c r="BL50" s="5">
        <v>35936</v>
      </c>
      <c r="BM50" s="5">
        <v>29523</v>
      </c>
      <c r="BN50" s="5">
        <v>49748</v>
      </c>
      <c r="BO50" s="5">
        <v>18146</v>
      </c>
      <c r="BP50" s="5">
        <v>36113</v>
      </c>
      <c r="BQ50" s="5">
        <v>27709</v>
      </c>
      <c r="BR50" s="5">
        <v>99207</v>
      </c>
      <c r="BS50" s="5">
        <v>16684</v>
      </c>
      <c r="BT50" s="5">
        <v>34580</v>
      </c>
      <c r="BU50" s="5">
        <v>59055</v>
      </c>
      <c r="BV50" s="5">
        <v>64451</v>
      </c>
      <c r="BW50" s="5">
        <v>57433</v>
      </c>
      <c r="BX50" s="5">
        <v>74091</v>
      </c>
      <c r="BY50" s="5">
        <v>71548</v>
      </c>
      <c r="BZ50" s="5">
        <v>7905</v>
      </c>
      <c r="CA50" s="5">
        <v>72989</v>
      </c>
      <c r="CB50" s="5">
        <v>36508</v>
      </c>
      <c r="CC50" s="5">
        <v>12540</v>
      </c>
      <c r="CD50" s="5">
        <v>2258</v>
      </c>
      <c r="CE50" s="5">
        <v>4482</v>
      </c>
      <c r="CF50" s="5">
        <v>2639</v>
      </c>
      <c r="CG50" s="5">
        <v>-725</v>
      </c>
      <c r="CH50" s="5">
        <v>1715</v>
      </c>
      <c r="CI50" s="5">
        <v>9985</v>
      </c>
      <c r="CJ50" s="5">
        <v>217</v>
      </c>
      <c r="CK50" s="5">
        <v>-1377</v>
      </c>
      <c r="CL50" s="5">
        <v>7285</v>
      </c>
      <c r="CM50" s="5">
        <v>1037</v>
      </c>
      <c r="CN50" s="5">
        <v>597</v>
      </c>
      <c r="CO50" s="5">
        <v>3874</v>
      </c>
      <c r="CP50" s="5">
        <v>17060</v>
      </c>
      <c r="CQ50" s="5">
        <v>3437</v>
      </c>
      <c r="CR50" s="5">
        <v>3029</v>
      </c>
      <c r="CS50" s="5">
        <v>3777</v>
      </c>
      <c r="CT50" s="5">
        <v>-365</v>
      </c>
      <c r="CU50" s="5">
        <v>181399</v>
      </c>
      <c r="CV50" s="5">
        <v>216864</v>
      </c>
      <c r="CW50" s="5">
        <v>166434</v>
      </c>
      <c r="CX50" s="5">
        <v>125143</v>
      </c>
      <c r="CY50" s="5">
        <v>122883</v>
      </c>
      <c r="CZ50" s="5">
        <v>120190</v>
      </c>
      <c r="DA50" s="5">
        <v>118856</v>
      </c>
      <c r="DB50" s="5">
        <v>122523</v>
      </c>
      <c r="DC50" s="5">
        <v>106786</v>
      </c>
      <c r="DD50" s="5">
        <v>157428</v>
      </c>
      <c r="DE50" s="5">
        <v>103894</v>
      </c>
      <c r="DF50" s="5">
        <v>74241</v>
      </c>
      <c r="DG50" s="5">
        <v>59095</v>
      </c>
      <c r="DH50" s="5">
        <v>105433</v>
      </c>
      <c r="DI50" s="5">
        <v>130701</v>
      </c>
      <c r="DJ50" s="5">
        <v>62154</v>
      </c>
      <c r="DK50" s="5">
        <v>53632</v>
      </c>
      <c r="DL50" s="5">
        <v>50721</v>
      </c>
      <c r="DM50" s="5">
        <v>51958</v>
      </c>
      <c r="DN50" s="5">
        <v>67116</v>
      </c>
      <c r="DO50" s="5">
        <v>39903</v>
      </c>
      <c r="DP50" s="5">
        <v>26941</v>
      </c>
      <c r="DQ50" s="5">
        <v>42808</v>
      </c>
      <c r="DR50" s="5">
        <v>36507</v>
      </c>
      <c r="DS50" s="5">
        <v>33733</v>
      </c>
      <c r="DT50" s="5">
        <v>47068</v>
      </c>
      <c r="DU50" s="5">
        <v>42281</v>
      </c>
      <c r="DV50" s="5">
        <v>52792</v>
      </c>
      <c r="DW50" s="5">
        <v>52199</v>
      </c>
      <c r="DX50" s="5">
        <v>47421</v>
      </c>
      <c r="DY50" s="5">
        <v>41079</v>
      </c>
      <c r="DZ50" s="5">
        <v>39321</v>
      </c>
      <c r="EA50" s="5">
        <v>34374</v>
      </c>
      <c r="EB50" s="5">
        <v>30853</v>
      </c>
      <c r="EC50" s="5">
        <v>21804</v>
      </c>
      <c r="ED50" s="5">
        <v>27868</v>
      </c>
      <c r="EE50" s="5">
        <v>19259</v>
      </c>
      <c r="EF50" s="5">
        <v>30061</v>
      </c>
      <c r="EG50" s="5">
        <v>21153</v>
      </c>
      <c r="EH50" s="5">
        <v>17575</v>
      </c>
      <c r="EI50" s="5">
        <v>15910</v>
      </c>
      <c r="EJ50" s="5">
        <v>15420</v>
      </c>
      <c r="EK50" s="5">
        <v>17761</v>
      </c>
      <c r="EL50" s="5">
        <v>6966</v>
      </c>
      <c r="EM50" s="5">
        <v>4454</v>
      </c>
      <c r="EN50" s="5">
        <v>43163</v>
      </c>
      <c r="EO50" s="5">
        <v>35591</v>
      </c>
      <c r="EP50" s="5">
        <v>14506</v>
      </c>
      <c r="EQ50" s="5">
        <v>13071</v>
      </c>
      <c r="ER50" s="5">
        <v>8102</v>
      </c>
      <c r="ES50" s="5">
        <v>20856</v>
      </c>
      <c r="ET50" s="5">
        <v>21464</v>
      </c>
      <c r="EU50" s="5">
        <v>13303</v>
      </c>
      <c r="EV50" s="5">
        <v>13081</v>
      </c>
      <c r="EW50" s="5">
        <v>9266</v>
      </c>
      <c r="EX50" s="5">
        <v>9860</v>
      </c>
      <c r="EY50" s="5">
        <v>18946</v>
      </c>
      <c r="EZ50" s="5">
        <v>21962</v>
      </c>
      <c r="FA50" s="5">
        <v>11072</v>
      </c>
      <c r="FB50" s="5">
        <v>16870</v>
      </c>
      <c r="FC50" s="5">
        <v>12282</v>
      </c>
      <c r="FD50" s="5">
        <v>14328</v>
      </c>
      <c r="FE50" s="5">
        <v>8205</v>
      </c>
      <c r="FF50" s="5">
        <v>9431</v>
      </c>
      <c r="FG50" s="5">
        <v>0</v>
      </c>
      <c r="FH50" s="5">
        <v>241</v>
      </c>
      <c r="FI50" s="5">
        <v>0</v>
      </c>
      <c r="FJ50" s="5">
        <v>0</v>
      </c>
      <c r="FK50" s="5">
        <v>6259</v>
      </c>
      <c r="FL50" s="5">
        <v>0</v>
      </c>
      <c r="FM50" s="5">
        <v>0</v>
      </c>
      <c r="FN50" s="5">
        <v>0</v>
      </c>
      <c r="FO50" s="5">
        <v>0</v>
      </c>
      <c r="FP50" s="5">
        <v>0</v>
      </c>
      <c r="FQ50" s="5">
        <v>0</v>
      </c>
      <c r="FR50" s="5">
        <v>0</v>
      </c>
      <c r="FS50" s="5">
        <v>0</v>
      </c>
      <c r="FT50" s="5">
        <v>0</v>
      </c>
      <c r="FU50" s="5" t="s">
        <v>220</v>
      </c>
      <c r="FV50" s="5" t="s">
        <v>220</v>
      </c>
      <c r="FW50" s="5" t="s">
        <v>220</v>
      </c>
      <c r="FX50" s="5" t="s">
        <v>220</v>
      </c>
      <c r="FY50" s="5" t="s">
        <v>220</v>
      </c>
      <c r="FZ50" s="5" t="s">
        <v>220</v>
      </c>
      <c r="GA50" s="5" t="s">
        <v>220</v>
      </c>
      <c r="GB50" s="5" t="s">
        <v>220</v>
      </c>
      <c r="GC50" s="5" t="s">
        <v>220</v>
      </c>
      <c r="GD50" s="5" t="s">
        <v>220</v>
      </c>
      <c r="GE50" s="5" t="s">
        <v>220</v>
      </c>
      <c r="GF50" s="5" t="s">
        <v>220</v>
      </c>
      <c r="GG50" s="5" t="s">
        <v>220</v>
      </c>
      <c r="GH50" s="5" t="s">
        <v>220</v>
      </c>
      <c r="GI50" s="5" t="s">
        <v>220</v>
      </c>
      <c r="GJ50" s="5" t="s">
        <v>220</v>
      </c>
      <c r="GK50" s="5" t="s">
        <v>220</v>
      </c>
      <c r="GL50" s="5" t="s">
        <v>220</v>
      </c>
      <c r="GM50" s="5">
        <v>275766</v>
      </c>
      <c r="GN50" s="5">
        <v>317021</v>
      </c>
      <c r="GO50" s="5">
        <v>239246</v>
      </c>
      <c r="GP50" s="5">
        <v>323892</v>
      </c>
      <c r="GQ50" s="5">
        <v>195802</v>
      </c>
      <c r="GR50" s="5">
        <v>318083</v>
      </c>
      <c r="GS50" s="5">
        <v>203542</v>
      </c>
      <c r="GT50" s="5">
        <v>207021</v>
      </c>
      <c r="GU50" s="5">
        <v>184153</v>
      </c>
      <c r="GV50" s="5">
        <v>255488</v>
      </c>
      <c r="GW50" s="5">
        <v>197391</v>
      </c>
      <c r="GX50" s="5">
        <v>90528</v>
      </c>
      <c r="GY50" s="5">
        <v>135687</v>
      </c>
      <c r="GZ50" s="5">
        <v>187555</v>
      </c>
      <c r="HA50" s="5">
        <v>184770</v>
      </c>
      <c r="HB50" s="5">
        <v>79052</v>
      </c>
      <c r="HC50" s="5">
        <v>71417</v>
      </c>
      <c r="HD50" s="5">
        <v>61694</v>
      </c>
      <c r="HE50" s="5">
        <v>75871</v>
      </c>
      <c r="HF50" s="5">
        <v>91006</v>
      </c>
      <c r="HG50" s="5">
        <v>695867</v>
      </c>
      <c r="HH50" s="5">
        <v>90624</v>
      </c>
      <c r="HI50" s="5">
        <v>81943</v>
      </c>
      <c r="HJ50" s="5">
        <v>76067</v>
      </c>
      <c r="HK50" s="5">
        <v>84261</v>
      </c>
      <c r="HL50" s="5">
        <v>116509</v>
      </c>
      <c r="HM50" s="5">
        <v>102463</v>
      </c>
      <c r="HN50" s="5">
        <v>136411</v>
      </c>
      <c r="HO50" s="5">
        <v>26774</v>
      </c>
      <c r="HP50" s="5">
        <v>100809</v>
      </c>
      <c r="HQ50" s="5">
        <v>82590</v>
      </c>
      <c r="HR50" s="5">
        <v>98522</v>
      </c>
      <c r="HS50" s="5">
        <v>218613</v>
      </c>
      <c r="HT50" s="5">
        <v>237285</v>
      </c>
      <c r="HU50" s="5">
        <v>214333</v>
      </c>
      <c r="HV50" s="5">
        <v>225055</v>
      </c>
      <c r="HW50" s="5">
        <v>244012</v>
      </c>
      <c r="HX50" s="5">
        <v>206572</v>
      </c>
      <c r="HY50" s="5">
        <v>173996</v>
      </c>
      <c r="HZ50" s="5">
        <v>221130</v>
      </c>
      <c r="IA50" s="5">
        <v>295109</v>
      </c>
      <c r="IB50" s="5">
        <v>381086</v>
      </c>
      <c r="IC50" s="5">
        <v>374941</v>
      </c>
      <c r="ID50" s="5">
        <v>417715</v>
      </c>
      <c r="IE50" s="5">
        <v>375611</v>
      </c>
      <c r="IF50" s="5">
        <v>361322</v>
      </c>
      <c r="IG50" s="5">
        <v>373971</v>
      </c>
      <c r="IH50" s="5">
        <v>382121</v>
      </c>
      <c r="II50" s="5">
        <v>393677</v>
      </c>
      <c r="IJ50" s="5">
        <v>428077</v>
      </c>
      <c r="IK50" s="5">
        <v>411475</v>
      </c>
      <c r="IL50" s="5">
        <v>356943</v>
      </c>
      <c r="IM50" s="5">
        <v>339241</v>
      </c>
      <c r="IN50" s="5">
        <v>348560</v>
      </c>
      <c r="IO50" s="5">
        <v>306176</v>
      </c>
      <c r="IP50" s="5">
        <v>342665</v>
      </c>
      <c r="IQ50" s="5">
        <v>355181</v>
      </c>
      <c r="IR50" s="5">
        <v>350917</v>
      </c>
      <c r="IS50" s="5">
        <v>341916</v>
      </c>
      <c r="IT50" s="5">
        <v>388724</v>
      </c>
      <c r="IU50" s="5">
        <v>376887</v>
      </c>
      <c r="IV50" s="5">
        <v>345023</v>
      </c>
      <c r="IW50" s="5">
        <v>341940</v>
      </c>
      <c r="IX50" s="5">
        <v>351724</v>
      </c>
      <c r="IY50" s="5">
        <v>0</v>
      </c>
      <c r="IZ50" s="5">
        <v>0</v>
      </c>
      <c r="JA50" s="5">
        <v>0</v>
      </c>
      <c r="JB50" s="5">
        <v>0</v>
      </c>
      <c r="JC50" s="5">
        <v>0</v>
      </c>
      <c r="JD50" s="5">
        <v>0</v>
      </c>
      <c r="JE50" s="5">
        <v>0</v>
      </c>
      <c r="JF50" s="5">
        <v>0</v>
      </c>
      <c r="JG50" s="5">
        <v>0</v>
      </c>
      <c r="JH50" s="5">
        <v>0</v>
      </c>
      <c r="JI50" s="5">
        <v>0</v>
      </c>
      <c r="JJ50" s="5">
        <v>0</v>
      </c>
      <c r="JK50" s="5">
        <v>0</v>
      </c>
      <c r="JL50" s="5">
        <v>0</v>
      </c>
      <c r="JM50" s="5">
        <v>0</v>
      </c>
      <c r="JN50" s="5">
        <v>0</v>
      </c>
      <c r="JO50" s="5">
        <v>0</v>
      </c>
      <c r="JP50" s="5">
        <v>0</v>
      </c>
      <c r="JQ50" s="5">
        <v>0</v>
      </c>
      <c r="JR50" s="5">
        <v>23774</v>
      </c>
      <c r="JS50" s="5">
        <v>48134</v>
      </c>
      <c r="JT50" s="5">
        <v>42885</v>
      </c>
      <c r="JU50" s="5">
        <v>58235</v>
      </c>
      <c r="JV50" s="5">
        <v>53931</v>
      </c>
      <c r="JW50" s="5">
        <v>56659</v>
      </c>
      <c r="JX50" s="5">
        <v>53914</v>
      </c>
      <c r="JY50" s="5">
        <v>60920</v>
      </c>
      <c r="JZ50" s="5">
        <v>49830</v>
      </c>
      <c r="KA50" s="5">
        <v>56305</v>
      </c>
      <c r="KB50" s="5">
        <v>66491</v>
      </c>
      <c r="KC50" s="5">
        <v>54023</v>
      </c>
      <c r="KD50" s="5">
        <v>46552</v>
      </c>
      <c r="KE50" s="5">
        <v>7483</v>
      </c>
      <c r="KF50" s="5">
        <v>7566</v>
      </c>
      <c r="KG50" s="5">
        <v>8057</v>
      </c>
      <c r="KH50" s="5">
        <v>6925</v>
      </c>
      <c r="KI50" s="5">
        <v>4912</v>
      </c>
      <c r="KJ50" s="5">
        <v>3692</v>
      </c>
      <c r="KK50" s="5">
        <v>4422</v>
      </c>
      <c r="KL50" s="5">
        <v>4665</v>
      </c>
      <c r="KM50" s="5">
        <v>4136</v>
      </c>
      <c r="KN50" s="5">
        <v>3236</v>
      </c>
      <c r="KO50" s="5">
        <v>2324</v>
      </c>
      <c r="KP50" s="5">
        <v>6903</v>
      </c>
      <c r="KQ50" s="5">
        <v>5544</v>
      </c>
      <c r="KR50" s="5">
        <v>4146</v>
      </c>
      <c r="KS50" s="5">
        <v>4326</v>
      </c>
      <c r="KT50" s="5">
        <v>10552</v>
      </c>
      <c r="KU50" s="5">
        <v>10452</v>
      </c>
      <c r="KV50" s="5">
        <v>10786</v>
      </c>
      <c r="KW50" s="5">
        <v>11025</v>
      </c>
      <c r="KX50" s="5">
        <v>10495</v>
      </c>
      <c r="KY50" s="5">
        <v>7019</v>
      </c>
      <c r="KZ50" s="5">
        <v>7266</v>
      </c>
      <c r="LA50" s="5">
        <v>7298</v>
      </c>
      <c r="LB50" s="5">
        <v>7529</v>
      </c>
      <c r="LC50" s="5">
        <v>7918</v>
      </c>
      <c r="LD50" s="5">
        <v>9612</v>
      </c>
      <c r="LE50" s="5">
        <v>8555</v>
      </c>
      <c r="LF50" s="5">
        <v>10599</v>
      </c>
      <c r="LG50" s="5">
        <v>10512</v>
      </c>
      <c r="LH50" s="5">
        <v>10128</v>
      </c>
      <c r="LI50" s="5">
        <v>10329</v>
      </c>
      <c r="LJ50" s="5">
        <v>10413</v>
      </c>
      <c r="LK50" s="5">
        <v>4429</v>
      </c>
      <c r="LL50" s="5">
        <v>4666</v>
      </c>
      <c r="LM50" s="5">
        <v>4647</v>
      </c>
      <c r="LN50" s="5">
        <v>3822</v>
      </c>
      <c r="LO50" s="5">
        <v>5183</v>
      </c>
      <c r="LP50" s="5">
        <v>5208</v>
      </c>
      <c r="LQ50" s="5">
        <v>5065</v>
      </c>
      <c r="LR50" s="5">
        <v>4434</v>
      </c>
      <c r="LS50" s="5">
        <v>5184</v>
      </c>
      <c r="LT50" s="5">
        <v>3634</v>
      </c>
      <c r="LU50" s="5">
        <v>4123</v>
      </c>
      <c r="LV50" s="5">
        <v>3207</v>
      </c>
      <c r="LW50" s="5">
        <v>1848</v>
      </c>
      <c r="LX50" s="5">
        <v>2974</v>
      </c>
      <c r="LY50" s="5">
        <v>2641</v>
      </c>
      <c r="LZ50" s="5">
        <v>2591</v>
      </c>
      <c r="MA50" s="5">
        <v>1555</v>
      </c>
      <c r="MB50" s="5">
        <v>1902</v>
      </c>
      <c r="MC50" s="5">
        <v>2136</v>
      </c>
      <c r="MD50" s="5">
        <v>1967</v>
      </c>
      <c r="ME50" s="5">
        <v>5151</v>
      </c>
      <c r="MF50" s="5">
        <v>4825</v>
      </c>
      <c r="MG50" s="5">
        <v>3264</v>
      </c>
      <c r="MH50" s="5">
        <v>3274</v>
      </c>
      <c r="MI50" s="5">
        <v>3262</v>
      </c>
      <c r="MJ50" s="5">
        <v>1448</v>
      </c>
      <c r="MK50" s="5">
        <v>2115</v>
      </c>
      <c r="ML50" s="5">
        <v>1829</v>
      </c>
      <c r="MM50" s="5">
        <v>1579</v>
      </c>
      <c r="MN50" s="5">
        <v>2122</v>
      </c>
      <c r="MO50" s="5">
        <v>2049</v>
      </c>
      <c r="MP50" s="5">
        <v>2528</v>
      </c>
      <c r="MQ50" s="5">
        <v>0</v>
      </c>
      <c r="MR50" s="5">
        <v>0</v>
      </c>
      <c r="MS50" s="5">
        <v>0</v>
      </c>
      <c r="MT50" s="5">
        <v>0</v>
      </c>
      <c r="MU50" s="5">
        <v>0</v>
      </c>
      <c r="MV50" s="5">
        <v>0</v>
      </c>
      <c r="MW50" s="5">
        <v>0</v>
      </c>
      <c r="MX50" s="5">
        <v>0</v>
      </c>
      <c r="MY50" s="5">
        <v>0</v>
      </c>
      <c r="MZ50" s="5">
        <v>0</v>
      </c>
      <c r="NA50" s="5">
        <v>0</v>
      </c>
      <c r="NB50" s="5">
        <v>7</v>
      </c>
      <c r="NC50" s="5">
        <v>513</v>
      </c>
      <c r="ND50" s="5">
        <v>446</v>
      </c>
      <c r="NE50" s="5" t="s">
        <v>220</v>
      </c>
      <c r="NF50" s="5" t="s">
        <v>220</v>
      </c>
      <c r="NG50" s="5" t="s">
        <v>220</v>
      </c>
      <c r="NH50" s="5" t="s">
        <v>220</v>
      </c>
      <c r="NI50" s="5" t="s">
        <v>220</v>
      </c>
      <c r="NJ50" s="5" t="s">
        <v>220</v>
      </c>
      <c r="NK50" s="5" t="s">
        <v>220</v>
      </c>
      <c r="NL50" s="5" t="s">
        <v>220</v>
      </c>
      <c r="NM50" s="5" t="s">
        <v>220</v>
      </c>
      <c r="NN50" s="5" t="s">
        <v>220</v>
      </c>
      <c r="NO50" s="5" t="s">
        <v>220</v>
      </c>
      <c r="NP50" s="5" t="s">
        <v>220</v>
      </c>
      <c r="NQ50" s="5" t="s">
        <v>220</v>
      </c>
      <c r="NR50" s="5" t="s">
        <v>220</v>
      </c>
      <c r="NS50" s="5" t="s">
        <v>220</v>
      </c>
      <c r="NT50" s="5" t="s">
        <v>220</v>
      </c>
      <c r="NU50" s="5" t="s">
        <v>220</v>
      </c>
      <c r="NV50" s="5" t="s">
        <v>220</v>
      </c>
      <c r="NW50" s="5">
        <v>0</v>
      </c>
      <c r="NX50" s="5">
        <v>0</v>
      </c>
      <c r="NY50" s="5">
        <v>0</v>
      </c>
      <c r="NZ50" s="5">
        <v>0</v>
      </c>
      <c r="OA50" s="5">
        <v>0</v>
      </c>
      <c r="OB50" s="5">
        <v>0</v>
      </c>
      <c r="OC50" s="5">
        <v>0</v>
      </c>
      <c r="OD50" s="5">
        <v>0</v>
      </c>
      <c r="OE50" s="5">
        <v>0</v>
      </c>
      <c r="OF50" s="5">
        <v>0</v>
      </c>
      <c r="OG50" s="5">
        <v>0</v>
      </c>
      <c r="OH50" s="5">
        <v>0</v>
      </c>
      <c r="OI50" s="5">
        <v>0</v>
      </c>
      <c r="OJ50" s="5">
        <v>0</v>
      </c>
      <c r="OK50" s="5" t="s">
        <v>220</v>
      </c>
      <c r="OL50" s="5" t="s">
        <v>220</v>
      </c>
      <c r="OM50" s="5" t="s">
        <v>220</v>
      </c>
      <c r="ON50" s="5" t="s">
        <v>220</v>
      </c>
      <c r="OO50" s="5" t="s">
        <v>220</v>
      </c>
      <c r="OP50" s="5" t="s">
        <v>220</v>
      </c>
      <c r="OQ50" s="5" t="s">
        <v>220</v>
      </c>
      <c r="OR50" s="5" t="s">
        <v>220</v>
      </c>
      <c r="OS50" s="5" t="s">
        <v>220</v>
      </c>
      <c r="OT50" s="5" t="s">
        <v>220</v>
      </c>
      <c r="OU50" s="5" t="s">
        <v>220</v>
      </c>
      <c r="OV50" s="5" t="s">
        <v>220</v>
      </c>
      <c r="OW50" s="5" t="s">
        <v>220</v>
      </c>
      <c r="OX50" s="5" t="s">
        <v>220</v>
      </c>
      <c r="OY50" s="5" t="s">
        <v>220</v>
      </c>
      <c r="OZ50" s="5" t="s">
        <v>220</v>
      </c>
      <c r="PA50" s="5" t="s">
        <v>220</v>
      </c>
      <c r="PB50" s="5" t="s">
        <v>220</v>
      </c>
      <c r="PC50" s="5">
        <v>18934</v>
      </c>
      <c r="PD50" s="5">
        <v>17539</v>
      </c>
      <c r="PE50" s="5">
        <v>15941</v>
      </c>
      <c r="PF50" s="5">
        <v>15697</v>
      </c>
      <c r="PG50" s="5">
        <v>14737</v>
      </c>
      <c r="PH50" s="5">
        <v>14156</v>
      </c>
      <c r="PI50" s="5">
        <v>13528</v>
      </c>
      <c r="PJ50" s="5">
        <v>12527</v>
      </c>
      <c r="PK50" s="5">
        <v>13180</v>
      </c>
      <c r="PL50" s="5">
        <v>12829</v>
      </c>
      <c r="PM50" s="5">
        <v>9931</v>
      </c>
      <c r="PN50" s="5">
        <v>12770</v>
      </c>
      <c r="PO50" s="5">
        <v>12787</v>
      </c>
      <c r="PP50" s="5">
        <v>13126</v>
      </c>
      <c r="PQ50" s="5">
        <v>13742</v>
      </c>
      <c r="PR50" s="5">
        <v>12481</v>
      </c>
      <c r="PS50" s="5">
        <v>12884</v>
      </c>
      <c r="PT50" s="5">
        <v>12644</v>
      </c>
      <c r="PU50" s="5">
        <v>8393</v>
      </c>
      <c r="PV50" s="5">
        <v>18085</v>
      </c>
      <c r="PW50" s="5">
        <v>22871</v>
      </c>
      <c r="PX50" s="5">
        <v>25099</v>
      </c>
      <c r="PY50" s="5">
        <v>21273</v>
      </c>
      <c r="PZ50" s="5">
        <v>19153</v>
      </c>
      <c r="QA50" s="5">
        <v>18271</v>
      </c>
      <c r="QB50" s="5">
        <v>19222</v>
      </c>
      <c r="QC50" s="5">
        <v>18789</v>
      </c>
      <c r="QD50" s="5">
        <v>19969</v>
      </c>
      <c r="QE50" s="5">
        <v>19509</v>
      </c>
      <c r="QF50" s="5">
        <v>19414</v>
      </c>
      <c r="QG50" s="5">
        <v>18609</v>
      </c>
      <c r="QH50" s="5">
        <v>16721</v>
      </c>
      <c r="QI50" s="5">
        <v>29955</v>
      </c>
      <c r="QJ50" s="5">
        <v>26965</v>
      </c>
      <c r="QK50" s="5">
        <v>25583</v>
      </c>
      <c r="QL50" s="5">
        <v>32169</v>
      </c>
      <c r="QM50" s="5">
        <v>28470</v>
      </c>
      <c r="QN50" s="5">
        <v>27903</v>
      </c>
      <c r="QO50" s="5">
        <v>25767</v>
      </c>
      <c r="QP50" s="5">
        <v>22361</v>
      </c>
      <c r="QQ50" s="5">
        <v>20317</v>
      </c>
      <c r="QR50" s="5">
        <v>26757</v>
      </c>
      <c r="QS50" s="5">
        <v>18205</v>
      </c>
      <c r="QT50" s="5">
        <v>15649</v>
      </c>
      <c r="QU50" s="5">
        <v>14389</v>
      </c>
      <c r="QV50" s="5">
        <v>15870</v>
      </c>
      <c r="QW50" s="5">
        <v>16668</v>
      </c>
      <c r="QX50" s="5">
        <v>15134</v>
      </c>
      <c r="QY50" s="5">
        <v>15738</v>
      </c>
      <c r="QZ50" s="5">
        <v>14452</v>
      </c>
      <c r="RA50" s="5">
        <v>15981</v>
      </c>
      <c r="RB50" s="5">
        <v>18790</v>
      </c>
      <c r="RC50" s="5">
        <v>16546</v>
      </c>
      <c r="RD50" s="5">
        <v>21798</v>
      </c>
      <c r="RE50" s="5">
        <v>16946</v>
      </c>
      <c r="RF50" s="5">
        <v>17918</v>
      </c>
      <c r="RG50" s="5">
        <v>18338</v>
      </c>
      <c r="RH50" s="5">
        <v>20792</v>
      </c>
      <c r="RI50" s="5">
        <v>22895</v>
      </c>
      <c r="RJ50" s="5">
        <v>23433</v>
      </c>
      <c r="RK50" s="5">
        <v>21763</v>
      </c>
      <c r="RL50" s="5">
        <v>24703</v>
      </c>
      <c r="RM50" s="5">
        <v>23669</v>
      </c>
      <c r="RN50" s="5">
        <v>21172</v>
      </c>
      <c r="RO50" s="5">
        <v>22996</v>
      </c>
      <c r="RP50" s="5">
        <v>27955</v>
      </c>
      <c r="RQ50" s="5">
        <v>26499</v>
      </c>
      <c r="RR50" s="5">
        <v>28334</v>
      </c>
      <c r="RS50" s="5">
        <v>31620</v>
      </c>
      <c r="RT50" s="5">
        <v>24116</v>
      </c>
      <c r="RU50" s="5">
        <v>20307</v>
      </c>
      <c r="RV50" s="5">
        <v>23035</v>
      </c>
      <c r="RW50" s="5">
        <v>24962</v>
      </c>
      <c r="RX50" s="5">
        <v>27238</v>
      </c>
      <c r="RY50" s="5">
        <v>24469</v>
      </c>
      <c r="RZ50" s="5">
        <v>19481</v>
      </c>
      <c r="SA50" s="5">
        <v>33677</v>
      </c>
      <c r="SB50" s="5">
        <v>29116</v>
      </c>
      <c r="SC50" s="5">
        <v>32865</v>
      </c>
      <c r="SD50" s="5">
        <v>25158</v>
      </c>
      <c r="SE50" s="5">
        <v>24823</v>
      </c>
      <c r="SF50" s="5">
        <v>39157</v>
      </c>
      <c r="SG50" s="5">
        <v>27852</v>
      </c>
      <c r="SH50" s="5">
        <v>37370</v>
      </c>
      <c r="SI50" s="5">
        <v>38570</v>
      </c>
      <c r="SJ50" s="5">
        <v>31759</v>
      </c>
      <c r="SK50" s="5">
        <v>29171</v>
      </c>
      <c r="SL50" s="5">
        <v>32496</v>
      </c>
      <c r="SM50" s="5">
        <v>31529</v>
      </c>
      <c r="SN50" s="5">
        <v>35482</v>
      </c>
      <c r="SO50" s="5">
        <v>36153</v>
      </c>
      <c r="SP50" s="5">
        <v>34952</v>
      </c>
      <c r="SQ50" s="5">
        <v>45915</v>
      </c>
      <c r="SR50" s="5">
        <v>36656</v>
      </c>
      <c r="SS50" s="5">
        <v>30305</v>
      </c>
      <c r="ST50" s="5">
        <v>25724</v>
      </c>
      <c r="SU50" s="5">
        <v>22746</v>
      </c>
      <c r="SV50" s="5">
        <v>38892</v>
      </c>
      <c r="SW50" s="5">
        <v>36875</v>
      </c>
      <c r="SX50" s="5">
        <v>34761</v>
      </c>
      <c r="SY50" s="5">
        <v>41642</v>
      </c>
      <c r="SZ50" s="5">
        <v>25729</v>
      </c>
      <c r="TA50" s="5">
        <v>29038</v>
      </c>
      <c r="TB50" s="5">
        <v>23492</v>
      </c>
      <c r="TC50" s="5">
        <v>22942</v>
      </c>
      <c r="TD50" s="5">
        <v>27359</v>
      </c>
      <c r="TE50" s="5">
        <v>2607</v>
      </c>
      <c r="TF50" s="5">
        <v>2520</v>
      </c>
      <c r="TG50" s="5">
        <v>2605</v>
      </c>
      <c r="TH50" s="5">
        <v>2250</v>
      </c>
      <c r="TI50" s="5">
        <v>670</v>
      </c>
      <c r="TJ50" s="5">
        <v>3399</v>
      </c>
      <c r="TK50" s="5">
        <v>3210</v>
      </c>
      <c r="TL50" s="5">
        <v>3068</v>
      </c>
      <c r="TM50" s="5">
        <v>1522</v>
      </c>
      <c r="TN50" s="5">
        <v>2349</v>
      </c>
      <c r="TO50" s="5">
        <v>3548</v>
      </c>
      <c r="TP50" s="5">
        <v>1889</v>
      </c>
      <c r="TQ50" s="5">
        <v>1932</v>
      </c>
      <c r="TR50" s="5">
        <v>2168</v>
      </c>
      <c r="TS50" s="5">
        <v>2235</v>
      </c>
      <c r="TT50" s="5">
        <v>1890</v>
      </c>
      <c r="TU50" s="5">
        <v>1665</v>
      </c>
      <c r="TV50" s="5">
        <v>1395</v>
      </c>
      <c r="TW50" s="5">
        <v>1973</v>
      </c>
      <c r="TX50" s="5">
        <v>1858</v>
      </c>
      <c r="TY50" s="5">
        <v>1624</v>
      </c>
      <c r="TZ50" s="5">
        <v>1978</v>
      </c>
      <c r="UA50" s="5">
        <v>0</v>
      </c>
      <c r="UB50" s="5">
        <v>0</v>
      </c>
      <c r="UC50" s="5">
        <v>0</v>
      </c>
      <c r="UD50" s="5">
        <v>0</v>
      </c>
      <c r="UE50" s="5">
        <v>0</v>
      </c>
      <c r="UF50" s="5">
        <v>0</v>
      </c>
      <c r="UG50" s="5">
        <v>0</v>
      </c>
      <c r="UH50" s="5">
        <v>0</v>
      </c>
      <c r="UI50" s="5">
        <v>0</v>
      </c>
      <c r="UJ50" s="5">
        <v>0</v>
      </c>
      <c r="UK50" s="5">
        <v>0</v>
      </c>
      <c r="UL50" s="5">
        <v>0</v>
      </c>
      <c r="UM50" s="5">
        <v>0</v>
      </c>
      <c r="UN50" s="5">
        <v>0</v>
      </c>
      <c r="UO50" s="5">
        <v>0</v>
      </c>
      <c r="UP50" s="5">
        <v>0</v>
      </c>
      <c r="UQ50" s="5">
        <v>0</v>
      </c>
      <c r="UR50" s="5">
        <v>5</v>
      </c>
      <c r="US50" s="5">
        <v>269</v>
      </c>
      <c r="UT50" s="5">
        <v>2306</v>
      </c>
      <c r="UU50" s="5">
        <v>2976</v>
      </c>
      <c r="UV50" s="5">
        <v>3035</v>
      </c>
      <c r="UW50" s="5">
        <v>5871</v>
      </c>
      <c r="UX50" s="5">
        <v>4534</v>
      </c>
      <c r="UY50" s="5">
        <v>1964</v>
      </c>
      <c r="UZ50" s="5">
        <v>1920</v>
      </c>
      <c r="VA50" s="5">
        <v>2267</v>
      </c>
      <c r="VB50" s="5">
        <v>2352</v>
      </c>
      <c r="VC50" s="5">
        <v>2941</v>
      </c>
      <c r="VD50" s="5">
        <v>3653</v>
      </c>
      <c r="VE50" s="5">
        <v>4776</v>
      </c>
      <c r="VF50" s="5">
        <v>8450</v>
      </c>
      <c r="VG50" s="5">
        <v>115279</v>
      </c>
      <c r="VH50" s="5">
        <v>105989</v>
      </c>
      <c r="VI50" s="5">
        <v>102524</v>
      </c>
      <c r="VJ50" s="5">
        <v>109513</v>
      </c>
      <c r="VK50" s="5">
        <v>104527</v>
      </c>
      <c r="VL50" s="5">
        <v>92600</v>
      </c>
      <c r="VM50" s="5">
        <v>90586</v>
      </c>
      <c r="VN50" s="5">
        <v>85054</v>
      </c>
      <c r="VO50" s="5">
        <v>76421</v>
      </c>
      <c r="VP50" s="5">
        <v>60840</v>
      </c>
      <c r="VQ50" s="5">
        <v>71903</v>
      </c>
      <c r="VR50" s="5">
        <v>76241</v>
      </c>
      <c r="VS50" s="5">
        <v>102483</v>
      </c>
      <c r="VT50" s="5">
        <v>77475</v>
      </c>
      <c r="VU50" s="5">
        <v>71252</v>
      </c>
      <c r="VV50" s="5">
        <v>57634</v>
      </c>
      <c r="VW50" s="5">
        <v>52111</v>
      </c>
      <c r="VX50" s="5">
        <v>36810</v>
      </c>
      <c r="VY50" s="5">
        <v>64155</v>
      </c>
      <c r="VZ50" s="5">
        <v>60721</v>
      </c>
      <c r="WA50" s="5">
        <v>99341</v>
      </c>
      <c r="WB50" s="5">
        <v>91914</v>
      </c>
      <c r="WC50" s="5">
        <v>92224</v>
      </c>
      <c r="WD50" s="5">
        <v>88187</v>
      </c>
      <c r="WE50" s="5">
        <v>92244</v>
      </c>
      <c r="WF50" s="5">
        <v>95486</v>
      </c>
      <c r="WG50" s="5">
        <v>109092</v>
      </c>
      <c r="WH50" s="5">
        <v>86369</v>
      </c>
      <c r="WI50" s="5">
        <v>84696</v>
      </c>
      <c r="WJ50" s="5">
        <v>79963</v>
      </c>
      <c r="WK50" s="5">
        <v>82077</v>
      </c>
      <c r="WL50" s="5">
        <v>83904</v>
      </c>
      <c r="WM50" s="5">
        <v>12001</v>
      </c>
      <c r="WN50" s="5">
        <v>13688</v>
      </c>
      <c r="WO50" s="5">
        <v>11941</v>
      </c>
      <c r="WP50" s="5">
        <v>11011</v>
      </c>
      <c r="WQ50" s="5">
        <v>11335</v>
      </c>
      <c r="WR50" s="5">
        <v>12353</v>
      </c>
      <c r="WS50" s="5">
        <v>11411</v>
      </c>
      <c r="WT50" s="5">
        <v>10700</v>
      </c>
      <c r="WU50" s="5">
        <v>10097</v>
      </c>
      <c r="WV50" s="5">
        <v>9943</v>
      </c>
      <c r="WW50" s="5">
        <v>8511</v>
      </c>
      <c r="WX50" s="5">
        <v>8128</v>
      </c>
      <c r="WY50" s="5">
        <v>8409</v>
      </c>
      <c r="WZ50" s="5">
        <v>8355</v>
      </c>
      <c r="XA50" s="5">
        <v>8048</v>
      </c>
      <c r="XB50" s="5">
        <v>7240</v>
      </c>
      <c r="XC50" s="5">
        <v>6358</v>
      </c>
      <c r="XD50" s="5">
        <v>5120</v>
      </c>
      <c r="XE50" s="5">
        <v>5587</v>
      </c>
      <c r="XF50" s="5">
        <v>6092</v>
      </c>
      <c r="XG50" s="5">
        <v>5542</v>
      </c>
      <c r="XH50" s="5">
        <v>5402</v>
      </c>
      <c r="XI50" s="5">
        <v>4424</v>
      </c>
      <c r="XJ50" s="5">
        <v>3263</v>
      </c>
      <c r="XK50" s="5">
        <v>3258</v>
      </c>
      <c r="XL50" s="5">
        <v>3335</v>
      </c>
      <c r="XM50" s="5">
        <v>3729</v>
      </c>
      <c r="XN50" s="5">
        <v>4054</v>
      </c>
      <c r="XO50" s="5">
        <v>4126</v>
      </c>
      <c r="XP50" s="5">
        <v>4440</v>
      </c>
      <c r="XQ50" s="5">
        <v>3564</v>
      </c>
      <c r="XR50" s="5">
        <v>2928</v>
      </c>
      <c r="XS50" s="2">
        <v>5487</v>
      </c>
      <c r="XT50" s="3" t="s">
        <v>222</v>
      </c>
      <c r="XU50" s="3" t="s">
        <v>221</v>
      </c>
      <c r="XV50" s="3" t="s">
        <v>221</v>
      </c>
      <c r="XW50" s="3" t="s">
        <v>221</v>
      </c>
      <c r="XX50" s="3" t="s">
        <v>222</v>
      </c>
      <c r="XY50" s="3" t="s">
        <v>222</v>
      </c>
      <c r="XZ50" s="3" t="s">
        <v>239</v>
      </c>
    </row>
    <row r="51" spans="1:650" x14ac:dyDescent="0.3">
      <c r="A51" s="1" t="s">
        <v>49</v>
      </c>
      <c r="B51" s="2">
        <v>4056993</v>
      </c>
      <c r="C51" s="5" t="s">
        <v>220</v>
      </c>
      <c r="D51" s="5" t="s">
        <v>220</v>
      </c>
      <c r="E51" s="5" t="s">
        <v>220</v>
      </c>
      <c r="F51" s="5" t="s">
        <v>220</v>
      </c>
      <c r="G51" s="5" t="s">
        <v>220</v>
      </c>
      <c r="H51" s="5" t="s">
        <v>220</v>
      </c>
      <c r="I51" s="5" t="s">
        <v>220</v>
      </c>
      <c r="J51" s="5" t="s">
        <v>220</v>
      </c>
      <c r="K51" s="5" t="s">
        <v>220</v>
      </c>
      <c r="L51" s="5" t="s">
        <v>220</v>
      </c>
      <c r="M51" s="5" t="s">
        <v>220</v>
      </c>
      <c r="N51" s="5" t="s">
        <v>220</v>
      </c>
      <c r="O51" s="5" t="s">
        <v>220</v>
      </c>
      <c r="P51" s="5" t="s">
        <v>220</v>
      </c>
      <c r="Q51" s="5" t="s">
        <v>220</v>
      </c>
      <c r="R51" s="5" t="s">
        <v>220</v>
      </c>
      <c r="S51" s="5" t="s">
        <v>220</v>
      </c>
      <c r="T51" s="5" t="s">
        <v>220</v>
      </c>
      <c r="U51" s="5" t="s">
        <v>220</v>
      </c>
      <c r="V51" s="5">
        <v>13801</v>
      </c>
      <c r="W51" s="5">
        <v>0</v>
      </c>
      <c r="X51" s="5">
        <v>0</v>
      </c>
      <c r="Y51" s="5">
        <v>0</v>
      </c>
      <c r="Z51" s="5">
        <v>0</v>
      </c>
      <c r="AA51" s="5">
        <v>0</v>
      </c>
      <c r="AB51" s="5">
        <v>0</v>
      </c>
      <c r="AC51" s="5">
        <v>0</v>
      </c>
      <c r="AD51" s="5">
        <v>0</v>
      </c>
      <c r="AE51" s="5">
        <v>0</v>
      </c>
      <c r="AF51" s="5">
        <v>0</v>
      </c>
      <c r="AG51" s="5">
        <v>0</v>
      </c>
      <c r="AH51" s="5">
        <v>0</v>
      </c>
      <c r="AI51" s="5" t="s">
        <v>220</v>
      </c>
      <c r="AJ51" s="5" t="s">
        <v>220</v>
      </c>
      <c r="AK51" s="5" t="s">
        <v>220</v>
      </c>
      <c r="AL51" s="5" t="s">
        <v>220</v>
      </c>
      <c r="AM51" s="5" t="s">
        <v>220</v>
      </c>
      <c r="AN51" s="5" t="s">
        <v>220</v>
      </c>
      <c r="AO51" s="5" t="s">
        <v>220</v>
      </c>
      <c r="AP51" s="5" t="s">
        <v>220</v>
      </c>
      <c r="AQ51" s="5" t="s">
        <v>220</v>
      </c>
      <c r="AR51" s="5" t="s">
        <v>220</v>
      </c>
      <c r="AS51" s="5" t="s">
        <v>220</v>
      </c>
      <c r="AT51" s="5" t="s">
        <v>220</v>
      </c>
      <c r="AU51" s="5" t="s">
        <v>220</v>
      </c>
      <c r="AV51" s="5" t="s">
        <v>220</v>
      </c>
      <c r="AW51" s="5" t="s">
        <v>220</v>
      </c>
      <c r="AX51" s="5" t="s">
        <v>220</v>
      </c>
      <c r="AY51" s="5" t="s">
        <v>220</v>
      </c>
      <c r="AZ51" s="5" t="s">
        <v>220</v>
      </c>
      <c r="BA51" s="5" t="s">
        <v>220</v>
      </c>
      <c r="BB51" s="5">
        <v>0</v>
      </c>
      <c r="BC51" s="5">
        <v>0</v>
      </c>
      <c r="BD51" s="5">
        <v>0</v>
      </c>
      <c r="BE51" s="5">
        <v>0</v>
      </c>
      <c r="BF51" s="5">
        <v>0</v>
      </c>
      <c r="BG51" s="5">
        <v>0</v>
      </c>
      <c r="BH51" s="5">
        <v>0</v>
      </c>
      <c r="BI51" s="5">
        <v>0</v>
      </c>
      <c r="BJ51" s="5">
        <v>0</v>
      </c>
      <c r="BK51" s="5">
        <v>0</v>
      </c>
      <c r="BL51" s="5">
        <v>0</v>
      </c>
      <c r="BM51" s="5">
        <v>0</v>
      </c>
      <c r="BN51" s="5">
        <v>0</v>
      </c>
      <c r="BO51" s="5" t="s">
        <v>220</v>
      </c>
      <c r="BP51" s="5" t="s">
        <v>220</v>
      </c>
      <c r="BQ51" s="5" t="s">
        <v>220</v>
      </c>
      <c r="BR51" s="5" t="s">
        <v>220</v>
      </c>
      <c r="BS51" s="5" t="s">
        <v>220</v>
      </c>
      <c r="BT51" s="5" t="s">
        <v>220</v>
      </c>
      <c r="BU51" s="5" t="s">
        <v>220</v>
      </c>
      <c r="BV51" s="5" t="s">
        <v>220</v>
      </c>
      <c r="BW51" s="5" t="s">
        <v>220</v>
      </c>
      <c r="BX51" s="5" t="s">
        <v>220</v>
      </c>
      <c r="BY51" s="5" t="s">
        <v>220</v>
      </c>
      <c r="BZ51" s="5" t="s">
        <v>220</v>
      </c>
      <c r="CA51" s="5" t="s">
        <v>220</v>
      </c>
      <c r="CB51" s="5" t="s">
        <v>220</v>
      </c>
      <c r="CC51" s="5" t="s">
        <v>220</v>
      </c>
      <c r="CD51" s="5" t="s">
        <v>220</v>
      </c>
      <c r="CE51" s="5" t="s">
        <v>220</v>
      </c>
      <c r="CF51" s="5" t="s">
        <v>220</v>
      </c>
      <c r="CG51" s="5" t="s">
        <v>220</v>
      </c>
      <c r="CH51" s="5">
        <v>0</v>
      </c>
      <c r="CI51" s="5">
        <v>77</v>
      </c>
      <c r="CJ51" s="5">
        <v>784</v>
      </c>
      <c r="CK51" s="5">
        <v>596</v>
      </c>
      <c r="CL51" s="5">
        <v>103</v>
      </c>
      <c r="CM51" s="5">
        <v>149</v>
      </c>
      <c r="CN51" s="5">
        <v>226</v>
      </c>
      <c r="CO51" s="5">
        <v>132</v>
      </c>
      <c r="CP51" s="5">
        <v>181</v>
      </c>
      <c r="CQ51" s="5">
        <v>41</v>
      </c>
      <c r="CR51" s="5">
        <v>359</v>
      </c>
      <c r="CS51" s="5">
        <v>185</v>
      </c>
      <c r="CT51" s="5">
        <v>498</v>
      </c>
      <c r="CU51" s="5" t="s">
        <v>220</v>
      </c>
      <c r="CV51" s="5" t="s">
        <v>220</v>
      </c>
      <c r="CW51" s="5" t="s">
        <v>220</v>
      </c>
      <c r="CX51" s="5" t="s">
        <v>220</v>
      </c>
      <c r="CY51" s="5" t="s">
        <v>220</v>
      </c>
      <c r="CZ51" s="5" t="s">
        <v>220</v>
      </c>
      <c r="DA51" s="5" t="s">
        <v>220</v>
      </c>
      <c r="DB51" s="5" t="s">
        <v>220</v>
      </c>
      <c r="DC51" s="5" t="s">
        <v>220</v>
      </c>
      <c r="DD51" s="5" t="s">
        <v>220</v>
      </c>
      <c r="DE51" s="5" t="s">
        <v>220</v>
      </c>
      <c r="DF51" s="5" t="s">
        <v>220</v>
      </c>
      <c r="DG51" s="5" t="s">
        <v>220</v>
      </c>
      <c r="DH51" s="5" t="s">
        <v>220</v>
      </c>
      <c r="DI51" s="5" t="s">
        <v>220</v>
      </c>
      <c r="DJ51" s="5" t="s">
        <v>220</v>
      </c>
      <c r="DK51" s="5" t="s">
        <v>220</v>
      </c>
      <c r="DL51" s="5" t="s">
        <v>220</v>
      </c>
      <c r="DM51" s="5" t="s">
        <v>220</v>
      </c>
      <c r="DN51" s="5">
        <v>3661</v>
      </c>
      <c r="DO51" s="5">
        <v>8343</v>
      </c>
      <c r="DP51" s="5">
        <v>8361</v>
      </c>
      <c r="DQ51" s="5">
        <v>9525</v>
      </c>
      <c r="DR51" s="5">
        <v>7251</v>
      </c>
      <c r="DS51" s="5">
        <v>8242</v>
      </c>
      <c r="DT51" s="5">
        <v>10315</v>
      </c>
      <c r="DU51" s="5">
        <v>9434</v>
      </c>
      <c r="DV51" s="5">
        <v>9000</v>
      </c>
      <c r="DW51" s="5">
        <v>9086</v>
      </c>
      <c r="DX51" s="5">
        <v>10312</v>
      </c>
      <c r="DY51" s="5">
        <v>10762</v>
      </c>
      <c r="DZ51" s="5">
        <v>10691</v>
      </c>
      <c r="EA51" s="5" t="s">
        <v>220</v>
      </c>
      <c r="EB51" s="5" t="s">
        <v>220</v>
      </c>
      <c r="EC51" s="5" t="s">
        <v>220</v>
      </c>
      <c r="ED51" s="5" t="s">
        <v>220</v>
      </c>
      <c r="EE51" s="5" t="s">
        <v>220</v>
      </c>
      <c r="EF51" s="5" t="s">
        <v>220</v>
      </c>
      <c r="EG51" s="5" t="s">
        <v>220</v>
      </c>
      <c r="EH51" s="5" t="s">
        <v>220</v>
      </c>
      <c r="EI51" s="5" t="s">
        <v>220</v>
      </c>
      <c r="EJ51" s="5" t="s">
        <v>220</v>
      </c>
      <c r="EK51" s="5" t="s">
        <v>220</v>
      </c>
      <c r="EL51" s="5" t="s">
        <v>220</v>
      </c>
      <c r="EM51" s="5" t="s">
        <v>220</v>
      </c>
      <c r="EN51" s="5" t="s">
        <v>220</v>
      </c>
      <c r="EO51" s="5" t="s">
        <v>220</v>
      </c>
      <c r="EP51" s="5" t="s">
        <v>220</v>
      </c>
      <c r="EQ51" s="5" t="s">
        <v>220</v>
      </c>
      <c r="ER51" s="5" t="s">
        <v>220</v>
      </c>
      <c r="ES51" s="5" t="s">
        <v>220</v>
      </c>
      <c r="ET51" s="5">
        <v>32</v>
      </c>
      <c r="EU51" s="5">
        <v>125</v>
      </c>
      <c r="EV51" s="5">
        <v>284</v>
      </c>
      <c r="EW51" s="5">
        <v>555</v>
      </c>
      <c r="EX51" s="5">
        <v>87</v>
      </c>
      <c r="EY51" s="5">
        <v>67</v>
      </c>
      <c r="EZ51" s="5">
        <v>96</v>
      </c>
      <c r="FA51" s="5">
        <v>229</v>
      </c>
      <c r="FB51" s="5">
        <v>89</v>
      </c>
      <c r="FC51" s="5">
        <v>296</v>
      </c>
      <c r="FD51" s="5">
        <v>568</v>
      </c>
      <c r="FE51" s="5">
        <v>1917</v>
      </c>
      <c r="FF51" s="5">
        <v>752</v>
      </c>
      <c r="FG51" s="5" t="s">
        <v>220</v>
      </c>
      <c r="FH51" s="5" t="s">
        <v>220</v>
      </c>
      <c r="FI51" s="5" t="s">
        <v>220</v>
      </c>
      <c r="FJ51" s="5" t="s">
        <v>220</v>
      </c>
      <c r="FK51" s="5" t="s">
        <v>220</v>
      </c>
      <c r="FL51" s="5" t="s">
        <v>220</v>
      </c>
      <c r="FM51" s="5" t="s">
        <v>220</v>
      </c>
      <c r="FN51" s="5" t="s">
        <v>220</v>
      </c>
      <c r="FO51" s="5" t="s">
        <v>220</v>
      </c>
      <c r="FP51" s="5" t="s">
        <v>220</v>
      </c>
      <c r="FQ51" s="5" t="s">
        <v>220</v>
      </c>
      <c r="FR51" s="5" t="s">
        <v>220</v>
      </c>
      <c r="FS51" s="5" t="s">
        <v>220</v>
      </c>
      <c r="FT51" s="5" t="s">
        <v>220</v>
      </c>
      <c r="FU51" s="5" t="s">
        <v>220</v>
      </c>
      <c r="FV51" s="5" t="s">
        <v>220</v>
      </c>
      <c r="FW51" s="5" t="s">
        <v>220</v>
      </c>
      <c r="FX51" s="5" t="s">
        <v>220</v>
      </c>
      <c r="FY51" s="5" t="s">
        <v>220</v>
      </c>
      <c r="FZ51" s="5" t="s">
        <v>220</v>
      </c>
      <c r="GA51" s="5" t="s">
        <v>220</v>
      </c>
      <c r="GB51" s="5" t="s">
        <v>220</v>
      </c>
      <c r="GC51" s="5" t="s">
        <v>220</v>
      </c>
      <c r="GD51" s="5" t="s">
        <v>220</v>
      </c>
      <c r="GE51" s="5" t="s">
        <v>220</v>
      </c>
      <c r="GF51" s="5" t="s">
        <v>220</v>
      </c>
      <c r="GG51" s="5" t="s">
        <v>220</v>
      </c>
      <c r="GH51" s="5" t="s">
        <v>220</v>
      </c>
      <c r="GI51" s="5" t="s">
        <v>220</v>
      </c>
      <c r="GJ51" s="5" t="s">
        <v>220</v>
      </c>
      <c r="GK51" s="5" t="s">
        <v>220</v>
      </c>
      <c r="GL51" s="5" t="s">
        <v>220</v>
      </c>
      <c r="GM51" s="5" t="s">
        <v>220</v>
      </c>
      <c r="GN51" s="5" t="s">
        <v>220</v>
      </c>
      <c r="GO51" s="5" t="s">
        <v>220</v>
      </c>
      <c r="GP51" s="5" t="s">
        <v>220</v>
      </c>
      <c r="GQ51" s="5" t="s">
        <v>220</v>
      </c>
      <c r="GR51" s="5" t="s">
        <v>220</v>
      </c>
      <c r="GS51" s="5" t="s">
        <v>220</v>
      </c>
      <c r="GT51" s="5" t="s">
        <v>220</v>
      </c>
      <c r="GU51" s="5" t="s">
        <v>220</v>
      </c>
      <c r="GV51" s="5" t="s">
        <v>220</v>
      </c>
      <c r="GW51" s="5" t="s">
        <v>220</v>
      </c>
      <c r="GX51" s="5" t="s">
        <v>220</v>
      </c>
      <c r="GY51" s="5" t="s">
        <v>220</v>
      </c>
      <c r="GZ51" s="5" t="s">
        <v>220</v>
      </c>
      <c r="HA51" s="5" t="s">
        <v>220</v>
      </c>
      <c r="HB51" s="5" t="s">
        <v>220</v>
      </c>
      <c r="HC51" s="5" t="s">
        <v>220</v>
      </c>
      <c r="HD51" s="5" t="s">
        <v>220</v>
      </c>
      <c r="HE51" s="5" t="s">
        <v>220</v>
      </c>
      <c r="HF51" s="5">
        <v>17495</v>
      </c>
      <c r="HG51" s="5">
        <v>8545</v>
      </c>
      <c r="HH51" s="5">
        <v>9428</v>
      </c>
      <c r="HI51" s="5">
        <v>10675</v>
      </c>
      <c r="HJ51" s="5">
        <v>7441</v>
      </c>
      <c r="HK51" s="5">
        <v>8457</v>
      </c>
      <c r="HL51" s="5">
        <v>10636</v>
      </c>
      <c r="HM51" s="5">
        <v>9795</v>
      </c>
      <c r="HN51" s="5">
        <v>9271</v>
      </c>
      <c r="HO51" s="5">
        <v>9423</v>
      </c>
      <c r="HP51" s="5">
        <v>11239</v>
      </c>
      <c r="HQ51" s="5">
        <v>12863</v>
      </c>
      <c r="HR51" s="5">
        <v>11940</v>
      </c>
      <c r="HS51" s="5" t="s">
        <v>220</v>
      </c>
      <c r="HT51" s="5" t="s">
        <v>220</v>
      </c>
      <c r="HU51" s="5" t="s">
        <v>220</v>
      </c>
      <c r="HV51" s="5" t="s">
        <v>220</v>
      </c>
      <c r="HW51" s="5" t="s">
        <v>220</v>
      </c>
      <c r="HX51" s="5" t="s">
        <v>220</v>
      </c>
      <c r="HY51" s="5" t="s">
        <v>220</v>
      </c>
      <c r="HZ51" s="5" t="s">
        <v>220</v>
      </c>
      <c r="IA51" s="5" t="s">
        <v>220</v>
      </c>
      <c r="IB51" s="5" t="s">
        <v>220</v>
      </c>
      <c r="IC51" s="5" t="s">
        <v>220</v>
      </c>
      <c r="ID51" s="5" t="s">
        <v>220</v>
      </c>
      <c r="IE51" s="5" t="s">
        <v>220</v>
      </c>
      <c r="IF51" s="5" t="s">
        <v>220</v>
      </c>
      <c r="IG51" s="5" t="s">
        <v>220</v>
      </c>
      <c r="IH51" s="5" t="s">
        <v>220</v>
      </c>
      <c r="II51" s="5" t="s">
        <v>220</v>
      </c>
      <c r="IJ51" s="5" t="s">
        <v>220</v>
      </c>
      <c r="IK51" s="5" t="s">
        <v>220</v>
      </c>
      <c r="IL51" s="5">
        <v>58000</v>
      </c>
      <c r="IM51" s="5">
        <v>164387</v>
      </c>
      <c r="IN51" s="5">
        <v>174283</v>
      </c>
      <c r="IO51" s="5">
        <v>188389</v>
      </c>
      <c r="IP51" s="5">
        <v>184851</v>
      </c>
      <c r="IQ51" s="5">
        <v>193770</v>
      </c>
      <c r="IR51" s="5">
        <v>192909</v>
      </c>
      <c r="IS51" s="5">
        <v>198933</v>
      </c>
      <c r="IT51" s="5">
        <v>186110</v>
      </c>
      <c r="IU51" s="5">
        <v>196980</v>
      </c>
      <c r="IV51" s="5">
        <v>165923</v>
      </c>
      <c r="IW51" s="5">
        <v>170796</v>
      </c>
      <c r="IX51" s="5">
        <v>152876</v>
      </c>
      <c r="IY51" s="5" t="s">
        <v>220</v>
      </c>
      <c r="IZ51" s="5" t="s">
        <v>220</v>
      </c>
      <c r="JA51" s="5" t="s">
        <v>220</v>
      </c>
      <c r="JB51" s="5" t="s">
        <v>220</v>
      </c>
      <c r="JC51" s="5" t="s">
        <v>220</v>
      </c>
      <c r="JD51" s="5" t="s">
        <v>220</v>
      </c>
      <c r="JE51" s="5" t="s">
        <v>220</v>
      </c>
      <c r="JF51" s="5" t="s">
        <v>220</v>
      </c>
      <c r="JG51" s="5" t="s">
        <v>220</v>
      </c>
      <c r="JH51" s="5" t="s">
        <v>220</v>
      </c>
      <c r="JI51" s="5" t="s">
        <v>220</v>
      </c>
      <c r="JJ51" s="5" t="s">
        <v>220</v>
      </c>
      <c r="JK51" s="5" t="s">
        <v>220</v>
      </c>
      <c r="JL51" s="5" t="s">
        <v>220</v>
      </c>
      <c r="JM51" s="5" t="s">
        <v>220</v>
      </c>
      <c r="JN51" s="5" t="s">
        <v>220</v>
      </c>
      <c r="JO51" s="5" t="s">
        <v>220</v>
      </c>
      <c r="JP51" s="5" t="s">
        <v>220</v>
      </c>
      <c r="JQ51" s="5" t="s">
        <v>220</v>
      </c>
      <c r="JR51" s="5">
        <v>0</v>
      </c>
      <c r="JS51" s="5">
        <v>0</v>
      </c>
      <c r="JT51" s="5">
        <v>0</v>
      </c>
      <c r="JU51" s="5">
        <v>0</v>
      </c>
      <c r="JV51" s="5">
        <v>0</v>
      </c>
      <c r="JW51" s="5">
        <v>0</v>
      </c>
      <c r="JX51" s="5">
        <v>0</v>
      </c>
      <c r="JY51" s="5">
        <v>0</v>
      </c>
      <c r="JZ51" s="5">
        <v>0</v>
      </c>
      <c r="KA51" s="5">
        <v>0</v>
      </c>
      <c r="KB51" s="5">
        <v>0</v>
      </c>
      <c r="KC51" s="5">
        <v>0</v>
      </c>
      <c r="KD51" s="5">
        <v>0</v>
      </c>
      <c r="KE51" s="5" t="s">
        <v>220</v>
      </c>
      <c r="KF51" s="5" t="s">
        <v>220</v>
      </c>
      <c r="KG51" s="5" t="s">
        <v>220</v>
      </c>
      <c r="KH51" s="5" t="s">
        <v>220</v>
      </c>
      <c r="KI51" s="5" t="s">
        <v>220</v>
      </c>
      <c r="KJ51" s="5" t="s">
        <v>220</v>
      </c>
      <c r="KK51" s="5" t="s">
        <v>220</v>
      </c>
      <c r="KL51" s="5" t="s">
        <v>220</v>
      </c>
      <c r="KM51" s="5" t="s">
        <v>220</v>
      </c>
      <c r="KN51" s="5" t="s">
        <v>220</v>
      </c>
      <c r="KO51" s="5" t="s">
        <v>220</v>
      </c>
      <c r="KP51" s="5" t="s">
        <v>220</v>
      </c>
      <c r="KQ51" s="5" t="s">
        <v>220</v>
      </c>
      <c r="KR51" s="5" t="s">
        <v>220</v>
      </c>
      <c r="KS51" s="5" t="s">
        <v>220</v>
      </c>
      <c r="KT51" s="5" t="s">
        <v>220</v>
      </c>
      <c r="KU51" s="5" t="s">
        <v>220</v>
      </c>
      <c r="KV51" s="5" t="s">
        <v>220</v>
      </c>
      <c r="KW51" s="5" t="s">
        <v>220</v>
      </c>
      <c r="KX51" s="5">
        <v>53</v>
      </c>
      <c r="KY51" s="5">
        <v>249</v>
      </c>
      <c r="KZ51" s="5">
        <v>184</v>
      </c>
      <c r="LA51" s="5">
        <v>131</v>
      </c>
      <c r="LB51" s="5">
        <v>131</v>
      </c>
      <c r="LC51" s="5">
        <v>75</v>
      </c>
      <c r="LD51" s="5">
        <v>48</v>
      </c>
      <c r="LE51" s="5">
        <v>471</v>
      </c>
      <c r="LF51" s="5">
        <v>332</v>
      </c>
      <c r="LG51" s="5">
        <v>215</v>
      </c>
      <c r="LH51" s="5">
        <v>317</v>
      </c>
      <c r="LI51" s="5">
        <v>393</v>
      </c>
      <c r="LJ51" s="5">
        <v>507</v>
      </c>
      <c r="LK51" s="5" t="s">
        <v>220</v>
      </c>
      <c r="LL51" s="5" t="s">
        <v>220</v>
      </c>
      <c r="LM51" s="5" t="s">
        <v>220</v>
      </c>
      <c r="LN51" s="5" t="s">
        <v>220</v>
      </c>
      <c r="LO51" s="5" t="s">
        <v>220</v>
      </c>
      <c r="LP51" s="5" t="s">
        <v>220</v>
      </c>
      <c r="LQ51" s="5" t="s">
        <v>220</v>
      </c>
      <c r="LR51" s="5" t="s">
        <v>220</v>
      </c>
      <c r="LS51" s="5" t="s">
        <v>220</v>
      </c>
      <c r="LT51" s="5" t="s">
        <v>220</v>
      </c>
      <c r="LU51" s="5" t="s">
        <v>220</v>
      </c>
      <c r="LV51" s="5" t="s">
        <v>220</v>
      </c>
      <c r="LW51" s="5" t="s">
        <v>220</v>
      </c>
      <c r="LX51" s="5" t="s">
        <v>220</v>
      </c>
      <c r="LY51" s="5" t="s">
        <v>220</v>
      </c>
      <c r="LZ51" s="5" t="s">
        <v>220</v>
      </c>
      <c r="MA51" s="5" t="s">
        <v>220</v>
      </c>
      <c r="MB51" s="5" t="s">
        <v>220</v>
      </c>
      <c r="MC51" s="5" t="s">
        <v>220</v>
      </c>
      <c r="MD51" s="5">
        <v>64</v>
      </c>
      <c r="ME51" s="5">
        <v>174</v>
      </c>
      <c r="MF51" s="5">
        <v>252</v>
      </c>
      <c r="MG51" s="5">
        <v>398</v>
      </c>
      <c r="MH51" s="5">
        <v>267</v>
      </c>
      <c r="MI51" s="5">
        <v>302</v>
      </c>
      <c r="MJ51" s="5">
        <v>403</v>
      </c>
      <c r="MK51" s="5">
        <v>112</v>
      </c>
      <c r="ML51" s="5">
        <v>91</v>
      </c>
      <c r="MM51" s="5">
        <v>29</v>
      </c>
      <c r="MN51" s="5">
        <v>102</v>
      </c>
      <c r="MO51" s="5">
        <v>258</v>
      </c>
      <c r="MP51" s="5">
        <v>304</v>
      </c>
      <c r="MQ51" s="5" t="s">
        <v>220</v>
      </c>
      <c r="MR51" s="5" t="s">
        <v>220</v>
      </c>
      <c r="MS51" s="5" t="s">
        <v>220</v>
      </c>
      <c r="MT51" s="5" t="s">
        <v>220</v>
      </c>
      <c r="MU51" s="5" t="s">
        <v>220</v>
      </c>
      <c r="MV51" s="5" t="s">
        <v>220</v>
      </c>
      <c r="MW51" s="5" t="s">
        <v>220</v>
      </c>
      <c r="MX51" s="5" t="s">
        <v>220</v>
      </c>
      <c r="MY51" s="5" t="s">
        <v>220</v>
      </c>
      <c r="MZ51" s="5" t="s">
        <v>220</v>
      </c>
      <c r="NA51" s="5" t="s">
        <v>220</v>
      </c>
      <c r="NB51" s="5" t="s">
        <v>220</v>
      </c>
      <c r="NC51" s="5" t="s">
        <v>220</v>
      </c>
      <c r="ND51" s="5" t="s">
        <v>220</v>
      </c>
      <c r="NE51" s="5" t="s">
        <v>220</v>
      </c>
      <c r="NF51" s="5" t="s">
        <v>220</v>
      </c>
      <c r="NG51" s="5" t="s">
        <v>220</v>
      </c>
      <c r="NH51" s="5" t="s">
        <v>220</v>
      </c>
      <c r="NI51" s="5" t="s">
        <v>220</v>
      </c>
      <c r="NJ51" s="5" t="s">
        <v>220</v>
      </c>
      <c r="NK51" s="5" t="s">
        <v>220</v>
      </c>
      <c r="NL51" s="5" t="s">
        <v>220</v>
      </c>
      <c r="NM51" s="5" t="s">
        <v>220</v>
      </c>
      <c r="NN51" s="5" t="s">
        <v>220</v>
      </c>
      <c r="NO51" s="5" t="s">
        <v>220</v>
      </c>
      <c r="NP51" s="5" t="s">
        <v>220</v>
      </c>
      <c r="NQ51" s="5" t="s">
        <v>220</v>
      </c>
      <c r="NR51" s="5" t="s">
        <v>220</v>
      </c>
      <c r="NS51" s="5" t="s">
        <v>220</v>
      </c>
      <c r="NT51" s="5" t="s">
        <v>220</v>
      </c>
      <c r="NU51" s="5" t="s">
        <v>220</v>
      </c>
      <c r="NV51" s="5" t="s">
        <v>220</v>
      </c>
      <c r="NW51" s="5" t="s">
        <v>220</v>
      </c>
      <c r="NX51" s="5" t="s">
        <v>220</v>
      </c>
      <c r="NY51" s="5" t="s">
        <v>220</v>
      </c>
      <c r="NZ51" s="5" t="s">
        <v>220</v>
      </c>
      <c r="OA51" s="5" t="s">
        <v>220</v>
      </c>
      <c r="OB51" s="5" t="s">
        <v>220</v>
      </c>
      <c r="OC51" s="5" t="s">
        <v>220</v>
      </c>
      <c r="OD51" s="5" t="s">
        <v>220</v>
      </c>
      <c r="OE51" s="5" t="s">
        <v>220</v>
      </c>
      <c r="OF51" s="5" t="s">
        <v>220</v>
      </c>
      <c r="OG51" s="5" t="s">
        <v>220</v>
      </c>
      <c r="OH51" s="5" t="s">
        <v>220</v>
      </c>
      <c r="OI51" s="5" t="s">
        <v>220</v>
      </c>
      <c r="OJ51" s="5" t="s">
        <v>220</v>
      </c>
      <c r="OK51" s="5" t="s">
        <v>220</v>
      </c>
      <c r="OL51" s="5" t="s">
        <v>220</v>
      </c>
      <c r="OM51" s="5" t="s">
        <v>220</v>
      </c>
      <c r="ON51" s="5" t="s">
        <v>220</v>
      </c>
      <c r="OO51" s="5" t="s">
        <v>220</v>
      </c>
      <c r="OP51" s="5" t="s">
        <v>220</v>
      </c>
      <c r="OQ51" s="5" t="s">
        <v>220</v>
      </c>
      <c r="OR51" s="5" t="s">
        <v>220</v>
      </c>
      <c r="OS51" s="5" t="s">
        <v>220</v>
      </c>
      <c r="OT51" s="5" t="s">
        <v>220</v>
      </c>
      <c r="OU51" s="5" t="s">
        <v>220</v>
      </c>
      <c r="OV51" s="5" t="s">
        <v>220</v>
      </c>
      <c r="OW51" s="5" t="s">
        <v>220</v>
      </c>
      <c r="OX51" s="5" t="s">
        <v>220</v>
      </c>
      <c r="OY51" s="5" t="s">
        <v>220</v>
      </c>
      <c r="OZ51" s="5" t="s">
        <v>220</v>
      </c>
      <c r="PA51" s="5" t="s">
        <v>220</v>
      </c>
      <c r="PB51" s="5" t="s">
        <v>220</v>
      </c>
      <c r="PC51" s="5" t="s">
        <v>220</v>
      </c>
      <c r="PD51" s="5" t="s">
        <v>220</v>
      </c>
      <c r="PE51" s="5" t="s">
        <v>220</v>
      </c>
      <c r="PF51" s="5" t="s">
        <v>220</v>
      </c>
      <c r="PG51" s="5" t="s">
        <v>220</v>
      </c>
      <c r="PH51" s="5" t="s">
        <v>220</v>
      </c>
      <c r="PI51" s="5" t="s">
        <v>220</v>
      </c>
      <c r="PJ51" s="5" t="s">
        <v>220</v>
      </c>
      <c r="PK51" s="5" t="s">
        <v>220</v>
      </c>
      <c r="PL51" s="5" t="s">
        <v>220</v>
      </c>
      <c r="PM51" s="5" t="s">
        <v>220</v>
      </c>
      <c r="PN51" s="5" t="s">
        <v>220</v>
      </c>
      <c r="PO51" s="5" t="s">
        <v>220</v>
      </c>
      <c r="PP51" s="5" t="s">
        <v>220</v>
      </c>
      <c r="PQ51" s="5" t="s">
        <v>220</v>
      </c>
      <c r="PR51" s="5" t="s">
        <v>220</v>
      </c>
      <c r="PS51" s="5" t="s">
        <v>220</v>
      </c>
      <c r="PT51" s="5" t="s">
        <v>220</v>
      </c>
      <c r="PU51" s="5" t="s">
        <v>220</v>
      </c>
      <c r="PV51" s="5">
        <v>3297</v>
      </c>
      <c r="PW51" s="5">
        <v>9062</v>
      </c>
      <c r="PX51" s="5">
        <v>10197</v>
      </c>
      <c r="PY51" s="5">
        <v>10401</v>
      </c>
      <c r="PZ51" s="5">
        <v>10234</v>
      </c>
      <c r="QA51" s="5">
        <v>10360</v>
      </c>
      <c r="QB51" s="5">
        <v>9219</v>
      </c>
      <c r="QC51" s="5">
        <v>9391</v>
      </c>
      <c r="QD51" s="5">
        <v>9002</v>
      </c>
      <c r="QE51" s="5">
        <v>10585</v>
      </c>
      <c r="QF51" s="5">
        <v>10879</v>
      </c>
      <c r="QG51" s="5">
        <v>11366</v>
      </c>
      <c r="QH51" s="5">
        <v>8148</v>
      </c>
      <c r="QI51" s="5" t="s">
        <v>220</v>
      </c>
      <c r="QJ51" s="5" t="s">
        <v>220</v>
      </c>
      <c r="QK51" s="5" t="s">
        <v>220</v>
      </c>
      <c r="QL51" s="5" t="s">
        <v>220</v>
      </c>
      <c r="QM51" s="5" t="s">
        <v>220</v>
      </c>
      <c r="QN51" s="5" t="s">
        <v>220</v>
      </c>
      <c r="QO51" s="5" t="s">
        <v>220</v>
      </c>
      <c r="QP51" s="5" t="s">
        <v>220</v>
      </c>
      <c r="QQ51" s="5" t="s">
        <v>220</v>
      </c>
      <c r="QR51" s="5" t="s">
        <v>220</v>
      </c>
      <c r="QS51" s="5" t="s">
        <v>220</v>
      </c>
      <c r="QT51" s="5" t="s">
        <v>220</v>
      </c>
      <c r="QU51" s="5" t="s">
        <v>220</v>
      </c>
      <c r="QV51" s="5" t="s">
        <v>220</v>
      </c>
      <c r="QW51" s="5" t="s">
        <v>220</v>
      </c>
      <c r="QX51" s="5" t="s">
        <v>220</v>
      </c>
      <c r="QY51" s="5" t="s">
        <v>220</v>
      </c>
      <c r="QZ51" s="5" t="s">
        <v>220</v>
      </c>
      <c r="RA51" s="5" t="s">
        <v>220</v>
      </c>
      <c r="RB51" s="5">
        <v>1743</v>
      </c>
      <c r="RC51" s="5">
        <v>5276</v>
      </c>
      <c r="RD51" s="5">
        <v>4133</v>
      </c>
      <c r="RE51" s="5">
        <v>5748</v>
      </c>
      <c r="RF51" s="5">
        <v>6617</v>
      </c>
      <c r="RG51" s="5">
        <v>4429</v>
      </c>
      <c r="RH51" s="5">
        <v>4055</v>
      </c>
      <c r="RI51" s="5">
        <v>3859</v>
      </c>
      <c r="RJ51" s="5">
        <v>3960</v>
      </c>
      <c r="RK51" s="5">
        <v>3663</v>
      </c>
      <c r="RL51" s="5">
        <v>4163</v>
      </c>
      <c r="RM51" s="5">
        <v>4129</v>
      </c>
      <c r="RN51" s="5">
        <v>3328</v>
      </c>
      <c r="RO51" s="5" t="s">
        <v>220</v>
      </c>
      <c r="RP51" s="5" t="s">
        <v>220</v>
      </c>
      <c r="RQ51" s="5" t="s">
        <v>220</v>
      </c>
      <c r="RR51" s="5" t="s">
        <v>220</v>
      </c>
      <c r="RS51" s="5" t="s">
        <v>220</v>
      </c>
      <c r="RT51" s="5" t="s">
        <v>220</v>
      </c>
      <c r="RU51" s="5" t="s">
        <v>220</v>
      </c>
      <c r="RV51" s="5" t="s">
        <v>220</v>
      </c>
      <c r="RW51" s="5" t="s">
        <v>220</v>
      </c>
      <c r="RX51" s="5" t="s">
        <v>220</v>
      </c>
      <c r="RY51" s="5" t="s">
        <v>220</v>
      </c>
      <c r="RZ51" s="5" t="s">
        <v>220</v>
      </c>
      <c r="SA51" s="5" t="s">
        <v>220</v>
      </c>
      <c r="SB51" s="5" t="s">
        <v>220</v>
      </c>
      <c r="SC51" s="5" t="s">
        <v>220</v>
      </c>
      <c r="SD51" s="5" t="s">
        <v>220</v>
      </c>
      <c r="SE51" s="5" t="s">
        <v>220</v>
      </c>
      <c r="SF51" s="5" t="s">
        <v>220</v>
      </c>
      <c r="SG51" s="5" t="s">
        <v>220</v>
      </c>
      <c r="SH51" s="5">
        <v>3591</v>
      </c>
      <c r="SI51" s="5">
        <v>7393</v>
      </c>
      <c r="SJ51" s="5">
        <v>7054</v>
      </c>
      <c r="SK51" s="5">
        <v>6779</v>
      </c>
      <c r="SL51" s="5">
        <v>7309</v>
      </c>
      <c r="SM51" s="5">
        <v>7290</v>
      </c>
      <c r="SN51" s="5">
        <v>7639</v>
      </c>
      <c r="SO51" s="5">
        <v>7905</v>
      </c>
      <c r="SP51" s="5">
        <v>8159</v>
      </c>
      <c r="SQ51" s="5">
        <v>7390</v>
      </c>
      <c r="SR51" s="5">
        <v>7125</v>
      </c>
      <c r="SS51" s="5">
        <v>6467</v>
      </c>
      <c r="ST51" s="5">
        <v>5199</v>
      </c>
      <c r="SU51" s="5" t="s">
        <v>220</v>
      </c>
      <c r="SV51" s="5" t="s">
        <v>220</v>
      </c>
      <c r="SW51" s="5" t="s">
        <v>220</v>
      </c>
      <c r="SX51" s="5" t="s">
        <v>220</v>
      </c>
      <c r="SY51" s="5" t="s">
        <v>220</v>
      </c>
      <c r="SZ51" s="5" t="s">
        <v>220</v>
      </c>
      <c r="TA51" s="5" t="s">
        <v>220</v>
      </c>
      <c r="TB51" s="5" t="s">
        <v>220</v>
      </c>
      <c r="TC51" s="5" t="s">
        <v>220</v>
      </c>
      <c r="TD51" s="5" t="s">
        <v>220</v>
      </c>
      <c r="TE51" s="5" t="s">
        <v>220</v>
      </c>
      <c r="TF51" s="5" t="s">
        <v>220</v>
      </c>
      <c r="TG51" s="5" t="s">
        <v>220</v>
      </c>
      <c r="TH51" s="5" t="s">
        <v>220</v>
      </c>
      <c r="TI51" s="5" t="s">
        <v>220</v>
      </c>
      <c r="TJ51" s="5" t="s">
        <v>220</v>
      </c>
      <c r="TK51" s="5" t="s">
        <v>220</v>
      </c>
      <c r="TL51" s="5" t="s">
        <v>220</v>
      </c>
      <c r="TM51" s="5" t="s">
        <v>220</v>
      </c>
      <c r="TN51" s="5">
        <v>1312</v>
      </c>
      <c r="TO51" s="5">
        <v>8566</v>
      </c>
      <c r="TP51" s="5">
        <v>8593</v>
      </c>
      <c r="TQ51" s="5">
        <v>6918</v>
      </c>
      <c r="TR51" s="5">
        <v>3984</v>
      </c>
      <c r="TS51" s="5">
        <v>1416</v>
      </c>
      <c r="TT51" s="5">
        <v>1234</v>
      </c>
      <c r="TU51" s="5">
        <v>1385</v>
      </c>
      <c r="TV51" s="5">
        <v>1119</v>
      </c>
      <c r="TW51" s="5">
        <v>1207</v>
      </c>
      <c r="TX51" s="5">
        <v>1650</v>
      </c>
      <c r="TY51" s="5">
        <v>1524</v>
      </c>
      <c r="TZ51" s="5">
        <v>1633</v>
      </c>
      <c r="UA51" s="5" t="s">
        <v>220</v>
      </c>
      <c r="UB51" s="5" t="s">
        <v>220</v>
      </c>
      <c r="UC51" s="5" t="s">
        <v>220</v>
      </c>
      <c r="UD51" s="5" t="s">
        <v>220</v>
      </c>
      <c r="UE51" s="5" t="s">
        <v>220</v>
      </c>
      <c r="UF51" s="5" t="s">
        <v>220</v>
      </c>
      <c r="UG51" s="5" t="s">
        <v>220</v>
      </c>
      <c r="UH51" s="5" t="s">
        <v>220</v>
      </c>
      <c r="UI51" s="5" t="s">
        <v>220</v>
      </c>
      <c r="UJ51" s="5" t="s">
        <v>220</v>
      </c>
      <c r="UK51" s="5" t="s">
        <v>220</v>
      </c>
      <c r="UL51" s="5" t="s">
        <v>220</v>
      </c>
      <c r="UM51" s="5" t="s">
        <v>220</v>
      </c>
      <c r="UN51" s="5" t="s">
        <v>220</v>
      </c>
      <c r="UO51" s="5" t="s">
        <v>220</v>
      </c>
      <c r="UP51" s="5" t="s">
        <v>220</v>
      </c>
      <c r="UQ51" s="5" t="s">
        <v>220</v>
      </c>
      <c r="UR51" s="5" t="s">
        <v>220</v>
      </c>
      <c r="US51" s="5" t="s">
        <v>220</v>
      </c>
      <c r="UT51" s="5">
        <v>42</v>
      </c>
      <c r="UU51" s="5">
        <v>113</v>
      </c>
      <c r="UV51" s="5">
        <v>106</v>
      </c>
      <c r="UW51" s="5">
        <v>127</v>
      </c>
      <c r="UX51" s="5">
        <v>86</v>
      </c>
      <c r="UY51" s="5">
        <v>38</v>
      </c>
      <c r="UZ51" s="5">
        <v>0</v>
      </c>
      <c r="VA51" s="5">
        <v>0</v>
      </c>
      <c r="VB51" s="5">
        <v>369</v>
      </c>
      <c r="VC51" s="5">
        <v>517</v>
      </c>
      <c r="VD51" s="5">
        <v>368</v>
      </c>
      <c r="VE51" s="5">
        <v>344</v>
      </c>
      <c r="VF51" s="5">
        <v>398</v>
      </c>
      <c r="VG51" s="5" t="s">
        <v>220</v>
      </c>
      <c r="VH51" s="5" t="s">
        <v>220</v>
      </c>
      <c r="VI51" s="5" t="s">
        <v>220</v>
      </c>
      <c r="VJ51" s="5" t="s">
        <v>220</v>
      </c>
      <c r="VK51" s="5" t="s">
        <v>220</v>
      </c>
      <c r="VL51" s="5" t="s">
        <v>220</v>
      </c>
      <c r="VM51" s="5" t="s">
        <v>220</v>
      </c>
      <c r="VN51" s="5" t="s">
        <v>220</v>
      </c>
      <c r="VO51" s="5" t="s">
        <v>220</v>
      </c>
      <c r="VP51" s="5" t="s">
        <v>220</v>
      </c>
      <c r="VQ51" s="5" t="s">
        <v>220</v>
      </c>
      <c r="VR51" s="5" t="s">
        <v>220</v>
      </c>
      <c r="VS51" s="5" t="s">
        <v>220</v>
      </c>
      <c r="VT51" s="5" t="s">
        <v>220</v>
      </c>
      <c r="VU51" s="5" t="s">
        <v>220</v>
      </c>
      <c r="VV51" s="5" t="s">
        <v>220</v>
      </c>
      <c r="VW51" s="5" t="s">
        <v>220</v>
      </c>
      <c r="VX51" s="5" t="s">
        <v>220</v>
      </c>
      <c r="VY51" s="5" t="s">
        <v>220</v>
      </c>
      <c r="VZ51" s="5">
        <v>10832</v>
      </c>
      <c r="WA51" s="5">
        <v>19293</v>
      </c>
      <c r="WB51" s="5">
        <v>16343</v>
      </c>
      <c r="WC51" s="5">
        <v>15849</v>
      </c>
      <c r="WD51" s="5">
        <v>13860</v>
      </c>
      <c r="WE51" s="5">
        <v>15175</v>
      </c>
      <c r="WF51" s="5">
        <v>14628</v>
      </c>
      <c r="WG51" s="5">
        <v>16778</v>
      </c>
      <c r="WH51" s="5">
        <v>14779</v>
      </c>
      <c r="WI51" s="5">
        <v>14509</v>
      </c>
      <c r="WJ51" s="5">
        <v>16793</v>
      </c>
      <c r="WK51" s="5">
        <v>14953</v>
      </c>
      <c r="WL51" s="5">
        <v>14516</v>
      </c>
      <c r="WM51" s="5" t="s">
        <v>220</v>
      </c>
      <c r="WN51" s="5" t="s">
        <v>220</v>
      </c>
      <c r="WO51" s="5" t="s">
        <v>220</v>
      </c>
      <c r="WP51" s="5" t="s">
        <v>220</v>
      </c>
      <c r="WQ51" s="5" t="s">
        <v>220</v>
      </c>
      <c r="WR51" s="5" t="s">
        <v>220</v>
      </c>
      <c r="WS51" s="5" t="s">
        <v>220</v>
      </c>
      <c r="WT51" s="5" t="s">
        <v>220</v>
      </c>
      <c r="WU51" s="5" t="s">
        <v>220</v>
      </c>
      <c r="WV51" s="5" t="s">
        <v>220</v>
      </c>
      <c r="WW51" s="5" t="s">
        <v>220</v>
      </c>
      <c r="WX51" s="5" t="s">
        <v>220</v>
      </c>
      <c r="WY51" s="5" t="s">
        <v>220</v>
      </c>
      <c r="WZ51" s="5" t="s">
        <v>220</v>
      </c>
      <c r="XA51" s="5" t="s">
        <v>220</v>
      </c>
      <c r="XB51" s="5" t="s">
        <v>220</v>
      </c>
      <c r="XC51" s="5" t="s">
        <v>220</v>
      </c>
      <c r="XD51" s="5" t="s">
        <v>220</v>
      </c>
      <c r="XE51" s="5" t="s">
        <v>220</v>
      </c>
      <c r="XF51" s="5">
        <v>202</v>
      </c>
      <c r="XG51" s="5">
        <v>530</v>
      </c>
      <c r="XH51" s="5">
        <v>521</v>
      </c>
      <c r="XI51" s="5">
        <v>568</v>
      </c>
      <c r="XJ51" s="5">
        <v>577</v>
      </c>
      <c r="XK51" s="5">
        <v>532</v>
      </c>
      <c r="XL51" s="5">
        <v>675</v>
      </c>
      <c r="XM51" s="5">
        <v>500</v>
      </c>
      <c r="XN51" s="5">
        <v>408</v>
      </c>
      <c r="XO51" s="5">
        <v>413</v>
      </c>
      <c r="XP51" s="5">
        <v>490</v>
      </c>
      <c r="XQ51" s="5">
        <v>533</v>
      </c>
      <c r="XR51" s="5">
        <v>566</v>
      </c>
      <c r="XS51" s="2">
        <v>5389</v>
      </c>
      <c r="XT51" s="3" t="s">
        <v>220</v>
      </c>
      <c r="XU51" s="3" t="s">
        <v>220</v>
      </c>
      <c r="XV51" s="3" t="s">
        <v>220</v>
      </c>
      <c r="XW51" s="3" t="s">
        <v>220</v>
      </c>
      <c r="XX51" s="3" t="s">
        <v>220</v>
      </c>
      <c r="XY51" s="3" t="s">
        <v>220</v>
      </c>
      <c r="XZ51" s="3"/>
    </row>
    <row r="52" spans="1:650" x14ac:dyDescent="0.3">
      <c r="A52" s="1" t="s">
        <v>50</v>
      </c>
      <c r="B52" s="2">
        <v>4059782</v>
      </c>
      <c r="C52" s="5" t="s">
        <v>220</v>
      </c>
      <c r="D52" s="5" t="s">
        <v>220</v>
      </c>
      <c r="E52" s="5" t="s">
        <v>220</v>
      </c>
      <c r="F52" s="5" t="s">
        <v>220</v>
      </c>
      <c r="G52" s="5" t="s">
        <v>220</v>
      </c>
      <c r="H52" s="5" t="s">
        <v>220</v>
      </c>
      <c r="I52" s="5" t="s">
        <v>220</v>
      </c>
      <c r="J52" s="5" t="s">
        <v>220</v>
      </c>
      <c r="K52" s="5" t="s">
        <v>220</v>
      </c>
      <c r="L52" s="5" t="s">
        <v>220</v>
      </c>
      <c r="M52" s="5">
        <v>0</v>
      </c>
      <c r="N52" s="5">
        <v>0</v>
      </c>
      <c r="O52" s="5">
        <v>0</v>
      </c>
      <c r="P52" s="5">
        <v>0</v>
      </c>
      <c r="Q52" s="5">
        <v>0</v>
      </c>
      <c r="R52" s="5">
        <v>0</v>
      </c>
      <c r="S52" s="5">
        <v>0</v>
      </c>
      <c r="T52" s="5">
        <v>0</v>
      </c>
      <c r="U52" s="5">
        <v>0</v>
      </c>
      <c r="V52" s="5">
        <v>0</v>
      </c>
      <c r="W52" s="5">
        <v>0</v>
      </c>
      <c r="X52" s="5">
        <v>0</v>
      </c>
      <c r="Y52" s="5">
        <v>0</v>
      </c>
      <c r="Z52" s="5">
        <v>0</v>
      </c>
      <c r="AA52" s="5">
        <v>0</v>
      </c>
      <c r="AB52" s="5">
        <v>0</v>
      </c>
      <c r="AC52" s="5" t="s">
        <v>220</v>
      </c>
      <c r="AD52" s="5" t="s">
        <v>220</v>
      </c>
      <c r="AE52" s="5" t="s">
        <v>220</v>
      </c>
      <c r="AF52" s="5" t="s">
        <v>220</v>
      </c>
      <c r="AG52" s="5" t="s">
        <v>220</v>
      </c>
      <c r="AH52" s="5" t="s">
        <v>220</v>
      </c>
      <c r="AI52" s="5" t="s">
        <v>220</v>
      </c>
      <c r="AJ52" s="5" t="s">
        <v>220</v>
      </c>
      <c r="AK52" s="5" t="s">
        <v>220</v>
      </c>
      <c r="AL52" s="5" t="s">
        <v>220</v>
      </c>
      <c r="AM52" s="5" t="s">
        <v>220</v>
      </c>
      <c r="AN52" s="5" t="s">
        <v>220</v>
      </c>
      <c r="AO52" s="5" t="s">
        <v>220</v>
      </c>
      <c r="AP52" s="5" t="s">
        <v>220</v>
      </c>
      <c r="AQ52" s="5" t="s">
        <v>220</v>
      </c>
      <c r="AR52" s="5" t="s">
        <v>220</v>
      </c>
      <c r="AS52" s="5">
        <v>912</v>
      </c>
      <c r="AT52" s="5">
        <v>1147</v>
      </c>
      <c r="AU52" s="5">
        <v>134</v>
      </c>
      <c r="AV52" s="5">
        <v>127</v>
      </c>
      <c r="AW52" s="5">
        <v>112</v>
      </c>
      <c r="AX52" s="5">
        <v>91</v>
      </c>
      <c r="AY52" s="5">
        <v>129</v>
      </c>
      <c r="AZ52" s="5">
        <v>106</v>
      </c>
      <c r="BA52" s="5">
        <v>122</v>
      </c>
      <c r="BB52" s="5">
        <v>103</v>
      </c>
      <c r="BC52" s="5">
        <v>67</v>
      </c>
      <c r="BD52" s="5">
        <v>417</v>
      </c>
      <c r="BE52" s="5">
        <v>189</v>
      </c>
      <c r="BF52" s="5">
        <v>973</v>
      </c>
      <c r="BG52" s="5">
        <v>577</v>
      </c>
      <c r="BH52" s="5">
        <v>780</v>
      </c>
      <c r="BI52" s="5" t="s">
        <v>220</v>
      </c>
      <c r="BJ52" s="5" t="s">
        <v>220</v>
      </c>
      <c r="BK52" s="5" t="s">
        <v>220</v>
      </c>
      <c r="BL52" s="5" t="s">
        <v>220</v>
      </c>
      <c r="BM52" s="5" t="s">
        <v>220</v>
      </c>
      <c r="BN52" s="5" t="s">
        <v>220</v>
      </c>
      <c r="BO52" s="5" t="s">
        <v>220</v>
      </c>
      <c r="BP52" s="5" t="s">
        <v>220</v>
      </c>
      <c r="BQ52" s="5" t="s">
        <v>220</v>
      </c>
      <c r="BR52" s="5" t="s">
        <v>220</v>
      </c>
      <c r="BS52" s="5" t="s">
        <v>220</v>
      </c>
      <c r="BT52" s="5" t="s">
        <v>220</v>
      </c>
      <c r="BU52" s="5" t="s">
        <v>220</v>
      </c>
      <c r="BV52" s="5" t="s">
        <v>220</v>
      </c>
      <c r="BW52" s="5" t="s">
        <v>220</v>
      </c>
      <c r="BX52" s="5" t="s">
        <v>220</v>
      </c>
      <c r="BY52" s="5">
        <v>0</v>
      </c>
      <c r="BZ52" s="5">
        <v>0</v>
      </c>
      <c r="CA52" s="5">
        <v>0</v>
      </c>
      <c r="CB52" s="5">
        <v>0</v>
      </c>
      <c r="CC52" s="5">
        <v>0</v>
      </c>
      <c r="CD52" s="5">
        <v>0</v>
      </c>
      <c r="CE52" s="5">
        <v>0</v>
      </c>
      <c r="CF52" s="5">
        <v>0</v>
      </c>
      <c r="CG52" s="5">
        <v>0</v>
      </c>
      <c r="CH52" s="5">
        <v>21264</v>
      </c>
      <c r="CI52" s="5">
        <v>373</v>
      </c>
      <c r="CJ52" s="5">
        <v>518</v>
      </c>
      <c r="CK52" s="5">
        <v>288</v>
      </c>
      <c r="CL52" s="5">
        <v>240</v>
      </c>
      <c r="CM52" s="5">
        <v>325</v>
      </c>
      <c r="CN52" s="5">
        <v>692</v>
      </c>
      <c r="CO52" s="5" t="s">
        <v>220</v>
      </c>
      <c r="CP52" s="5" t="s">
        <v>220</v>
      </c>
      <c r="CQ52" s="5" t="s">
        <v>220</v>
      </c>
      <c r="CR52" s="5" t="s">
        <v>220</v>
      </c>
      <c r="CS52" s="5" t="s">
        <v>220</v>
      </c>
      <c r="CT52" s="5" t="s">
        <v>220</v>
      </c>
      <c r="CU52" s="5" t="s">
        <v>220</v>
      </c>
      <c r="CV52" s="5" t="s">
        <v>220</v>
      </c>
      <c r="CW52" s="5" t="s">
        <v>220</v>
      </c>
      <c r="CX52" s="5" t="s">
        <v>220</v>
      </c>
      <c r="CY52" s="5" t="s">
        <v>220</v>
      </c>
      <c r="CZ52" s="5" t="s">
        <v>220</v>
      </c>
      <c r="DA52" s="5" t="s">
        <v>220</v>
      </c>
      <c r="DB52" s="5" t="s">
        <v>220</v>
      </c>
      <c r="DC52" s="5" t="s">
        <v>220</v>
      </c>
      <c r="DD52" s="5" t="s">
        <v>220</v>
      </c>
      <c r="DE52" s="5">
        <v>2142</v>
      </c>
      <c r="DF52" s="5">
        <v>1068</v>
      </c>
      <c r="DG52" s="5">
        <v>2499</v>
      </c>
      <c r="DH52" s="5">
        <v>2867</v>
      </c>
      <c r="DI52" s="5">
        <v>1987</v>
      </c>
      <c r="DJ52" s="5">
        <v>1661</v>
      </c>
      <c r="DK52" s="5">
        <v>2826</v>
      </c>
      <c r="DL52" s="5">
        <v>2744</v>
      </c>
      <c r="DM52" s="5">
        <v>6664</v>
      </c>
      <c r="DN52" s="5">
        <v>2118</v>
      </c>
      <c r="DO52" s="5">
        <v>2075</v>
      </c>
      <c r="DP52" s="5">
        <v>2067</v>
      </c>
      <c r="DQ52" s="5">
        <v>1924</v>
      </c>
      <c r="DR52" s="5">
        <v>1822</v>
      </c>
      <c r="DS52" s="5">
        <v>2128</v>
      </c>
      <c r="DT52" s="5">
        <v>2220</v>
      </c>
      <c r="DU52" s="5" t="s">
        <v>220</v>
      </c>
      <c r="DV52" s="5" t="s">
        <v>220</v>
      </c>
      <c r="DW52" s="5" t="s">
        <v>220</v>
      </c>
      <c r="DX52" s="5" t="s">
        <v>220</v>
      </c>
      <c r="DY52" s="5" t="s">
        <v>220</v>
      </c>
      <c r="DZ52" s="5" t="s">
        <v>220</v>
      </c>
      <c r="EA52" s="5" t="s">
        <v>220</v>
      </c>
      <c r="EB52" s="5" t="s">
        <v>220</v>
      </c>
      <c r="EC52" s="5" t="s">
        <v>220</v>
      </c>
      <c r="ED52" s="5" t="s">
        <v>220</v>
      </c>
      <c r="EE52" s="5" t="s">
        <v>220</v>
      </c>
      <c r="EF52" s="5" t="s">
        <v>220</v>
      </c>
      <c r="EG52" s="5" t="s">
        <v>220</v>
      </c>
      <c r="EH52" s="5" t="s">
        <v>220</v>
      </c>
      <c r="EI52" s="5" t="s">
        <v>220</v>
      </c>
      <c r="EJ52" s="5" t="s">
        <v>220</v>
      </c>
      <c r="EK52" s="5">
        <v>1047</v>
      </c>
      <c r="EL52" s="5">
        <v>523</v>
      </c>
      <c r="EM52" s="5">
        <v>957</v>
      </c>
      <c r="EN52" s="5">
        <v>586</v>
      </c>
      <c r="EO52" s="5">
        <v>429</v>
      </c>
      <c r="EP52" s="5">
        <v>311</v>
      </c>
      <c r="EQ52" s="5">
        <v>436</v>
      </c>
      <c r="ER52" s="5">
        <v>319</v>
      </c>
      <c r="ES52" s="5">
        <v>321</v>
      </c>
      <c r="ET52" s="5">
        <v>342</v>
      </c>
      <c r="EU52" s="5">
        <v>449</v>
      </c>
      <c r="EV52" s="5">
        <v>504</v>
      </c>
      <c r="EW52" s="5">
        <v>418</v>
      </c>
      <c r="EX52" s="5">
        <v>626</v>
      </c>
      <c r="EY52" s="5">
        <v>239</v>
      </c>
      <c r="EZ52" s="5">
        <v>364</v>
      </c>
      <c r="FA52" s="5" t="s">
        <v>220</v>
      </c>
      <c r="FB52" s="5" t="s">
        <v>220</v>
      </c>
      <c r="FC52" s="5" t="s">
        <v>220</v>
      </c>
      <c r="FD52" s="5" t="s">
        <v>220</v>
      </c>
      <c r="FE52" s="5" t="s">
        <v>220</v>
      </c>
      <c r="FF52" s="5" t="s">
        <v>220</v>
      </c>
      <c r="FG52" s="5" t="s">
        <v>220</v>
      </c>
      <c r="FH52" s="5" t="s">
        <v>220</v>
      </c>
      <c r="FI52" s="5" t="s">
        <v>220</v>
      </c>
      <c r="FJ52" s="5" t="s">
        <v>220</v>
      </c>
      <c r="FK52" s="5" t="s">
        <v>220</v>
      </c>
      <c r="FL52" s="5" t="s">
        <v>220</v>
      </c>
      <c r="FM52" s="5" t="s">
        <v>220</v>
      </c>
      <c r="FN52" s="5" t="s">
        <v>220</v>
      </c>
      <c r="FO52" s="5" t="s">
        <v>220</v>
      </c>
      <c r="FP52" s="5" t="s">
        <v>220</v>
      </c>
      <c r="FQ52" s="5">
        <v>0</v>
      </c>
      <c r="FR52" s="5">
        <v>0</v>
      </c>
      <c r="FS52" s="5">
        <v>0</v>
      </c>
      <c r="FT52" s="5">
        <v>0</v>
      </c>
      <c r="FU52" s="5" t="s">
        <v>220</v>
      </c>
      <c r="FV52" s="5" t="s">
        <v>220</v>
      </c>
      <c r="FW52" s="5" t="s">
        <v>220</v>
      </c>
      <c r="FX52" s="5" t="s">
        <v>220</v>
      </c>
      <c r="FY52" s="5" t="s">
        <v>220</v>
      </c>
      <c r="FZ52" s="5" t="s">
        <v>220</v>
      </c>
      <c r="GA52" s="5" t="s">
        <v>220</v>
      </c>
      <c r="GB52" s="5" t="s">
        <v>220</v>
      </c>
      <c r="GC52" s="5" t="s">
        <v>220</v>
      </c>
      <c r="GD52" s="5" t="s">
        <v>220</v>
      </c>
      <c r="GE52" s="5" t="s">
        <v>220</v>
      </c>
      <c r="GF52" s="5" t="s">
        <v>220</v>
      </c>
      <c r="GG52" s="5" t="s">
        <v>220</v>
      </c>
      <c r="GH52" s="5" t="s">
        <v>220</v>
      </c>
      <c r="GI52" s="5" t="s">
        <v>220</v>
      </c>
      <c r="GJ52" s="5" t="s">
        <v>220</v>
      </c>
      <c r="GK52" s="5" t="s">
        <v>220</v>
      </c>
      <c r="GL52" s="5" t="s">
        <v>220</v>
      </c>
      <c r="GM52" s="5" t="s">
        <v>220</v>
      </c>
      <c r="GN52" s="5" t="s">
        <v>220</v>
      </c>
      <c r="GO52" s="5" t="s">
        <v>220</v>
      </c>
      <c r="GP52" s="5" t="s">
        <v>220</v>
      </c>
      <c r="GQ52" s="5" t="s">
        <v>220</v>
      </c>
      <c r="GR52" s="5" t="s">
        <v>220</v>
      </c>
      <c r="GS52" s="5" t="s">
        <v>220</v>
      </c>
      <c r="GT52" s="5" t="s">
        <v>220</v>
      </c>
      <c r="GU52" s="5" t="s">
        <v>220</v>
      </c>
      <c r="GV52" s="5" t="s">
        <v>220</v>
      </c>
      <c r="GW52" s="5">
        <v>4101</v>
      </c>
      <c r="GX52" s="5">
        <v>2737</v>
      </c>
      <c r="GY52" s="5">
        <v>3590</v>
      </c>
      <c r="GZ52" s="5">
        <v>3580</v>
      </c>
      <c r="HA52" s="5">
        <v>2528</v>
      </c>
      <c r="HB52" s="5">
        <v>2062</v>
      </c>
      <c r="HC52" s="5">
        <v>3391</v>
      </c>
      <c r="HD52" s="5">
        <v>3168</v>
      </c>
      <c r="HE52" s="5">
        <v>7107</v>
      </c>
      <c r="HF52" s="5">
        <v>23826</v>
      </c>
      <c r="HG52" s="5">
        <v>2964</v>
      </c>
      <c r="HH52" s="5">
        <v>3506</v>
      </c>
      <c r="HI52" s="5">
        <v>2820</v>
      </c>
      <c r="HJ52" s="5">
        <v>3661</v>
      </c>
      <c r="HK52" s="5">
        <v>3269</v>
      </c>
      <c r="HL52" s="5">
        <v>4056</v>
      </c>
      <c r="HM52" s="5" t="s">
        <v>220</v>
      </c>
      <c r="HN52" s="5" t="s">
        <v>220</v>
      </c>
      <c r="HO52" s="5" t="s">
        <v>220</v>
      </c>
      <c r="HP52" s="5" t="s">
        <v>220</v>
      </c>
      <c r="HQ52" s="5" t="s">
        <v>220</v>
      </c>
      <c r="HR52" s="5" t="s">
        <v>220</v>
      </c>
      <c r="HS52" s="5" t="s">
        <v>220</v>
      </c>
      <c r="HT52" s="5" t="s">
        <v>220</v>
      </c>
      <c r="HU52" s="5" t="s">
        <v>220</v>
      </c>
      <c r="HV52" s="5" t="s">
        <v>220</v>
      </c>
      <c r="HW52" s="5" t="s">
        <v>220</v>
      </c>
      <c r="HX52" s="5" t="s">
        <v>220</v>
      </c>
      <c r="HY52" s="5" t="s">
        <v>220</v>
      </c>
      <c r="HZ52" s="5" t="s">
        <v>220</v>
      </c>
      <c r="IA52" s="5" t="s">
        <v>220</v>
      </c>
      <c r="IB52" s="5" t="s">
        <v>220</v>
      </c>
      <c r="IC52" s="5">
        <v>43284</v>
      </c>
      <c r="ID52" s="5">
        <v>39237</v>
      </c>
      <c r="IE52" s="5">
        <v>38657</v>
      </c>
      <c r="IF52" s="5">
        <v>31854</v>
      </c>
      <c r="IG52" s="5">
        <v>29744</v>
      </c>
      <c r="IH52" s="5">
        <v>23449</v>
      </c>
      <c r="II52" s="5">
        <v>23621</v>
      </c>
      <c r="IJ52" s="5">
        <v>17463</v>
      </c>
      <c r="IK52" s="5">
        <v>21761</v>
      </c>
      <c r="IL52" s="5">
        <v>21225</v>
      </c>
      <c r="IM52" s="5">
        <v>18765</v>
      </c>
      <c r="IN52" s="5">
        <v>19685</v>
      </c>
      <c r="IO52" s="5">
        <v>19395</v>
      </c>
      <c r="IP52" s="5">
        <v>20195</v>
      </c>
      <c r="IQ52" s="5">
        <v>20736</v>
      </c>
      <c r="IR52" s="5">
        <v>19442</v>
      </c>
      <c r="IS52" s="5" t="s">
        <v>220</v>
      </c>
      <c r="IT52" s="5" t="s">
        <v>220</v>
      </c>
      <c r="IU52" s="5" t="s">
        <v>220</v>
      </c>
      <c r="IV52" s="5" t="s">
        <v>220</v>
      </c>
      <c r="IW52" s="5" t="s">
        <v>220</v>
      </c>
      <c r="IX52" s="5" t="s">
        <v>220</v>
      </c>
      <c r="IY52" s="5" t="s">
        <v>220</v>
      </c>
      <c r="IZ52" s="5" t="s">
        <v>220</v>
      </c>
      <c r="JA52" s="5" t="s">
        <v>220</v>
      </c>
      <c r="JB52" s="5" t="s">
        <v>220</v>
      </c>
      <c r="JC52" s="5" t="s">
        <v>220</v>
      </c>
      <c r="JD52" s="5" t="s">
        <v>220</v>
      </c>
      <c r="JE52" s="5" t="s">
        <v>220</v>
      </c>
      <c r="JF52" s="5" t="s">
        <v>220</v>
      </c>
      <c r="JG52" s="5" t="s">
        <v>220</v>
      </c>
      <c r="JH52" s="5" t="s">
        <v>220</v>
      </c>
      <c r="JI52" s="5">
        <v>782</v>
      </c>
      <c r="JJ52" s="5">
        <v>758</v>
      </c>
      <c r="JK52" s="5">
        <v>649</v>
      </c>
      <c r="JL52" s="5">
        <v>729</v>
      </c>
      <c r="JM52" s="5">
        <v>777</v>
      </c>
      <c r="JN52" s="5">
        <v>850</v>
      </c>
      <c r="JO52" s="5">
        <v>519</v>
      </c>
      <c r="JP52" s="5">
        <v>649</v>
      </c>
      <c r="JQ52" s="5">
        <v>500</v>
      </c>
      <c r="JR52" s="5">
        <v>478</v>
      </c>
      <c r="JS52" s="5">
        <v>480</v>
      </c>
      <c r="JT52" s="5">
        <v>485</v>
      </c>
      <c r="JU52" s="5">
        <v>557</v>
      </c>
      <c r="JV52" s="5">
        <v>701</v>
      </c>
      <c r="JW52" s="5">
        <v>613</v>
      </c>
      <c r="JX52" s="5">
        <v>650</v>
      </c>
      <c r="JY52" s="5" t="s">
        <v>220</v>
      </c>
      <c r="JZ52" s="5" t="s">
        <v>220</v>
      </c>
      <c r="KA52" s="5" t="s">
        <v>220</v>
      </c>
      <c r="KB52" s="5" t="s">
        <v>220</v>
      </c>
      <c r="KC52" s="5" t="s">
        <v>220</v>
      </c>
      <c r="KD52" s="5" t="s">
        <v>220</v>
      </c>
      <c r="KE52" s="5" t="s">
        <v>220</v>
      </c>
      <c r="KF52" s="5" t="s">
        <v>220</v>
      </c>
      <c r="KG52" s="5" t="s">
        <v>220</v>
      </c>
      <c r="KH52" s="5" t="s">
        <v>220</v>
      </c>
      <c r="KI52" s="5" t="s">
        <v>220</v>
      </c>
      <c r="KJ52" s="5" t="s">
        <v>220</v>
      </c>
      <c r="KK52" s="5" t="s">
        <v>220</v>
      </c>
      <c r="KL52" s="5" t="s">
        <v>220</v>
      </c>
      <c r="KM52" s="5" t="s">
        <v>220</v>
      </c>
      <c r="KN52" s="5" t="s">
        <v>220</v>
      </c>
      <c r="KO52" s="5">
        <v>5934</v>
      </c>
      <c r="KP52" s="5">
        <v>5377</v>
      </c>
      <c r="KQ52" s="5">
        <v>5023</v>
      </c>
      <c r="KR52" s="5">
        <v>3915</v>
      </c>
      <c r="KS52" s="5">
        <v>3647</v>
      </c>
      <c r="KT52" s="5">
        <v>3352</v>
      </c>
      <c r="KU52" s="5">
        <v>1872</v>
      </c>
      <c r="KV52" s="5">
        <v>2289</v>
      </c>
      <c r="KW52" s="5">
        <v>2015</v>
      </c>
      <c r="KX52" s="5">
        <v>219</v>
      </c>
      <c r="KY52" s="5">
        <v>232</v>
      </c>
      <c r="KZ52" s="5">
        <v>582</v>
      </c>
      <c r="LA52" s="5">
        <v>286</v>
      </c>
      <c r="LB52" s="5">
        <v>249</v>
      </c>
      <c r="LC52" s="5">
        <v>244</v>
      </c>
      <c r="LD52" s="5">
        <v>236</v>
      </c>
      <c r="LE52" s="5" t="s">
        <v>220</v>
      </c>
      <c r="LF52" s="5" t="s">
        <v>220</v>
      </c>
      <c r="LG52" s="5" t="s">
        <v>220</v>
      </c>
      <c r="LH52" s="5" t="s">
        <v>220</v>
      </c>
      <c r="LI52" s="5" t="s">
        <v>220</v>
      </c>
      <c r="LJ52" s="5" t="s">
        <v>220</v>
      </c>
      <c r="LK52" s="5" t="s">
        <v>220</v>
      </c>
      <c r="LL52" s="5" t="s">
        <v>220</v>
      </c>
      <c r="LM52" s="5" t="s">
        <v>220</v>
      </c>
      <c r="LN52" s="5" t="s">
        <v>220</v>
      </c>
      <c r="LO52" s="5" t="s">
        <v>220</v>
      </c>
      <c r="LP52" s="5" t="s">
        <v>220</v>
      </c>
      <c r="LQ52" s="5" t="s">
        <v>220</v>
      </c>
      <c r="LR52" s="5" t="s">
        <v>220</v>
      </c>
      <c r="LS52" s="5" t="s">
        <v>220</v>
      </c>
      <c r="LT52" s="5" t="s">
        <v>220</v>
      </c>
      <c r="LU52" s="5">
        <v>0</v>
      </c>
      <c r="LV52" s="5">
        <v>0</v>
      </c>
      <c r="LW52" s="5">
        <v>0</v>
      </c>
      <c r="LX52" s="5">
        <v>0</v>
      </c>
      <c r="LY52" s="5">
        <v>0</v>
      </c>
      <c r="LZ52" s="5">
        <v>0</v>
      </c>
      <c r="MA52" s="5">
        <v>0</v>
      </c>
      <c r="MB52" s="5">
        <v>0</v>
      </c>
      <c r="MC52" s="5">
        <v>0</v>
      </c>
      <c r="MD52" s="5">
        <v>128</v>
      </c>
      <c r="ME52" s="5">
        <v>311</v>
      </c>
      <c r="MF52" s="5">
        <v>173</v>
      </c>
      <c r="MG52" s="5">
        <v>232</v>
      </c>
      <c r="MH52" s="5">
        <v>248</v>
      </c>
      <c r="MI52" s="5">
        <v>200</v>
      </c>
      <c r="MJ52" s="5">
        <v>206</v>
      </c>
      <c r="MK52" s="5" t="s">
        <v>220</v>
      </c>
      <c r="ML52" s="5" t="s">
        <v>220</v>
      </c>
      <c r="MM52" s="5" t="s">
        <v>220</v>
      </c>
      <c r="MN52" s="5" t="s">
        <v>220</v>
      </c>
      <c r="MO52" s="5" t="s">
        <v>220</v>
      </c>
      <c r="MP52" s="5" t="s">
        <v>220</v>
      </c>
      <c r="MQ52" s="5" t="s">
        <v>220</v>
      </c>
      <c r="MR52" s="5" t="s">
        <v>220</v>
      </c>
      <c r="MS52" s="5" t="s">
        <v>220</v>
      </c>
      <c r="MT52" s="5" t="s">
        <v>220</v>
      </c>
      <c r="MU52" s="5" t="s">
        <v>220</v>
      </c>
      <c r="MV52" s="5" t="s">
        <v>220</v>
      </c>
      <c r="MW52" s="5" t="s">
        <v>220</v>
      </c>
      <c r="MX52" s="5" t="s">
        <v>220</v>
      </c>
      <c r="MY52" s="5" t="s">
        <v>220</v>
      </c>
      <c r="MZ52" s="5" t="s">
        <v>220</v>
      </c>
      <c r="NA52" s="5">
        <v>0</v>
      </c>
      <c r="NB52" s="5">
        <v>0</v>
      </c>
      <c r="NC52" s="5">
        <v>0</v>
      </c>
      <c r="ND52" s="5">
        <v>0</v>
      </c>
      <c r="NE52" s="5" t="s">
        <v>220</v>
      </c>
      <c r="NF52" s="5" t="s">
        <v>220</v>
      </c>
      <c r="NG52" s="5" t="s">
        <v>220</v>
      </c>
      <c r="NH52" s="5" t="s">
        <v>220</v>
      </c>
      <c r="NI52" s="5" t="s">
        <v>220</v>
      </c>
      <c r="NJ52" s="5" t="s">
        <v>220</v>
      </c>
      <c r="NK52" s="5" t="s">
        <v>220</v>
      </c>
      <c r="NL52" s="5" t="s">
        <v>220</v>
      </c>
      <c r="NM52" s="5" t="s">
        <v>220</v>
      </c>
      <c r="NN52" s="5" t="s">
        <v>220</v>
      </c>
      <c r="NO52" s="5" t="s">
        <v>220</v>
      </c>
      <c r="NP52" s="5" t="s">
        <v>220</v>
      </c>
      <c r="NQ52" s="5" t="s">
        <v>220</v>
      </c>
      <c r="NR52" s="5" t="s">
        <v>220</v>
      </c>
      <c r="NS52" s="5" t="s">
        <v>220</v>
      </c>
      <c r="NT52" s="5" t="s">
        <v>220</v>
      </c>
      <c r="NU52" s="5" t="s">
        <v>220</v>
      </c>
      <c r="NV52" s="5" t="s">
        <v>220</v>
      </c>
      <c r="NW52" s="5" t="s">
        <v>220</v>
      </c>
      <c r="NX52" s="5" t="s">
        <v>220</v>
      </c>
      <c r="NY52" s="5" t="s">
        <v>220</v>
      </c>
      <c r="NZ52" s="5" t="s">
        <v>220</v>
      </c>
      <c r="OA52" s="5" t="s">
        <v>220</v>
      </c>
      <c r="OB52" s="5" t="s">
        <v>220</v>
      </c>
      <c r="OC52" s="5" t="s">
        <v>220</v>
      </c>
      <c r="OD52" s="5" t="s">
        <v>220</v>
      </c>
      <c r="OE52" s="5" t="s">
        <v>220</v>
      </c>
      <c r="OF52" s="5" t="s">
        <v>220</v>
      </c>
      <c r="OG52" s="5">
        <v>0</v>
      </c>
      <c r="OH52" s="5">
        <v>0</v>
      </c>
      <c r="OI52" s="5">
        <v>0</v>
      </c>
      <c r="OJ52" s="5">
        <v>0</v>
      </c>
      <c r="OK52" s="5" t="s">
        <v>220</v>
      </c>
      <c r="OL52" s="5" t="s">
        <v>220</v>
      </c>
      <c r="OM52" s="5" t="s">
        <v>220</v>
      </c>
      <c r="ON52" s="5" t="s">
        <v>220</v>
      </c>
      <c r="OO52" s="5" t="s">
        <v>220</v>
      </c>
      <c r="OP52" s="5" t="s">
        <v>220</v>
      </c>
      <c r="OQ52" s="5" t="s">
        <v>220</v>
      </c>
      <c r="OR52" s="5" t="s">
        <v>220</v>
      </c>
      <c r="OS52" s="5" t="s">
        <v>220</v>
      </c>
      <c r="OT52" s="5" t="s">
        <v>220</v>
      </c>
      <c r="OU52" s="5" t="s">
        <v>220</v>
      </c>
      <c r="OV52" s="5" t="s">
        <v>220</v>
      </c>
      <c r="OW52" s="5" t="s">
        <v>220</v>
      </c>
      <c r="OX52" s="5" t="s">
        <v>220</v>
      </c>
      <c r="OY52" s="5" t="s">
        <v>220</v>
      </c>
      <c r="OZ52" s="5" t="s">
        <v>220</v>
      </c>
      <c r="PA52" s="5" t="s">
        <v>220</v>
      </c>
      <c r="PB52" s="5" t="s">
        <v>220</v>
      </c>
      <c r="PC52" s="5" t="s">
        <v>220</v>
      </c>
      <c r="PD52" s="5" t="s">
        <v>220</v>
      </c>
      <c r="PE52" s="5" t="s">
        <v>220</v>
      </c>
      <c r="PF52" s="5" t="s">
        <v>220</v>
      </c>
      <c r="PG52" s="5" t="s">
        <v>220</v>
      </c>
      <c r="PH52" s="5" t="s">
        <v>220</v>
      </c>
      <c r="PI52" s="5" t="s">
        <v>220</v>
      </c>
      <c r="PJ52" s="5" t="s">
        <v>220</v>
      </c>
      <c r="PK52" s="5" t="s">
        <v>220</v>
      </c>
      <c r="PL52" s="5" t="s">
        <v>220</v>
      </c>
      <c r="PM52" s="5">
        <v>745</v>
      </c>
      <c r="PN52" s="5">
        <v>812</v>
      </c>
      <c r="PO52" s="5">
        <v>689</v>
      </c>
      <c r="PP52" s="5">
        <v>601</v>
      </c>
      <c r="PQ52" s="5">
        <v>635</v>
      </c>
      <c r="PR52" s="5">
        <v>658</v>
      </c>
      <c r="PS52" s="5">
        <v>553</v>
      </c>
      <c r="PT52" s="5">
        <v>758</v>
      </c>
      <c r="PU52" s="5">
        <v>745</v>
      </c>
      <c r="PV52" s="5">
        <v>466</v>
      </c>
      <c r="PW52" s="5">
        <v>551</v>
      </c>
      <c r="PX52" s="5">
        <v>462</v>
      </c>
      <c r="PY52" s="5">
        <v>504</v>
      </c>
      <c r="PZ52" s="5">
        <v>494</v>
      </c>
      <c r="QA52" s="5">
        <v>479</v>
      </c>
      <c r="QB52" s="5">
        <v>505</v>
      </c>
      <c r="QC52" s="5" t="s">
        <v>220</v>
      </c>
      <c r="QD52" s="5" t="s">
        <v>220</v>
      </c>
      <c r="QE52" s="5" t="s">
        <v>220</v>
      </c>
      <c r="QF52" s="5" t="s">
        <v>220</v>
      </c>
      <c r="QG52" s="5" t="s">
        <v>220</v>
      </c>
      <c r="QH52" s="5" t="s">
        <v>220</v>
      </c>
      <c r="QI52" s="5" t="s">
        <v>220</v>
      </c>
      <c r="QJ52" s="5" t="s">
        <v>220</v>
      </c>
      <c r="QK52" s="5" t="s">
        <v>220</v>
      </c>
      <c r="QL52" s="5" t="s">
        <v>220</v>
      </c>
      <c r="QM52" s="5" t="s">
        <v>220</v>
      </c>
      <c r="QN52" s="5" t="s">
        <v>220</v>
      </c>
      <c r="QO52" s="5" t="s">
        <v>220</v>
      </c>
      <c r="QP52" s="5" t="s">
        <v>220</v>
      </c>
      <c r="QQ52" s="5" t="s">
        <v>220</v>
      </c>
      <c r="QR52" s="5" t="s">
        <v>220</v>
      </c>
      <c r="QS52" s="5">
        <v>1533</v>
      </c>
      <c r="QT52" s="5">
        <v>1684</v>
      </c>
      <c r="QU52" s="5">
        <v>1683</v>
      </c>
      <c r="QV52" s="5">
        <v>1528</v>
      </c>
      <c r="QW52" s="5">
        <v>1585</v>
      </c>
      <c r="QX52" s="5">
        <v>1439</v>
      </c>
      <c r="QY52" s="5">
        <v>1390</v>
      </c>
      <c r="QZ52" s="5">
        <v>1366</v>
      </c>
      <c r="RA52" s="5">
        <v>1357</v>
      </c>
      <c r="RB52" s="5">
        <v>1113</v>
      </c>
      <c r="RC52" s="5">
        <v>1316</v>
      </c>
      <c r="RD52" s="5">
        <v>1247</v>
      </c>
      <c r="RE52" s="5">
        <v>1384</v>
      </c>
      <c r="RF52" s="5">
        <v>1163</v>
      </c>
      <c r="RG52" s="5">
        <v>1146</v>
      </c>
      <c r="RH52" s="5">
        <v>1223</v>
      </c>
      <c r="RI52" s="5" t="s">
        <v>220</v>
      </c>
      <c r="RJ52" s="5" t="s">
        <v>220</v>
      </c>
      <c r="RK52" s="5" t="s">
        <v>220</v>
      </c>
      <c r="RL52" s="5" t="s">
        <v>220</v>
      </c>
      <c r="RM52" s="5" t="s">
        <v>220</v>
      </c>
      <c r="RN52" s="5" t="s">
        <v>220</v>
      </c>
      <c r="RO52" s="5" t="s">
        <v>220</v>
      </c>
      <c r="RP52" s="5" t="s">
        <v>220</v>
      </c>
      <c r="RQ52" s="5" t="s">
        <v>220</v>
      </c>
      <c r="RR52" s="5" t="s">
        <v>220</v>
      </c>
      <c r="RS52" s="5" t="s">
        <v>220</v>
      </c>
      <c r="RT52" s="5" t="s">
        <v>220</v>
      </c>
      <c r="RU52" s="5" t="s">
        <v>220</v>
      </c>
      <c r="RV52" s="5" t="s">
        <v>220</v>
      </c>
      <c r="RW52" s="5" t="s">
        <v>220</v>
      </c>
      <c r="RX52" s="5" t="s">
        <v>220</v>
      </c>
      <c r="RY52" s="5">
        <v>1282</v>
      </c>
      <c r="RZ52" s="5">
        <v>1297</v>
      </c>
      <c r="SA52" s="5">
        <v>1182</v>
      </c>
      <c r="SB52" s="5">
        <v>1034</v>
      </c>
      <c r="SC52" s="5">
        <v>986</v>
      </c>
      <c r="SD52" s="5">
        <v>1172</v>
      </c>
      <c r="SE52" s="5">
        <v>1009</v>
      </c>
      <c r="SF52" s="5">
        <v>1113</v>
      </c>
      <c r="SG52" s="5">
        <v>875</v>
      </c>
      <c r="SH52" s="5">
        <v>873</v>
      </c>
      <c r="SI52" s="5">
        <v>927</v>
      </c>
      <c r="SJ52" s="5">
        <v>860</v>
      </c>
      <c r="SK52" s="5">
        <v>952</v>
      </c>
      <c r="SL52" s="5">
        <v>961</v>
      </c>
      <c r="SM52" s="5">
        <v>949</v>
      </c>
      <c r="SN52" s="5">
        <v>959</v>
      </c>
      <c r="SO52" s="5" t="s">
        <v>220</v>
      </c>
      <c r="SP52" s="5" t="s">
        <v>220</v>
      </c>
      <c r="SQ52" s="5" t="s">
        <v>220</v>
      </c>
      <c r="SR52" s="5" t="s">
        <v>220</v>
      </c>
      <c r="SS52" s="5" t="s">
        <v>220</v>
      </c>
      <c r="ST52" s="5" t="s">
        <v>220</v>
      </c>
      <c r="SU52" s="5" t="s">
        <v>220</v>
      </c>
      <c r="SV52" s="5" t="s">
        <v>220</v>
      </c>
      <c r="SW52" s="5" t="s">
        <v>220</v>
      </c>
      <c r="SX52" s="5" t="s">
        <v>220</v>
      </c>
      <c r="SY52" s="5" t="s">
        <v>220</v>
      </c>
      <c r="SZ52" s="5" t="s">
        <v>220</v>
      </c>
      <c r="TA52" s="5" t="s">
        <v>220</v>
      </c>
      <c r="TB52" s="5" t="s">
        <v>220</v>
      </c>
      <c r="TC52" s="5" t="s">
        <v>220</v>
      </c>
      <c r="TD52" s="5" t="s">
        <v>220</v>
      </c>
      <c r="TE52" s="5">
        <v>270</v>
      </c>
      <c r="TF52" s="5">
        <v>28</v>
      </c>
      <c r="TG52" s="5">
        <v>32</v>
      </c>
      <c r="TH52" s="5">
        <v>33</v>
      </c>
      <c r="TI52" s="5">
        <v>30</v>
      </c>
      <c r="TJ52" s="5">
        <v>27</v>
      </c>
      <c r="TK52" s="5">
        <v>28</v>
      </c>
      <c r="TL52" s="5">
        <v>23</v>
      </c>
      <c r="TM52" s="5">
        <v>23</v>
      </c>
      <c r="TN52" s="5">
        <v>24</v>
      </c>
      <c r="TO52" s="5">
        <v>23</v>
      </c>
      <c r="TP52" s="5">
        <v>23</v>
      </c>
      <c r="TQ52" s="5">
        <v>24</v>
      </c>
      <c r="TR52" s="5">
        <v>33</v>
      </c>
      <c r="TS52" s="5">
        <v>59</v>
      </c>
      <c r="TT52" s="5">
        <v>53</v>
      </c>
      <c r="TU52" s="5" t="s">
        <v>220</v>
      </c>
      <c r="TV52" s="5" t="s">
        <v>220</v>
      </c>
      <c r="TW52" s="5" t="s">
        <v>220</v>
      </c>
      <c r="TX52" s="5" t="s">
        <v>220</v>
      </c>
      <c r="TY52" s="5" t="s">
        <v>220</v>
      </c>
      <c r="TZ52" s="5" t="s">
        <v>220</v>
      </c>
      <c r="UA52" s="5" t="s">
        <v>220</v>
      </c>
      <c r="UB52" s="5" t="s">
        <v>220</v>
      </c>
      <c r="UC52" s="5" t="s">
        <v>220</v>
      </c>
      <c r="UD52" s="5" t="s">
        <v>220</v>
      </c>
      <c r="UE52" s="5" t="s">
        <v>220</v>
      </c>
      <c r="UF52" s="5" t="s">
        <v>220</v>
      </c>
      <c r="UG52" s="5" t="s">
        <v>220</v>
      </c>
      <c r="UH52" s="5" t="s">
        <v>220</v>
      </c>
      <c r="UI52" s="5" t="s">
        <v>220</v>
      </c>
      <c r="UJ52" s="5" t="s">
        <v>220</v>
      </c>
      <c r="UK52" s="5">
        <v>0</v>
      </c>
      <c r="UL52" s="5">
        <v>0</v>
      </c>
      <c r="UM52" s="5">
        <v>0</v>
      </c>
      <c r="UN52" s="5">
        <v>0</v>
      </c>
      <c r="UO52" s="5">
        <v>0</v>
      </c>
      <c r="UP52" s="5">
        <v>0</v>
      </c>
      <c r="UQ52" s="5">
        <v>0</v>
      </c>
      <c r="UR52" s="5">
        <v>0</v>
      </c>
      <c r="US52" s="5">
        <v>0</v>
      </c>
      <c r="UT52" s="5">
        <v>0</v>
      </c>
      <c r="UU52" s="5">
        <v>0</v>
      </c>
      <c r="UV52" s="5">
        <v>0</v>
      </c>
      <c r="UW52" s="5">
        <v>0</v>
      </c>
      <c r="UX52" s="5">
        <v>0</v>
      </c>
      <c r="UY52" s="5">
        <v>0</v>
      </c>
      <c r="UZ52" s="5">
        <v>0</v>
      </c>
      <c r="VA52" s="5" t="s">
        <v>220</v>
      </c>
      <c r="VB52" s="5" t="s">
        <v>220</v>
      </c>
      <c r="VC52" s="5" t="s">
        <v>220</v>
      </c>
      <c r="VD52" s="5" t="s">
        <v>220</v>
      </c>
      <c r="VE52" s="5" t="s">
        <v>220</v>
      </c>
      <c r="VF52" s="5" t="s">
        <v>220</v>
      </c>
      <c r="VG52" s="5" t="s">
        <v>220</v>
      </c>
      <c r="VH52" s="5" t="s">
        <v>220</v>
      </c>
      <c r="VI52" s="5" t="s">
        <v>220</v>
      </c>
      <c r="VJ52" s="5" t="s">
        <v>220</v>
      </c>
      <c r="VK52" s="5" t="s">
        <v>220</v>
      </c>
      <c r="VL52" s="5" t="s">
        <v>220</v>
      </c>
      <c r="VM52" s="5" t="s">
        <v>220</v>
      </c>
      <c r="VN52" s="5" t="s">
        <v>220</v>
      </c>
      <c r="VO52" s="5" t="s">
        <v>220</v>
      </c>
      <c r="VP52" s="5" t="s">
        <v>220</v>
      </c>
      <c r="VQ52" s="5">
        <v>3347</v>
      </c>
      <c r="VR52" s="5">
        <v>3141</v>
      </c>
      <c r="VS52" s="5">
        <v>3348</v>
      </c>
      <c r="VT52" s="5">
        <v>3869</v>
      </c>
      <c r="VU52" s="5">
        <v>3611</v>
      </c>
      <c r="VV52" s="5">
        <v>3598</v>
      </c>
      <c r="VW52" s="5">
        <v>3696</v>
      </c>
      <c r="VX52" s="5">
        <v>2933</v>
      </c>
      <c r="VY52" s="5">
        <v>3172</v>
      </c>
      <c r="VZ52" s="5">
        <v>2904</v>
      </c>
      <c r="WA52" s="5">
        <v>2869</v>
      </c>
      <c r="WB52" s="5">
        <v>4128</v>
      </c>
      <c r="WC52" s="5">
        <v>7692</v>
      </c>
      <c r="WD52" s="5">
        <v>3504</v>
      </c>
      <c r="WE52" s="5">
        <v>2961</v>
      </c>
      <c r="WF52" s="5">
        <v>3216</v>
      </c>
      <c r="WG52" s="5" t="s">
        <v>220</v>
      </c>
      <c r="WH52" s="5" t="s">
        <v>220</v>
      </c>
      <c r="WI52" s="5" t="s">
        <v>220</v>
      </c>
      <c r="WJ52" s="5" t="s">
        <v>220</v>
      </c>
      <c r="WK52" s="5" t="s">
        <v>220</v>
      </c>
      <c r="WL52" s="5" t="s">
        <v>220</v>
      </c>
      <c r="WM52" s="5" t="s">
        <v>220</v>
      </c>
      <c r="WN52" s="5" t="s">
        <v>220</v>
      </c>
      <c r="WO52" s="5" t="s">
        <v>220</v>
      </c>
      <c r="WP52" s="5" t="s">
        <v>220</v>
      </c>
      <c r="WQ52" s="5" t="s">
        <v>220</v>
      </c>
      <c r="WR52" s="5" t="s">
        <v>220</v>
      </c>
      <c r="WS52" s="5" t="s">
        <v>220</v>
      </c>
      <c r="WT52" s="5" t="s">
        <v>220</v>
      </c>
      <c r="WU52" s="5" t="s">
        <v>220</v>
      </c>
      <c r="WV52" s="5" t="s">
        <v>220</v>
      </c>
      <c r="WW52" s="5">
        <v>39</v>
      </c>
      <c r="WX52" s="5">
        <v>28</v>
      </c>
      <c r="WY52" s="5">
        <v>33</v>
      </c>
      <c r="WZ52" s="5">
        <v>26</v>
      </c>
      <c r="XA52" s="5">
        <v>37</v>
      </c>
      <c r="XB52" s="5">
        <v>23</v>
      </c>
      <c r="XC52" s="5">
        <v>37</v>
      </c>
      <c r="XD52" s="5">
        <v>35</v>
      </c>
      <c r="XE52" s="5">
        <v>36</v>
      </c>
      <c r="XF52" s="5">
        <v>36</v>
      </c>
      <c r="XG52" s="5">
        <v>36</v>
      </c>
      <c r="XH52" s="5">
        <v>32</v>
      </c>
      <c r="XI52" s="5">
        <v>26</v>
      </c>
      <c r="XJ52" s="5">
        <v>30</v>
      </c>
      <c r="XK52" s="5">
        <v>25</v>
      </c>
      <c r="XL52" s="5">
        <v>24</v>
      </c>
      <c r="XM52" s="5" t="s">
        <v>220</v>
      </c>
      <c r="XN52" s="5" t="s">
        <v>220</v>
      </c>
      <c r="XO52" s="5" t="s">
        <v>220</v>
      </c>
      <c r="XP52" s="5" t="s">
        <v>220</v>
      </c>
      <c r="XQ52" s="5" t="s">
        <v>220</v>
      </c>
      <c r="XR52" s="5" t="s">
        <v>220</v>
      </c>
      <c r="XS52" s="2">
        <v>5659</v>
      </c>
      <c r="XT52" s="3" t="s">
        <v>222</v>
      </c>
      <c r="XU52" s="3" t="s">
        <v>222</v>
      </c>
      <c r="XV52" s="3" t="s">
        <v>222</v>
      </c>
      <c r="XW52" s="3" t="s">
        <v>221</v>
      </c>
      <c r="XX52" s="3" t="s">
        <v>221</v>
      </c>
      <c r="XY52" s="3" t="s">
        <v>222</v>
      </c>
      <c r="XZ52" s="3" t="s">
        <v>245</v>
      </c>
    </row>
    <row r="53" spans="1:650" x14ac:dyDescent="0.3">
      <c r="A53" s="1" t="s">
        <v>51</v>
      </c>
      <c r="B53" s="2">
        <v>4693243</v>
      </c>
      <c r="C53" s="5" t="s">
        <v>220</v>
      </c>
      <c r="D53" s="5" t="s">
        <v>220</v>
      </c>
      <c r="E53" s="5" t="s">
        <v>220</v>
      </c>
      <c r="F53" s="5" t="s">
        <v>220</v>
      </c>
      <c r="G53" s="5">
        <v>9466</v>
      </c>
      <c r="H53" s="5" t="s">
        <v>220</v>
      </c>
      <c r="I53" s="5" t="s">
        <v>220</v>
      </c>
      <c r="J53" s="5" t="s">
        <v>220</v>
      </c>
      <c r="K53" s="5" t="s">
        <v>220</v>
      </c>
      <c r="L53" s="5" t="s">
        <v>220</v>
      </c>
      <c r="M53" s="5" t="s">
        <v>220</v>
      </c>
      <c r="N53" s="5" t="s">
        <v>220</v>
      </c>
      <c r="O53" s="5" t="s">
        <v>220</v>
      </c>
      <c r="P53" s="5" t="s">
        <v>220</v>
      </c>
      <c r="Q53" s="5" t="s">
        <v>220</v>
      </c>
      <c r="R53" s="5" t="s">
        <v>220</v>
      </c>
      <c r="S53" s="5" t="s">
        <v>220</v>
      </c>
      <c r="T53" s="5" t="s">
        <v>220</v>
      </c>
      <c r="U53" s="5" t="s">
        <v>220</v>
      </c>
      <c r="V53" s="5" t="s">
        <v>220</v>
      </c>
      <c r="W53" s="5" t="s">
        <v>220</v>
      </c>
      <c r="X53" s="5" t="s">
        <v>220</v>
      </c>
      <c r="Y53" s="5" t="s">
        <v>220</v>
      </c>
      <c r="Z53" s="5" t="s">
        <v>220</v>
      </c>
      <c r="AA53" s="5" t="s">
        <v>220</v>
      </c>
      <c r="AB53" s="5" t="s">
        <v>220</v>
      </c>
      <c r="AC53" s="5" t="s">
        <v>220</v>
      </c>
      <c r="AD53" s="5" t="s">
        <v>220</v>
      </c>
      <c r="AE53" s="5" t="s">
        <v>220</v>
      </c>
      <c r="AF53" s="5" t="s">
        <v>220</v>
      </c>
      <c r="AG53" s="5" t="s">
        <v>220</v>
      </c>
      <c r="AH53" s="5" t="s">
        <v>220</v>
      </c>
      <c r="AI53" s="5" t="s">
        <v>220</v>
      </c>
      <c r="AJ53" s="5" t="s">
        <v>220</v>
      </c>
      <c r="AK53" s="5" t="s">
        <v>220</v>
      </c>
      <c r="AL53" s="5" t="s">
        <v>220</v>
      </c>
      <c r="AM53" s="5">
        <v>62876</v>
      </c>
      <c r="AN53" s="5" t="s">
        <v>220</v>
      </c>
      <c r="AO53" s="5" t="s">
        <v>220</v>
      </c>
      <c r="AP53" s="5" t="s">
        <v>220</v>
      </c>
      <c r="AQ53" s="5" t="s">
        <v>220</v>
      </c>
      <c r="AR53" s="5" t="s">
        <v>220</v>
      </c>
      <c r="AS53" s="5" t="s">
        <v>220</v>
      </c>
      <c r="AT53" s="5" t="s">
        <v>220</v>
      </c>
      <c r="AU53" s="5" t="s">
        <v>220</v>
      </c>
      <c r="AV53" s="5" t="s">
        <v>220</v>
      </c>
      <c r="AW53" s="5" t="s">
        <v>220</v>
      </c>
      <c r="AX53" s="5" t="s">
        <v>220</v>
      </c>
      <c r="AY53" s="5" t="s">
        <v>220</v>
      </c>
      <c r="AZ53" s="5" t="s">
        <v>220</v>
      </c>
      <c r="BA53" s="5" t="s">
        <v>220</v>
      </c>
      <c r="BB53" s="5" t="s">
        <v>220</v>
      </c>
      <c r="BC53" s="5" t="s">
        <v>220</v>
      </c>
      <c r="BD53" s="5" t="s">
        <v>220</v>
      </c>
      <c r="BE53" s="5" t="s">
        <v>220</v>
      </c>
      <c r="BF53" s="5" t="s">
        <v>220</v>
      </c>
      <c r="BG53" s="5" t="s">
        <v>220</v>
      </c>
      <c r="BH53" s="5" t="s">
        <v>220</v>
      </c>
      <c r="BI53" s="5" t="s">
        <v>220</v>
      </c>
      <c r="BJ53" s="5" t="s">
        <v>220</v>
      </c>
      <c r="BK53" s="5" t="s">
        <v>220</v>
      </c>
      <c r="BL53" s="5" t="s">
        <v>220</v>
      </c>
      <c r="BM53" s="5" t="s">
        <v>220</v>
      </c>
      <c r="BN53" s="5" t="s">
        <v>220</v>
      </c>
      <c r="BO53" s="5" t="s">
        <v>220</v>
      </c>
      <c r="BP53" s="5" t="s">
        <v>220</v>
      </c>
      <c r="BQ53" s="5" t="s">
        <v>220</v>
      </c>
      <c r="BR53" s="5" t="s">
        <v>220</v>
      </c>
      <c r="BS53" s="5">
        <v>107498</v>
      </c>
      <c r="BT53" s="5" t="s">
        <v>220</v>
      </c>
      <c r="BU53" s="5" t="s">
        <v>220</v>
      </c>
      <c r="BV53" s="5" t="s">
        <v>220</v>
      </c>
      <c r="BW53" s="5" t="s">
        <v>220</v>
      </c>
      <c r="BX53" s="5" t="s">
        <v>220</v>
      </c>
      <c r="BY53" s="5" t="s">
        <v>220</v>
      </c>
      <c r="BZ53" s="5" t="s">
        <v>220</v>
      </c>
      <c r="CA53" s="5" t="s">
        <v>220</v>
      </c>
      <c r="CB53" s="5" t="s">
        <v>220</v>
      </c>
      <c r="CC53" s="5" t="s">
        <v>220</v>
      </c>
      <c r="CD53" s="5" t="s">
        <v>220</v>
      </c>
      <c r="CE53" s="5" t="s">
        <v>220</v>
      </c>
      <c r="CF53" s="5" t="s">
        <v>220</v>
      </c>
      <c r="CG53" s="5" t="s">
        <v>220</v>
      </c>
      <c r="CH53" s="5" t="s">
        <v>220</v>
      </c>
      <c r="CI53" s="5" t="s">
        <v>220</v>
      </c>
      <c r="CJ53" s="5" t="s">
        <v>220</v>
      </c>
      <c r="CK53" s="5" t="s">
        <v>220</v>
      </c>
      <c r="CL53" s="5" t="s">
        <v>220</v>
      </c>
      <c r="CM53" s="5" t="s">
        <v>220</v>
      </c>
      <c r="CN53" s="5" t="s">
        <v>220</v>
      </c>
      <c r="CO53" s="5" t="s">
        <v>220</v>
      </c>
      <c r="CP53" s="5" t="s">
        <v>220</v>
      </c>
      <c r="CQ53" s="5" t="s">
        <v>220</v>
      </c>
      <c r="CR53" s="5" t="s">
        <v>220</v>
      </c>
      <c r="CS53" s="5" t="s">
        <v>220</v>
      </c>
      <c r="CT53" s="5" t="s">
        <v>220</v>
      </c>
      <c r="CU53" s="5" t="s">
        <v>220</v>
      </c>
      <c r="CV53" s="5" t="s">
        <v>220</v>
      </c>
      <c r="CW53" s="5" t="s">
        <v>220</v>
      </c>
      <c r="CX53" s="5" t="s">
        <v>220</v>
      </c>
      <c r="CY53" s="5">
        <v>84622</v>
      </c>
      <c r="CZ53" s="5" t="s">
        <v>220</v>
      </c>
      <c r="DA53" s="5" t="s">
        <v>220</v>
      </c>
      <c r="DB53" s="5" t="s">
        <v>220</v>
      </c>
      <c r="DC53" s="5" t="s">
        <v>220</v>
      </c>
      <c r="DD53" s="5" t="s">
        <v>220</v>
      </c>
      <c r="DE53" s="5" t="s">
        <v>220</v>
      </c>
      <c r="DF53" s="5" t="s">
        <v>220</v>
      </c>
      <c r="DG53" s="5" t="s">
        <v>220</v>
      </c>
      <c r="DH53" s="5" t="s">
        <v>220</v>
      </c>
      <c r="DI53" s="5" t="s">
        <v>220</v>
      </c>
      <c r="DJ53" s="5" t="s">
        <v>220</v>
      </c>
      <c r="DK53" s="5" t="s">
        <v>220</v>
      </c>
      <c r="DL53" s="5" t="s">
        <v>220</v>
      </c>
      <c r="DM53" s="5" t="s">
        <v>220</v>
      </c>
      <c r="DN53" s="5" t="s">
        <v>220</v>
      </c>
      <c r="DO53" s="5" t="s">
        <v>220</v>
      </c>
      <c r="DP53" s="5" t="s">
        <v>220</v>
      </c>
      <c r="DQ53" s="5" t="s">
        <v>220</v>
      </c>
      <c r="DR53" s="5" t="s">
        <v>220</v>
      </c>
      <c r="DS53" s="5" t="s">
        <v>220</v>
      </c>
      <c r="DT53" s="5" t="s">
        <v>220</v>
      </c>
      <c r="DU53" s="5" t="s">
        <v>220</v>
      </c>
      <c r="DV53" s="5" t="s">
        <v>220</v>
      </c>
      <c r="DW53" s="5" t="s">
        <v>220</v>
      </c>
      <c r="DX53" s="5" t="s">
        <v>220</v>
      </c>
      <c r="DY53" s="5" t="s">
        <v>220</v>
      </c>
      <c r="DZ53" s="5" t="s">
        <v>220</v>
      </c>
      <c r="EA53" s="5" t="s">
        <v>220</v>
      </c>
      <c r="EB53" s="5" t="s">
        <v>220</v>
      </c>
      <c r="EC53" s="5" t="s">
        <v>220</v>
      </c>
      <c r="ED53" s="5" t="s">
        <v>220</v>
      </c>
      <c r="EE53" s="5">
        <v>17073</v>
      </c>
      <c r="EF53" s="5" t="s">
        <v>220</v>
      </c>
      <c r="EG53" s="5" t="s">
        <v>220</v>
      </c>
      <c r="EH53" s="5" t="s">
        <v>220</v>
      </c>
      <c r="EI53" s="5" t="s">
        <v>220</v>
      </c>
      <c r="EJ53" s="5" t="s">
        <v>220</v>
      </c>
      <c r="EK53" s="5" t="s">
        <v>220</v>
      </c>
      <c r="EL53" s="5" t="s">
        <v>220</v>
      </c>
      <c r="EM53" s="5" t="s">
        <v>220</v>
      </c>
      <c r="EN53" s="5" t="s">
        <v>220</v>
      </c>
      <c r="EO53" s="5" t="s">
        <v>220</v>
      </c>
      <c r="EP53" s="5" t="s">
        <v>220</v>
      </c>
      <c r="EQ53" s="5" t="s">
        <v>220</v>
      </c>
      <c r="ER53" s="5" t="s">
        <v>220</v>
      </c>
      <c r="ES53" s="5" t="s">
        <v>220</v>
      </c>
      <c r="ET53" s="5" t="s">
        <v>220</v>
      </c>
      <c r="EU53" s="5" t="s">
        <v>220</v>
      </c>
      <c r="EV53" s="5" t="s">
        <v>220</v>
      </c>
      <c r="EW53" s="5" t="s">
        <v>220</v>
      </c>
      <c r="EX53" s="5" t="s">
        <v>220</v>
      </c>
      <c r="EY53" s="5" t="s">
        <v>220</v>
      </c>
      <c r="EZ53" s="5" t="s">
        <v>220</v>
      </c>
      <c r="FA53" s="5" t="s">
        <v>220</v>
      </c>
      <c r="FB53" s="5" t="s">
        <v>220</v>
      </c>
      <c r="FC53" s="5" t="s">
        <v>220</v>
      </c>
      <c r="FD53" s="5" t="s">
        <v>220</v>
      </c>
      <c r="FE53" s="5" t="s">
        <v>220</v>
      </c>
      <c r="FF53" s="5" t="s">
        <v>220</v>
      </c>
      <c r="FG53" s="5" t="s">
        <v>220</v>
      </c>
      <c r="FH53" s="5" t="s">
        <v>220</v>
      </c>
      <c r="FI53" s="5" t="s">
        <v>220</v>
      </c>
      <c r="FJ53" s="5" t="s">
        <v>220</v>
      </c>
      <c r="FK53" s="5">
        <v>0</v>
      </c>
      <c r="FL53" s="5" t="s">
        <v>220</v>
      </c>
      <c r="FM53" s="5" t="s">
        <v>220</v>
      </c>
      <c r="FN53" s="5" t="s">
        <v>220</v>
      </c>
      <c r="FO53" s="5" t="s">
        <v>220</v>
      </c>
      <c r="FP53" s="5" t="s">
        <v>220</v>
      </c>
      <c r="FQ53" s="5" t="s">
        <v>220</v>
      </c>
      <c r="FR53" s="5" t="s">
        <v>220</v>
      </c>
      <c r="FS53" s="5" t="s">
        <v>220</v>
      </c>
      <c r="FT53" s="5" t="s">
        <v>220</v>
      </c>
      <c r="FU53" s="5" t="s">
        <v>220</v>
      </c>
      <c r="FV53" s="5" t="s">
        <v>220</v>
      </c>
      <c r="FW53" s="5" t="s">
        <v>220</v>
      </c>
      <c r="FX53" s="5" t="s">
        <v>220</v>
      </c>
      <c r="FY53" s="5" t="s">
        <v>220</v>
      </c>
      <c r="FZ53" s="5" t="s">
        <v>220</v>
      </c>
      <c r="GA53" s="5" t="s">
        <v>220</v>
      </c>
      <c r="GB53" s="5" t="s">
        <v>220</v>
      </c>
      <c r="GC53" s="5" t="s">
        <v>220</v>
      </c>
      <c r="GD53" s="5" t="s">
        <v>220</v>
      </c>
      <c r="GE53" s="5" t="s">
        <v>220</v>
      </c>
      <c r="GF53" s="5" t="s">
        <v>220</v>
      </c>
      <c r="GG53" s="5" t="s">
        <v>220</v>
      </c>
      <c r="GH53" s="5" t="s">
        <v>220</v>
      </c>
      <c r="GI53" s="5" t="s">
        <v>220</v>
      </c>
      <c r="GJ53" s="5" t="s">
        <v>220</v>
      </c>
      <c r="GK53" s="5" t="s">
        <v>220</v>
      </c>
      <c r="GL53" s="5" t="s">
        <v>220</v>
      </c>
      <c r="GM53" s="5" t="s">
        <v>220</v>
      </c>
      <c r="GN53" s="5" t="s">
        <v>220</v>
      </c>
      <c r="GO53" s="5" t="s">
        <v>220</v>
      </c>
      <c r="GP53" s="5" t="s">
        <v>220</v>
      </c>
      <c r="GQ53" s="5">
        <v>281535</v>
      </c>
      <c r="GR53" s="5" t="s">
        <v>220</v>
      </c>
      <c r="GS53" s="5" t="s">
        <v>220</v>
      </c>
      <c r="GT53" s="5" t="s">
        <v>220</v>
      </c>
      <c r="GU53" s="5" t="s">
        <v>220</v>
      </c>
      <c r="GV53" s="5" t="s">
        <v>220</v>
      </c>
      <c r="GW53" s="5" t="s">
        <v>220</v>
      </c>
      <c r="GX53" s="5" t="s">
        <v>220</v>
      </c>
      <c r="GY53" s="5" t="s">
        <v>220</v>
      </c>
      <c r="GZ53" s="5" t="s">
        <v>220</v>
      </c>
      <c r="HA53" s="5" t="s">
        <v>220</v>
      </c>
      <c r="HB53" s="5" t="s">
        <v>220</v>
      </c>
      <c r="HC53" s="5" t="s">
        <v>220</v>
      </c>
      <c r="HD53" s="5" t="s">
        <v>220</v>
      </c>
      <c r="HE53" s="5" t="s">
        <v>220</v>
      </c>
      <c r="HF53" s="5" t="s">
        <v>220</v>
      </c>
      <c r="HG53" s="5" t="s">
        <v>220</v>
      </c>
      <c r="HH53" s="5" t="s">
        <v>220</v>
      </c>
      <c r="HI53" s="5" t="s">
        <v>220</v>
      </c>
      <c r="HJ53" s="5" t="s">
        <v>220</v>
      </c>
      <c r="HK53" s="5" t="s">
        <v>220</v>
      </c>
      <c r="HL53" s="5" t="s">
        <v>220</v>
      </c>
      <c r="HM53" s="5" t="s">
        <v>220</v>
      </c>
      <c r="HN53" s="5" t="s">
        <v>220</v>
      </c>
      <c r="HO53" s="5" t="s">
        <v>220</v>
      </c>
      <c r="HP53" s="5" t="s">
        <v>220</v>
      </c>
      <c r="HQ53" s="5" t="s">
        <v>220</v>
      </c>
      <c r="HR53" s="5" t="s">
        <v>220</v>
      </c>
      <c r="HS53" s="5" t="s">
        <v>220</v>
      </c>
      <c r="HT53" s="5" t="s">
        <v>220</v>
      </c>
      <c r="HU53" s="5" t="s">
        <v>220</v>
      </c>
      <c r="HV53" s="5" t="s">
        <v>220</v>
      </c>
      <c r="HW53" s="5">
        <v>1084286</v>
      </c>
      <c r="HX53" s="5" t="s">
        <v>220</v>
      </c>
      <c r="HY53" s="5" t="s">
        <v>220</v>
      </c>
      <c r="HZ53" s="5" t="s">
        <v>220</v>
      </c>
      <c r="IA53" s="5" t="s">
        <v>220</v>
      </c>
      <c r="IB53" s="5" t="s">
        <v>220</v>
      </c>
      <c r="IC53" s="5" t="s">
        <v>220</v>
      </c>
      <c r="ID53" s="5" t="s">
        <v>220</v>
      </c>
      <c r="IE53" s="5" t="s">
        <v>220</v>
      </c>
      <c r="IF53" s="5" t="s">
        <v>220</v>
      </c>
      <c r="IG53" s="5" t="s">
        <v>220</v>
      </c>
      <c r="IH53" s="5" t="s">
        <v>220</v>
      </c>
      <c r="II53" s="5" t="s">
        <v>220</v>
      </c>
      <c r="IJ53" s="5" t="s">
        <v>220</v>
      </c>
      <c r="IK53" s="5" t="s">
        <v>220</v>
      </c>
      <c r="IL53" s="5" t="s">
        <v>220</v>
      </c>
      <c r="IM53" s="5" t="s">
        <v>220</v>
      </c>
      <c r="IN53" s="5" t="s">
        <v>220</v>
      </c>
      <c r="IO53" s="5" t="s">
        <v>220</v>
      </c>
      <c r="IP53" s="5" t="s">
        <v>220</v>
      </c>
      <c r="IQ53" s="5" t="s">
        <v>220</v>
      </c>
      <c r="IR53" s="5" t="s">
        <v>220</v>
      </c>
      <c r="IS53" s="5" t="s">
        <v>220</v>
      </c>
      <c r="IT53" s="5" t="s">
        <v>220</v>
      </c>
      <c r="IU53" s="5" t="s">
        <v>220</v>
      </c>
      <c r="IV53" s="5" t="s">
        <v>220</v>
      </c>
      <c r="IW53" s="5" t="s">
        <v>220</v>
      </c>
      <c r="IX53" s="5" t="s">
        <v>220</v>
      </c>
      <c r="IY53" s="5" t="s">
        <v>220</v>
      </c>
      <c r="IZ53" s="5" t="s">
        <v>220</v>
      </c>
      <c r="JA53" s="5" t="s">
        <v>220</v>
      </c>
      <c r="JB53" s="5" t="s">
        <v>220</v>
      </c>
      <c r="JC53" s="5">
        <v>88248</v>
      </c>
      <c r="JD53" s="5" t="s">
        <v>220</v>
      </c>
      <c r="JE53" s="5" t="s">
        <v>220</v>
      </c>
      <c r="JF53" s="5" t="s">
        <v>220</v>
      </c>
      <c r="JG53" s="5" t="s">
        <v>220</v>
      </c>
      <c r="JH53" s="5" t="s">
        <v>220</v>
      </c>
      <c r="JI53" s="5" t="s">
        <v>220</v>
      </c>
      <c r="JJ53" s="5" t="s">
        <v>220</v>
      </c>
      <c r="JK53" s="5" t="s">
        <v>220</v>
      </c>
      <c r="JL53" s="5" t="s">
        <v>220</v>
      </c>
      <c r="JM53" s="5" t="s">
        <v>220</v>
      </c>
      <c r="JN53" s="5" t="s">
        <v>220</v>
      </c>
      <c r="JO53" s="5" t="s">
        <v>220</v>
      </c>
      <c r="JP53" s="5" t="s">
        <v>220</v>
      </c>
      <c r="JQ53" s="5" t="s">
        <v>220</v>
      </c>
      <c r="JR53" s="5" t="s">
        <v>220</v>
      </c>
      <c r="JS53" s="5" t="s">
        <v>220</v>
      </c>
      <c r="JT53" s="5" t="s">
        <v>220</v>
      </c>
      <c r="JU53" s="5" t="s">
        <v>220</v>
      </c>
      <c r="JV53" s="5" t="s">
        <v>220</v>
      </c>
      <c r="JW53" s="5" t="s">
        <v>220</v>
      </c>
      <c r="JX53" s="5" t="s">
        <v>220</v>
      </c>
      <c r="JY53" s="5" t="s">
        <v>220</v>
      </c>
      <c r="JZ53" s="5" t="s">
        <v>220</v>
      </c>
      <c r="KA53" s="5" t="s">
        <v>220</v>
      </c>
      <c r="KB53" s="5" t="s">
        <v>220</v>
      </c>
      <c r="KC53" s="5" t="s">
        <v>220</v>
      </c>
      <c r="KD53" s="5" t="s">
        <v>220</v>
      </c>
      <c r="KE53" s="5" t="s">
        <v>220</v>
      </c>
      <c r="KF53" s="5" t="s">
        <v>220</v>
      </c>
      <c r="KG53" s="5" t="s">
        <v>220</v>
      </c>
      <c r="KH53" s="5" t="s">
        <v>220</v>
      </c>
      <c r="KI53" s="5">
        <v>30050</v>
      </c>
      <c r="KJ53" s="5" t="s">
        <v>220</v>
      </c>
      <c r="KK53" s="5" t="s">
        <v>220</v>
      </c>
      <c r="KL53" s="5" t="s">
        <v>220</v>
      </c>
      <c r="KM53" s="5" t="s">
        <v>220</v>
      </c>
      <c r="KN53" s="5" t="s">
        <v>220</v>
      </c>
      <c r="KO53" s="5" t="s">
        <v>220</v>
      </c>
      <c r="KP53" s="5" t="s">
        <v>220</v>
      </c>
      <c r="KQ53" s="5" t="s">
        <v>220</v>
      </c>
      <c r="KR53" s="5" t="s">
        <v>220</v>
      </c>
      <c r="KS53" s="5" t="s">
        <v>220</v>
      </c>
      <c r="KT53" s="5" t="s">
        <v>220</v>
      </c>
      <c r="KU53" s="5" t="s">
        <v>220</v>
      </c>
      <c r="KV53" s="5" t="s">
        <v>220</v>
      </c>
      <c r="KW53" s="5" t="s">
        <v>220</v>
      </c>
      <c r="KX53" s="5" t="s">
        <v>220</v>
      </c>
      <c r="KY53" s="5" t="s">
        <v>220</v>
      </c>
      <c r="KZ53" s="5" t="s">
        <v>220</v>
      </c>
      <c r="LA53" s="5" t="s">
        <v>220</v>
      </c>
      <c r="LB53" s="5" t="s">
        <v>220</v>
      </c>
      <c r="LC53" s="5" t="s">
        <v>220</v>
      </c>
      <c r="LD53" s="5" t="s">
        <v>220</v>
      </c>
      <c r="LE53" s="5" t="s">
        <v>220</v>
      </c>
      <c r="LF53" s="5" t="s">
        <v>220</v>
      </c>
      <c r="LG53" s="5" t="s">
        <v>220</v>
      </c>
      <c r="LH53" s="5" t="s">
        <v>220</v>
      </c>
      <c r="LI53" s="5" t="s">
        <v>220</v>
      </c>
      <c r="LJ53" s="5" t="s">
        <v>220</v>
      </c>
      <c r="LK53" s="5" t="s">
        <v>220</v>
      </c>
      <c r="LL53" s="5" t="s">
        <v>220</v>
      </c>
      <c r="LM53" s="5" t="s">
        <v>220</v>
      </c>
      <c r="LN53" s="5" t="s">
        <v>220</v>
      </c>
      <c r="LO53" s="5">
        <v>7423</v>
      </c>
      <c r="LP53" s="5" t="s">
        <v>220</v>
      </c>
      <c r="LQ53" s="5" t="s">
        <v>220</v>
      </c>
      <c r="LR53" s="5" t="s">
        <v>220</v>
      </c>
      <c r="LS53" s="5" t="s">
        <v>220</v>
      </c>
      <c r="LT53" s="5" t="s">
        <v>220</v>
      </c>
      <c r="LU53" s="5" t="s">
        <v>220</v>
      </c>
      <c r="LV53" s="5" t="s">
        <v>220</v>
      </c>
      <c r="LW53" s="5" t="s">
        <v>220</v>
      </c>
      <c r="LX53" s="5" t="s">
        <v>220</v>
      </c>
      <c r="LY53" s="5" t="s">
        <v>220</v>
      </c>
      <c r="LZ53" s="5" t="s">
        <v>220</v>
      </c>
      <c r="MA53" s="5" t="s">
        <v>220</v>
      </c>
      <c r="MB53" s="5" t="s">
        <v>220</v>
      </c>
      <c r="MC53" s="5" t="s">
        <v>220</v>
      </c>
      <c r="MD53" s="5" t="s">
        <v>220</v>
      </c>
      <c r="ME53" s="5" t="s">
        <v>220</v>
      </c>
      <c r="MF53" s="5" t="s">
        <v>220</v>
      </c>
      <c r="MG53" s="5" t="s">
        <v>220</v>
      </c>
      <c r="MH53" s="5" t="s">
        <v>220</v>
      </c>
      <c r="MI53" s="5" t="s">
        <v>220</v>
      </c>
      <c r="MJ53" s="5" t="s">
        <v>220</v>
      </c>
      <c r="MK53" s="5" t="s">
        <v>220</v>
      </c>
      <c r="ML53" s="5" t="s">
        <v>220</v>
      </c>
      <c r="MM53" s="5" t="s">
        <v>220</v>
      </c>
      <c r="MN53" s="5" t="s">
        <v>220</v>
      </c>
      <c r="MO53" s="5" t="s">
        <v>220</v>
      </c>
      <c r="MP53" s="5" t="s">
        <v>220</v>
      </c>
      <c r="MQ53" s="5" t="s">
        <v>220</v>
      </c>
      <c r="MR53" s="5" t="s">
        <v>220</v>
      </c>
      <c r="MS53" s="5" t="s">
        <v>220</v>
      </c>
      <c r="MT53" s="5" t="s">
        <v>220</v>
      </c>
      <c r="MU53" s="5">
        <v>3789</v>
      </c>
      <c r="MV53" s="5" t="s">
        <v>220</v>
      </c>
      <c r="MW53" s="5" t="s">
        <v>220</v>
      </c>
      <c r="MX53" s="5" t="s">
        <v>220</v>
      </c>
      <c r="MY53" s="5" t="s">
        <v>220</v>
      </c>
      <c r="MZ53" s="5" t="s">
        <v>220</v>
      </c>
      <c r="NA53" s="5" t="s">
        <v>220</v>
      </c>
      <c r="NB53" s="5" t="s">
        <v>220</v>
      </c>
      <c r="NC53" s="5" t="s">
        <v>220</v>
      </c>
      <c r="ND53" s="5" t="s">
        <v>220</v>
      </c>
      <c r="NE53" s="5" t="s">
        <v>220</v>
      </c>
      <c r="NF53" s="5" t="s">
        <v>220</v>
      </c>
      <c r="NG53" s="5" t="s">
        <v>220</v>
      </c>
      <c r="NH53" s="5" t="s">
        <v>220</v>
      </c>
      <c r="NI53" s="5" t="s">
        <v>220</v>
      </c>
      <c r="NJ53" s="5" t="s">
        <v>220</v>
      </c>
      <c r="NK53" s="5" t="s">
        <v>220</v>
      </c>
      <c r="NL53" s="5" t="s">
        <v>220</v>
      </c>
      <c r="NM53" s="5" t="s">
        <v>220</v>
      </c>
      <c r="NN53" s="5" t="s">
        <v>220</v>
      </c>
      <c r="NO53" s="5" t="s">
        <v>220</v>
      </c>
      <c r="NP53" s="5" t="s">
        <v>220</v>
      </c>
      <c r="NQ53" s="5" t="s">
        <v>220</v>
      </c>
      <c r="NR53" s="5" t="s">
        <v>220</v>
      </c>
      <c r="NS53" s="5" t="s">
        <v>220</v>
      </c>
      <c r="NT53" s="5" t="s">
        <v>220</v>
      </c>
      <c r="NU53" s="5" t="s">
        <v>220</v>
      </c>
      <c r="NV53" s="5" t="s">
        <v>220</v>
      </c>
      <c r="NW53" s="5" t="s">
        <v>220</v>
      </c>
      <c r="NX53" s="5" t="s">
        <v>220</v>
      </c>
      <c r="NY53" s="5" t="s">
        <v>220</v>
      </c>
      <c r="NZ53" s="5" t="s">
        <v>220</v>
      </c>
      <c r="OA53" s="5">
        <v>0</v>
      </c>
      <c r="OB53" s="5" t="s">
        <v>220</v>
      </c>
      <c r="OC53" s="5" t="s">
        <v>220</v>
      </c>
      <c r="OD53" s="5" t="s">
        <v>220</v>
      </c>
      <c r="OE53" s="5" t="s">
        <v>220</v>
      </c>
      <c r="OF53" s="5" t="s">
        <v>220</v>
      </c>
      <c r="OG53" s="5" t="s">
        <v>220</v>
      </c>
      <c r="OH53" s="5" t="s">
        <v>220</v>
      </c>
      <c r="OI53" s="5" t="s">
        <v>220</v>
      </c>
      <c r="OJ53" s="5" t="s">
        <v>220</v>
      </c>
      <c r="OK53" s="5" t="s">
        <v>220</v>
      </c>
      <c r="OL53" s="5" t="s">
        <v>220</v>
      </c>
      <c r="OM53" s="5" t="s">
        <v>220</v>
      </c>
      <c r="ON53" s="5" t="s">
        <v>220</v>
      </c>
      <c r="OO53" s="5" t="s">
        <v>220</v>
      </c>
      <c r="OP53" s="5" t="s">
        <v>220</v>
      </c>
      <c r="OQ53" s="5" t="s">
        <v>220</v>
      </c>
      <c r="OR53" s="5" t="s">
        <v>220</v>
      </c>
      <c r="OS53" s="5" t="s">
        <v>220</v>
      </c>
      <c r="OT53" s="5" t="s">
        <v>220</v>
      </c>
      <c r="OU53" s="5" t="s">
        <v>220</v>
      </c>
      <c r="OV53" s="5" t="s">
        <v>220</v>
      </c>
      <c r="OW53" s="5" t="s">
        <v>220</v>
      </c>
      <c r="OX53" s="5" t="s">
        <v>220</v>
      </c>
      <c r="OY53" s="5" t="s">
        <v>220</v>
      </c>
      <c r="OZ53" s="5" t="s">
        <v>220</v>
      </c>
      <c r="PA53" s="5" t="s">
        <v>220</v>
      </c>
      <c r="PB53" s="5" t="s">
        <v>220</v>
      </c>
      <c r="PC53" s="5" t="s">
        <v>220</v>
      </c>
      <c r="PD53" s="5" t="s">
        <v>220</v>
      </c>
      <c r="PE53" s="5" t="s">
        <v>220</v>
      </c>
      <c r="PF53" s="5" t="s">
        <v>220</v>
      </c>
      <c r="PG53" s="5">
        <v>16892</v>
      </c>
      <c r="PH53" s="5" t="s">
        <v>220</v>
      </c>
      <c r="PI53" s="5" t="s">
        <v>220</v>
      </c>
      <c r="PJ53" s="5" t="s">
        <v>220</v>
      </c>
      <c r="PK53" s="5" t="s">
        <v>220</v>
      </c>
      <c r="PL53" s="5" t="s">
        <v>220</v>
      </c>
      <c r="PM53" s="5" t="s">
        <v>220</v>
      </c>
      <c r="PN53" s="5" t="s">
        <v>220</v>
      </c>
      <c r="PO53" s="5" t="s">
        <v>220</v>
      </c>
      <c r="PP53" s="5" t="s">
        <v>220</v>
      </c>
      <c r="PQ53" s="5" t="s">
        <v>220</v>
      </c>
      <c r="PR53" s="5" t="s">
        <v>220</v>
      </c>
      <c r="PS53" s="5" t="s">
        <v>220</v>
      </c>
      <c r="PT53" s="5" t="s">
        <v>220</v>
      </c>
      <c r="PU53" s="5" t="s">
        <v>220</v>
      </c>
      <c r="PV53" s="5" t="s">
        <v>220</v>
      </c>
      <c r="PW53" s="5" t="s">
        <v>220</v>
      </c>
      <c r="PX53" s="5" t="s">
        <v>220</v>
      </c>
      <c r="PY53" s="5" t="s">
        <v>220</v>
      </c>
      <c r="PZ53" s="5" t="s">
        <v>220</v>
      </c>
      <c r="QA53" s="5" t="s">
        <v>220</v>
      </c>
      <c r="QB53" s="5" t="s">
        <v>220</v>
      </c>
      <c r="QC53" s="5" t="s">
        <v>220</v>
      </c>
      <c r="QD53" s="5" t="s">
        <v>220</v>
      </c>
      <c r="QE53" s="5" t="s">
        <v>220</v>
      </c>
      <c r="QF53" s="5" t="s">
        <v>220</v>
      </c>
      <c r="QG53" s="5" t="s">
        <v>220</v>
      </c>
      <c r="QH53" s="5" t="s">
        <v>220</v>
      </c>
      <c r="QI53" s="5" t="s">
        <v>220</v>
      </c>
      <c r="QJ53" s="5" t="s">
        <v>220</v>
      </c>
      <c r="QK53" s="5" t="s">
        <v>220</v>
      </c>
      <c r="QL53" s="5" t="s">
        <v>220</v>
      </c>
      <c r="QM53" s="5">
        <v>24169</v>
      </c>
      <c r="QN53" s="5" t="s">
        <v>220</v>
      </c>
      <c r="QO53" s="5" t="s">
        <v>220</v>
      </c>
      <c r="QP53" s="5" t="s">
        <v>220</v>
      </c>
      <c r="QQ53" s="5" t="s">
        <v>220</v>
      </c>
      <c r="QR53" s="5" t="s">
        <v>220</v>
      </c>
      <c r="QS53" s="5" t="s">
        <v>220</v>
      </c>
      <c r="QT53" s="5" t="s">
        <v>220</v>
      </c>
      <c r="QU53" s="5" t="s">
        <v>220</v>
      </c>
      <c r="QV53" s="5" t="s">
        <v>220</v>
      </c>
      <c r="QW53" s="5" t="s">
        <v>220</v>
      </c>
      <c r="QX53" s="5" t="s">
        <v>220</v>
      </c>
      <c r="QY53" s="5" t="s">
        <v>220</v>
      </c>
      <c r="QZ53" s="5" t="s">
        <v>220</v>
      </c>
      <c r="RA53" s="5" t="s">
        <v>220</v>
      </c>
      <c r="RB53" s="5" t="s">
        <v>220</v>
      </c>
      <c r="RC53" s="5" t="s">
        <v>220</v>
      </c>
      <c r="RD53" s="5" t="s">
        <v>220</v>
      </c>
      <c r="RE53" s="5" t="s">
        <v>220</v>
      </c>
      <c r="RF53" s="5" t="s">
        <v>220</v>
      </c>
      <c r="RG53" s="5" t="s">
        <v>220</v>
      </c>
      <c r="RH53" s="5" t="s">
        <v>220</v>
      </c>
      <c r="RI53" s="5" t="s">
        <v>220</v>
      </c>
      <c r="RJ53" s="5" t="s">
        <v>220</v>
      </c>
      <c r="RK53" s="5" t="s">
        <v>220</v>
      </c>
      <c r="RL53" s="5" t="s">
        <v>220</v>
      </c>
      <c r="RM53" s="5" t="s">
        <v>220</v>
      </c>
      <c r="RN53" s="5" t="s">
        <v>220</v>
      </c>
      <c r="RO53" s="5" t="s">
        <v>220</v>
      </c>
      <c r="RP53" s="5" t="s">
        <v>220</v>
      </c>
      <c r="RQ53" s="5" t="s">
        <v>220</v>
      </c>
      <c r="RR53" s="5" t="s">
        <v>220</v>
      </c>
      <c r="RS53" s="5">
        <v>24090</v>
      </c>
      <c r="RT53" s="5" t="s">
        <v>220</v>
      </c>
      <c r="RU53" s="5" t="s">
        <v>220</v>
      </c>
      <c r="RV53" s="5" t="s">
        <v>220</v>
      </c>
      <c r="RW53" s="5" t="s">
        <v>220</v>
      </c>
      <c r="RX53" s="5" t="s">
        <v>220</v>
      </c>
      <c r="RY53" s="5" t="s">
        <v>220</v>
      </c>
      <c r="RZ53" s="5" t="s">
        <v>220</v>
      </c>
      <c r="SA53" s="5" t="s">
        <v>220</v>
      </c>
      <c r="SB53" s="5" t="s">
        <v>220</v>
      </c>
      <c r="SC53" s="5" t="s">
        <v>220</v>
      </c>
      <c r="SD53" s="5" t="s">
        <v>220</v>
      </c>
      <c r="SE53" s="5" t="s">
        <v>220</v>
      </c>
      <c r="SF53" s="5" t="s">
        <v>220</v>
      </c>
      <c r="SG53" s="5" t="s">
        <v>220</v>
      </c>
      <c r="SH53" s="5" t="s">
        <v>220</v>
      </c>
      <c r="SI53" s="5" t="s">
        <v>220</v>
      </c>
      <c r="SJ53" s="5" t="s">
        <v>220</v>
      </c>
      <c r="SK53" s="5" t="s">
        <v>220</v>
      </c>
      <c r="SL53" s="5" t="s">
        <v>220</v>
      </c>
      <c r="SM53" s="5" t="s">
        <v>220</v>
      </c>
      <c r="SN53" s="5" t="s">
        <v>220</v>
      </c>
      <c r="SO53" s="5" t="s">
        <v>220</v>
      </c>
      <c r="SP53" s="5" t="s">
        <v>220</v>
      </c>
      <c r="SQ53" s="5" t="s">
        <v>220</v>
      </c>
      <c r="SR53" s="5" t="s">
        <v>220</v>
      </c>
      <c r="SS53" s="5" t="s">
        <v>220</v>
      </c>
      <c r="ST53" s="5" t="s">
        <v>220</v>
      </c>
      <c r="SU53" s="5" t="s">
        <v>220</v>
      </c>
      <c r="SV53" s="5" t="s">
        <v>220</v>
      </c>
      <c r="SW53" s="5" t="s">
        <v>220</v>
      </c>
      <c r="SX53" s="5" t="s">
        <v>220</v>
      </c>
      <c r="SY53" s="5">
        <v>6034</v>
      </c>
      <c r="SZ53" s="5" t="s">
        <v>220</v>
      </c>
      <c r="TA53" s="5" t="s">
        <v>220</v>
      </c>
      <c r="TB53" s="5" t="s">
        <v>220</v>
      </c>
      <c r="TC53" s="5" t="s">
        <v>220</v>
      </c>
      <c r="TD53" s="5" t="s">
        <v>220</v>
      </c>
      <c r="TE53" s="5" t="s">
        <v>220</v>
      </c>
      <c r="TF53" s="5" t="s">
        <v>220</v>
      </c>
      <c r="TG53" s="5" t="s">
        <v>220</v>
      </c>
      <c r="TH53" s="5" t="s">
        <v>220</v>
      </c>
      <c r="TI53" s="5" t="s">
        <v>220</v>
      </c>
      <c r="TJ53" s="5" t="s">
        <v>220</v>
      </c>
      <c r="TK53" s="5" t="s">
        <v>220</v>
      </c>
      <c r="TL53" s="5" t="s">
        <v>220</v>
      </c>
      <c r="TM53" s="5" t="s">
        <v>220</v>
      </c>
      <c r="TN53" s="5" t="s">
        <v>220</v>
      </c>
      <c r="TO53" s="5" t="s">
        <v>220</v>
      </c>
      <c r="TP53" s="5" t="s">
        <v>220</v>
      </c>
      <c r="TQ53" s="5" t="s">
        <v>220</v>
      </c>
      <c r="TR53" s="5" t="s">
        <v>220</v>
      </c>
      <c r="TS53" s="5" t="s">
        <v>220</v>
      </c>
      <c r="TT53" s="5" t="s">
        <v>220</v>
      </c>
      <c r="TU53" s="5" t="s">
        <v>220</v>
      </c>
      <c r="TV53" s="5" t="s">
        <v>220</v>
      </c>
      <c r="TW53" s="5" t="s">
        <v>220</v>
      </c>
      <c r="TX53" s="5" t="s">
        <v>220</v>
      </c>
      <c r="TY53" s="5" t="s">
        <v>220</v>
      </c>
      <c r="TZ53" s="5" t="s">
        <v>220</v>
      </c>
      <c r="UA53" s="5" t="s">
        <v>220</v>
      </c>
      <c r="UB53" s="5" t="s">
        <v>220</v>
      </c>
      <c r="UC53" s="5" t="s">
        <v>220</v>
      </c>
      <c r="UD53" s="5" t="s">
        <v>220</v>
      </c>
      <c r="UE53" s="5">
        <v>1295</v>
      </c>
      <c r="UF53" s="5" t="s">
        <v>220</v>
      </c>
      <c r="UG53" s="5" t="s">
        <v>220</v>
      </c>
      <c r="UH53" s="5" t="s">
        <v>220</v>
      </c>
      <c r="UI53" s="5" t="s">
        <v>220</v>
      </c>
      <c r="UJ53" s="5" t="s">
        <v>220</v>
      </c>
      <c r="UK53" s="5" t="s">
        <v>220</v>
      </c>
      <c r="UL53" s="5" t="s">
        <v>220</v>
      </c>
      <c r="UM53" s="5" t="s">
        <v>220</v>
      </c>
      <c r="UN53" s="5" t="s">
        <v>220</v>
      </c>
      <c r="UO53" s="5" t="s">
        <v>220</v>
      </c>
      <c r="UP53" s="5" t="s">
        <v>220</v>
      </c>
      <c r="UQ53" s="5" t="s">
        <v>220</v>
      </c>
      <c r="UR53" s="5" t="s">
        <v>220</v>
      </c>
      <c r="US53" s="5" t="s">
        <v>220</v>
      </c>
      <c r="UT53" s="5" t="s">
        <v>220</v>
      </c>
      <c r="UU53" s="5" t="s">
        <v>220</v>
      </c>
      <c r="UV53" s="5" t="s">
        <v>220</v>
      </c>
      <c r="UW53" s="5" t="s">
        <v>220</v>
      </c>
      <c r="UX53" s="5" t="s">
        <v>220</v>
      </c>
      <c r="UY53" s="5" t="s">
        <v>220</v>
      </c>
      <c r="UZ53" s="5" t="s">
        <v>220</v>
      </c>
      <c r="VA53" s="5" t="s">
        <v>220</v>
      </c>
      <c r="VB53" s="5" t="s">
        <v>220</v>
      </c>
      <c r="VC53" s="5" t="s">
        <v>220</v>
      </c>
      <c r="VD53" s="5" t="s">
        <v>220</v>
      </c>
      <c r="VE53" s="5" t="s">
        <v>220</v>
      </c>
      <c r="VF53" s="5" t="s">
        <v>220</v>
      </c>
      <c r="VG53" s="5" t="s">
        <v>220</v>
      </c>
      <c r="VH53" s="5" t="s">
        <v>220</v>
      </c>
      <c r="VI53" s="5" t="s">
        <v>220</v>
      </c>
      <c r="VJ53" s="5" t="s">
        <v>220</v>
      </c>
      <c r="VK53" s="5">
        <v>117421</v>
      </c>
      <c r="VL53" s="5" t="s">
        <v>220</v>
      </c>
      <c r="VM53" s="5" t="s">
        <v>220</v>
      </c>
      <c r="VN53" s="5" t="s">
        <v>220</v>
      </c>
      <c r="VO53" s="5" t="s">
        <v>220</v>
      </c>
      <c r="VP53" s="5" t="s">
        <v>220</v>
      </c>
      <c r="VQ53" s="5" t="s">
        <v>220</v>
      </c>
      <c r="VR53" s="5" t="s">
        <v>220</v>
      </c>
      <c r="VS53" s="5" t="s">
        <v>220</v>
      </c>
      <c r="VT53" s="5" t="s">
        <v>220</v>
      </c>
      <c r="VU53" s="5" t="s">
        <v>220</v>
      </c>
      <c r="VV53" s="5" t="s">
        <v>220</v>
      </c>
      <c r="VW53" s="5" t="s">
        <v>220</v>
      </c>
      <c r="VX53" s="5" t="s">
        <v>220</v>
      </c>
      <c r="VY53" s="5" t="s">
        <v>220</v>
      </c>
      <c r="VZ53" s="5" t="s">
        <v>220</v>
      </c>
      <c r="WA53" s="5" t="s">
        <v>220</v>
      </c>
      <c r="WB53" s="5" t="s">
        <v>220</v>
      </c>
      <c r="WC53" s="5" t="s">
        <v>220</v>
      </c>
      <c r="WD53" s="5" t="s">
        <v>220</v>
      </c>
      <c r="WE53" s="5" t="s">
        <v>220</v>
      </c>
      <c r="WF53" s="5" t="s">
        <v>220</v>
      </c>
      <c r="WG53" s="5" t="s">
        <v>220</v>
      </c>
      <c r="WH53" s="5" t="s">
        <v>220</v>
      </c>
      <c r="WI53" s="5" t="s">
        <v>220</v>
      </c>
      <c r="WJ53" s="5" t="s">
        <v>220</v>
      </c>
      <c r="WK53" s="5" t="s">
        <v>220</v>
      </c>
      <c r="WL53" s="5" t="s">
        <v>220</v>
      </c>
      <c r="WM53" s="5" t="s">
        <v>220</v>
      </c>
      <c r="WN53" s="5" t="s">
        <v>220</v>
      </c>
      <c r="WO53" s="5" t="s">
        <v>220</v>
      </c>
      <c r="WP53" s="5" t="s">
        <v>220</v>
      </c>
      <c r="WQ53" s="5">
        <v>2369</v>
      </c>
      <c r="WR53" s="5" t="s">
        <v>220</v>
      </c>
      <c r="WS53" s="5" t="s">
        <v>220</v>
      </c>
      <c r="WT53" s="5" t="s">
        <v>220</v>
      </c>
      <c r="WU53" s="5" t="s">
        <v>220</v>
      </c>
      <c r="WV53" s="5" t="s">
        <v>220</v>
      </c>
      <c r="WW53" s="5" t="s">
        <v>220</v>
      </c>
      <c r="WX53" s="5" t="s">
        <v>220</v>
      </c>
      <c r="WY53" s="5" t="s">
        <v>220</v>
      </c>
      <c r="WZ53" s="5" t="s">
        <v>220</v>
      </c>
      <c r="XA53" s="5" t="s">
        <v>220</v>
      </c>
      <c r="XB53" s="5" t="s">
        <v>220</v>
      </c>
      <c r="XC53" s="5" t="s">
        <v>220</v>
      </c>
      <c r="XD53" s="5" t="s">
        <v>220</v>
      </c>
      <c r="XE53" s="5" t="s">
        <v>220</v>
      </c>
      <c r="XF53" s="5" t="s">
        <v>220</v>
      </c>
      <c r="XG53" s="5" t="s">
        <v>220</v>
      </c>
      <c r="XH53" s="5" t="s">
        <v>220</v>
      </c>
      <c r="XI53" s="5" t="s">
        <v>220</v>
      </c>
      <c r="XJ53" s="5" t="s">
        <v>220</v>
      </c>
      <c r="XK53" s="5" t="s">
        <v>220</v>
      </c>
      <c r="XL53" s="5" t="s">
        <v>220</v>
      </c>
      <c r="XM53" s="5" t="s">
        <v>220</v>
      </c>
      <c r="XN53" s="5" t="s">
        <v>220</v>
      </c>
      <c r="XO53" s="5" t="s">
        <v>220</v>
      </c>
      <c r="XP53" s="5" t="s">
        <v>220</v>
      </c>
      <c r="XQ53" s="5" t="s">
        <v>220</v>
      </c>
      <c r="XR53" s="5" t="s">
        <v>220</v>
      </c>
      <c r="XS53" s="2" t="s">
        <v>220</v>
      </c>
      <c r="XT53" s="3" t="s">
        <v>220</v>
      </c>
      <c r="XU53" s="3" t="s">
        <v>220</v>
      </c>
      <c r="XV53" s="3" t="s">
        <v>220</v>
      </c>
      <c r="XW53" s="3" t="s">
        <v>220</v>
      </c>
      <c r="XX53" s="3" t="s">
        <v>220</v>
      </c>
      <c r="XY53" s="3" t="s">
        <v>220</v>
      </c>
      <c r="XZ53" s="3"/>
    </row>
    <row r="54" spans="1:650" x14ac:dyDescent="0.3">
      <c r="A54" s="1" t="s">
        <v>52</v>
      </c>
      <c r="B54" s="2">
        <v>4056994</v>
      </c>
      <c r="C54" s="5">
        <v>14635</v>
      </c>
      <c r="D54" s="5">
        <v>6355</v>
      </c>
      <c r="E54" s="5">
        <v>22171</v>
      </c>
      <c r="F54" s="5">
        <v>5574</v>
      </c>
      <c r="G54" s="5">
        <v>5654</v>
      </c>
      <c r="H54" s="5">
        <v>6471</v>
      </c>
      <c r="I54" s="5">
        <v>15314</v>
      </c>
      <c r="J54" s="5">
        <v>2320</v>
      </c>
      <c r="K54" s="5">
        <v>7674</v>
      </c>
      <c r="L54" s="5">
        <v>27737</v>
      </c>
      <c r="M54" s="5">
        <v>2886</v>
      </c>
      <c r="N54" s="5">
        <v>6522</v>
      </c>
      <c r="O54" s="5">
        <v>4047</v>
      </c>
      <c r="P54" s="5">
        <v>7133</v>
      </c>
      <c r="Q54" s="5">
        <v>5795</v>
      </c>
      <c r="R54" s="5">
        <v>7727</v>
      </c>
      <c r="S54" s="5">
        <v>575</v>
      </c>
      <c r="T54" s="5">
        <v>277</v>
      </c>
      <c r="U54" s="5">
        <v>2448</v>
      </c>
      <c r="V54" s="5">
        <v>1795</v>
      </c>
      <c r="W54" s="5">
        <v>65</v>
      </c>
      <c r="X54" s="5">
        <v>1719</v>
      </c>
      <c r="Y54" s="5">
        <v>1168</v>
      </c>
      <c r="Z54" s="5">
        <v>1501</v>
      </c>
      <c r="AA54" s="5">
        <v>1546</v>
      </c>
      <c r="AB54" s="5">
        <v>2357</v>
      </c>
      <c r="AC54" s="5">
        <v>1767</v>
      </c>
      <c r="AD54" s="5">
        <v>2538</v>
      </c>
      <c r="AE54" s="5">
        <v>548</v>
      </c>
      <c r="AF54" s="5">
        <v>1785</v>
      </c>
      <c r="AG54" s="5">
        <v>21424</v>
      </c>
      <c r="AH54" s="5">
        <v>0</v>
      </c>
      <c r="AI54" s="5">
        <v>75363</v>
      </c>
      <c r="AJ54" s="5">
        <v>88520</v>
      </c>
      <c r="AK54" s="5">
        <v>83716</v>
      </c>
      <c r="AL54" s="5">
        <v>228290</v>
      </c>
      <c r="AM54" s="5">
        <v>268333</v>
      </c>
      <c r="AN54" s="5">
        <v>73952</v>
      </c>
      <c r="AO54" s="5">
        <v>136874</v>
      </c>
      <c r="AP54" s="5">
        <v>29453</v>
      </c>
      <c r="AQ54" s="5">
        <v>213818</v>
      </c>
      <c r="AR54" s="5">
        <v>59094</v>
      </c>
      <c r="AS54" s="5">
        <v>96998</v>
      </c>
      <c r="AT54" s="5">
        <v>80341</v>
      </c>
      <c r="AU54" s="5">
        <v>18265</v>
      </c>
      <c r="AV54" s="5">
        <v>27844</v>
      </c>
      <c r="AW54" s="5">
        <v>41927</v>
      </c>
      <c r="AX54" s="5">
        <v>22505</v>
      </c>
      <c r="AY54" s="5">
        <v>77173</v>
      </c>
      <c r="AZ54" s="5">
        <v>7191</v>
      </c>
      <c r="BA54" s="5">
        <v>19814</v>
      </c>
      <c r="BB54" s="5">
        <v>24096</v>
      </c>
      <c r="BC54" s="5">
        <v>12618</v>
      </c>
      <c r="BD54" s="5">
        <v>6467</v>
      </c>
      <c r="BE54" s="5">
        <v>7593</v>
      </c>
      <c r="BF54" s="5">
        <v>26011</v>
      </c>
      <c r="BG54" s="5">
        <v>20834</v>
      </c>
      <c r="BH54" s="5">
        <v>19310</v>
      </c>
      <c r="BI54" s="5">
        <v>10690</v>
      </c>
      <c r="BJ54" s="5">
        <v>32741</v>
      </c>
      <c r="BK54" s="5">
        <v>5442</v>
      </c>
      <c r="BL54" s="5">
        <v>147700</v>
      </c>
      <c r="BM54" s="5">
        <v>58</v>
      </c>
      <c r="BN54" s="5">
        <v>4723</v>
      </c>
      <c r="BO54" s="5">
        <v>20642</v>
      </c>
      <c r="BP54" s="5">
        <v>39216</v>
      </c>
      <c r="BQ54" s="5">
        <v>23975</v>
      </c>
      <c r="BR54" s="5">
        <v>45814</v>
      </c>
      <c r="BS54" s="5">
        <v>27893</v>
      </c>
      <c r="BT54" s="5">
        <v>9079</v>
      </c>
      <c r="BU54" s="5">
        <v>32990</v>
      </c>
      <c r="BV54" s="5">
        <v>14596</v>
      </c>
      <c r="BW54" s="5">
        <v>20245</v>
      </c>
      <c r="BX54" s="5">
        <v>1398</v>
      </c>
      <c r="BY54" s="5">
        <v>11958</v>
      </c>
      <c r="BZ54" s="5">
        <v>21541</v>
      </c>
      <c r="CA54" s="5">
        <v>2690</v>
      </c>
      <c r="CB54" s="5">
        <v>985</v>
      </c>
      <c r="CC54" s="5">
        <v>899</v>
      </c>
      <c r="CD54" s="5">
        <v>3490</v>
      </c>
      <c r="CE54" s="5">
        <v>15806</v>
      </c>
      <c r="CF54" s="5">
        <v>2049</v>
      </c>
      <c r="CG54" s="5">
        <v>1108</v>
      </c>
      <c r="CH54" s="5">
        <v>5829</v>
      </c>
      <c r="CI54" s="5">
        <v>4895</v>
      </c>
      <c r="CJ54" s="5">
        <v>3092</v>
      </c>
      <c r="CK54" s="5">
        <v>3973</v>
      </c>
      <c r="CL54" s="5">
        <v>7121</v>
      </c>
      <c r="CM54" s="5">
        <v>1855</v>
      </c>
      <c r="CN54" s="5">
        <v>3839</v>
      </c>
      <c r="CO54" s="5">
        <v>4524</v>
      </c>
      <c r="CP54" s="5">
        <v>557</v>
      </c>
      <c r="CQ54" s="5">
        <v>5192</v>
      </c>
      <c r="CR54" s="5">
        <v>99083</v>
      </c>
      <c r="CS54" s="5">
        <v>6224</v>
      </c>
      <c r="CT54" s="5">
        <v>923</v>
      </c>
      <c r="CU54" s="5">
        <v>113318</v>
      </c>
      <c r="CV54" s="5">
        <v>79198</v>
      </c>
      <c r="CW54" s="5">
        <v>65506</v>
      </c>
      <c r="CX54" s="5">
        <v>65908</v>
      </c>
      <c r="CY54" s="5">
        <v>56155</v>
      </c>
      <c r="CZ54" s="5">
        <v>69379</v>
      </c>
      <c r="DA54" s="5">
        <v>54441</v>
      </c>
      <c r="DB54" s="5">
        <v>54914</v>
      </c>
      <c r="DC54" s="5">
        <v>55384</v>
      </c>
      <c r="DD54" s="5">
        <v>49044</v>
      </c>
      <c r="DE54" s="5">
        <v>60056</v>
      </c>
      <c r="DF54" s="5">
        <v>63122</v>
      </c>
      <c r="DG54" s="5">
        <v>65543</v>
      </c>
      <c r="DH54" s="5">
        <v>15982</v>
      </c>
      <c r="DI54" s="5">
        <v>28745</v>
      </c>
      <c r="DJ54" s="5">
        <v>27371</v>
      </c>
      <c r="DK54" s="5">
        <v>35217</v>
      </c>
      <c r="DL54" s="5">
        <v>25784</v>
      </c>
      <c r="DM54" s="5">
        <v>26771</v>
      </c>
      <c r="DN54" s="5">
        <v>25111</v>
      </c>
      <c r="DO54" s="5">
        <v>25817</v>
      </c>
      <c r="DP54" s="5">
        <v>25343</v>
      </c>
      <c r="DQ54" s="5">
        <v>25448</v>
      </c>
      <c r="DR54" s="5">
        <v>20321</v>
      </c>
      <c r="DS54" s="5">
        <v>24032</v>
      </c>
      <c r="DT54" s="5">
        <v>21183</v>
      </c>
      <c r="DU54" s="5">
        <v>8838</v>
      </c>
      <c r="DV54" s="5">
        <v>12684</v>
      </c>
      <c r="DW54" s="5">
        <v>12810</v>
      </c>
      <c r="DX54" s="5">
        <v>13843</v>
      </c>
      <c r="DY54" s="5">
        <v>13312</v>
      </c>
      <c r="DZ54" s="5">
        <v>10644</v>
      </c>
      <c r="EA54" s="5">
        <v>17876</v>
      </c>
      <c r="EB54" s="5">
        <v>13240</v>
      </c>
      <c r="EC54" s="5">
        <v>23018</v>
      </c>
      <c r="ED54" s="5">
        <v>27182</v>
      </c>
      <c r="EE54" s="5">
        <v>57182</v>
      </c>
      <c r="EF54" s="5">
        <v>26570</v>
      </c>
      <c r="EG54" s="5">
        <v>10824</v>
      </c>
      <c r="EH54" s="5">
        <v>6222</v>
      </c>
      <c r="EI54" s="5">
        <v>17520</v>
      </c>
      <c r="EJ54" s="5">
        <v>7322</v>
      </c>
      <c r="EK54" s="5">
        <v>10136</v>
      </c>
      <c r="EL54" s="5">
        <v>28034</v>
      </c>
      <c r="EM54" s="5">
        <v>18027</v>
      </c>
      <c r="EN54" s="5">
        <v>3975</v>
      </c>
      <c r="EO54" s="5">
        <v>7273</v>
      </c>
      <c r="EP54" s="5">
        <v>10107</v>
      </c>
      <c r="EQ54" s="5">
        <v>4094</v>
      </c>
      <c r="ER54" s="5">
        <v>5828</v>
      </c>
      <c r="ES54" s="5">
        <v>5502</v>
      </c>
      <c r="ET54" s="5">
        <v>3509</v>
      </c>
      <c r="EU54" s="5">
        <v>6459</v>
      </c>
      <c r="EV54" s="5">
        <v>6914</v>
      </c>
      <c r="EW54" s="5">
        <v>11793</v>
      </c>
      <c r="EX54" s="5">
        <v>3596</v>
      </c>
      <c r="EY54" s="5">
        <v>4924</v>
      </c>
      <c r="EZ54" s="5">
        <v>7547</v>
      </c>
      <c r="FA54" s="5">
        <v>4503</v>
      </c>
      <c r="FB54" s="5">
        <v>5608</v>
      </c>
      <c r="FC54" s="5">
        <v>15396</v>
      </c>
      <c r="FD54" s="5">
        <v>18</v>
      </c>
      <c r="FE54" s="5">
        <v>4827</v>
      </c>
      <c r="FF54" s="5">
        <v>1897</v>
      </c>
      <c r="FG54" s="5">
        <v>0</v>
      </c>
      <c r="FH54" s="5">
        <v>0</v>
      </c>
      <c r="FI54" s="5">
        <v>0</v>
      </c>
      <c r="FJ54" s="5">
        <v>0</v>
      </c>
      <c r="FK54" s="5">
        <v>0</v>
      </c>
      <c r="FL54" s="5">
        <v>0</v>
      </c>
      <c r="FM54" s="5">
        <v>0</v>
      </c>
      <c r="FN54" s="5">
        <v>0</v>
      </c>
      <c r="FO54" s="5">
        <v>0</v>
      </c>
      <c r="FP54" s="5">
        <v>0</v>
      </c>
      <c r="FQ54" s="5">
        <v>0</v>
      </c>
      <c r="FR54" s="5">
        <v>0</v>
      </c>
      <c r="FS54" s="5">
        <v>0</v>
      </c>
      <c r="FT54" s="5">
        <v>0</v>
      </c>
      <c r="FU54" s="5" t="s">
        <v>220</v>
      </c>
      <c r="FV54" s="5" t="s">
        <v>220</v>
      </c>
      <c r="FW54" s="5" t="s">
        <v>220</v>
      </c>
      <c r="FX54" s="5" t="s">
        <v>220</v>
      </c>
      <c r="FY54" s="5" t="s">
        <v>220</v>
      </c>
      <c r="FZ54" s="5" t="s">
        <v>220</v>
      </c>
      <c r="GA54" s="5" t="s">
        <v>220</v>
      </c>
      <c r="GB54" s="5" t="s">
        <v>220</v>
      </c>
      <c r="GC54" s="5" t="s">
        <v>220</v>
      </c>
      <c r="GD54" s="5" t="s">
        <v>220</v>
      </c>
      <c r="GE54" s="5" t="s">
        <v>220</v>
      </c>
      <c r="GF54" s="5" t="s">
        <v>220</v>
      </c>
      <c r="GG54" s="5" t="s">
        <v>220</v>
      </c>
      <c r="GH54" s="5" t="s">
        <v>220</v>
      </c>
      <c r="GI54" s="5" t="s">
        <v>220</v>
      </c>
      <c r="GJ54" s="5" t="s">
        <v>220</v>
      </c>
      <c r="GK54" s="5" t="s">
        <v>220</v>
      </c>
      <c r="GL54" s="5" t="s">
        <v>220</v>
      </c>
      <c r="GM54" s="5">
        <v>241834</v>
      </c>
      <c r="GN54" s="5">
        <v>226528</v>
      </c>
      <c r="GO54" s="5">
        <v>218385</v>
      </c>
      <c r="GP54" s="5">
        <v>372768</v>
      </c>
      <c r="GQ54" s="5">
        <v>415217</v>
      </c>
      <c r="GR54" s="5">
        <v>185451</v>
      </c>
      <c r="GS54" s="5">
        <v>250444</v>
      </c>
      <c r="GT54" s="5">
        <v>107505</v>
      </c>
      <c r="GU54" s="5">
        <v>314641</v>
      </c>
      <c r="GV54" s="5">
        <v>144594</v>
      </c>
      <c r="GW54" s="5">
        <v>182034</v>
      </c>
      <c r="GX54" s="5">
        <v>199560</v>
      </c>
      <c r="GY54" s="5">
        <v>108572</v>
      </c>
      <c r="GZ54" s="5">
        <v>55918</v>
      </c>
      <c r="HA54" s="5">
        <v>84640</v>
      </c>
      <c r="HB54" s="5">
        <v>71201</v>
      </c>
      <c r="HC54" s="5">
        <v>132864</v>
      </c>
      <c r="HD54" s="5">
        <v>41129</v>
      </c>
      <c r="HE54" s="5">
        <v>55643</v>
      </c>
      <c r="HF54" s="5">
        <v>60339</v>
      </c>
      <c r="HG54" s="5">
        <v>49854</v>
      </c>
      <c r="HH54" s="5">
        <v>43534</v>
      </c>
      <c r="HI54" s="5">
        <v>49975</v>
      </c>
      <c r="HJ54" s="5">
        <v>58549</v>
      </c>
      <c r="HK54" s="5">
        <v>53192</v>
      </c>
      <c r="HL54" s="5">
        <v>54237</v>
      </c>
      <c r="HM54" s="5">
        <v>30323</v>
      </c>
      <c r="HN54" s="5">
        <v>54128</v>
      </c>
      <c r="HO54" s="5">
        <v>39389</v>
      </c>
      <c r="HP54" s="5">
        <v>262429</v>
      </c>
      <c r="HQ54" s="5">
        <v>45908</v>
      </c>
      <c r="HR54" s="5">
        <v>18187</v>
      </c>
      <c r="HS54" s="5">
        <v>247866</v>
      </c>
      <c r="HT54" s="5">
        <v>299539</v>
      </c>
      <c r="HU54" s="5">
        <v>317204</v>
      </c>
      <c r="HV54" s="5">
        <v>306247</v>
      </c>
      <c r="HW54" s="5">
        <v>315905</v>
      </c>
      <c r="HX54" s="5">
        <v>382829</v>
      </c>
      <c r="HY54" s="5">
        <v>353532</v>
      </c>
      <c r="HZ54" s="5">
        <v>317282</v>
      </c>
      <c r="IA54" s="5">
        <v>363138</v>
      </c>
      <c r="IB54" s="5">
        <v>358667</v>
      </c>
      <c r="IC54" s="5">
        <v>359468</v>
      </c>
      <c r="ID54" s="5">
        <v>562070</v>
      </c>
      <c r="IE54" s="5">
        <v>429854</v>
      </c>
      <c r="IF54" s="5">
        <v>377007</v>
      </c>
      <c r="IG54" s="5">
        <v>386128</v>
      </c>
      <c r="IH54" s="5">
        <v>300809</v>
      </c>
      <c r="II54" s="5">
        <v>259389</v>
      </c>
      <c r="IJ54" s="5">
        <v>269913</v>
      </c>
      <c r="IK54" s="5">
        <v>309837</v>
      </c>
      <c r="IL54" s="5">
        <v>258040</v>
      </c>
      <c r="IM54" s="5">
        <v>146481</v>
      </c>
      <c r="IN54" s="5">
        <v>164273</v>
      </c>
      <c r="IO54" s="5">
        <v>164230</v>
      </c>
      <c r="IP54" s="5">
        <v>164450</v>
      </c>
      <c r="IQ54" s="5">
        <v>206723</v>
      </c>
      <c r="IR54" s="5">
        <v>234869</v>
      </c>
      <c r="IS54" s="5">
        <v>247480</v>
      </c>
      <c r="IT54" s="5">
        <v>226560</v>
      </c>
      <c r="IU54" s="5">
        <v>223927</v>
      </c>
      <c r="IV54" s="5">
        <v>224720</v>
      </c>
      <c r="IW54" s="5">
        <v>208188</v>
      </c>
      <c r="IX54" s="5">
        <v>161386</v>
      </c>
      <c r="IY54" s="5">
        <v>48761</v>
      </c>
      <c r="IZ54" s="5">
        <v>56153</v>
      </c>
      <c r="JA54" s="5">
        <v>52259</v>
      </c>
      <c r="JB54" s="5">
        <v>50428</v>
      </c>
      <c r="JC54" s="5">
        <v>49327</v>
      </c>
      <c r="JD54" s="5">
        <v>50720</v>
      </c>
      <c r="JE54" s="5">
        <v>46499</v>
      </c>
      <c r="JF54" s="5">
        <v>47564</v>
      </c>
      <c r="JG54" s="5">
        <v>49489</v>
      </c>
      <c r="JH54" s="5">
        <v>44833</v>
      </c>
      <c r="JI54" s="5">
        <v>47774</v>
      </c>
      <c r="JJ54" s="5">
        <v>53169</v>
      </c>
      <c r="JK54" s="5">
        <v>43555</v>
      </c>
      <c r="JL54" s="5">
        <v>46843</v>
      </c>
      <c r="JM54" s="5">
        <v>35046</v>
      </c>
      <c r="JN54" s="5">
        <v>34874</v>
      </c>
      <c r="JO54" s="5">
        <v>37828</v>
      </c>
      <c r="JP54" s="5">
        <v>37365</v>
      </c>
      <c r="JQ54" s="5">
        <v>35160</v>
      </c>
      <c r="JR54" s="5">
        <v>31377</v>
      </c>
      <c r="JS54" s="5">
        <v>27501</v>
      </c>
      <c r="JT54" s="5">
        <v>26962</v>
      </c>
      <c r="JU54" s="5">
        <v>26633</v>
      </c>
      <c r="JV54" s="5">
        <v>31549</v>
      </c>
      <c r="JW54" s="5">
        <v>35781</v>
      </c>
      <c r="JX54" s="5">
        <v>35595</v>
      </c>
      <c r="JY54" s="5">
        <v>32417</v>
      </c>
      <c r="JZ54" s="5">
        <v>32815</v>
      </c>
      <c r="KA54" s="5">
        <v>25421</v>
      </c>
      <c r="KB54" s="5">
        <v>24622</v>
      </c>
      <c r="KC54" s="5">
        <v>20576</v>
      </c>
      <c r="KD54" s="5">
        <v>14716</v>
      </c>
      <c r="KE54" s="5">
        <v>19829</v>
      </c>
      <c r="KF54" s="5">
        <v>19498</v>
      </c>
      <c r="KG54" s="5">
        <v>18939</v>
      </c>
      <c r="KH54" s="5">
        <v>18333</v>
      </c>
      <c r="KI54" s="5">
        <v>16961</v>
      </c>
      <c r="KJ54" s="5">
        <v>15827</v>
      </c>
      <c r="KK54" s="5">
        <v>14694</v>
      </c>
      <c r="KL54" s="5">
        <v>13550</v>
      </c>
      <c r="KM54" s="5">
        <v>15404</v>
      </c>
      <c r="KN54" s="5">
        <v>13524</v>
      </c>
      <c r="KO54" s="5">
        <v>14465</v>
      </c>
      <c r="KP54" s="5">
        <v>14350</v>
      </c>
      <c r="KQ54" s="5">
        <v>13956</v>
      </c>
      <c r="KR54" s="5">
        <v>13094</v>
      </c>
      <c r="KS54" s="5">
        <v>8775</v>
      </c>
      <c r="KT54" s="5">
        <v>5330</v>
      </c>
      <c r="KU54" s="5">
        <v>5049</v>
      </c>
      <c r="KV54" s="5">
        <v>20833</v>
      </c>
      <c r="KW54" s="5">
        <v>4946</v>
      </c>
      <c r="KX54" s="5">
        <v>4356</v>
      </c>
      <c r="KY54" s="5">
        <v>3671</v>
      </c>
      <c r="KZ54" s="5">
        <v>2959</v>
      </c>
      <c r="LA54" s="5">
        <v>3822</v>
      </c>
      <c r="LB54" s="5">
        <v>4093</v>
      </c>
      <c r="LC54" s="5">
        <v>5377</v>
      </c>
      <c r="LD54" s="5">
        <v>6076</v>
      </c>
      <c r="LE54" s="5">
        <v>7155</v>
      </c>
      <c r="LF54" s="5">
        <v>4680</v>
      </c>
      <c r="LG54" s="5">
        <v>5116</v>
      </c>
      <c r="LH54" s="5">
        <v>5200</v>
      </c>
      <c r="LI54" s="5">
        <v>5167</v>
      </c>
      <c r="LJ54" s="5">
        <v>4674</v>
      </c>
      <c r="LK54" s="5">
        <v>2341</v>
      </c>
      <c r="LL54" s="5">
        <v>2866</v>
      </c>
      <c r="LM54" s="5">
        <v>2139</v>
      </c>
      <c r="LN54" s="5">
        <v>2011</v>
      </c>
      <c r="LO54" s="5">
        <v>2159</v>
      </c>
      <c r="LP54" s="5">
        <v>2029</v>
      </c>
      <c r="LQ54" s="5">
        <v>2071</v>
      </c>
      <c r="LR54" s="5">
        <v>2071</v>
      </c>
      <c r="LS54" s="5">
        <v>2035</v>
      </c>
      <c r="LT54" s="5">
        <v>2313</v>
      </c>
      <c r="LU54" s="5">
        <v>2749</v>
      </c>
      <c r="LV54" s="5">
        <v>2718</v>
      </c>
      <c r="LW54" s="5">
        <v>2427</v>
      </c>
      <c r="LX54" s="5">
        <v>2518</v>
      </c>
      <c r="LY54" s="5">
        <v>1724</v>
      </c>
      <c r="LZ54" s="5">
        <v>1410</v>
      </c>
      <c r="MA54" s="5">
        <v>1392</v>
      </c>
      <c r="MB54" s="5">
        <v>1368</v>
      </c>
      <c r="MC54" s="5">
        <v>1359</v>
      </c>
      <c r="MD54" s="5">
        <v>1098</v>
      </c>
      <c r="ME54" s="5">
        <v>812</v>
      </c>
      <c r="MF54" s="5">
        <v>939</v>
      </c>
      <c r="MG54" s="5">
        <v>874</v>
      </c>
      <c r="MH54" s="5">
        <v>782</v>
      </c>
      <c r="MI54" s="5">
        <v>679</v>
      </c>
      <c r="MJ54" s="5">
        <v>903</v>
      </c>
      <c r="MK54" s="5">
        <v>931</v>
      </c>
      <c r="ML54" s="5">
        <v>744</v>
      </c>
      <c r="MM54" s="5">
        <v>846</v>
      </c>
      <c r="MN54" s="5">
        <v>1036</v>
      </c>
      <c r="MO54" s="5">
        <v>624</v>
      </c>
      <c r="MP54" s="5">
        <v>597</v>
      </c>
      <c r="MQ54" s="5">
        <v>0</v>
      </c>
      <c r="MR54" s="5">
        <v>0</v>
      </c>
      <c r="MS54" s="5">
        <v>0</v>
      </c>
      <c r="MT54" s="5">
        <v>0</v>
      </c>
      <c r="MU54" s="5">
        <v>0</v>
      </c>
      <c r="MV54" s="5">
        <v>0</v>
      </c>
      <c r="MW54" s="5">
        <v>0</v>
      </c>
      <c r="MX54" s="5">
        <v>0</v>
      </c>
      <c r="MY54" s="5">
        <v>0</v>
      </c>
      <c r="MZ54" s="5">
        <v>0</v>
      </c>
      <c r="NA54" s="5">
        <v>0</v>
      </c>
      <c r="NB54" s="5">
        <v>0</v>
      </c>
      <c r="NC54" s="5">
        <v>0</v>
      </c>
      <c r="ND54" s="5">
        <v>0</v>
      </c>
      <c r="NE54" s="5" t="s">
        <v>220</v>
      </c>
      <c r="NF54" s="5" t="s">
        <v>220</v>
      </c>
      <c r="NG54" s="5" t="s">
        <v>220</v>
      </c>
      <c r="NH54" s="5" t="s">
        <v>220</v>
      </c>
      <c r="NI54" s="5" t="s">
        <v>220</v>
      </c>
      <c r="NJ54" s="5" t="s">
        <v>220</v>
      </c>
      <c r="NK54" s="5" t="s">
        <v>220</v>
      </c>
      <c r="NL54" s="5" t="s">
        <v>220</v>
      </c>
      <c r="NM54" s="5" t="s">
        <v>220</v>
      </c>
      <c r="NN54" s="5" t="s">
        <v>220</v>
      </c>
      <c r="NO54" s="5" t="s">
        <v>220</v>
      </c>
      <c r="NP54" s="5" t="s">
        <v>220</v>
      </c>
      <c r="NQ54" s="5" t="s">
        <v>220</v>
      </c>
      <c r="NR54" s="5" t="s">
        <v>220</v>
      </c>
      <c r="NS54" s="5" t="s">
        <v>220</v>
      </c>
      <c r="NT54" s="5" t="s">
        <v>220</v>
      </c>
      <c r="NU54" s="5" t="s">
        <v>220</v>
      </c>
      <c r="NV54" s="5" t="s">
        <v>220</v>
      </c>
      <c r="NW54" s="5">
        <v>0</v>
      </c>
      <c r="NX54" s="5">
        <v>0</v>
      </c>
      <c r="NY54" s="5">
        <v>0</v>
      </c>
      <c r="NZ54" s="5">
        <v>0</v>
      </c>
      <c r="OA54" s="5">
        <v>0</v>
      </c>
      <c r="OB54" s="5">
        <v>0</v>
      </c>
      <c r="OC54" s="5">
        <v>0</v>
      </c>
      <c r="OD54" s="5">
        <v>0</v>
      </c>
      <c r="OE54" s="5">
        <v>0</v>
      </c>
      <c r="OF54" s="5">
        <v>0</v>
      </c>
      <c r="OG54" s="5">
        <v>0</v>
      </c>
      <c r="OH54" s="5">
        <v>0</v>
      </c>
      <c r="OI54" s="5">
        <v>0</v>
      </c>
      <c r="OJ54" s="5">
        <v>0</v>
      </c>
      <c r="OK54" s="5" t="s">
        <v>220</v>
      </c>
      <c r="OL54" s="5" t="s">
        <v>220</v>
      </c>
      <c r="OM54" s="5" t="s">
        <v>220</v>
      </c>
      <c r="ON54" s="5" t="s">
        <v>220</v>
      </c>
      <c r="OO54" s="5" t="s">
        <v>220</v>
      </c>
      <c r="OP54" s="5" t="s">
        <v>220</v>
      </c>
      <c r="OQ54" s="5" t="s">
        <v>220</v>
      </c>
      <c r="OR54" s="5" t="s">
        <v>220</v>
      </c>
      <c r="OS54" s="5" t="s">
        <v>220</v>
      </c>
      <c r="OT54" s="5" t="s">
        <v>220</v>
      </c>
      <c r="OU54" s="5" t="s">
        <v>220</v>
      </c>
      <c r="OV54" s="5" t="s">
        <v>220</v>
      </c>
      <c r="OW54" s="5" t="s">
        <v>220</v>
      </c>
      <c r="OX54" s="5" t="s">
        <v>220</v>
      </c>
      <c r="OY54" s="5" t="s">
        <v>220</v>
      </c>
      <c r="OZ54" s="5" t="s">
        <v>220</v>
      </c>
      <c r="PA54" s="5" t="s">
        <v>220</v>
      </c>
      <c r="PB54" s="5" t="s">
        <v>220</v>
      </c>
      <c r="PC54" s="5">
        <v>16148</v>
      </c>
      <c r="PD54" s="5">
        <v>14998</v>
      </c>
      <c r="PE54" s="5">
        <v>14095</v>
      </c>
      <c r="PF54" s="5">
        <v>14794</v>
      </c>
      <c r="PG54" s="5">
        <v>15329</v>
      </c>
      <c r="PH54" s="5">
        <v>14999</v>
      </c>
      <c r="PI54" s="5">
        <v>14320</v>
      </c>
      <c r="PJ54" s="5">
        <v>15208</v>
      </c>
      <c r="PK54" s="5">
        <v>13852</v>
      </c>
      <c r="PL54" s="5">
        <v>14073</v>
      </c>
      <c r="PM54" s="5">
        <v>14051</v>
      </c>
      <c r="PN54" s="5">
        <v>13773</v>
      </c>
      <c r="PO54" s="5">
        <v>11662</v>
      </c>
      <c r="PP54" s="5">
        <v>13803</v>
      </c>
      <c r="PQ54" s="5">
        <v>11472</v>
      </c>
      <c r="PR54" s="5">
        <v>9673</v>
      </c>
      <c r="PS54" s="5">
        <v>9234</v>
      </c>
      <c r="PT54" s="5">
        <v>9246</v>
      </c>
      <c r="PU54" s="5">
        <v>9212</v>
      </c>
      <c r="PV54" s="5">
        <v>9134</v>
      </c>
      <c r="PW54" s="5">
        <v>8284</v>
      </c>
      <c r="PX54" s="5">
        <v>8059</v>
      </c>
      <c r="PY54" s="5">
        <v>7880</v>
      </c>
      <c r="PZ54" s="5">
        <v>8370</v>
      </c>
      <c r="QA54" s="5">
        <v>8068</v>
      </c>
      <c r="QB54" s="5">
        <v>7884</v>
      </c>
      <c r="QC54" s="5">
        <v>7713</v>
      </c>
      <c r="QD54" s="5">
        <v>7385</v>
      </c>
      <c r="QE54" s="5">
        <v>6480</v>
      </c>
      <c r="QF54" s="5">
        <v>5747</v>
      </c>
      <c r="QG54" s="5">
        <v>5734</v>
      </c>
      <c r="QH54" s="5">
        <v>5656</v>
      </c>
      <c r="QI54" s="5">
        <v>9548</v>
      </c>
      <c r="QJ54" s="5">
        <v>8315</v>
      </c>
      <c r="QK54" s="5">
        <v>8130</v>
      </c>
      <c r="QL54" s="5">
        <v>7874</v>
      </c>
      <c r="QM54" s="5">
        <v>7553</v>
      </c>
      <c r="QN54" s="5">
        <v>7322</v>
      </c>
      <c r="QO54" s="5">
        <v>7420</v>
      </c>
      <c r="QP54" s="5">
        <v>5796</v>
      </c>
      <c r="QQ54" s="5">
        <v>5990</v>
      </c>
      <c r="QR54" s="5">
        <v>5297</v>
      </c>
      <c r="QS54" s="5">
        <v>5016</v>
      </c>
      <c r="QT54" s="5">
        <v>6039</v>
      </c>
      <c r="QU54" s="5">
        <v>7200</v>
      </c>
      <c r="QV54" s="5">
        <v>6954</v>
      </c>
      <c r="QW54" s="5">
        <v>6331</v>
      </c>
      <c r="QX54" s="5">
        <v>6025</v>
      </c>
      <c r="QY54" s="5">
        <v>5870</v>
      </c>
      <c r="QZ54" s="5">
        <v>6168</v>
      </c>
      <c r="RA54" s="5">
        <v>6400</v>
      </c>
      <c r="RB54" s="5">
        <v>5627</v>
      </c>
      <c r="RC54" s="5">
        <v>5391</v>
      </c>
      <c r="RD54" s="5">
        <v>5006</v>
      </c>
      <c r="RE54" s="5">
        <v>5142</v>
      </c>
      <c r="RF54" s="5">
        <v>5080</v>
      </c>
      <c r="RG54" s="5">
        <v>4971</v>
      </c>
      <c r="RH54" s="5">
        <v>5758</v>
      </c>
      <c r="RI54" s="5">
        <v>4396</v>
      </c>
      <c r="RJ54" s="5">
        <v>4382</v>
      </c>
      <c r="RK54" s="5">
        <v>4191</v>
      </c>
      <c r="RL54" s="5">
        <v>4402</v>
      </c>
      <c r="RM54" s="5">
        <v>3790</v>
      </c>
      <c r="RN54" s="5">
        <v>4215</v>
      </c>
      <c r="RO54" s="5">
        <v>18886</v>
      </c>
      <c r="RP54" s="5">
        <v>19896</v>
      </c>
      <c r="RQ54" s="5">
        <v>19432</v>
      </c>
      <c r="RR54" s="5">
        <v>18853</v>
      </c>
      <c r="RS54" s="5">
        <v>19148</v>
      </c>
      <c r="RT54" s="5">
        <v>19737</v>
      </c>
      <c r="RU54" s="5">
        <v>17602</v>
      </c>
      <c r="RV54" s="5">
        <v>19271</v>
      </c>
      <c r="RW54" s="5">
        <v>21965</v>
      </c>
      <c r="RX54" s="5">
        <v>19569</v>
      </c>
      <c r="RY54" s="5">
        <v>14693</v>
      </c>
      <c r="RZ54" s="5">
        <v>14334</v>
      </c>
      <c r="SA54" s="5">
        <v>14874</v>
      </c>
      <c r="SB54" s="5">
        <v>13493</v>
      </c>
      <c r="SC54" s="5">
        <v>10969</v>
      </c>
      <c r="SD54" s="5">
        <v>9670</v>
      </c>
      <c r="SE54" s="5">
        <v>10956</v>
      </c>
      <c r="SF54" s="5">
        <v>10632</v>
      </c>
      <c r="SG54" s="5">
        <v>11310</v>
      </c>
      <c r="SH54" s="5">
        <v>10715</v>
      </c>
      <c r="SI54" s="5">
        <v>10134</v>
      </c>
      <c r="SJ54" s="5">
        <v>8113</v>
      </c>
      <c r="SK54" s="5">
        <v>8077</v>
      </c>
      <c r="SL54" s="5">
        <v>9330</v>
      </c>
      <c r="SM54" s="5">
        <v>9108</v>
      </c>
      <c r="SN54" s="5">
        <v>7993</v>
      </c>
      <c r="SO54" s="5">
        <v>9175</v>
      </c>
      <c r="SP54" s="5">
        <v>10780</v>
      </c>
      <c r="SQ54" s="5">
        <v>8492</v>
      </c>
      <c r="SR54" s="5">
        <v>7051</v>
      </c>
      <c r="SS54" s="5">
        <v>6412</v>
      </c>
      <c r="ST54" s="5">
        <v>6320</v>
      </c>
      <c r="SU54" s="5">
        <v>128</v>
      </c>
      <c r="SV54" s="5">
        <v>126</v>
      </c>
      <c r="SW54" s="5">
        <v>205</v>
      </c>
      <c r="SX54" s="5">
        <v>205</v>
      </c>
      <c r="SY54" s="5">
        <v>222</v>
      </c>
      <c r="SZ54" s="5">
        <v>208</v>
      </c>
      <c r="TA54" s="5">
        <v>200</v>
      </c>
      <c r="TB54" s="5">
        <v>203</v>
      </c>
      <c r="TC54" s="5">
        <v>830</v>
      </c>
      <c r="TD54" s="5">
        <v>456</v>
      </c>
      <c r="TE54" s="5">
        <v>879</v>
      </c>
      <c r="TF54" s="5">
        <v>472</v>
      </c>
      <c r="TG54" s="5">
        <v>1034</v>
      </c>
      <c r="TH54" s="5">
        <v>45</v>
      </c>
      <c r="TI54" s="5">
        <v>462</v>
      </c>
      <c r="TJ54" s="5">
        <v>707</v>
      </c>
      <c r="TK54" s="5">
        <v>936</v>
      </c>
      <c r="TL54" s="5">
        <v>1184</v>
      </c>
      <c r="TM54" s="5">
        <v>1438</v>
      </c>
      <c r="TN54" s="5">
        <v>1795</v>
      </c>
      <c r="TO54" s="5">
        <v>2409</v>
      </c>
      <c r="TP54" s="5">
        <v>2122</v>
      </c>
      <c r="TQ54" s="5">
        <v>2543</v>
      </c>
      <c r="TR54" s="5">
        <v>2350</v>
      </c>
      <c r="TS54" s="5">
        <v>2822</v>
      </c>
      <c r="TT54" s="5">
        <v>2422</v>
      </c>
      <c r="TU54" s="5">
        <v>2426</v>
      </c>
      <c r="TV54" s="5">
        <v>1822</v>
      </c>
      <c r="TW54" s="5">
        <v>1716</v>
      </c>
      <c r="TX54" s="5">
        <v>1229</v>
      </c>
      <c r="TY54" s="5">
        <v>1806</v>
      </c>
      <c r="TZ54" s="5">
        <v>2474</v>
      </c>
      <c r="UA54" s="5">
        <v>0</v>
      </c>
      <c r="UB54" s="5">
        <v>0</v>
      </c>
      <c r="UC54" s="5">
        <v>0</v>
      </c>
      <c r="UD54" s="5">
        <v>0</v>
      </c>
      <c r="UE54" s="5">
        <v>0</v>
      </c>
      <c r="UF54" s="5">
        <v>0</v>
      </c>
      <c r="UG54" s="5">
        <v>0</v>
      </c>
      <c r="UH54" s="5">
        <v>0</v>
      </c>
      <c r="UI54" s="5">
        <v>0</v>
      </c>
      <c r="UJ54" s="5">
        <v>0</v>
      </c>
      <c r="UK54" s="5">
        <v>0</v>
      </c>
      <c r="UL54" s="5">
        <v>0</v>
      </c>
      <c r="UM54" s="5">
        <v>0</v>
      </c>
      <c r="UN54" s="5">
        <v>0</v>
      </c>
      <c r="UO54" s="5">
        <v>42</v>
      </c>
      <c r="UP54" s="5">
        <v>82</v>
      </c>
      <c r="UQ54" s="5">
        <v>80</v>
      </c>
      <c r="UR54" s="5">
        <v>77</v>
      </c>
      <c r="US54" s="5">
        <v>75</v>
      </c>
      <c r="UT54" s="5">
        <v>70</v>
      </c>
      <c r="UU54" s="5">
        <v>64</v>
      </c>
      <c r="UV54" s="5">
        <v>106</v>
      </c>
      <c r="UW54" s="5">
        <v>0</v>
      </c>
      <c r="UX54" s="5">
        <v>0</v>
      </c>
      <c r="UY54" s="5">
        <v>0</v>
      </c>
      <c r="UZ54" s="5">
        <v>0</v>
      </c>
      <c r="VA54" s="5">
        <v>0</v>
      </c>
      <c r="VB54" s="5">
        <v>0</v>
      </c>
      <c r="VC54" s="5">
        <v>0</v>
      </c>
      <c r="VD54" s="5">
        <v>0</v>
      </c>
      <c r="VE54" s="5">
        <v>61</v>
      </c>
      <c r="VF54" s="5">
        <v>334</v>
      </c>
      <c r="VG54" s="5">
        <v>115701</v>
      </c>
      <c r="VH54" s="5">
        <v>115411</v>
      </c>
      <c r="VI54" s="5">
        <v>110931</v>
      </c>
      <c r="VJ54" s="5">
        <v>109632</v>
      </c>
      <c r="VK54" s="5">
        <v>110694</v>
      </c>
      <c r="VL54" s="5">
        <v>115503</v>
      </c>
      <c r="VM54" s="5">
        <v>120270</v>
      </c>
      <c r="VN54" s="5">
        <v>119395</v>
      </c>
      <c r="VO54" s="5">
        <v>109560</v>
      </c>
      <c r="VP54" s="5">
        <v>102732</v>
      </c>
      <c r="VQ54" s="5">
        <v>101481</v>
      </c>
      <c r="VR54" s="5">
        <v>91274</v>
      </c>
      <c r="VS54" s="5">
        <v>97660</v>
      </c>
      <c r="VT54" s="5">
        <v>101103</v>
      </c>
      <c r="VU54" s="5">
        <v>100875</v>
      </c>
      <c r="VV54" s="5">
        <v>104831</v>
      </c>
      <c r="VW54" s="5">
        <v>101163</v>
      </c>
      <c r="VX54" s="5">
        <v>83313</v>
      </c>
      <c r="VY54" s="5">
        <v>75664</v>
      </c>
      <c r="VZ54" s="5">
        <v>74782</v>
      </c>
      <c r="WA54" s="5">
        <v>77318</v>
      </c>
      <c r="WB54" s="5">
        <v>91934</v>
      </c>
      <c r="WC54" s="5">
        <v>91587</v>
      </c>
      <c r="WD54" s="5">
        <v>102389</v>
      </c>
      <c r="WE54" s="5">
        <v>65306</v>
      </c>
      <c r="WF54" s="5">
        <v>62956</v>
      </c>
      <c r="WG54" s="5">
        <v>63737</v>
      </c>
      <c r="WH54" s="5">
        <v>63504</v>
      </c>
      <c r="WI54" s="5">
        <v>63155</v>
      </c>
      <c r="WJ54" s="5">
        <v>54607</v>
      </c>
      <c r="WK54" s="5">
        <v>48416</v>
      </c>
      <c r="WL54" s="5">
        <v>44404</v>
      </c>
      <c r="WM54" s="5">
        <v>8283</v>
      </c>
      <c r="WN54" s="5">
        <v>7372</v>
      </c>
      <c r="WO54" s="5">
        <v>6932</v>
      </c>
      <c r="WP54" s="5">
        <v>6433</v>
      </c>
      <c r="WQ54" s="5">
        <v>6184</v>
      </c>
      <c r="WR54" s="5">
        <v>5558</v>
      </c>
      <c r="WS54" s="5">
        <v>5079</v>
      </c>
      <c r="WT54" s="5">
        <v>4908</v>
      </c>
      <c r="WU54" s="5">
        <v>4577</v>
      </c>
      <c r="WV54" s="5">
        <v>4380</v>
      </c>
      <c r="WW54" s="5">
        <v>4068</v>
      </c>
      <c r="WX54" s="5">
        <v>5184</v>
      </c>
      <c r="WY54" s="5">
        <v>3792</v>
      </c>
      <c r="WZ54" s="5">
        <v>3730</v>
      </c>
      <c r="XA54" s="5">
        <v>4236</v>
      </c>
      <c r="XB54" s="5">
        <v>2879</v>
      </c>
      <c r="XC54" s="5">
        <v>3155</v>
      </c>
      <c r="XD54" s="5">
        <v>3120</v>
      </c>
      <c r="XE54" s="5">
        <v>3091</v>
      </c>
      <c r="XF54" s="5">
        <v>3698</v>
      </c>
      <c r="XG54" s="5">
        <v>2603</v>
      </c>
      <c r="XH54" s="5">
        <v>2049</v>
      </c>
      <c r="XI54" s="5">
        <v>2133</v>
      </c>
      <c r="XJ54" s="5">
        <v>2035</v>
      </c>
      <c r="XK54" s="5">
        <v>1981</v>
      </c>
      <c r="XL54" s="5">
        <v>1767</v>
      </c>
      <c r="XM54" s="5">
        <v>1706</v>
      </c>
      <c r="XN54" s="5">
        <v>1410</v>
      </c>
      <c r="XO54" s="5">
        <v>1008</v>
      </c>
      <c r="XP54" s="5">
        <v>776</v>
      </c>
      <c r="XQ54" s="5">
        <v>630</v>
      </c>
      <c r="XR54" s="5">
        <v>670</v>
      </c>
      <c r="XS54" s="2">
        <v>5701</v>
      </c>
      <c r="XT54" s="3" t="s">
        <v>222</v>
      </c>
      <c r="XU54" s="3" t="s">
        <v>222</v>
      </c>
      <c r="XV54" s="3" t="s">
        <v>222</v>
      </c>
      <c r="XW54" s="3" t="s">
        <v>221</v>
      </c>
      <c r="XX54" s="3" t="s">
        <v>222</v>
      </c>
      <c r="XY54" s="3" t="s">
        <v>222</v>
      </c>
      <c r="XZ54" s="3" t="s">
        <v>252</v>
      </c>
    </row>
    <row r="55" spans="1:650" x14ac:dyDescent="0.3">
      <c r="A55" s="1" t="s">
        <v>53</v>
      </c>
      <c r="B55" s="2">
        <v>3005475</v>
      </c>
      <c r="C55" s="5">
        <v>5084</v>
      </c>
      <c r="D55" s="5">
        <v>2213</v>
      </c>
      <c r="E55" s="5">
        <v>2220</v>
      </c>
      <c r="F55" s="5">
        <v>2705</v>
      </c>
      <c r="G55" s="5">
        <v>1573</v>
      </c>
      <c r="H55" s="5">
        <v>3034</v>
      </c>
      <c r="I55" s="5">
        <v>1666</v>
      </c>
      <c r="J55" s="5">
        <v>14473</v>
      </c>
      <c r="K55" s="5">
        <v>2018</v>
      </c>
      <c r="L55" s="5">
        <v>8046</v>
      </c>
      <c r="M55" s="5">
        <v>314</v>
      </c>
      <c r="N55" s="5">
        <v>213</v>
      </c>
      <c r="O55" s="5">
        <v>1649</v>
      </c>
      <c r="P55" s="5">
        <v>1108</v>
      </c>
      <c r="Q55" s="5">
        <v>0</v>
      </c>
      <c r="R55" s="5">
        <v>1217</v>
      </c>
      <c r="S55" s="5">
        <v>0</v>
      </c>
      <c r="T55" s="5">
        <v>175</v>
      </c>
      <c r="U55" s="5">
        <v>-590</v>
      </c>
      <c r="V55" s="5">
        <v>356</v>
      </c>
      <c r="W55" s="5">
        <v>5716</v>
      </c>
      <c r="X55" s="5">
        <v>87</v>
      </c>
      <c r="Y55" s="5">
        <v>66</v>
      </c>
      <c r="Z55" s="5">
        <v>0</v>
      </c>
      <c r="AA55" s="5">
        <v>140</v>
      </c>
      <c r="AB55" s="5">
        <v>190</v>
      </c>
      <c r="AC55" s="5">
        <v>285</v>
      </c>
      <c r="AD55" s="5">
        <v>1044</v>
      </c>
      <c r="AE55" s="5">
        <v>0</v>
      </c>
      <c r="AF55" s="5">
        <v>0</v>
      </c>
      <c r="AG55" s="5">
        <v>0</v>
      </c>
      <c r="AH55" s="5">
        <v>0</v>
      </c>
      <c r="AI55" s="5">
        <v>39953</v>
      </c>
      <c r="AJ55" s="5">
        <v>23338</v>
      </c>
      <c r="AK55" s="5">
        <v>22209</v>
      </c>
      <c r="AL55" s="5">
        <v>196562</v>
      </c>
      <c r="AM55" s="5">
        <v>27077</v>
      </c>
      <c r="AN55" s="5">
        <v>156605</v>
      </c>
      <c r="AO55" s="5">
        <v>11535</v>
      </c>
      <c r="AP55" s="5">
        <v>12420</v>
      </c>
      <c r="AQ55" s="5">
        <v>14309</v>
      </c>
      <c r="AR55" s="5">
        <v>334210</v>
      </c>
      <c r="AS55" s="5">
        <v>111683</v>
      </c>
      <c r="AT55" s="5">
        <v>41825</v>
      </c>
      <c r="AU55" s="5">
        <v>50624</v>
      </c>
      <c r="AV55" s="5">
        <v>6524</v>
      </c>
      <c r="AW55" s="5">
        <v>7967</v>
      </c>
      <c r="AX55" s="5">
        <v>3647</v>
      </c>
      <c r="AY55" s="5">
        <v>58205</v>
      </c>
      <c r="AZ55" s="5">
        <v>15526</v>
      </c>
      <c r="BA55" s="5">
        <v>143572</v>
      </c>
      <c r="BB55" s="5">
        <v>13294</v>
      </c>
      <c r="BC55" s="5">
        <v>10285</v>
      </c>
      <c r="BD55" s="5">
        <v>10446</v>
      </c>
      <c r="BE55" s="5">
        <v>42850</v>
      </c>
      <c r="BF55" s="5">
        <v>7410</v>
      </c>
      <c r="BG55" s="5">
        <v>45732</v>
      </c>
      <c r="BH55" s="5">
        <v>2958</v>
      </c>
      <c r="BI55" s="5">
        <v>2158</v>
      </c>
      <c r="BJ55" s="5">
        <v>2562</v>
      </c>
      <c r="BK55" s="5">
        <v>2848</v>
      </c>
      <c r="BL55" s="5">
        <v>27667</v>
      </c>
      <c r="BM55" s="5">
        <v>9364</v>
      </c>
      <c r="BN55" s="5">
        <v>10604</v>
      </c>
      <c r="BO55" s="5">
        <v>29609</v>
      </c>
      <c r="BP55" s="5">
        <v>28420</v>
      </c>
      <c r="BQ55" s="5">
        <v>23424</v>
      </c>
      <c r="BR55" s="5">
        <v>23996</v>
      </c>
      <c r="BS55" s="5">
        <v>33097</v>
      </c>
      <c r="BT55" s="5">
        <v>26146</v>
      </c>
      <c r="BU55" s="5">
        <v>12298</v>
      </c>
      <c r="BV55" s="5">
        <v>19811</v>
      </c>
      <c r="BW55" s="5">
        <v>12126</v>
      </c>
      <c r="BX55" s="5">
        <v>17788</v>
      </c>
      <c r="BY55" s="5">
        <v>6321</v>
      </c>
      <c r="BZ55" s="5">
        <v>6344</v>
      </c>
      <c r="CA55" s="5">
        <v>15204</v>
      </c>
      <c r="CB55" s="5">
        <v>2732</v>
      </c>
      <c r="CC55" s="5">
        <v>1874</v>
      </c>
      <c r="CD55" s="5">
        <v>4048</v>
      </c>
      <c r="CE55" s="5">
        <v>9287</v>
      </c>
      <c r="CF55" s="5">
        <v>10512</v>
      </c>
      <c r="CG55" s="5">
        <v>7285</v>
      </c>
      <c r="CH55" s="5">
        <v>14947</v>
      </c>
      <c r="CI55" s="5">
        <v>4375</v>
      </c>
      <c r="CJ55" s="5">
        <v>3685</v>
      </c>
      <c r="CK55" s="5">
        <v>14185</v>
      </c>
      <c r="CL55" s="5">
        <v>4376</v>
      </c>
      <c r="CM55" s="5">
        <v>4942</v>
      </c>
      <c r="CN55" s="5">
        <v>3889</v>
      </c>
      <c r="CO55" s="5">
        <v>5609</v>
      </c>
      <c r="CP55" s="5">
        <v>3377</v>
      </c>
      <c r="CQ55" s="5">
        <v>1953</v>
      </c>
      <c r="CR55" s="5">
        <v>7970</v>
      </c>
      <c r="CS55" s="5">
        <v>4963</v>
      </c>
      <c r="CT55" s="5">
        <v>11832</v>
      </c>
      <c r="CU55" s="5">
        <v>69871</v>
      </c>
      <c r="CV55" s="5">
        <v>46229</v>
      </c>
      <c r="CW55" s="5">
        <v>51716</v>
      </c>
      <c r="CX55" s="5">
        <v>38100</v>
      </c>
      <c r="CY55" s="5">
        <v>32341</v>
      </c>
      <c r="CZ55" s="5">
        <v>54676</v>
      </c>
      <c r="DA55" s="5">
        <v>28798</v>
      </c>
      <c r="DB55" s="5">
        <v>46602</v>
      </c>
      <c r="DC55" s="5">
        <v>44271</v>
      </c>
      <c r="DD55" s="5">
        <v>32678</v>
      </c>
      <c r="DE55" s="5">
        <v>29942</v>
      </c>
      <c r="DF55" s="5">
        <v>33164</v>
      </c>
      <c r="DG55" s="5">
        <v>61950</v>
      </c>
      <c r="DH55" s="5">
        <v>29616</v>
      </c>
      <c r="DI55" s="5">
        <v>29645</v>
      </c>
      <c r="DJ55" s="5">
        <v>23611</v>
      </c>
      <c r="DK55" s="5">
        <v>24811</v>
      </c>
      <c r="DL55" s="5">
        <v>20457</v>
      </c>
      <c r="DM55" s="5">
        <v>23158</v>
      </c>
      <c r="DN55" s="5">
        <v>19402</v>
      </c>
      <c r="DO55" s="5">
        <v>21749</v>
      </c>
      <c r="DP55" s="5">
        <v>21427</v>
      </c>
      <c r="DQ55" s="5">
        <v>21031</v>
      </c>
      <c r="DR55" s="5">
        <v>24158</v>
      </c>
      <c r="DS55" s="5">
        <v>23750</v>
      </c>
      <c r="DT55" s="5">
        <v>27541</v>
      </c>
      <c r="DU55" s="5">
        <v>24243</v>
      </c>
      <c r="DV55" s="5">
        <v>21161</v>
      </c>
      <c r="DW55" s="5">
        <v>14993</v>
      </c>
      <c r="DX55" s="5">
        <v>15732</v>
      </c>
      <c r="DY55" s="5">
        <v>16169</v>
      </c>
      <c r="DZ55" s="5">
        <v>11857</v>
      </c>
      <c r="EA55" s="5">
        <v>25742</v>
      </c>
      <c r="EB55" s="5">
        <v>2548</v>
      </c>
      <c r="EC55" s="5">
        <v>2896</v>
      </c>
      <c r="ED55" s="5">
        <v>7558</v>
      </c>
      <c r="EE55" s="5">
        <v>8151</v>
      </c>
      <c r="EF55" s="5">
        <v>8840</v>
      </c>
      <c r="EG55" s="5">
        <v>5420</v>
      </c>
      <c r="EH55" s="5">
        <v>12009</v>
      </c>
      <c r="EI55" s="5">
        <v>5308</v>
      </c>
      <c r="EJ55" s="5">
        <v>2851</v>
      </c>
      <c r="EK55" s="5">
        <v>2669</v>
      </c>
      <c r="EL55" s="5">
        <v>2464</v>
      </c>
      <c r="EM55" s="5">
        <v>2474</v>
      </c>
      <c r="EN55" s="5">
        <v>2661</v>
      </c>
      <c r="EO55" s="5">
        <v>3993</v>
      </c>
      <c r="EP55" s="5">
        <v>3433</v>
      </c>
      <c r="EQ55" s="5">
        <v>3869</v>
      </c>
      <c r="ER55" s="5">
        <v>2237</v>
      </c>
      <c r="ES55" s="5">
        <v>2558</v>
      </c>
      <c r="ET55" s="5">
        <v>2603</v>
      </c>
      <c r="EU55" s="5">
        <v>1788</v>
      </c>
      <c r="EV55" s="5">
        <v>2559</v>
      </c>
      <c r="EW55" s="5">
        <v>3818</v>
      </c>
      <c r="EX55" s="5">
        <v>2871</v>
      </c>
      <c r="EY55" s="5">
        <v>3437</v>
      </c>
      <c r="EZ55" s="5">
        <v>2414</v>
      </c>
      <c r="FA55" s="5">
        <v>2492</v>
      </c>
      <c r="FB55" s="5">
        <v>1954</v>
      </c>
      <c r="FC55" s="5">
        <v>4156</v>
      </c>
      <c r="FD55" s="5">
        <v>1818</v>
      </c>
      <c r="FE55" s="5">
        <v>1646</v>
      </c>
      <c r="FF55" s="5">
        <v>2537</v>
      </c>
      <c r="FG55" s="5">
        <v>0</v>
      </c>
      <c r="FH55" s="5">
        <v>0</v>
      </c>
      <c r="FI55" s="5">
        <v>0</v>
      </c>
      <c r="FJ55" s="5">
        <v>0</v>
      </c>
      <c r="FK55" s="5">
        <v>0</v>
      </c>
      <c r="FL55" s="5">
        <v>0</v>
      </c>
      <c r="FM55" s="5">
        <v>0</v>
      </c>
      <c r="FN55" s="5">
        <v>0</v>
      </c>
      <c r="FO55" s="5">
        <v>0</v>
      </c>
      <c r="FP55" s="5">
        <v>0</v>
      </c>
      <c r="FQ55" s="5">
        <v>0</v>
      </c>
      <c r="FR55" s="5">
        <v>0</v>
      </c>
      <c r="FS55" s="5">
        <v>0</v>
      </c>
      <c r="FT55" s="5">
        <v>0</v>
      </c>
      <c r="FU55" s="5" t="s">
        <v>220</v>
      </c>
      <c r="FV55" s="5" t="s">
        <v>220</v>
      </c>
      <c r="FW55" s="5" t="s">
        <v>220</v>
      </c>
      <c r="FX55" s="5" t="s">
        <v>220</v>
      </c>
      <c r="FY55" s="5" t="s">
        <v>220</v>
      </c>
      <c r="FZ55" s="5" t="s">
        <v>220</v>
      </c>
      <c r="GA55" s="5" t="s">
        <v>220</v>
      </c>
      <c r="GB55" s="5" t="s">
        <v>220</v>
      </c>
      <c r="GC55" s="5" t="s">
        <v>220</v>
      </c>
      <c r="GD55" s="5" t="s">
        <v>220</v>
      </c>
      <c r="GE55" s="5" t="s">
        <v>220</v>
      </c>
      <c r="GF55" s="5" t="s">
        <v>220</v>
      </c>
      <c r="GG55" s="5" t="s">
        <v>220</v>
      </c>
      <c r="GH55" s="5" t="s">
        <v>220</v>
      </c>
      <c r="GI55" s="5" t="s">
        <v>220</v>
      </c>
      <c r="GJ55" s="5" t="s">
        <v>220</v>
      </c>
      <c r="GK55" s="5" t="s">
        <v>220</v>
      </c>
      <c r="GL55" s="5" t="s">
        <v>220</v>
      </c>
      <c r="GM55" s="5">
        <v>170259</v>
      </c>
      <c r="GN55" s="5">
        <v>102747</v>
      </c>
      <c r="GO55" s="5">
        <v>102465</v>
      </c>
      <c r="GP55" s="5">
        <v>268920</v>
      </c>
      <c r="GQ55" s="5">
        <v>102239</v>
      </c>
      <c r="GR55" s="5">
        <v>249301</v>
      </c>
      <c r="GS55" s="5">
        <v>59717</v>
      </c>
      <c r="GT55" s="5">
        <v>105315</v>
      </c>
      <c r="GU55" s="5">
        <v>78032</v>
      </c>
      <c r="GV55" s="5">
        <v>395573</v>
      </c>
      <c r="GW55" s="5">
        <v>150929</v>
      </c>
      <c r="GX55" s="5">
        <v>84009</v>
      </c>
      <c r="GY55" s="5">
        <v>131901</v>
      </c>
      <c r="GZ55" s="5">
        <v>42642</v>
      </c>
      <c r="HA55" s="5">
        <v>43480</v>
      </c>
      <c r="HB55" s="5">
        <v>35955</v>
      </c>
      <c r="HC55" s="5">
        <v>96172</v>
      </c>
      <c r="HD55" s="5">
        <v>48907</v>
      </c>
      <c r="HE55" s="5">
        <v>175983</v>
      </c>
      <c r="HF55" s="5">
        <v>50602</v>
      </c>
      <c r="HG55" s="5">
        <v>43913</v>
      </c>
      <c r="HH55" s="5">
        <v>38204</v>
      </c>
      <c r="HI55" s="5">
        <v>81950</v>
      </c>
      <c r="HJ55" s="5">
        <v>38815</v>
      </c>
      <c r="HK55" s="5">
        <v>78001</v>
      </c>
      <c r="HL55" s="5">
        <v>36992</v>
      </c>
      <c r="HM55" s="5">
        <v>34787</v>
      </c>
      <c r="HN55" s="5">
        <v>30098</v>
      </c>
      <c r="HO55" s="5">
        <v>23950</v>
      </c>
      <c r="HP55" s="5">
        <v>53187</v>
      </c>
      <c r="HQ55" s="5">
        <v>32141</v>
      </c>
      <c r="HR55" s="5">
        <v>36831</v>
      </c>
      <c r="HS55" s="5">
        <v>179163</v>
      </c>
      <c r="HT55" s="5">
        <v>198404</v>
      </c>
      <c r="HU55" s="5">
        <v>153463</v>
      </c>
      <c r="HV55" s="5">
        <v>172804</v>
      </c>
      <c r="HW55" s="5">
        <v>189300</v>
      </c>
      <c r="HX55" s="5">
        <v>232276</v>
      </c>
      <c r="HY55" s="5">
        <v>192121</v>
      </c>
      <c r="HZ55" s="5">
        <v>194350</v>
      </c>
      <c r="IA55" s="5">
        <v>216283</v>
      </c>
      <c r="IB55" s="5">
        <v>213181</v>
      </c>
      <c r="IC55" s="5">
        <v>194944</v>
      </c>
      <c r="ID55" s="5">
        <v>215729</v>
      </c>
      <c r="IE55" s="5">
        <v>201647</v>
      </c>
      <c r="IF55" s="5">
        <v>169895</v>
      </c>
      <c r="IG55" s="5">
        <v>175028</v>
      </c>
      <c r="IH55" s="5">
        <v>127270</v>
      </c>
      <c r="II55" s="5">
        <v>121727</v>
      </c>
      <c r="IJ55" s="5">
        <v>122591</v>
      </c>
      <c r="IK55" s="5">
        <v>125823</v>
      </c>
      <c r="IL55" s="5">
        <v>119420</v>
      </c>
      <c r="IM55" s="5">
        <v>95461</v>
      </c>
      <c r="IN55" s="5">
        <v>95074</v>
      </c>
      <c r="IO55" s="5">
        <v>88989</v>
      </c>
      <c r="IP55" s="5">
        <v>86102</v>
      </c>
      <c r="IQ55" s="5">
        <v>73310</v>
      </c>
      <c r="IR55" s="5">
        <v>70359</v>
      </c>
      <c r="IS55" s="5">
        <v>68402</v>
      </c>
      <c r="IT55" s="5">
        <v>53840</v>
      </c>
      <c r="IU55" s="5">
        <v>54284</v>
      </c>
      <c r="IV55" s="5">
        <v>54950</v>
      </c>
      <c r="IW55" s="5">
        <v>50555</v>
      </c>
      <c r="IX55" s="5">
        <v>72463</v>
      </c>
      <c r="IY55" s="5">
        <v>25204</v>
      </c>
      <c r="IZ55" s="5">
        <v>27605</v>
      </c>
      <c r="JA55" s="5">
        <v>25262</v>
      </c>
      <c r="JB55" s="5">
        <v>23036</v>
      </c>
      <c r="JC55" s="5">
        <v>22737</v>
      </c>
      <c r="JD55" s="5">
        <v>19192</v>
      </c>
      <c r="JE55" s="5">
        <v>16798</v>
      </c>
      <c r="JF55" s="5">
        <v>17774</v>
      </c>
      <c r="JG55" s="5">
        <v>16866</v>
      </c>
      <c r="JH55" s="5">
        <v>14580</v>
      </c>
      <c r="JI55" s="5">
        <v>12853</v>
      </c>
      <c r="JJ55" s="5">
        <v>11979</v>
      </c>
      <c r="JK55" s="5">
        <v>11301</v>
      </c>
      <c r="JL55" s="5">
        <v>11208</v>
      </c>
      <c r="JM55" s="5">
        <v>11268</v>
      </c>
      <c r="JN55" s="5">
        <v>11603</v>
      </c>
      <c r="JO55" s="5">
        <v>11527</v>
      </c>
      <c r="JP55" s="5">
        <v>16442</v>
      </c>
      <c r="JQ55" s="5">
        <v>10610</v>
      </c>
      <c r="JR55" s="5">
        <v>7576</v>
      </c>
      <c r="JS55" s="5">
        <v>7631</v>
      </c>
      <c r="JT55" s="5">
        <v>9390</v>
      </c>
      <c r="JU55" s="5">
        <v>5515</v>
      </c>
      <c r="JV55" s="5">
        <v>4965</v>
      </c>
      <c r="JW55" s="5">
        <v>5746</v>
      </c>
      <c r="JX55" s="5">
        <v>4523</v>
      </c>
      <c r="JY55" s="5">
        <v>4372</v>
      </c>
      <c r="JZ55" s="5">
        <v>4396</v>
      </c>
      <c r="KA55" s="5">
        <v>3862</v>
      </c>
      <c r="KB55" s="5">
        <v>3893</v>
      </c>
      <c r="KC55" s="5">
        <v>3665</v>
      </c>
      <c r="KD55" s="5">
        <v>4008</v>
      </c>
      <c r="KE55" s="5">
        <v>20410</v>
      </c>
      <c r="KF55" s="5">
        <v>20781</v>
      </c>
      <c r="KG55" s="5">
        <v>20849</v>
      </c>
      <c r="KH55" s="5">
        <v>18552</v>
      </c>
      <c r="KI55" s="5">
        <v>19804</v>
      </c>
      <c r="KJ55" s="5">
        <v>18583</v>
      </c>
      <c r="KK55" s="5">
        <v>13544</v>
      </c>
      <c r="KL55" s="5">
        <v>9124</v>
      </c>
      <c r="KM55" s="5">
        <v>7588</v>
      </c>
      <c r="KN55" s="5">
        <v>5359</v>
      </c>
      <c r="KO55" s="5">
        <v>3799</v>
      </c>
      <c r="KP55" s="5">
        <v>3538</v>
      </c>
      <c r="KQ55" s="5">
        <v>3125</v>
      </c>
      <c r="KR55" s="5">
        <v>2751</v>
      </c>
      <c r="KS55" s="5">
        <v>2649</v>
      </c>
      <c r="KT55" s="5">
        <v>1973</v>
      </c>
      <c r="KU55" s="5">
        <v>2772</v>
      </c>
      <c r="KV55" s="5">
        <v>3267</v>
      </c>
      <c r="KW55" s="5">
        <v>1874</v>
      </c>
      <c r="KX55" s="5">
        <v>1972</v>
      </c>
      <c r="KY55" s="5">
        <v>2237</v>
      </c>
      <c r="KZ55" s="5">
        <v>2207</v>
      </c>
      <c r="LA55" s="5">
        <v>2137</v>
      </c>
      <c r="LB55" s="5">
        <v>2023</v>
      </c>
      <c r="LC55" s="5">
        <v>2192</v>
      </c>
      <c r="LD55" s="5">
        <v>2256</v>
      </c>
      <c r="LE55" s="5">
        <v>2243</v>
      </c>
      <c r="LF55" s="5">
        <v>2286</v>
      </c>
      <c r="LG55" s="5">
        <v>2236</v>
      </c>
      <c r="LH55" s="5">
        <v>2126</v>
      </c>
      <c r="LI55" s="5">
        <v>2147</v>
      </c>
      <c r="LJ55" s="5">
        <v>2133</v>
      </c>
      <c r="LK55" s="5">
        <v>4016</v>
      </c>
      <c r="LL55" s="5">
        <v>4682</v>
      </c>
      <c r="LM55" s="5">
        <v>4177</v>
      </c>
      <c r="LN55" s="5">
        <v>3537</v>
      </c>
      <c r="LO55" s="5">
        <v>3863</v>
      </c>
      <c r="LP55" s="5">
        <v>4098</v>
      </c>
      <c r="LQ55" s="5">
        <v>3790</v>
      </c>
      <c r="LR55" s="5">
        <v>3088</v>
      </c>
      <c r="LS55" s="5">
        <v>3375</v>
      </c>
      <c r="LT55" s="5">
        <v>3471</v>
      </c>
      <c r="LU55" s="5">
        <v>2766</v>
      </c>
      <c r="LV55" s="5">
        <v>2675</v>
      </c>
      <c r="LW55" s="5">
        <v>2170</v>
      </c>
      <c r="LX55" s="5">
        <v>1397</v>
      </c>
      <c r="LY55" s="5">
        <v>1590</v>
      </c>
      <c r="LZ55" s="5">
        <v>1234</v>
      </c>
      <c r="MA55" s="5">
        <v>1111</v>
      </c>
      <c r="MB55" s="5">
        <v>1344</v>
      </c>
      <c r="MC55" s="5">
        <v>1708</v>
      </c>
      <c r="MD55" s="5">
        <v>1071</v>
      </c>
      <c r="ME55" s="5">
        <v>1232</v>
      </c>
      <c r="MF55" s="5">
        <v>1730</v>
      </c>
      <c r="MG55" s="5">
        <v>1206</v>
      </c>
      <c r="MH55" s="5">
        <v>1373</v>
      </c>
      <c r="MI55" s="5">
        <v>1109</v>
      </c>
      <c r="MJ55" s="5">
        <v>1244</v>
      </c>
      <c r="MK55" s="5">
        <v>1051</v>
      </c>
      <c r="ML55" s="5">
        <v>840</v>
      </c>
      <c r="MM55" s="5">
        <v>888</v>
      </c>
      <c r="MN55" s="5">
        <v>815</v>
      </c>
      <c r="MO55" s="5">
        <v>854</v>
      </c>
      <c r="MP55" s="5">
        <v>834</v>
      </c>
      <c r="MQ55" s="5">
        <v>0</v>
      </c>
      <c r="MR55" s="5">
        <v>0</v>
      </c>
      <c r="MS55" s="5">
        <v>0</v>
      </c>
      <c r="MT55" s="5">
        <v>0</v>
      </c>
      <c r="MU55" s="5">
        <v>0</v>
      </c>
      <c r="MV55" s="5">
        <v>0</v>
      </c>
      <c r="MW55" s="5">
        <v>0</v>
      </c>
      <c r="MX55" s="5">
        <v>0</v>
      </c>
      <c r="MY55" s="5">
        <v>0</v>
      </c>
      <c r="MZ55" s="5">
        <v>0</v>
      </c>
      <c r="NA55" s="5">
        <v>0</v>
      </c>
      <c r="NB55" s="5">
        <v>0</v>
      </c>
      <c r="NC55" s="5">
        <v>0</v>
      </c>
      <c r="ND55" s="5">
        <v>0</v>
      </c>
      <c r="NE55" s="5" t="s">
        <v>220</v>
      </c>
      <c r="NF55" s="5" t="s">
        <v>220</v>
      </c>
      <c r="NG55" s="5" t="s">
        <v>220</v>
      </c>
      <c r="NH55" s="5" t="s">
        <v>220</v>
      </c>
      <c r="NI55" s="5" t="s">
        <v>220</v>
      </c>
      <c r="NJ55" s="5" t="s">
        <v>220</v>
      </c>
      <c r="NK55" s="5" t="s">
        <v>220</v>
      </c>
      <c r="NL55" s="5" t="s">
        <v>220</v>
      </c>
      <c r="NM55" s="5" t="s">
        <v>220</v>
      </c>
      <c r="NN55" s="5" t="s">
        <v>220</v>
      </c>
      <c r="NO55" s="5" t="s">
        <v>220</v>
      </c>
      <c r="NP55" s="5" t="s">
        <v>220</v>
      </c>
      <c r="NQ55" s="5" t="s">
        <v>220</v>
      </c>
      <c r="NR55" s="5" t="s">
        <v>220</v>
      </c>
      <c r="NS55" s="5" t="s">
        <v>220</v>
      </c>
      <c r="NT55" s="5" t="s">
        <v>220</v>
      </c>
      <c r="NU55" s="5" t="s">
        <v>220</v>
      </c>
      <c r="NV55" s="5" t="s">
        <v>220</v>
      </c>
      <c r="NW55" s="5">
        <v>0</v>
      </c>
      <c r="NX55" s="5">
        <v>0</v>
      </c>
      <c r="NY55" s="5">
        <v>0</v>
      </c>
      <c r="NZ55" s="5">
        <v>0</v>
      </c>
      <c r="OA55" s="5">
        <v>0</v>
      </c>
      <c r="OB55" s="5">
        <v>0</v>
      </c>
      <c r="OC55" s="5">
        <v>0</v>
      </c>
      <c r="OD55" s="5">
        <v>0</v>
      </c>
      <c r="OE55" s="5">
        <v>0</v>
      </c>
      <c r="OF55" s="5">
        <v>0</v>
      </c>
      <c r="OG55" s="5">
        <v>0</v>
      </c>
      <c r="OH55" s="5">
        <v>0</v>
      </c>
      <c r="OI55" s="5">
        <v>0</v>
      </c>
      <c r="OJ55" s="5">
        <v>0</v>
      </c>
      <c r="OK55" s="5" t="s">
        <v>220</v>
      </c>
      <c r="OL55" s="5" t="s">
        <v>220</v>
      </c>
      <c r="OM55" s="5" t="s">
        <v>220</v>
      </c>
      <c r="ON55" s="5" t="s">
        <v>220</v>
      </c>
      <c r="OO55" s="5" t="s">
        <v>220</v>
      </c>
      <c r="OP55" s="5" t="s">
        <v>220</v>
      </c>
      <c r="OQ55" s="5" t="s">
        <v>220</v>
      </c>
      <c r="OR55" s="5" t="s">
        <v>220</v>
      </c>
      <c r="OS55" s="5" t="s">
        <v>220</v>
      </c>
      <c r="OT55" s="5" t="s">
        <v>220</v>
      </c>
      <c r="OU55" s="5" t="s">
        <v>220</v>
      </c>
      <c r="OV55" s="5" t="s">
        <v>220</v>
      </c>
      <c r="OW55" s="5" t="s">
        <v>220</v>
      </c>
      <c r="OX55" s="5" t="s">
        <v>220</v>
      </c>
      <c r="OY55" s="5" t="s">
        <v>220</v>
      </c>
      <c r="OZ55" s="5" t="s">
        <v>220</v>
      </c>
      <c r="PA55" s="5" t="s">
        <v>220</v>
      </c>
      <c r="PB55" s="5" t="s">
        <v>220</v>
      </c>
      <c r="PC55" s="5">
        <v>8499</v>
      </c>
      <c r="PD55" s="5">
        <v>8336</v>
      </c>
      <c r="PE55" s="5">
        <v>8488</v>
      </c>
      <c r="PF55" s="5">
        <v>9063</v>
      </c>
      <c r="PG55" s="5">
        <v>8953</v>
      </c>
      <c r="PH55" s="5">
        <v>9245</v>
      </c>
      <c r="PI55" s="5">
        <v>8205</v>
      </c>
      <c r="PJ55" s="5">
        <v>7862</v>
      </c>
      <c r="PK55" s="5">
        <v>7676</v>
      </c>
      <c r="PL55" s="5">
        <v>7538</v>
      </c>
      <c r="PM55" s="5">
        <v>7176</v>
      </c>
      <c r="PN55" s="5">
        <v>7264</v>
      </c>
      <c r="PO55" s="5">
        <v>6259</v>
      </c>
      <c r="PP55" s="5">
        <v>5537</v>
      </c>
      <c r="PQ55" s="5">
        <v>5406</v>
      </c>
      <c r="PR55" s="5">
        <v>5385</v>
      </c>
      <c r="PS55" s="5">
        <v>5242</v>
      </c>
      <c r="PT55" s="5">
        <v>5326</v>
      </c>
      <c r="PU55" s="5">
        <v>5880</v>
      </c>
      <c r="PV55" s="5">
        <v>5259</v>
      </c>
      <c r="PW55" s="5">
        <v>5097</v>
      </c>
      <c r="PX55" s="5">
        <v>4710</v>
      </c>
      <c r="PY55" s="5">
        <v>4453</v>
      </c>
      <c r="PZ55" s="5">
        <v>4347</v>
      </c>
      <c r="QA55" s="5">
        <v>4265</v>
      </c>
      <c r="QB55" s="5">
        <v>3937</v>
      </c>
      <c r="QC55" s="5">
        <v>4035</v>
      </c>
      <c r="QD55" s="5">
        <v>3693</v>
      </c>
      <c r="QE55" s="5">
        <v>3232</v>
      </c>
      <c r="QF55" s="5">
        <v>3253</v>
      </c>
      <c r="QG55" s="5">
        <v>3086</v>
      </c>
      <c r="QH55" s="5">
        <v>2954</v>
      </c>
      <c r="QI55" s="5">
        <v>16313</v>
      </c>
      <c r="QJ55" s="5">
        <v>18274</v>
      </c>
      <c r="QK55" s="5">
        <v>16402</v>
      </c>
      <c r="QL55" s="5">
        <v>17930</v>
      </c>
      <c r="QM55" s="5">
        <v>20070</v>
      </c>
      <c r="QN55" s="5">
        <v>21358</v>
      </c>
      <c r="QO55" s="5">
        <v>18579</v>
      </c>
      <c r="QP55" s="5">
        <v>18178</v>
      </c>
      <c r="QQ55" s="5">
        <v>19277</v>
      </c>
      <c r="QR55" s="5">
        <v>17259</v>
      </c>
      <c r="QS55" s="5">
        <v>15941</v>
      </c>
      <c r="QT55" s="5">
        <v>12191</v>
      </c>
      <c r="QU55" s="5">
        <v>16398</v>
      </c>
      <c r="QV55" s="5">
        <v>8701</v>
      </c>
      <c r="QW55" s="5">
        <v>7195</v>
      </c>
      <c r="QX55" s="5">
        <v>7256</v>
      </c>
      <c r="QY55" s="5">
        <v>6605</v>
      </c>
      <c r="QZ55" s="5">
        <v>5912</v>
      </c>
      <c r="RA55" s="5">
        <v>6118</v>
      </c>
      <c r="RB55" s="5">
        <v>5480</v>
      </c>
      <c r="RC55" s="5">
        <v>6753</v>
      </c>
      <c r="RD55" s="5">
        <v>5791</v>
      </c>
      <c r="RE55" s="5">
        <v>5563</v>
      </c>
      <c r="RF55" s="5">
        <v>6834</v>
      </c>
      <c r="RG55" s="5">
        <v>5348</v>
      </c>
      <c r="RH55" s="5">
        <v>4587</v>
      </c>
      <c r="RI55" s="5">
        <v>4773</v>
      </c>
      <c r="RJ55" s="5">
        <v>4623</v>
      </c>
      <c r="RK55" s="5">
        <v>4189</v>
      </c>
      <c r="RL55" s="5">
        <v>4217</v>
      </c>
      <c r="RM55" s="5">
        <v>3931</v>
      </c>
      <c r="RN55" s="5">
        <v>4312</v>
      </c>
      <c r="RO55" s="5">
        <v>9100</v>
      </c>
      <c r="RP55" s="5">
        <v>9495</v>
      </c>
      <c r="RQ55" s="5">
        <v>8354</v>
      </c>
      <c r="RR55" s="5">
        <v>8062</v>
      </c>
      <c r="RS55" s="5">
        <v>8624</v>
      </c>
      <c r="RT55" s="5">
        <v>9770</v>
      </c>
      <c r="RU55" s="5">
        <v>10067</v>
      </c>
      <c r="RV55" s="5">
        <v>9202</v>
      </c>
      <c r="RW55" s="5">
        <v>9705</v>
      </c>
      <c r="RX55" s="5">
        <v>11050</v>
      </c>
      <c r="RY55" s="5">
        <v>9534</v>
      </c>
      <c r="RZ55" s="5">
        <v>8920</v>
      </c>
      <c r="SA55" s="5">
        <v>9750</v>
      </c>
      <c r="SB55" s="5">
        <v>7871</v>
      </c>
      <c r="SC55" s="5">
        <v>7620</v>
      </c>
      <c r="SD55" s="5">
        <v>7475</v>
      </c>
      <c r="SE55" s="5">
        <v>6610</v>
      </c>
      <c r="SF55" s="5">
        <v>6877</v>
      </c>
      <c r="SG55" s="5">
        <v>7173</v>
      </c>
      <c r="SH55" s="5">
        <v>6287</v>
      </c>
      <c r="SI55" s="5">
        <v>4798</v>
      </c>
      <c r="SJ55" s="5">
        <v>5758</v>
      </c>
      <c r="SK55" s="5">
        <v>5047</v>
      </c>
      <c r="SL55" s="5">
        <v>4946</v>
      </c>
      <c r="SM55" s="5">
        <v>4546</v>
      </c>
      <c r="SN55" s="5">
        <v>4326</v>
      </c>
      <c r="SO55" s="5">
        <v>4170</v>
      </c>
      <c r="SP55" s="5">
        <v>4031</v>
      </c>
      <c r="SQ55" s="5">
        <v>4153</v>
      </c>
      <c r="SR55" s="5">
        <v>3762</v>
      </c>
      <c r="SS55" s="5">
        <v>3614</v>
      </c>
      <c r="ST55" s="5">
        <v>3478</v>
      </c>
      <c r="SU55" s="5">
        <v>4177</v>
      </c>
      <c r="SV55" s="5">
        <v>4696</v>
      </c>
      <c r="SW55" s="5">
        <v>4036</v>
      </c>
      <c r="SX55" s="5">
        <v>3371</v>
      </c>
      <c r="SY55" s="5">
        <v>2986</v>
      </c>
      <c r="SZ55" s="5">
        <v>2910</v>
      </c>
      <c r="TA55" s="5">
        <v>2209</v>
      </c>
      <c r="TB55" s="5">
        <v>1857</v>
      </c>
      <c r="TC55" s="5">
        <v>1831</v>
      </c>
      <c r="TD55" s="5">
        <v>1598</v>
      </c>
      <c r="TE55" s="5">
        <v>1324</v>
      </c>
      <c r="TF55" s="5">
        <v>1349</v>
      </c>
      <c r="TG55" s="5">
        <v>1353</v>
      </c>
      <c r="TH55" s="5">
        <v>1545</v>
      </c>
      <c r="TI55" s="5">
        <v>1082</v>
      </c>
      <c r="TJ55" s="5">
        <v>1025</v>
      </c>
      <c r="TK55" s="5">
        <v>1031</v>
      </c>
      <c r="TL55" s="5">
        <v>1022</v>
      </c>
      <c r="TM55" s="5">
        <v>869</v>
      </c>
      <c r="TN55" s="5">
        <v>787</v>
      </c>
      <c r="TO55" s="5">
        <v>853</v>
      </c>
      <c r="TP55" s="5">
        <v>756</v>
      </c>
      <c r="TQ55" s="5">
        <v>842</v>
      </c>
      <c r="TR55" s="5">
        <v>900</v>
      </c>
      <c r="TS55" s="5">
        <v>993</v>
      </c>
      <c r="TT55" s="5">
        <v>969</v>
      </c>
      <c r="TU55" s="5">
        <v>1052</v>
      </c>
      <c r="TV55" s="5">
        <v>1055</v>
      </c>
      <c r="TW55" s="5">
        <v>1010</v>
      </c>
      <c r="TX55" s="5">
        <v>1003</v>
      </c>
      <c r="TY55" s="5">
        <v>1057</v>
      </c>
      <c r="TZ55" s="5">
        <v>1145</v>
      </c>
      <c r="UA55" s="5">
        <v>120</v>
      </c>
      <c r="UB55" s="5">
        <v>158</v>
      </c>
      <c r="UC55" s="5">
        <v>158</v>
      </c>
      <c r="UD55" s="5">
        <v>154</v>
      </c>
      <c r="UE55" s="5">
        <v>195</v>
      </c>
      <c r="UF55" s="5">
        <v>180</v>
      </c>
      <c r="UG55" s="5">
        <v>349</v>
      </c>
      <c r="UH55" s="5">
        <v>325</v>
      </c>
      <c r="UI55" s="5">
        <v>329</v>
      </c>
      <c r="UJ55" s="5">
        <v>369</v>
      </c>
      <c r="UK55" s="5">
        <v>353</v>
      </c>
      <c r="UL55" s="5">
        <v>357</v>
      </c>
      <c r="UM55" s="5">
        <v>423</v>
      </c>
      <c r="UN55" s="5">
        <v>319</v>
      </c>
      <c r="UO55" s="5">
        <v>313</v>
      </c>
      <c r="UP55" s="5">
        <v>303</v>
      </c>
      <c r="UQ55" s="5">
        <v>326</v>
      </c>
      <c r="UR55" s="5">
        <v>333</v>
      </c>
      <c r="US55" s="5">
        <v>464</v>
      </c>
      <c r="UT55" s="5">
        <v>709</v>
      </c>
      <c r="UU55" s="5">
        <v>697</v>
      </c>
      <c r="UV55" s="5">
        <v>806</v>
      </c>
      <c r="UW55" s="5">
        <v>798</v>
      </c>
      <c r="UX55" s="5">
        <v>770</v>
      </c>
      <c r="UY55" s="5">
        <v>725</v>
      </c>
      <c r="UZ55" s="5">
        <v>809</v>
      </c>
      <c r="VA55" s="5">
        <v>724</v>
      </c>
      <c r="VB55" s="5">
        <v>649</v>
      </c>
      <c r="VC55" s="5">
        <v>621</v>
      </c>
      <c r="VD55" s="5">
        <v>602</v>
      </c>
      <c r="VE55" s="5">
        <v>571</v>
      </c>
      <c r="VF55" s="5">
        <v>498</v>
      </c>
      <c r="VG55" s="5">
        <v>58229</v>
      </c>
      <c r="VH55" s="5">
        <v>53633</v>
      </c>
      <c r="VI55" s="5">
        <v>52571</v>
      </c>
      <c r="VJ55" s="5">
        <v>48472</v>
      </c>
      <c r="VK55" s="5">
        <v>45729</v>
      </c>
      <c r="VL55" s="5">
        <v>45025</v>
      </c>
      <c r="VM55" s="5">
        <v>44334</v>
      </c>
      <c r="VN55" s="5">
        <v>41782</v>
      </c>
      <c r="VO55" s="5">
        <v>36661</v>
      </c>
      <c r="VP55" s="5">
        <v>32464</v>
      </c>
      <c r="VQ55" s="5">
        <v>28315</v>
      </c>
      <c r="VR55" s="5">
        <v>28785</v>
      </c>
      <c r="VS55" s="5">
        <v>29740</v>
      </c>
      <c r="VT55" s="5">
        <v>26470</v>
      </c>
      <c r="VU55" s="5">
        <v>27417</v>
      </c>
      <c r="VV55" s="5">
        <v>26712</v>
      </c>
      <c r="VW55" s="5">
        <v>24560</v>
      </c>
      <c r="VX55" s="5">
        <v>18587</v>
      </c>
      <c r="VY55" s="5">
        <v>14641</v>
      </c>
      <c r="VZ55" s="5">
        <v>12349</v>
      </c>
      <c r="WA55" s="5">
        <v>18151</v>
      </c>
      <c r="WB55" s="5">
        <v>11819</v>
      </c>
      <c r="WC55" s="5">
        <v>11333</v>
      </c>
      <c r="WD55" s="5">
        <v>11632</v>
      </c>
      <c r="WE55" s="5">
        <v>19536</v>
      </c>
      <c r="WF55" s="5">
        <v>12792</v>
      </c>
      <c r="WG55" s="5">
        <v>12855</v>
      </c>
      <c r="WH55" s="5">
        <v>10318</v>
      </c>
      <c r="WI55" s="5">
        <v>9811</v>
      </c>
      <c r="WJ55" s="5">
        <v>9798</v>
      </c>
      <c r="WK55" s="5">
        <v>8579</v>
      </c>
      <c r="WL55" s="5">
        <v>7970</v>
      </c>
      <c r="WM55" s="5">
        <v>593</v>
      </c>
      <c r="WN55" s="5">
        <v>633</v>
      </c>
      <c r="WO55" s="5">
        <v>592</v>
      </c>
      <c r="WP55" s="5">
        <v>608</v>
      </c>
      <c r="WQ55" s="5">
        <v>480</v>
      </c>
      <c r="WR55" s="5">
        <v>615</v>
      </c>
      <c r="WS55" s="5">
        <v>366</v>
      </c>
      <c r="WT55" s="5">
        <v>195</v>
      </c>
      <c r="WU55" s="5">
        <v>252</v>
      </c>
      <c r="WV55" s="5">
        <v>275</v>
      </c>
      <c r="WW55" s="5">
        <v>265</v>
      </c>
      <c r="WX55" s="5">
        <v>273</v>
      </c>
      <c r="WY55" s="5">
        <v>302</v>
      </c>
      <c r="WZ55" s="5">
        <v>368</v>
      </c>
      <c r="XA55" s="5">
        <v>371</v>
      </c>
      <c r="XB55" s="5">
        <v>310</v>
      </c>
      <c r="XC55" s="5">
        <v>299</v>
      </c>
      <c r="XD55" s="5">
        <v>284</v>
      </c>
      <c r="XE55" s="5">
        <v>318</v>
      </c>
      <c r="XF55" s="5">
        <v>356</v>
      </c>
      <c r="XG55" s="5">
        <v>399</v>
      </c>
      <c r="XH55" s="5">
        <v>313</v>
      </c>
      <c r="XI55" s="5">
        <v>324</v>
      </c>
      <c r="XJ55" s="5">
        <v>266</v>
      </c>
      <c r="XK55" s="5">
        <v>347</v>
      </c>
      <c r="XL55" s="5">
        <v>230</v>
      </c>
      <c r="XM55" s="5">
        <v>264</v>
      </c>
      <c r="XN55" s="5">
        <v>278</v>
      </c>
      <c r="XO55" s="5">
        <v>238</v>
      </c>
      <c r="XP55" s="5">
        <v>251</v>
      </c>
      <c r="XQ55" s="5">
        <v>249</v>
      </c>
      <c r="XR55" s="5">
        <v>288</v>
      </c>
      <c r="XS55" s="2">
        <v>5860</v>
      </c>
      <c r="XT55" s="3" t="s">
        <v>222</v>
      </c>
      <c r="XU55" s="3" t="s">
        <v>222</v>
      </c>
      <c r="XV55" s="3" t="s">
        <v>222</v>
      </c>
      <c r="XW55" s="3" t="s">
        <v>221</v>
      </c>
      <c r="XX55" s="3" t="s">
        <v>222</v>
      </c>
      <c r="XY55" s="3" t="s">
        <v>222</v>
      </c>
      <c r="XZ55" s="3" t="s">
        <v>253</v>
      </c>
    </row>
    <row r="56" spans="1:650" x14ac:dyDescent="0.3">
      <c r="A56" s="1" t="s">
        <v>54</v>
      </c>
      <c r="B56" s="2">
        <v>4057031</v>
      </c>
      <c r="C56" s="5" t="s">
        <v>220</v>
      </c>
      <c r="D56" s="5" t="s">
        <v>220</v>
      </c>
      <c r="E56" s="5" t="s">
        <v>220</v>
      </c>
      <c r="F56" s="5" t="s">
        <v>220</v>
      </c>
      <c r="G56" s="5" t="s">
        <v>220</v>
      </c>
      <c r="H56" s="5" t="s">
        <v>220</v>
      </c>
      <c r="I56" s="5" t="s">
        <v>220</v>
      </c>
      <c r="J56" s="5" t="s">
        <v>220</v>
      </c>
      <c r="K56" s="5" t="s">
        <v>220</v>
      </c>
      <c r="L56" s="5" t="s">
        <v>220</v>
      </c>
      <c r="M56" s="5" t="s">
        <v>220</v>
      </c>
      <c r="N56" s="5" t="s">
        <v>220</v>
      </c>
      <c r="O56" s="5" t="s">
        <v>220</v>
      </c>
      <c r="P56" s="5" t="s">
        <v>220</v>
      </c>
      <c r="Q56" s="5" t="s">
        <v>220</v>
      </c>
      <c r="R56" s="5" t="s">
        <v>220</v>
      </c>
      <c r="S56" s="5" t="s">
        <v>220</v>
      </c>
      <c r="T56" s="5" t="s">
        <v>220</v>
      </c>
      <c r="U56" s="5">
        <v>55992</v>
      </c>
      <c r="V56" s="5">
        <v>8043</v>
      </c>
      <c r="W56" s="5">
        <v>0</v>
      </c>
      <c r="X56" s="5">
        <v>38</v>
      </c>
      <c r="Y56" s="5">
        <v>5509</v>
      </c>
      <c r="Z56" s="5">
        <v>20540</v>
      </c>
      <c r="AA56" s="5">
        <v>0</v>
      </c>
      <c r="AB56" s="5">
        <v>310</v>
      </c>
      <c r="AC56" s="5">
        <v>14975</v>
      </c>
      <c r="AD56" s="5">
        <v>16625</v>
      </c>
      <c r="AE56" s="5">
        <v>0</v>
      </c>
      <c r="AF56" s="5">
        <v>0</v>
      </c>
      <c r="AG56" s="5">
        <v>0</v>
      </c>
      <c r="AH56" s="5">
        <v>0</v>
      </c>
      <c r="AI56" s="5" t="s">
        <v>220</v>
      </c>
      <c r="AJ56" s="5" t="s">
        <v>220</v>
      </c>
      <c r="AK56" s="5" t="s">
        <v>220</v>
      </c>
      <c r="AL56" s="5" t="s">
        <v>220</v>
      </c>
      <c r="AM56" s="5" t="s">
        <v>220</v>
      </c>
      <c r="AN56" s="5" t="s">
        <v>220</v>
      </c>
      <c r="AO56" s="5" t="s">
        <v>220</v>
      </c>
      <c r="AP56" s="5" t="s">
        <v>220</v>
      </c>
      <c r="AQ56" s="5" t="s">
        <v>220</v>
      </c>
      <c r="AR56" s="5" t="s">
        <v>220</v>
      </c>
      <c r="AS56" s="5" t="s">
        <v>220</v>
      </c>
      <c r="AT56" s="5" t="s">
        <v>220</v>
      </c>
      <c r="AU56" s="5" t="s">
        <v>220</v>
      </c>
      <c r="AV56" s="5" t="s">
        <v>220</v>
      </c>
      <c r="AW56" s="5" t="s">
        <v>220</v>
      </c>
      <c r="AX56" s="5" t="s">
        <v>220</v>
      </c>
      <c r="AY56" s="5" t="s">
        <v>220</v>
      </c>
      <c r="AZ56" s="5" t="s">
        <v>220</v>
      </c>
      <c r="BA56" s="5">
        <v>78046</v>
      </c>
      <c r="BB56" s="5">
        <v>125163</v>
      </c>
      <c r="BC56" s="5">
        <v>76019</v>
      </c>
      <c r="BD56" s="5">
        <v>51691</v>
      </c>
      <c r="BE56" s="5">
        <v>50599</v>
      </c>
      <c r="BF56" s="5">
        <v>112906</v>
      </c>
      <c r="BG56" s="5">
        <v>213651</v>
      </c>
      <c r="BH56" s="5">
        <v>65462</v>
      </c>
      <c r="BI56" s="5">
        <v>5020955</v>
      </c>
      <c r="BJ56" s="5">
        <v>82665</v>
      </c>
      <c r="BK56" s="5">
        <v>90714</v>
      </c>
      <c r="BL56" s="5">
        <v>7237459</v>
      </c>
      <c r="BM56" s="5">
        <v>54186</v>
      </c>
      <c r="BN56" s="5">
        <v>34971</v>
      </c>
      <c r="BO56" s="5" t="s">
        <v>220</v>
      </c>
      <c r="BP56" s="5" t="s">
        <v>220</v>
      </c>
      <c r="BQ56" s="5" t="s">
        <v>220</v>
      </c>
      <c r="BR56" s="5" t="s">
        <v>220</v>
      </c>
      <c r="BS56" s="5" t="s">
        <v>220</v>
      </c>
      <c r="BT56" s="5" t="s">
        <v>220</v>
      </c>
      <c r="BU56" s="5" t="s">
        <v>220</v>
      </c>
      <c r="BV56" s="5" t="s">
        <v>220</v>
      </c>
      <c r="BW56" s="5" t="s">
        <v>220</v>
      </c>
      <c r="BX56" s="5" t="s">
        <v>220</v>
      </c>
      <c r="BY56" s="5" t="s">
        <v>220</v>
      </c>
      <c r="BZ56" s="5" t="s">
        <v>220</v>
      </c>
      <c r="CA56" s="5" t="s">
        <v>220</v>
      </c>
      <c r="CB56" s="5" t="s">
        <v>220</v>
      </c>
      <c r="CC56" s="5" t="s">
        <v>220</v>
      </c>
      <c r="CD56" s="5" t="s">
        <v>220</v>
      </c>
      <c r="CE56" s="5" t="s">
        <v>220</v>
      </c>
      <c r="CF56" s="5" t="s">
        <v>220</v>
      </c>
      <c r="CG56" s="5">
        <v>219214</v>
      </c>
      <c r="CH56" s="5">
        <v>84641</v>
      </c>
      <c r="CI56" s="5">
        <v>57448</v>
      </c>
      <c r="CJ56" s="5">
        <v>43555</v>
      </c>
      <c r="CK56" s="5">
        <v>70545</v>
      </c>
      <c r="CL56" s="5">
        <v>19555</v>
      </c>
      <c r="CM56" s="5">
        <v>23859</v>
      </c>
      <c r="CN56" s="5">
        <v>32981</v>
      </c>
      <c r="CO56" s="5">
        <v>54594</v>
      </c>
      <c r="CP56" s="5">
        <v>54759</v>
      </c>
      <c r="CQ56" s="5">
        <v>58099</v>
      </c>
      <c r="CR56" s="5">
        <v>71001</v>
      </c>
      <c r="CS56" s="5">
        <v>48570</v>
      </c>
      <c r="CT56" s="5">
        <v>66922</v>
      </c>
      <c r="CU56" s="5" t="s">
        <v>220</v>
      </c>
      <c r="CV56" s="5" t="s">
        <v>220</v>
      </c>
      <c r="CW56" s="5" t="s">
        <v>220</v>
      </c>
      <c r="CX56" s="5" t="s">
        <v>220</v>
      </c>
      <c r="CY56" s="5" t="s">
        <v>220</v>
      </c>
      <c r="CZ56" s="5" t="s">
        <v>220</v>
      </c>
      <c r="DA56" s="5" t="s">
        <v>220</v>
      </c>
      <c r="DB56" s="5" t="s">
        <v>220</v>
      </c>
      <c r="DC56" s="5" t="s">
        <v>220</v>
      </c>
      <c r="DD56" s="5" t="s">
        <v>220</v>
      </c>
      <c r="DE56" s="5" t="s">
        <v>220</v>
      </c>
      <c r="DF56" s="5" t="s">
        <v>220</v>
      </c>
      <c r="DG56" s="5" t="s">
        <v>220</v>
      </c>
      <c r="DH56" s="5" t="s">
        <v>220</v>
      </c>
      <c r="DI56" s="5" t="s">
        <v>220</v>
      </c>
      <c r="DJ56" s="5" t="s">
        <v>220</v>
      </c>
      <c r="DK56" s="5" t="s">
        <v>220</v>
      </c>
      <c r="DL56" s="5" t="s">
        <v>220</v>
      </c>
      <c r="DM56" s="5">
        <v>354187</v>
      </c>
      <c r="DN56" s="5">
        <v>385459</v>
      </c>
      <c r="DO56" s="5">
        <v>395362</v>
      </c>
      <c r="DP56" s="5">
        <v>342513</v>
      </c>
      <c r="DQ56" s="5">
        <v>333816</v>
      </c>
      <c r="DR56" s="5">
        <v>241798</v>
      </c>
      <c r="DS56" s="5">
        <v>259384</v>
      </c>
      <c r="DT56" s="5">
        <v>259519</v>
      </c>
      <c r="DU56" s="5">
        <v>234904</v>
      </c>
      <c r="DV56" s="5">
        <v>216853</v>
      </c>
      <c r="DW56" s="5">
        <v>220579</v>
      </c>
      <c r="DX56" s="5">
        <v>186898</v>
      </c>
      <c r="DY56" s="5">
        <v>186589</v>
      </c>
      <c r="DZ56" s="5">
        <v>215165</v>
      </c>
      <c r="EA56" s="5" t="s">
        <v>220</v>
      </c>
      <c r="EB56" s="5" t="s">
        <v>220</v>
      </c>
      <c r="EC56" s="5" t="s">
        <v>220</v>
      </c>
      <c r="ED56" s="5" t="s">
        <v>220</v>
      </c>
      <c r="EE56" s="5" t="s">
        <v>220</v>
      </c>
      <c r="EF56" s="5" t="s">
        <v>220</v>
      </c>
      <c r="EG56" s="5" t="s">
        <v>220</v>
      </c>
      <c r="EH56" s="5" t="s">
        <v>220</v>
      </c>
      <c r="EI56" s="5" t="s">
        <v>220</v>
      </c>
      <c r="EJ56" s="5" t="s">
        <v>220</v>
      </c>
      <c r="EK56" s="5" t="s">
        <v>220</v>
      </c>
      <c r="EL56" s="5" t="s">
        <v>220</v>
      </c>
      <c r="EM56" s="5" t="s">
        <v>220</v>
      </c>
      <c r="EN56" s="5" t="s">
        <v>220</v>
      </c>
      <c r="EO56" s="5" t="s">
        <v>220</v>
      </c>
      <c r="EP56" s="5" t="s">
        <v>220</v>
      </c>
      <c r="EQ56" s="5" t="s">
        <v>220</v>
      </c>
      <c r="ER56" s="5" t="s">
        <v>220</v>
      </c>
      <c r="ES56" s="5">
        <v>17605</v>
      </c>
      <c r="ET56" s="5">
        <v>6504</v>
      </c>
      <c r="EU56" s="5">
        <v>61179</v>
      </c>
      <c r="EV56" s="5">
        <v>13991</v>
      </c>
      <c r="EW56" s="5">
        <v>4547</v>
      </c>
      <c r="EX56" s="5">
        <v>18283</v>
      </c>
      <c r="EY56" s="5">
        <v>13215</v>
      </c>
      <c r="EZ56" s="5">
        <v>22546</v>
      </c>
      <c r="FA56" s="5">
        <v>4038</v>
      </c>
      <c r="FB56" s="5">
        <v>7103</v>
      </c>
      <c r="FC56" s="5">
        <v>26139</v>
      </c>
      <c r="FD56" s="5">
        <v>23979</v>
      </c>
      <c r="FE56" s="5">
        <v>16034</v>
      </c>
      <c r="FF56" s="5">
        <v>22476</v>
      </c>
      <c r="FG56" s="5" t="s">
        <v>220</v>
      </c>
      <c r="FH56" s="5" t="s">
        <v>220</v>
      </c>
      <c r="FI56" s="5" t="s">
        <v>220</v>
      </c>
      <c r="FJ56" s="5" t="s">
        <v>220</v>
      </c>
      <c r="FK56" s="5" t="s">
        <v>220</v>
      </c>
      <c r="FL56" s="5" t="s">
        <v>220</v>
      </c>
      <c r="FM56" s="5" t="s">
        <v>220</v>
      </c>
      <c r="FN56" s="5" t="s">
        <v>220</v>
      </c>
      <c r="FO56" s="5" t="s">
        <v>220</v>
      </c>
      <c r="FP56" s="5" t="s">
        <v>220</v>
      </c>
      <c r="FQ56" s="5" t="s">
        <v>220</v>
      </c>
      <c r="FR56" s="5" t="s">
        <v>220</v>
      </c>
      <c r="FS56" s="5" t="s">
        <v>220</v>
      </c>
      <c r="FT56" s="5" t="s">
        <v>220</v>
      </c>
      <c r="FU56" s="5" t="s">
        <v>220</v>
      </c>
      <c r="FV56" s="5" t="s">
        <v>220</v>
      </c>
      <c r="FW56" s="5" t="s">
        <v>220</v>
      </c>
      <c r="FX56" s="5" t="s">
        <v>220</v>
      </c>
      <c r="FY56" s="5" t="s">
        <v>220</v>
      </c>
      <c r="FZ56" s="5" t="s">
        <v>220</v>
      </c>
      <c r="GA56" s="5" t="s">
        <v>220</v>
      </c>
      <c r="GB56" s="5" t="s">
        <v>220</v>
      </c>
      <c r="GC56" s="5" t="s">
        <v>220</v>
      </c>
      <c r="GD56" s="5" t="s">
        <v>220</v>
      </c>
      <c r="GE56" s="5" t="s">
        <v>220</v>
      </c>
      <c r="GF56" s="5" t="s">
        <v>220</v>
      </c>
      <c r="GG56" s="5" t="s">
        <v>220</v>
      </c>
      <c r="GH56" s="5" t="s">
        <v>220</v>
      </c>
      <c r="GI56" s="5" t="s">
        <v>220</v>
      </c>
      <c r="GJ56" s="5" t="s">
        <v>220</v>
      </c>
      <c r="GK56" s="5" t="s">
        <v>220</v>
      </c>
      <c r="GL56" s="5" t="s">
        <v>220</v>
      </c>
      <c r="GM56" s="5" t="s">
        <v>220</v>
      </c>
      <c r="GN56" s="5" t="s">
        <v>220</v>
      </c>
      <c r="GO56" s="5" t="s">
        <v>220</v>
      </c>
      <c r="GP56" s="5" t="s">
        <v>220</v>
      </c>
      <c r="GQ56" s="5" t="s">
        <v>220</v>
      </c>
      <c r="GR56" s="5" t="s">
        <v>220</v>
      </c>
      <c r="GS56" s="5" t="s">
        <v>220</v>
      </c>
      <c r="GT56" s="5" t="s">
        <v>220</v>
      </c>
      <c r="GU56" s="5" t="s">
        <v>220</v>
      </c>
      <c r="GV56" s="5" t="s">
        <v>220</v>
      </c>
      <c r="GW56" s="5" t="s">
        <v>220</v>
      </c>
      <c r="GX56" s="5" t="s">
        <v>220</v>
      </c>
      <c r="GY56" s="5" t="s">
        <v>220</v>
      </c>
      <c r="GZ56" s="5" t="s">
        <v>220</v>
      </c>
      <c r="HA56" s="5" t="s">
        <v>220</v>
      </c>
      <c r="HB56" s="5" t="s">
        <v>220</v>
      </c>
      <c r="HC56" s="5" t="s">
        <v>220</v>
      </c>
      <c r="HD56" s="5" t="s">
        <v>220</v>
      </c>
      <c r="HE56" s="5">
        <v>725044</v>
      </c>
      <c r="HF56" s="5">
        <v>609811</v>
      </c>
      <c r="HG56" s="5">
        <v>590009</v>
      </c>
      <c r="HH56" s="5">
        <v>451789</v>
      </c>
      <c r="HI56" s="5">
        <v>465016</v>
      </c>
      <c r="HJ56" s="5">
        <v>413083</v>
      </c>
      <c r="HK56" s="5">
        <v>510109</v>
      </c>
      <c r="HL56" s="5">
        <v>380818</v>
      </c>
      <c r="HM56" s="5">
        <v>5329466</v>
      </c>
      <c r="HN56" s="5">
        <v>378004</v>
      </c>
      <c r="HO56" s="5">
        <v>395531</v>
      </c>
      <c r="HP56" s="5">
        <v>7519338</v>
      </c>
      <c r="HQ56" s="5">
        <v>305379</v>
      </c>
      <c r="HR56" s="5">
        <v>339533</v>
      </c>
      <c r="HS56" s="5" t="s">
        <v>220</v>
      </c>
      <c r="HT56" s="5" t="s">
        <v>220</v>
      </c>
      <c r="HU56" s="5" t="s">
        <v>220</v>
      </c>
      <c r="HV56" s="5" t="s">
        <v>220</v>
      </c>
      <c r="HW56" s="5" t="s">
        <v>220</v>
      </c>
      <c r="HX56" s="5" t="s">
        <v>220</v>
      </c>
      <c r="HY56" s="5" t="s">
        <v>220</v>
      </c>
      <c r="HZ56" s="5" t="s">
        <v>220</v>
      </c>
      <c r="IA56" s="5" t="s">
        <v>220</v>
      </c>
      <c r="IB56" s="5" t="s">
        <v>220</v>
      </c>
      <c r="IC56" s="5" t="s">
        <v>220</v>
      </c>
      <c r="ID56" s="5" t="s">
        <v>220</v>
      </c>
      <c r="IE56" s="5" t="s">
        <v>220</v>
      </c>
      <c r="IF56" s="5" t="s">
        <v>220</v>
      </c>
      <c r="IG56" s="5" t="s">
        <v>220</v>
      </c>
      <c r="IH56" s="5" t="s">
        <v>220</v>
      </c>
      <c r="II56" s="5" t="s">
        <v>220</v>
      </c>
      <c r="IJ56" s="5" t="s">
        <v>220</v>
      </c>
      <c r="IK56" s="5">
        <v>3253842</v>
      </c>
      <c r="IL56" s="5">
        <v>3323689</v>
      </c>
      <c r="IM56" s="5">
        <v>2301913</v>
      </c>
      <c r="IN56" s="5">
        <v>2309968</v>
      </c>
      <c r="IO56" s="5">
        <v>2268672</v>
      </c>
      <c r="IP56" s="5">
        <v>2177058</v>
      </c>
      <c r="IQ56" s="5">
        <v>1921742</v>
      </c>
      <c r="IR56" s="5">
        <v>2030985</v>
      </c>
      <c r="IS56" s="5">
        <v>2174486</v>
      </c>
      <c r="IT56" s="5">
        <v>1991787</v>
      </c>
      <c r="IU56" s="5">
        <v>1985641</v>
      </c>
      <c r="IV56" s="5">
        <v>1957085</v>
      </c>
      <c r="IW56" s="5">
        <v>1965414</v>
      </c>
      <c r="IX56" s="5">
        <v>1835984</v>
      </c>
      <c r="IY56" s="5" t="s">
        <v>220</v>
      </c>
      <c r="IZ56" s="5" t="s">
        <v>220</v>
      </c>
      <c r="JA56" s="5" t="s">
        <v>220</v>
      </c>
      <c r="JB56" s="5" t="s">
        <v>220</v>
      </c>
      <c r="JC56" s="5" t="s">
        <v>220</v>
      </c>
      <c r="JD56" s="5" t="s">
        <v>220</v>
      </c>
      <c r="JE56" s="5" t="s">
        <v>220</v>
      </c>
      <c r="JF56" s="5" t="s">
        <v>220</v>
      </c>
      <c r="JG56" s="5" t="s">
        <v>220</v>
      </c>
      <c r="JH56" s="5" t="s">
        <v>220</v>
      </c>
      <c r="JI56" s="5" t="s">
        <v>220</v>
      </c>
      <c r="JJ56" s="5" t="s">
        <v>220</v>
      </c>
      <c r="JK56" s="5" t="s">
        <v>220</v>
      </c>
      <c r="JL56" s="5" t="s">
        <v>220</v>
      </c>
      <c r="JM56" s="5" t="s">
        <v>220</v>
      </c>
      <c r="JN56" s="5" t="s">
        <v>220</v>
      </c>
      <c r="JO56" s="5" t="s">
        <v>220</v>
      </c>
      <c r="JP56" s="5" t="s">
        <v>220</v>
      </c>
      <c r="JQ56" s="5">
        <v>235913</v>
      </c>
      <c r="JR56" s="5">
        <v>239006</v>
      </c>
      <c r="JS56" s="5">
        <v>270960</v>
      </c>
      <c r="JT56" s="5">
        <v>258831</v>
      </c>
      <c r="JU56" s="5">
        <v>242156</v>
      </c>
      <c r="JV56" s="5">
        <v>237759</v>
      </c>
      <c r="JW56" s="5">
        <v>198497</v>
      </c>
      <c r="JX56" s="5">
        <v>215809</v>
      </c>
      <c r="JY56" s="5">
        <v>244486</v>
      </c>
      <c r="JZ56" s="5">
        <v>212279</v>
      </c>
      <c r="KA56" s="5">
        <v>213982</v>
      </c>
      <c r="KB56" s="5">
        <v>197423</v>
      </c>
      <c r="KC56" s="5">
        <v>176015</v>
      </c>
      <c r="KD56" s="5">
        <v>200134</v>
      </c>
      <c r="KE56" s="5" t="s">
        <v>220</v>
      </c>
      <c r="KF56" s="5" t="s">
        <v>220</v>
      </c>
      <c r="KG56" s="5" t="s">
        <v>220</v>
      </c>
      <c r="KH56" s="5" t="s">
        <v>220</v>
      </c>
      <c r="KI56" s="5" t="s">
        <v>220</v>
      </c>
      <c r="KJ56" s="5" t="s">
        <v>220</v>
      </c>
      <c r="KK56" s="5" t="s">
        <v>220</v>
      </c>
      <c r="KL56" s="5" t="s">
        <v>220</v>
      </c>
      <c r="KM56" s="5" t="s">
        <v>220</v>
      </c>
      <c r="KN56" s="5" t="s">
        <v>220</v>
      </c>
      <c r="KO56" s="5" t="s">
        <v>220</v>
      </c>
      <c r="KP56" s="5" t="s">
        <v>220</v>
      </c>
      <c r="KQ56" s="5" t="s">
        <v>220</v>
      </c>
      <c r="KR56" s="5" t="s">
        <v>220</v>
      </c>
      <c r="KS56" s="5" t="s">
        <v>220</v>
      </c>
      <c r="KT56" s="5" t="s">
        <v>220</v>
      </c>
      <c r="KU56" s="5" t="s">
        <v>220</v>
      </c>
      <c r="KV56" s="5" t="s">
        <v>220</v>
      </c>
      <c r="KW56" s="5">
        <v>275487</v>
      </c>
      <c r="KX56" s="5">
        <v>258921</v>
      </c>
      <c r="KY56" s="5">
        <v>181824</v>
      </c>
      <c r="KZ56" s="5">
        <v>142971</v>
      </c>
      <c r="LA56" s="5">
        <v>145165</v>
      </c>
      <c r="LB56" s="5">
        <v>21572</v>
      </c>
      <c r="LC56" s="5">
        <v>19703</v>
      </c>
      <c r="LD56" s="5">
        <v>18841</v>
      </c>
      <c r="LE56" s="5">
        <v>21795</v>
      </c>
      <c r="LF56" s="5">
        <v>20929</v>
      </c>
      <c r="LG56" s="5">
        <v>21875</v>
      </c>
      <c r="LH56" s="5">
        <v>21281</v>
      </c>
      <c r="LI56" s="5">
        <v>19884</v>
      </c>
      <c r="LJ56" s="5">
        <v>19812</v>
      </c>
      <c r="LK56" s="5" t="s">
        <v>220</v>
      </c>
      <c r="LL56" s="5" t="s">
        <v>220</v>
      </c>
      <c r="LM56" s="5" t="s">
        <v>220</v>
      </c>
      <c r="LN56" s="5" t="s">
        <v>220</v>
      </c>
      <c r="LO56" s="5" t="s">
        <v>220</v>
      </c>
      <c r="LP56" s="5" t="s">
        <v>220</v>
      </c>
      <c r="LQ56" s="5" t="s">
        <v>220</v>
      </c>
      <c r="LR56" s="5" t="s">
        <v>220</v>
      </c>
      <c r="LS56" s="5" t="s">
        <v>220</v>
      </c>
      <c r="LT56" s="5" t="s">
        <v>220</v>
      </c>
      <c r="LU56" s="5" t="s">
        <v>220</v>
      </c>
      <c r="LV56" s="5" t="s">
        <v>220</v>
      </c>
      <c r="LW56" s="5" t="s">
        <v>220</v>
      </c>
      <c r="LX56" s="5" t="s">
        <v>220</v>
      </c>
      <c r="LY56" s="5" t="s">
        <v>220</v>
      </c>
      <c r="LZ56" s="5" t="s">
        <v>220</v>
      </c>
      <c r="MA56" s="5" t="s">
        <v>220</v>
      </c>
      <c r="MB56" s="5" t="s">
        <v>220</v>
      </c>
      <c r="MC56" s="5">
        <v>14489</v>
      </c>
      <c r="MD56" s="5">
        <v>16580</v>
      </c>
      <c r="ME56" s="5">
        <v>18245</v>
      </c>
      <c r="MF56" s="5">
        <v>22011</v>
      </c>
      <c r="MG56" s="5">
        <v>24259</v>
      </c>
      <c r="MH56" s="5">
        <v>24000</v>
      </c>
      <c r="MI56" s="5">
        <v>20733</v>
      </c>
      <c r="MJ56" s="5">
        <v>19255</v>
      </c>
      <c r="MK56" s="5">
        <v>19743</v>
      </c>
      <c r="ML56" s="5">
        <v>16868</v>
      </c>
      <c r="MM56" s="5">
        <v>16285</v>
      </c>
      <c r="MN56" s="5">
        <v>17018</v>
      </c>
      <c r="MO56" s="5">
        <v>15638</v>
      </c>
      <c r="MP56" s="5">
        <v>14875</v>
      </c>
      <c r="MQ56" s="5" t="s">
        <v>220</v>
      </c>
      <c r="MR56" s="5" t="s">
        <v>220</v>
      </c>
      <c r="MS56" s="5" t="s">
        <v>220</v>
      </c>
      <c r="MT56" s="5" t="s">
        <v>220</v>
      </c>
      <c r="MU56" s="5" t="s">
        <v>220</v>
      </c>
      <c r="MV56" s="5" t="s">
        <v>220</v>
      </c>
      <c r="MW56" s="5" t="s">
        <v>220</v>
      </c>
      <c r="MX56" s="5" t="s">
        <v>220</v>
      </c>
      <c r="MY56" s="5" t="s">
        <v>220</v>
      </c>
      <c r="MZ56" s="5" t="s">
        <v>220</v>
      </c>
      <c r="NA56" s="5" t="s">
        <v>220</v>
      </c>
      <c r="NB56" s="5" t="s">
        <v>220</v>
      </c>
      <c r="NC56" s="5" t="s">
        <v>220</v>
      </c>
      <c r="ND56" s="5" t="s">
        <v>220</v>
      </c>
      <c r="NE56" s="5" t="s">
        <v>220</v>
      </c>
      <c r="NF56" s="5" t="s">
        <v>220</v>
      </c>
      <c r="NG56" s="5" t="s">
        <v>220</v>
      </c>
      <c r="NH56" s="5" t="s">
        <v>220</v>
      </c>
      <c r="NI56" s="5" t="s">
        <v>220</v>
      </c>
      <c r="NJ56" s="5" t="s">
        <v>220</v>
      </c>
      <c r="NK56" s="5" t="s">
        <v>220</v>
      </c>
      <c r="NL56" s="5" t="s">
        <v>220</v>
      </c>
      <c r="NM56" s="5" t="s">
        <v>220</v>
      </c>
      <c r="NN56" s="5" t="s">
        <v>220</v>
      </c>
      <c r="NO56" s="5" t="s">
        <v>220</v>
      </c>
      <c r="NP56" s="5" t="s">
        <v>220</v>
      </c>
      <c r="NQ56" s="5" t="s">
        <v>220</v>
      </c>
      <c r="NR56" s="5" t="s">
        <v>220</v>
      </c>
      <c r="NS56" s="5" t="s">
        <v>220</v>
      </c>
      <c r="NT56" s="5" t="s">
        <v>220</v>
      </c>
      <c r="NU56" s="5" t="s">
        <v>220</v>
      </c>
      <c r="NV56" s="5" t="s">
        <v>220</v>
      </c>
      <c r="NW56" s="5" t="s">
        <v>220</v>
      </c>
      <c r="NX56" s="5" t="s">
        <v>220</v>
      </c>
      <c r="NY56" s="5" t="s">
        <v>220</v>
      </c>
      <c r="NZ56" s="5" t="s">
        <v>220</v>
      </c>
      <c r="OA56" s="5" t="s">
        <v>220</v>
      </c>
      <c r="OB56" s="5" t="s">
        <v>220</v>
      </c>
      <c r="OC56" s="5" t="s">
        <v>220</v>
      </c>
      <c r="OD56" s="5" t="s">
        <v>220</v>
      </c>
      <c r="OE56" s="5" t="s">
        <v>220</v>
      </c>
      <c r="OF56" s="5" t="s">
        <v>220</v>
      </c>
      <c r="OG56" s="5" t="s">
        <v>220</v>
      </c>
      <c r="OH56" s="5" t="s">
        <v>220</v>
      </c>
      <c r="OI56" s="5" t="s">
        <v>220</v>
      </c>
      <c r="OJ56" s="5" t="s">
        <v>220</v>
      </c>
      <c r="OK56" s="5" t="s">
        <v>220</v>
      </c>
      <c r="OL56" s="5" t="s">
        <v>220</v>
      </c>
      <c r="OM56" s="5" t="s">
        <v>220</v>
      </c>
      <c r="ON56" s="5" t="s">
        <v>220</v>
      </c>
      <c r="OO56" s="5" t="s">
        <v>220</v>
      </c>
      <c r="OP56" s="5" t="s">
        <v>220</v>
      </c>
      <c r="OQ56" s="5" t="s">
        <v>220</v>
      </c>
      <c r="OR56" s="5" t="s">
        <v>220</v>
      </c>
      <c r="OS56" s="5" t="s">
        <v>220</v>
      </c>
      <c r="OT56" s="5" t="s">
        <v>220</v>
      </c>
      <c r="OU56" s="5" t="s">
        <v>220</v>
      </c>
      <c r="OV56" s="5" t="s">
        <v>220</v>
      </c>
      <c r="OW56" s="5" t="s">
        <v>220</v>
      </c>
      <c r="OX56" s="5" t="s">
        <v>220</v>
      </c>
      <c r="OY56" s="5" t="s">
        <v>220</v>
      </c>
      <c r="OZ56" s="5" t="s">
        <v>220</v>
      </c>
      <c r="PA56" s="5" t="s">
        <v>220</v>
      </c>
      <c r="PB56" s="5" t="s">
        <v>220</v>
      </c>
      <c r="PC56" s="5" t="s">
        <v>220</v>
      </c>
      <c r="PD56" s="5" t="s">
        <v>220</v>
      </c>
      <c r="PE56" s="5" t="s">
        <v>220</v>
      </c>
      <c r="PF56" s="5" t="s">
        <v>220</v>
      </c>
      <c r="PG56" s="5" t="s">
        <v>220</v>
      </c>
      <c r="PH56" s="5" t="s">
        <v>220</v>
      </c>
      <c r="PI56" s="5" t="s">
        <v>220</v>
      </c>
      <c r="PJ56" s="5" t="s">
        <v>220</v>
      </c>
      <c r="PK56" s="5" t="s">
        <v>220</v>
      </c>
      <c r="PL56" s="5" t="s">
        <v>220</v>
      </c>
      <c r="PM56" s="5" t="s">
        <v>220</v>
      </c>
      <c r="PN56" s="5" t="s">
        <v>220</v>
      </c>
      <c r="PO56" s="5" t="s">
        <v>220</v>
      </c>
      <c r="PP56" s="5" t="s">
        <v>220</v>
      </c>
      <c r="PQ56" s="5" t="s">
        <v>220</v>
      </c>
      <c r="PR56" s="5" t="s">
        <v>220</v>
      </c>
      <c r="PS56" s="5" t="s">
        <v>220</v>
      </c>
      <c r="PT56" s="5" t="s">
        <v>220</v>
      </c>
      <c r="PU56" s="5">
        <v>79128</v>
      </c>
      <c r="PV56" s="5">
        <v>65916</v>
      </c>
      <c r="PW56" s="5">
        <v>64298</v>
      </c>
      <c r="PX56" s="5">
        <v>64971</v>
      </c>
      <c r="PY56" s="5">
        <v>54039</v>
      </c>
      <c r="PZ56" s="5">
        <v>52687</v>
      </c>
      <c r="QA56" s="5">
        <v>52102</v>
      </c>
      <c r="QB56" s="5">
        <v>58928</v>
      </c>
      <c r="QC56" s="5">
        <v>55693</v>
      </c>
      <c r="QD56" s="5">
        <v>52661</v>
      </c>
      <c r="QE56" s="5">
        <v>53436</v>
      </c>
      <c r="QF56" s="5">
        <v>53924</v>
      </c>
      <c r="QG56" s="5">
        <v>50391</v>
      </c>
      <c r="QH56" s="5">
        <v>53467</v>
      </c>
      <c r="QI56" s="5" t="s">
        <v>220</v>
      </c>
      <c r="QJ56" s="5" t="s">
        <v>220</v>
      </c>
      <c r="QK56" s="5" t="s">
        <v>220</v>
      </c>
      <c r="QL56" s="5" t="s">
        <v>220</v>
      </c>
      <c r="QM56" s="5" t="s">
        <v>220</v>
      </c>
      <c r="QN56" s="5" t="s">
        <v>220</v>
      </c>
      <c r="QO56" s="5" t="s">
        <v>220</v>
      </c>
      <c r="QP56" s="5" t="s">
        <v>220</v>
      </c>
      <c r="QQ56" s="5" t="s">
        <v>220</v>
      </c>
      <c r="QR56" s="5" t="s">
        <v>220</v>
      </c>
      <c r="QS56" s="5" t="s">
        <v>220</v>
      </c>
      <c r="QT56" s="5" t="s">
        <v>220</v>
      </c>
      <c r="QU56" s="5" t="s">
        <v>220</v>
      </c>
      <c r="QV56" s="5" t="s">
        <v>220</v>
      </c>
      <c r="QW56" s="5" t="s">
        <v>220</v>
      </c>
      <c r="QX56" s="5" t="s">
        <v>220</v>
      </c>
      <c r="QY56" s="5" t="s">
        <v>220</v>
      </c>
      <c r="QZ56" s="5" t="s">
        <v>220</v>
      </c>
      <c r="RA56" s="5">
        <v>80983</v>
      </c>
      <c r="RB56" s="5">
        <v>80079</v>
      </c>
      <c r="RC56" s="5">
        <v>77288</v>
      </c>
      <c r="RD56" s="5">
        <v>78350</v>
      </c>
      <c r="RE56" s="5">
        <v>74559</v>
      </c>
      <c r="RF56" s="5">
        <v>74495</v>
      </c>
      <c r="RG56" s="5">
        <v>60045</v>
      </c>
      <c r="RH56" s="5">
        <v>58253</v>
      </c>
      <c r="RI56" s="5">
        <v>72947</v>
      </c>
      <c r="RJ56" s="5">
        <v>63471</v>
      </c>
      <c r="RK56" s="5">
        <v>69211</v>
      </c>
      <c r="RL56" s="5">
        <v>69006</v>
      </c>
      <c r="RM56" s="5">
        <v>63561</v>
      </c>
      <c r="RN56" s="5">
        <v>68018</v>
      </c>
      <c r="RO56" s="5" t="s">
        <v>220</v>
      </c>
      <c r="RP56" s="5" t="s">
        <v>220</v>
      </c>
      <c r="RQ56" s="5" t="s">
        <v>220</v>
      </c>
      <c r="RR56" s="5" t="s">
        <v>220</v>
      </c>
      <c r="RS56" s="5" t="s">
        <v>220</v>
      </c>
      <c r="RT56" s="5" t="s">
        <v>220</v>
      </c>
      <c r="RU56" s="5" t="s">
        <v>220</v>
      </c>
      <c r="RV56" s="5" t="s">
        <v>220</v>
      </c>
      <c r="RW56" s="5" t="s">
        <v>220</v>
      </c>
      <c r="RX56" s="5" t="s">
        <v>220</v>
      </c>
      <c r="RY56" s="5" t="s">
        <v>220</v>
      </c>
      <c r="RZ56" s="5" t="s">
        <v>220</v>
      </c>
      <c r="SA56" s="5" t="s">
        <v>220</v>
      </c>
      <c r="SB56" s="5" t="s">
        <v>220</v>
      </c>
      <c r="SC56" s="5" t="s">
        <v>220</v>
      </c>
      <c r="SD56" s="5" t="s">
        <v>220</v>
      </c>
      <c r="SE56" s="5" t="s">
        <v>220</v>
      </c>
      <c r="SF56" s="5" t="s">
        <v>220</v>
      </c>
      <c r="SG56" s="5">
        <v>162594</v>
      </c>
      <c r="SH56" s="5">
        <v>130963</v>
      </c>
      <c r="SI56" s="5">
        <v>129751</v>
      </c>
      <c r="SJ56" s="5">
        <v>152396</v>
      </c>
      <c r="SK56" s="5">
        <v>133391</v>
      </c>
      <c r="SL56" s="5">
        <v>136679</v>
      </c>
      <c r="SM56" s="5">
        <v>120329</v>
      </c>
      <c r="SN56" s="5">
        <v>137664</v>
      </c>
      <c r="SO56" s="5">
        <v>112982</v>
      </c>
      <c r="SP56" s="5">
        <v>100616</v>
      </c>
      <c r="SQ56" s="5">
        <v>105317</v>
      </c>
      <c r="SR56" s="5">
        <v>107028</v>
      </c>
      <c r="SS56" s="5">
        <v>98747</v>
      </c>
      <c r="ST56" s="5">
        <v>92417</v>
      </c>
      <c r="SU56" s="5" t="s">
        <v>220</v>
      </c>
      <c r="SV56" s="5" t="s">
        <v>220</v>
      </c>
      <c r="SW56" s="5" t="s">
        <v>220</v>
      </c>
      <c r="SX56" s="5" t="s">
        <v>220</v>
      </c>
      <c r="SY56" s="5" t="s">
        <v>220</v>
      </c>
      <c r="SZ56" s="5" t="s">
        <v>220</v>
      </c>
      <c r="TA56" s="5" t="s">
        <v>220</v>
      </c>
      <c r="TB56" s="5" t="s">
        <v>220</v>
      </c>
      <c r="TC56" s="5" t="s">
        <v>220</v>
      </c>
      <c r="TD56" s="5" t="s">
        <v>220</v>
      </c>
      <c r="TE56" s="5" t="s">
        <v>220</v>
      </c>
      <c r="TF56" s="5" t="s">
        <v>220</v>
      </c>
      <c r="TG56" s="5" t="s">
        <v>220</v>
      </c>
      <c r="TH56" s="5" t="s">
        <v>220</v>
      </c>
      <c r="TI56" s="5" t="s">
        <v>220</v>
      </c>
      <c r="TJ56" s="5" t="s">
        <v>220</v>
      </c>
      <c r="TK56" s="5" t="s">
        <v>220</v>
      </c>
      <c r="TL56" s="5" t="s">
        <v>220</v>
      </c>
      <c r="TM56" s="5">
        <v>40903</v>
      </c>
      <c r="TN56" s="5">
        <v>58903</v>
      </c>
      <c r="TO56" s="5">
        <v>59237</v>
      </c>
      <c r="TP56" s="5">
        <v>62777</v>
      </c>
      <c r="TQ56" s="5">
        <v>51996</v>
      </c>
      <c r="TR56" s="5">
        <v>46012</v>
      </c>
      <c r="TS56" s="5">
        <v>47647</v>
      </c>
      <c r="TT56" s="5">
        <v>53535</v>
      </c>
      <c r="TU56" s="5">
        <v>42461</v>
      </c>
      <c r="TV56" s="5">
        <v>27608</v>
      </c>
      <c r="TW56" s="5">
        <v>31559</v>
      </c>
      <c r="TX56" s="5">
        <v>28820</v>
      </c>
      <c r="TY56" s="5">
        <v>27284</v>
      </c>
      <c r="TZ56" s="5">
        <v>24195</v>
      </c>
      <c r="UA56" s="5" t="s">
        <v>220</v>
      </c>
      <c r="UB56" s="5" t="s">
        <v>220</v>
      </c>
      <c r="UC56" s="5" t="s">
        <v>220</v>
      </c>
      <c r="UD56" s="5" t="s">
        <v>220</v>
      </c>
      <c r="UE56" s="5" t="s">
        <v>220</v>
      </c>
      <c r="UF56" s="5" t="s">
        <v>220</v>
      </c>
      <c r="UG56" s="5" t="s">
        <v>220</v>
      </c>
      <c r="UH56" s="5" t="s">
        <v>220</v>
      </c>
      <c r="UI56" s="5" t="s">
        <v>220</v>
      </c>
      <c r="UJ56" s="5" t="s">
        <v>220</v>
      </c>
      <c r="UK56" s="5" t="s">
        <v>220</v>
      </c>
      <c r="UL56" s="5" t="s">
        <v>220</v>
      </c>
      <c r="UM56" s="5" t="s">
        <v>220</v>
      </c>
      <c r="UN56" s="5" t="s">
        <v>220</v>
      </c>
      <c r="UO56" s="5" t="s">
        <v>220</v>
      </c>
      <c r="UP56" s="5" t="s">
        <v>220</v>
      </c>
      <c r="UQ56" s="5" t="s">
        <v>220</v>
      </c>
      <c r="UR56" s="5" t="s">
        <v>220</v>
      </c>
      <c r="US56" s="5">
        <v>1697</v>
      </c>
      <c r="UT56" s="5">
        <v>6088</v>
      </c>
      <c r="UU56" s="5">
        <v>15115</v>
      </c>
      <c r="UV56" s="5">
        <v>20630</v>
      </c>
      <c r="UW56" s="5">
        <v>5497</v>
      </c>
      <c r="UX56" s="5">
        <v>929</v>
      </c>
      <c r="UY56" s="5">
        <v>1</v>
      </c>
      <c r="UZ56" s="5">
        <v>1</v>
      </c>
      <c r="VA56" s="5">
        <v>2</v>
      </c>
      <c r="VB56" s="5">
        <v>27</v>
      </c>
      <c r="VC56" s="5">
        <v>28</v>
      </c>
      <c r="VD56" s="5">
        <v>26</v>
      </c>
      <c r="VE56" s="5">
        <v>58</v>
      </c>
      <c r="VF56" s="5">
        <v>71</v>
      </c>
      <c r="VG56" s="5" t="s">
        <v>220</v>
      </c>
      <c r="VH56" s="5" t="s">
        <v>220</v>
      </c>
      <c r="VI56" s="5" t="s">
        <v>220</v>
      </c>
      <c r="VJ56" s="5" t="s">
        <v>220</v>
      </c>
      <c r="VK56" s="5" t="s">
        <v>220</v>
      </c>
      <c r="VL56" s="5" t="s">
        <v>220</v>
      </c>
      <c r="VM56" s="5" t="s">
        <v>220</v>
      </c>
      <c r="VN56" s="5" t="s">
        <v>220</v>
      </c>
      <c r="VO56" s="5" t="s">
        <v>220</v>
      </c>
      <c r="VP56" s="5" t="s">
        <v>220</v>
      </c>
      <c r="VQ56" s="5" t="s">
        <v>220</v>
      </c>
      <c r="VR56" s="5" t="s">
        <v>220</v>
      </c>
      <c r="VS56" s="5" t="s">
        <v>220</v>
      </c>
      <c r="VT56" s="5" t="s">
        <v>220</v>
      </c>
      <c r="VU56" s="5" t="s">
        <v>220</v>
      </c>
      <c r="VV56" s="5" t="s">
        <v>220</v>
      </c>
      <c r="VW56" s="5" t="s">
        <v>220</v>
      </c>
      <c r="VX56" s="5" t="s">
        <v>220</v>
      </c>
      <c r="VY56" s="5">
        <v>439437</v>
      </c>
      <c r="VZ56" s="5">
        <v>357368</v>
      </c>
      <c r="WA56" s="5">
        <v>294833</v>
      </c>
      <c r="WB56" s="5">
        <v>269120</v>
      </c>
      <c r="WC56" s="5">
        <v>288311</v>
      </c>
      <c r="WD56" s="5">
        <v>304907</v>
      </c>
      <c r="WE56" s="5">
        <v>303316</v>
      </c>
      <c r="WF56" s="5">
        <v>311599</v>
      </c>
      <c r="WG56" s="5">
        <v>295619</v>
      </c>
      <c r="WH56" s="5">
        <v>266353</v>
      </c>
      <c r="WI56" s="5">
        <v>288182</v>
      </c>
      <c r="WJ56" s="5">
        <v>257546</v>
      </c>
      <c r="WK56" s="5">
        <v>216898</v>
      </c>
      <c r="WL56" s="5">
        <v>261807</v>
      </c>
      <c r="WM56" s="5" t="s">
        <v>220</v>
      </c>
      <c r="WN56" s="5" t="s">
        <v>220</v>
      </c>
      <c r="WO56" s="5" t="s">
        <v>220</v>
      </c>
      <c r="WP56" s="5" t="s">
        <v>220</v>
      </c>
      <c r="WQ56" s="5" t="s">
        <v>220</v>
      </c>
      <c r="WR56" s="5" t="s">
        <v>220</v>
      </c>
      <c r="WS56" s="5" t="s">
        <v>220</v>
      </c>
      <c r="WT56" s="5" t="s">
        <v>220</v>
      </c>
      <c r="WU56" s="5" t="s">
        <v>220</v>
      </c>
      <c r="WV56" s="5" t="s">
        <v>220</v>
      </c>
      <c r="WW56" s="5" t="s">
        <v>220</v>
      </c>
      <c r="WX56" s="5" t="s">
        <v>220</v>
      </c>
      <c r="WY56" s="5" t="s">
        <v>220</v>
      </c>
      <c r="WZ56" s="5" t="s">
        <v>220</v>
      </c>
      <c r="XA56" s="5" t="s">
        <v>220</v>
      </c>
      <c r="XB56" s="5" t="s">
        <v>220</v>
      </c>
      <c r="XC56" s="5" t="s">
        <v>220</v>
      </c>
      <c r="XD56" s="5" t="s">
        <v>220</v>
      </c>
      <c r="XE56" s="5">
        <v>604</v>
      </c>
      <c r="XF56" s="5">
        <v>1236</v>
      </c>
      <c r="XG56" s="5">
        <v>701</v>
      </c>
      <c r="XH56" s="5">
        <v>912</v>
      </c>
      <c r="XI56" s="5">
        <v>1049</v>
      </c>
      <c r="XJ56" s="5">
        <v>1566</v>
      </c>
      <c r="XK56" s="5">
        <v>2009</v>
      </c>
      <c r="XL56" s="5">
        <v>2441</v>
      </c>
      <c r="XM56" s="5">
        <v>4665</v>
      </c>
      <c r="XN56" s="5">
        <v>4461</v>
      </c>
      <c r="XO56" s="5">
        <v>5205</v>
      </c>
      <c r="XP56" s="5">
        <v>6502</v>
      </c>
      <c r="XQ56" s="5">
        <v>4480</v>
      </c>
      <c r="XR56" s="5">
        <v>4971</v>
      </c>
      <c r="XS56" s="2" t="s">
        <v>220</v>
      </c>
      <c r="XT56" s="3" t="s">
        <v>220</v>
      </c>
      <c r="XU56" s="3" t="s">
        <v>221</v>
      </c>
      <c r="XV56" s="3" t="s">
        <v>221</v>
      </c>
      <c r="XW56" s="3" t="s">
        <v>221</v>
      </c>
      <c r="XX56" s="3" t="s">
        <v>221</v>
      </c>
      <c r="XY56" s="3" t="s">
        <v>221</v>
      </c>
      <c r="XZ56" s="3"/>
    </row>
    <row r="57" spans="1:650" x14ac:dyDescent="0.3">
      <c r="A57" s="1" t="s">
        <v>55</v>
      </c>
      <c r="B57" s="2">
        <v>4056995</v>
      </c>
      <c r="C57" s="5">
        <v>92498</v>
      </c>
      <c r="D57" s="5">
        <v>70935</v>
      </c>
      <c r="E57" s="5">
        <v>46792</v>
      </c>
      <c r="F57" s="5">
        <v>16533</v>
      </c>
      <c r="G57" s="5">
        <v>16277</v>
      </c>
      <c r="H57" s="5">
        <v>9914</v>
      </c>
      <c r="I57" s="5">
        <v>15656</v>
      </c>
      <c r="J57" s="5">
        <v>20832</v>
      </c>
      <c r="K57" s="5">
        <v>3921</v>
      </c>
      <c r="L57" s="5">
        <v>16223</v>
      </c>
      <c r="M57" s="5">
        <v>14094</v>
      </c>
      <c r="N57" s="5">
        <v>19147</v>
      </c>
      <c r="O57" s="5">
        <v>7660</v>
      </c>
      <c r="P57" s="5">
        <v>29490</v>
      </c>
      <c r="Q57" s="5">
        <v>6200</v>
      </c>
      <c r="R57" s="5">
        <v>31113</v>
      </c>
      <c r="S57" s="5">
        <v>31055</v>
      </c>
      <c r="T57" s="5">
        <v>59776</v>
      </c>
      <c r="U57" s="5">
        <v>14764</v>
      </c>
      <c r="V57" s="5">
        <v>52508</v>
      </c>
      <c r="W57" s="5">
        <v>7200</v>
      </c>
      <c r="X57" s="5">
        <v>3438</v>
      </c>
      <c r="Y57" s="5">
        <v>802</v>
      </c>
      <c r="Z57" s="5">
        <v>1022</v>
      </c>
      <c r="AA57" s="5">
        <v>4111</v>
      </c>
      <c r="AB57" s="5">
        <v>26068</v>
      </c>
      <c r="AC57" s="5">
        <v>14687</v>
      </c>
      <c r="AD57" s="5">
        <v>23291</v>
      </c>
      <c r="AE57" s="5">
        <v>17941</v>
      </c>
      <c r="AF57" s="5">
        <v>6496</v>
      </c>
      <c r="AG57" s="5">
        <v>-39</v>
      </c>
      <c r="AH57" s="5">
        <v>2732</v>
      </c>
      <c r="AI57" s="5">
        <v>194699</v>
      </c>
      <c r="AJ57" s="5">
        <v>196304</v>
      </c>
      <c r="AK57" s="5">
        <v>289397</v>
      </c>
      <c r="AL57" s="5">
        <v>407621</v>
      </c>
      <c r="AM57" s="5">
        <v>200037</v>
      </c>
      <c r="AN57" s="5">
        <v>134601</v>
      </c>
      <c r="AO57" s="5">
        <v>146375</v>
      </c>
      <c r="AP57" s="5">
        <v>361813</v>
      </c>
      <c r="AQ57" s="5">
        <v>78135</v>
      </c>
      <c r="AR57" s="5">
        <v>92665</v>
      </c>
      <c r="AS57" s="5">
        <v>271576</v>
      </c>
      <c r="AT57" s="5">
        <v>349403</v>
      </c>
      <c r="AU57" s="5">
        <v>66227</v>
      </c>
      <c r="AV57" s="5">
        <v>128275</v>
      </c>
      <c r="AW57" s="5">
        <v>50748</v>
      </c>
      <c r="AX57" s="5">
        <v>45618</v>
      </c>
      <c r="AY57" s="5">
        <v>132965</v>
      </c>
      <c r="AZ57" s="5">
        <v>34714</v>
      </c>
      <c r="BA57" s="5">
        <v>36970</v>
      </c>
      <c r="BB57" s="5">
        <v>220870</v>
      </c>
      <c r="BC57" s="5">
        <v>57531</v>
      </c>
      <c r="BD57" s="5">
        <v>35833</v>
      </c>
      <c r="BE57" s="5">
        <v>12285</v>
      </c>
      <c r="BF57" s="5">
        <v>56082</v>
      </c>
      <c r="BG57" s="5">
        <v>68287</v>
      </c>
      <c r="BH57" s="5">
        <v>56110</v>
      </c>
      <c r="BI57" s="5">
        <v>53266</v>
      </c>
      <c r="BJ57" s="5">
        <v>41573</v>
      </c>
      <c r="BK57" s="5">
        <v>48828</v>
      </c>
      <c r="BL57" s="5">
        <v>41241</v>
      </c>
      <c r="BM57" s="5">
        <v>48968</v>
      </c>
      <c r="BN57" s="5">
        <v>61777</v>
      </c>
      <c r="BO57" s="5">
        <v>195628</v>
      </c>
      <c r="BP57" s="5">
        <v>167598</v>
      </c>
      <c r="BQ57" s="5">
        <v>198063</v>
      </c>
      <c r="BR57" s="5">
        <v>302310</v>
      </c>
      <c r="BS57" s="5">
        <v>95506</v>
      </c>
      <c r="BT57" s="5">
        <v>106685</v>
      </c>
      <c r="BU57" s="5">
        <v>85555</v>
      </c>
      <c r="BV57" s="5">
        <v>124725</v>
      </c>
      <c r="BW57" s="5">
        <v>130443</v>
      </c>
      <c r="BX57" s="5">
        <v>38689</v>
      </c>
      <c r="BY57" s="5">
        <v>52095</v>
      </c>
      <c r="BZ57" s="5">
        <v>63519</v>
      </c>
      <c r="CA57" s="5">
        <v>38388</v>
      </c>
      <c r="CB57" s="5">
        <v>21902</v>
      </c>
      <c r="CC57" s="5">
        <v>51698</v>
      </c>
      <c r="CD57" s="5">
        <v>30175</v>
      </c>
      <c r="CE57" s="5">
        <v>69878</v>
      </c>
      <c r="CF57" s="5">
        <v>73590</v>
      </c>
      <c r="CG57" s="5">
        <v>40904</v>
      </c>
      <c r="CH57" s="5">
        <v>58671</v>
      </c>
      <c r="CI57" s="5">
        <v>13560</v>
      </c>
      <c r="CJ57" s="5">
        <v>14651</v>
      </c>
      <c r="CK57" s="5">
        <v>15401</v>
      </c>
      <c r="CL57" s="5">
        <v>25339</v>
      </c>
      <c r="CM57" s="5">
        <v>8559</v>
      </c>
      <c r="CN57" s="5">
        <v>17563</v>
      </c>
      <c r="CO57" s="5">
        <v>10032</v>
      </c>
      <c r="CP57" s="5">
        <v>15518</v>
      </c>
      <c r="CQ57" s="5">
        <v>12214</v>
      </c>
      <c r="CR57" s="5">
        <v>7109</v>
      </c>
      <c r="CS57" s="5">
        <v>11461</v>
      </c>
      <c r="CT57" s="5">
        <v>30940</v>
      </c>
      <c r="CU57" s="5">
        <v>254103</v>
      </c>
      <c r="CV57" s="5">
        <v>172728</v>
      </c>
      <c r="CW57" s="5">
        <v>170888</v>
      </c>
      <c r="CX57" s="5">
        <v>228616</v>
      </c>
      <c r="CY57" s="5">
        <v>142038</v>
      </c>
      <c r="CZ57" s="5">
        <v>166914</v>
      </c>
      <c r="DA57" s="5">
        <v>156217</v>
      </c>
      <c r="DB57" s="5">
        <v>123418</v>
      </c>
      <c r="DC57" s="5">
        <v>143194</v>
      </c>
      <c r="DD57" s="5">
        <v>80775</v>
      </c>
      <c r="DE57" s="5">
        <v>148950</v>
      </c>
      <c r="DF57" s="5">
        <v>131510</v>
      </c>
      <c r="DG57" s="5">
        <v>138611</v>
      </c>
      <c r="DH57" s="5">
        <v>117222</v>
      </c>
      <c r="DI57" s="5">
        <v>103129</v>
      </c>
      <c r="DJ57" s="5">
        <v>127725</v>
      </c>
      <c r="DK57" s="5">
        <v>93468</v>
      </c>
      <c r="DL57" s="5">
        <v>101535</v>
      </c>
      <c r="DM57" s="5">
        <v>101728</v>
      </c>
      <c r="DN57" s="5">
        <v>159713</v>
      </c>
      <c r="DO57" s="5">
        <v>80406</v>
      </c>
      <c r="DP57" s="5">
        <v>52716</v>
      </c>
      <c r="DQ57" s="5">
        <v>71021</v>
      </c>
      <c r="DR57" s="5">
        <v>89669</v>
      </c>
      <c r="DS57" s="5">
        <v>85784</v>
      </c>
      <c r="DT57" s="5">
        <v>121232</v>
      </c>
      <c r="DU57" s="5">
        <v>63222</v>
      </c>
      <c r="DV57" s="5">
        <v>56857</v>
      </c>
      <c r="DW57" s="5">
        <v>66419</v>
      </c>
      <c r="DX57" s="5">
        <v>62742</v>
      </c>
      <c r="DY57" s="5">
        <v>58969</v>
      </c>
      <c r="DZ57" s="5">
        <v>63617</v>
      </c>
      <c r="EA57" s="5">
        <v>20329</v>
      </c>
      <c r="EB57" s="5">
        <v>29728</v>
      </c>
      <c r="EC57" s="5">
        <v>21283</v>
      </c>
      <c r="ED57" s="5">
        <v>48925</v>
      </c>
      <c r="EE57" s="5">
        <v>23825</v>
      </c>
      <c r="EF57" s="5">
        <v>3223</v>
      </c>
      <c r="EG57" s="5">
        <v>23382</v>
      </c>
      <c r="EH57" s="5">
        <v>13643</v>
      </c>
      <c r="EI57" s="5">
        <v>6201</v>
      </c>
      <c r="EJ57" s="5">
        <v>15425</v>
      </c>
      <c r="EK57" s="5">
        <v>21203</v>
      </c>
      <c r="EL57" s="5">
        <v>29040</v>
      </c>
      <c r="EM57" s="5">
        <v>11908</v>
      </c>
      <c r="EN57" s="5">
        <v>6640</v>
      </c>
      <c r="EO57" s="5">
        <v>4929</v>
      </c>
      <c r="EP57" s="5">
        <v>7426</v>
      </c>
      <c r="EQ57" s="5">
        <v>5054</v>
      </c>
      <c r="ER57" s="5">
        <v>13356</v>
      </c>
      <c r="ES57" s="5">
        <v>11770</v>
      </c>
      <c r="ET57" s="5">
        <v>18004</v>
      </c>
      <c r="EU57" s="5">
        <v>10028</v>
      </c>
      <c r="EV57" s="5">
        <v>3368</v>
      </c>
      <c r="EW57" s="5">
        <v>4085</v>
      </c>
      <c r="EX57" s="5">
        <v>14768</v>
      </c>
      <c r="EY57" s="5">
        <v>12409</v>
      </c>
      <c r="EZ57" s="5">
        <v>14540</v>
      </c>
      <c r="FA57" s="5">
        <v>12519</v>
      </c>
      <c r="FB57" s="5">
        <v>9099</v>
      </c>
      <c r="FC57" s="5">
        <v>8050</v>
      </c>
      <c r="FD57" s="5">
        <v>10363</v>
      </c>
      <c r="FE57" s="5">
        <v>3769</v>
      </c>
      <c r="FF57" s="5">
        <v>2705</v>
      </c>
      <c r="FG57" s="5">
        <v>0</v>
      </c>
      <c r="FH57" s="5">
        <v>0</v>
      </c>
      <c r="FI57" s="5">
        <v>0</v>
      </c>
      <c r="FJ57" s="5">
        <v>0</v>
      </c>
      <c r="FK57" s="5">
        <v>0</v>
      </c>
      <c r="FL57" s="5">
        <v>0</v>
      </c>
      <c r="FM57" s="5">
        <v>0</v>
      </c>
      <c r="FN57" s="5">
        <v>0</v>
      </c>
      <c r="FO57" s="5">
        <v>0</v>
      </c>
      <c r="FP57" s="5">
        <v>0</v>
      </c>
      <c r="FQ57" s="5">
        <v>6046</v>
      </c>
      <c r="FR57" s="5">
        <v>0</v>
      </c>
      <c r="FS57" s="5">
        <v>0</v>
      </c>
      <c r="FT57" s="5">
        <v>0</v>
      </c>
      <c r="FU57" s="5" t="s">
        <v>220</v>
      </c>
      <c r="FV57" s="5" t="s">
        <v>220</v>
      </c>
      <c r="FW57" s="5" t="s">
        <v>220</v>
      </c>
      <c r="FX57" s="5" t="s">
        <v>220</v>
      </c>
      <c r="FY57" s="5" t="s">
        <v>220</v>
      </c>
      <c r="FZ57" s="5" t="s">
        <v>220</v>
      </c>
      <c r="GA57" s="5" t="s">
        <v>220</v>
      </c>
      <c r="GB57" s="5" t="s">
        <v>220</v>
      </c>
      <c r="GC57" s="5" t="s">
        <v>220</v>
      </c>
      <c r="GD57" s="5" t="s">
        <v>220</v>
      </c>
      <c r="GE57" s="5" t="s">
        <v>220</v>
      </c>
      <c r="GF57" s="5" t="s">
        <v>220</v>
      </c>
      <c r="GG57" s="5" t="s">
        <v>220</v>
      </c>
      <c r="GH57" s="5" t="s">
        <v>220</v>
      </c>
      <c r="GI57" s="5" t="s">
        <v>220</v>
      </c>
      <c r="GJ57" s="5" t="s">
        <v>220</v>
      </c>
      <c r="GK57" s="5" t="s">
        <v>220</v>
      </c>
      <c r="GL57" s="5" t="s">
        <v>220</v>
      </c>
      <c r="GM57" s="5">
        <v>757257</v>
      </c>
      <c r="GN57" s="5">
        <v>637292</v>
      </c>
      <c r="GO57" s="5">
        <v>726422</v>
      </c>
      <c r="GP57" s="5">
        <v>1004005</v>
      </c>
      <c r="GQ57" s="5">
        <v>477683</v>
      </c>
      <c r="GR57" s="5">
        <v>421336</v>
      </c>
      <c r="GS57" s="5">
        <v>427185</v>
      </c>
      <c r="GT57" s="5">
        <v>644430</v>
      </c>
      <c r="GU57" s="5">
        <v>361894</v>
      </c>
      <c r="GV57" s="5">
        <v>243776</v>
      </c>
      <c r="GW57" s="5">
        <v>513966</v>
      </c>
      <c r="GX57" s="5">
        <v>592619</v>
      </c>
      <c r="GY57" s="5">
        <v>262794</v>
      </c>
      <c r="GZ57" s="5">
        <v>303529</v>
      </c>
      <c r="HA57" s="5">
        <v>216703</v>
      </c>
      <c r="HB57" s="5">
        <v>242056</v>
      </c>
      <c r="HC57" s="5">
        <v>332420</v>
      </c>
      <c r="HD57" s="5">
        <v>282971</v>
      </c>
      <c r="HE57" s="5">
        <v>206136</v>
      </c>
      <c r="HF57" s="5">
        <v>509767</v>
      </c>
      <c r="HG57" s="5">
        <v>168724</v>
      </c>
      <c r="HH57" s="5">
        <v>110005</v>
      </c>
      <c r="HI57" s="5">
        <v>103595</v>
      </c>
      <c r="HJ57" s="5">
        <v>186881</v>
      </c>
      <c r="HK57" s="5">
        <v>179150</v>
      </c>
      <c r="HL57" s="5">
        <v>235513</v>
      </c>
      <c r="HM57" s="5">
        <v>153726</v>
      </c>
      <c r="HN57" s="5">
        <v>146338</v>
      </c>
      <c r="HO57" s="5">
        <v>153452</v>
      </c>
      <c r="HP57" s="5">
        <v>127951</v>
      </c>
      <c r="HQ57" s="5">
        <v>123128</v>
      </c>
      <c r="HR57" s="5">
        <v>161770</v>
      </c>
      <c r="HS57" s="5">
        <v>812814</v>
      </c>
      <c r="HT57" s="5">
        <v>936371</v>
      </c>
      <c r="HU57" s="5">
        <v>791291</v>
      </c>
      <c r="HV57" s="5">
        <v>713608</v>
      </c>
      <c r="HW57" s="5">
        <v>1081246</v>
      </c>
      <c r="HX57" s="5">
        <v>987012</v>
      </c>
      <c r="HY57" s="5">
        <v>1024917</v>
      </c>
      <c r="HZ57" s="5">
        <v>1033709</v>
      </c>
      <c r="IA57" s="5">
        <v>963936</v>
      </c>
      <c r="IB57" s="5">
        <v>982005</v>
      </c>
      <c r="IC57" s="5">
        <v>1209843</v>
      </c>
      <c r="ID57" s="5">
        <v>1343932</v>
      </c>
      <c r="IE57" s="5">
        <v>1063342</v>
      </c>
      <c r="IF57" s="5">
        <v>1148683</v>
      </c>
      <c r="IG57" s="5">
        <v>874480</v>
      </c>
      <c r="IH57" s="5">
        <v>793136</v>
      </c>
      <c r="II57" s="5">
        <v>725016</v>
      </c>
      <c r="IJ57" s="5">
        <v>750087</v>
      </c>
      <c r="IK57" s="5">
        <v>883318</v>
      </c>
      <c r="IL57" s="5">
        <v>906849</v>
      </c>
      <c r="IM57" s="5">
        <v>799169</v>
      </c>
      <c r="IN57" s="5">
        <v>711317</v>
      </c>
      <c r="IO57" s="5">
        <v>754895</v>
      </c>
      <c r="IP57" s="5">
        <v>812972</v>
      </c>
      <c r="IQ57" s="5">
        <v>705159</v>
      </c>
      <c r="IR57" s="5">
        <v>710679</v>
      </c>
      <c r="IS57" s="5">
        <v>730479</v>
      </c>
      <c r="IT57" s="5">
        <v>888937</v>
      </c>
      <c r="IU57" s="5">
        <v>846200</v>
      </c>
      <c r="IV57" s="5">
        <v>834192</v>
      </c>
      <c r="IW57" s="5">
        <v>759391</v>
      </c>
      <c r="IX57" s="5">
        <v>743199</v>
      </c>
      <c r="IY57" s="5">
        <v>189598</v>
      </c>
      <c r="IZ57" s="5">
        <v>218439</v>
      </c>
      <c r="JA57" s="5">
        <v>217989</v>
      </c>
      <c r="JB57" s="5">
        <v>192733</v>
      </c>
      <c r="JC57" s="5">
        <v>176381</v>
      </c>
      <c r="JD57" s="5">
        <v>152784</v>
      </c>
      <c r="JE57" s="5">
        <v>142585</v>
      </c>
      <c r="JF57" s="5">
        <v>130084</v>
      </c>
      <c r="JG57" s="5">
        <v>128467</v>
      </c>
      <c r="JH57" s="5">
        <v>123085</v>
      </c>
      <c r="JI57" s="5">
        <v>126042</v>
      </c>
      <c r="JJ57" s="5">
        <v>114454</v>
      </c>
      <c r="JK57" s="5">
        <v>101417</v>
      </c>
      <c r="JL57" s="5">
        <v>94667</v>
      </c>
      <c r="JM57" s="5">
        <v>92609</v>
      </c>
      <c r="JN57" s="5">
        <v>88650</v>
      </c>
      <c r="JO57" s="5">
        <v>92910</v>
      </c>
      <c r="JP57" s="5">
        <v>73930</v>
      </c>
      <c r="JQ57" s="5">
        <v>115500</v>
      </c>
      <c r="JR57" s="5">
        <v>109755</v>
      </c>
      <c r="JS57" s="5">
        <v>101741</v>
      </c>
      <c r="JT57" s="5">
        <v>95595</v>
      </c>
      <c r="JU57" s="5">
        <v>96762</v>
      </c>
      <c r="JV57" s="5">
        <v>57131</v>
      </c>
      <c r="JW57" s="5">
        <v>20482</v>
      </c>
      <c r="JX57" s="5">
        <v>77442</v>
      </c>
      <c r="JY57" s="5">
        <v>77558</v>
      </c>
      <c r="JZ57" s="5">
        <v>88689</v>
      </c>
      <c r="KA57" s="5">
        <v>83064</v>
      </c>
      <c r="KB57" s="5">
        <v>74024</v>
      </c>
      <c r="KC57" s="5">
        <v>69771</v>
      </c>
      <c r="KD57" s="5">
        <v>74123</v>
      </c>
      <c r="KE57" s="5">
        <v>32444</v>
      </c>
      <c r="KF57" s="5">
        <v>33356</v>
      </c>
      <c r="KG57" s="5">
        <v>29714</v>
      </c>
      <c r="KH57" s="5">
        <v>29591</v>
      </c>
      <c r="KI57" s="5">
        <v>31313</v>
      </c>
      <c r="KJ57" s="5">
        <v>29885</v>
      </c>
      <c r="KK57" s="5">
        <v>18903</v>
      </c>
      <c r="KL57" s="5">
        <v>18624</v>
      </c>
      <c r="KM57" s="5">
        <v>19487</v>
      </c>
      <c r="KN57" s="5">
        <v>19905</v>
      </c>
      <c r="KO57" s="5">
        <v>18140</v>
      </c>
      <c r="KP57" s="5">
        <v>18520</v>
      </c>
      <c r="KQ57" s="5">
        <v>18867</v>
      </c>
      <c r="KR57" s="5">
        <v>19357</v>
      </c>
      <c r="KS57" s="5">
        <v>10877</v>
      </c>
      <c r="KT57" s="5">
        <v>11012</v>
      </c>
      <c r="KU57" s="5">
        <v>10250</v>
      </c>
      <c r="KV57" s="5">
        <v>9952</v>
      </c>
      <c r="KW57" s="5">
        <v>9398</v>
      </c>
      <c r="KX57" s="5">
        <v>6034</v>
      </c>
      <c r="KY57" s="5">
        <v>4807</v>
      </c>
      <c r="KZ57" s="5">
        <v>4731</v>
      </c>
      <c r="LA57" s="5">
        <v>4737</v>
      </c>
      <c r="LB57" s="5">
        <v>5543</v>
      </c>
      <c r="LC57" s="5">
        <v>6022</v>
      </c>
      <c r="LD57" s="5">
        <v>5690</v>
      </c>
      <c r="LE57" s="5">
        <v>6348</v>
      </c>
      <c r="LF57" s="5">
        <v>5471</v>
      </c>
      <c r="LG57" s="5">
        <v>3169</v>
      </c>
      <c r="LH57" s="5">
        <v>2528</v>
      </c>
      <c r="LI57" s="5">
        <v>2283</v>
      </c>
      <c r="LJ57" s="5">
        <v>1883</v>
      </c>
      <c r="LK57" s="5">
        <v>12640</v>
      </c>
      <c r="LL57" s="5">
        <v>12448</v>
      </c>
      <c r="LM57" s="5">
        <v>12304</v>
      </c>
      <c r="LN57" s="5">
        <v>10757</v>
      </c>
      <c r="LO57" s="5">
        <v>12422</v>
      </c>
      <c r="LP57" s="5">
        <v>13424</v>
      </c>
      <c r="LQ57" s="5">
        <v>11313</v>
      </c>
      <c r="LR57" s="5">
        <v>9996</v>
      </c>
      <c r="LS57" s="5">
        <v>13199</v>
      </c>
      <c r="LT57" s="5">
        <v>11881</v>
      </c>
      <c r="LU57" s="5">
        <v>12337</v>
      </c>
      <c r="LV57" s="5">
        <v>15696</v>
      </c>
      <c r="LW57" s="5">
        <v>11212</v>
      </c>
      <c r="LX57" s="5">
        <v>9442</v>
      </c>
      <c r="LY57" s="5">
        <v>8771</v>
      </c>
      <c r="LZ57" s="5">
        <v>8842</v>
      </c>
      <c r="MA57" s="5">
        <v>7188</v>
      </c>
      <c r="MB57" s="5">
        <v>6440</v>
      </c>
      <c r="MC57" s="5">
        <v>9559</v>
      </c>
      <c r="MD57" s="5">
        <v>10871</v>
      </c>
      <c r="ME57" s="5">
        <v>8344</v>
      </c>
      <c r="MF57" s="5">
        <v>8450</v>
      </c>
      <c r="MG57" s="5">
        <v>8158</v>
      </c>
      <c r="MH57" s="5">
        <v>5422</v>
      </c>
      <c r="MI57" s="5">
        <v>4482</v>
      </c>
      <c r="MJ57" s="5">
        <v>3277</v>
      </c>
      <c r="MK57" s="5">
        <v>4165</v>
      </c>
      <c r="ML57" s="5">
        <v>3945</v>
      </c>
      <c r="MM57" s="5">
        <v>3421</v>
      </c>
      <c r="MN57" s="5">
        <v>3440</v>
      </c>
      <c r="MO57" s="5">
        <v>3551</v>
      </c>
      <c r="MP57" s="5">
        <v>3706</v>
      </c>
      <c r="MQ57" s="5">
        <v>4739</v>
      </c>
      <c r="MR57" s="5">
        <v>5004</v>
      </c>
      <c r="MS57" s="5">
        <v>4231</v>
      </c>
      <c r="MT57" s="5">
        <v>4049</v>
      </c>
      <c r="MU57" s="5">
        <v>4067</v>
      </c>
      <c r="MV57" s="5">
        <v>3769</v>
      </c>
      <c r="MW57" s="5">
        <v>302</v>
      </c>
      <c r="MX57" s="5">
        <v>179</v>
      </c>
      <c r="MY57" s="5">
        <v>233</v>
      </c>
      <c r="MZ57" s="5">
        <v>0</v>
      </c>
      <c r="NA57" s="5">
        <v>0</v>
      </c>
      <c r="NB57" s="5">
        <v>0</v>
      </c>
      <c r="NC57" s="5">
        <v>0</v>
      </c>
      <c r="ND57" s="5">
        <v>0</v>
      </c>
      <c r="NE57" s="5" t="s">
        <v>220</v>
      </c>
      <c r="NF57" s="5" t="s">
        <v>220</v>
      </c>
      <c r="NG57" s="5" t="s">
        <v>220</v>
      </c>
      <c r="NH57" s="5" t="s">
        <v>220</v>
      </c>
      <c r="NI57" s="5" t="s">
        <v>220</v>
      </c>
      <c r="NJ57" s="5" t="s">
        <v>220</v>
      </c>
      <c r="NK57" s="5" t="s">
        <v>220</v>
      </c>
      <c r="NL57" s="5" t="s">
        <v>220</v>
      </c>
      <c r="NM57" s="5" t="s">
        <v>220</v>
      </c>
      <c r="NN57" s="5" t="s">
        <v>220</v>
      </c>
      <c r="NO57" s="5" t="s">
        <v>220</v>
      </c>
      <c r="NP57" s="5" t="s">
        <v>220</v>
      </c>
      <c r="NQ57" s="5" t="s">
        <v>220</v>
      </c>
      <c r="NR57" s="5" t="s">
        <v>220</v>
      </c>
      <c r="NS57" s="5" t="s">
        <v>220</v>
      </c>
      <c r="NT57" s="5" t="s">
        <v>220</v>
      </c>
      <c r="NU57" s="5" t="s">
        <v>220</v>
      </c>
      <c r="NV57" s="5" t="s">
        <v>220</v>
      </c>
      <c r="NW57" s="5">
        <v>0</v>
      </c>
      <c r="NX57" s="5">
        <v>0</v>
      </c>
      <c r="NY57" s="5">
        <v>0</v>
      </c>
      <c r="NZ57" s="5">
        <v>0</v>
      </c>
      <c r="OA57" s="5">
        <v>0</v>
      </c>
      <c r="OB57" s="5">
        <v>0</v>
      </c>
      <c r="OC57" s="5">
        <v>0</v>
      </c>
      <c r="OD57" s="5">
        <v>100</v>
      </c>
      <c r="OE57" s="5">
        <v>108</v>
      </c>
      <c r="OF57" s="5">
        <v>0</v>
      </c>
      <c r="OG57" s="5">
        <v>0</v>
      </c>
      <c r="OH57" s="5">
        <v>0</v>
      </c>
      <c r="OI57" s="5">
        <v>0</v>
      </c>
      <c r="OJ57" s="5">
        <v>0</v>
      </c>
      <c r="OK57" s="5" t="s">
        <v>220</v>
      </c>
      <c r="OL57" s="5" t="s">
        <v>220</v>
      </c>
      <c r="OM57" s="5" t="s">
        <v>220</v>
      </c>
      <c r="ON57" s="5" t="s">
        <v>220</v>
      </c>
      <c r="OO57" s="5" t="s">
        <v>220</v>
      </c>
      <c r="OP57" s="5" t="s">
        <v>220</v>
      </c>
      <c r="OQ57" s="5" t="s">
        <v>220</v>
      </c>
      <c r="OR57" s="5" t="s">
        <v>220</v>
      </c>
      <c r="OS57" s="5" t="s">
        <v>220</v>
      </c>
      <c r="OT57" s="5" t="s">
        <v>220</v>
      </c>
      <c r="OU57" s="5" t="s">
        <v>220</v>
      </c>
      <c r="OV57" s="5" t="s">
        <v>220</v>
      </c>
      <c r="OW57" s="5" t="s">
        <v>220</v>
      </c>
      <c r="OX57" s="5" t="s">
        <v>220</v>
      </c>
      <c r="OY57" s="5" t="s">
        <v>220</v>
      </c>
      <c r="OZ57" s="5" t="s">
        <v>220</v>
      </c>
      <c r="PA57" s="5" t="s">
        <v>220</v>
      </c>
      <c r="PB57" s="5" t="s">
        <v>220</v>
      </c>
      <c r="PC57" s="5">
        <v>35029</v>
      </c>
      <c r="PD57" s="5">
        <v>29299</v>
      </c>
      <c r="PE57" s="5">
        <v>28305</v>
      </c>
      <c r="PF57" s="5">
        <v>27199</v>
      </c>
      <c r="PG57" s="5">
        <v>27807</v>
      </c>
      <c r="PH57" s="5">
        <v>25330</v>
      </c>
      <c r="PI57" s="5">
        <v>25518</v>
      </c>
      <c r="PJ57" s="5">
        <v>24622</v>
      </c>
      <c r="PK57" s="5">
        <v>24180</v>
      </c>
      <c r="PL57" s="5">
        <v>22737</v>
      </c>
      <c r="PM57" s="5">
        <v>22316</v>
      </c>
      <c r="PN57" s="5">
        <v>21309</v>
      </c>
      <c r="PO57" s="5">
        <v>20475</v>
      </c>
      <c r="PP57" s="5">
        <v>18139</v>
      </c>
      <c r="PQ57" s="5">
        <v>18052</v>
      </c>
      <c r="PR57" s="5">
        <v>19610</v>
      </c>
      <c r="PS57" s="5">
        <v>20458</v>
      </c>
      <c r="PT57" s="5">
        <v>18743</v>
      </c>
      <c r="PU57" s="5">
        <v>16213</v>
      </c>
      <c r="PV57" s="5">
        <v>14239</v>
      </c>
      <c r="PW57" s="5">
        <v>12957</v>
      </c>
      <c r="PX57" s="5">
        <v>13179</v>
      </c>
      <c r="PY57" s="5">
        <v>16968</v>
      </c>
      <c r="PZ57" s="5">
        <v>18881</v>
      </c>
      <c r="QA57" s="5">
        <v>18324</v>
      </c>
      <c r="QB57" s="5">
        <v>17994</v>
      </c>
      <c r="QC57" s="5">
        <v>18682</v>
      </c>
      <c r="QD57" s="5">
        <v>16132</v>
      </c>
      <c r="QE57" s="5">
        <v>15862</v>
      </c>
      <c r="QF57" s="5">
        <v>15388</v>
      </c>
      <c r="QG57" s="5">
        <v>14747</v>
      </c>
      <c r="QH57" s="5">
        <v>14760</v>
      </c>
      <c r="QI57" s="5">
        <v>46961</v>
      </c>
      <c r="QJ57" s="5">
        <v>54712</v>
      </c>
      <c r="QK57" s="5">
        <v>56876</v>
      </c>
      <c r="QL57" s="5">
        <v>50323</v>
      </c>
      <c r="QM57" s="5">
        <v>56212</v>
      </c>
      <c r="QN57" s="5">
        <v>43475</v>
      </c>
      <c r="QO57" s="5">
        <v>33549</v>
      </c>
      <c r="QP57" s="5">
        <v>31393</v>
      </c>
      <c r="QQ57" s="5">
        <v>36502</v>
      </c>
      <c r="QR57" s="5">
        <v>33976</v>
      </c>
      <c r="QS57" s="5">
        <v>44657</v>
      </c>
      <c r="QT57" s="5">
        <v>92272</v>
      </c>
      <c r="QU57" s="5">
        <v>29732</v>
      </c>
      <c r="QV57" s="5">
        <v>26983</v>
      </c>
      <c r="QW57" s="5">
        <v>29740</v>
      </c>
      <c r="QX57" s="5">
        <v>29995</v>
      </c>
      <c r="QY57" s="5">
        <v>32677</v>
      </c>
      <c r="QZ57" s="5">
        <v>31819</v>
      </c>
      <c r="RA57" s="5">
        <v>41866</v>
      </c>
      <c r="RB57" s="5">
        <v>47650</v>
      </c>
      <c r="RC57" s="5">
        <v>37360</v>
      </c>
      <c r="RD57" s="5">
        <v>24219</v>
      </c>
      <c r="RE57" s="5">
        <v>26290</v>
      </c>
      <c r="RF57" s="5">
        <v>20686</v>
      </c>
      <c r="RG57" s="5">
        <v>21678</v>
      </c>
      <c r="RH57" s="5">
        <v>26979</v>
      </c>
      <c r="RI57" s="5">
        <v>25584</v>
      </c>
      <c r="RJ57" s="5">
        <v>23626</v>
      </c>
      <c r="RK57" s="5">
        <v>19623</v>
      </c>
      <c r="RL57" s="5">
        <v>19258</v>
      </c>
      <c r="RM57" s="5">
        <v>19368</v>
      </c>
      <c r="RN57" s="5">
        <v>19046</v>
      </c>
      <c r="RO57" s="5">
        <v>39255</v>
      </c>
      <c r="RP57" s="5">
        <v>38194</v>
      </c>
      <c r="RQ57" s="5">
        <v>36215</v>
      </c>
      <c r="RR57" s="5">
        <v>34220</v>
      </c>
      <c r="RS57" s="5">
        <v>35843</v>
      </c>
      <c r="RT57" s="5">
        <v>36880</v>
      </c>
      <c r="RU57" s="5">
        <v>38461</v>
      </c>
      <c r="RV57" s="5">
        <v>37264</v>
      </c>
      <c r="RW57" s="5">
        <v>35562</v>
      </c>
      <c r="RX57" s="5">
        <v>35991</v>
      </c>
      <c r="RY57" s="5">
        <v>47325</v>
      </c>
      <c r="RZ57" s="5">
        <v>39496</v>
      </c>
      <c r="SA57" s="5">
        <v>43380</v>
      </c>
      <c r="SB57" s="5">
        <v>44457</v>
      </c>
      <c r="SC57" s="5">
        <v>34728</v>
      </c>
      <c r="SD57" s="5">
        <v>43591</v>
      </c>
      <c r="SE57" s="5">
        <v>39074</v>
      </c>
      <c r="SF57" s="5">
        <v>35695</v>
      </c>
      <c r="SG57" s="5">
        <v>33680</v>
      </c>
      <c r="SH57" s="5">
        <v>26037</v>
      </c>
      <c r="SI57" s="5">
        <v>23662</v>
      </c>
      <c r="SJ57" s="5">
        <v>22415</v>
      </c>
      <c r="SK57" s="5">
        <v>22677</v>
      </c>
      <c r="SL57" s="5">
        <v>28923</v>
      </c>
      <c r="SM57" s="5">
        <v>34665</v>
      </c>
      <c r="SN57" s="5">
        <v>38717</v>
      </c>
      <c r="SO57" s="5">
        <v>28670</v>
      </c>
      <c r="SP57" s="5">
        <v>20528</v>
      </c>
      <c r="SQ57" s="5">
        <v>24210</v>
      </c>
      <c r="SR57" s="5">
        <v>25306</v>
      </c>
      <c r="SS57" s="5">
        <v>27710</v>
      </c>
      <c r="ST57" s="5">
        <v>27606</v>
      </c>
      <c r="SU57" s="5">
        <v>67315</v>
      </c>
      <c r="SV57" s="5">
        <v>69371</v>
      </c>
      <c r="SW57" s="5">
        <v>53392</v>
      </c>
      <c r="SX57" s="5">
        <v>66675</v>
      </c>
      <c r="SY57" s="5">
        <v>74662</v>
      </c>
      <c r="SZ57" s="5">
        <v>68221</v>
      </c>
      <c r="TA57" s="5">
        <v>41853</v>
      </c>
      <c r="TB57" s="5">
        <v>27324</v>
      </c>
      <c r="TC57" s="5">
        <v>12179</v>
      </c>
      <c r="TD57" s="5">
        <v>12252</v>
      </c>
      <c r="TE57" s="5">
        <v>9152</v>
      </c>
      <c r="TF57" s="5">
        <v>4960</v>
      </c>
      <c r="TG57" s="5">
        <v>6238</v>
      </c>
      <c r="TH57" s="5">
        <v>6665</v>
      </c>
      <c r="TI57" s="5">
        <v>5793</v>
      </c>
      <c r="TJ57" s="5">
        <v>5907</v>
      </c>
      <c r="TK57" s="5">
        <v>6730</v>
      </c>
      <c r="TL57" s="5">
        <v>5979</v>
      </c>
      <c r="TM57" s="5">
        <v>5356</v>
      </c>
      <c r="TN57" s="5">
        <v>8984</v>
      </c>
      <c r="TO57" s="5">
        <v>8477</v>
      </c>
      <c r="TP57" s="5">
        <v>6634</v>
      </c>
      <c r="TQ57" s="5">
        <v>7924</v>
      </c>
      <c r="TR57" s="5">
        <v>10534</v>
      </c>
      <c r="TS57" s="5">
        <v>8948</v>
      </c>
      <c r="TT57" s="5">
        <v>9509</v>
      </c>
      <c r="TU57" s="5">
        <v>9189</v>
      </c>
      <c r="TV57" s="5">
        <v>4923</v>
      </c>
      <c r="TW57" s="5">
        <v>3192</v>
      </c>
      <c r="TX57" s="5">
        <v>3273</v>
      </c>
      <c r="TY57" s="5">
        <v>3166</v>
      </c>
      <c r="TZ57" s="5">
        <v>3153</v>
      </c>
      <c r="UA57" s="5">
        <v>857</v>
      </c>
      <c r="UB57" s="5">
        <v>496</v>
      </c>
      <c r="UC57" s="5">
        <v>357</v>
      </c>
      <c r="UD57" s="5">
        <v>611</v>
      </c>
      <c r="UE57" s="5">
        <v>737</v>
      </c>
      <c r="UF57" s="5">
        <v>774</v>
      </c>
      <c r="UG57" s="5">
        <v>595</v>
      </c>
      <c r="UH57" s="5">
        <v>1070</v>
      </c>
      <c r="UI57" s="5">
        <v>1226</v>
      </c>
      <c r="UJ57" s="5">
        <v>1738</v>
      </c>
      <c r="UK57" s="5">
        <v>1509</v>
      </c>
      <c r="UL57" s="5">
        <v>1442</v>
      </c>
      <c r="UM57" s="5">
        <v>1464</v>
      </c>
      <c r="UN57" s="5">
        <v>1558</v>
      </c>
      <c r="UO57" s="5">
        <v>1905</v>
      </c>
      <c r="UP57" s="5">
        <v>2443</v>
      </c>
      <c r="UQ57" s="5">
        <v>666</v>
      </c>
      <c r="UR57" s="5">
        <v>1233</v>
      </c>
      <c r="US57" s="5">
        <v>1533</v>
      </c>
      <c r="UT57" s="5">
        <v>4217</v>
      </c>
      <c r="UU57" s="5">
        <v>5221</v>
      </c>
      <c r="UV57" s="5">
        <v>9000</v>
      </c>
      <c r="UW57" s="5">
        <v>9462</v>
      </c>
      <c r="UX57" s="5">
        <v>10837</v>
      </c>
      <c r="UY57" s="5">
        <v>10268</v>
      </c>
      <c r="UZ57" s="5">
        <v>8665</v>
      </c>
      <c r="VA57" s="5">
        <v>11090</v>
      </c>
      <c r="VB57" s="5">
        <v>6760</v>
      </c>
      <c r="VC57" s="5">
        <v>3806</v>
      </c>
      <c r="VD57" s="5">
        <v>4121</v>
      </c>
      <c r="VE57" s="5">
        <v>4801</v>
      </c>
      <c r="VF57" s="5">
        <v>3907</v>
      </c>
      <c r="VG57" s="5">
        <v>199780</v>
      </c>
      <c r="VH57" s="5">
        <v>175805</v>
      </c>
      <c r="VI57" s="5">
        <v>184596</v>
      </c>
      <c r="VJ57" s="5">
        <v>181954</v>
      </c>
      <c r="VK57" s="5">
        <v>193827</v>
      </c>
      <c r="VL57" s="5">
        <v>178636</v>
      </c>
      <c r="VM57" s="5">
        <v>187834</v>
      </c>
      <c r="VN57" s="5">
        <v>185177</v>
      </c>
      <c r="VO57" s="5">
        <v>159199</v>
      </c>
      <c r="VP57" s="5">
        <v>154486</v>
      </c>
      <c r="VQ57" s="5">
        <v>131457</v>
      </c>
      <c r="VR57" s="5">
        <v>124075</v>
      </c>
      <c r="VS57" s="5">
        <v>138810</v>
      </c>
      <c r="VT57" s="5">
        <v>138184</v>
      </c>
      <c r="VU57" s="5">
        <v>118397</v>
      </c>
      <c r="VV57" s="5">
        <v>98401</v>
      </c>
      <c r="VW57" s="5">
        <v>118269</v>
      </c>
      <c r="VX57" s="5">
        <v>278673</v>
      </c>
      <c r="VY57" s="5">
        <v>66654</v>
      </c>
      <c r="VZ57" s="5">
        <v>131096</v>
      </c>
      <c r="WA57" s="5">
        <v>123747</v>
      </c>
      <c r="WB57" s="5">
        <v>114916</v>
      </c>
      <c r="WC57" s="5">
        <v>113166</v>
      </c>
      <c r="WD57" s="5">
        <v>104574</v>
      </c>
      <c r="WE57" s="5">
        <v>111089</v>
      </c>
      <c r="WF57" s="5">
        <v>111974</v>
      </c>
      <c r="WG57" s="5">
        <v>97347</v>
      </c>
      <c r="WH57" s="5">
        <v>116839</v>
      </c>
      <c r="WI57" s="5">
        <v>129580</v>
      </c>
      <c r="WJ57" s="5">
        <v>107477</v>
      </c>
      <c r="WK57" s="5">
        <v>84172</v>
      </c>
      <c r="WL57" s="5">
        <v>91294</v>
      </c>
      <c r="WM57" s="5">
        <v>4633</v>
      </c>
      <c r="WN57" s="5">
        <v>3855</v>
      </c>
      <c r="WO57" s="5">
        <v>3518</v>
      </c>
      <c r="WP57" s="5">
        <v>3513</v>
      </c>
      <c r="WQ57" s="5">
        <v>3276</v>
      </c>
      <c r="WR57" s="5">
        <v>2546</v>
      </c>
      <c r="WS57" s="5">
        <v>2215</v>
      </c>
      <c r="WT57" s="5">
        <v>3641</v>
      </c>
      <c r="WU57" s="5">
        <v>2844</v>
      </c>
      <c r="WV57" s="5">
        <v>3405</v>
      </c>
      <c r="WW57" s="5">
        <v>3494</v>
      </c>
      <c r="WX57" s="5">
        <v>3336</v>
      </c>
      <c r="WY57" s="5">
        <v>3274</v>
      </c>
      <c r="WZ57" s="5">
        <v>3388</v>
      </c>
      <c r="XA57" s="5">
        <v>3185</v>
      </c>
      <c r="XB57" s="5">
        <v>2823</v>
      </c>
      <c r="XC57" s="5">
        <v>2753</v>
      </c>
      <c r="XD57" s="5">
        <v>5256</v>
      </c>
      <c r="XE57" s="5">
        <v>5119</v>
      </c>
      <c r="XF57" s="5">
        <v>6734</v>
      </c>
      <c r="XG57" s="5">
        <v>7332</v>
      </c>
      <c r="XH57" s="5">
        <v>3862</v>
      </c>
      <c r="XI57" s="5">
        <v>1676</v>
      </c>
      <c r="XJ57" s="5">
        <v>2512</v>
      </c>
      <c r="XK57" s="5">
        <v>2340</v>
      </c>
      <c r="XL57" s="5">
        <v>3029</v>
      </c>
      <c r="XM57" s="5">
        <v>2416</v>
      </c>
      <c r="XN57" s="5">
        <v>2279</v>
      </c>
      <c r="XO57" s="5">
        <v>2290</v>
      </c>
      <c r="XP57" s="5">
        <v>2196</v>
      </c>
      <c r="XQ57" s="5">
        <v>2313</v>
      </c>
      <c r="XR57" s="5">
        <v>2221</v>
      </c>
      <c r="XS57" s="2">
        <v>814</v>
      </c>
      <c r="XT57" s="3" t="s">
        <v>222</v>
      </c>
      <c r="XU57" s="3" t="s">
        <v>222</v>
      </c>
      <c r="XV57" s="3" t="s">
        <v>222</v>
      </c>
      <c r="XW57" s="3" t="s">
        <v>221</v>
      </c>
      <c r="XX57" s="3" t="s">
        <v>222</v>
      </c>
      <c r="XY57" s="3" t="s">
        <v>222</v>
      </c>
      <c r="XZ57" s="3" t="s">
        <v>254</v>
      </c>
    </row>
    <row r="58" spans="1:650" x14ac:dyDescent="0.3">
      <c r="A58" s="1" t="s">
        <v>56</v>
      </c>
      <c r="B58" s="2">
        <v>4057084</v>
      </c>
      <c r="C58" s="5" t="s">
        <v>220</v>
      </c>
      <c r="D58" s="5" t="s">
        <v>220</v>
      </c>
      <c r="E58" s="5" t="s">
        <v>220</v>
      </c>
      <c r="F58" s="5" t="s">
        <v>220</v>
      </c>
      <c r="G58" s="5">
        <v>5975</v>
      </c>
      <c r="H58" s="5">
        <v>6208</v>
      </c>
      <c r="I58" s="5">
        <v>9565</v>
      </c>
      <c r="J58" s="5">
        <v>7171</v>
      </c>
      <c r="K58" s="5">
        <v>1069</v>
      </c>
      <c r="L58" s="5">
        <v>10305</v>
      </c>
      <c r="M58" s="5">
        <v>8173</v>
      </c>
      <c r="N58" s="5">
        <v>15139</v>
      </c>
      <c r="O58" s="5">
        <v>6796</v>
      </c>
      <c r="P58" s="5">
        <v>26387</v>
      </c>
      <c r="Q58" s="5">
        <v>9429</v>
      </c>
      <c r="R58" s="5">
        <v>36172</v>
      </c>
      <c r="S58" s="5">
        <v>42645</v>
      </c>
      <c r="T58" s="5">
        <v>43097</v>
      </c>
      <c r="U58" s="5">
        <v>12038</v>
      </c>
      <c r="V58" s="5">
        <v>34954</v>
      </c>
      <c r="W58" s="5">
        <v>6581</v>
      </c>
      <c r="X58" s="5">
        <v>3495</v>
      </c>
      <c r="Y58" s="5">
        <v>682</v>
      </c>
      <c r="Z58" s="5">
        <v>0</v>
      </c>
      <c r="AA58" s="5">
        <v>0</v>
      </c>
      <c r="AB58" s="5">
        <v>0</v>
      </c>
      <c r="AC58" s="5">
        <v>0</v>
      </c>
      <c r="AD58" s="5">
        <v>0</v>
      </c>
      <c r="AE58" s="5">
        <v>-138</v>
      </c>
      <c r="AF58" s="5">
        <v>0</v>
      </c>
      <c r="AG58" s="5">
        <v>0</v>
      </c>
      <c r="AH58" s="5">
        <v>0</v>
      </c>
      <c r="AI58" s="5" t="s">
        <v>220</v>
      </c>
      <c r="AJ58" s="5" t="s">
        <v>220</v>
      </c>
      <c r="AK58" s="5" t="s">
        <v>220</v>
      </c>
      <c r="AL58" s="5" t="s">
        <v>220</v>
      </c>
      <c r="AM58" s="5">
        <v>68834</v>
      </c>
      <c r="AN58" s="5">
        <v>62450</v>
      </c>
      <c r="AO58" s="5">
        <v>45775</v>
      </c>
      <c r="AP58" s="5">
        <v>44098</v>
      </c>
      <c r="AQ58" s="5">
        <v>58168</v>
      </c>
      <c r="AR58" s="5">
        <v>29000</v>
      </c>
      <c r="AS58" s="5">
        <v>270881</v>
      </c>
      <c r="AT58" s="5">
        <v>191595</v>
      </c>
      <c r="AU58" s="5">
        <v>16954</v>
      </c>
      <c r="AV58" s="5">
        <v>31755</v>
      </c>
      <c r="AW58" s="5">
        <v>30932</v>
      </c>
      <c r="AX58" s="5">
        <v>-51301</v>
      </c>
      <c r="AY58" s="5">
        <v>107418</v>
      </c>
      <c r="AZ58" s="5">
        <v>20697</v>
      </c>
      <c r="BA58" s="5">
        <v>37763</v>
      </c>
      <c r="BB58" s="5">
        <v>75746</v>
      </c>
      <c r="BC58" s="5">
        <v>11938</v>
      </c>
      <c r="BD58" s="5">
        <v>15672</v>
      </c>
      <c r="BE58" s="5">
        <v>46119</v>
      </c>
      <c r="BF58" s="5">
        <v>45383</v>
      </c>
      <c r="BG58" s="5">
        <v>18703</v>
      </c>
      <c r="BH58" s="5">
        <v>33573</v>
      </c>
      <c r="BI58" s="5">
        <v>7354</v>
      </c>
      <c r="BJ58" s="5">
        <v>33232</v>
      </c>
      <c r="BK58" s="5">
        <v>11095</v>
      </c>
      <c r="BL58" s="5">
        <v>13413</v>
      </c>
      <c r="BM58" s="5">
        <v>9405</v>
      </c>
      <c r="BN58" s="5">
        <v>3504</v>
      </c>
      <c r="BO58" s="5" t="s">
        <v>220</v>
      </c>
      <c r="BP58" s="5" t="s">
        <v>220</v>
      </c>
      <c r="BQ58" s="5" t="s">
        <v>220</v>
      </c>
      <c r="BR58" s="5" t="s">
        <v>220</v>
      </c>
      <c r="BS58" s="5">
        <v>56431</v>
      </c>
      <c r="BT58" s="5">
        <v>82375</v>
      </c>
      <c r="BU58" s="5">
        <v>96753</v>
      </c>
      <c r="BV58" s="5">
        <v>80471</v>
      </c>
      <c r="BW58" s="5">
        <v>57461</v>
      </c>
      <c r="BX58" s="5">
        <v>51327</v>
      </c>
      <c r="BY58" s="5">
        <v>40832</v>
      </c>
      <c r="BZ58" s="5">
        <v>40776</v>
      </c>
      <c r="CA58" s="5">
        <v>29767</v>
      </c>
      <c r="CB58" s="5">
        <v>72394</v>
      </c>
      <c r="CC58" s="5">
        <v>141864</v>
      </c>
      <c r="CD58" s="5">
        <v>85315</v>
      </c>
      <c r="CE58" s="5">
        <v>100834</v>
      </c>
      <c r="CF58" s="5">
        <v>44801</v>
      </c>
      <c r="CG58" s="5">
        <v>61925</v>
      </c>
      <c r="CH58" s="5">
        <v>45321</v>
      </c>
      <c r="CI58" s="5">
        <v>30207</v>
      </c>
      <c r="CJ58" s="5">
        <v>27299</v>
      </c>
      <c r="CK58" s="5">
        <v>49502</v>
      </c>
      <c r="CL58" s="5">
        <v>25077</v>
      </c>
      <c r="CM58" s="5">
        <v>11199</v>
      </c>
      <c r="CN58" s="5">
        <v>4761</v>
      </c>
      <c r="CO58" s="5">
        <v>13214</v>
      </c>
      <c r="CP58" s="5">
        <v>12260</v>
      </c>
      <c r="CQ58" s="5">
        <v>13673</v>
      </c>
      <c r="CR58" s="5">
        <v>6328</v>
      </c>
      <c r="CS58" s="5">
        <v>3401</v>
      </c>
      <c r="CT58" s="5">
        <v>3936</v>
      </c>
      <c r="CU58" s="5" t="s">
        <v>220</v>
      </c>
      <c r="CV58" s="5" t="s">
        <v>220</v>
      </c>
      <c r="CW58" s="5" t="s">
        <v>220</v>
      </c>
      <c r="CX58" s="5" t="s">
        <v>220</v>
      </c>
      <c r="CY58" s="5">
        <v>41746</v>
      </c>
      <c r="CZ58" s="5">
        <v>80050</v>
      </c>
      <c r="DA58" s="5">
        <v>29597</v>
      </c>
      <c r="DB58" s="5">
        <v>108853</v>
      </c>
      <c r="DC58" s="5">
        <v>62564</v>
      </c>
      <c r="DD58" s="5">
        <v>-27531</v>
      </c>
      <c r="DE58" s="5">
        <v>156636</v>
      </c>
      <c r="DF58" s="5">
        <v>62175</v>
      </c>
      <c r="DG58" s="5">
        <v>106297</v>
      </c>
      <c r="DH58" s="5">
        <v>163066</v>
      </c>
      <c r="DI58" s="5">
        <v>117983</v>
      </c>
      <c r="DJ58" s="5">
        <v>130530</v>
      </c>
      <c r="DK58" s="5">
        <v>91403</v>
      </c>
      <c r="DL58" s="5">
        <v>120169</v>
      </c>
      <c r="DM58" s="5">
        <v>108522</v>
      </c>
      <c r="DN58" s="5">
        <v>103262</v>
      </c>
      <c r="DO58" s="5">
        <v>91992</v>
      </c>
      <c r="DP58" s="5">
        <v>54830</v>
      </c>
      <c r="DQ58" s="5">
        <v>63135</v>
      </c>
      <c r="DR58" s="5">
        <v>74121</v>
      </c>
      <c r="DS58" s="5">
        <v>72257</v>
      </c>
      <c r="DT58" s="5">
        <v>66303</v>
      </c>
      <c r="DU58" s="5">
        <v>64318</v>
      </c>
      <c r="DV58" s="5">
        <v>47281</v>
      </c>
      <c r="DW58" s="5">
        <v>46099</v>
      </c>
      <c r="DX58" s="5">
        <v>41879</v>
      </c>
      <c r="DY58" s="5">
        <v>30705</v>
      </c>
      <c r="DZ58" s="5">
        <v>28794</v>
      </c>
      <c r="EA58" s="5" t="s">
        <v>220</v>
      </c>
      <c r="EB58" s="5" t="s">
        <v>220</v>
      </c>
      <c r="EC58" s="5" t="s">
        <v>220</v>
      </c>
      <c r="ED58" s="5" t="s">
        <v>220</v>
      </c>
      <c r="EE58" s="5">
        <v>16138</v>
      </c>
      <c r="EF58" s="5">
        <v>2477</v>
      </c>
      <c r="EG58" s="5">
        <v>3912</v>
      </c>
      <c r="EH58" s="5">
        <v>3548</v>
      </c>
      <c r="EI58" s="5">
        <v>15343</v>
      </c>
      <c r="EJ58" s="5">
        <v>11957</v>
      </c>
      <c r="EK58" s="5">
        <v>12393</v>
      </c>
      <c r="EL58" s="5">
        <v>13426</v>
      </c>
      <c r="EM58" s="5">
        <v>12905</v>
      </c>
      <c r="EN58" s="5">
        <v>8058</v>
      </c>
      <c r="EO58" s="5">
        <v>6239</v>
      </c>
      <c r="EP58" s="5">
        <v>6368</v>
      </c>
      <c r="EQ58" s="5">
        <v>13220</v>
      </c>
      <c r="ER58" s="5">
        <v>14297</v>
      </c>
      <c r="ES58" s="5">
        <v>9348</v>
      </c>
      <c r="ET58" s="5">
        <v>12343</v>
      </c>
      <c r="EU58" s="5">
        <v>6086</v>
      </c>
      <c r="EV58" s="5">
        <v>7136</v>
      </c>
      <c r="EW58" s="5">
        <v>4459</v>
      </c>
      <c r="EX58" s="5">
        <v>44103</v>
      </c>
      <c r="EY58" s="5">
        <v>26244</v>
      </c>
      <c r="EZ58" s="5">
        <v>3167</v>
      </c>
      <c r="FA58" s="5">
        <v>5866</v>
      </c>
      <c r="FB58" s="5">
        <v>5624</v>
      </c>
      <c r="FC58" s="5">
        <v>4987</v>
      </c>
      <c r="FD58" s="5">
        <v>-9759</v>
      </c>
      <c r="FE58" s="5">
        <v>1807</v>
      </c>
      <c r="FF58" s="5">
        <v>1034</v>
      </c>
      <c r="FG58" s="5" t="s">
        <v>220</v>
      </c>
      <c r="FH58" s="5" t="s">
        <v>220</v>
      </c>
      <c r="FI58" s="5" t="s">
        <v>220</v>
      </c>
      <c r="FJ58" s="5" t="s">
        <v>220</v>
      </c>
      <c r="FK58" s="5">
        <v>0</v>
      </c>
      <c r="FL58" s="5">
        <v>0</v>
      </c>
      <c r="FM58" s="5">
        <v>0</v>
      </c>
      <c r="FN58" s="5">
        <v>0</v>
      </c>
      <c r="FO58" s="5">
        <v>0</v>
      </c>
      <c r="FP58" s="5">
        <v>0</v>
      </c>
      <c r="FQ58" s="5">
        <v>4803</v>
      </c>
      <c r="FR58" s="5">
        <v>0</v>
      </c>
      <c r="FS58" s="5">
        <v>0</v>
      </c>
      <c r="FT58" s="5">
        <v>0</v>
      </c>
      <c r="FU58" s="5" t="s">
        <v>220</v>
      </c>
      <c r="FV58" s="5" t="s">
        <v>220</v>
      </c>
      <c r="FW58" s="5" t="s">
        <v>220</v>
      </c>
      <c r="FX58" s="5" t="s">
        <v>220</v>
      </c>
      <c r="FY58" s="5" t="s">
        <v>220</v>
      </c>
      <c r="FZ58" s="5" t="s">
        <v>220</v>
      </c>
      <c r="GA58" s="5" t="s">
        <v>220</v>
      </c>
      <c r="GB58" s="5" t="s">
        <v>220</v>
      </c>
      <c r="GC58" s="5" t="s">
        <v>220</v>
      </c>
      <c r="GD58" s="5" t="s">
        <v>220</v>
      </c>
      <c r="GE58" s="5" t="s">
        <v>220</v>
      </c>
      <c r="GF58" s="5" t="s">
        <v>220</v>
      </c>
      <c r="GG58" s="5" t="s">
        <v>220</v>
      </c>
      <c r="GH58" s="5" t="s">
        <v>220</v>
      </c>
      <c r="GI58" s="5" t="s">
        <v>220</v>
      </c>
      <c r="GJ58" s="5" t="s">
        <v>220</v>
      </c>
      <c r="GK58" s="5" t="s">
        <v>220</v>
      </c>
      <c r="GL58" s="5" t="s">
        <v>220</v>
      </c>
      <c r="GM58" s="5" t="s">
        <v>220</v>
      </c>
      <c r="GN58" s="5" t="s">
        <v>220</v>
      </c>
      <c r="GO58" s="5" t="s">
        <v>220</v>
      </c>
      <c r="GP58" s="5" t="s">
        <v>220</v>
      </c>
      <c r="GQ58" s="5">
        <v>189126</v>
      </c>
      <c r="GR58" s="5">
        <v>233560</v>
      </c>
      <c r="GS58" s="5">
        <v>185602</v>
      </c>
      <c r="GT58" s="5">
        <v>244140</v>
      </c>
      <c r="GU58" s="5">
        <v>194605</v>
      </c>
      <c r="GV58" s="5">
        <v>75057</v>
      </c>
      <c r="GW58" s="5">
        <v>493717</v>
      </c>
      <c r="GX58" s="5">
        <v>323111</v>
      </c>
      <c r="GY58" s="5">
        <v>172720</v>
      </c>
      <c r="GZ58" s="5">
        <v>301660</v>
      </c>
      <c r="HA58" s="5">
        <v>306447</v>
      </c>
      <c r="HB58" s="5">
        <v>207085</v>
      </c>
      <c r="HC58" s="5">
        <v>355520</v>
      </c>
      <c r="HD58" s="5">
        <v>243061</v>
      </c>
      <c r="HE58" s="5">
        <v>229596</v>
      </c>
      <c r="HF58" s="5">
        <v>271625</v>
      </c>
      <c r="HG58" s="5">
        <v>146804</v>
      </c>
      <c r="HH58" s="5">
        <v>108431</v>
      </c>
      <c r="HI58" s="5">
        <v>163898</v>
      </c>
      <c r="HJ58" s="5">
        <v>188685</v>
      </c>
      <c r="HK58" s="5">
        <v>128403</v>
      </c>
      <c r="HL58" s="5">
        <v>107803</v>
      </c>
      <c r="HM58" s="5">
        <v>90753</v>
      </c>
      <c r="HN58" s="5">
        <v>98396</v>
      </c>
      <c r="HO58" s="5">
        <v>94729</v>
      </c>
      <c r="HP58" s="5">
        <v>51860</v>
      </c>
      <c r="HQ58" s="5">
        <v>45318</v>
      </c>
      <c r="HR58" s="5">
        <v>37264</v>
      </c>
      <c r="HS58" s="5" t="s">
        <v>220</v>
      </c>
      <c r="HT58" s="5" t="s">
        <v>220</v>
      </c>
      <c r="HU58" s="5" t="s">
        <v>220</v>
      </c>
      <c r="HV58" s="5" t="s">
        <v>220</v>
      </c>
      <c r="HW58" s="5">
        <v>798325</v>
      </c>
      <c r="HX58" s="5">
        <v>1259620</v>
      </c>
      <c r="HY58" s="5">
        <v>1085825</v>
      </c>
      <c r="HZ58" s="5">
        <v>827867</v>
      </c>
      <c r="IA58" s="5">
        <v>1273062</v>
      </c>
      <c r="IB58" s="5">
        <v>1207793</v>
      </c>
      <c r="IC58" s="5">
        <v>1030576</v>
      </c>
      <c r="ID58" s="5">
        <v>1895399</v>
      </c>
      <c r="IE58" s="5">
        <v>2254772</v>
      </c>
      <c r="IF58" s="5">
        <v>2437748</v>
      </c>
      <c r="IG58" s="5">
        <v>2208292</v>
      </c>
      <c r="IH58" s="5">
        <v>1784185</v>
      </c>
      <c r="II58" s="5">
        <v>1575894</v>
      </c>
      <c r="IJ58" s="5">
        <v>1121337</v>
      </c>
      <c r="IK58" s="5">
        <v>1566412</v>
      </c>
      <c r="IL58" s="5">
        <v>1408021</v>
      </c>
      <c r="IM58" s="5">
        <v>1062647</v>
      </c>
      <c r="IN58" s="5">
        <v>916543</v>
      </c>
      <c r="IO58" s="5">
        <v>931973</v>
      </c>
      <c r="IP58" s="5">
        <v>623818</v>
      </c>
      <c r="IQ58" s="5">
        <v>756919</v>
      </c>
      <c r="IR58" s="5">
        <v>782495</v>
      </c>
      <c r="IS58" s="5">
        <v>750007</v>
      </c>
      <c r="IT58" s="5">
        <v>680837</v>
      </c>
      <c r="IU58" s="5">
        <v>675265</v>
      </c>
      <c r="IV58" s="5">
        <v>714129</v>
      </c>
      <c r="IW58" s="5">
        <v>704078</v>
      </c>
      <c r="IX58" s="5">
        <v>712837</v>
      </c>
      <c r="IY58" s="5" t="s">
        <v>220</v>
      </c>
      <c r="IZ58" s="5" t="s">
        <v>220</v>
      </c>
      <c r="JA58" s="5" t="s">
        <v>220</v>
      </c>
      <c r="JB58" s="5" t="s">
        <v>220</v>
      </c>
      <c r="JC58" s="5">
        <v>64015</v>
      </c>
      <c r="JD58" s="5">
        <v>86695</v>
      </c>
      <c r="JE58" s="5">
        <v>85654</v>
      </c>
      <c r="JF58" s="5">
        <v>80358</v>
      </c>
      <c r="JG58" s="5">
        <v>71396</v>
      </c>
      <c r="JH58" s="5">
        <v>89077</v>
      </c>
      <c r="JI58" s="5">
        <v>74375</v>
      </c>
      <c r="JJ58" s="5">
        <v>70370</v>
      </c>
      <c r="JK58" s="5">
        <v>98549</v>
      </c>
      <c r="JL58" s="5">
        <v>87921</v>
      </c>
      <c r="JM58" s="5">
        <v>88132</v>
      </c>
      <c r="JN58" s="5">
        <v>79385</v>
      </c>
      <c r="JO58" s="5">
        <v>78271</v>
      </c>
      <c r="JP58" s="5">
        <v>77343</v>
      </c>
      <c r="JQ58" s="5">
        <v>70860</v>
      </c>
      <c r="JR58" s="5">
        <v>79953</v>
      </c>
      <c r="JS58" s="5">
        <v>79374</v>
      </c>
      <c r="JT58" s="5">
        <v>73709</v>
      </c>
      <c r="JU58" s="5">
        <v>62272</v>
      </c>
      <c r="JV58" s="5">
        <v>64717</v>
      </c>
      <c r="JW58" s="5">
        <v>66335</v>
      </c>
      <c r="JX58" s="5">
        <v>78768</v>
      </c>
      <c r="JY58" s="5">
        <v>85158</v>
      </c>
      <c r="JZ58" s="5">
        <v>109098</v>
      </c>
      <c r="KA58" s="5">
        <v>89906</v>
      </c>
      <c r="KB58" s="5">
        <v>80375</v>
      </c>
      <c r="KC58" s="5">
        <v>77446</v>
      </c>
      <c r="KD58" s="5">
        <v>58829</v>
      </c>
      <c r="KE58" s="5" t="s">
        <v>220</v>
      </c>
      <c r="KF58" s="5" t="s">
        <v>220</v>
      </c>
      <c r="KG58" s="5" t="s">
        <v>220</v>
      </c>
      <c r="KH58" s="5" t="s">
        <v>220</v>
      </c>
      <c r="KI58" s="5">
        <v>21053</v>
      </c>
      <c r="KJ58" s="5">
        <v>25833</v>
      </c>
      <c r="KK58" s="5">
        <v>19112</v>
      </c>
      <c r="KL58" s="5">
        <v>18836</v>
      </c>
      <c r="KM58" s="5">
        <v>27625</v>
      </c>
      <c r="KN58" s="5">
        <v>27279</v>
      </c>
      <c r="KO58" s="5">
        <v>28527</v>
      </c>
      <c r="KP58" s="5">
        <v>29909</v>
      </c>
      <c r="KQ58" s="5">
        <v>30929</v>
      </c>
      <c r="KR58" s="5">
        <v>19815</v>
      </c>
      <c r="KS58" s="5">
        <v>28373</v>
      </c>
      <c r="KT58" s="5">
        <v>28958</v>
      </c>
      <c r="KU58" s="5">
        <v>30358</v>
      </c>
      <c r="KV58" s="5">
        <v>29412</v>
      </c>
      <c r="KW58" s="5">
        <v>33618</v>
      </c>
      <c r="KX58" s="5">
        <v>30085</v>
      </c>
      <c r="KY58" s="5">
        <v>29347</v>
      </c>
      <c r="KZ58" s="5">
        <v>29967</v>
      </c>
      <c r="LA58" s="5">
        <v>30536</v>
      </c>
      <c r="LB58" s="5">
        <v>0</v>
      </c>
      <c r="LC58" s="5">
        <v>28622</v>
      </c>
      <c r="LD58" s="5">
        <v>17236</v>
      </c>
      <c r="LE58" s="5">
        <v>8923</v>
      </c>
      <c r="LF58" s="5">
        <v>8830</v>
      </c>
      <c r="LG58" s="5">
        <v>8065</v>
      </c>
      <c r="LH58" s="5">
        <v>7551</v>
      </c>
      <c r="LI58" s="5">
        <v>6868</v>
      </c>
      <c r="LJ58" s="5">
        <v>6589</v>
      </c>
      <c r="LK58" s="5" t="s">
        <v>220</v>
      </c>
      <c r="LL58" s="5" t="s">
        <v>220</v>
      </c>
      <c r="LM58" s="5" t="s">
        <v>220</v>
      </c>
      <c r="LN58" s="5" t="s">
        <v>220</v>
      </c>
      <c r="LO58" s="5">
        <v>7775</v>
      </c>
      <c r="LP58" s="5">
        <v>9569</v>
      </c>
      <c r="LQ58" s="5">
        <v>8940</v>
      </c>
      <c r="LR58" s="5">
        <v>8184</v>
      </c>
      <c r="LS58" s="5">
        <v>8887</v>
      </c>
      <c r="LT58" s="5">
        <v>9254</v>
      </c>
      <c r="LU58" s="5">
        <v>8346</v>
      </c>
      <c r="LV58" s="5">
        <v>8059</v>
      </c>
      <c r="LW58" s="5">
        <v>13484</v>
      </c>
      <c r="LX58" s="5">
        <v>14029</v>
      </c>
      <c r="LY58" s="5">
        <v>12546</v>
      </c>
      <c r="LZ58" s="5">
        <v>11919</v>
      </c>
      <c r="MA58" s="5">
        <v>9988</v>
      </c>
      <c r="MB58" s="5">
        <v>10004</v>
      </c>
      <c r="MC58" s="5">
        <v>10041</v>
      </c>
      <c r="MD58" s="5">
        <v>12677</v>
      </c>
      <c r="ME58" s="5">
        <v>11420</v>
      </c>
      <c r="MF58" s="5">
        <v>11870</v>
      </c>
      <c r="MG58" s="5">
        <v>11522</v>
      </c>
      <c r="MH58" s="5">
        <v>0</v>
      </c>
      <c r="MI58" s="5">
        <v>7283</v>
      </c>
      <c r="MJ58" s="5">
        <v>8447</v>
      </c>
      <c r="MK58" s="5">
        <v>14320</v>
      </c>
      <c r="ML58" s="5">
        <v>14363</v>
      </c>
      <c r="MM58" s="5">
        <v>12251</v>
      </c>
      <c r="MN58" s="5">
        <v>15497</v>
      </c>
      <c r="MO58" s="5">
        <v>9853</v>
      </c>
      <c r="MP58" s="5">
        <v>9400</v>
      </c>
      <c r="MQ58" s="5" t="s">
        <v>220</v>
      </c>
      <c r="MR58" s="5" t="s">
        <v>220</v>
      </c>
      <c r="MS58" s="5" t="s">
        <v>220</v>
      </c>
      <c r="MT58" s="5" t="s">
        <v>220</v>
      </c>
      <c r="MU58" s="5">
        <v>2563</v>
      </c>
      <c r="MV58" s="5">
        <v>2915</v>
      </c>
      <c r="MW58" s="5">
        <v>224</v>
      </c>
      <c r="MX58" s="5">
        <v>62</v>
      </c>
      <c r="MY58" s="5">
        <v>81</v>
      </c>
      <c r="MZ58" s="5">
        <v>0</v>
      </c>
      <c r="NA58" s="5">
        <v>0</v>
      </c>
      <c r="NB58" s="5">
        <v>0</v>
      </c>
      <c r="NC58" s="5">
        <v>0</v>
      </c>
      <c r="ND58" s="5">
        <v>0</v>
      </c>
      <c r="NE58" s="5" t="s">
        <v>220</v>
      </c>
      <c r="NF58" s="5" t="s">
        <v>220</v>
      </c>
      <c r="NG58" s="5" t="s">
        <v>220</v>
      </c>
      <c r="NH58" s="5" t="s">
        <v>220</v>
      </c>
      <c r="NI58" s="5" t="s">
        <v>220</v>
      </c>
      <c r="NJ58" s="5" t="s">
        <v>220</v>
      </c>
      <c r="NK58" s="5" t="s">
        <v>220</v>
      </c>
      <c r="NL58" s="5" t="s">
        <v>220</v>
      </c>
      <c r="NM58" s="5" t="s">
        <v>220</v>
      </c>
      <c r="NN58" s="5" t="s">
        <v>220</v>
      </c>
      <c r="NO58" s="5" t="s">
        <v>220</v>
      </c>
      <c r="NP58" s="5" t="s">
        <v>220</v>
      </c>
      <c r="NQ58" s="5" t="s">
        <v>220</v>
      </c>
      <c r="NR58" s="5" t="s">
        <v>220</v>
      </c>
      <c r="NS58" s="5" t="s">
        <v>220</v>
      </c>
      <c r="NT58" s="5" t="s">
        <v>220</v>
      </c>
      <c r="NU58" s="5" t="s">
        <v>220</v>
      </c>
      <c r="NV58" s="5" t="s">
        <v>220</v>
      </c>
      <c r="NW58" s="5" t="s">
        <v>220</v>
      </c>
      <c r="NX58" s="5" t="s">
        <v>220</v>
      </c>
      <c r="NY58" s="5" t="s">
        <v>220</v>
      </c>
      <c r="NZ58" s="5" t="s">
        <v>220</v>
      </c>
      <c r="OA58" s="5">
        <v>0</v>
      </c>
      <c r="OB58" s="5">
        <v>0</v>
      </c>
      <c r="OC58" s="5">
        <v>0</v>
      </c>
      <c r="OD58" s="5">
        <v>35</v>
      </c>
      <c r="OE58" s="5">
        <v>37</v>
      </c>
      <c r="OF58" s="5">
        <v>0</v>
      </c>
      <c r="OG58" s="5">
        <v>0</v>
      </c>
      <c r="OH58" s="5">
        <v>0</v>
      </c>
      <c r="OI58" s="5">
        <v>0</v>
      </c>
      <c r="OJ58" s="5">
        <v>0</v>
      </c>
      <c r="OK58" s="5" t="s">
        <v>220</v>
      </c>
      <c r="OL58" s="5" t="s">
        <v>220</v>
      </c>
      <c r="OM58" s="5" t="s">
        <v>220</v>
      </c>
      <c r="ON58" s="5" t="s">
        <v>220</v>
      </c>
      <c r="OO58" s="5" t="s">
        <v>220</v>
      </c>
      <c r="OP58" s="5" t="s">
        <v>220</v>
      </c>
      <c r="OQ58" s="5" t="s">
        <v>220</v>
      </c>
      <c r="OR58" s="5" t="s">
        <v>220</v>
      </c>
      <c r="OS58" s="5" t="s">
        <v>220</v>
      </c>
      <c r="OT58" s="5" t="s">
        <v>220</v>
      </c>
      <c r="OU58" s="5" t="s">
        <v>220</v>
      </c>
      <c r="OV58" s="5" t="s">
        <v>220</v>
      </c>
      <c r="OW58" s="5" t="s">
        <v>220</v>
      </c>
      <c r="OX58" s="5" t="s">
        <v>220</v>
      </c>
      <c r="OY58" s="5" t="s">
        <v>220</v>
      </c>
      <c r="OZ58" s="5" t="s">
        <v>220</v>
      </c>
      <c r="PA58" s="5" t="s">
        <v>220</v>
      </c>
      <c r="PB58" s="5" t="s">
        <v>220</v>
      </c>
      <c r="PC58" s="5" t="s">
        <v>220</v>
      </c>
      <c r="PD58" s="5" t="s">
        <v>220</v>
      </c>
      <c r="PE58" s="5" t="s">
        <v>220</v>
      </c>
      <c r="PF58" s="5" t="s">
        <v>220</v>
      </c>
      <c r="PG58" s="5">
        <v>8772</v>
      </c>
      <c r="PH58" s="5">
        <v>10814</v>
      </c>
      <c r="PI58" s="5">
        <v>11236</v>
      </c>
      <c r="PJ58" s="5">
        <v>10859</v>
      </c>
      <c r="PK58" s="5">
        <v>11152</v>
      </c>
      <c r="PL58" s="5">
        <v>11452</v>
      </c>
      <c r="PM58" s="5">
        <v>11046</v>
      </c>
      <c r="PN58" s="5">
        <v>11293</v>
      </c>
      <c r="PO58" s="5">
        <v>30188</v>
      </c>
      <c r="PP58" s="5">
        <v>26019</v>
      </c>
      <c r="PQ58" s="5">
        <v>23735</v>
      </c>
      <c r="PR58" s="5">
        <v>25437</v>
      </c>
      <c r="PS58" s="5">
        <v>29481</v>
      </c>
      <c r="PT58" s="5">
        <v>25324</v>
      </c>
      <c r="PU58" s="5">
        <v>23725</v>
      </c>
      <c r="PV58" s="5">
        <v>18337</v>
      </c>
      <c r="PW58" s="5">
        <v>13066</v>
      </c>
      <c r="PX58" s="5">
        <v>12030</v>
      </c>
      <c r="PY58" s="5">
        <v>18197</v>
      </c>
      <c r="PZ58" s="5">
        <v>0</v>
      </c>
      <c r="QA58" s="5">
        <v>17161</v>
      </c>
      <c r="QB58" s="5">
        <v>12886</v>
      </c>
      <c r="QC58" s="5">
        <v>20187</v>
      </c>
      <c r="QD58" s="5">
        <v>18801</v>
      </c>
      <c r="QE58" s="5">
        <v>20474</v>
      </c>
      <c r="QF58" s="5">
        <v>20779</v>
      </c>
      <c r="QG58" s="5">
        <v>21748</v>
      </c>
      <c r="QH58" s="5">
        <v>18315</v>
      </c>
      <c r="QI58" s="5" t="s">
        <v>220</v>
      </c>
      <c r="QJ58" s="5" t="s">
        <v>220</v>
      </c>
      <c r="QK58" s="5" t="s">
        <v>220</v>
      </c>
      <c r="QL58" s="5" t="s">
        <v>220</v>
      </c>
      <c r="QM58" s="5">
        <v>12895</v>
      </c>
      <c r="QN58" s="5">
        <v>14583</v>
      </c>
      <c r="QO58" s="5">
        <v>15017</v>
      </c>
      <c r="QP58" s="5">
        <v>13355</v>
      </c>
      <c r="QQ58" s="5">
        <v>14909</v>
      </c>
      <c r="QR58" s="5">
        <v>14136</v>
      </c>
      <c r="QS58" s="5">
        <v>12686</v>
      </c>
      <c r="QT58" s="5">
        <v>12232</v>
      </c>
      <c r="QU58" s="5">
        <v>27567</v>
      </c>
      <c r="QV58" s="5">
        <v>33796</v>
      </c>
      <c r="QW58" s="5">
        <v>27279</v>
      </c>
      <c r="QX58" s="5">
        <v>31175</v>
      </c>
      <c r="QY58" s="5">
        <v>32804</v>
      </c>
      <c r="QZ58" s="5">
        <v>33513</v>
      </c>
      <c r="RA58" s="5">
        <v>35508</v>
      </c>
      <c r="RB58" s="5">
        <v>33127</v>
      </c>
      <c r="RC58" s="5">
        <v>31619</v>
      </c>
      <c r="RD58" s="5">
        <v>21141</v>
      </c>
      <c r="RE58" s="5">
        <v>26929</v>
      </c>
      <c r="RF58" s="5">
        <v>0</v>
      </c>
      <c r="RG58" s="5">
        <v>23330</v>
      </c>
      <c r="RH58" s="5">
        <v>27904</v>
      </c>
      <c r="RI58" s="5">
        <v>28764</v>
      </c>
      <c r="RJ58" s="5">
        <v>26571</v>
      </c>
      <c r="RK58" s="5">
        <v>26965</v>
      </c>
      <c r="RL58" s="5">
        <v>24326</v>
      </c>
      <c r="RM58" s="5">
        <v>22319</v>
      </c>
      <c r="RN58" s="5">
        <v>20932</v>
      </c>
      <c r="RO58" s="5" t="s">
        <v>220</v>
      </c>
      <c r="RP58" s="5" t="s">
        <v>220</v>
      </c>
      <c r="RQ58" s="5" t="s">
        <v>220</v>
      </c>
      <c r="RR58" s="5" t="s">
        <v>220</v>
      </c>
      <c r="RS58" s="5">
        <v>12662</v>
      </c>
      <c r="RT58" s="5">
        <v>18917</v>
      </c>
      <c r="RU58" s="5">
        <v>17739</v>
      </c>
      <c r="RV58" s="5">
        <v>17444</v>
      </c>
      <c r="RW58" s="5">
        <v>19093</v>
      </c>
      <c r="RX58" s="5">
        <v>18608</v>
      </c>
      <c r="RY58" s="5">
        <v>24528</v>
      </c>
      <c r="RZ58" s="5">
        <v>22752</v>
      </c>
      <c r="SA58" s="5">
        <v>44848</v>
      </c>
      <c r="SB58" s="5">
        <v>43822</v>
      </c>
      <c r="SC58" s="5">
        <v>40963</v>
      </c>
      <c r="SD58" s="5">
        <v>41278</v>
      </c>
      <c r="SE58" s="5">
        <v>35875</v>
      </c>
      <c r="SF58" s="5">
        <v>34475</v>
      </c>
      <c r="SG58" s="5">
        <v>33804</v>
      </c>
      <c r="SH58" s="5">
        <v>27027</v>
      </c>
      <c r="SI58" s="5">
        <v>22165</v>
      </c>
      <c r="SJ58" s="5">
        <v>19465</v>
      </c>
      <c r="SK58" s="5">
        <v>-56861</v>
      </c>
      <c r="SL58" s="5">
        <v>0</v>
      </c>
      <c r="SM58" s="5">
        <v>54032</v>
      </c>
      <c r="SN58" s="5">
        <v>29124</v>
      </c>
      <c r="SO58" s="5">
        <v>17611</v>
      </c>
      <c r="SP58" s="5">
        <v>19751</v>
      </c>
      <c r="SQ58" s="5">
        <v>17262</v>
      </c>
      <c r="SR58" s="5">
        <v>17679</v>
      </c>
      <c r="SS58" s="5">
        <v>16679</v>
      </c>
      <c r="ST58" s="5">
        <v>16717</v>
      </c>
      <c r="SU58" s="5" t="s">
        <v>220</v>
      </c>
      <c r="SV58" s="5" t="s">
        <v>220</v>
      </c>
      <c r="SW58" s="5" t="s">
        <v>220</v>
      </c>
      <c r="SX58" s="5" t="s">
        <v>220</v>
      </c>
      <c r="SY58" s="5">
        <v>3683</v>
      </c>
      <c r="SZ58" s="5">
        <v>3075</v>
      </c>
      <c r="TA58" s="5">
        <v>2468</v>
      </c>
      <c r="TB58" s="5">
        <v>2329</v>
      </c>
      <c r="TC58" s="5">
        <v>2472</v>
      </c>
      <c r="TD58" s="5">
        <v>2524</v>
      </c>
      <c r="TE58" s="5">
        <v>2126</v>
      </c>
      <c r="TF58" s="5">
        <v>2553</v>
      </c>
      <c r="TG58" s="5">
        <v>9162</v>
      </c>
      <c r="TH58" s="5">
        <v>10094</v>
      </c>
      <c r="TI58" s="5">
        <v>9035</v>
      </c>
      <c r="TJ58" s="5">
        <v>8532</v>
      </c>
      <c r="TK58" s="5">
        <v>8935</v>
      </c>
      <c r="TL58" s="5">
        <v>7640</v>
      </c>
      <c r="TM58" s="5">
        <v>7448</v>
      </c>
      <c r="TN58" s="5">
        <v>12273</v>
      </c>
      <c r="TO58" s="5">
        <v>11888</v>
      </c>
      <c r="TP58" s="5">
        <v>7915</v>
      </c>
      <c r="TQ58" s="5">
        <v>8525</v>
      </c>
      <c r="TR58" s="5">
        <v>0</v>
      </c>
      <c r="TS58" s="5">
        <v>10672</v>
      </c>
      <c r="TT58" s="5">
        <v>13216</v>
      </c>
      <c r="TU58" s="5">
        <v>6415</v>
      </c>
      <c r="TV58" s="5">
        <v>6061</v>
      </c>
      <c r="TW58" s="5">
        <v>5425</v>
      </c>
      <c r="TX58" s="5">
        <v>5262</v>
      </c>
      <c r="TY58" s="5">
        <v>4658</v>
      </c>
      <c r="TZ58" s="5">
        <v>6879</v>
      </c>
      <c r="UA58" s="5" t="s">
        <v>220</v>
      </c>
      <c r="UB58" s="5" t="s">
        <v>220</v>
      </c>
      <c r="UC58" s="5" t="s">
        <v>220</v>
      </c>
      <c r="UD58" s="5" t="s">
        <v>220</v>
      </c>
      <c r="UE58" s="5">
        <v>1218</v>
      </c>
      <c r="UF58" s="5">
        <v>1851</v>
      </c>
      <c r="UG58" s="5">
        <v>2409</v>
      </c>
      <c r="UH58" s="5">
        <v>2266</v>
      </c>
      <c r="UI58" s="5">
        <v>2527</v>
      </c>
      <c r="UJ58" s="5">
        <v>2687</v>
      </c>
      <c r="UK58" s="5">
        <v>2531</v>
      </c>
      <c r="UL58" s="5">
        <v>2755</v>
      </c>
      <c r="UM58" s="5">
        <v>3572</v>
      </c>
      <c r="UN58" s="5">
        <v>2960</v>
      </c>
      <c r="UO58" s="5">
        <v>3344</v>
      </c>
      <c r="UP58" s="5">
        <v>3008</v>
      </c>
      <c r="UQ58" s="5">
        <v>1651</v>
      </c>
      <c r="UR58" s="5">
        <v>2975</v>
      </c>
      <c r="US58" s="5">
        <v>2770</v>
      </c>
      <c r="UT58" s="5">
        <v>3790</v>
      </c>
      <c r="UU58" s="5">
        <v>5498</v>
      </c>
      <c r="UV58" s="5">
        <v>10495</v>
      </c>
      <c r="UW58" s="5">
        <v>10259</v>
      </c>
      <c r="UX58" s="5">
        <v>0</v>
      </c>
      <c r="UY58" s="5">
        <v>10284</v>
      </c>
      <c r="UZ58" s="5">
        <v>7215</v>
      </c>
      <c r="VA58" s="5">
        <v>3125</v>
      </c>
      <c r="VB58" s="5">
        <v>3846</v>
      </c>
      <c r="VC58" s="5">
        <v>4296</v>
      </c>
      <c r="VD58" s="5">
        <v>5114</v>
      </c>
      <c r="VE58" s="5">
        <v>3930</v>
      </c>
      <c r="VF58" s="5">
        <v>1086</v>
      </c>
      <c r="VG58" s="5" t="s">
        <v>220</v>
      </c>
      <c r="VH58" s="5" t="s">
        <v>220</v>
      </c>
      <c r="VI58" s="5" t="s">
        <v>220</v>
      </c>
      <c r="VJ58" s="5" t="s">
        <v>220</v>
      </c>
      <c r="VK58" s="5">
        <v>93049</v>
      </c>
      <c r="VL58" s="5">
        <v>123863</v>
      </c>
      <c r="VM58" s="5">
        <v>136814</v>
      </c>
      <c r="VN58" s="5">
        <v>113888</v>
      </c>
      <c r="VO58" s="5">
        <v>103554</v>
      </c>
      <c r="VP58" s="5">
        <v>98198</v>
      </c>
      <c r="VQ58" s="5">
        <v>87034</v>
      </c>
      <c r="VR58" s="5">
        <v>100653</v>
      </c>
      <c r="VS58" s="5">
        <v>176137</v>
      </c>
      <c r="VT58" s="5">
        <v>174970</v>
      </c>
      <c r="VU58" s="5">
        <v>124859</v>
      </c>
      <c r="VV58" s="5">
        <v>126817</v>
      </c>
      <c r="VW58" s="5">
        <v>141143</v>
      </c>
      <c r="VX58" s="5">
        <v>125674</v>
      </c>
      <c r="VY58" s="5">
        <v>119071</v>
      </c>
      <c r="VZ58" s="5">
        <v>120463</v>
      </c>
      <c r="WA58" s="5">
        <v>127920</v>
      </c>
      <c r="WB58" s="5">
        <v>127223</v>
      </c>
      <c r="WC58" s="5">
        <v>123531</v>
      </c>
      <c r="WD58" s="5">
        <v>0</v>
      </c>
      <c r="WE58" s="5">
        <v>119511</v>
      </c>
      <c r="WF58" s="5">
        <v>253917</v>
      </c>
      <c r="WG58" s="5">
        <v>175287</v>
      </c>
      <c r="WH58" s="5">
        <v>133836</v>
      </c>
      <c r="WI58" s="5">
        <v>111722</v>
      </c>
      <c r="WJ58" s="5">
        <v>106734</v>
      </c>
      <c r="WK58" s="5">
        <v>115545</v>
      </c>
      <c r="WL58" s="5">
        <v>83968</v>
      </c>
      <c r="WM58" s="5" t="s">
        <v>220</v>
      </c>
      <c r="WN58" s="5" t="s">
        <v>220</v>
      </c>
      <c r="WO58" s="5" t="s">
        <v>220</v>
      </c>
      <c r="WP58" s="5" t="s">
        <v>220</v>
      </c>
      <c r="WQ58" s="5">
        <v>1503</v>
      </c>
      <c r="WR58" s="5">
        <v>1503</v>
      </c>
      <c r="WS58" s="5">
        <v>1182</v>
      </c>
      <c r="WT58" s="5">
        <v>1622</v>
      </c>
      <c r="WU58" s="5">
        <v>1172</v>
      </c>
      <c r="WV58" s="5">
        <v>1739</v>
      </c>
      <c r="WW58" s="5">
        <v>1673</v>
      </c>
      <c r="WX58" s="5">
        <v>1824</v>
      </c>
      <c r="WY58" s="5">
        <v>3787</v>
      </c>
      <c r="WZ58" s="5">
        <v>3631</v>
      </c>
      <c r="XA58" s="5">
        <v>3503</v>
      </c>
      <c r="XB58" s="5">
        <v>2707</v>
      </c>
      <c r="XC58" s="5">
        <v>2129</v>
      </c>
      <c r="XD58" s="5">
        <v>5199</v>
      </c>
      <c r="XE58" s="5">
        <v>5113</v>
      </c>
      <c r="XF58" s="5">
        <v>7559</v>
      </c>
      <c r="XG58" s="5">
        <v>7355</v>
      </c>
      <c r="XH58" s="5">
        <v>4523</v>
      </c>
      <c r="XI58" s="5">
        <v>1485</v>
      </c>
      <c r="XJ58" s="5">
        <v>0</v>
      </c>
      <c r="XK58" s="5">
        <v>3059</v>
      </c>
      <c r="XL58" s="5">
        <v>6040</v>
      </c>
      <c r="XM58" s="5">
        <v>6010</v>
      </c>
      <c r="XN58" s="5">
        <v>5544</v>
      </c>
      <c r="XO58" s="5">
        <v>5546</v>
      </c>
      <c r="XP58" s="5">
        <v>4696</v>
      </c>
      <c r="XQ58" s="5">
        <v>3683</v>
      </c>
      <c r="XR58" s="5">
        <v>3389</v>
      </c>
      <c r="XS58" s="2">
        <v>55936</v>
      </c>
      <c r="XT58" s="3" t="s">
        <v>222</v>
      </c>
      <c r="XU58" s="3" t="s">
        <v>222</v>
      </c>
      <c r="XV58" s="3" t="s">
        <v>222</v>
      </c>
      <c r="XW58" s="3" t="s">
        <v>221</v>
      </c>
      <c r="XX58" s="3" t="s">
        <v>221</v>
      </c>
      <c r="XY58" s="3" t="s">
        <v>222</v>
      </c>
      <c r="XZ58" s="3" t="s">
        <v>240</v>
      </c>
    </row>
    <row r="59" spans="1:650" x14ac:dyDescent="0.3">
      <c r="A59" s="1" t="s">
        <v>57</v>
      </c>
      <c r="B59" s="2">
        <v>4056996</v>
      </c>
      <c r="C59" s="5" t="s">
        <v>220</v>
      </c>
      <c r="D59" s="5" t="s">
        <v>220</v>
      </c>
      <c r="E59" s="5" t="s">
        <v>220</v>
      </c>
      <c r="F59" s="5" t="s">
        <v>220</v>
      </c>
      <c r="G59" s="5" t="s">
        <v>220</v>
      </c>
      <c r="H59" s="5" t="s">
        <v>220</v>
      </c>
      <c r="I59" s="5" t="s">
        <v>220</v>
      </c>
      <c r="J59" s="5" t="s">
        <v>220</v>
      </c>
      <c r="K59" s="5" t="s">
        <v>220</v>
      </c>
      <c r="L59" s="5" t="s">
        <v>220</v>
      </c>
      <c r="M59" s="5" t="s">
        <v>220</v>
      </c>
      <c r="N59" s="5" t="s">
        <v>220</v>
      </c>
      <c r="O59" s="5" t="s">
        <v>220</v>
      </c>
      <c r="P59" s="5" t="s">
        <v>220</v>
      </c>
      <c r="Q59" s="5">
        <v>48233</v>
      </c>
      <c r="R59" s="5">
        <v>26904</v>
      </c>
      <c r="S59" s="5">
        <v>58807</v>
      </c>
      <c r="T59" s="5">
        <v>22005</v>
      </c>
      <c r="U59" s="5">
        <v>14003</v>
      </c>
      <c r="V59" s="5">
        <v>45280</v>
      </c>
      <c r="W59" s="5">
        <v>12749</v>
      </c>
      <c r="X59" s="5">
        <v>72</v>
      </c>
      <c r="Y59" s="5">
        <v>879</v>
      </c>
      <c r="Z59" s="5">
        <v>1</v>
      </c>
      <c r="AA59" s="5">
        <v>4295</v>
      </c>
      <c r="AB59" s="5">
        <v>1541</v>
      </c>
      <c r="AC59" s="5">
        <v>968</v>
      </c>
      <c r="AD59" s="5">
        <v>1050</v>
      </c>
      <c r="AE59" s="5">
        <v>16</v>
      </c>
      <c r="AF59" s="5">
        <v>971</v>
      </c>
      <c r="AG59" s="5">
        <v>0</v>
      </c>
      <c r="AH59" s="5">
        <v>0</v>
      </c>
      <c r="AI59" s="5" t="s">
        <v>220</v>
      </c>
      <c r="AJ59" s="5" t="s">
        <v>220</v>
      </c>
      <c r="AK59" s="5" t="s">
        <v>220</v>
      </c>
      <c r="AL59" s="5" t="s">
        <v>220</v>
      </c>
      <c r="AM59" s="5" t="s">
        <v>220</v>
      </c>
      <c r="AN59" s="5" t="s">
        <v>220</v>
      </c>
      <c r="AO59" s="5" t="s">
        <v>220</v>
      </c>
      <c r="AP59" s="5" t="s">
        <v>220</v>
      </c>
      <c r="AQ59" s="5" t="s">
        <v>220</v>
      </c>
      <c r="AR59" s="5" t="s">
        <v>220</v>
      </c>
      <c r="AS59" s="5" t="s">
        <v>220</v>
      </c>
      <c r="AT59" s="5" t="s">
        <v>220</v>
      </c>
      <c r="AU59" s="5" t="s">
        <v>220</v>
      </c>
      <c r="AV59" s="5" t="s">
        <v>220</v>
      </c>
      <c r="AW59" s="5">
        <v>189036</v>
      </c>
      <c r="AX59" s="5">
        <v>32925</v>
      </c>
      <c r="AY59" s="5">
        <v>116789</v>
      </c>
      <c r="AZ59" s="5">
        <v>26531</v>
      </c>
      <c r="BA59" s="5">
        <v>33929</v>
      </c>
      <c r="BB59" s="5">
        <v>35437</v>
      </c>
      <c r="BC59" s="5">
        <v>40458</v>
      </c>
      <c r="BD59" s="5">
        <v>14175</v>
      </c>
      <c r="BE59" s="5">
        <v>13531</v>
      </c>
      <c r="BF59" s="5">
        <v>32539</v>
      </c>
      <c r="BG59" s="5">
        <v>40131</v>
      </c>
      <c r="BH59" s="5">
        <v>68813</v>
      </c>
      <c r="BI59" s="5">
        <v>20533</v>
      </c>
      <c r="BJ59" s="5">
        <v>58843</v>
      </c>
      <c r="BK59" s="5">
        <v>34278</v>
      </c>
      <c r="BL59" s="5">
        <v>40899</v>
      </c>
      <c r="BM59" s="5">
        <v>9939</v>
      </c>
      <c r="BN59" s="5">
        <v>71586</v>
      </c>
      <c r="BO59" s="5" t="s">
        <v>220</v>
      </c>
      <c r="BP59" s="5" t="s">
        <v>220</v>
      </c>
      <c r="BQ59" s="5" t="s">
        <v>220</v>
      </c>
      <c r="BR59" s="5" t="s">
        <v>220</v>
      </c>
      <c r="BS59" s="5" t="s">
        <v>220</v>
      </c>
      <c r="BT59" s="5" t="s">
        <v>220</v>
      </c>
      <c r="BU59" s="5" t="s">
        <v>220</v>
      </c>
      <c r="BV59" s="5" t="s">
        <v>220</v>
      </c>
      <c r="BW59" s="5" t="s">
        <v>220</v>
      </c>
      <c r="BX59" s="5" t="s">
        <v>220</v>
      </c>
      <c r="BY59" s="5" t="s">
        <v>220</v>
      </c>
      <c r="BZ59" s="5" t="s">
        <v>220</v>
      </c>
      <c r="CA59" s="5" t="s">
        <v>220</v>
      </c>
      <c r="CB59" s="5" t="s">
        <v>220</v>
      </c>
      <c r="CC59" s="5">
        <v>91718</v>
      </c>
      <c r="CD59" s="5">
        <v>45389</v>
      </c>
      <c r="CE59" s="5">
        <v>40581</v>
      </c>
      <c r="CF59" s="5">
        <v>17059</v>
      </c>
      <c r="CG59" s="5">
        <v>29466</v>
      </c>
      <c r="CH59" s="5">
        <v>24702</v>
      </c>
      <c r="CI59" s="5">
        <v>7763</v>
      </c>
      <c r="CJ59" s="5">
        <v>5817</v>
      </c>
      <c r="CK59" s="5">
        <v>14607</v>
      </c>
      <c r="CL59" s="5">
        <v>30283</v>
      </c>
      <c r="CM59" s="5">
        <v>10500</v>
      </c>
      <c r="CN59" s="5">
        <v>14379</v>
      </c>
      <c r="CO59" s="5">
        <v>8994</v>
      </c>
      <c r="CP59" s="5">
        <v>19233</v>
      </c>
      <c r="CQ59" s="5">
        <v>26740</v>
      </c>
      <c r="CR59" s="5">
        <v>27463</v>
      </c>
      <c r="CS59" s="5">
        <v>2706</v>
      </c>
      <c r="CT59" s="5">
        <v>11023</v>
      </c>
      <c r="CU59" s="5" t="s">
        <v>220</v>
      </c>
      <c r="CV59" s="5" t="s">
        <v>220</v>
      </c>
      <c r="CW59" s="5" t="s">
        <v>220</v>
      </c>
      <c r="CX59" s="5" t="s">
        <v>220</v>
      </c>
      <c r="CY59" s="5" t="s">
        <v>220</v>
      </c>
      <c r="CZ59" s="5" t="s">
        <v>220</v>
      </c>
      <c r="DA59" s="5" t="s">
        <v>220</v>
      </c>
      <c r="DB59" s="5" t="s">
        <v>220</v>
      </c>
      <c r="DC59" s="5" t="s">
        <v>220</v>
      </c>
      <c r="DD59" s="5" t="s">
        <v>220</v>
      </c>
      <c r="DE59" s="5" t="s">
        <v>220</v>
      </c>
      <c r="DF59" s="5" t="s">
        <v>220</v>
      </c>
      <c r="DG59" s="5" t="s">
        <v>220</v>
      </c>
      <c r="DH59" s="5" t="s">
        <v>220</v>
      </c>
      <c r="DI59" s="5">
        <v>79177</v>
      </c>
      <c r="DJ59" s="5">
        <v>104567</v>
      </c>
      <c r="DK59" s="5">
        <v>86719</v>
      </c>
      <c r="DL59" s="5">
        <v>82088</v>
      </c>
      <c r="DM59" s="5">
        <v>81291</v>
      </c>
      <c r="DN59" s="5">
        <v>94403</v>
      </c>
      <c r="DO59" s="5">
        <v>48023</v>
      </c>
      <c r="DP59" s="5">
        <v>39840</v>
      </c>
      <c r="DQ59" s="5">
        <v>54990</v>
      </c>
      <c r="DR59" s="5">
        <v>58710</v>
      </c>
      <c r="DS59" s="5">
        <v>64602</v>
      </c>
      <c r="DT59" s="5">
        <v>72627</v>
      </c>
      <c r="DU59" s="5">
        <v>56546</v>
      </c>
      <c r="DV59" s="5">
        <v>70204</v>
      </c>
      <c r="DW59" s="5">
        <v>66072</v>
      </c>
      <c r="DX59" s="5">
        <v>51659</v>
      </c>
      <c r="DY59" s="5">
        <v>42285</v>
      </c>
      <c r="DZ59" s="5">
        <v>55592</v>
      </c>
      <c r="EA59" s="5" t="s">
        <v>220</v>
      </c>
      <c r="EB59" s="5" t="s">
        <v>220</v>
      </c>
      <c r="EC59" s="5" t="s">
        <v>220</v>
      </c>
      <c r="ED59" s="5" t="s">
        <v>220</v>
      </c>
      <c r="EE59" s="5" t="s">
        <v>220</v>
      </c>
      <c r="EF59" s="5" t="s">
        <v>220</v>
      </c>
      <c r="EG59" s="5" t="s">
        <v>220</v>
      </c>
      <c r="EH59" s="5" t="s">
        <v>220</v>
      </c>
      <c r="EI59" s="5" t="s">
        <v>220</v>
      </c>
      <c r="EJ59" s="5" t="s">
        <v>220</v>
      </c>
      <c r="EK59" s="5" t="s">
        <v>220</v>
      </c>
      <c r="EL59" s="5" t="s">
        <v>220</v>
      </c>
      <c r="EM59" s="5" t="s">
        <v>220</v>
      </c>
      <c r="EN59" s="5" t="s">
        <v>220</v>
      </c>
      <c r="EO59" s="5">
        <v>5324</v>
      </c>
      <c r="EP59" s="5">
        <v>4027</v>
      </c>
      <c r="EQ59" s="5">
        <v>12581</v>
      </c>
      <c r="ER59" s="5">
        <v>15399</v>
      </c>
      <c r="ES59" s="5">
        <v>11092</v>
      </c>
      <c r="ET59" s="5">
        <v>18422</v>
      </c>
      <c r="EU59" s="5">
        <v>3382</v>
      </c>
      <c r="EV59" s="5">
        <v>4133</v>
      </c>
      <c r="EW59" s="5">
        <v>4152</v>
      </c>
      <c r="EX59" s="5">
        <v>16194</v>
      </c>
      <c r="EY59" s="5">
        <v>6412</v>
      </c>
      <c r="EZ59" s="5">
        <v>20017</v>
      </c>
      <c r="FA59" s="5">
        <v>6615</v>
      </c>
      <c r="FB59" s="5">
        <v>26153</v>
      </c>
      <c r="FC59" s="5">
        <v>13058</v>
      </c>
      <c r="FD59" s="5">
        <v>18118</v>
      </c>
      <c r="FE59" s="5">
        <v>4405</v>
      </c>
      <c r="FF59" s="5">
        <v>9604</v>
      </c>
      <c r="FG59" s="5" t="s">
        <v>220</v>
      </c>
      <c r="FH59" s="5" t="s">
        <v>220</v>
      </c>
      <c r="FI59" s="5" t="s">
        <v>220</v>
      </c>
      <c r="FJ59" s="5" t="s">
        <v>220</v>
      </c>
      <c r="FK59" s="5" t="s">
        <v>220</v>
      </c>
      <c r="FL59" s="5" t="s">
        <v>220</v>
      </c>
      <c r="FM59" s="5" t="s">
        <v>220</v>
      </c>
      <c r="FN59" s="5" t="s">
        <v>220</v>
      </c>
      <c r="FO59" s="5" t="s">
        <v>220</v>
      </c>
      <c r="FP59" s="5" t="s">
        <v>220</v>
      </c>
      <c r="FQ59" s="5" t="s">
        <v>220</v>
      </c>
      <c r="FR59" s="5" t="s">
        <v>220</v>
      </c>
      <c r="FS59" s="5" t="s">
        <v>220</v>
      </c>
      <c r="FT59" s="5" t="s">
        <v>220</v>
      </c>
      <c r="FU59" s="5" t="s">
        <v>220</v>
      </c>
      <c r="FV59" s="5" t="s">
        <v>220</v>
      </c>
      <c r="FW59" s="5" t="s">
        <v>220</v>
      </c>
      <c r="FX59" s="5" t="s">
        <v>220</v>
      </c>
      <c r="FY59" s="5" t="s">
        <v>220</v>
      </c>
      <c r="FZ59" s="5" t="s">
        <v>220</v>
      </c>
      <c r="GA59" s="5" t="s">
        <v>220</v>
      </c>
      <c r="GB59" s="5" t="s">
        <v>220</v>
      </c>
      <c r="GC59" s="5" t="s">
        <v>220</v>
      </c>
      <c r="GD59" s="5" t="s">
        <v>220</v>
      </c>
      <c r="GE59" s="5" t="s">
        <v>220</v>
      </c>
      <c r="GF59" s="5" t="s">
        <v>220</v>
      </c>
      <c r="GG59" s="5" t="s">
        <v>220</v>
      </c>
      <c r="GH59" s="5" t="s">
        <v>220</v>
      </c>
      <c r="GI59" s="5" t="s">
        <v>220</v>
      </c>
      <c r="GJ59" s="5" t="s">
        <v>220</v>
      </c>
      <c r="GK59" s="5" t="s">
        <v>220</v>
      </c>
      <c r="GL59" s="5" t="s">
        <v>220</v>
      </c>
      <c r="GM59" s="5" t="s">
        <v>220</v>
      </c>
      <c r="GN59" s="5" t="s">
        <v>220</v>
      </c>
      <c r="GO59" s="5" t="s">
        <v>220</v>
      </c>
      <c r="GP59" s="5" t="s">
        <v>220</v>
      </c>
      <c r="GQ59" s="5" t="s">
        <v>220</v>
      </c>
      <c r="GR59" s="5" t="s">
        <v>220</v>
      </c>
      <c r="GS59" s="5" t="s">
        <v>220</v>
      </c>
      <c r="GT59" s="5" t="s">
        <v>220</v>
      </c>
      <c r="GU59" s="5" t="s">
        <v>220</v>
      </c>
      <c r="GV59" s="5" t="s">
        <v>220</v>
      </c>
      <c r="GW59" s="5" t="s">
        <v>220</v>
      </c>
      <c r="GX59" s="5" t="s">
        <v>220</v>
      </c>
      <c r="GY59" s="5" t="s">
        <v>220</v>
      </c>
      <c r="GZ59" s="5" t="s">
        <v>220</v>
      </c>
      <c r="HA59" s="5">
        <v>413489</v>
      </c>
      <c r="HB59" s="5">
        <v>213812</v>
      </c>
      <c r="HC59" s="5">
        <v>315477</v>
      </c>
      <c r="HD59" s="5">
        <v>163083</v>
      </c>
      <c r="HE59" s="5">
        <v>169780</v>
      </c>
      <c r="HF59" s="5">
        <v>218244</v>
      </c>
      <c r="HG59" s="5">
        <v>112375</v>
      </c>
      <c r="HH59" s="5">
        <v>64036</v>
      </c>
      <c r="HI59" s="5">
        <v>88159</v>
      </c>
      <c r="HJ59" s="5">
        <v>137725</v>
      </c>
      <c r="HK59" s="5">
        <v>125941</v>
      </c>
      <c r="HL59" s="5">
        <v>177379</v>
      </c>
      <c r="HM59" s="5">
        <v>93656</v>
      </c>
      <c r="HN59" s="5">
        <v>175483</v>
      </c>
      <c r="HO59" s="5">
        <v>140165</v>
      </c>
      <c r="HP59" s="5">
        <v>139111</v>
      </c>
      <c r="HQ59" s="5">
        <v>59335</v>
      </c>
      <c r="HR59" s="5">
        <v>147804</v>
      </c>
      <c r="HS59" s="5" t="s">
        <v>220</v>
      </c>
      <c r="HT59" s="5" t="s">
        <v>220</v>
      </c>
      <c r="HU59" s="5" t="s">
        <v>220</v>
      </c>
      <c r="HV59" s="5" t="s">
        <v>220</v>
      </c>
      <c r="HW59" s="5" t="s">
        <v>220</v>
      </c>
      <c r="HX59" s="5" t="s">
        <v>220</v>
      </c>
      <c r="HY59" s="5" t="s">
        <v>220</v>
      </c>
      <c r="HZ59" s="5" t="s">
        <v>220</v>
      </c>
      <c r="IA59" s="5" t="s">
        <v>220</v>
      </c>
      <c r="IB59" s="5" t="s">
        <v>220</v>
      </c>
      <c r="IC59" s="5" t="s">
        <v>220</v>
      </c>
      <c r="ID59" s="5" t="s">
        <v>220</v>
      </c>
      <c r="IE59" s="5" t="s">
        <v>220</v>
      </c>
      <c r="IF59" s="5" t="s">
        <v>220</v>
      </c>
      <c r="IG59" s="5">
        <v>1868412</v>
      </c>
      <c r="IH59" s="5">
        <v>1418448</v>
      </c>
      <c r="II59" s="5">
        <v>1272889</v>
      </c>
      <c r="IJ59" s="5">
        <v>950365</v>
      </c>
      <c r="IK59" s="5">
        <v>1102722</v>
      </c>
      <c r="IL59" s="5">
        <v>1171747</v>
      </c>
      <c r="IM59" s="5">
        <v>911970</v>
      </c>
      <c r="IN59" s="5">
        <v>834114</v>
      </c>
      <c r="IO59" s="5">
        <v>924762</v>
      </c>
      <c r="IP59" s="5">
        <v>890680</v>
      </c>
      <c r="IQ59" s="5">
        <v>729619</v>
      </c>
      <c r="IR59" s="5">
        <v>770990</v>
      </c>
      <c r="IS59" s="5">
        <v>803616</v>
      </c>
      <c r="IT59" s="5">
        <v>666060</v>
      </c>
      <c r="IU59" s="5">
        <v>648288</v>
      </c>
      <c r="IV59" s="5">
        <v>632871</v>
      </c>
      <c r="IW59" s="5">
        <v>642277</v>
      </c>
      <c r="IX59" s="5">
        <v>622172</v>
      </c>
      <c r="IY59" s="5" t="s">
        <v>220</v>
      </c>
      <c r="IZ59" s="5" t="s">
        <v>220</v>
      </c>
      <c r="JA59" s="5" t="s">
        <v>220</v>
      </c>
      <c r="JB59" s="5" t="s">
        <v>220</v>
      </c>
      <c r="JC59" s="5" t="s">
        <v>220</v>
      </c>
      <c r="JD59" s="5" t="s">
        <v>220</v>
      </c>
      <c r="JE59" s="5" t="s">
        <v>220</v>
      </c>
      <c r="JF59" s="5" t="s">
        <v>220</v>
      </c>
      <c r="JG59" s="5" t="s">
        <v>220</v>
      </c>
      <c r="JH59" s="5" t="s">
        <v>220</v>
      </c>
      <c r="JI59" s="5" t="s">
        <v>220</v>
      </c>
      <c r="JJ59" s="5" t="s">
        <v>220</v>
      </c>
      <c r="JK59" s="5" t="s">
        <v>220</v>
      </c>
      <c r="JL59" s="5" t="s">
        <v>220</v>
      </c>
      <c r="JM59" s="5">
        <v>68356</v>
      </c>
      <c r="JN59" s="5">
        <v>72791</v>
      </c>
      <c r="JO59" s="5">
        <v>78137</v>
      </c>
      <c r="JP59" s="5">
        <v>73604</v>
      </c>
      <c r="JQ59" s="5">
        <v>59711</v>
      </c>
      <c r="JR59" s="5">
        <v>69981</v>
      </c>
      <c r="JS59" s="5">
        <v>55211</v>
      </c>
      <c r="JT59" s="5">
        <v>64017</v>
      </c>
      <c r="JU59" s="5">
        <v>72421</v>
      </c>
      <c r="JV59" s="5">
        <v>58443</v>
      </c>
      <c r="JW59" s="5">
        <v>55156</v>
      </c>
      <c r="JX59" s="5">
        <v>63931</v>
      </c>
      <c r="JY59" s="5">
        <v>64588</v>
      </c>
      <c r="JZ59" s="5">
        <v>64851</v>
      </c>
      <c r="KA59" s="5">
        <v>69872</v>
      </c>
      <c r="KB59" s="5">
        <v>69734</v>
      </c>
      <c r="KC59" s="5">
        <v>68957</v>
      </c>
      <c r="KD59" s="5">
        <v>45409</v>
      </c>
      <c r="KE59" s="5" t="s">
        <v>220</v>
      </c>
      <c r="KF59" s="5" t="s">
        <v>220</v>
      </c>
      <c r="KG59" s="5" t="s">
        <v>220</v>
      </c>
      <c r="KH59" s="5" t="s">
        <v>220</v>
      </c>
      <c r="KI59" s="5" t="s">
        <v>220</v>
      </c>
      <c r="KJ59" s="5" t="s">
        <v>220</v>
      </c>
      <c r="KK59" s="5" t="s">
        <v>220</v>
      </c>
      <c r="KL59" s="5" t="s">
        <v>220</v>
      </c>
      <c r="KM59" s="5" t="s">
        <v>220</v>
      </c>
      <c r="KN59" s="5" t="s">
        <v>220</v>
      </c>
      <c r="KO59" s="5" t="s">
        <v>220</v>
      </c>
      <c r="KP59" s="5" t="s">
        <v>220</v>
      </c>
      <c r="KQ59" s="5" t="s">
        <v>220</v>
      </c>
      <c r="KR59" s="5" t="s">
        <v>220</v>
      </c>
      <c r="KS59" s="5">
        <v>12255</v>
      </c>
      <c r="KT59" s="5">
        <v>12265</v>
      </c>
      <c r="KU59" s="5">
        <v>10390</v>
      </c>
      <c r="KV59" s="5">
        <v>10391</v>
      </c>
      <c r="KW59" s="5">
        <v>8058</v>
      </c>
      <c r="KX59" s="5">
        <v>4804</v>
      </c>
      <c r="KY59" s="5">
        <v>2940</v>
      </c>
      <c r="KZ59" s="5">
        <v>5386</v>
      </c>
      <c r="LA59" s="5">
        <v>7464</v>
      </c>
      <c r="LB59" s="5">
        <v>8834</v>
      </c>
      <c r="LC59" s="5">
        <v>10886</v>
      </c>
      <c r="LD59" s="5">
        <v>10643</v>
      </c>
      <c r="LE59" s="5">
        <v>16007</v>
      </c>
      <c r="LF59" s="5">
        <v>16934</v>
      </c>
      <c r="LG59" s="5">
        <v>15226</v>
      </c>
      <c r="LH59" s="5">
        <v>19061</v>
      </c>
      <c r="LI59" s="5">
        <v>21008</v>
      </c>
      <c r="LJ59" s="5">
        <v>19118</v>
      </c>
      <c r="LK59" s="5" t="s">
        <v>220</v>
      </c>
      <c r="LL59" s="5" t="s">
        <v>220</v>
      </c>
      <c r="LM59" s="5" t="s">
        <v>220</v>
      </c>
      <c r="LN59" s="5" t="s">
        <v>220</v>
      </c>
      <c r="LO59" s="5" t="s">
        <v>220</v>
      </c>
      <c r="LP59" s="5" t="s">
        <v>220</v>
      </c>
      <c r="LQ59" s="5" t="s">
        <v>220</v>
      </c>
      <c r="LR59" s="5" t="s">
        <v>220</v>
      </c>
      <c r="LS59" s="5" t="s">
        <v>220</v>
      </c>
      <c r="LT59" s="5" t="s">
        <v>220</v>
      </c>
      <c r="LU59" s="5" t="s">
        <v>220</v>
      </c>
      <c r="LV59" s="5" t="s">
        <v>220</v>
      </c>
      <c r="LW59" s="5" t="s">
        <v>220</v>
      </c>
      <c r="LX59" s="5" t="s">
        <v>220</v>
      </c>
      <c r="LY59" s="5">
        <v>8427</v>
      </c>
      <c r="LZ59" s="5">
        <v>5699</v>
      </c>
      <c r="MA59" s="5">
        <v>5391</v>
      </c>
      <c r="MB59" s="5">
        <v>4570</v>
      </c>
      <c r="MC59" s="5">
        <v>4778</v>
      </c>
      <c r="MD59" s="5">
        <v>6141</v>
      </c>
      <c r="ME59" s="5">
        <v>5272</v>
      </c>
      <c r="MF59" s="5">
        <v>6200</v>
      </c>
      <c r="MG59" s="5">
        <v>4916</v>
      </c>
      <c r="MH59" s="5">
        <v>2287</v>
      </c>
      <c r="MI59" s="5">
        <v>2767</v>
      </c>
      <c r="MJ59" s="5">
        <v>3717</v>
      </c>
      <c r="MK59" s="5">
        <v>4736</v>
      </c>
      <c r="ML59" s="5">
        <v>2968</v>
      </c>
      <c r="MM59" s="5">
        <v>3233</v>
      </c>
      <c r="MN59" s="5">
        <v>2453</v>
      </c>
      <c r="MO59" s="5">
        <v>2578</v>
      </c>
      <c r="MP59" s="5">
        <v>3852</v>
      </c>
      <c r="MQ59" s="5" t="s">
        <v>220</v>
      </c>
      <c r="MR59" s="5" t="s">
        <v>220</v>
      </c>
      <c r="MS59" s="5" t="s">
        <v>220</v>
      </c>
      <c r="MT59" s="5" t="s">
        <v>220</v>
      </c>
      <c r="MU59" s="5" t="s">
        <v>220</v>
      </c>
      <c r="MV59" s="5" t="s">
        <v>220</v>
      </c>
      <c r="MW59" s="5" t="s">
        <v>220</v>
      </c>
      <c r="MX59" s="5" t="s">
        <v>220</v>
      </c>
      <c r="MY59" s="5" t="s">
        <v>220</v>
      </c>
      <c r="MZ59" s="5" t="s">
        <v>220</v>
      </c>
      <c r="NA59" s="5" t="s">
        <v>220</v>
      </c>
      <c r="NB59" s="5" t="s">
        <v>220</v>
      </c>
      <c r="NC59" s="5" t="s">
        <v>220</v>
      </c>
      <c r="ND59" s="5" t="s">
        <v>220</v>
      </c>
      <c r="NE59" s="5" t="s">
        <v>220</v>
      </c>
      <c r="NF59" s="5" t="s">
        <v>220</v>
      </c>
      <c r="NG59" s="5" t="s">
        <v>220</v>
      </c>
      <c r="NH59" s="5" t="s">
        <v>220</v>
      </c>
      <c r="NI59" s="5" t="s">
        <v>220</v>
      </c>
      <c r="NJ59" s="5" t="s">
        <v>220</v>
      </c>
      <c r="NK59" s="5" t="s">
        <v>220</v>
      </c>
      <c r="NL59" s="5" t="s">
        <v>220</v>
      </c>
      <c r="NM59" s="5" t="s">
        <v>220</v>
      </c>
      <c r="NN59" s="5" t="s">
        <v>220</v>
      </c>
      <c r="NO59" s="5" t="s">
        <v>220</v>
      </c>
      <c r="NP59" s="5" t="s">
        <v>220</v>
      </c>
      <c r="NQ59" s="5" t="s">
        <v>220</v>
      </c>
      <c r="NR59" s="5" t="s">
        <v>220</v>
      </c>
      <c r="NS59" s="5" t="s">
        <v>220</v>
      </c>
      <c r="NT59" s="5" t="s">
        <v>220</v>
      </c>
      <c r="NU59" s="5" t="s">
        <v>220</v>
      </c>
      <c r="NV59" s="5" t="s">
        <v>220</v>
      </c>
      <c r="NW59" s="5" t="s">
        <v>220</v>
      </c>
      <c r="NX59" s="5" t="s">
        <v>220</v>
      </c>
      <c r="NY59" s="5" t="s">
        <v>220</v>
      </c>
      <c r="NZ59" s="5" t="s">
        <v>220</v>
      </c>
      <c r="OA59" s="5" t="s">
        <v>220</v>
      </c>
      <c r="OB59" s="5" t="s">
        <v>220</v>
      </c>
      <c r="OC59" s="5" t="s">
        <v>220</v>
      </c>
      <c r="OD59" s="5" t="s">
        <v>220</v>
      </c>
      <c r="OE59" s="5" t="s">
        <v>220</v>
      </c>
      <c r="OF59" s="5" t="s">
        <v>220</v>
      </c>
      <c r="OG59" s="5" t="s">
        <v>220</v>
      </c>
      <c r="OH59" s="5" t="s">
        <v>220</v>
      </c>
      <c r="OI59" s="5" t="s">
        <v>220</v>
      </c>
      <c r="OJ59" s="5" t="s">
        <v>220</v>
      </c>
      <c r="OK59" s="5" t="s">
        <v>220</v>
      </c>
      <c r="OL59" s="5" t="s">
        <v>220</v>
      </c>
      <c r="OM59" s="5" t="s">
        <v>220</v>
      </c>
      <c r="ON59" s="5" t="s">
        <v>220</v>
      </c>
      <c r="OO59" s="5" t="s">
        <v>220</v>
      </c>
      <c r="OP59" s="5" t="s">
        <v>220</v>
      </c>
      <c r="OQ59" s="5" t="s">
        <v>220</v>
      </c>
      <c r="OR59" s="5" t="s">
        <v>220</v>
      </c>
      <c r="OS59" s="5" t="s">
        <v>220</v>
      </c>
      <c r="OT59" s="5" t="s">
        <v>220</v>
      </c>
      <c r="OU59" s="5" t="s">
        <v>220</v>
      </c>
      <c r="OV59" s="5" t="s">
        <v>220</v>
      </c>
      <c r="OW59" s="5" t="s">
        <v>220</v>
      </c>
      <c r="OX59" s="5" t="s">
        <v>220</v>
      </c>
      <c r="OY59" s="5" t="s">
        <v>220</v>
      </c>
      <c r="OZ59" s="5" t="s">
        <v>220</v>
      </c>
      <c r="PA59" s="5" t="s">
        <v>220</v>
      </c>
      <c r="PB59" s="5" t="s">
        <v>220</v>
      </c>
      <c r="PC59" s="5" t="s">
        <v>220</v>
      </c>
      <c r="PD59" s="5" t="s">
        <v>220</v>
      </c>
      <c r="PE59" s="5" t="s">
        <v>220</v>
      </c>
      <c r="PF59" s="5" t="s">
        <v>220</v>
      </c>
      <c r="PG59" s="5" t="s">
        <v>220</v>
      </c>
      <c r="PH59" s="5" t="s">
        <v>220</v>
      </c>
      <c r="PI59" s="5" t="s">
        <v>220</v>
      </c>
      <c r="PJ59" s="5" t="s">
        <v>220</v>
      </c>
      <c r="PK59" s="5" t="s">
        <v>220</v>
      </c>
      <c r="PL59" s="5" t="s">
        <v>220</v>
      </c>
      <c r="PM59" s="5" t="s">
        <v>220</v>
      </c>
      <c r="PN59" s="5" t="s">
        <v>220</v>
      </c>
      <c r="PO59" s="5" t="s">
        <v>220</v>
      </c>
      <c r="PP59" s="5" t="s">
        <v>220</v>
      </c>
      <c r="PQ59" s="5">
        <v>16768</v>
      </c>
      <c r="PR59" s="5">
        <v>19839</v>
      </c>
      <c r="PS59" s="5">
        <v>22733</v>
      </c>
      <c r="PT59" s="5">
        <v>18564</v>
      </c>
      <c r="PU59" s="5">
        <v>17275</v>
      </c>
      <c r="PV59" s="5">
        <v>14088</v>
      </c>
      <c r="PW59" s="5">
        <v>12940</v>
      </c>
      <c r="PX59" s="5">
        <v>11651</v>
      </c>
      <c r="PY59" s="5">
        <v>15578</v>
      </c>
      <c r="PZ59" s="5">
        <v>13638</v>
      </c>
      <c r="QA59" s="5">
        <v>14855</v>
      </c>
      <c r="QB59" s="5">
        <v>10403</v>
      </c>
      <c r="QC59" s="5">
        <v>12409</v>
      </c>
      <c r="QD59" s="5">
        <v>11878</v>
      </c>
      <c r="QE59" s="5">
        <v>10236</v>
      </c>
      <c r="QF59" s="5">
        <v>11182</v>
      </c>
      <c r="QG59" s="5">
        <v>10448</v>
      </c>
      <c r="QH59" s="5">
        <v>10582</v>
      </c>
      <c r="QI59" s="5" t="s">
        <v>220</v>
      </c>
      <c r="QJ59" s="5" t="s">
        <v>220</v>
      </c>
      <c r="QK59" s="5" t="s">
        <v>220</v>
      </c>
      <c r="QL59" s="5" t="s">
        <v>220</v>
      </c>
      <c r="QM59" s="5" t="s">
        <v>220</v>
      </c>
      <c r="QN59" s="5" t="s">
        <v>220</v>
      </c>
      <c r="QO59" s="5" t="s">
        <v>220</v>
      </c>
      <c r="QP59" s="5" t="s">
        <v>220</v>
      </c>
      <c r="QQ59" s="5" t="s">
        <v>220</v>
      </c>
      <c r="QR59" s="5" t="s">
        <v>220</v>
      </c>
      <c r="QS59" s="5" t="s">
        <v>220</v>
      </c>
      <c r="QT59" s="5" t="s">
        <v>220</v>
      </c>
      <c r="QU59" s="5" t="s">
        <v>220</v>
      </c>
      <c r="QV59" s="5" t="s">
        <v>220</v>
      </c>
      <c r="QW59" s="5">
        <v>21239</v>
      </c>
      <c r="QX59" s="5">
        <v>28107</v>
      </c>
      <c r="QY59" s="5">
        <v>31438</v>
      </c>
      <c r="QZ59" s="5">
        <v>31877</v>
      </c>
      <c r="RA59" s="5">
        <v>30266</v>
      </c>
      <c r="RB59" s="5">
        <v>30262</v>
      </c>
      <c r="RC59" s="5">
        <v>26041</v>
      </c>
      <c r="RD59" s="5">
        <v>21006</v>
      </c>
      <c r="RE59" s="5">
        <v>21214</v>
      </c>
      <c r="RF59" s="5">
        <v>18736</v>
      </c>
      <c r="RG59" s="5">
        <v>23535</v>
      </c>
      <c r="RH59" s="5">
        <v>22740</v>
      </c>
      <c r="RI59" s="5">
        <v>27173</v>
      </c>
      <c r="RJ59" s="5">
        <v>21458</v>
      </c>
      <c r="RK59" s="5">
        <v>24427</v>
      </c>
      <c r="RL59" s="5">
        <v>21023</v>
      </c>
      <c r="RM59" s="5">
        <v>23307</v>
      </c>
      <c r="RN59" s="5">
        <v>20968</v>
      </c>
      <c r="RO59" s="5" t="s">
        <v>220</v>
      </c>
      <c r="RP59" s="5" t="s">
        <v>220</v>
      </c>
      <c r="RQ59" s="5" t="s">
        <v>220</v>
      </c>
      <c r="RR59" s="5" t="s">
        <v>220</v>
      </c>
      <c r="RS59" s="5" t="s">
        <v>220</v>
      </c>
      <c r="RT59" s="5" t="s">
        <v>220</v>
      </c>
      <c r="RU59" s="5" t="s">
        <v>220</v>
      </c>
      <c r="RV59" s="5" t="s">
        <v>220</v>
      </c>
      <c r="RW59" s="5" t="s">
        <v>220</v>
      </c>
      <c r="RX59" s="5" t="s">
        <v>220</v>
      </c>
      <c r="RY59" s="5" t="s">
        <v>220</v>
      </c>
      <c r="RZ59" s="5" t="s">
        <v>220</v>
      </c>
      <c r="SA59" s="5" t="s">
        <v>220</v>
      </c>
      <c r="SB59" s="5" t="s">
        <v>220</v>
      </c>
      <c r="SC59" s="5">
        <v>37790</v>
      </c>
      <c r="SD59" s="5">
        <v>41720</v>
      </c>
      <c r="SE59" s="5">
        <v>31594</v>
      </c>
      <c r="SF59" s="5">
        <v>26816</v>
      </c>
      <c r="SG59" s="5">
        <v>26911</v>
      </c>
      <c r="SH59" s="5">
        <v>19963</v>
      </c>
      <c r="SI59" s="5">
        <v>20037</v>
      </c>
      <c r="SJ59" s="5">
        <v>15420</v>
      </c>
      <c r="SK59" s="5">
        <v>19125</v>
      </c>
      <c r="SL59" s="5">
        <v>23967</v>
      </c>
      <c r="SM59" s="5">
        <v>26039</v>
      </c>
      <c r="SN59" s="5">
        <v>34255</v>
      </c>
      <c r="SO59" s="5">
        <v>19698</v>
      </c>
      <c r="SP59" s="5">
        <v>19008</v>
      </c>
      <c r="SQ59" s="5">
        <v>21496</v>
      </c>
      <c r="SR59" s="5">
        <v>22035</v>
      </c>
      <c r="SS59" s="5">
        <v>21232</v>
      </c>
      <c r="ST59" s="5">
        <v>28354</v>
      </c>
      <c r="SU59" s="5" t="s">
        <v>220</v>
      </c>
      <c r="SV59" s="5" t="s">
        <v>220</v>
      </c>
      <c r="SW59" s="5" t="s">
        <v>220</v>
      </c>
      <c r="SX59" s="5" t="s">
        <v>220</v>
      </c>
      <c r="SY59" s="5" t="s">
        <v>220</v>
      </c>
      <c r="SZ59" s="5" t="s">
        <v>220</v>
      </c>
      <c r="TA59" s="5" t="s">
        <v>220</v>
      </c>
      <c r="TB59" s="5" t="s">
        <v>220</v>
      </c>
      <c r="TC59" s="5" t="s">
        <v>220</v>
      </c>
      <c r="TD59" s="5" t="s">
        <v>220</v>
      </c>
      <c r="TE59" s="5" t="s">
        <v>220</v>
      </c>
      <c r="TF59" s="5" t="s">
        <v>220</v>
      </c>
      <c r="TG59" s="5" t="s">
        <v>220</v>
      </c>
      <c r="TH59" s="5" t="s">
        <v>220</v>
      </c>
      <c r="TI59" s="5">
        <v>3108</v>
      </c>
      <c r="TJ59" s="5">
        <v>2870</v>
      </c>
      <c r="TK59" s="5">
        <v>2996</v>
      </c>
      <c r="TL59" s="5">
        <v>2611</v>
      </c>
      <c r="TM59" s="5">
        <v>3006</v>
      </c>
      <c r="TN59" s="5">
        <v>5779</v>
      </c>
      <c r="TO59" s="5">
        <v>7385</v>
      </c>
      <c r="TP59" s="5">
        <v>5477</v>
      </c>
      <c r="TQ59" s="5">
        <v>6591</v>
      </c>
      <c r="TR59" s="5">
        <v>11392</v>
      </c>
      <c r="TS59" s="5">
        <v>9735</v>
      </c>
      <c r="TT59" s="5">
        <v>11698</v>
      </c>
      <c r="TU59" s="5">
        <v>15000</v>
      </c>
      <c r="TV59" s="5">
        <v>8992</v>
      </c>
      <c r="TW59" s="5">
        <v>8549</v>
      </c>
      <c r="TX59" s="5">
        <v>9016</v>
      </c>
      <c r="TY59" s="5">
        <v>7989</v>
      </c>
      <c r="TZ59" s="5">
        <v>5387</v>
      </c>
      <c r="UA59" s="5" t="s">
        <v>220</v>
      </c>
      <c r="UB59" s="5" t="s">
        <v>220</v>
      </c>
      <c r="UC59" s="5" t="s">
        <v>220</v>
      </c>
      <c r="UD59" s="5" t="s">
        <v>220</v>
      </c>
      <c r="UE59" s="5" t="s">
        <v>220</v>
      </c>
      <c r="UF59" s="5" t="s">
        <v>220</v>
      </c>
      <c r="UG59" s="5" t="s">
        <v>220</v>
      </c>
      <c r="UH59" s="5" t="s">
        <v>220</v>
      </c>
      <c r="UI59" s="5" t="s">
        <v>220</v>
      </c>
      <c r="UJ59" s="5" t="s">
        <v>220</v>
      </c>
      <c r="UK59" s="5" t="s">
        <v>220</v>
      </c>
      <c r="UL59" s="5" t="s">
        <v>220</v>
      </c>
      <c r="UM59" s="5" t="s">
        <v>220</v>
      </c>
      <c r="UN59" s="5" t="s">
        <v>220</v>
      </c>
      <c r="UO59" s="5">
        <v>3451</v>
      </c>
      <c r="UP59" s="5">
        <v>4144</v>
      </c>
      <c r="UQ59" s="5">
        <v>2142</v>
      </c>
      <c r="UR59" s="5">
        <v>3209</v>
      </c>
      <c r="US59" s="5">
        <v>2825</v>
      </c>
      <c r="UT59" s="5">
        <v>3144</v>
      </c>
      <c r="UU59" s="5">
        <v>4374</v>
      </c>
      <c r="UV59" s="5">
        <v>8588</v>
      </c>
      <c r="UW59" s="5">
        <v>9192</v>
      </c>
      <c r="UX59" s="5">
        <v>10386</v>
      </c>
      <c r="UY59" s="5">
        <v>9412</v>
      </c>
      <c r="UZ59" s="5">
        <v>8111</v>
      </c>
      <c r="VA59" s="5">
        <v>7843</v>
      </c>
      <c r="VB59" s="5">
        <v>3895</v>
      </c>
      <c r="VC59" s="5">
        <v>1940</v>
      </c>
      <c r="VD59" s="5">
        <v>1908</v>
      </c>
      <c r="VE59" s="5">
        <v>2039</v>
      </c>
      <c r="VF59" s="5">
        <v>1663</v>
      </c>
      <c r="VG59" s="5" t="s">
        <v>220</v>
      </c>
      <c r="VH59" s="5" t="s">
        <v>220</v>
      </c>
      <c r="VI59" s="5" t="s">
        <v>220</v>
      </c>
      <c r="VJ59" s="5" t="s">
        <v>220</v>
      </c>
      <c r="VK59" s="5" t="s">
        <v>220</v>
      </c>
      <c r="VL59" s="5" t="s">
        <v>220</v>
      </c>
      <c r="VM59" s="5" t="s">
        <v>220</v>
      </c>
      <c r="VN59" s="5" t="s">
        <v>220</v>
      </c>
      <c r="VO59" s="5" t="s">
        <v>220</v>
      </c>
      <c r="VP59" s="5" t="s">
        <v>220</v>
      </c>
      <c r="VQ59" s="5" t="s">
        <v>220</v>
      </c>
      <c r="VR59" s="5" t="s">
        <v>220</v>
      </c>
      <c r="VS59" s="5" t="s">
        <v>220</v>
      </c>
      <c r="VT59" s="5" t="s">
        <v>220</v>
      </c>
      <c r="VU59" s="5">
        <v>118091</v>
      </c>
      <c r="VV59" s="5">
        <v>113274</v>
      </c>
      <c r="VW59" s="5">
        <v>121961</v>
      </c>
      <c r="VX59" s="5">
        <v>101539</v>
      </c>
      <c r="VY59" s="5">
        <v>83169</v>
      </c>
      <c r="VZ59" s="5">
        <v>97906</v>
      </c>
      <c r="WA59" s="5">
        <v>92119</v>
      </c>
      <c r="WB59" s="5">
        <v>89842</v>
      </c>
      <c r="WC59" s="5">
        <v>97898</v>
      </c>
      <c r="WD59" s="5">
        <v>95360</v>
      </c>
      <c r="WE59" s="5">
        <v>96424</v>
      </c>
      <c r="WF59" s="5">
        <v>126178</v>
      </c>
      <c r="WG59" s="5">
        <v>105781</v>
      </c>
      <c r="WH59" s="5">
        <v>116132</v>
      </c>
      <c r="WI59" s="5">
        <v>133377</v>
      </c>
      <c r="WJ59" s="5">
        <v>125864</v>
      </c>
      <c r="WK59" s="5">
        <v>109490</v>
      </c>
      <c r="WL59" s="5">
        <v>93954</v>
      </c>
      <c r="WM59" s="5" t="s">
        <v>220</v>
      </c>
      <c r="WN59" s="5" t="s">
        <v>220</v>
      </c>
      <c r="WO59" s="5" t="s">
        <v>220</v>
      </c>
      <c r="WP59" s="5" t="s">
        <v>220</v>
      </c>
      <c r="WQ59" s="5" t="s">
        <v>220</v>
      </c>
      <c r="WR59" s="5" t="s">
        <v>220</v>
      </c>
      <c r="WS59" s="5" t="s">
        <v>220</v>
      </c>
      <c r="WT59" s="5" t="s">
        <v>220</v>
      </c>
      <c r="WU59" s="5" t="s">
        <v>220</v>
      </c>
      <c r="WV59" s="5" t="s">
        <v>220</v>
      </c>
      <c r="WW59" s="5" t="s">
        <v>220</v>
      </c>
      <c r="WX59" s="5" t="s">
        <v>220</v>
      </c>
      <c r="WY59" s="5" t="s">
        <v>220</v>
      </c>
      <c r="WZ59" s="5" t="s">
        <v>220</v>
      </c>
      <c r="XA59" s="5">
        <v>2471</v>
      </c>
      <c r="XB59" s="5">
        <v>1796</v>
      </c>
      <c r="XC59" s="5">
        <v>2245</v>
      </c>
      <c r="XD59" s="5">
        <v>3983</v>
      </c>
      <c r="XE59" s="5">
        <v>4319</v>
      </c>
      <c r="XF59" s="5">
        <v>6509</v>
      </c>
      <c r="XG59" s="5">
        <v>7491</v>
      </c>
      <c r="XH59" s="5">
        <v>5738</v>
      </c>
      <c r="XI59" s="5">
        <v>1700</v>
      </c>
      <c r="XJ59" s="5">
        <v>2489</v>
      </c>
      <c r="XK59" s="5">
        <v>2397</v>
      </c>
      <c r="XL59" s="5">
        <v>2508</v>
      </c>
      <c r="XM59" s="5">
        <v>1783</v>
      </c>
      <c r="XN59" s="5">
        <v>3085</v>
      </c>
      <c r="XO59" s="5">
        <v>4363</v>
      </c>
      <c r="XP59" s="5">
        <v>3570</v>
      </c>
      <c r="XQ59" s="5">
        <v>3769</v>
      </c>
      <c r="XR59" s="5">
        <v>3330</v>
      </c>
      <c r="XS59" s="2" t="s">
        <v>220</v>
      </c>
      <c r="XT59" s="3" t="s">
        <v>220</v>
      </c>
      <c r="XU59" s="3" t="s">
        <v>221</v>
      </c>
      <c r="XV59" s="3" t="s">
        <v>221</v>
      </c>
      <c r="XW59" s="3" t="s">
        <v>221</v>
      </c>
      <c r="XX59" s="3" t="s">
        <v>221</v>
      </c>
      <c r="XY59" s="3" t="s">
        <v>221</v>
      </c>
      <c r="XZ59" s="3"/>
    </row>
    <row r="60" spans="1:650" x14ac:dyDescent="0.3">
      <c r="A60" s="1" t="s">
        <v>58</v>
      </c>
      <c r="B60" s="2">
        <v>4112564</v>
      </c>
      <c r="C60" s="5">
        <v>147163</v>
      </c>
      <c r="D60" s="5">
        <v>92871</v>
      </c>
      <c r="E60" s="5">
        <v>65238</v>
      </c>
      <c r="F60" s="5">
        <v>41219</v>
      </c>
      <c r="G60" s="5">
        <v>641</v>
      </c>
      <c r="H60" s="5">
        <v>9415</v>
      </c>
      <c r="I60" s="5">
        <v>14559</v>
      </c>
      <c r="J60" s="5">
        <v>8965</v>
      </c>
      <c r="K60" s="5">
        <v>1324</v>
      </c>
      <c r="L60" s="5">
        <v>10560</v>
      </c>
      <c r="M60" s="5">
        <v>12381</v>
      </c>
      <c r="N60" s="5">
        <v>16290</v>
      </c>
      <c r="O60" s="5">
        <v>4459</v>
      </c>
      <c r="P60" s="5">
        <v>24463</v>
      </c>
      <c r="Q60" s="5" t="s">
        <v>220</v>
      </c>
      <c r="R60" s="5" t="s">
        <v>220</v>
      </c>
      <c r="S60" s="5" t="s">
        <v>220</v>
      </c>
      <c r="T60" s="5" t="s">
        <v>220</v>
      </c>
      <c r="U60" s="5" t="s">
        <v>220</v>
      </c>
      <c r="V60" s="5" t="s">
        <v>220</v>
      </c>
      <c r="W60" s="5" t="s">
        <v>220</v>
      </c>
      <c r="X60" s="5" t="s">
        <v>220</v>
      </c>
      <c r="Y60" s="5" t="s">
        <v>220</v>
      </c>
      <c r="Z60" s="5" t="s">
        <v>220</v>
      </c>
      <c r="AA60" s="5" t="s">
        <v>220</v>
      </c>
      <c r="AB60" s="5" t="s">
        <v>220</v>
      </c>
      <c r="AC60" s="5" t="s">
        <v>220</v>
      </c>
      <c r="AD60" s="5" t="s">
        <v>220</v>
      </c>
      <c r="AE60" s="5" t="s">
        <v>220</v>
      </c>
      <c r="AF60" s="5" t="s">
        <v>220</v>
      </c>
      <c r="AG60" s="5" t="s">
        <v>220</v>
      </c>
      <c r="AH60" s="5" t="s">
        <v>220</v>
      </c>
      <c r="AI60" s="5">
        <v>1316748</v>
      </c>
      <c r="AJ60" s="5">
        <v>268310</v>
      </c>
      <c r="AK60" s="5">
        <v>384872</v>
      </c>
      <c r="AL60" s="5">
        <v>1018307</v>
      </c>
      <c r="AM60" s="5">
        <v>114134</v>
      </c>
      <c r="AN60" s="5">
        <v>645710</v>
      </c>
      <c r="AO60" s="5">
        <v>120901</v>
      </c>
      <c r="AP60" s="5">
        <v>652079</v>
      </c>
      <c r="AQ60" s="5">
        <v>402253</v>
      </c>
      <c r="AR60" s="5">
        <v>73892</v>
      </c>
      <c r="AS60" s="5">
        <v>117767</v>
      </c>
      <c r="AT60" s="5">
        <v>55021</v>
      </c>
      <c r="AU60" s="5">
        <v>161707</v>
      </c>
      <c r="AV60" s="5">
        <v>44172</v>
      </c>
      <c r="AW60" s="5" t="s">
        <v>220</v>
      </c>
      <c r="AX60" s="5" t="s">
        <v>220</v>
      </c>
      <c r="AY60" s="5" t="s">
        <v>220</v>
      </c>
      <c r="AZ60" s="5" t="s">
        <v>220</v>
      </c>
      <c r="BA60" s="5" t="s">
        <v>220</v>
      </c>
      <c r="BB60" s="5" t="s">
        <v>220</v>
      </c>
      <c r="BC60" s="5" t="s">
        <v>220</v>
      </c>
      <c r="BD60" s="5" t="s">
        <v>220</v>
      </c>
      <c r="BE60" s="5" t="s">
        <v>220</v>
      </c>
      <c r="BF60" s="5" t="s">
        <v>220</v>
      </c>
      <c r="BG60" s="5" t="s">
        <v>220</v>
      </c>
      <c r="BH60" s="5" t="s">
        <v>220</v>
      </c>
      <c r="BI60" s="5" t="s">
        <v>220</v>
      </c>
      <c r="BJ60" s="5" t="s">
        <v>220</v>
      </c>
      <c r="BK60" s="5" t="s">
        <v>220</v>
      </c>
      <c r="BL60" s="5" t="s">
        <v>220</v>
      </c>
      <c r="BM60" s="5" t="s">
        <v>220</v>
      </c>
      <c r="BN60" s="5" t="s">
        <v>220</v>
      </c>
      <c r="BO60" s="5">
        <v>449441</v>
      </c>
      <c r="BP60" s="5">
        <v>491524</v>
      </c>
      <c r="BQ60" s="5">
        <v>292805</v>
      </c>
      <c r="BR60" s="5">
        <v>289071</v>
      </c>
      <c r="BS60" s="5">
        <v>24209</v>
      </c>
      <c r="BT60" s="5">
        <v>119022</v>
      </c>
      <c r="BU60" s="5">
        <v>72156</v>
      </c>
      <c r="BV60" s="5">
        <v>71491</v>
      </c>
      <c r="BW60" s="5">
        <v>132562</v>
      </c>
      <c r="BX60" s="5">
        <v>1708</v>
      </c>
      <c r="BY60" s="5">
        <v>125353</v>
      </c>
      <c r="BZ60" s="5">
        <v>36242</v>
      </c>
      <c r="CA60" s="5">
        <v>-8630</v>
      </c>
      <c r="CB60" s="5">
        <v>69091</v>
      </c>
      <c r="CC60" s="5" t="s">
        <v>220</v>
      </c>
      <c r="CD60" s="5" t="s">
        <v>220</v>
      </c>
      <c r="CE60" s="5" t="s">
        <v>220</v>
      </c>
      <c r="CF60" s="5" t="s">
        <v>220</v>
      </c>
      <c r="CG60" s="5" t="s">
        <v>220</v>
      </c>
      <c r="CH60" s="5" t="s">
        <v>220</v>
      </c>
      <c r="CI60" s="5" t="s">
        <v>220</v>
      </c>
      <c r="CJ60" s="5" t="s">
        <v>220</v>
      </c>
      <c r="CK60" s="5" t="s">
        <v>220</v>
      </c>
      <c r="CL60" s="5" t="s">
        <v>220</v>
      </c>
      <c r="CM60" s="5" t="s">
        <v>220</v>
      </c>
      <c r="CN60" s="5" t="s">
        <v>220</v>
      </c>
      <c r="CO60" s="5" t="s">
        <v>220</v>
      </c>
      <c r="CP60" s="5" t="s">
        <v>220</v>
      </c>
      <c r="CQ60" s="5" t="s">
        <v>220</v>
      </c>
      <c r="CR60" s="5" t="s">
        <v>220</v>
      </c>
      <c r="CS60" s="5" t="s">
        <v>220</v>
      </c>
      <c r="CT60" s="5" t="s">
        <v>220</v>
      </c>
      <c r="CU60" s="5">
        <v>413619</v>
      </c>
      <c r="CV60" s="5">
        <v>241242</v>
      </c>
      <c r="CW60" s="5">
        <v>222180</v>
      </c>
      <c r="CX60" s="5">
        <v>247871</v>
      </c>
      <c r="CY60" s="5">
        <v>57759</v>
      </c>
      <c r="CZ60" s="5">
        <v>91251</v>
      </c>
      <c r="DA60" s="5">
        <v>30529</v>
      </c>
      <c r="DB60" s="5">
        <v>212424</v>
      </c>
      <c r="DC60" s="5">
        <v>109957</v>
      </c>
      <c r="DD60" s="5">
        <v>-15402</v>
      </c>
      <c r="DE60" s="5">
        <v>218787</v>
      </c>
      <c r="DF60" s="5">
        <v>101859</v>
      </c>
      <c r="DG60" s="5">
        <v>-120777</v>
      </c>
      <c r="DH60" s="5">
        <v>339961</v>
      </c>
      <c r="DI60" s="5" t="s">
        <v>220</v>
      </c>
      <c r="DJ60" s="5" t="s">
        <v>220</v>
      </c>
      <c r="DK60" s="5" t="s">
        <v>220</v>
      </c>
      <c r="DL60" s="5" t="s">
        <v>220</v>
      </c>
      <c r="DM60" s="5" t="s">
        <v>220</v>
      </c>
      <c r="DN60" s="5" t="s">
        <v>220</v>
      </c>
      <c r="DO60" s="5" t="s">
        <v>220</v>
      </c>
      <c r="DP60" s="5" t="s">
        <v>220</v>
      </c>
      <c r="DQ60" s="5" t="s">
        <v>220</v>
      </c>
      <c r="DR60" s="5" t="s">
        <v>220</v>
      </c>
      <c r="DS60" s="5" t="s">
        <v>220</v>
      </c>
      <c r="DT60" s="5" t="s">
        <v>220</v>
      </c>
      <c r="DU60" s="5" t="s">
        <v>220</v>
      </c>
      <c r="DV60" s="5" t="s">
        <v>220</v>
      </c>
      <c r="DW60" s="5" t="s">
        <v>220</v>
      </c>
      <c r="DX60" s="5" t="s">
        <v>220</v>
      </c>
      <c r="DY60" s="5" t="s">
        <v>220</v>
      </c>
      <c r="DZ60" s="5" t="s">
        <v>220</v>
      </c>
      <c r="EA60" s="5">
        <v>22518</v>
      </c>
      <c r="EB60" s="5">
        <v>51298</v>
      </c>
      <c r="EC60" s="5">
        <v>34197</v>
      </c>
      <c r="ED60" s="5">
        <v>19392</v>
      </c>
      <c r="EE60" s="5">
        <v>7674</v>
      </c>
      <c r="EF60" s="5">
        <v>6182</v>
      </c>
      <c r="EG60" s="5">
        <v>8829</v>
      </c>
      <c r="EH60" s="5">
        <v>8930</v>
      </c>
      <c r="EI60" s="5">
        <v>7386</v>
      </c>
      <c r="EJ60" s="5">
        <v>11311</v>
      </c>
      <c r="EK60" s="5">
        <v>25575</v>
      </c>
      <c r="EL60" s="5">
        <v>19303</v>
      </c>
      <c r="EM60" s="5">
        <v>2194</v>
      </c>
      <c r="EN60" s="5">
        <v>7392</v>
      </c>
      <c r="EO60" s="5" t="s">
        <v>220</v>
      </c>
      <c r="EP60" s="5" t="s">
        <v>220</v>
      </c>
      <c r="EQ60" s="5" t="s">
        <v>220</v>
      </c>
      <c r="ER60" s="5" t="s">
        <v>220</v>
      </c>
      <c r="ES60" s="5" t="s">
        <v>220</v>
      </c>
      <c r="ET60" s="5" t="s">
        <v>220</v>
      </c>
      <c r="EU60" s="5" t="s">
        <v>220</v>
      </c>
      <c r="EV60" s="5" t="s">
        <v>220</v>
      </c>
      <c r="EW60" s="5" t="s">
        <v>220</v>
      </c>
      <c r="EX60" s="5" t="s">
        <v>220</v>
      </c>
      <c r="EY60" s="5" t="s">
        <v>220</v>
      </c>
      <c r="EZ60" s="5" t="s">
        <v>220</v>
      </c>
      <c r="FA60" s="5" t="s">
        <v>220</v>
      </c>
      <c r="FB60" s="5" t="s">
        <v>220</v>
      </c>
      <c r="FC60" s="5" t="s">
        <v>220</v>
      </c>
      <c r="FD60" s="5" t="s">
        <v>220</v>
      </c>
      <c r="FE60" s="5" t="s">
        <v>220</v>
      </c>
      <c r="FF60" s="5" t="s">
        <v>220</v>
      </c>
      <c r="FG60" s="5">
        <v>0</v>
      </c>
      <c r="FH60" s="5">
        <v>0</v>
      </c>
      <c r="FI60" s="5">
        <v>0</v>
      </c>
      <c r="FJ60" s="5">
        <v>0</v>
      </c>
      <c r="FK60" s="5">
        <v>0</v>
      </c>
      <c r="FL60" s="5">
        <v>0</v>
      </c>
      <c r="FM60" s="5">
        <v>0</v>
      </c>
      <c r="FN60" s="5">
        <v>0</v>
      </c>
      <c r="FO60" s="5">
        <v>0</v>
      </c>
      <c r="FP60" s="5">
        <v>0</v>
      </c>
      <c r="FQ60" s="5">
        <v>5779</v>
      </c>
      <c r="FR60" s="5">
        <v>0</v>
      </c>
      <c r="FS60" s="5">
        <v>0</v>
      </c>
      <c r="FT60" s="5">
        <v>0</v>
      </c>
      <c r="FU60" s="5" t="s">
        <v>220</v>
      </c>
      <c r="FV60" s="5" t="s">
        <v>220</v>
      </c>
      <c r="FW60" s="5" t="s">
        <v>220</v>
      </c>
      <c r="FX60" s="5" t="s">
        <v>220</v>
      </c>
      <c r="FY60" s="5" t="s">
        <v>220</v>
      </c>
      <c r="FZ60" s="5" t="s">
        <v>220</v>
      </c>
      <c r="GA60" s="5" t="s">
        <v>220</v>
      </c>
      <c r="GB60" s="5" t="s">
        <v>220</v>
      </c>
      <c r="GC60" s="5" t="s">
        <v>220</v>
      </c>
      <c r="GD60" s="5" t="s">
        <v>220</v>
      </c>
      <c r="GE60" s="5" t="s">
        <v>220</v>
      </c>
      <c r="GF60" s="5" t="s">
        <v>220</v>
      </c>
      <c r="GG60" s="5" t="s">
        <v>220</v>
      </c>
      <c r="GH60" s="5" t="s">
        <v>220</v>
      </c>
      <c r="GI60" s="5" t="s">
        <v>220</v>
      </c>
      <c r="GJ60" s="5" t="s">
        <v>220</v>
      </c>
      <c r="GK60" s="5" t="s">
        <v>220</v>
      </c>
      <c r="GL60" s="5" t="s">
        <v>220</v>
      </c>
      <c r="GM60" s="5">
        <v>2349489</v>
      </c>
      <c r="GN60" s="5">
        <v>1145245</v>
      </c>
      <c r="GO60" s="5">
        <v>999292</v>
      </c>
      <c r="GP60" s="5">
        <v>1615859</v>
      </c>
      <c r="GQ60" s="5">
        <v>204417</v>
      </c>
      <c r="GR60" s="5">
        <v>871579</v>
      </c>
      <c r="GS60" s="5">
        <v>246974</v>
      </c>
      <c r="GT60" s="5">
        <v>953889</v>
      </c>
      <c r="GU60" s="5">
        <v>653481</v>
      </c>
      <c r="GV60" s="5">
        <v>82068</v>
      </c>
      <c r="GW60" s="5">
        <v>505642</v>
      </c>
      <c r="GX60" s="5">
        <v>228715</v>
      </c>
      <c r="GY60" s="5">
        <v>38954</v>
      </c>
      <c r="GZ60" s="5">
        <v>485079</v>
      </c>
      <c r="HA60" s="5" t="s">
        <v>220</v>
      </c>
      <c r="HB60" s="5" t="s">
        <v>220</v>
      </c>
      <c r="HC60" s="5" t="s">
        <v>220</v>
      </c>
      <c r="HD60" s="5" t="s">
        <v>220</v>
      </c>
      <c r="HE60" s="5" t="s">
        <v>220</v>
      </c>
      <c r="HF60" s="5" t="s">
        <v>220</v>
      </c>
      <c r="HG60" s="5" t="s">
        <v>220</v>
      </c>
      <c r="HH60" s="5" t="s">
        <v>220</v>
      </c>
      <c r="HI60" s="5" t="s">
        <v>220</v>
      </c>
      <c r="HJ60" s="5" t="s">
        <v>220</v>
      </c>
      <c r="HK60" s="5" t="s">
        <v>220</v>
      </c>
      <c r="HL60" s="5" t="s">
        <v>220</v>
      </c>
      <c r="HM60" s="5" t="s">
        <v>220</v>
      </c>
      <c r="HN60" s="5" t="s">
        <v>220</v>
      </c>
      <c r="HO60" s="5" t="s">
        <v>220</v>
      </c>
      <c r="HP60" s="5" t="s">
        <v>220</v>
      </c>
      <c r="HQ60" s="5" t="s">
        <v>220</v>
      </c>
      <c r="HR60" s="5" t="s">
        <v>220</v>
      </c>
      <c r="HS60" s="5">
        <v>1888342</v>
      </c>
      <c r="HT60" s="5">
        <v>2107503</v>
      </c>
      <c r="HU60" s="5">
        <v>2124398</v>
      </c>
      <c r="HV60" s="5">
        <v>1910359</v>
      </c>
      <c r="HW60" s="5">
        <v>485542</v>
      </c>
      <c r="HX60" s="5">
        <v>1700279</v>
      </c>
      <c r="HY60" s="5">
        <v>1549803</v>
      </c>
      <c r="HZ60" s="5">
        <v>1197500</v>
      </c>
      <c r="IA60" s="5">
        <v>1547066</v>
      </c>
      <c r="IB60" s="5">
        <v>1622177</v>
      </c>
      <c r="IC60" s="5">
        <v>1309684</v>
      </c>
      <c r="ID60" s="5">
        <v>2149755</v>
      </c>
      <c r="IE60" s="5">
        <v>1797555</v>
      </c>
      <c r="IF60" s="5">
        <v>1624011</v>
      </c>
      <c r="IG60" s="5" t="s">
        <v>220</v>
      </c>
      <c r="IH60" s="5" t="s">
        <v>220</v>
      </c>
      <c r="II60" s="5" t="s">
        <v>220</v>
      </c>
      <c r="IJ60" s="5" t="s">
        <v>220</v>
      </c>
      <c r="IK60" s="5" t="s">
        <v>220</v>
      </c>
      <c r="IL60" s="5" t="s">
        <v>220</v>
      </c>
      <c r="IM60" s="5" t="s">
        <v>220</v>
      </c>
      <c r="IN60" s="5" t="s">
        <v>220</v>
      </c>
      <c r="IO60" s="5" t="s">
        <v>220</v>
      </c>
      <c r="IP60" s="5" t="s">
        <v>220</v>
      </c>
      <c r="IQ60" s="5" t="s">
        <v>220</v>
      </c>
      <c r="IR60" s="5" t="s">
        <v>220</v>
      </c>
      <c r="IS60" s="5" t="s">
        <v>220</v>
      </c>
      <c r="IT60" s="5" t="s">
        <v>220</v>
      </c>
      <c r="IU60" s="5" t="s">
        <v>220</v>
      </c>
      <c r="IV60" s="5" t="s">
        <v>220</v>
      </c>
      <c r="IW60" s="5" t="s">
        <v>220</v>
      </c>
      <c r="IX60" s="5" t="s">
        <v>220</v>
      </c>
      <c r="IY60" s="5">
        <v>214932</v>
      </c>
      <c r="IZ60" s="5">
        <v>222947</v>
      </c>
      <c r="JA60" s="5">
        <v>203579</v>
      </c>
      <c r="JB60" s="5">
        <v>203086</v>
      </c>
      <c r="JC60" s="5">
        <v>48685</v>
      </c>
      <c r="JD60" s="5">
        <v>103079</v>
      </c>
      <c r="JE60" s="5">
        <v>91394</v>
      </c>
      <c r="JF60" s="5">
        <v>102142</v>
      </c>
      <c r="JG60" s="5">
        <v>112702</v>
      </c>
      <c r="JH60" s="5">
        <v>91297</v>
      </c>
      <c r="JI60" s="5">
        <v>84979</v>
      </c>
      <c r="JJ60" s="5">
        <v>82537</v>
      </c>
      <c r="JK60" s="5">
        <v>81157</v>
      </c>
      <c r="JL60" s="5">
        <v>75599</v>
      </c>
      <c r="JM60" s="5" t="s">
        <v>220</v>
      </c>
      <c r="JN60" s="5" t="s">
        <v>220</v>
      </c>
      <c r="JO60" s="5" t="s">
        <v>220</v>
      </c>
      <c r="JP60" s="5" t="s">
        <v>220</v>
      </c>
      <c r="JQ60" s="5" t="s">
        <v>220</v>
      </c>
      <c r="JR60" s="5" t="s">
        <v>220</v>
      </c>
      <c r="JS60" s="5" t="s">
        <v>220</v>
      </c>
      <c r="JT60" s="5" t="s">
        <v>220</v>
      </c>
      <c r="JU60" s="5" t="s">
        <v>220</v>
      </c>
      <c r="JV60" s="5" t="s">
        <v>220</v>
      </c>
      <c r="JW60" s="5" t="s">
        <v>220</v>
      </c>
      <c r="JX60" s="5" t="s">
        <v>220</v>
      </c>
      <c r="JY60" s="5" t="s">
        <v>220</v>
      </c>
      <c r="JZ60" s="5" t="s">
        <v>220</v>
      </c>
      <c r="KA60" s="5" t="s">
        <v>220</v>
      </c>
      <c r="KB60" s="5" t="s">
        <v>220</v>
      </c>
      <c r="KC60" s="5" t="s">
        <v>220</v>
      </c>
      <c r="KD60" s="5" t="s">
        <v>220</v>
      </c>
      <c r="KE60" s="5">
        <v>74539</v>
      </c>
      <c r="KF60" s="5">
        <v>74069</v>
      </c>
      <c r="KG60" s="5">
        <v>72216</v>
      </c>
      <c r="KH60" s="5">
        <v>66776</v>
      </c>
      <c r="KI60" s="5">
        <v>17017</v>
      </c>
      <c r="KJ60" s="5">
        <v>41007</v>
      </c>
      <c r="KK60" s="5">
        <v>27690</v>
      </c>
      <c r="KL60" s="5">
        <v>21628</v>
      </c>
      <c r="KM60" s="5">
        <v>40078</v>
      </c>
      <c r="KN60" s="5">
        <v>20710</v>
      </c>
      <c r="KO60" s="5">
        <v>19694</v>
      </c>
      <c r="KP60" s="5">
        <v>18028</v>
      </c>
      <c r="KQ60" s="5">
        <v>15911</v>
      </c>
      <c r="KR60" s="5">
        <v>13057</v>
      </c>
      <c r="KS60" s="5" t="s">
        <v>220</v>
      </c>
      <c r="KT60" s="5" t="s">
        <v>220</v>
      </c>
      <c r="KU60" s="5" t="s">
        <v>220</v>
      </c>
      <c r="KV60" s="5" t="s">
        <v>220</v>
      </c>
      <c r="KW60" s="5" t="s">
        <v>220</v>
      </c>
      <c r="KX60" s="5" t="s">
        <v>220</v>
      </c>
      <c r="KY60" s="5" t="s">
        <v>220</v>
      </c>
      <c r="KZ60" s="5" t="s">
        <v>220</v>
      </c>
      <c r="LA60" s="5" t="s">
        <v>220</v>
      </c>
      <c r="LB60" s="5" t="s">
        <v>220</v>
      </c>
      <c r="LC60" s="5" t="s">
        <v>220</v>
      </c>
      <c r="LD60" s="5" t="s">
        <v>220</v>
      </c>
      <c r="LE60" s="5" t="s">
        <v>220</v>
      </c>
      <c r="LF60" s="5" t="s">
        <v>220</v>
      </c>
      <c r="LG60" s="5" t="s">
        <v>220</v>
      </c>
      <c r="LH60" s="5" t="s">
        <v>220</v>
      </c>
      <c r="LI60" s="5" t="s">
        <v>220</v>
      </c>
      <c r="LJ60" s="5" t="s">
        <v>220</v>
      </c>
      <c r="LK60" s="5">
        <v>22965</v>
      </c>
      <c r="LL60" s="5">
        <v>25429</v>
      </c>
      <c r="LM60" s="5">
        <v>21403</v>
      </c>
      <c r="LN60" s="5">
        <v>17075</v>
      </c>
      <c r="LO60" s="5">
        <v>6679</v>
      </c>
      <c r="LP60" s="5">
        <v>9677</v>
      </c>
      <c r="LQ60" s="5">
        <v>8539</v>
      </c>
      <c r="LR60" s="5">
        <v>10007</v>
      </c>
      <c r="LS60" s="5">
        <v>10866</v>
      </c>
      <c r="LT60" s="5">
        <v>12969</v>
      </c>
      <c r="LU60" s="5">
        <v>8326</v>
      </c>
      <c r="LV60" s="5">
        <v>9241</v>
      </c>
      <c r="LW60" s="5">
        <v>7670</v>
      </c>
      <c r="LX60" s="5">
        <v>7805</v>
      </c>
      <c r="LY60" s="5" t="s">
        <v>220</v>
      </c>
      <c r="LZ60" s="5" t="s">
        <v>220</v>
      </c>
      <c r="MA60" s="5" t="s">
        <v>220</v>
      </c>
      <c r="MB60" s="5" t="s">
        <v>220</v>
      </c>
      <c r="MC60" s="5" t="s">
        <v>220</v>
      </c>
      <c r="MD60" s="5" t="s">
        <v>220</v>
      </c>
      <c r="ME60" s="5" t="s">
        <v>220</v>
      </c>
      <c r="MF60" s="5" t="s">
        <v>220</v>
      </c>
      <c r="MG60" s="5" t="s">
        <v>220</v>
      </c>
      <c r="MH60" s="5" t="s">
        <v>220</v>
      </c>
      <c r="MI60" s="5" t="s">
        <v>220</v>
      </c>
      <c r="MJ60" s="5" t="s">
        <v>220</v>
      </c>
      <c r="MK60" s="5" t="s">
        <v>220</v>
      </c>
      <c r="ML60" s="5" t="s">
        <v>220</v>
      </c>
      <c r="MM60" s="5" t="s">
        <v>220</v>
      </c>
      <c r="MN60" s="5" t="s">
        <v>220</v>
      </c>
      <c r="MO60" s="5" t="s">
        <v>220</v>
      </c>
      <c r="MP60" s="5" t="s">
        <v>220</v>
      </c>
      <c r="MQ60" s="5">
        <v>9445</v>
      </c>
      <c r="MR60" s="5">
        <v>9787</v>
      </c>
      <c r="MS60" s="5">
        <v>8586</v>
      </c>
      <c r="MT60" s="5">
        <v>8245</v>
      </c>
      <c r="MU60" s="5">
        <v>1870</v>
      </c>
      <c r="MV60" s="5">
        <v>4420</v>
      </c>
      <c r="MW60" s="5">
        <v>246</v>
      </c>
      <c r="MX60" s="5">
        <v>90</v>
      </c>
      <c r="MY60" s="5">
        <v>117</v>
      </c>
      <c r="MZ60" s="5">
        <v>0</v>
      </c>
      <c r="NA60" s="5">
        <v>0</v>
      </c>
      <c r="NB60" s="5">
        <v>0</v>
      </c>
      <c r="NC60" s="5">
        <v>0</v>
      </c>
      <c r="ND60" s="5">
        <v>0</v>
      </c>
      <c r="NE60" s="5" t="s">
        <v>220</v>
      </c>
      <c r="NF60" s="5" t="s">
        <v>220</v>
      </c>
      <c r="NG60" s="5" t="s">
        <v>220</v>
      </c>
      <c r="NH60" s="5" t="s">
        <v>220</v>
      </c>
      <c r="NI60" s="5" t="s">
        <v>220</v>
      </c>
      <c r="NJ60" s="5" t="s">
        <v>220</v>
      </c>
      <c r="NK60" s="5" t="s">
        <v>220</v>
      </c>
      <c r="NL60" s="5" t="s">
        <v>220</v>
      </c>
      <c r="NM60" s="5" t="s">
        <v>220</v>
      </c>
      <c r="NN60" s="5" t="s">
        <v>220</v>
      </c>
      <c r="NO60" s="5" t="s">
        <v>220</v>
      </c>
      <c r="NP60" s="5" t="s">
        <v>220</v>
      </c>
      <c r="NQ60" s="5" t="s">
        <v>220</v>
      </c>
      <c r="NR60" s="5" t="s">
        <v>220</v>
      </c>
      <c r="NS60" s="5" t="s">
        <v>220</v>
      </c>
      <c r="NT60" s="5" t="s">
        <v>220</v>
      </c>
      <c r="NU60" s="5" t="s">
        <v>220</v>
      </c>
      <c r="NV60" s="5" t="s">
        <v>220</v>
      </c>
      <c r="NW60" s="5">
        <v>0</v>
      </c>
      <c r="NX60" s="5">
        <v>0</v>
      </c>
      <c r="NY60" s="5">
        <v>0</v>
      </c>
      <c r="NZ60" s="5">
        <v>0</v>
      </c>
      <c r="OA60" s="5">
        <v>0</v>
      </c>
      <c r="OB60" s="5">
        <v>0</v>
      </c>
      <c r="OC60" s="5">
        <v>0</v>
      </c>
      <c r="OD60" s="5">
        <v>50</v>
      </c>
      <c r="OE60" s="5">
        <v>54</v>
      </c>
      <c r="OF60" s="5">
        <v>0</v>
      </c>
      <c r="OG60" s="5">
        <v>0</v>
      </c>
      <c r="OH60" s="5">
        <v>0</v>
      </c>
      <c r="OI60" s="5">
        <v>0</v>
      </c>
      <c r="OJ60" s="5">
        <v>0</v>
      </c>
      <c r="OK60" s="5" t="s">
        <v>220</v>
      </c>
      <c r="OL60" s="5" t="s">
        <v>220</v>
      </c>
      <c r="OM60" s="5" t="s">
        <v>220</v>
      </c>
      <c r="ON60" s="5" t="s">
        <v>220</v>
      </c>
      <c r="OO60" s="5" t="s">
        <v>220</v>
      </c>
      <c r="OP60" s="5" t="s">
        <v>220</v>
      </c>
      <c r="OQ60" s="5" t="s">
        <v>220</v>
      </c>
      <c r="OR60" s="5" t="s">
        <v>220</v>
      </c>
      <c r="OS60" s="5" t="s">
        <v>220</v>
      </c>
      <c r="OT60" s="5" t="s">
        <v>220</v>
      </c>
      <c r="OU60" s="5" t="s">
        <v>220</v>
      </c>
      <c r="OV60" s="5" t="s">
        <v>220</v>
      </c>
      <c r="OW60" s="5" t="s">
        <v>220</v>
      </c>
      <c r="OX60" s="5" t="s">
        <v>220</v>
      </c>
      <c r="OY60" s="5" t="s">
        <v>220</v>
      </c>
      <c r="OZ60" s="5" t="s">
        <v>220</v>
      </c>
      <c r="PA60" s="5" t="s">
        <v>220</v>
      </c>
      <c r="PB60" s="5" t="s">
        <v>220</v>
      </c>
      <c r="PC60" s="5">
        <v>45014</v>
      </c>
      <c r="PD60" s="5">
        <v>40839</v>
      </c>
      <c r="PE60" s="5">
        <v>40838</v>
      </c>
      <c r="PF60" s="5">
        <v>35487</v>
      </c>
      <c r="PG60" s="5">
        <v>9267</v>
      </c>
      <c r="PH60" s="5">
        <v>20224</v>
      </c>
      <c r="PI60" s="5">
        <v>20295</v>
      </c>
      <c r="PJ60" s="5">
        <v>19732</v>
      </c>
      <c r="PK60" s="5">
        <v>19560</v>
      </c>
      <c r="PL60" s="5">
        <v>19718</v>
      </c>
      <c r="PM60" s="5">
        <v>19043</v>
      </c>
      <c r="PN60" s="5">
        <v>19036</v>
      </c>
      <c r="PO60" s="5">
        <v>20502</v>
      </c>
      <c r="PP60" s="5">
        <v>17567</v>
      </c>
      <c r="PQ60" s="5" t="s">
        <v>220</v>
      </c>
      <c r="PR60" s="5" t="s">
        <v>220</v>
      </c>
      <c r="PS60" s="5" t="s">
        <v>220</v>
      </c>
      <c r="PT60" s="5" t="s">
        <v>220</v>
      </c>
      <c r="PU60" s="5" t="s">
        <v>220</v>
      </c>
      <c r="PV60" s="5" t="s">
        <v>220</v>
      </c>
      <c r="PW60" s="5" t="s">
        <v>220</v>
      </c>
      <c r="PX60" s="5" t="s">
        <v>220</v>
      </c>
      <c r="PY60" s="5" t="s">
        <v>220</v>
      </c>
      <c r="PZ60" s="5" t="s">
        <v>220</v>
      </c>
      <c r="QA60" s="5" t="s">
        <v>220</v>
      </c>
      <c r="QB60" s="5" t="s">
        <v>220</v>
      </c>
      <c r="QC60" s="5" t="s">
        <v>220</v>
      </c>
      <c r="QD60" s="5" t="s">
        <v>220</v>
      </c>
      <c r="QE60" s="5" t="s">
        <v>220</v>
      </c>
      <c r="QF60" s="5" t="s">
        <v>220</v>
      </c>
      <c r="QG60" s="5" t="s">
        <v>220</v>
      </c>
      <c r="QH60" s="5" t="s">
        <v>220</v>
      </c>
      <c r="QI60" s="5">
        <v>48112</v>
      </c>
      <c r="QJ60" s="5">
        <v>49202</v>
      </c>
      <c r="QK60" s="5">
        <v>46732</v>
      </c>
      <c r="QL60" s="5">
        <v>45258</v>
      </c>
      <c r="QM60" s="5">
        <v>12447</v>
      </c>
      <c r="QN60" s="5">
        <v>31136</v>
      </c>
      <c r="QO60" s="5">
        <v>29513</v>
      </c>
      <c r="QP60" s="5">
        <v>27127</v>
      </c>
      <c r="QQ60" s="5">
        <v>27798</v>
      </c>
      <c r="QR60" s="5">
        <v>26529</v>
      </c>
      <c r="QS60" s="5">
        <v>24187</v>
      </c>
      <c r="QT60" s="5">
        <v>24794</v>
      </c>
      <c r="QU60" s="5">
        <v>23904</v>
      </c>
      <c r="QV60" s="5">
        <v>27502</v>
      </c>
      <c r="QW60" s="5" t="s">
        <v>220</v>
      </c>
      <c r="QX60" s="5" t="s">
        <v>220</v>
      </c>
      <c r="QY60" s="5" t="s">
        <v>220</v>
      </c>
      <c r="QZ60" s="5" t="s">
        <v>220</v>
      </c>
      <c r="RA60" s="5" t="s">
        <v>220</v>
      </c>
      <c r="RB60" s="5" t="s">
        <v>220</v>
      </c>
      <c r="RC60" s="5" t="s">
        <v>220</v>
      </c>
      <c r="RD60" s="5" t="s">
        <v>220</v>
      </c>
      <c r="RE60" s="5" t="s">
        <v>220</v>
      </c>
      <c r="RF60" s="5" t="s">
        <v>220</v>
      </c>
      <c r="RG60" s="5" t="s">
        <v>220</v>
      </c>
      <c r="RH60" s="5" t="s">
        <v>220</v>
      </c>
      <c r="RI60" s="5" t="s">
        <v>220</v>
      </c>
      <c r="RJ60" s="5" t="s">
        <v>220</v>
      </c>
      <c r="RK60" s="5" t="s">
        <v>220</v>
      </c>
      <c r="RL60" s="5" t="s">
        <v>220</v>
      </c>
      <c r="RM60" s="5" t="s">
        <v>220</v>
      </c>
      <c r="RN60" s="5" t="s">
        <v>220</v>
      </c>
      <c r="RO60" s="5">
        <v>47635</v>
      </c>
      <c r="RP60" s="5">
        <v>50347</v>
      </c>
      <c r="RQ60" s="5">
        <v>51910</v>
      </c>
      <c r="RR60" s="5">
        <v>46151</v>
      </c>
      <c r="RS60" s="5">
        <v>11956</v>
      </c>
      <c r="RT60" s="5">
        <v>34157</v>
      </c>
      <c r="RU60" s="5">
        <v>31816</v>
      </c>
      <c r="RV60" s="5">
        <v>30023</v>
      </c>
      <c r="RW60" s="5">
        <v>32605</v>
      </c>
      <c r="RX60" s="5">
        <v>31260</v>
      </c>
      <c r="RY60" s="5">
        <v>36203</v>
      </c>
      <c r="RZ60" s="5">
        <v>35786</v>
      </c>
      <c r="SA60" s="5">
        <v>43448</v>
      </c>
      <c r="SB60" s="5">
        <v>37985</v>
      </c>
      <c r="SC60" s="5" t="s">
        <v>220</v>
      </c>
      <c r="SD60" s="5" t="s">
        <v>220</v>
      </c>
      <c r="SE60" s="5" t="s">
        <v>220</v>
      </c>
      <c r="SF60" s="5" t="s">
        <v>220</v>
      </c>
      <c r="SG60" s="5" t="s">
        <v>220</v>
      </c>
      <c r="SH60" s="5" t="s">
        <v>220</v>
      </c>
      <c r="SI60" s="5" t="s">
        <v>220</v>
      </c>
      <c r="SJ60" s="5" t="s">
        <v>220</v>
      </c>
      <c r="SK60" s="5" t="s">
        <v>220</v>
      </c>
      <c r="SL60" s="5" t="s">
        <v>220</v>
      </c>
      <c r="SM60" s="5" t="s">
        <v>220</v>
      </c>
      <c r="SN60" s="5" t="s">
        <v>220</v>
      </c>
      <c r="SO60" s="5" t="s">
        <v>220</v>
      </c>
      <c r="SP60" s="5" t="s">
        <v>220</v>
      </c>
      <c r="SQ60" s="5" t="s">
        <v>220</v>
      </c>
      <c r="SR60" s="5" t="s">
        <v>220</v>
      </c>
      <c r="SS60" s="5" t="s">
        <v>220</v>
      </c>
      <c r="ST60" s="5" t="s">
        <v>220</v>
      </c>
      <c r="SU60" s="5">
        <v>19285</v>
      </c>
      <c r="SV60" s="5">
        <v>25741</v>
      </c>
      <c r="SW60" s="5">
        <v>14704</v>
      </c>
      <c r="SX60" s="5">
        <v>12876</v>
      </c>
      <c r="SY60" s="5">
        <v>2770</v>
      </c>
      <c r="SZ60" s="5">
        <v>4986</v>
      </c>
      <c r="TA60" s="5">
        <v>3353</v>
      </c>
      <c r="TB60" s="5">
        <v>3212</v>
      </c>
      <c r="TC60" s="5">
        <v>3415</v>
      </c>
      <c r="TD60" s="5">
        <v>3855</v>
      </c>
      <c r="TE60" s="5">
        <v>2926</v>
      </c>
      <c r="TF60" s="5">
        <v>3741</v>
      </c>
      <c r="TG60" s="5">
        <v>3116</v>
      </c>
      <c r="TH60" s="5">
        <v>3945</v>
      </c>
      <c r="TI60" s="5" t="s">
        <v>220</v>
      </c>
      <c r="TJ60" s="5" t="s">
        <v>220</v>
      </c>
      <c r="TK60" s="5" t="s">
        <v>220</v>
      </c>
      <c r="TL60" s="5" t="s">
        <v>220</v>
      </c>
      <c r="TM60" s="5" t="s">
        <v>220</v>
      </c>
      <c r="TN60" s="5" t="s">
        <v>220</v>
      </c>
      <c r="TO60" s="5" t="s">
        <v>220</v>
      </c>
      <c r="TP60" s="5" t="s">
        <v>220</v>
      </c>
      <c r="TQ60" s="5" t="s">
        <v>220</v>
      </c>
      <c r="TR60" s="5" t="s">
        <v>220</v>
      </c>
      <c r="TS60" s="5" t="s">
        <v>220</v>
      </c>
      <c r="TT60" s="5" t="s">
        <v>220</v>
      </c>
      <c r="TU60" s="5" t="s">
        <v>220</v>
      </c>
      <c r="TV60" s="5" t="s">
        <v>220</v>
      </c>
      <c r="TW60" s="5" t="s">
        <v>220</v>
      </c>
      <c r="TX60" s="5" t="s">
        <v>220</v>
      </c>
      <c r="TY60" s="5" t="s">
        <v>220</v>
      </c>
      <c r="TZ60" s="5" t="s">
        <v>220</v>
      </c>
      <c r="UA60" s="5">
        <v>4205</v>
      </c>
      <c r="UB60" s="5">
        <v>3781</v>
      </c>
      <c r="UC60" s="5">
        <v>3406</v>
      </c>
      <c r="UD60" s="5">
        <v>3396</v>
      </c>
      <c r="UE60" s="5">
        <v>1302</v>
      </c>
      <c r="UF60" s="5">
        <v>2047</v>
      </c>
      <c r="UG60" s="5">
        <v>2147</v>
      </c>
      <c r="UH60" s="5">
        <v>2672</v>
      </c>
      <c r="UI60" s="5">
        <v>3029</v>
      </c>
      <c r="UJ60" s="5">
        <v>3373</v>
      </c>
      <c r="UK60" s="5">
        <v>3252</v>
      </c>
      <c r="UL60" s="5">
        <v>3201</v>
      </c>
      <c r="UM60" s="5">
        <v>3416</v>
      </c>
      <c r="UN60" s="5">
        <v>3451</v>
      </c>
      <c r="UO60" s="5" t="s">
        <v>220</v>
      </c>
      <c r="UP60" s="5" t="s">
        <v>220</v>
      </c>
      <c r="UQ60" s="5" t="s">
        <v>220</v>
      </c>
      <c r="UR60" s="5" t="s">
        <v>220</v>
      </c>
      <c r="US60" s="5" t="s">
        <v>220</v>
      </c>
      <c r="UT60" s="5" t="s">
        <v>220</v>
      </c>
      <c r="UU60" s="5" t="s">
        <v>220</v>
      </c>
      <c r="UV60" s="5" t="s">
        <v>220</v>
      </c>
      <c r="UW60" s="5" t="s">
        <v>220</v>
      </c>
      <c r="UX60" s="5" t="s">
        <v>220</v>
      </c>
      <c r="UY60" s="5" t="s">
        <v>220</v>
      </c>
      <c r="UZ60" s="5" t="s">
        <v>220</v>
      </c>
      <c r="VA60" s="5" t="s">
        <v>220</v>
      </c>
      <c r="VB60" s="5" t="s">
        <v>220</v>
      </c>
      <c r="VC60" s="5" t="s">
        <v>220</v>
      </c>
      <c r="VD60" s="5" t="s">
        <v>220</v>
      </c>
      <c r="VE60" s="5" t="s">
        <v>220</v>
      </c>
      <c r="VF60" s="5" t="s">
        <v>220</v>
      </c>
      <c r="VG60" s="5">
        <v>301789</v>
      </c>
      <c r="VH60" s="5">
        <v>263701</v>
      </c>
      <c r="VI60" s="5">
        <v>280498</v>
      </c>
      <c r="VJ60" s="5">
        <v>279241</v>
      </c>
      <c r="VK60" s="5">
        <v>85185</v>
      </c>
      <c r="VL60" s="5">
        <v>155988</v>
      </c>
      <c r="VM60" s="5">
        <v>167551</v>
      </c>
      <c r="VN60" s="5">
        <v>145309</v>
      </c>
      <c r="VO60" s="5">
        <v>141849</v>
      </c>
      <c r="VP60" s="5">
        <v>135329</v>
      </c>
      <c r="VQ60" s="5">
        <v>118646</v>
      </c>
      <c r="VR60" s="5">
        <v>137185</v>
      </c>
      <c r="VS60" s="5">
        <v>147985</v>
      </c>
      <c r="VT60" s="5">
        <v>145650</v>
      </c>
      <c r="VU60" s="5" t="s">
        <v>220</v>
      </c>
      <c r="VV60" s="5" t="s">
        <v>220</v>
      </c>
      <c r="VW60" s="5" t="s">
        <v>220</v>
      </c>
      <c r="VX60" s="5" t="s">
        <v>220</v>
      </c>
      <c r="VY60" s="5" t="s">
        <v>220</v>
      </c>
      <c r="VZ60" s="5" t="s">
        <v>220</v>
      </c>
      <c r="WA60" s="5" t="s">
        <v>220</v>
      </c>
      <c r="WB60" s="5" t="s">
        <v>220</v>
      </c>
      <c r="WC60" s="5" t="s">
        <v>220</v>
      </c>
      <c r="WD60" s="5" t="s">
        <v>220</v>
      </c>
      <c r="WE60" s="5" t="s">
        <v>220</v>
      </c>
      <c r="WF60" s="5" t="s">
        <v>220</v>
      </c>
      <c r="WG60" s="5" t="s">
        <v>220</v>
      </c>
      <c r="WH60" s="5" t="s">
        <v>220</v>
      </c>
      <c r="WI60" s="5" t="s">
        <v>220</v>
      </c>
      <c r="WJ60" s="5" t="s">
        <v>220</v>
      </c>
      <c r="WK60" s="5" t="s">
        <v>220</v>
      </c>
      <c r="WL60" s="5" t="s">
        <v>220</v>
      </c>
      <c r="WM60" s="5">
        <v>6459</v>
      </c>
      <c r="WN60" s="5">
        <v>5591</v>
      </c>
      <c r="WO60" s="5">
        <v>4914</v>
      </c>
      <c r="WP60" s="5">
        <v>5166</v>
      </c>
      <c r="WQ60" s="5">
        <v>1116</v>
      </c>
      <c r="WR60" s="5">
        <v>2495</v>
      </c>
      <c r="WS60" s="5">
        <v>2233</v>
      </c>
      <c r="WT60" s="5">
        <v>3072</v>
      </c>
      <c r="WU60" s="5">
        <v>2467</v>
      </c>
      <c r="WV60" s="5">
        <v>2950</v>
      </c>
      <c r="WW60" s="5">
        <v>2922</v>
      </c>
      <c r="WX60" s="5">
        <v>2861</v>
      </c>
      <c r="WY60" s="5">
        <v>2851</v>
      </c>
      <c r="WZ60" s="5">
        <v>2583</v>
      </c>
      <c r="XA60" s="5" t="s">
        <v>220</v>
      </c>
      <c r="XB60" s="5" t="s">
        <v>220</v>
      </c>
      <c r="XC60" s="5" t="s">
        <v>220</v>
      </c>
      <c r="XD60" s="5" t="s">
        <v>220</v>
      </c>
      <c r="XE60" s="5" t="s">
        <v>220</v>
      </c>
      <c r="XF60" s="5" t="s">
        <v>220</v>
      </c>
      <c r="XG60" s="5" t="s">
        <v>220</v>
      </c>
      <c r="XH60" s="5" t="s">
        <v>220</v>
      </c>
      <c r="XI60" s="5" t="s">
        <v>220</v>
      </c>
      <c r="XJ60" s="5" t="s">
        <v>220</v>
      </c>
      <c r="XK60" s="5" t="s">
        <v>220</v>
      </c>
      <c r="XL60" s="5" t="s">
        <v>220</v>
      </c>
      <c r="XM60" s="5" t="s">
        <v>220</v>
      </c>
      <c r="XN60" s="5" t="s">
        <v>220</v>
      </c>
      <c r="XO60" s="5" t="s">
        <v>220</v>
      </c>
      <c r="XP60" s="5" t="s">
        <v>220</v>
      </c>
      <c r="XQ60" s="5" t="s">
        <v>220</v>
      </c>
      <c r="XR60" s="5" t="s">
        <v>220</v>
      </c>
      <c r="XS60" s="2">
        <v>11241</v>
      </c>
      <c r="XT60" s="3" t="s">
        <v>222</v>
      </c>
      <c r="XU60" s="3" t="s">
        <v>222</v>
      </c>
      <c r="XV60" s="3" t="s">
        <v>222</v>
      </c>
      <c r="XW60" s="3" t="s">
        <v>221</v>
      </c>
      <c r="XX60" s="3" t="s">
        <v>222</v>
      </c>
      <c r="XY60" s="3" t="s">
        <v>222</v>
      </c>
      <c r="XZ60" s="3" t="s">
        <v>255</v>
      </c>
    </row>
    <row r="61" spans="1:650" x14ac:dyDescent="0.3">
      <c r="A61" s="1" t="s">
        <v>59</v>
      </c>
      <c r="B61" s="2">
        <v>4008616</v>
      </c>
      <c r="C61" s="5">
        <v>59897</v>
      </c>
      <c r="D61" s="5">
        <v>34729</v>
      </c>
      <c r="E61" s="5">
        <v>15045</v>
      </c>
      <c r="F61" s="5">
        <v>11068</v>
      </c>
      <c r="G61" s="5">
        <v>6675</v>
      </c>
      <c r="H61" s="5">
        <v>5413</v>
      </c>
      <c r="I61" s="5">
        <v>8796</v>
      </c>
      <c r="J61" s="5">
        <v>6809</v>
      </c>
      <c r="K61" s="5">
        <v>280</v>
      </c>
      <c r="L61" s="5">
        <v>8384</v>
      </c>
      <c r="M61" s="5">
        <v>7301</v>
      </c>
      <c r="N61" s="5">
        <v>6952</v>
      </c>
      <c r="O61" s="5">
        <v>2330</v>
      </c>
      <c r="P61" s="5">
        <v>15937</v>
      </c>
      <c r="Q61" s="5">
        <v>5165</v>
      </c>
      <c r="R61" s="5">
        <v>17577</v>
      </c>
      <c r="S61" s="5">
        <v>34198</v>
      </c>
      <c r="T61" s="5">
        <v>12969</v>
      </c>
      <c r="U61" s="5">
        <v>5519</v>
      </c>
      <c r="V61" s="5">
        <v>17677</v>
      </c>
      <c r="W61" s="5">
        <v>3492</v>
      </c>
      <c r="X61" s="5">
        <v>2231</v>
      </c>
      <c r="Y61" s="5">
        <v>393</v>
      </c>
      <c r="Z61" s="5">
        <v>14</v>
      </c>
      <c r="AA61" s="5">
        <v>0</v>
      </c>
      <c r="AB61" s="5">
        <v>838</v>
      </c>
      <c r="AC61" s="5">
        <v>475</v>
      </c>
      <c r="AD61" s="5">
        <v>0</v>
      </c>
      <c r="AE61" s="5">
        <v>0</v>
      </c>
      <c r="AF61" s="5">
        <v>0</v>
      </c>
      <c r="AG61" s="5">
        <v>0</v>
      </c>
      <c r="AH61" s="5">
        <v>0</v>
      </c>
      <c r="AI61" s="5">
        <v>524891</v>
      </c>
      <c r="AJ61" s="5">
        <v>14723</v>
      </c>
      <c r="AK61" s="5">
        <v>51541</v>
      </c>
      <c r="AL61" s="5">
        <v>35992</v>
      </c>
      <c r="AM61" s="5">
        <v>31056</v>
      </c>
      <c r="AN61" s="5">
        <v>28849</v>
      </c>
      <c r="AO61" s="5">
        <v>9468</v>
      </c>
      <c r="AP61" s="5">
        <v>238879</v>
      </c>
      <c r="AQ61" s="5">
        <v>10087</v>
      </c>
      <c r="AR61" s="5">
        <v>21546</v>
      </c>
      <c r="AS61" s="5">
        <v>15237</v>
      </c>
      <c r="AT61" s="5">
        <v>29936</v>
      </c>
      <c r="AU61" s="5">
        <v>15332</v>
      </c>
      <c r="AV61" s="5">
        <v>103933</v>
      </c>
      <c r="AW61" s="5">
        <v>10182</v>
      </c>
      <c r="AX61" s="5">
        <v>17230</v>
      </c>
      <c r="AY61" s="5">
        <v>11752</v>
      </c>
      <c r="AZ61" s="5">
        <v>21346</v>
      </c>
      <c r="BA61" s="5">
        <v>11310</v>
      </c>
      <c r="BB61" s="5">
        <v>14991</v>
      </c>
      <c r="BC61" s="5">
        <v>4022</v>
      </c>
      <c r="BD61" s="5">
        <v>1006</v>
      </c>
      <c r="BE61" s="5">
        <v>2509</v>
      </c>
      <c r="BF61" s="5">
        <v>2177</v>
      </c>
      <c r="BG61" s="5">
        <v>19081</v>
      </c>
      <c r="BH61" s="5">
        <v>5114</v>
      </c>
      <c r="BI61" s="5">
        <v>114</v>
      </c>
      <c r="BJ61" s="5">
        <v>3442</v>
      </c>
      <c r="BK61" s="5">
        <v>3279</v>
      </c>
      <c r="BL61" s="5">
        <v>3640</v>
      </c>
      <c r="BM61" s="5">
        <v>2311</v>
      </c>
      <c r="BN61" s="5">
        <v>3042</v>
      </c>
      <c r="BO61" s="5">
        <v>115320</v>
      </c>
      <c r="BP61" s="5">
        <v>170200</v>
      </c>
      <c r="BQ61" s="5">
        <v>190528</v>
      </c>
      <c r="BR61" s="5">
        <v>103376</v>
      </c>
      <c r="BS61" s="5">
        <v>34188</v>
      </c>
      <c r="BT61" s="5">
        <v>23681</v>
      </c>
      <c r="BU61" s="5">
        <v>72446</v>
      </c>
      <c r="BV61" s="5">
        <v>92507</v>
      </c>
      <c r="BW61" s="5">
        <v>57753</v>
      </c>
      <c r="BX61" s="5">
        <v>18062</v>
      </c>
      <c r="BY61" s="5">
        <v>11255</v>
      </c>
      <c r="BZ61" s="5">
        <v>24590</v>
      </c>
      <c r="CA61" s="5">
        <v>38162</v>
      </c>
      <c r="CB61" s="5">
        <v>20165</v>
      </c>
      <c r="CC61" s="5">
        <v>33411</v>
      </c>
      <c r="CD61" s="5">
        <v>40165</v>
      </c>
      <c r="CE61" s="5">
        <v>57910</v>
      </c>
      <c r="CF61" s="5">
        <v>36192</v>
      </c>
      <c r="CG61" s="5">
        <v>12201</v>
      </c>
      <c r="CH61" s="5">
        <v>25335</v>
      </c>
      <c r="CI61" s="5">
        <v>6965</v>
      </c>
      <c r="CJ61" s="5">
        <v>7184</v>
      </c>
      <c r="CK61" s="5">
        <v>24629</v>
      </c>
      <c r="CL61" s="5">
        <v>23603</v>
      </c>
      <c r="CM61" s="5">
        <v>17212</v>
      </c>
      <c r="CN61" s="5">
        <v>15497</v>
      </c>
      <c r="CO61" s="5">
        <v>2874</v>
      </c>
      <c r="CP61" s="5">
        <v>11132</v>
      </c>
      <c r="CQ61" s="5">
        <v>32771</v>
      </c>
      <c r="CR61" s="5">
        <v>6221</v>
      </c>
      <c r="CS61" s="5">
        <v>19468</v>
      </c>
      <c r="CT61" s="5">
        <v>16583</v>
      </c>
      <c r="CU61" s="5">
        <v>204869</v>
      </c>
      <c r="CV61" s="5">
        <v>132373</v>
      </c>
      <c r="CW61" s="5">
        <v>125919</v>
      </c>
      <c r="CX61" s="5">
        <v>126882</v>
      </c>
      <c r="CY61" s="5">
        <v>89475</v>
      </c>
      <c r="CZ61" s="5">
        <v>78897</v>
      </c>
      <c r="DA61" s="5">
        <v>85913</v>
      </c>
      <c r="DB61" s="5">
        <v>104929</v>
      </c>
      <c r="DC61" s="5">
        <v>76480</v>
      </c>
      <c r="DD61" s="5">
        <v>79376</v>
      </c>
      <c r="DE61" s="5">
        <v>93039</v>
      </c>
      <c r="DF61" s="5">
        <v>66094</v>
      </c>
      <c r="DG61" s="5">
        <v>92468</v>
      </c>
      <c r="DH61" s="5">
        <v>93944</v>
      </c>
      <c r="DI61" s="5">
        <v>81356</v>
      </c>
      <c r="DJ61" s="5">
        <v>91259</v>
      </c>
      <c r="DK61" s="5">
        <v>69615</v>
      </c>
      <c r="DL61" s="5">
        <v>76176</v>
      </c>
      <c r="DM61" s="5">
        <v>51411</v>
      </c>
      <c r="DN61" s="5">
        <v>71755</v>
      </c>
      <c r="DO61" s="5">
        <v>41461</v>
      </c>
      <c r="DP61" s="5">
        <v>29432</v>
      </c>
      <c r="DQ61" s="5">
        <v>33953</v>
      </c>
      <c r="DR61" s="5">
        <v>45601</v>
      </c>
      <c r="DS61" s="5">
        <v>47910</v>
      </c>
      <c r="DT61" s="5">
        <v>72450</v>
      </c>
      <c r="DU61" s="5">
        <v>25006</v>
      </c>
      <c r="DV61" s="5">
        <v>28188</v>
      </c>
      <c r="DW61" s="5">
        <v>20408</v>
      </c>
      <c r="DX61" s="5">
        <v>25298</v>
      </c>
      <c r="DY61" s="5">
        <v>22240</v>
      </c>
      <c r="DZ61" s="5">
        <v>17702</v>
      </c>
      <c r="EA61" s="5">
        <v>11981</v>
      </c>
      <c r="EB61" s="5">
        <v>29892</v>
      </c>
      <c r="EC61" s="5">
        <v>11589</v>
      </c>
      <c r="ED61" s="5">
        <v>12541</v>
      </c>
      <c r="EE61" s="5">
        <v>18059</v>
      </c>
      <c r="EF61" s="5">
        <v>3304</v>
      </c>
      <c r="EG61" s="5">
        <v>5639</v>
      </c>
      <c r="EH61" s="5">
        <v>4243</v>
      </c>
      <c r="EI61" s="5">
        <v>3542</v>
      </c>
      <c r="EJ61" s="5">
        <v>12882</v>
      </c>
      <c r="EK61" s="5">
        <v>14119</v>
      </c>
      <c r="EL61" s="5">
        <v>20667</v>
      </c>
      <c r="EM61" s="5">
        <v>11745</v>
      </c>
      <c r="EN61" s="5">
        <v>3423</v>
      </c>
      <c r="EO61" s="5">
        <v>11399</v>
      </c>
      <c r="EP61" s="5">
        <v>6123</v>
      </c>
      <c r="EQ61" s="5">
        <v>6760</v>
      </c>
      <c r="ER61" s="5">
        <v>11424</v>
      </c>
      <c r="ES61" s="5">
        <v>7760</v>
      </c>
      <c r="ET61" s="5">
        <v>10565</v>
      </c>
      <c r="EU61" s="5">
        <v>1936</v>
      </c>
      <c r="EV61" s="5">
        <v>3631</v>
      </c>
      <c r="EW61" s="5">
        <v>11837</v>
      </c>
      <c r="EX61" s="5">
        <v>19834</v>
      </c>
      <c r="EY61" s="5">
        <v>6401</v>
      </c>
      <c r="EZ61" s="5">
        <v>8543</v>
      </c>
      <c r="FA61" s="5">
        <v>2472</v>
      </c>
      <c r="FB61" s="5">
        <v>6649</v>
      </c>
      <c r="FC61" s="5">
        <v>5700</v>
      </c>
      <c r="FD61" s="5">
        <v>10023</v>
      </c>
      <c r="FE61" s="5">
        <v>8931</v>
      </c>
      <c r="FF61" s="5">
        <v>5129</v>
      </c>
      <c r="FG61" s="5">
        <v>0</v>
      </c>
      <c r="FH61" s="5">
        <v>0</v>
      </c>
      <c r="FI61" s="5">
        <v>0</v>
      </c>
      <c r="FJ61" s="5">
        <v>0</v>
      </c>
      <c r="FK61" s="5">
        <v>0</v>
      </c>
      <c r="FL61" s="5">
        <v>0</v>
      </c>
      <c r="FM61" s="5">
        <v>0</v>
      </c>
      <c r="FN61" s="5">
        <v>0</v>
      </c>
      <c r="FO61" s="5">
        <v>0</v>
      </c>
      <c r="FP61" s="5">
        <v>0</v>
      </c>
      <c r="FQ61" s="5">
        <v>3718</v>
      </c>
      <c r="FR61" s="5">
        <v>0</v>
      </c>
      <c r="FS61" s="5">
        <v>0</v>
      </c>
      <c r="FT61" s="5">
        <v>0</v>
      </c>
      <c r="FU61" s="5" t="s">
        <v>220</v>
      </c>
      <c r="FV61" s="5" t="s">
        <v>220</v>
      </c>
      <c r="FW61" s="5" t="s">
        <v>220</v>
      </c>
      <c r="FX61" s="5" t="s">
        <v>220</v>
      </c>
      <c r="FY61" s="5" t="s">
        <v>220</v>
      </c>
      <c r="FZ61" s="5" t="s">
        <v>220</v>
      </c>
      <c r="GA61" s="5" t="s">
        <v>220</v>
      </c>
      <c r="GB61" s="5" t="s">
        <v>220</v>
      </c>
      <c r="GC61" s="5" t="s">
        <v>220</v>
      </c>
      <c r="GD61" s="5" t="s">
        <v>220</v>
      </c>
      <c r="GE61" s="5" t="s">
        <v>220</v>
      </c>
      <c r="GF61" s="5" t="s">
        <v>220</v>
      </c>
      <c r="GG61" s="5" t="s">
        <v>220</v>
      </c>
      <c r="GH61" s="5" t="s">
        <v>220</v>
      </c>
      <c r="GI61" s="5" t="s">
        <v>220</v>
      </c>
      <c r="GJ61" s="5" t="s">
        <v>220</v>
      </c>
      <c r="GK61" s="5" t="s">
        <v>220</v>
      </c>
      <c r="GL61" s="5" t="s">
        <v>220</v>
      </c>
      <c r="GM61" s="5">
        <v>916958</v>
      </c>
      <c r="GN61" s="5">
        <v>381917</v>
      </c>
      <c r="GO61" s="5">
        <v>394622</v>
      </c>
      <c r="GP61" s="5">
        <v>289859</v>
      </c>
      <c r="GQ61" s="5">
        <v>179453</v>
      </c>
      <c r="GR61" s="5">
        <v>140144</v>
      </c>
      <c r="GS61" s="5">
        <v>182262</v>
      </c>
      <c r="GT61" s="5">
        <v>447368</v>
      </c>
      <c r="GU61" s="5">
        <v>148142</v>
      </c>
      <c r="GV61" s="5">
        <v>140250</v>
      </c>
      <c r="GW61" s="5">
        <v>144668</v>
      </c>
      <c r="GX61" s="5">
        <v>148239</v>
      </c>
      <c r="GY61" s="5">
        <v>160036</v>
      </c>
      <c r="GZ61" s="5">
        <v>237405</v>
      </c>
      <c r="HA61" s="5">
        <v>141513</v>
      </c>
      <c r="HB61" s="5">
        <v>172354</v>
      </c>
      <c r="HC61" s="5">
        <v>180234</v>
      </c>
      <c r="HD61" s="5">
        <v>158107</v>
      </c>
      <c r="HE61" s="5">
        <v>88201</v>
      </c>
      <c r="HF61" s="5">
        <v>140323</v>
      </c>
      <c r="HG61" s="5">
        <v>57876</v>
      </c>
      <c r="HH61" s="5">
        <v>43484</v>
      </c>
      <c r="HI61" s="5">
        <v>73321</v>
      </c>
      <c r="HJ61" s="5">
        <v>91229</v>
      </c>
      <c r="HK61" s="5">
        <v>90604</v>
      </c>
      <c r="HL61" s="5">
        <v>102442</v>
      </c>
      <c r="HM61" s="5">
        <v>30941</v>
      </c>
      <c r="HN61" s="5">
        <v>49411</v>
      </c>
      <c r="HO61" s="5">
        <v>62159</v>
      </c>
      <c r="HP61" s="5">
        <v>45182</v>
      </c>
      <c r="HQ61" s="5">
        <v>52950</v>
      </c>
      <c r="HR61" s="5">
        <v>42456</v>
      </c>
      <c r="HS61" s="5">
        <v>590119</v>
      </c>
      <c r="HT61" s="5">
        <v>655184</v>
      </c>
      <c r="HU61" s="5">
        <v>541456</v>
      </c>
      <c r="HV61" s="5">
        <v>419985</v>
      </c>
      <c r="HW61" s="5">
        <v>714257</v>
      </c>
      <c r="HX61" s="5">
        <v>855444</v>
      </c>
      <c r="HY61" s="5">
        <v>738160</v>
      </c>
      <c r="HZ61" s="5">
        <v>571653</v>
      </c>
      <c r="IA61" s="5">
        <v>726589</v>
      </c>
      <c r="IB61" s="5">
        <v>686607</v>
      </c>
      <c r="IC61" s="5">
        <v>725152</v>
      </c>
      <c r="ID61" s="5">
        <v>953195</v>
      </c>
      <c r="IE61" s="5">
        <v>895737</v>
      </c>
      <c r="IF61" s="5">
        <v>1071877</v>
      </c>
      <c r="IG61" s="5">
        <v>842669</v>
      </c>
      <c r="IH61" s="5">
        <v>789894</v>
      </c>
      <c r="II61" s="5">
        <v>624940</v>
      </c>
      <c r="IJ61" s="5">
        <v>652220</v>
      </c>
      <c r="IK61" s="5">
        <v>800887</v>
      </c>
      <c r="IL61" s="5">
        <v>603350</v>
      </c>
      <c r="IM61" s="5">
        <v>531918</v>
      </c>
      <c r="IN61" s="5">
        <v>542388</v>
      </c>
      <c r="IO61" s="5">
        <v>499797</v>
      </c>
      <c r="IP61" s="5">
        <v>492113</v>
      </c>
      <c r="IQ61" s="5">
        <v>420851</v>
      </c>
      <c r="IR61" s="5">
        <v>412176</v>
      </c>
      <c r="IS61" s="5">
        <v>445587</v>
      </c>
      <c r="IT61" s="5">
        <v>467676</v>
      </c>
      <c r="IU61" s="5">
        <v>404755</v>
      </c>
      <c r="IV61" s="5">
        <v>405366</v>
      </c>
      <c r="IW61" s="5">
        <v>400288</v>
      </c>
      <c r="IX61" s="5">
        <v>379650</v>
      </c>
      <c r="IY61" s="5">
        <v>34956</v>
      </c>
      <c r="IZ61" s="5">
        <v>36297</v>
      </c>
      <c r="JA61" s="5">
        <v>33601</v>
      </c>
      <c r="JB61" s="5">
        <v>44885</v>
      </c>
      <c r="JC61" s="5">
        <v>48928</v>
      </c>
      <c r="JD61" s="5">
        <v>38337</v>
      </c>
      <c r="JE61" s="5">
        <v>52334</v>
      </c>
      <c r="JF61" s="5">
        <v>30781</v>
      </c>
      <c r="JG61" s="5">
        <v>29305</v>
      </c>
      <c r="JH61" s="5">
        <v>31904</v>
      </c>
      <c r="JI61" s="5">
        <v>33951</v>
      </c>
      <c r="JJ61" s="5">
        <v>25337</v>
      </c>
      <c r="JK61" s="5">
        <v>26607</v>
      </c>
      <c r="JL61" s="5">
        <v>27958</v>
      </c>
      <c r="JM61" s="5">
        <v>23094</v>
      </c>
      <c r="JN61" s="5">
        <v>19742</v>
      </c>
      <c r="JO61" s="5">
        <v>16113</v>
      </c>
      <c r="JP61" s="5">
        <v>21690</v>
      </c>
      <c r="JQ61" s="5">
        <v>16194</v>
      </c>
      <c r="JR61" s="5">
        <v>29754</v>
      </c>
      <c r="JS61" s="5">
        <v>20986</v>
      </c>
      <c r="JT61" s="5">
        <v>12990</v>
      </c>
      <c r="JU61" s="5">
        <v>12958</v>
      </c>
      <c r="JV61" s="5">
        <v>9469</v>
      </c>
      <c r="JW61" s="5">
        <v>21757</v>
      </c>
      <c r="JX61" s="5">
        <v>25025</v>
      </c>
      <c r="JY61" s="5">
        <v>19383</v>
      </c>
      <c r="JZ61" s="5">
        <v>15295</v>
      </c>
      <c r="KA61" s="5">
        <v>10252</v>
      </c>
      <c r="KB61" s="5">
        <v>4317</v>
      </c>
      <c r="KC61" s="5">
        <v>10364</v>
      </c>
      <c r="KD61" s="5">
        <v>10358</v>
      </c>
      <c r="KE61" s="5">
        <v>15329</v>
      </c>
      <c r="KF61" s="5">
        <v>12372</v>
      </c>
      <c r="KG61" s="5">
        <v>12691</v>
      </c>
      <c r="KH61" s="5">
        <v>13531</v>
      </c>
      <c r="KI61" s="5">
        <v>12587</v>
      </c>
      <c r="KJ61" s="5">
        <v>13053</v>
      </c>
      <c r="KK61" s="5">
        <v>12914</v>
      </c>
      <c r="KL61" s="5">
        <v>14081</v>
      </c>
      <c r="KM61" s="5">
        <v>12736</v>
      </c>
      <c r="KN61" s="5">
        <v>11976</v>
      </c>
      <c r="KO61" s="5">
        <v>11155</v>
      </c>
      <c r="KP61" s="5">
        <v>10423</v>
      </c>
      <c r="KQ61" s="5">
        <v>9040</v>
      </c>
      <c r="KR61" s="5">
        <v>6538</v>
      </c>
      <c r="KS61" s="5">
        <v>6002</v>
      </c>
      <c r="KT61" s="5">
        <v>5697</v>
      </c>
      <c r="KU61" s="5">
        <v>5369</v>
      </c>
      <c r="KV61" s="5">
        <v>5516</v>
      </c>
      <c r="KW61" s="5">
        <v>4876</v>
      </c>
      <c r="KX61" s="5">
        <v>3007</v>
      </c>
      <c r="KY61" s="5">
        <v>2580</v>
      </c>
      <c r="KZ61" s="5">
        <v>2535</v>
      </c>
      <c r="LA61" s="5">
        <v>3261</v>
      </c>
      <c r="LB61" s="5">
        <v>3161</v>
      </c>
      <c r="LC61" s="5">
        <v>3075</v>
      </c>
      <c r="LD61" s="5">
        <v>3215</v>
      </c>
      <c r="LE61" s="5">
        <v>3896</v>
      </c>
      <c r="LF61" s="5">
        <v>2909</v>
      </c>
      <c r="LG61" s="5">
        <v>1506</v>
      </c>
      <c r="LH61" s="5">
        <v>2493</v>
      </c>
      <c r="LI61" s="5">
        <v>2531</v>
      </c>
      <c r="LJ61" s="5">
        <v>2375</v>
      </c>
      <c r="LK61" s="5">
        <v>7839</v>
      </c>
      <c r="LL61" s="5">
        <v>8710</v>
      </c>
      <c r="LM61" s="5">
        <v>7152</v>
      </c>
      <c r="LN61" s="5">
        <v>7981</v>
      </c>
      <c r="LO61" s="5">
        <v>9181</v>
      </c>
      <c r="LP61" s="5">
        <v>8927</v>
      </c>
      <c r="LQ61" s="5">
        <v>7673</v>
      </c>
      <c r="LR61" s="5">
        <v>7617</v>
      </c>
      <c r="LS61" s="5">
        <v>8220</v>
      </c>
      <c r="LT61" s="5">
        <v>6954</v>
      </c>
      <c r="LU61" s="5">
        <v>6578</v>
      </c>
      <c r="LV61" s="5">
        <v>6583</v>
      </c>
      <c r="LW61" s="5">
        <v>7277</v>
      </c>
      <c r="LX61" s="5">
        <v>6494</v>
      </c>
      <c r="LY61" s="5">
        <v>5066</v>
      </c>
      <c r="LZ61" s="5">
        <v>5512</v>
      </c>
      <c r="MA61" s="5">
        <v>5415</v>
      </c>
      <c r="MB61" s="5">
        <v>4443</v>
      </c>
      <c r="MC61" s="5">
        <v>4463</v>
      </c>
      <c r="MD61" s="5">
        <v>7036</v>
      </c>
      <c r="ME61" s="5">
        <v>6144</v>
      </c>
      <c r="MF61" s="5">
        <v>5704</v>
      </c>
      <c r="MG61" s="5">
        <v>5687</v>
      </c>
      <c r="MH61" s="5">
        <v>3106</v>
      </c>
      <c r="MI61" s="5">
        <v>3354</v>
      </c>
      <c r="MJ61" s="5">
        <v>2608</v>
      </c>
      <c r="MK61" s="5">
        <v>3528</v>
      </c>
      <c r="ML61" s="5">
        <v>2804</v>
      </c>
      <c r="MM61" s="5">
        <v>3249</v>
      </c>
      <c r="MN61" s="5">
        <v>3707</v>
      </c>
      <c r="MO61" s="5">
        <v>3952</v>
      </c>
      <c r="MP61" s="5">
        <v>3007</v>
      </c>
      <c r="MQ61" s="5">
        <v>2518</v>
      </c>
      <c r="MR61" s="5">
        <v>2546</v>
      </c>
      <c r="MS61" s="5">
        <v>2210</v>
      </c>
      <c r="MT61" s="5">
        <v>2190</v>
      </c>
      <c r="MU61" s="5">
        <v>2286</v>
      </c>
      <c r="MV61" s="5">
        <v>2243</v>
      </c>
      <c r="MW61" s="5">
        <v>94</v>
      </c>
      <c r="MX61" s="5">
        <v>103</v>
      </c>
      <c r="MY61" s="5">
        <v>134</v>
      </c>
      <c r="MZ61" s="5">
        <v>0</v>
      </c>
      <c r="NA61" s="5">
        <v>0</v>
      </c>
      <c r="NB61" s="5">
        <v>0</v>
      </c>
      <c r="NC61" s="5">
        <v>0</v>
      </c>
      <c r="ND61" s="5">
        <v>0</v>
      </c>
      <c r="NE61" s="5" t="s">
        <v>220</v>
      </c>
      <c r="NF61" s="5" t="s">
        <v>220</v>
      </c>
      <c r="NG61" s="5" t="s">
        <v>220</v>
      </c>
      <c r="NH61" s="5" t="s">
        <v>220</v>
      </c>
      <c r="NI61" s="5" t="s">
        <v>220</v>
      </c>
      <c r="NJ61" s="5" t="s">
        <v>220</v>
      </c>
      <c r="NK61" s="5" t="s">
        <v>220</v>
      </c>
      <c r="NL61" s="5" t="s">
        <v>220</v>
      </c>
      <c r="NM61" s="5" t="s">
        <v>220</v>
      </c>
      <c r="NN61" s="5" t="s">
        <v>220</v>
      </c>
      <c r="NO61" s="5" t="s">
        <v>220</v>
      </c>
      <c r="NP61" s="5" t="s">
        <v>220</v>
      </c>
      <c r="NQ61" s="5" t="s">
        <v>220</v>
      </c>
      <c r="NR61" s="5" t="s">
        <v>220</v>
      </c>
      <c r="NS61" s="5" t="s">
        <v>220</v>
      </c>
      <c r="NT61" s="5" t="s">
        <v>220</v>
      </c>
      <c r="NU61" s="5" t="s">
        <v>220</v>
      </c>
      <c r="NV61" s="5" t="s">
        <v>220</v>
      </c>
      <c r="NW61" s="5">
        <v>0</v>
      </c>
      <c r="NX61" s="5">
        <v>0</v>
      </c>
      <c r="NY61" s="5">
        <v>0</v>
      </c>
      <c r="NZ61" s="5">
        <v>0</v>
      </c>
      <c r="OA61" s="5">
        <v>0</v>
      </c>
      <c r="OB61" s="5">
        <v>0</v>
      </c>
      <c r="OC61" s="5">
        <v>0</v>
      </c>
      <c r="OD61" s="5">
        <v>57</v>
      </c>
      <c r="OE61" s="5">
        <v>62</v>
      </c>
      <c r="OF61" s="5">
        <v>0</v>
      </c>
      <c r="OG61" s="5">
        <v>0</v>
      </c>
      <c r="OH61" s="5">
        <v>0</v>
      </c>
      <c r="OI61" s="5">
        <v>0</v>
      </c>
      <c r="OJ61" s="5">
        <v>0</v>
      </c>
      <c r="OK61" s="5" t="s">
        <v>220</v>
      </c>
      <c r="OL61" s="5" t="s">
        <v>220</v>
      </c>
      <c r="OM61" s="5" t="s">
        <v>220</v>
      </c>
      <c r="ON61" s="5" t="s">
        <v>220</v>
      </c>
      <c r="OO61" s="5" t="s">
        <v>220</v>
      </c>
      <c r="OP61" s="5" t="s">
        <v>220</v>
      </c>
      <c r="OQ61" s="5" t="s">
        <v>220</v>
      </c>
      <c r="OR61" s="5" t="s">
        <v>220</v>
      </c>
      <c r="OS61" s="5" t="s">
        <v>220</v>
      </c>
      <c r="OT61" s="5" t="s">
        <v>220</v>
      </c>
      <c r="OU61" s="5" t="s">
        <v>220</v>
      </c>
      <c r="OV61" s="5" t="s">
        <v>220</v>
      </c>
      <c r="OW61" s="5" t="s">
        <v>220</v>
      </c>
      <c r="OX61" s="5" t="s">
        <v>220</v>
      </c>
      <c r="OY61" s="5" t="s">
        <v>220</v>
      </c>
      <c r="OZ61" s="5" t="s">
        <v>220</v>
      </c>
      <c r="PA61" s="5" t="s">
        <v>220</v>
      </c>
      <c r="PB61" s="5" t="s">
        <v>220</v>
      </c>
      <c r="PC61" s="5">
        <v>18801</v>
      </c>
      <c r="PD61" s="5">
        <v>16691</v>
      </c>
      <c r="PE61" s="5">
        <v>16019</v>
      </c>
      <c r="PF61" s="5">
        <v>14798</v>
      </c>
      <c r="PG61" s="5">
        <v>15561</v>
      </c>
      <c r="PH61" s="5">
        <v>12962</v>
      </c>
      <c r="PI61" s="5">
        <v>22591</v>
      </c>
      <c r="PJ61" s="5">
        <v>32647</v>
      </c>
      <c r="PK61" s="5">
        <v>12311</v>
      </c>
      <c r="PL61" s="5">
        <v>12436</v>
      </c>
      <c r="PM61" s="5">
        <v>12369</v>
      </c>
      <c r="PN61" s="5">
        <v>13736</v>
      </c>
      <c r="PO61" s="5">
        <v>13262</v>
      </c>
      <c r="PP61" s="5">
        <v>14864</v>
      </c>
      <c r="PQ61" s="5">
        <v>11256</v>
      </c>
      <c r="PR61" s="5">
        <v>12771</v>
      </c>
      <c r="PS61" s="5">
        <v>15719</v>
      </c>
      <c r="PT61" s="5">
        <v>12616</v>
      </c>
      <c r="PU61" s="5">
        <v>11738</v>
      </c>
      <c r="PV61" s="5">
        <v>9668</v>
      </c>
      <c r="PW61" s="5">
        <v>7812</v>
      </c>
      <c r="PX61" s="5">
        <v>8640</v>
      </c>
      <c r="PY61" s="5">
        <v>12424</v>
      </c>
      <c r="PZ61" s="5">
        <v>12272</v>
      </c>
      <c r="QA61" s="5">
        <v>15115</v>
      </c>
      <c r="QB61" s="5">
        <v>12928</v>
      </c>
      <c r="QC61" s="5">
        <v>12848</v>
      </c>
      <c r="QD61" s="5">
        <v>11188</v>
      </c>
      <c r="QE61" s="5">
        <v>9510</v>
      </c>
      <c r="QF61" s="5">
        <v>9478</v>
      </c>
      <c r="QG61" s="5">
        <v>8682</v>
      </c>
      <c r="QH61" s="5">
        <v>8587</v>
      </c>
      <c r="QI61" s="5">
        <v>31342</v>
      </c>
      <c r="QJ61" s="5">
        <v>32546</v>
      </c>
      <c r="QK61" s="5">
        <v>31277</v>
      </c>
      <c r="QL61" s="5">
        <v>29780</v>
      </c>
      <c r="QM61" s="5">
        <v>24771</v>
      </c>
      <c r="QN61" s="5">
        <v>20713</v>
      </c>
      <c r="QO61" s="5">
        <v>19841</v>
      </c>
      <c r="QP61" s="5">
        <v>19894</v>
      </c>
      <c r="QQ61" s="5">
        <v>20242</v>
      </c>
      <c r="QR61" s="5">
        <v>20021</v>
      </c>
      <c r="QS61" s="5">
        <v>15696</v>
      </c>
      <c r="QT61" s="5">
        <v>18998</v>
      </c>
      <c r="QU61" s="5">
        <v>17611</v>
      </c>
      <c r="QV61" s="5">
        <v>14383</v>
      </c>
      <c r="QW61" s="5">
        <v>16315</v>
      </c>
      <c r="QX61" s="5">
        <v>19249</v>
      </c>
      <c r="QY61" s="5">
        <v>20415</v>
      </c>
      <c r="QZ61" s="5">
        <v>19843</v>
      </c>
      <c r="RA61" s="5">
        <v>20052</v>
      </c>
      <c r="RB61" s="5">
        <v>23904</v>
      </c>
      <c r="RC61" s="5">
        <v>23128</v>
      </c>
      <c r="RD61" s="5">
        <v>18669</v>
      </c>
      <c r="RE61" s="5">
        <v>20041</v>
      </c>
      <c r="RF61" s="5">
        <v>17917</v>
      </c>
      <c r="RG61" s="5">
        <v>17779</v>
      </c>
      <c r="RH61" s="5">
        <v>18405</v>
      </c>
      <c r="RI61" s="5">
        <v>22779</v>
      </c>
      <c r="RJ61" s="5">
        <v>23427</v>
      </c>
      <c r="RK61" s="5">
        <v>23381</v>
      </c>
      <c r="RL61" s="5">
        <v>22273</v>
      </c>
      <c r="RM61" s="5">
        <v>20238</v>
      </c>
      <c r="RN61" s="5">
        <v>17237</v>
      </c>
      <c r="RO61" s="5">
        <v>22923</v>
      </c>
      <c r="RP61" s="5">
        <v>24346</v>
      </c>
      <c r="RQ61" s="5">
        <v>21572</v>
      </c>
      <c r="RR61" s="5">
        <v>21021</v>
      </c>
      <c r="RS61" s="5">
        <v>23580</v>
      </c>
      <c r="RT61" s="5">
        <v>24275</v>
      </c>
      <c r="RU61" s="5">
        <v>24263</v>
      </c>
      <c r="RV61" s="5">
        <v>23873</v>
      </c>
      <c r="RW61" s="5">
        <v>24081</v>
      </c>
      <c r="RX61" s="5">
        <v>24146</v>
      </c>
      <c r="RY61" s="5">
        <v>28058</v>
      </c>
      <c r="RZ61" s="5">
        <v>29457</v>
      </c>
      <c r="SA61" s="5">
        <v>29460</v>
      </c>
      <c r="SB61" s="5">
        <v>33938</v>
      </c>
      <c r="SC61" s="5">
        <v>30553</v>
      </c>
      <c r="SD61" s="5">
        <v>32211</v>
      </c>
      <c r="SE61" s="5">
        <v>26335</v>
      </c>
      <c r="SF61" s="5">
        <v>24182</v>
      </c>
      <c r="SG61" s="5">
        <v>20746</v>
      </c>
      <c r="SH61" s="5">
        <v>15941</v>
      </c>
      <c r="SI61" s="5">
        <v>12574</v>
      </c>
      <c r="SJ61" s="5">
        <v>13871</v>
      </c>
      <c r="SK61" s="5">
        <v>12377</v>
      </c>
      <c r="SL61" s="5">
        <v>17035</v>
      </c>
      <c r="SM61" s="5">
        <v>16843</v>
      </c>
      <c r="SN61" s="5">
        <v>23229</v>
      </c>
      <c r="SO61" s="5">
        <v>17913</v>
      </c>
      <c r="SP61" s="5">
        <v>14360</v>
      </c>
      <c r="SQ61" s="5">
        <v>15373</v>
      </c>
      <c r="SR61" s="5">
        <v>17432</v>
      </c>
      <c r="SS61" s="5">
        <v>15412</v>
      </c>
      <c r="ST61" s="5">
        <v>16225</v>
      </c>
      <c r="SU61" s="5">
        <v>10386</v>
      </c>
      <c r="SV61" s="5">
        <v>10794</v>
      </c>
      <c r="SW61" s="5">
        <v>11730</v>
      </c>
      <c r="SX61" s="5">
        <v>6801</v>
      </c>
      <c r="SY61" s="5">
        <v>8835</v>
      </c>
      <c r="SZ61" s="5">
        <v>4873</v>
      </c>
      <c r="TA61" s="5">
        <v>4036</v>
      </c>
      <c r="TB61" s="5">
        <v>3229</v>
      </c>
      <c r="TC61" s="5">
        <v>3557</v>
      </c>
      <c r="TD61" s="5">
        <v>3648</v>
      </c>
      <c r="TE61" s="5">
        <v>3552</v>
      </c>
      <c r="TF61" s="5">
        <v>3678</v>
      </c>
      <c r="TG61" s="5">
        <v>3400</v>
      </c>
      <c r="TH61" s="5">
        <v>3703</v>
      </c>
      <c r="TI61" s="5">
        <v>3233</v>
      </c>
      <c r="TJ61" s="5">
        <v>3580</v>
      </c>
      <c r="TK61" s="5">
        <v>3303</v>
      </c>
      <c r="TL61" s="5">
        <v>3106</v>
      </c>
      <c r="TM61" s="5">
        <v>3459</v>
      </c>
      <c r="TN61" s="5">
        <v>5987</v>
      </c>
      <c r="TO61" s="5">
        <v>6540</v>
      </c>
      <c r="TP61" s="5">
        <v>4281</v>
      </c>
      <c r="TQ61" s="5">
        <v>4663</v>
      </c>
      <c r="TR61" s="5">
        <v>4765</v>
      </c>
      <c r="TS61" s="5">
        <v>4704</v>
      </c>
      <c r="TT61" s="5">
        <v>4241</v>
      </c>
      <c r="TU61" s="5">
        <v>4573</v>
      </c>
      <c r="TV61" s="5">
        <v>2771</v>
      </c>
      <c r="TW61" s="5">
        <v>2301</v>
      </c>
      <c r="TX61" s="5">
        <v>2374</v>
      </c>
      <c r="TY61" s="5">
        <v>2340</v>
      </c>
      <c r="TZ61" s="5">
        <v>2002</v>
      </c>
      <c r="UA61" s="5">
        <v>1160</v>
      </c>
      <c r="UB61" s="5">
        <v>928</v>
      </c>
      <c r="UC61" s="5">
        <v>862</v>
      </c>
      <c r="UD61" s="5">
        <v>587</v>
      </c>
      <c r="UE61" s="5">
        <v>944</v>
      </c>
      <c r="UF61" s="5">
        <v>1339</v>
      </c>
      <c r="UG61" s="5">
        <v>422</v>
      </c>
      <c r="UH61" s="5">
        <v>897</v>
      </c>
      <c r="UI61" s="5">
        <v>785</v>
      </c>
      <c r="UJ61" s="5">
        <v>1087</v>
      </c>
      <c r="UK61" s="5">
        <v>947</v>
      </c>
      <c r="UL61" s="5">
        <v>977</v>
      </c>
      <c r="UM61" s="5">
        <v>806</v>
      </c>
      <c r="UN61" s="5">
        <v>1115</v>
      </c>
      <c r="UO61" s="5">
        <v>1329</v>
      </c>
      <c r="UP61" s="5">
        <v>1739</v>
      </c>
      <c r="UQ61" s="5">
        <v>928</v>
      </c>
      <c r="UR61" s="5">
        <v>1151</v>
      </c>
      <c r="US61" s="5">
        <v>1309</v>
      </c>
      <c r="UT61" s="5">
        <v>2298</v>
      </c>
      <c r="UU61" s="5">
        <v>2907</v>
      </c>
      <c r="UV61" s="5">
        <v>9040</v>
      </c>
      <c r="UW61" s="5">
        <v>5984</v>
      </c>
      <c r="UX61" s="5">
        <v>7017</v>
      </c>
      <c r="UY61" s="5">
        <v>6008</v>
      </c>
      <c r="UZ61" s="5">
        <v>5402</v>
      </c>
      <c r="VA61" s="5">
        <v>5650</v>
      </c>
      <c r="VB61" s="5">
        <v>3877</v>
      </c>
      <c r="VC61" s="5">
        <v>2882</v>
      </c>
      <c r="VD61" s="5">
        <v>3748</v>
      </c>
      <c r="VE61" s="5">
        <v>3450</v>
      </c>
      <c r="VF61" s="5">
        <v>2721</v>
      </c>
      <c r="VG61" s="5">
        <v>93297</v>
      </c>
      <c r="VH61" s="5">
        <v>81743</v>
      </c>
      <c r="VI61" s="5">
        <v>76800</v>
      </c>
      <c r="VJ61" s="5">
        <v>78133</v>
      </c>
      <c r="VK61" s="5">
        <v>77336</v>
      </c>
      <c r="VL61" s="5">
        <v>91503</v>
      </c>
      <c r="VM61" s="5">
        <v>80911</v>
      </c>
      <c r="VN61" s="5">
        <v>84928</v>
      </c>
      <c r="VO61" s="5">
        <v>78144</v>
      </c>
      <c r="VP61" s="5">
        <v>77645</v>
      </c>
      <c r="VQ61" s="5">
        <v>78162</v>
      </c>
      <c r="VR61" s="5">
        <v>76873</v>
      </c>
      <c r="VS61" s="5">
        <v>68731</v>
      </c>
      <c r="VT61" s="5">
        <v>73054</v>
      </c>
      <c r="VU61" s="5">
        <v>60158</v>
      </c>
      <c r="VV61" s="5">
        <v>57312</v>
      </c>
      <c r="VW61" s="5">
        <v>58928</v>
      </c>
      <c r="VX61" s="5">
        <v>56551</v>
      </c>
      <c r="VY61" s="5">
        <v>49904</v>
      </c>
      <c r="VZ61" s="5">
        <v>51638</v>
      </c>
      <c r="WA61" s="5">
        <v>51324</v>
      </c>
      <c r="WB61" s="5">
        <v>39601</v>
      </c>
      <c r="WC61" s="5">
        <v>37263</v>
      </c>
      <c r="WD61" s="5">
        <v>34237</v>
      </c>
      <c r="WE61" s="5">
        <v>37235</v>
      </c>
      <c r="WF61" s="5">
        <v>44264</v>
      </c>
      <c r="WG61" s="5">
        <v>49252</v>
      </c>
      <c r="WH61" s="5">
        <v>54029</v>
      </c>
      <c r="WI61" s="5">
        <v>57123</v>
      </c>
      <c r="WJ61" s="5">
        <v>47074</v>
      </c>
      <c r="WK61" s="5">
        <v>43860</v>
      </c>
      <c r="WL61" s="5">
        <v>36164</v>
      </c>
      <c r="WM61" s="5">
        <v>3203</v>
      </c>
      <c r="WN61" s="5">
        <v>2309</v>
      </c>
      <c r="WO61" s="5">
        <v>2508</v>
      </c>
      <c r="WP61" s="5">
        <v>2377</v>
      </c>
      <c r="WQ61" s="5">
        <v>2019</v>
      </c>
      <c r="WR61" s="5">
        <v>1845</v>
      </c>
      <c r="WS61" s="5">
        <v>1519</v>
      </c>
      <c r="WT61" s="5">
        <v>2553</v>
      </c>
      <c r="WU61" s="5">
        <v>1507</v>
      </c>
      <c r="WV61" s="5">
        <v>2508</v>
      </c>
      <c r="WW61" s="5">
        <v>2317</v>
      </c>
      <c r="WX61" s="5">
        <v>2366</v>
      </c>
      <c r="WY61" s="5">
        <v>2274</v>
      </c>
      <c r="WZ61" s="5">
        <v>2008</v>
      </c>
      <c r="XA61" s="5">
        <v>2350</v>
      </c>
      <c r="XB61" s="5">
        <v>1658</v>
      </c>
      <c r="XC61" s="5">
        <v>1924</v>
      </c>
      <c r="XD61" s="5">
        <v>3107</v>
      </c>
      <c r="XE61" s="5">
        <v>2957</v>
      </c>
      <c r="XF61" s="5">
        <v>3471</v>
      </c>
      <c r="XG61" s="5">
        <v>4014</v>
      </c>
      <c r="XH61" s="5">
        <v>2217</v>
      </c>
      <c r="XI61" s="5">
        <v>716</v>
      </c>
      <c r="XJ61" s="5">
        <v>1469</v>
      </c>
      <c r="XK61" s="5">
        <v>1207</v>
      </c>
      <c r="XL61" s="5">
        <v>754</v>
      </c>
      <c r="XM61" s="5">
        <v>415</v>
      </c>
      <c r="XN61" s="5">
        <v>628</v>
      </c>
      <c r="XO61" s="5">
        <v>778</v>
      </c>
      <c r="XP61" s="5">
        <v>835</v>
      </c>
      <c r="XQ61" s="5">
        <v>979</v>
      </c>
      <c r="XR61" s="5">
        <v>541</v>
      </c>
      <c r="XS61" s="2">
        <v>12685</v>
      </c>
      <c r="XT61" s="3" t="s">
        <v>222</v>
      </c>
      <c r="XU61" s="3" t="s">
        <v>222</v>
      </c>
      <c r="XV61" s="3" t="s">
        <v>222</v>
      </c>
      <c r="XW61" s="3" t="s">
        <v>221</v>
      </c>
      <c r="XX61" s="3" t="s">
        <v>222</v>
      </c>
      <c r="XY61" s="3" t="s">
        <v>222</v>
      </c>
      <c r="XZ61" s="3" t="s">
        <v>256</v>
      </c>
    </row>
    <row r="62" spans="1:650" x14ac:dyDescent="0.3">
      <c r="A62" s="1" t="s">
        <v>60</v>
      </c>
      <c r="B62" s="2">
        <v>4057085</v>
      </c>
      <c r="C62" s="5">
        <v>25121</v>
      </c>
      <c r="D62" s="5">
        <v>14695</v>
      </c>
      <c r="E62" s="5">
        <v>5408</v>
      </c>
      <c r="F62" s="5">
        <v>3619</v>
      </c>
      <c r="G62" s="5">
        <v>2078</v>
      </c>
      <c r="H62" s="5">
        <v>2641</v>
      </c>
      <c r="I62" s="5">
        <v>1877</v>
      </c>
      <c r="J62" s="5">
        <v>1692</v>
      </c>
      <c r="K62" s="5">
        <v>3817</v>
      </c>
      <c r="L62" s="5">
        <v>1814</v>
      </c>
      <c r="M62" s="5">
        <v>1903</v>
      </c>
      <c r="N62" s="5">
        <v>2578</v>
      </c>
      <c r="O62" s="5">
        <v>33105</v>
      </c>
      <c r="P62" s="5">
        <v>6521</v>
      </c>
      <c r="Q62" s="5">
        <v>7466</v>
      </c>
      <c r="R62" s="5">
        <v>9911</v>
      </c>
      <c r="S62" s="5">
        <v>16581</v>
      </c>
      <c r="T62" s="5">
        <v>6723</v>
      </c>
      <c r="U62" s="5">
        <v>2172</v>
      </c>
      <c r="V62" s="5">
        <v>9712</v>
      </c>
      <c r="W62" s="5">
        <v>1520</v>
      </c>
      <c r="X62" s="5">
        <v>270</v>
      </c>
      <c r="Y62" s="5">
        <v>116</v>
      </c>
      <c r="Z62" s="5">
        <v>140</v>
      </c>
      <c r="AA62" s="5">
        <v>0</v>
      </c>
      <c r="AB62" s="5">
        <v>367</v>
      </c>
      <c r="AC62" s="5">
        <v>548</v>
      </c>
      <c r="AD62" s="5">
        <v>0</v>
      </c>
      <c r="AE62" s="5">
        <v>0</v>
      </c>
      <c r="AF62" s="5">
        <v>0</v>
      </c>
      <c r="AG62" s="5">
        <v>0</v>
      </c>
      <c r="AH62" s="5">
        <v>0</v>
      </c>
      <c r="AI62" s="5">
        <v>7987</v>
      </c>
      <c r="AJ62" s="5">
        <v>2339</v>
      </c>
      <c r="AK62" s="5">
        <v>7722</v>
      </c>
      <c r="AL62" s="5">
        <v>302857</v>
      </c>
      <c r="AM62" s="5">
        <v>2722</v>
      </c>
      <c r="AN62" s="5">
        <v>745</v>
      </c>
      <c r="AO62" s="5">
        <v>9109</v>
      </c>
      <c r="AP62" s="5">
        <v>3535</v>
      </c>
      <c r="AQ62" s="5">
        <v>10172</v>
      </c>
      <c r="AR62" s="5">
        <v>10268</v>
      </c>
      <c r="AS62" s="5">
        <v>1759</v>
      </c>
      <c r="AT62" s="5">
        <v>1928</v>
      </c>
      <c r="AU62" s="5">
        <v>5679</v>
      </c>
      <c r="AV62" s="5">
        <v>702</v>
      </c>
      <c r="AW62" s="5">
        <v>747</v>
      </c>
      <c r="AX62" s="5">
        <v>1728</v>
      </c>
      <c r="AY62" s="5">
        <v>6492</v>
      </c>
      <c r="AZ62" s="5">
        <v>5269</v>
      </c>
      <c r="BA62" s="5">
        <v>4811</v>
      </c>
      <c r="BB62" s="5">
        <v>2845</v>
      </c>
      <c r="BC62" s="5">
        <v>10223</v>
      </c>
      <c r="BD62" s="5">
        <v>1177</v>
      </c>
      <c r="BE62" s="5">
        <v>1581</v>
      </c>
      <c r="BF62" s="5">
        <v>308</v>
      </c>
      <c r="BG62" s="5">
        <v>1174</v>
      </c>
      <c r="BH62" s="5">
        <v>8029</v>
      </c>
      <c r="BI62" s="5">
        <v>481</v>
      </c>
      <c r="BJ62" s="5">
        <v>2650</v>
      </c>
      <c r="BK62" s="5">
        <v>2519</v>
      </c>
      <c r="BL62" s="5">
        <v>203</v>
      </c>
      <c r="BM62" s="5">
        <v>632</v>
      </c>
      <c r="BN62" s="5">
        <v>1176</v>
      </c>
      <c r="BO62" s="5">
        <v>21757</v>
      </c>
      <c r="BP62" s="5">
        <v>1437</v>
      </c>
      <c r="BQ62" s="5">
        <v>5956</v>
      </c>
      <c r="BR62" s="5">
        <v>18924</v>
      </c>
      <c r="BS62" s="5">
        <v>12547</v>
      </c>
      <c r="BT62" s="5">
        <v>15544</v>
      </c>
      <c r="BU62" s="5">
        <v>5716</v>
      </c>
      <c r="BV62" s="5">
        <v>8028</v>
      </c>
      <c r="BW62" s="5">
        <v>1937</v>
      </c>
      <c r="BX62" s="5">
        <v>-1975</v>
      </c>
      <c r="BY62" s="5">
        <v>9003</v>
      </c>
      <c r="BZ62" s="5">
        <v>1849</v>
      </c>
      <c r="CA62" s="5">
        <v>258</v>
      </c>
      <c r="CB62" s="5">
        <v>266</v>
      </c>
      <c r="CC62" s="5">
        <v>2017</v>
      </c>
      <c r="CD62" s="5">
        <v>4270</v>
      </c>
      <c r="CE62" s="5">
        <v>1478</v>
      </c>
      <c r="CF62" s="5">
        <v>1318</v>
      </c>
      <c r="CG62" s="5">
        <v>4124</v>
      </c>
      <c r="CH62" s="5">
        <v>631</v>
      </c>
      <c r="CI62" s="5">
        <v>310</v>
      </c>
      <c r="CJ62" s="5">
        <v>1234</v>
      </c>
      <c r="CK62" s="5">
        <v>3465</v>
      </c>
      <c r="CL62" s="5">
        <v>449</v>
      </c>
      <c r="CM62" s="5">
        <v>558</v>
      </c>
      <c r="CN62" s="5">
        <v>1883</v>
      </c>
      <c r="CO62" s="5">
        <v>404</v>
      </c>
      <c r="CP62" s="5">
        <v>739</v>
      </c>
      <c r="CQ62" s="5">
        <v>3387</v>
      </c>
      <c r="CR62" s="5">
        <v>135</v>
      </c>
      <c r="CS62" s="5">
        <v>1097</v>
      </c>
      <c r="CT62" s="5">
        <v>5954</v>
      </c>
      <c r="CU62" s="5">
        <v>75219</v>
      </c>
      <c r="CV62" s="5">
        <v>51417</v>
      </c>
      <c r="CW62" s="5">
        <v>45497</v>
      </c>
      <c r="CX62" s="5">
        <v>31681</v>
      </c>
      <c r="CY62" s="5">
        <v>11079</v>
      </c>
      <c r="CZ62" s="5">
        <v>32651</v>
      </c>
      <c r="DA62" s="5">
        <v>26176</v>
      </c>
      <c r="DB62" s="5">
        <v>46953</v>
      </c>
      <c r="DC62" s="5">
        <v>15850</v>
      </c>
      <c r="DD62" s="5">
        <v>29492</v>
      </c>
      <c r="DE62" s="5">
        <v>38506</v>
      </c>
      <c r="DF62" s="5">
        <v>23696</v>
      </c>
      <c r="DG62" s="5">
        <v>19411</v>
      </c>
      <c r="DH62" s="5">
        <v>8890</v>
      </c>
      <c r="DI62" s="5">
        <v>19372</v>
      </c>
      <c r="DJ62" s="5">
        <v>28093</v>
      </c>
      <c r="DK62" s="5">
        <v>21291</v>
      </c>
      <c r="DL62" s="5">
        <v>25405</v>
      </c>
      <c r="DM62" s="5">
        <v>26032</v>
      </c>
      <c r="DN62" s="5">
        <v>21342</v>
      </c>
      <c r="DO62" s="5">
        <v>19328</v>
      </c>
      <c r="DP62" s="5">
        <v>6680</v>
      </c>
      <c r="DQ62" s="5">
        <v>9137</v>
      </c>
      <c r="DR62" s="5">
        <v>22379</v>
      </c>
      <c r="DS62" s="5">
        <v>12940</v>
      </c>
      <c r="DT62" s="5">
        <v>12958</v>
      </c>
      <c r="DU62" s="5">
        <v>10178</v>
      </c>
      <c r="DV62" s="5">
        <v>10538</v>
      </c>
      <c r="DW62" s="5">
        <v>7758</v>
      </c>
      <c r="DX62" s="5">
        <v>5514</v>
      </c>
      <c r="DY62" s="5">
        <v>4925</v>
      </c>
      <c r="DZ62" s="5">
        <v>8916</v>
      </c>
      <c r="EA62" s="5">
        <v>2043</v>
      </c>
      <c r="EB62" s="5">
        <v>2092</v>
      </c>
      <c r="EC62" s="5">
        <v>1576</v>
      </c>
      <c r="ED62" s="5">
        <v>2695</v>
      </c>
      <c r="EE62" s="5">
        <v>4487</v>
      </c>
      <c r="EF62" s="5">
        <v>998</v>
      </c>
      <c r="EG62" s="5">
        <v>1840</v>
      </c>
      <c r="EH62" s="5">
        <v>502</v>
      </c>
      <c r="EI62" s="5">
        <v>6906</v>
      </c>
      <c r="EJ62" s="5">
        <v>6672</v>
      </c>
      <c r="EK62" s="5">
        <v>17857</v>
      </c>
      <c r="EL62" s="5">
        <v>3395</v>
      </c>
      <c r="EM62" s="5">
        <v>860</v>
      </c>
      <c r="EN62" s="5">
        <v>908</v>
      </c>
      <c r="EO62" s="5">
        <v>2777</v>
      </c>
      <c r="EP62" s="5">
        <v>1712</v>
      </c>
      <c r="EQ62" s="5">
        <v>2217</v>
      </c>
      <c r="ER62" s="5">
        <v>3924</v>
      </c>
      <c r="ES62" s="5">
        <v>3485</v>
      </c>
      <c r="ET62" s="5">
        <v>2852</v>
      </c>
      <c r="EU62" s="5">
        <v>181</v>
      </c>
      <c r="EV62" s="5">
        <v>476</v>
      </c>
      <c r="EW62" s="5">
        <v>13</v>
      </c>
      <c r="EX62" s="5">
        <v>2550</v>
      </c>
      <c r="EY62" s="5">
        <v>848</v>
      </c>
      <c r="EZ62" s="5">
        <v>902</v>
      </c>
      <c r="FA62" s="5">
        <v>285</v>
      </c>
      <c r="FB62" s="5">
        <v>8284</v>
      </c>
      <c r="FC62" s="5">
        <v>1670</v>
      </c>
      <c r="FD62" s="5">
        <v>219</v>
      </c>
      <c r="FE62" s="5">
        <v>340</v>
      </c>
      <c r="FF62" s="5">
        <v>1343</v>
      </c>
      <c r="FG62" s="5">
        <v>0</v>
      </c>
      <c r="FH62" s="5">
        <v>0</v>
      </c>
      <c r="FI62" s="5">
        <v>0</v>
      </c>
      <c r="FJ62" s="5">
        <v>0</v>
      </c>
      <c r="FK62" s="5">
        <v>0</v>
      </c>
      <c r="FL62" s="5">
        <v>0</v>
      </c>
      <c r="FM62" s="5">
        <v>0</v>
      </c>
      <c r="FN62" s="5">
        <v>0</v>
      </c>
      <c r="FO62" s="5">
        <v>0</v>
      </c>
      <c r="FP62" s="5">
        <v>0</v>
      </c>
      <c r="FQ62" s="5">
        <v>1024</v>
      </c>
      <c r="FR62" s="5">
        <v>0</v>
      </c>
      <c r="FS62" s="5">
        <v>0</v>
      </c>
      <c r="FT62" s="5">
        <v>0</v>
      </c>
      <c r="FU62" s="5" t="s">
        <v>220</v>
      </c>
      <c r="FV62" s="5" t="s">
        <v>220</v>
      </c>
      <c r="FW62" s="5" t="s">
        <v>220</v>
      </c>
      <c r="FX62" s="5" t="s">
        <v>220</v>
      </c>
      <c r="FY62" s="5" t="s">
        <v>220</v>
      </c>
      <c r="FZ62" s="5" t="s">
        <v>220</v>
      </c>
      <c r="GA62" s="5" t="s">
        <v>220</v>
      </c>
      <c r="GB62" s="5" t="s">
        <v>220</v>
      </c>
      <c r="GC62" s="5" t="s">
        <v>220</v>
      </c>
      <c r="GD62" s="5" t="s">
        <v>220</v>
      </c>
      <c r="GE62" s="5" t="s">
        <v>220</v>
      </c>
      <c r="GF62" s="5" t="s">
        <v>220</v>
      </c>
      <c r="GG62" s="5" t="s">
        <v>220</v>
      </c>
      <c r="GH62" s="5" t="s">
        <v>220</v>
      </c>
      <c r="GI62" s="5" t="s">
        <v>220</v>
      </c>
      <c r="GJ62" s="5" t="s">
        <v>220</v>
      </c>
      <c r="GK62" s="5" t="s">
        <v>220</v>
      </c>
      <c r="GL62" s="5" t="s">
        <v>220</v>
      </c>
      <c r="GM62" s="5">
        <v>132127</v>
      </c>
      <c r="GN62" s="5">
        <v>71980</v>
      </c>
      <c r="GO62" s="5">
        <v>66159</v>
      </c>
      <c r="GP62" s="5">
        <v>359775</v>
      </c>
      <c r="GQ62" s="5">
        <v>32914</v>
      </c>
      <c r="GR62" s="5">
        <v>52579</v>
      </c>
      <c r="GS62" s="5">
        <v>44718</v>
      </c>
      <c r="GT62" s="5">
        <v>60710</v>
      </c>
      <c r="GU62" s="5">
        <v>38684</v>
      </c>
      <c r="GV62" s="5">
        <v>46271</v>
      </c>
      <c r="GW62" s="5">
        <v>70052</v>
      </c>
      <c r="GX62" s="5">
        <v>33447</v>
      </c>
      <c r="GY62" s="5">
        <v>59314</v>
      </c>
      <c r="GZ62" s="5">
        <v>17287</v>
      </c>
      <c r="HA62" s="5">
        <v>32379</v>
      </c>
      <c r="HB62" s="5">
        <v>45715</v>
      </c>
      <c r="HC62" s="5">
        <v>48059</v>
      </c>
      <c r="HD62" s="5">
        <v>42638</v>
      </c>
      <c r="HE62" s="5">
        <v>40624</v>
      </c>
      <c r="HF62" s="5">
        <v>37382</v>
      </c>
      <c r="HG62" s="5">
        <v>31563</v>
      </c>
      <c r="HH62" s="5">
        <v>9837</v>
      </c>
      <c r="HI62" s="5">
        <v>14313</v>
      </c>
      <c r="HJ62" s="5">
        <v>25827</v>
      </c>
      <c r="HK62" s="5">
        <v>15520</v>
      </c>
      <c r="HL62" s="5">
        <v>24140</v>
      </c>
      <c r="HM62" s="5">
        <v>11896</v>
      </c>
      <c r="HN62" s="5">
        <v>22210</v>
      </c>
      <c r="HO62" s="5">
        <v>15334</v>
      </c>
      <c r="HP62" s="5">
        <v>6071</v>
      </c>
      <c r="HQ62" s="5">
        <v>6995</v>
      </c>
      <c r="HR62" s="5">
        <v>17390</v>
      </c>
      <c r="HS62" s="5">
        <v>327030</v>
      </c>
      <c r="HT62" s="5">
        <v>346930</v>
      </c>
      <c r="HU62" s="5">
        <v>360158</v>
      </c>
      <c r="HV62" s="5">
        <v>314779</v>
      </c>
      <c r="HW62" s="5">
        <v>329877</v>
      </c>
      <c r="HX62" s="5">
        <v>376938</v>
      </c>
      <c r="HY62" s="5">
        <v>329537</v>
      </c>
      <c r="HZ62" s="5">
        <v>298832</v>
      </c>
      <c r="IA62" s="5">
        <v>330969</v>
      </c>
      <c r="IB62" s="5">
        <v>331270</v>
      </c>
      <c r="IC62" s="5">
        <v>338669</v>
      </c>
      <c r="ID62" s="5">
        <v>463383</v>
      </c>
      <c r="IE62" s="5">
        <v>362883</v>
      </c>
      <c r="IF62" s="5">
        <v>310786</v>
      </c>
      <c r="IG62" s="5">
        <v>387641</v>
      </c>
      <c r="IH62" s="5">
        <v>405147</v>
      </c>
      <c r="II62" s="5">
        <v>355298</v>
      </c>
      <c r="IJ62" s="5">
        <v>272382</v>
      </c>
      <c r="IK62" s="5">
        <v>373001</v>
      </c>
      <c r="IL62" s="5">
        <v>323944</v>
      </c>
      <c r="IM62" s="5">
        <v>253249</v>
      </c>
      <c r="IN62" s="5">
        <v>255133</v>
      </c>
      <c r="IO62" s="5">
        <v>241163</v>
      </c>
      <c r="IP62" s="5">
        <v>239456</v>
      </c>
      <c r="IQ62" s="5">
        <v>207999</v>
      </c>
      <c r="IR62" s="5">
        <v>213353</v>
      </c>
      <c r="IS62" s="5">
        <v>231806</v>
      </c>
      <c r="IT62" s="5">
        <v>223544</v>
      </c>
      <c r="IU62" s="5">
        <v>153950</v>
      </c>
      <c r="IV62" s="5">
        <v>230236</v>
      </c>
      <c r="IW62" s="5">
        <v>244715</v>
      </c>
      <c r="IX62" s="5">
        <v>201578</v>
      </c>
      <c r="IY62" s="5">
        <v>3686</v>
      </c>
      <c r="IZ62" s="5">
        <v>5332</v>
      </c>
      <c r="JA62" s="5">
        <v>5544</v>
      </c>
      <c r="JB62" s="5">
        <v>10333</v>
      </c>
      <c r="JC62" s="5">
        <v>9462</v>
      </c>
      <c r="JD62" s="5">
        <v>14041</v>
      </c>
      <c r="JE62" s="5">
        <v>22930</v>
      </c>
      <c r="JF62" s="5">
        <v>14740</v>
      </c>
      <c r="JG62" s="5">
        <v>-953</v>
      </c>
      <c r="JH62" s="5">
        <v>20017</v>
      </c>
      <c r="JI62" s="5">
        <v>4906</v>
      </c>
      <c r="JJ62" s="5">
        <v>5685</v>
      </c>
      <c r="JK62" s="5">
        <v>6779</v>
      </c>
      <c r="JL62" s="5">
        <v>2967</v>
      </c>
      <c r="JM62" s="5">
        <v>4937</v>
      </c>
      <c r="JN62" s="5">
        <v>11896</v>
      </c>
      <c r="JO62" s="5">
        <v>10748</v>
      </c>
      <c r="JP62" s="5">
        <v>7876</v>
      </c>
      <c r="JQ62" s="5">
        <v>8126</v>
      </c>
      <c r="JR62" s="5">
        <v>5118</v>
      </c>
      <c r="JS62" s="5">
        <v>3577</v>
      </c>
      <c r="JT62" s="5">
        <v>3131</v>
      </c>
      <c r="JU62" s="5">
        <v>4663</v>
      </c>
      <c r="JV62" s="5">
        <v>5406</v>
      </c>
      <c r="JW62" s="5">
        <v>3036</v>
      </c>
      <c r="JX62" s="5">
        <v>4969</v>
      </c>
      <c r="JY62" s="5">
        <v>6331</v>
      </c>
      <c r="JZ62" s="5">
        <v>5726</v>
      </c>
      <c r="KA62" s="5">
        <v>6178</v>
      </c>
      <c r="KB62" s="5">
        <v>6050</v>
      </c>
      <c r="KC62" s="5">
        <v>6669</v>
      </c>
      <c r="KD62" s="5">
        <v>4966</v>
      </c>
      <c r="KE62" s="5">
        <v>7646</v>
      </c>
      <c r="KF62" s="5">
        <v>7244</v>
      </c>
      <c r="KG62" s="5">
        <v>7350</v>
      </c>
      <c r="KH62" s="5">
        <v>8274</v>
      </c>
      <c r="KI62" s="5">
        <v>13396</v>
      </c>
      <c r="KJ62" s="5">
        <v>13567</v>
      </c>
      <c r="KK62" s="5">
        <v>12411</v>
      </c>
      <c r="KL62" s="5">
        <v>12384</v>
      </c>
      <c r="KM62" s="5">
        <v>19158</v>
      </c>
      <c r="KN62" s="5">
        <v>11355</v>
      </c>
      <c r="KO62" s="5">
        <v>9621</v>
      </c>
      <c r="KP62" s="5">
        <v>8242</v>
      </c>
      <c r="KQ62" s="5">
        <v>6858</v>
      </c>
      <c r="KR62" s="5">
        <v>7723</v>
      </c>
      <c r="KS62" s="5">
        <v>6399</v>
      </c>
      <c r="KT62" s="5">
        <v>7267</v>
      </c>
      <c r="KU62" s="5">
        <v>6705</v>
      </c>
      <c r="KV62" s="5">
        <v>5875</v>
      </c>
      <c r="KW62" s="5">
        <v>6036</v>
      </c>
      <c r="KX62" s="5">
        <v>5904</v>
      </c>
      <c r="KY62" s="5">
        <v>5294</v>
      </c>
      <c r="KZ62" s="5">
        <v>5854</v>
      </c>
      <c r="LA62" s="5">
        <v>5672</v>
      </c>
      <c r="LB62" s="5">
        <v>5584</v>
      </c>
      <c r="LC62" s="5">
        <v>6053</v>
      </c>
      <c r="LD62" s="5">
        <v>6515</v>
      </c>
      <c r="LE62" s="5">
        <v>7137</v>
      </c>
      <c r="LF62" s="5">
        <v>7321</v>
      </c>
      <c r="LG62" s="5">
        <v>7440</v>
      </c>
      <c r="LH62" s="5">
        <v>7616</v>
      </c>
      <c r="LI62" s="5">
        <v>7827</v>
      </c>
      <c r="LJ62" s="5">
        <v>9649</v>
      </c>
      <c r="LK62" s="5">
        <v>989</v>
      </c>
      <c r="LL62" s="5">
        <v>1219</v>
      </c>
      <c r="LM62" s="5">
        <v>1088</v>
      </c>
      <c r="LN62" s="5">
        <v>981</v>
      </c>
      <c r="LO62" s="5">
        <v>931</v>
      </c>
      <c r="LP62" s="5">
        <v>822</v>
      </c>
      <c r="LQ62" s="5">
        <v>947</v>
      </c>
      <c r="LR62" s="5">
        <v>864</v>
      </c>
      <c r="LS62" s="5">
        <v>967</v>
      </c>
      <c r="LT62" s="5">
        <v>1215</v>
      </c>
      <c r="LU62" s="5">
        <v>655</v>
      </c>
      <c r="LV62" s="5">
        <v>769</v>
      </c>
      <c r="LW62" s="5">
        <v>815</v>
      </c>
      <c r="LX62" s="5">
        <v>736</v>
      </c>
      <c r="LY62" s="5">
        <v>554</v>
      </c>
      <c r="LZ62" s="5">
        <v>680</v>
      </c>
      <c r="MA62" s="5">
        <v>757</v>
      </c>
      <c r="MB62" s="5">
        <v>650</v>
      </c>
      <c r="MC62" s="5">
        <v>451</v>
      </c>
      <c r="MD62" s="5">
        <v>606</v>
      </c>
      <c r="ME62" s="5">
        <v>562</v>
      </c>
      <c r="MF62" s="5">
        <v>863</v>
      </c>
      <c r="MG62" s="5">
        <v>591</v>
      </c>
      <c r="MH62" s="5">
        <v>-65</v>
      </c>
      <c r="MI62" s="5">
        <v>1333</v>
      </c>
      <c r="MJ62" s="5">
        <v>188</v>
      </c>
      <c r="MK62" s="5">
        <v>646</v>
      </c>
      <c r="ML62" s="5">
        <v>417</v>
      </c>
      <c r="MM62" s="5">
        <v>530</v>
      </c>
      <c r="MN62" s="5">
        <v>449</v>
      </c>
      <c r="MO62" s="5">
        <v>630</v>
      </c>
      <c r="MP62" s="5">
        <v>502</v>
      </c>
      <c r="MQ62" s="5">
        <v>1200</v>
      </c>
      <c r="MR62" s="5">
        <v>1187</v>
      </c>
      <c r="MS62" s="5">
        <v>1056</v>
      </c>
      <c r="MT62" s="5">
        <v>873</v>
      </c>
      <c r="MU62" s="5">
        <v>866</v>
      </c>
      <c r="MV62" s="5">
        <v>754</v>
      </c>
      <c r="MW62" s="5">
        <v>39</v>
      </c>
      <c r="MX62" s="5">
        <v>10</v>
      </c>
      <c r="MY62" s="5">
        <v>13</v>
      </c>
      <c r="MZ62" s="5">
        <v>0</v>
      </c>
      <c r="NA62" s="5">
        <v>0</v>
      </c>
      <c r="NB62" s="5">
        <v>0</v>
      </c>
      <c r="NC62" s="5">
        <v>0</v>
      </c>
      <c r="ND62" s="5">
        <v>0</v>
      </c>
      <c r="NE62" s="5" t="s">
        <v>220</v>
      </c>
      <c r="NF62" s="5" t="s">
        <v>220</v>
      </c>
      <c r="NG62" s="5" t="s">
        <v>220</v>
      </c>
      <c r="NH62" s="5" t="s">
        <v>220</v>
      </c>
      <c r="NI62" s="5" t="s">
        <v>220</v>
      </c>
      <c r="NJ62" s="5" t="s">
        <v>220</v>
      </c>
      <c r="NK62" s="5" t="s">
        <v>220</v>
      </c>
      <c r="NL62" s="5" t="s">
        <v>220</v>
      </c>
      <c r="NM62" s="5" t="s">
        <v>220</v>
      </c>
      <c r="NN62" s="5" t="s">
        <v>220</v>
      </c>
      <c r="NO62" s="5" t="s">
        <v>220</v>
      </c>
      <c r="NP62" s="5" t="s">
        <v>220</v>
      </c>
      <c r="NQ62" s="5" t="s">
        <v>220</v>
      </c>
      <c r="NR62" s="5" t="s">
        <v>220</v>
      </c>
      <c r="NS62" s="5" t="s">
        <v>220</v>
      </c>
      <c r="NT62" s="5" t="s">
        <v>220</v>
      </c>
      <c r="NU62" s="5" t="s">
        <v>220</v>
      </c>
      <c r="NV62" s="5" t="s">
        <v>220</v>
      </c>
      <c r="NW62" s="5">
        <v>0</v>
      </c>
      <c r="NX62" s="5">
        <v>0</v>
      </c>
      <c r="NY62" s="5">
        <v>0</v>
      </c>
      <c r="NZ62" s="5">
        <v>0</v>
      </c>
      <c r="OA62" s="5">
        <v>0</v>
      </c>
      <c r="OB62" s="5">
        <v>0</v>
      </c>
      <c r="OC62" s="5">
        <v>0</v>
      </c>
      <c r="OD62" s="5">
        <v>5</v>
      </c>
      <c r="OE62" s="5">
        <v>6</v>
      </c>
      <c r="OF62" s="5">
        <v>0</v>
      </c>
      <c r="OG62" s="5">
        <v>0</v>
      </c>
      <c r="OH62" s="5">
        <v>0</v>
      </c>
      <c r="OI62" s="5">
        <v>0</v>
      </c>
      <c r="OJ62" s="5">
        <v>0</v>
      </c>
      <c r="OK62" s="5" t="s">
        <v>220</v>
      </c>
      <c r="OL62" s="5" t="s">
        <v>220</v>
      </c>
      <c r="OM62" s="5" t="s">
        <v>220</v>
      </c>
      <c r="ON62" s="5" t="s">
        <v>220</v>
      </c>
      <c r="OO62" s="5" t="s">
        <v>220</v>
      </c>
      <c r="OP62" s="5" t="s">
        <v>220</v>
      </c>
      <c r="OQ62" s="5" t="s">
        <v>220</v>
      </c>
      <c r="OR62" s="5" t="s">
        <v>220</v>
      </c>
      <c r="OS62" s="5" t="s">
        <v>220</v>
      </c>
      <c r="OT62" s="5" t="s">
        <v>220</v>
      </c>
      <c r="OU62" s="5" t="s">
        <v>220</v>
      </c>
      <c r="OV62" s="5" t="s">
        <v>220</v>
      </c>
      <c r="OW62" s="5" t="s">
        <v>220</v>
      </c>
      <c r="OX62" s="5" t="s">
        <v>220</v>
      </c>
      <c r="OY62" s="5" t="s">
        <v>220</v>
      </c>
      <c r="OZ62" s="5" t="s">
        <v>220</v>
      </c>
      <c r="PA62" s="5" t="s">
        <v>220</v>
      </c>
      <c r="PB62" s="5" t="s">
        <v>220</v>
      </c>
      <c r="PC62" s="5">
        <v>9500</v>
      </c>
      <c r="PD62" s="5">
        <v>8818</v>
      </c>
      <c r="PE62" s="5">
        <v>7413</v>
      </c>
      <c r="PF62" s="5">
        <v>5329</v>
      </c>
      <c r="PG62" s="5">
        <v>5303</v>
      </c>
      <c r="PH62" s="5">
        <v>4885</v>
      </c>
      <c r="PI62" s="5">
        <v>4908</v>
      </c>
      <c r="PJ62" s="5">
        <v>4875</v>
      </c>
      <c r="PK62" s="5">
        <v>5094</v>
      </c>
      <c r="PL62" s="5">
        <v>5410</v>
      </c>
      <c r="PM62" s="5">
        <v>4649</v>
      </c>
      <c r="PN62" s="5">
        <v>4857</v>
      </c>
      <c r="PO62" s="5">
        <v>4987</v>
      </c>
      <c r="PP62" s="5">
        <v>2817</v>
      </c>
      <c r="PQ62" s="5">
        <v>4110</v>
      </c>
      <c r="PR62" s="5">
        <v>5140</v>
      </c>
      <c r="PS62" s="5">
        <v>5779</v>
      </c>
      <c r="PT62" s="5">
        <v>5742</v>
      </c>
      <c r="PU62" s="5">
        <v>5501</v>
      </c>
      <c r="PV62" s="5">
        <v>5260</v>
      </c>
      <c r="PW62" s="5">
        <v>3704</v>
      </c>
      <c r="PX62" s="5">
        <v>3805</v>
      </c>
      <c r="PY62" s="5">
        <v>5123</v>
      </c>
      <c r="PZ62" s="5">
        <v>4801</v>
      </c>
      <c r="QA62" s="5">
        <v>4592</v>
      </c>
      <c r="QB62" s="5">
        <v>4037</v>
      </c>
      <c r="QC62" s="5">
        <v>5274</v>
      </c>
      <c r="QD62" s="5">
        <v>3809</v>
      </c>
      <c r="QE62" s="5">
        <v>3211</v>
      </c>
      <c r="QF62" s="5">
        <v>4057</v>
      </c>
      <c r="QG62" s="5">
        <v>3612</v>
      </c>
      <c r="QH62" s="5">
        <v>4656</v>
      </c>
      <c r="QI62" s="5">
        <v>8948</v>
      </c>
      <c r="QJ62" s="5">
        <v>11949</v>
      </c>
      <c r="QK62" s="5">
        <v>9441</v>
      </c>
      <c r="QL62" s="5">
        <v>7297</v>
      </c>
      <c r="QM62" s="5">
        <v>5218</v>
      </c>
      <c r="QN62" s="5">
        <v>6788</v>
      </c>
      <c r="QO62" s="5">
        <v>4856</v>
      </c>
      <c r="QP62" s="5">
        <v>4724</v>
      </c>
      <c r="QQ62" s="5">
        <v>5409</v>
      </c>
      <c r="QR62" s="5">
        <v>6504</v>
      </c>
      <c r="QS62" s="5">
        <v>4204</v>
      </c>
      <c r="QT62" s="5">
        <v>3847</v>
      </c>
      <c r="QU62" s="5">
        <v>5086</v>
      </c>
      <c r="QV62" s="5">
        <v>2008</v>
      </c>
      <c r="QW62" s="5">
        <v>3755</v>
      </c>
      <c r="QX62" s="5">
        <v>5302</v>
      </c>
      <c r="QY62" s="5">
        <v>6340</v>
      </c>
      <c r="QZ62" s="5">
        <v>6039</v>
      </c>
      <c r="RA62" s="5">
        <v>6973</v>
      </c>
      <c r="RB62" s="5">
        <v>7143</v>
      </c>
      <c r="RC62" s="5">
        <v>5642</v>
      </c>
      <c r="RD62" s="5">
        <v>3602</v>
      </c>
      <c r="RE62" s="5">
        <v>4604</v>
      </c>
      <c r="RF62" s="5">
        <v>4751</v>
      </c>
      <c r="RG62" s="5">
        <v>5349</v>
      </c>
      <c r="RH62" s="5">
        <v>6193</v>
      </c>
      <c r="RI62" s="5">
        <v>6640</v>
      </c>
      <c r="RJ62" s="5">
        <v>5991</v>
      </c>
      <c r="RK62" s="5">
        <v>6087</v>
      </c>
      <c r="RL62" s="5">
        <v>6057</v>
      </c>
      <c r="RM62" s="5">
        <v>7218</v>
      </c>
      <c r="RN62" s="5">
        <v>7376</v>
      </c>
      <c r="RO62" s="5">
        <v>12723</v>
      </c>
      <c r="RP62" s="5">
        <v>11593</v>
      </c>
      <c r="RQ62" s="5">
        <v>9829</v>
      </c>
      <c r="RR62" s="5">
        <v>11180</v>
      </c>
      <c r="RS62" s="5">
        <v>8252</v>
      </c>
      <c r="RT62" s="5">
        <v>8432</v>
      </c>
      <c r="RU62" s="5">
        <v>9508</v>
      </c>
      <c r="RV62" s="5">
        <v>8314</v>
      </c>
      <c r="RW62" s="5">
        <v>8847</v>
      </c>
      <c r="RX62" s="5">
        <v>8328</v>
      </c>
      <c r="RY62" s="5">
        <v>10380</v>
      </c>
      <c r="RZ62" s="5">
        <v>9841</v>
      </c>
      <c r="SA62" s="5">
        <v>18785</v>
      </c>
      <c r="SB62" s="5">
        <v>8691</v>
      </c>
      <c r="SC62" s="5">
        <v>12369</v>
      </c>
      <c r="SD62" s="5">
        <v>15378</v>
      </c>
      <c r="SE62" s="5">
        <v>11879</v>
      </c>
      <c r="SF62" s="5">
        <v>8662</v>
      </c>
      <c r="SG62" s="5">
        <v>11042</v>
      </c>
      <c r="SH62" s="5">
        <v>6392</v>
      </c>
      <c r="SI62" s="5">
        <v>5547</v>
      </c>
      <c r="SJ62" s="5">
        <v>4812</v>
      </c>
      <c r="SK62" s="5">
        <v>5056</v>
      </c>
      <c r="SL62" s="5">
        <v>5359</v>
      </c>
      <c r="SM62" s="5">
        <v>4308</v>
      </c>
      <c r="SN62" s="5">
        <v>7944</v>
      </c>
      <c r="SO62" s="5">
        <v>5965</v>
      </c>
      <c r="SP62" s="5">
        <v>7534</v>
      </c>
      <c r="SQ62" s="5">
        <v>8370</v>
      </c>
      <c r="SR62" s="5">
        <v>7536</v>
      </c>
      <c r="SS62" s="5">
        <v>7492</v>
      </c>
      <c r="ST62" s="5">
        <v>7460</v>
      </c>
      <c r="SU62" s="5">
        <v>13273</v>
      </c>
      <c r="SV62" s="5">
        <v>11309</v>
      </c>
      <c r="SW62" s="5">
        <v>8384</v>
      </c>
      <c r="SX62" s="5">
        <v>6855</v>
      </c>
      <c r="SY62" s="5">
        <v>5303</v>
      </c>
      <c r="SZ62" s="5">
        <v>1229</v>
      </c>
      <c r="TA62" s="5">
        <v>1938</v>
      </c>
      <c r="TB62" s="5">
        <v>2619</v>
      </c>
      <c r="TC62" s="5">
        <v>4079</v>
      </c>
      <c r="TD62" s="5">
        <v>4346</v>
      </c>
      <c r="TE62" s="5">
        <v>1019</v>
      </c>
      <c r="TF62" s="5">
        <v>976</v>
      </c>
      <c r="TG62" s="5">
        <v>863</v>
      </c>
      <c r="TH62" s="5">
        <v>747</v>
      </c>
      <c r="TI62" s="5">
        <v>739</v>
      </c>
      <c r="TJ62" s="5">
        <v>945</v>
      </c>
      <c r="TK62" s="5">
        <v>1017</v>
      </c>
      <c r="TL62" s="5">
        <v>892</v>
      </c>
      <c r="TM62" s="5">
        <v>1212</v>
      </c>
      <c r="TN62" s="5">
        <v>1944</v>
      </c>
      <c r="TO62" s="5">
        <v>1678</v>
      </c>
      <c r="TP62" s="5">
        <v>1411</v>
      </c>
      <c r="TQ62" s="5">
        <v>1540</v>
      </c>
      <c r="TR62" s="5">
        <v>4370</v>
      </c>
      <c r="TS62" s="5">
        <v>4305</v>
      </c>
      <c r="TT62" s="5">
        <v>2495</v>
      </c>
      <c r="TU62" s="5">
        <v>3108</v>
      </c>
      <c r="TV62" s="5">
        <v>3251</v>
      </c>
      <c r="TW62" s="5">
        <v>2463</v>
      </c>
      <c r="TX62" s="5">
        <v>2943</v>
      </c>
      <c r="TY62" s="5">
        <v>2960</v>
      </c>
      <c r="TZ62" s="5">
        <v>1780</v>
      </c>
      <c r="UA62" s="5">
        <v>249</v>
      </c>
      <c r="UB62" s="5">
        <v>185</v>
      </c>
      <c r="UC62" s="5">
        <v>206</v>
      </c>
      <c r="UD62" s="5">
        <v>293</v>
      </c>
      <c r="UE62" s="5">
        <v>519</v>
      </c>
      <c r="UF62" s="5">
        <v>489</v>
      </c>
      <c r="UG62" s="5">
        <v>530</v>
      </c>
      <c r="UH62" s="5">
        <v>659</v>
      </c>
      <c r="UI62" s="5">
        <v>734</v>
      </c>
      <c r="UJ62" s="5">
        <v>721</v>
      </c>
      <c r="UK62" s="5">
        <v>624</v>
      </c>
      <c r="UL62" s="5">
        <v>669</v>
      </c>
      <c r="UM62" s="5">
        <v>642</v>
      </c>
      <c r="UN62" s="5">
        <v>648</v>
      </c>
      <c r="UO62" s="5">
        <v>722</v>
      </c>
      <c r="UP62" s="5">
        <v>991</v>
      </c>
      <c r="UQ62" s="5">
        <v>552</v>
      </c>
      <c r="UR62" s="5">
        <v>813</v>
      </c>
      <c r="US62" s="5">
        <v>787</v>
      </c>
      <c r="UT62" s="5">
        <v>615</v>
      </c>
      <c r="UU62" s="5">
        <v>1510</v>
      </c>
      <c r="UV62" s="5">
        <v>3626</v>
      </c>
      <c r="UW62" s="5">
        <v>3182</v>
      </c>
      <c r="UX62" s="5">
        <v>1753</v>
      </c>
      <c r="UY62" s="5">
        <v>1672</v>
      </c>
      <c r="UZ62" s="5">
        <v>1237</v>
      </c>
      <c r="VA62" s="5">
        <v>1911</v>
      </c>
      <c r="VB62" s="5">
        <v>1062</v>
      </c>
      <c r="VC62" s="5">
        <v>355</v>
      </c>
      <c r="VD62" s="5">
        <v>444</v>
      </c>
      <c r="VE62" s="5">
        <v>262</v>
      </c>
      <c r="VF62" s="5">
        <v>286</v>
      </c>
      <c r="VG62" s="5">
        <v>36485</v>
      </c>
      <c r="VH62" s="5">
        <v>41417</v>
      </c>
      <c r="VI62" s="5">
        <v>36599</v>
      </c>
      <c r="VJ62" s="5">
        <v>38380</v>
      </c>
      <c r="VK62" s="5">
        <v>36095</v>
      </c>
      <c r="VL62" s="5">
        <v>42215</v>
      </c>
      <c r="VM62" s="5">
        <v>48316</v>
      </c>
      <c r="VN62" s="5">
        <v>44454</v>
      </c>
      <c r="VO62" s="5">
        <v>45210</v>
      </c>
      <c r="VP62" s="5">
        <v>43342</v>
      </c>
      <c r="VQ62" s="5">
        <v>44678</v>
      </c>
      <c r="VR62" s="5">
        <v>45947</v>
      </c>
      <c r="VS62" s="5">
        <v>38738</v>
      </c>
      <c r="VT62" s="5">
        <v>56104</v>
      </c>
      <c r="VU62" s="5">
        <v>34068</v>
      </c>
      <c r="VV62" s="5">
        <v>33497</v>
      </c>
      <c r="VW62" s="5">
        <v>38913</v>
      </c>
      <c r="VX62" s="5">
        <v>34481</v>
      </c>
      <c r="VY62" s="5">
        <v>26269</v>
      </c>
      <c r="VZ62" s="5">
        <v>28909</v>
      </c>
      <c r="WA62" s="5">
        <v>30292</v>
      </c>
      <c r="WB62" s="5">
        <v>29778</v>
      </c>
      <c r="WC62" s="5">
        <v>20102</v>
      </c>
      <c r="WD62" s="5">
        <v>19454</v>
      </c>
      <c r="WE62" s="5">
        <v>24417</v>
      </c>
      <c r="WF62" s="5">
        <v>24390</v>
      </c>
      <c r="WG62" s="5">
        <v>24122</v>
      </c>
      <c r="WH62" s="5">
        <v>29217</v>
      </c>
      <c r="WI62" s="5">
        <v>32483</v>
      </c>
      <c r="WJ62" s="5">
        <v>31295</v>
      </c>
      <c r="WK62" s="5">
        <v>17597</v>
      </c>
      <c r="WL62" s="5">
        <v>35145</v>
      </c>
      <c r="WM62" s="5">
        <v>486</v>
      </c>
      <c r="WN62" s="5">
        <v>318</v>
      </c>
      <c r="WO62" s="5">
        <v>291</v>
      </c>
      <c r="WP62" s="5">
        <v>310</v>
      </c>
      <c r="WQ62" s="5">
        <v>319</v>
      </c>
      <c r="WR62" s="5">
        <v>250</v>
      </c>
      <c r="WS62" s="5">
        <v>258</v>
      </c>
      <c r="WT62" s="5">
        <v>472</v>
      </c>
      <c r="WU62" s="5">
        <v>173</v>
      </c>
      <c r="WV62" s="5">
        <v>509</v>
      </c>
      <c r="WW62" s="5">
        <v>510</v>
      </c>
      <c r="WX62" s="5">
        <v>593</v>
      </c>
      <c r="WY62" s="5">
        <v>449</v>
      </c>
      <c r="WZ62" s="5">
        <v>339</v>
      </c>
      <c r="XA62" s="5">
        <v>372</v>
      </c>
      <c r="XB62" s="5">
        <v>148</v>
      </c>
      <c r="XC62" s="5">
        <v>283</v>
      </c>
      <c r="XD62" s="5">
        <v>557</v>
      </c>
      <c r="XE62" s="5">
        <v>569</v>
      </c>
      <c r="XF62" s="5">
        <v>913</v>
      </c>
      <c r="XG62" s="5">
        <v>1257</v>
      </c>
      <c r="XH62" s="5">
        <v>617</v>
      </c>
      <c r="XI62" s="5">
        <v>353</v>
      </c>
      <c r="XJ62" s="5">
        <v>299</v>
      </c>
      <c r="XK62" s="5">
        <v>492</v>
      </c>
      <c r="XL62" s="5">
        <v>524</v>
      </c>
      <c r="XM62" s="5">
        <v>449</v>
      </c>
      <c r="XN62" s="5">
        <v>879</v>
      </c>
      <c r="XO62" s="5">
        <v>1022</v>
      </c>
      <c r="XP62" s="5">
        <v>559</v>
      </c>
      <c r="XQ62" s="5">
        <v>527</v>
      </c>
      <c r="XR62" s="5">
        <v>412</v>
      </c>
      <c r="XS62" s="2">
        <v>13478</v>
      </c>
      <c r="XT62" s="3" t="s">
        <v>222</v>
      </c>
      <c r="XU62" s="3" t="s">
        <v>222</v>
      </c>
      <c r="XV62" s="3" t="s">
        <v>221</v>
      </c>
      <c r="XW62" s="3" t="s">
        <v>221</v>
      </c>
      <c r="XX62" s="3" t="s">
        <v>222</v>
      </c>
      <c r="XY62" s="3" t="s">
        <v>222</v>
      </c>
      <c r="XZ62" s="3" t="s">
        <v>255</v>
      </c>
    </row>
    <row r="63" spans="1:650" x14ac:dyDescent="0.3">
      <c r="A63" s="1" t="s">
        <v>61</v>
      </c>
      <c r="B63" s="2">
        <v>4199135</v>
      </c>
      <c r="C63" s="5">
        <v>60437</v>
      </c>
      <c r="D63" s="5">
        <v>36477</v>
      </c>
      <c r="E63" s="5">
        <v>72906</v>
      </c>
      <c r="F63" s="5">
        <v>11623</v>
      </c>
      <c r="G63" s="5">
        <v>6248</v>
      </c>
      <c r="H63" s="5">
        <v>4115</v>
      </c>
      <c r="I63" s="5">
        <v>9454</v>
      </c>
      <c r="J63" s="5">
        <v>5175</v>
      </c>
      <c r="K63" s="5">
        <v>80</v>
      </c>
      <c r="L63" s="5">
        <v>9595</v>
      </c>
      <c r="M63" s="5">
        <v>5138</v>
      </c>
      <c r="N63" s="5">
        <v>6422</v>
      </c>
      <c r="O63" s="5" t="s">
        <v>220</v>
      </c>
      <c r="P63" s="5" t="s">
        <v>220</v>
      </c>
      <c r="Q63" s="5" t="s">
        <v>220</v>
      </c>
      <c r="R63" s="5" t="s">
        <v>220</v>
      </c>
      <c r="S63" s="5" t="s">
        <v>220</v>
      </c>
      <c r="T63" s="5" t="s">
        <v>220</v>
      </c>
      <c r="U63" s="5" t="s">
        <v>220</v>
      </c>
      <c r="V63" s="5" t="s">
        <v>220</v>
      </c>
      <c r="W63" s="5" t="s">
        <v>220</v>
      </c>
      <c r="X63" s="5" t="s">
        <v>220</v>
      </c>
      <c r="Y63" s="5" t="s">
        <v>220</v>
      </c>
      <c r="Z63" s="5" t="s">
        <v>220</v>
      </c>
      <c r="AA63" s="5" t="s">
        <v>220</v>
      </c>
      <c r="AB63" s="5" t="s">
        <v>220</v>
      </c>
      <c r="AC63" s="5" t="s">
        <v>220</v>
      </c>
      <c r="AD63" s="5" t="s">
        <v>220</v>
      </c>
      <c r="AE63" s="5" t="s">
        <v>220</v>
      </c>
      <c r="AF63" s="5" t="s">
        <v>220</v>
      </c>
      <c r="AG63" s="5" t="s">
        <v>220</v>
      </c>
      <c r="AH63" s="5" t="s">
        <v>220</v>
      </c>
      <c r="AI63" s="5">
        <v>48758</v>
      </c>
      <c r="AJ63" s="5">
        <v>25692</v>
      </c>
      <c r="AK63" s="5">
        <v>64099</v>
      </c>
      <c r="AL63" s="5">
        <v>36644</v>
      </c>
      <c r="AM63" s="5">
        <v>80940</v>
      </c>
      <c r="AN63" s="5">
        <v>43084</v>
      </c>
      <c r="AO63" s="5">
        <v>28694</v>
      </c>
      <c r="AP63" s="5">
        <v>61474</v>
      </c>
      <c r="AQ63" s="5">
        <v>22228</v>
      </c>
      <c r="AR63" s="5">
        <v>37985</v>
      </c>
      <c r="AS63" s="5">
        <v>80046</v>
      </c>
      <c r="AT63" s="5">
        <v>9352</v>
      </c>
      <c r="AU63" s="5" t="s">
        <v>220</v>
      </c>
      <c r="AV63" s="5" t="s">
        <v>220</v>
      </c>
      <c r="AW63" s="5" t="s">
        <v>220</v>
      </c>
      <c r="AX63" s="5" t="s">
        <v>220</v>
      </c>
      <c r="AY63" s="5" t="s">
        <v>220</v>
      </c>
      <c r="AZ63" s="5" t="s">
        <v>220</v>
      </c>
      <c r="BA63" s="5" t="s">
        <v>220</v>
      </c>
      <c r="BB63" s="5" t="s">
        <v>220</v>
      </c>
      <c r="BC63" s="5" t="s">
        <v>220</v>
      </c>
      <c r="BD63" s="5" t="s">
        <v>220</v>
      </c>
      <c r="BE63" s="5" t="s">
        <v>220</v>
      </c>
      <c r="BF63" s="5" t="s">
        <v>220</v>
      </c>
      <c r="BG63" s="5" t="s">
        <v>220</v>
      </c>
      <c r="BH63" s="5" t="s">
        <v>220</v>
      </c>
      <c r="BI63" s="5" t="s">
        <v>220</v>
      </c>
      <c r="BJ63" s="5" t="s">
        <v>220</v>
      </c>
      <c r="BK63" s="5" t="s">
        <v>220</v>
      </c>
      <c r="BL63" s="5" t="s">
        <v>220</v>
      </c>
      <c r="BM63" s="5" t="s">
        <v>220</v>
      </c>
      <c r="BN63" s="5" t="s">
        <v>220</v>
      </c>
      <c r="BO63" s="5">
        <v>162500</v>
      </c>
      <c r="BP63" s="5">
        <v>66981</v>
      </c>
      <c r="BQ63" s="5">
        <v>102086</v>
      </c>
      <c r="BR63" s="5">
        <v>242073</v>
      </c>
      <c r="BS63" s="5">
        <v>46643</v>
      </c>
      <c r="BT63" s="5">
        <v>38850</v>
      </c>
      <c r="BU63" s="5">
        <v>55343</v>
      </c>
      <c r="BV63" s="5">
        <v>32275</v>
      </c>
      <c r="BW63" s="5">
        <v>61531</v>
      </c>
      <c r="BX63" s="5">
        <v>36025</v>
      </c>
      <c r="BY63" s="5">
        <v>26536</v>
      </c>
      <c r="BZ63" s="5">
        <v>28790</v>
      </c>
      <c r="CA63" s="5" t="s">
        <v>220</v>
      </c>
      <c r="CB63" s="5" t="s">
        <v>220</v>
      </c>
      <c r="CC63" s="5" t="s">
        <v>220</v>
      </c>
      <c r="CD63" s="5" t="s">
        <v>220</v>
      </c>
      <c r="CE63" s="5" t="s">
        <v>220</v>
      </c>
      <c r="CF63" s="5" t="s">
        <v>220</v>
      </c>
      <c r="CG63" s="5" t="s">
        <v>220</v>
      </c>
      <c r="CH63" s="5" t="s">
        <v>220</v>
      </c>
      <c r="CI63" s="5" t="s">
        <v>220</v>
      </c>
      <c r="CJ63" s="5" t="s">
        <v>220</v>
      </c>
      <c r="CK63" s="5" t="s">
        <v>220</v>
      </c>
      <c r="CL63" s="5" t="s">
        <v>220</v>
      </c>
      <c r="CM63" s="5" t="s">
        <v>220</v>
      </c>
      <c r="CN63" s="5" t="s">
        <v>220</v>
      </c>
      <c r="CO63" s="5" t="s">
        <v>220</v>
      </c>
      <c r="CP63" s="5" t="s">
        <v>220</v>
      </c>
      <c r="CQ63" s="5" t="s">
        <v>220</v>
      </c>
      <c r="CR63" s="5" t="s">
        <v>220</v>
      </c>
      <c r="CS63" s="5" t="s">
        <v>220</v>
      </c>
      <c r="CT63" s="5" t="s">
        <v>220</v>
      </c>
      <c r="CU63" s="5">
        <v>197018</v>
      </c>
      <c r="CV63" s="5">
        <v>99693</v>
      </c>
      <c r="CW63" s="5">
        <v>104057</v>
      </c>
      <c r="CX63" s="5">
        <v>103503</v>
      </c>
      <c r="CY63" s="5">
        <v>84301</v>
      </c>
      <c r="CZ63" s="5">
        <v>78551</v>
      </c>
      <c r="DA63" s="5">
        <v>74664</v>
      </c>
      <c r="DB63" s="5">
        <v>68737</v>
      </c>
      <c r="DC63" s="5">
        <v>73923</v>
      </c>
      <c r="DD63" s="5">
        <v>65611</v>
      </c>
      <c r="DE63" s="5">
        <v>80933</v>
      </c>
      <c r="DF63" s="5">
        <v>61761</v>
      </c>
      <c r="DG63" s="5" t="s">
        <v>220</v>
      </c>
      <c r="DH63" s="5" t="s">
        <v>220</v>
      </c>
      <c r="DI63" s="5" t="s">
        <v>220</v>
      </c>
      <c r="DJ63" s="5" t="s">
        <v>220</v>
      </c>
      <c r="DK63" s="5" t="s">
        <v>220</v>
      </c>
      <c r="DL63" s="5" t="s">
        <v>220</v>
      </c>
      <c r="DM63" s="5" t="s">
        <v>220</v>
      </c>
      <c r="DN63" s="5" t="s">
        <v>220</v>
      </c>
      <c r="DO63" s="5" t="s">
        <v>220</v>
      </c>
      <c r="DP63" s="5" t="s">
        <v>220</v>
      </c>
      <c r="DQ63" s="5" t="s">
        <v>220</v>
      </c>
      <c r="DR63" s="5" t="s">
        <v>220</v>
      </c>
      <c r="DS63" s="5" t="s">
        <v>220</v>
      </c>
      <c r="DT63" s="5" t="s">
        <v>220</v>
      </c>
      <c r="DU63" s="5" t="s">
        <v>220</v>
      </c>
      <c r="DV63" s="5" t="s">
        <v>220</v>
      </c>
      <c r="DW63" s="5" t="s">
        <v>220</v>
      </c>
      <c r="DX63" s="5" t="s">
        <v>220</v>
      </c>
      <c r="DY63" s="5" t="s">
        <v>220</v>
      </c>
      <c r="DZ63" s="5" t="s">
        <v>220</v>
      </c>
      <c r="EA63" s="5">
        <v>9507</v>
      </c>
      <c r="EB63" s="5">
        <v>8000</v>
      </c>
      <c r="EC63" s="5">
        <v>9173</v>
      </c>
      <c r="ED63" s="5">
        <v>7414</v>
      </c>
      <c r="EE63" s="5">
        <v>13263</v>
      </c>
      <c r="EF63" s="5">
        <v>2729</v>
      </c>
      <c r="EG63" s="5">
        <v>5004</v>
      </c>
      <c r="EH63" s="5">
        <v>4628</v>
      </c>
      <c r="EI63" s="5">
        <v>3681</v>
      </c>
      <c r="EJ63" s="5">
        <v>10203</v>
      </c>
      <c r="EK63" s="5">
        <v>11834</v>
      </c>
      <c r="EL63" s="5">
        <v>16262</v>
      </c>
      <c r="EM63" s="5" t="s">
        <v>220</v>
      </c>
      <c r="EN63" s="5" t="s">
        <v>220</v>
      </c>
      <c r="EO63" s="5" t="s">
        <v>220</v>
      </c>
      <c r="EP63" s="5" t="s">
        <v>220</v>
      </c>
      <c r="EQ63" s="5" t="s">
        <v>220</v>
      </c>
      <c r="ER63" s="5" t="s">
        <v>220</v>
      </c>
      <c r="ES63" s="5" t="s">
        <v>220</v>
      </c>
      <c r="ET63" s="5" t="s">
        <v>220</v>
      </c>
      <c r="EU63" s="5" t="s">
        <v>220</v>
      </c>
      <c r="EV63" s="5" t="s">
        <v>220</v>
      </c>
      <c r="EW63" s="5" t="s">
        <v>220</v>
      </c>
      <c r="EX63" s="5" t="s">
        <v>220</v>
      </c>
      <c r="EY63" s="5" t="s">
        <v>220</v>
      </c>
      <c r="EZ63" s="5" t="s">
        <v>220</v>
      </c>
      <c r="FA63" s="5" t="s">
        <v>220</v>
      </c>
      <c r="FB63" s="5" t="s">
        <v>220</v>
      </c>
      <c r="FC63" s="5" t="s">
        <v>220</v>
      </c>
      <c r="FD63" s="5" t="s">
        <v>220</v>
      </c>
      <c r="FE63" s="5" t="s">
        <v>220</v>
      </c>
      <c r="FF63" s="5" t="s">
        <v>220</v>
      </c>
      <c r="FG63" s="5">
        <v>0</v>
      </c>
      <c r="FH63" s="5">
        <v>0</v>
      </c>
      <c r="FI63" s="5">
        <v>0</v>
      </c>
      <c r="FJ63" s="5">
        <v>0</v>
      </c>
      <c r="FK63" s="5">
        <v>0</v>
      </c>
      <c r="FL63" s="5">
        <v>0</v>
      </c>
      <c r="FM63" s="5">
        <v>0</v>
      </c>
      <c r="FN63" s="5">
        <v>0</v>
      </c>
      <c r="FO63" s="5">
        <v>0</v>
      </c>
      <c r="FP63" s="5">
        <v>0</v>
      </c>
      <c r="FQ63" s="5">
        <v>3425</v>
      </c>
      <c r="FR63" s="5">
        <v>0</v>
      </c>
      <c r="FS63" s="5" t="s">
        <v>220</v>
      </c>
      <c r="FT63" s="5" t="s">
        <v>220</v>
      </c>
      <c r="FU63" s="5" t="s">
        <v>220</v>
      </c>
      <c r="FV63" s="5" t="s">
        <v>220</v>
      </c>
      <c r="FW63" s="5" t="s">
        <v>220</v>
      </c>
      <c r="FX63" s="5" t="s">
        <v>220</v>
      </c>
      <c r="FY63" s="5" t="s">
        <v>220</v>
      </c>
      <c r="FZ63" s="5" t="s">
        <v>220</v>
      </c>
      <c r="GA63" s="5" t="s">
        <v>220</v>
      </c>
      <c r="GB63" s="5" t="s">
        <v>220</v>
      </c>
      <c r="GC63" s="5" t="s">
        <v>220</v>
      </c>
      <c r="GD63" s="5" t="s">
        <v>220</v>
      </c>
      <c r="GE63" s="5" t="s">
        <v>220</v>
      </c>
      <c r="GF63" s="5" t="s">
        <v>220</v>
      </c>
      <c r="GG63" s="5" t="s">
        <v>220</v>
      </c>
      <c r="GH63" s="5" t="s">
        <v>220</v>
      </c>
      <c r="GI63" s="5" t="s">
        <v>220</v>
      </c>
      <c r="GJ63" s="5" t="s">
        <v>220</v>
      </c>
      <c r="GK63" s="5" t="s">
        <v>220</v>
      </c>
      <c r="GL63" s="5" t="s">
        <v>220</v>
      </c>
      <c r="GM63" s="5">
        <v>478220</v>
      </c>
      <c r="GN63" s="5">
        <v>236842</v>
      </c>
      <c r="GO63" s="5">
        <v>352320</v>
      </c>
      <c r="GP63" s="5">
        <v>401258</v>
      </c>
      <c r="GQ63" s="5">
        <v>231396</v>
      </c>
      <c r="GR63" s="5">
        <v>167329</v>
      </c>
      <c r="GS63" s="5">
        <v>173160</v>
      </c>
      <c r="GT63" s="5">
        <v>172289</v>
      </c>
      <c r="GU63" s="5">
        <v>161444</v>
      </c>
      <c r="GV63" s="5">
        <v>159420</v>
      </c>
      <c r="GW63" s="5">
        <v>207913</v>
      </c>
      <c r="GX63" s="5">
        <v>122587</v>
      </c>
      <c r="GY63" s="5" t="s">
        <v>220</v>
      </c>
      <c r="GZ63" s="5" t="s">
        <v>220</v>
      </c>
      <c r="HA63" s="5" t="s">
        <v>220</v>
      </c>
      <c r="HB63" s="5" t="s">
        <v>220</v>
      </c>
      <c r="HC63" s="5" t="s">
        <v>220</v>
      </c>
      <c r="HD63" s="5" t="s">
        <v>220</v>
      </c>
      <c r="HE63" s="5" t="s">
        <v>220</v>
      </c>
      <c r="HF63" s="5" t="s">
        <v>220</v>
      </c>
      <c r="HG63" s="5" t="s">
        <v>220</v>
      </c>
      <c r="HH63" s="5" t="s">
        <v>220</v>
      </c>
      <c r="HI63" s="5" t="s">
        <v>220</v>
      </c>
      <c r="HJ63" s="5" t="s">
        <v>220</v>
      </c>
      <c r="HK63" s="5" t="s">
        <v>220</v>
      </c>
      <c r="HL63" s="5" t="s">
        <v>220</v>
      </c>
      <c r="HM63" s="5" t="s">
        <v>220</v>
      </c>
      <c r="HN63" s="5" t="s">
        <v>220</v>
      </c>
      <c r="HO63" s="5" t="s">
        <v>220</v>
      </c>
      <c r="HP63" s="5" t="s">
        <v>220</v>
      </c>
      <c r="HQ63" s="5" t="s">
        <v>220</v>
      </c>
      <c r="HR63" s="5" t="s">
        <v>220</v>
      </c>
      <c r="HS63" s="5">
        <v>793434</v>
      </c>
      <c r="HT63" s="5">
        <v>846482</v>
      </c>
      <c r="HU63" s="5">
        <v>859784</v>
      </c>
      <c r="HV63" s="5">
        <v>907307</v>
      </c>
      <c r="HW63" s="5">
        <v>1010790</v>
      </c>
      <c r="HX63" s="5">
        <v>1185038</v>
      </c>
      <c r="HY63" s="5">
        <v>1087805</v>
      </c>
      <c r="HZ63" s="5">
        <v>982467</v>
      </c>
      <c r="IA63" s="5">
        <v>1147820</v>
      </c>
      <c r="IB63" s="5">
        <v>1109271</v>
      </c>
      <c r="IC63" s="5">
        <v>1054109</v>
      </c>
      <c r="ID63" s="5">
        <v>1564916</v>
      </c>
      <c r="IE63" s="5" t="s">
        <v>220</v>
      </c>
      <c r="IF63" s="5" t="s">
        <v>220</v>
      </c>
      <c r="IG63" s="5" t="s">
        <v>220</v>
      </c>
      <c r="IH63" s="5" t="s">
        <v>220</v>
      </c>
      <c r="II63" s="5" t="s">
        <v>220</v>
      </c>
      <c r="IJ63" s="5" t="s">
        <v>220</v>
      </c>
      <c r="IK63" s="5" t="s">
        <v>220</v>
      </c>
      <c r="IL63" s="5" t="s">
        <v>220</v>
      </c>
      <c r="IM63" s="5" t="s">
        <v>220</v>
      </c>
      <c r="IN63" s="5" t="s">
        <v>220</v>
      </c>
      <c r="IO63" s="5" t="s">
        <v>220</v>
      </c>
      <c r="IP63" s="5" t="s">
        <v>220</v>
      </c>
      <c r="IQ63" s="5" t="s">
        <v>220</v>
      </c>
      <c r="IR63" s="5" t="s">
        <v>220</v>
      </c>
      <c r="IS63" s="5" t="s">
        <v>220</v>
      </c>
      <c r="IT63" s="5" t="s">
        <v>220</v>
      </c>
      <c r="IU63" s="5" t="s">
        <v>220</v>
      </c>
      <c r="IV63" s="5" t="s">
        <v>220</v>
      </c>
      <c r="IW63" s="5" t="s">
        <v>220</v>
      </c>
      <c r="IX63" s="5" t="s">
        <v>220</v>
      </c>
      <c r="IY63" s="5">
        <v>29868</v>
      </c>
      <c r="IZ63" s="5">
        <v>23780</v>
      </c>
      <c r="JA63" s="5">
        <v>29701</v>
      </c>
      <c r="JB63" s="5">
        <v>23346</v>
      </c>
      <c r="JC63" s="5">
        <v>36202</v>
      </c>
      <c r="JD63" s="5">
        <v>36622</v>
      </c>
      <c r="JE63" s="5">
        <v>34444</v>
      </c>
      <c r="JF63" s="5">
        <v>37110</v>
      </c>
      <c r="JG63" s="5">
        <v>29302</v>
      </c>
      <c r="JH63" s="5">
        <v>30368</v>
      </c>
      <c r="JI63" s="5">
        <v>28551</v>
      </c>
      <c r="JJ63" s="5">
        <v>21607</v>
      </c>
      <c r="JK63" s="5" t="s">
        <v>220</v>
      </c>
      <c r="JL63" s="5" t="s">
        <v>220</v>
      </c>
      <c r="JM63" s="5" t="s">
        <v>220</v>
      </c>
      <c r="JN63" s="5" t="s">
        <v>220</v>
      </c>
      <c r="JO63" s="5" t="s">
        <v>220</v>
      </c>
      <c r="JP63" s="5" t="s">
        <v>220</v>
      </c>
      <c r="JQ63" s="5" t="s">
        <v>220</v>
      </c>
      <c r="JR63" s="5" t="s">
        <v>220</v>
      </c>
      <c r="JS63" s="5" t="s">
        <v>220</v>
      </c>
      <c r="JT63" s="5" t="s">
        <v>220</v>
      </c>
      <c r="JU63" s="5" t="s">
        <v>220</v>
      </c>
      <c r="JV63" s="5" t="s">
        <v>220</v>
      </c>
      <c r="JW63" s="5" t="s">
        <v>220</v>
      </c>
      <c r="JX63" s="5" t="s">
        <v>220</v>
      </c>
      <c r="JY63" s="5" t="s">
        <v>220</v>
      </c>
      <c r="JZ63" s="5" t="s">
        <v>220</v>
      </c>
      <c r="KA63" s="5" t="s">
        <v>220</v>
      </c>
      <c r="KB63" s="5" t="s">
        <v>220</v>
      </c>
      <c r="KC63" s="5" t="s">
        <v>220</v>
      </c>
      <c r="KD63" s="5" t="s">
        <v>220</v>
      </c>
      <c r="KE63" s="5">
        <v>21386</v>
      </c>
      <c r="KF63" s="5">
        <v>22015</v>
      </c>
      <c r="KG63" s="5">
        <v>20147</v>
      </c>
      <c r="KH63" s="5">
        <v>22439</v>
      </c>
      <c r="KI63" s="5">
        <v>30108</v>
      </c>
      <c r="KJ63" s="5">
        <v>23426</v>
      </c>
      <c r="KK63" s="5">
        <v>22228</v>
      </c>
      <c r="KL63" s="5">
        <v>20391</v>
      </c>
      <c r="KM63" s="5">
        <v>20872</v>
      </c>
      <c r="KN63" s="5">
        <v>10966</v>
      </c>
      <c r="KO63" s="5">
        <v>10333</v>
      </c>
      <c r="KP63" s="5">
        <v>8872</v>
      </c>
      <c r="KQ63" s="5" t="s">
        <v>220</v>
      </c>
      <c r="KR63" s="5" t="s">
        <v>220</v>
      </c>
      <c r="KS63" s="5" t="s">
        <v>220</v>
      </c>
      <c r="KT63" s="5" t="s">
        <v>220</v>
      </c>
      <c r="KU63" s="5" t="s">
        <v>220</v>
      </c>
      <c r="KV63" s="5" t="s">
        <v>220</v>
      </c>
      <c r="KW63" s="5" t="s">
        <v>220</v>
      </c>
      <c r="KX63" s="5" t="s">
        <v>220</v>
      </c>
      <c r="KY63" s="5" t="s">
        <v>220</v>
      </c>
      <c r="KZ63" s="5" t="s">
        <v>220</v>
      </c>
      <c r="LA63" s="5" t="s">
        <v>220</v>
      </c>
      <c r="LB63" s="5" t="s">
        <v>220</v>
      </c>
      <c r="LC63" s="5" t="s">
        <v>220</v>
      </c>
      <c r="LD63" s="5" t="s">
        <v>220</v>
      </c>
      <c r="LE63" s="5" t="s">
        <v>220</v>
      </c>
      <c r="LF63" s="5" t="s">
        <v>220</v>
      </c>
      <c r="LG63" s="5" t="s">
        <v>220</v>
      </c>
      <c r="LH63" s="5" t="s">
        <v>220</v>
      </c>
      <c r="LI63" s="5" t="s">
        <v>220</v>
      </c>
      <c r="LJ63" s="5" t="s">
        <v>220</v>
      </c>
      <c r="LK63" s="5">
        <v>7860</v>
      </c>
      <c r="LL63" s="5">
        <v>9793</v>
      </c>
      <c r="LM63" s="5">
        <v>7445</v>
      </c>
      <c r="LN63" s="5">
        <v>6336</v>
      </c>
      <c r="LO63" s="5">
        <v>6988</v>
      </c>
      <c r="LP63" s="5">
        <v>7263</v>
      </c>
      <c r="LQ63" s="5">
        <v>5518</v>
      </c>
      <c r="LR63" s="5">
        <v>6165</v>
      </c>
      <c r="LS63" s="5">
        <v>5562</v>
      </c>
      <c r="LT63" s="5">
        <v>6631</v>
      </c>
      <c r="LU63" s="5">
        <v>5767</v>
      </c>
      <c r="LV63" s="5">
        <v>5405</v>
      </c>
      <c r="LW63" s="5" t="s">
        <v>220</v>
      </c>
      <c r="LX63" s="5" t="s">
        <v>220</v>
      </c>
      <c r="LY63" s="5" t="s">
        <v>220</v>
      </c>
      <c r="LZ63" s="5" t="s">
        <v>220</v>
      </c>
      <c r="MA63" s="5" t="s">
        <v>220</v>
      </c>
      <c r="MB63" s="5" t="s">
        <v>220</v>
      </c>
      <c r="MC63" s="5" t="s">
        <v>220</v>
      </c>
      <c r="MD63" s="5" t="s">
        <v>220</v>
      </c>
      <c r="ME63" s="5" t="s">
        <v>220</v>
      </c>
      <c r="MF63" s="5" t="s">
        <v>220</v>
      </c>
      <c r="MG63" s="5" t="s">
        <v>220</v>
      </c>
      <c r="MH63" s="5" t="s">
        <v>220</v>
      </c>
      <c r="MI63" s="5" t="s">
        <v>220</v>
      </c>
      <c r="MJ63" s="5" t="s">
        <v>220</v>
      </c>
      <c r="MK63" s="5" t="s">
        <v>220</v>
      </c>
      <c r="ML63" s="5" t="s">
        <v>220</v>
      </c>
      <c r="MM63" s="5" t="s">
        <v>220</v>
      </c>
      <c r="MN63" s="5" t="s">
        <v>220</v>
      </c>
      <c r="MO63" s="5" t="s">
        <v>220</v>
      </c>
      <c r="MP63" s="5" t="s">
        <v>220</v>
      </c>
      <c r="MQ63" s="5">
        <v>2870</v>
      </c>
      <c r="MR63" s="5">
        <v>3199</v>
      </c>
      <c r="MS63" s="5">
        <v>2749</v>
      </c>
      <c r="MT63" s="5">
        <v>2792</v>
      </c>
      <c r="MU63" s="5">
        <v>2823</v>
      </c>
      <c r="MV63" s="5">
        <v>2623</v>
      </c>
      <c r="MW63" s="5">
        <v>202</v>
      </c>
      <c r="MX63" s="5">
        <v>60</v>
      </c>
      <c r="MY63" s="5">
        <v>77</v>
      </c>
      <c r="MZ63" s="5">
        <v>0</v>
      </c>
      <c r="NA63" s="5">
        <v>0</v>
      </c>
      <c r="NB63" s="5">
        <v>0</v>
      </c>
      <c r="NC63" s="5" t="s">
        <v>220</v>
      </c>
      <c r="ND63" s="5" t="s">
        <v>220</v>
      </c>
      <c r="NE63" s="5" t="s">
        <v>220</v>
      </c>
      <c r="NF63" s="5" t="s">
        <v>220</v>
      </c>
      <c r="NG63" s="5" t="s">
        <v>220</v>
      </c>
      <c r="NH63" s="5" t="s">
        <v>220</v>
      </c>
      <c r="NI63" s="5" t="s">
        <v>220</v>
      </c>
      <c r="NJ63" s="5" t="s">
        <v>220</v>
      </c>
      <c r="NK63" s="5" t="s">
        <v>220</v>
      </c>
      <c r="NL63" s="5" t="s">
        <v>220</v>
      </c>
      <c r="NM63" s="5" t="s">
        <v>220</v>
      </c>
      <c r="NN63" s="5" t="s">
        <v>220</v>
      </c>
      <c r="NO63" s="5" t="s">
        <v>220</v>
      </c>
      <c r="NP63" s="5" t="s">
        <v>220</v>
      </c>
      <c r="NQ63" s="5" t="s">
        <v>220</v>
      </c>
      <c r="NR63" s="5" t="s">
        <v>220</v>
      </c>
      <c r="NS63" s="5" t="s">
        <v>220</v>
      </c>
      <c r="NT63" s="5" t="s">
        <v>220</v>
      </c>
      <c r="NU63" s="5" t="s">
        <v>220</v>
      </c>
      <c r="NV63" s="5" t="s">
        <v>220</v>
      </c>
      <c r="NW63" s="5">
        <v>0</v>
      </c>
      <c r="NX63" s="5">
        <v>0</v>
      </c>
      <c r="NY63" s="5">
        <v>0</v>
      </c>
      <c r="NZ63" s="5">
        <v>0</v>
      </c>
      <c r="OA63" s="5">
        <v>0</v>
      </c>
      <c r="OB63" s="5">
        <v>0</v>
      </c>
      <c r="OC63" s="5">
        <v>0</v>
      </c>
      <c r="OD63" s="5">
        <v>33</v>
      </c>
      <c r="OE63" s="5">
        <v>36</v>
      </c>
      <c r="OF63" s="5">
        <v>0</v>
      </c>
      <c r="OG63" s="5">
        <v>0</v>
      </c>
      <c r="OH63" s="5">
        <v>0</v>
      </c>
      <c r="OI63" s="5" t="s">
        <v>220</v>
      </c>
      <c r="OJ63" s="5" t="s">
        <v>220</v>
      </c>
      <c r="OK63" s="5" t="s">
        <v>220</v>
      </c>
      <c r="OL63" s="5" t="s">
        <v>220</v>
      </c>
      <c r="OM63" s="5" t="s">
        <v>220</v>
      </c>
      <c r="ON63" s="5" t="s">
        <v>220</v>
      </c>
      <c r="OO63" s="5" t="s">
        <v>220</v>
      </c>
      <c r="OP63" s="5" t="s">
        <v>220</v>
      </c>
      <c r="OQ63" s="5" t="s">
        <v>220</v>
      </c>
      <c r="OR63" s="5" t="s">
        <v>220</v>
      </c>
      <c r="OS63" s="5" t="s">
        <v>220</v>
      </c>
      <c r="OT63" s="5" t="s">
        <v>220</v>
      </c>
      <c r="OU63" s="5" t="s">
        <v>220</v>
      </c>
      <c r="OV63" s="5" t="s">
        <v>220</v>
      </c>
      <c r="OW63" s="5" t="s">
        <v>220</v>
      </c>
      <c r="OX63" s="5" t="s">
        <v>220</v>
      </c>
      <c r="OY63" s="5" t="s">
        <v>220</v>
      </c>
      <c r="OZ63" s="5" t="s">
        <v>220</v>
      </c>
      <c r="PA63" s="5" t="s">
        <v>220</v>
      </c>
      <c r="PB63" s="5" t="s">
        <v>220</v>
      </c>
      <c r="PC63" s="5">
        <v>21825</v>
      </c>
      <c r="PD63" s="5">
        <v>19761</v>
      </c>
      <c r="PE63" s="5">
        <v>17286</v>
      </c>
      <c r="PF63" s="5">
        <v>16749</v>
      </c>
      <c r="PG63" s="5">
        <v>16478</v>
      </c>
      <c r="PH63" s="5">
        <v>16500</v>
      </c>
      <c r="PI63" s="5">
        <v>18747</v>
      </c>
      <c r="PJ63" s="5">
        <v>16016</v>
      </c>
      <c r="PK63" s="5">
        <v>15904</v>
      </c>
      <c r="PL63" s="5">
        <v>14860</v>
      </c>
      <c r="PM63" s="5">
        <v>18114</v>
      </c>
      <c r="PN63" s="5">
        <v>14841</v>
      </c>
      <c r="PO63" s="5" t="s">
        <v>220</v>
      </c>
      <c r="PP63" s="5" t="s">
        <v>220</v>
      </c>
      <c r="PQ63" s="5" t="s">
        <v>220</v>
      </c>
      <c r="PR63" s="5" t="s">
        <v>220</v>
      </c>
      <c r="PS63" s="5" t="s">
        <v>220</v>
      </c>
      <c r="PT63" s="5" t="s">
        <v>220</v>
      </c>
      <c r="PU63" s="5" t="s">
        <v>220</v>
      </c>
      <c r="PV63" s="5" t="s">
        <v>220</v>
      </c>
      <c r="PW63" s="5" t="s">
        <v>220</v>
      </c>
      <c r="PX63" s="5" t="s">
        <v>220</v>
      </c>
      <c r="PY63" s="5" t="s">
        <v>220</v>
      </c>
      <c r="PZ63" s="5" t="s">
        <v>220</v>
      </c>
      <c r="QA63" s="5" t="s">
        <v>220</v>
      </c>
      <c r="QB63" s="5" t="s">
        <v>220</v>
      </c>
      <c r="QC63" s="5" t="s">
        <v>220</v>
      </c>
      <c r="QD63" s="5" t="s">
        <v>220</v>
      </c>
      <c r="QE63" s="5" t="s">
        <v>220</v>
      </c>
      <c r="QF63" s="5" t="s">
        <v>220</v>
      </c>
      <c r="QG63" s="5" t="s">
        <v>220</v>
      </c>
      <c r="QH63" s="5" t="s">
        <v>220</v>
      </c>
      <c r="QI63" s="5">
        <v>21566</v>
      </c>
      <c r="QJ63" s="5">
        <v>23690</v>
      </c>
      <c r="QK63" s="5">
        <v>20416</v>
      </c>
      <c r="QL63" s="5">
        <v>15850</v>
      </c>
      <c r="QM63" s="5">
        <v>17568</v>
      </c>
      <c r="QN63" s="5">
        <v>17181</v>
      </c>
      <c r="QO63" s="5">
        <v>15468</v>
      </c>
      <c r="QP63" s="5">
        <v>16139</v>
      </c>
      <c r="QQ63" s="5">
        <v>15742</v>
      </c>
      <c r="QR63" s="5">
        <v>14944</v>
      </c>
      <c r="QS63" s="5">
        <v>11473</v>
      </c>
      <c r="QT63" s="5">
        <v>14583</v>
      </c>
      <c r="QU63" s="5" t="s">
        <v>220</v>
      </c>
      <c r="QV63" s="5" t="s">
        <v>220</v>
      </c>
      <c r="QW63" s="5" t="s">
        <v>220</v>
      </c>
      <c r="QX63" s="5" t="s">
        <v>220</v>
      </c>
      <c r="QY63" s="5" t="s">
        <v>220</v>
      </c>
      <c r="QZ63" s="5" t="s">
        <v>220</v>
      </c>
      <c r="RA63" s="5" t="s">
        <v>220</v>
      </c>
      <c r="RB63" s="5" t="s">
        <v>220</v>
      </c>
      <c r="RC63" s="5" t="s">
        <v>220</v>
      </c>
      <c r="RD63" s="5" t="s">
        <v>220</v>
      </c>
      <c r="RE63" s="5" t="s">
        <v>220</v>
      </c>
      <c r="RF63" s="5" t="s">
        <v>220</v>
      </c>
      <c r="RG63" s="5" t="s">
        <v>220</v>
      </c>
      <c r="RH63" s="5" t="s">
        <v>220</v>
      </c>
      <c r="RI63" s="5" t="s">
        <v>220</v>
      </c>
      <c r="RJ63" s="5" t="s">
        <v>220</v>
      </c>
      <c r="RK63" s="5" t="s">
        <v>220</v>
      </c>
      <c r="RL63" s="5" t="s">
        <v>220</v>
      </c>
      <c r="RM63" s="5" t="s">
        <v>220</v>
      </c>
      <c r="RN63" s="5" t="s">
        <v>220</v>
      </c>
      <c r="RO63" s="5">
        <v>22539</v>
      </c>
      <c r="RP63" s="5">
        <v>20385</v>
      </c>
      <c r="RQ63" s="5">
        <v>18884</v>
      </c>
      <c r="RR63" s="5">
        <v>16632</v>
      </c>
      <c r="RS63" s="5">
        <v>17159</v>
      </c>
      <c r="RT63" s="5">
        <v>18046</v>
      </c>
      <c r="RU63" s="5">
        <v>17710</v>
      </c>
      <c r="RV63" s="5">
        <v>17283</v>
      </c>
      <c r="RW63" s="5">
        <v>17135</v>
      </c>
      <c r="RX63" s="5">
        <v>15036</v>
      </c>
      <c r="RY63" s="5">
        <v>20083</v>
      </c>
      <c r="RZ63" s="5">
        <v>18309</v>
      </c>
      <c r="SA63" s="5" t="s">
        <v>220</v>
      </c>
      <c r="SB63" s="5" t="s">
        <v>220</v>
      </c>
      <c r="SC63" s="5" t="s">
        <v>220</v>
      </c>
      <c r="SD63" s="5" t="s">
        <v>220</v>
      </c>
      <c r="SE63" s="5" t="s">
        <v>220</v>
      </c>
      <c r="SF63" s="5" t="s">
        <v>220</v>
      </c>
      <c r="SG63" s="5" t="s">
        <v>220</v>
      </c>
      <c r="SH63" s="5" t="s">
        <v>220</v>
      </c>
      <c r="SI63" s="5" t="s">
        <v>220</v>
      </c>
      <c r="SJ63" s="5" t="s">
        <v>220</v>
      </c>
      <c r="SK63" s="5" t="s">
        <v>220</v>
      </c>
      <c r="SL63" s="5" t="s">
        <v>220</v>
      </c>
      <c r="SM63" s="5" t="s">
        <v>220</v>
      </c>
      <c r="SN63" s="5" t="s">
        <v>220</v>
      </c>
      <c r="SO63" s="5" t="s">
        <v>220</v>
      </c>
      <c r="SP63" s="5" t="s">
        <v>220</v>
      </c>
      <c r="SQ63" s="5" t="s">
        <v>220</v>
      </c>
      <c r="SR63" s="5" t="s">
        <v>220</v>
      </c>
      <c r="SS63" s="5" t="s">
        <v>220</v>
      </c>
      <c r="ST63" s="5" t="s">
        <v>220</v>
      </c>
      <c r="SU63" s="5">
        <v>11735</v>
      </c>
      <c r="SV63" s="5">
        <v>13737</v>
      </c>
      <c r="SW63" s="5">
        <v>10426</v>
      </c>
      <c r="SX63" s="5">
        <v>9509</v>
      </c>
      <c r="SY63" s="5">
        <v>13672</v>
      </c>
      <c r="SZ63" s="5">
        <v>8046</v>
      </c>
      <c r="TA63" s="5">
        <v>12601</v>
      </c>
      <c r="TB63" s="5">
        <v>11679</v>
      </c>
      <c r="TC63" s="5">
        <v>13044</v>
      </c>
      <c r="TD63" s="5">
        <v>10956</v>
      </c>
      <c r="TE63" s="5">
        <v>11780</v>
      </c>
      <c r="TF63" s="5">
        <v>6847</v>
      </c>
      <c r="TG63" s="5" t="s">
        <v>220</v>
      </c>
      <c r="TH63" s="5" t="s">
        <v>220</v>
      </c>
      <c r="TI63" s="5" t="s">
        <v>220</v>
      </c>
      <c r="TJ63" s="5" t="s">
        <v>220</v>
      </c>
      <c r="TK63" s="5" t="s">
        <v>220</v>
      </c>
      <c r="TL63" s="5" t="s">
        <v>220</v>
      </c>
      <c r="TM63" s="5" t="s">
        <v>220</v>
      </c>
      <c r="TN63" s="5" t="s">
        <v>220</v>
      </c>
      <c r="TO63" s="5" t="s">
        <v>220</v>
      </c>
      <c r="TP63" s="5" t="s">
        <v>220</v>
      </c>
      <c r="TQ63" s="5" t="s">
        <v>220</v>
      </c>
      <c r="TR63" s="5" t="s">
        <v>220</v>
      </c>
      <c r="TS63" s="5" t="s">
        <v>220</v>
      </c>
      <c r="TT63" s="5" t="s">
        <v>220</v>
      </c>
      <c r="TU63" s="5" t="s">
        <v>220</v>
      </c>
      <c r="TV63" s="5" t="s">
        <v>220</v>
      </c>
      <c r="TW63" s="5" t="s">
        <v>220</v>
      </c>
      <c r="TX63" s="5" t="s">
        <v>220</v>
      </c>
      <c r="TY63" s="5" t="s">
        <v>220</v>
      </c>
      <c r="TZ63" s="5" t="s">
        <v>220</v>
      </c>
      <c r="UA63" s="5">
        <v>328</v>
      </c>
      <c r="UB63" s="5">
        <v>260</v>
      </c>
      <c r="UC63" s="5">
        <v>173</v>
      </c>
      <c r="UD63" s="5">
        <v>227</v>
      </c>
      <c r="UE63" s="5">
        <v>364</v>
      </c>
      <c r="UF63" s="5">
        <v>418</v>
      </c>
      <c r="UG63" s="5">
        <v>337</v>
      </c>
      <c r="UH63" s="5">
        <v>645</v>
      </c>
      <c r="UI63" s="5">
        <v>746</v>
      </c>
      <c r="UJ63" s="5">
        <v>1218</v>
      </c>
      <c r="UK63" s="5">
        <v>1058</v>
      </c>
      <c r="UL63" s="5">
        <v>1038</v>
      </c>
      <c r="UM63" s="5" t="s">
        <v>220</v>
      </c>
      <c r="UN63" s="5" t="s">
        <v>220</v>
      </c>
      <c r="UO63" s="5" t="s">
        <v>220</v>
      </c>
      <c r="UP63" s="5" t="s">
        <v>220</v>
      </c>
      <c r="UQ63" s="5" t="s">
        <v>220</v>
      </c>
      <c r="UR63" s="5" t="s">
        <v>220</v>
      </c>
      <c r="US63" s="5" t="s">
        <v>220</v>
      </c>
      <c r="UT63" s="5" t="s">
        <v>220</v>
      </c>
      <c r="UU63" s="5" t="s">
        <v>220</v>
      </c>
      <c r="UV63" s="5" t="s">
        <v>220</v>
      </c>
      <c r="UW63" s="5" t="s">
        <v>220</v>
      </c>
      <c r="UX63" s="5" t="s">
        <v>220</v>
      </c>
      <c r="UY63" s="5" t="s">
        <v>220</v>
      </c>
      <c r="UZ63" s="5" t="s">
        <v>220</v>
      </c>
      <c r="VA63" s="5" t="s">
        <v>220</v>
      </c>
      <c r="VB63" s="5" t="s">
        <v>220</v>
      </c>
      <c r="VC63" s="5" t="s">
        <v>220</v>
      </c>
      <c r="VD63" s="5" t="s">
        <v>220</v>
      </c>
      <c r="VE63" s="5" t="s">
        <v>220</v>
      </c>
      <c r="VF63" s="5" t="s">
        <v>220</v>
      </c>
      <c r="VG63" s="5">
        <v>85052</v>
      </c>
      <c r="VH63" s="5">
        <v>70447</v>
      </c>
      <c r="VI63" s="5">
        <v>75634</v>
      </c>
      <c r="VJ63" s="5">
        <v>78649</v>
      </c>
      <c r="VK63" s="5">
        <v>86477</v>
      </c>
      <c r="VL63" s="5">
        <v>78843</v>
      </c>
      <c r="VM63" s="5">
        <v>100760</v>
      </c>
      <c r="VN63" s="5">
        <v>84821</v>
      </c>
      <c r="VO63" s="5">
        <v>73294</v>
      </c>
      <c r="VP63" s="5">
        <v>79779</v>
      </c>
      <c r="VQ63" s="5">
        <v>67869</v>
      </c>
      <c r="VR63" s="5">
        <v>64150</v>
      </c>
      <c r="VS63" s="5" t="s">
        <v>220</v>
      </c>
      <c r="VT63" s="5" t="s">
        <v>220</v>
      </c>
      <c r="VU63" s="5" t="s">
        <v>220</v>
      </c>
      <c r="VV63" s="5" t="s">
        <v>220</v>
      </c>
      <c r="VW63" s="5" t="s">
        <v>220</v>
      </c>
      <c r="VX63" s="5" t="s">
        <v>220</v>
      </c>
      <c r="VY63" s="5" t="s">
        <v>220</v>
      </c>
      <c r="VZ63" s="5" t="s">
        <v>220</v>
      </c>
      <c r="WA63" s="5" t="s">
        <v>220</v>
      </c>
      <c r="WB63" s="5" t="s">
        <v>220</v>
      </c>
      <c r="WC63" s="5" t="s">
        <v>220</v>
      </c>
      <c r="WD63" s="5" t="s">
        <v>220</v>
      </c>
      <c r="WE63" s="5" t="s">
        <v>220</v>
      </c>
      <c r="WF63" s="5" t="s">
        <v>220</v>
      </c>
      <c r="WG63" s="5" t="s">
        <v>220</v>
      </c>
      <c r="WH63" s="5" t="s">
        <v>220</v>
      </c>
      <c r="WI63" s="5" t="s">
        <v>220</v>
      </c>
      <c r="WJ63" s="5" t="s">
        <v>220</v>
      </c>
      <c r="WK63" s="5" t="s">
        <v>220</v>
      </c>
      <c r="WL63" s="5" t="s">
        <v>220</v>
      </c>
      <c r="WM63" s="5">
        <v>2729</v>
      </c>
      <c r="WN63" s="5">
        <v>2512</v>
      </c>
      <c r="WO63" s="5">
        <v>2303</v>
      </c>
      <c r="WP63" s="5">
        <v>2085</v>
      </c>
      <c r="WQ63" s="5">
        <v>2380</v>
      </c>
      <c r="WR63" s="5">
        <v>1881</v>
      </c>
      <c r="WS63" s="5">
        <v>1504</v>
      </c>
      <c r="WT63" s="5">
        <v>2286</v>
      </c>
      <c r="WU63" s="5">
        <v>1502</v>
      </c>
      <c r="WV63" s="5">
        <v>1942</v>
      </c>
      <c r="WW63" s="5">
        <v>1845</v>
      </c>
      <c r="WX63" s="5">
        <v>1765</v>
      </c>
      <c r="WY63" s="5" t="s">
        <v>220</v>
      </c>
      <c r="WZ63" s="5" t="s">
        <v>220</v>
      </c>
      <c r="XA63" s="5" t="s">
        <v>220</v>
      </c>
      <c r="XB63" s="5" t="s">
        <v>220</v>
      </c>
      <c r="XC63" s="5" t="s">
        <v>220</v>
      </c>
      <c r="XD63" s="5" t="s">
        <v>220</v>
      </c>
      <c r="XE63" s="5" t="s">
        <v>220</v>
      </c>
      <c r="XF63" s="5" t="s">
        <v>220</v>
      </c>
      <c r="XG63" s="5" t="s">
        <v>220</v>
      </c>
      <c r="XH63" s="5" t="s">
        <v>220</v>
      </c>
      <c r="XI63" s="5" t="s">
        <v>220</v>
      </c>
      <c r="XJ63" s="5" t="s">
        <v>220</v>
      </c>
      <c r="XK63" s="5" t="s">
        <v>220</v>
      </c>
      <c r="XL63" s="5" t="s">
        <v>220</v>
      </c>
      <c r="XM63" s="5" t="s">
        <v>220</v>
      </c>
      <c r="XN63" s="5" t="s">
        <v>220</v>
      </c>
      <c r="XO63" s="5" t="s">
        <v>220</v>
      </c>
      <c r="XP63" s="5" t="s">
        <v>220</v>
      </c>
      <c r="XQ63" s="5" t="s">
        <v>220</v>
      </c>
      <c r="XR63" s="5" t="s">
        <v>220</v>
      </c>
      <c r="XS63" s="2">
        <v>55937</v>
      </c>
      <c r="XT63" s="3" t="s">
        <v>222</v>
      </c>
      <c r="XU63" s="3" t="s">
        <v>222</v>
      </c>
      <c r="XV63" s="3" t="s">
        <v>222</v>
      </c>
      <c r="XW63" s="3" t="s">
        <v>221</v>
      </c>
      <c r="XX63" s="3" t="s">
        <v>222</v>
      </c>
      <c r="XY63" s="3" t="s">
        <v>222</v>
      </c>
      <c r="XZ63" s="3" t="s">
        <v>257</v>
      </c>
    </row>
    <row r="64" spans="1:650" x14ac:dyDescent="0.3">
      <c r="A64" s="1" t="s">
        <v>62</v>
      </c>
      <c r="B64" s="2">
        <v>4057089</v>
      </c>
      <c r="C64" s="5">
        <v>435</v>
      </c>
      <c r="D64" s="5">
        <v>2931</v>
      </c>
      <c r="E64" s="5">
        <v>1279</v>
      </c>
      <c r="F64" s="5">
        <v>747</v>
      </c>
      <c r="G64" s="5">
        <v>899</v>
      </c>
      <c r="H64" s="5">
        <v>2428</v>
      </c>
      <c r="I64" s="5">
        <v>1207</v>
      </c>
      <c r="J64" s="5">
        <v>3765</v>
      </c>
      <c r="K64" s="5">
        <v>-930</v>
      </c>
      <c r="L64" s="5">
        <v>1542</v>
      </c>
      <c r="M64" s="5">
        <v>2856</v>
      </c>
      <c r="N64" s="5">
        <v>9786</v>
      </c>
      <c r="O64" s="5">
        <v>4047</v>
      </c>
      <c r="P64" s="5">
        <v>1106</v>
      </c>
      <c r="Q64" s="5">
        <v>20</v>
      </c>
      <c r="R64" s="5">
        <v>-55</v>
      </c>
      <c r="S64" s="5">
        <v>425</v>
      </c>
      <c r="T64" s="5">
        <v>464</v>
      </c>
      <c r="U64" s="5">
        <v>749</v>
      </c>
      <c r="V64" s="5">
        <v>113</v>
      </c>
      <c r="W64" s="5">
        <v>640</v>
      </c>
      <c r="X64" s="5">
        <v>6130</v>
      </c>
      <c r="Y64" s="5">
        <v>2599</v>
      </c>
      <c r="Z64" s="5">
        <v>777</v>
      </c>
      <c r="AA64" s="5">
        <v>0</v>
      </c>
      <c r="AB64" s="5">
        <v>0</v>
      </c>
      <c r="AC64" s="5">
        <v>0</v>
      </c>
      <c r="AD64" s="5">
        <v>0</v>
      </c>
      <c r="AE64" s="5">
        <v>0</v>
      </c>
      <c r="AF64" s="5">
        <v>0</v>
      </c>
      <c r="AG64" s="5">
        <v>0</v>
      </c>
      <c r="AH64" s="5">
        <v>0</v>
      </c>
      <c r="AI64" s="5">
        <v>62996</v>
      </c>
      <c r="AJ64" s="5">
        <v>48137</v>
      </c>
      <c r="AK64" s="5">
        <v>77406</v>
      </c>
      <c r="AL64" s="5">
        <v>105325</v>
      </c>
      <c r="AM64" s="5">
        <v>689985</v>
      </c>
      <c r="AN64" s="5">
        <v>327341</v>
      </c>
      <c r="AO64" s="5">
        <v>137958</v>
      </c>
      <c r="AP64" s="5">
        <v>42033</v>
      </c>
      <c r="AQ64" s="5">
        <v>165114</v>
      </c>
      <c r="AR64" s="5">
        <v>21165</v>
      </c>
      <c r="AS64" s="5">
        <v>88500</v>
      </c>
      <c r="AT64" s="5">
        <v>81089</v>
      </c>
      <c r="AU64" s="5">
        <v>74947</v>
      </c>
      <c r="AV64" s="5">
        <v>26185</v>
      </c>
      <c r="AW64" s="5">
        <v>37989</v>
      </c>
      <c r="AX64" s="5">
        <v>28305</v>
      </c>
      <c r="AY64" s="5">
        <v>13516</v>
      </c>
      <c r="AZ64" s="5">
        <v>28159</v>
      </c>
      <c r="BA64" s="5">
        <v>24111</v>
      </c>
      <c r="BB64" s="5">
        <v>24596</v>
      </c>
      <c r="BC64" s="5">
        <v>29500</v>
      </c>
      <c r="BD64" s="5">
        <v>14399</v>
      </c>
      <c r="BE64" s="5">
        <v>20763</v>
      </c>
      <c r="BF64" s="5">
        <v>26200</v>
      </c>
      <c r="BG64" s="5">
        <v>22388</v>
      </c>
      <c r="BH64" s="5">
        <v>25831</v>
      </c>
      <c r="BI64" s="5">
        <v>37972</v>
      </c>
      <c r="BJ64" s="5">
        <v>12703</v>
      </c>
      <c r="BK64" s="5">
        <v>24778</v>
      </c>
      <c r="BL64" s="5">
        <v>9740</v>
      </c>
      <c r="BM64" s="5">
        <v>13019</v>
      </c>
      <c r="BN64" s="5">
        <v>8034</v>
      </c>
      <c r="BO64" s="5">
        <v>66835</v>
      </c>
      <c r="BP64" s="5">
        <v>125843</v>
      </c>
      <c r="BQ64" s="5">
        <v>48982</v>
      </c>
      <c r="BR64" s="5">
        <v>60430</v>
      </c>
      <c r="BS64" s="5">
        <v>100247</v>
      </c>
      <c r="BT64" s="5">
        <v>94400</v>
      </c>
      <c r="BU64" s="5">
        <v>51781</v>
      </c>
      <c r="BV64" s="5">
        <v>143980</v>
      </c>
      <c r="BW64" s="5">
        <v>55063</v>
      </c>
      <c r="BX64" s="5">
        <v>50114</v>
      </c>
      <c r="BY64" s="5">
        <v>21216</v>
      </c>
      <c r="BZ64" s="5">
        <v>77647</v>
      </c>
      <c r="CA64" s="5">
        <v>10697</v>
      </c>
      <c r="CB64" s="5">
        <v>9837</v>
      </c>
      <c r="CC64" s="5">
        <v>5187</v>
      </c>
      <c r="CD64" s="5">
        <v>7865</v>
      </c>
      <c r="CE64" s="5">
        <v>5892</v>
      </c>
      <c r="CF64" s="5">
        <v>5895</v>
      </c>
      <c r="CG64" s="5">
        <v>6023</v>
      </c>
      <c r="CH64" s="5">
        <v>14066</v>
      </c>
      <c r="CI64" s="5">
        <v>3303</v>
      </c>
      <c r="CJ64" s="5">
        <v>6563</v>
      </c>
      <c r="CK64" s="5">
        <v>16268</v>
      </c>
      <c r="CL64" s="5">
        <v>16064</v>
      </c>
      <c r="CM64" s="5">
        <v>6078</v>
      </c>
      <c r="CN64" s="5">
        <v>5260</v>
      </c>
      <c r="CO64" s="5">
        <v>1422</v>
      </c>
      <c r="CP64" s="5">
        <v>2328</v>
      </c>
      <c r="CQ64" s="5">
        <v>6356</v>
      </c>
      <c r="CR64" s="5">
        <v>16308</v>
      </c>
      <c r="CS64" s="5">
        <v>1807</v>
      </c>
      <c r="CT64" s="5">
        <v>1194</v>
      </c>
      <c r="CU64" s="5">
        <v>60569</v>
      </c>
      <c r="CV64" s="5">
        <v>77615</v>
      </c>
      <c r="CW64" s="5">
        <v>104586</v>
      </c>
      <c r="CX64" s="5">
        <v>85473</v>
      </c>
      <c r="CY64" s="5">
        <v>58332</v>
      </c>
      <c r="CZ64" s="5">
        <v>56626</v>
      </c>
      <c r="DA64" s="5">
        <v>26896</v>
      </c>
      <c r="DB64" s="5">
        <v>43335</v>
      </c>
      <c r="DC64" s="5">
        <v>32977</v>
      </c>
      <c r="DD64" s="5">
        <v>25881</v>
      </c>
      <c r="DE64" s="5">
        <v>46421</v>
      </c>
      <c r="DF64" s="5">
        <v>34218</v>
      </c>
      <c r="DG64" s="5">
        <v>34706</v>
      </c>
      <c r="DH64" s="5">
        <v>36511</v>
      </c>
      <c r="DI64" s="5">
        <v>29518</v>
      </c>
      <c r="DJ64" s="5">
        <v>30893</v>
      </c>
      <c r="DK64" s="5">
        <v>24702</v>
      </c>
      <c r="DL64" s="5">
        <v>30138</v>
      </c>
      <c r="DM64" s="5">
        <v>33774</v>
      </c>
      <c r="DN64" s="5">
        <v>22521</v>
      </c>
      <c r="DO64" s="5">
        <v>21699</v>
      </c>
      <c r="DP64" s="5">
        <v>23652</v>
      </c>
      <c r="DQ64" s="5">
        <v>28778</v>
      </c>
      <c r="DR64" s="5">
        <v>21206</v>
      </c>
      <c r="DS64" s="5">
        <v>28359</v>
      </c>
      <c r="DT64" s="5">
        <v>22093</v>
      </c>
      <c r="DU64" s="5">
        <v>19630</v>
      </c>
      <c r="DV64" s="5">
        <v>15763</v>
      </c>
      <c r="DW64" s="5">
        <v>19206</v>
      </c>
      <c r="DX64" s="5">
        <v>18073</v>
      </c>
      <c r="DY64" s="5">
        <v>16512</v>
      </c>
      <c r="DZ64" s="5">
        <v>19251</v>
      </c>
      <c r="EA64" s="5">
        <v>12772</v>
      </c>
      <c r="EB64" s="5">
        <v>19180</v>
      </c>
      <c r="EC64" s="5">
        <v>26549</v>
      </c>
      <c r="ED64" s="5">
        <v>10283</v>
      </c>
      <c r="EE64" s="5">
        <v>5344</v>
      </c>
      <c r="EF64" s="5">
        <v>4786</v>
      </c>
      <c r="EG64" s="5">
        <v>5727</v>
      </c>
      <c r="EH64" s="5">
        <v>5093</v>
      </c>
      <c r="EI64" s="5">
        <v>7631</v>
      </c>
      <c r="EJ64" s="5">
        <v>4399</v>
      </c>
      <c r="EK64" s="5">
        <v>5100</v>
      </c>
      <c r="EL64" s="5">
        <v>12932</v>
      </c>
      <c r="EM64" s="5">
        <v>5595</v>
      </c>
      <c r="EN64" s="5">
        <v>4238</v>
      </c>
      <c r="EO64" s="5">
        <v>4185</v>
      </c>
      <c r="EP64" s="5">
        <v>7035</v>
      </c>
      <c r="EQ64" s="5">
        <v>3811</v>
      </c>
      <c r="ER64" s="5">
        <v>3509</v>
      </c>
      <c r="ES64" s="5">
        <v>5288</v>
      </c>
      <c r="ET64" s="5">
        <v>5557</v>
      </c>
      <c r="EU64" s="5">
        <v>2176</v>
      </c>
      <c r="EV64" s="5">
        <v>5740</v>
      </c>
      <c r="EW64" s="5">
        <v>7129</v>
      </c>
      <c r="EX64" s="5">
        <v>8361</v>
      </c>
      <c r="EY64" s="5">
        <v>435</v>
      </c>
      <c r="EZ64" s="5">
        <v>5786</v>
      </c>
      <c r="FA64" s="5">
        <v>4638</v>
      </c>
      <c r="FB64" s="5">
        <v>1931</v>
      </c>
      <c r="FC64" s="5">
        <v>5286</v>
      </c>
      <c r="FD64" s="5">
        <v>12222</v>
      </c>
      <c r="FE64" s="5">
        <v>5898</v>
      </c>
      <c r="FF64" s="5">
        <v>4141</v>
      </c>
      <c r="FG64" s="5">
        <v>0</v>
      </c>
      <c r="FH64" s="5">
        <v>0</v>
      </c>
      <c r="FI64" s="5">
        <v>0</v>
      </c>
      <c r="FJ64" s="5">
        <v>0</v>
      </c>
      <c r="FK64" s="5">
        <v>0</v>
      </c>
      <c r="FL64" s="5">
        <v>0</v>
      </c>
      <c r="FM64" s="5">
        <v>0</v>
      </c>
      <c r="FN64" s="5">
        <v>0</v>
      </c>
      <c r="FO64" s="5">
        <v>0</v>
      </c>
      <c r="FP64" s="5">
        <v>0</v>
      </c>
      <c r="FQ64" s="5">
        <v>0</v>
      </c>
      <c r="FR64" s="5">
        <v>0</v>
      </c>
      <c r="FS64" s="5">
        <v>0</v>
      </c>
      <c r="FT64" s="5">
        <v>0</v>
      </c>
      <c r="FU64" s="5" t="s">
        <v>220</v>
      </c>
      <c r="FV64" s="5" t="s">
        <v>220</v>
      </c>
      <c r="FW64" s="5" t="s">
        <v>220</v>
      </c>
      <c r="FX64" s="5" t="s">
        <v>220</v>
      </c>
      <c r="FY64" s="5" t="s">
        <v>220</v>
      </c>
      <c r="FZ64" s="5" t="s">
        <v>220</v>
      </c>
      <c r="GA64" s="5" t="s">
        <v>220</v>
      </c>
      <c r="GB64" s="5" t="s">
        <v>220</v>
      </c>
      <c r="GC64" s="5" t="s">
        <v>220</v>
      </c>
      <c r="GD64" s="5" t="s">
        <v>220</v>
      </c>
      <c r="GE64" s="5" t="s">
        <v>220</v>
      </c>
      <c r="GF64" s="5" t="s">
        <v>220</v>
      </c>
      <c r="GG64" s="5" t="s">
        <v>220</v>
      </c>
      <c r="GH64" s="5" t="s">
        <v>220</v>
      </c>
      <c r="GI64" s="5" t="s">
        <v>220</v>
      </c>
      <c r="GJ64" s="5" t="s">
        <v>220</v>
      </c>
      <c r="GK64" s="5" t="s">
        <v>220</v>
      </c>
      <c r="GL64" s="5" t="s">
        <v>220</v>
      </c>
      <c r="GM64" s="5">
        <v>203607</v>
      </c>
      <c r="GN64" s="5">
        <v>273708</v>
      </c>
      <c r="GO64" s="5">
        <v>258803</v>
      </c>
      <c r="GP64" s="5">
        <v>262258</v>
      </c>
      <c r="GQ64" s="5">
        <v>854807</v>
      </c>
      <c r="GR64" s="5">
        <v>485582</v>
      </c>
      <c r="GS64" s="5">
        <v>223568</v>
      </c>
      <c r="GT64" s="5">
        <v>238206</v>
      </c>
      <c r="GU64" s="5">
        <v>259855</v>
      </c>
      <c r="GV64" s="5">
        <v>103102</v>
      </c>
      <c r="GW64" s="5">
        <v>164093</v>
      </c>
      <c r="GX64" s="5">
        <v>215672</v>
      </c>
      <c r="GY64" s="5">
        <v>129991</v>
      </c>
      <c r="GZ64" s="5">
        <v>77878</v>
      </c>
      <c r="HA64" s="5">
        <v>76899</v>
      </c>
      <c r="HB64" s="5">
        <v>74044</v>
      </c>
      <c r="HC64" s="5">
        <v>48346</v>
      </c>
      <c r="HD64" s="5">
        <v>68164</v>
      </c>
      <c r="HE64" s="5">
        <v>69945</v>
      </c>
      <c r="HF64" s="5">
        <v>66853</v>
      </c>
      <c r="HG64" s="5">
        <v>57318</v>
      </c>
      <c r="HH64" s="5">
        <v>56483</v>
      </c>
      <c r="HI64" s="5">
        <v>75536</v>
      </c>
      <c r="HJ64" s="5">
        <v>72607</v>
      </c>
      <c r="HK64" s="5">
        <v>57260</v>
      </c>
      <c r="HL64" s="5">
        <v>58970</v>
      </c>
      <c r="HM64" s="5">
        <v>63662</v>
      </c>
      <c r="HN64" s="5">
        <v>32726</v>
      </c>
      <c r="HO64" s="5">
        <v>55627</v>
      </c>
      <c r="HP64" s="5">
        <v>56343</v>
      </c>
      <c r="HQ64" s="5">
        <v>37236</v>
      </c>
      <c r="HR64" s="5">
        <v>32620</v>
      </c>
      <c r="HS64" s="5">
        <v>244326</v>
      </c>
      <c r="HT64" s="5">
        <v>303115</v>
      </c>
      <c r="HU64" s="5">
        <v>266669</v>
      </c>
      <c r="HV64" s="5">
        <v>286336</v>
      </c>
      <c r="HW64" s="5">
        <v>293287</v>
      </c>
      <c r="HX64" s="5">
        <v>369909</v>
      </c>
      <c r="HY64" s="5">
        <v>335852</v>
      </c>
      <c r="HZ64" s="5">
        <v>304978</v>
      </c>
      <c r="IA64" s="5">
        <v>333236</v>
      </c>
      <c r="IB64" s="5">
        <v>277385</v>
      </c>
      <c r="IC64" s="5">
        <v>250693</v>
      </c>
      <c r="ID64" s="5">
        <v>324319</v>
      </c>
      <c r="IE64" s="5">
        <v>238401</v>
      </c>
      <c r="IF64" s="5">
        <v>258111</v>
      </c>
      <c r="IG64" s="5">
        <v>315204</v>
      </c>
      <c r="IH64" s="5">
        <v>252886</v>
      </c>
      <c r="II64" s="5">
        <v>250431</v>
      </c>
      <c r="IJ64" s="5">
        <v>245653</v>
      </c>
      <c r="IK64" s="5">
        <v>236448</v>
      </c>
      <c r="IL64" s="5">
        <v>246196</v>
      </c>
      <c r="IM64" s="5">
        <v>193421</v>
      </c>
      <c r="IN64" s="5">
        <v>195703</v>
      </c>
      <c r="IO64" s="5">
        <v>206270</v>
      </c>
      <c r="IP64" s="5">
        <v>194693</v>
      </c>
      <c r="IQ64" s="5">
        <v>155421</v>
      </c>
      <c r="IR64" s="5">
        <v>164396</v>
      </c>
      <c r="IS64" s="5">
        <v>175645</v>
      </c>
      <c r="IT64" s="5">
        <v>155289</v>
      </c>
      <c r="IU64" s="5">
        <v>181539</v>
      </c>
      <c r="IV64" s="5">
        <v>169628</v>
      </c>
      <c r="IW64" s="5">
        <v>157445</v>
      </c>
      <c r="IX64" s="5">
        <v>166160</v>
      </c>
      <c r="IY64" s="5">
        <v>42993</v>
      </c>
      <c r="IZ64" s="5">
        <v>43717</v>
      </c>
      <c r="JA64" s="5">
        <v>51102</v>
      </c>
      <c r="JB64" s="5">
        <v>52298</v>
      </c>
      <c r="JC64" s="5">
        <v>49955</v>
      </c>
      <c r="JD64" s="5">
        <v>63728</v>
      </c>
      <c r="JE64" s="5">
        <v>60796</v>
      </c>
      <c r="JF64" s="5">
        <v>59883</v>
      </c>
      <c r="JG64" s="5">
        <v>59902</v>
      </c>
      <c r="JH64" s="5">
        <v>53588</v>
      </c>
      <c r="JI64" s="5">
        <v>46351</v>
      </c>
      <c r="JJ64" s="5">
        <v>46214</v>
      </c>
      <c r="JK64" s="5">
        <v>43262</v>
      </c>
      <c r="JL64" s="5">
        <v>46777</v>
      </c>
      <c r="JM64" s="5">
        <v>41119</v>
      </c>
      <c r="JN64" s="5">
        <v>40631</v>
      </c>
      <c r="JO64" s="5">
        <v>39542</v>
      </c>
      <c r="JP64" s="5">
        <v>34766</v>
      </c>
      <c r="JQ64" s="5">
        <v>42328</v>
      </c>
      <c r="JR64" s="5">
        <v>38349</v>
      </c>
      <c r="JS64" s="5">
        <v>37124</v>
      </c>
      <c r="JT64" s="5">
        <v>39498</v>
      </c>
      <c r="JU64" s="5">
        <v>37118</v>
      </c>
      <c r="JV64" s="5">
        <v>34582</v>
      </c>
      <c r="JW64" s="5">
        <v>33350</v>
      </c>
      <c r="JX64" s="5">
        <v>34709</v>
      </c>
      <c r="JY64" s="5">
        <v>32318</v>
      </c>
      <c r="JZ64" s="5">
        <v>32761</v>
      </c>
      <c r="KA64" s="5">
        <v>37848</v>
      </c>
      <c r="KB64" s="5">
        <v>34162</v>
      </c>
      <c r="KC64" s="5">
        <v>27855</v>
      </c>
      <c r="KD64" s="5">
        <v>38086</v>
      </c>
      <c r="KE64" s="5">
        <v>125239</v>
      </c>
      <c r="KF64" s="5">
        <v>133496</v>
      </c>
      <c r="KG64" s="5">
        <v>127114</v>
      </c>
      <c r="KH64" s="5">
        <v>121767</v>
      </c>
      <c r="KI64" s="5">
        <v>121768</v>
      </c>
      <c r="KJ64" s="5">
        <v>116469</v>
      </c>
      <c r="KK64" s="5">
        <v>95826</v>
      </c>
      <c r="KL64" s="5">
        <v>91528</v>
      </c>
      <c r="KM64" s="5">
        <v>75123</v>
      </c>
      <c r="KN64" s="5">
        <v>65773</v>
      </c>
      <c r="KO64" s="5">
        <v>59130</v>
      </c>
      <c r="KP64" s="5">
        <v>46296</v>
      </c>
      <c r="KQ64" s="5">
        <v>53926</v>
      </c>
      <c r="KR64" s="5">
        <v>48156</v>
      </c>
      <c r="KS64" s="5">
        <v>43084</v>
      </c>
      <c r="KT64" s="5">
        <v>46702</v>
      </c>
      <c r="KU64" s="5">
        <v>43934</v>
      </c>
      <c r="KV64" s="5">
        <v>42906</v>
      </c>
      <c r="KW64" s="5">
        <v>12302</v>
      </c>
      <c r="KX64" s="5">
        <v>7241</v>
      </c>
      <c r="KY64" s="5">
        <v>3922</v>
      </c>
      <c r="KZ64" s="5">
        <v>2849</v>
      </c>
      <c r="LA64" s="5">
        <v>4060</v>
      </c>
      <c r="LB64" s="5">
        <v>2887</v>
      </c>
      <c r="LC64" s="5">
        <v>1201</v>
      </c>
      <c r="LD64" s="5">
        <v>1013</v>
      </c>
      <c r="LE64" s="5">
        <v>1745</v>
      </c>
      <c r="LF64" s="5">
        <v>2166</v>
      </c>
      <c r="LG64" s="5">
        <v>3070</v>
      </c>
      <c r="LH64" s="5">
        <v>3147</v>
      </c>
      <c r="LI64" s="5">
        <v>3111</v>
      </c>
      <c r="LJ64" s="5">
        <v>3936</v>
      </c>
      <c r="LK64" s="5">
        <v>5095</v>
      </c>
      <c r="LL64" s="5">
        <v>4725</v>
      </c>
      <c r="LM64" s="5">
        <v>4901</v>
      </c>
      <c r="LN64" s="5">
        <v>5561</v>
      </c>
      <c r="LO64" s="5">
        <v>3574</v>
      </c>
      <c r="LP64" s="5">
        <v>8137</v>
      </c>
      <c r="LQ64" s="5">
        <v>4689</v>
      </c>
      <c r="LR64" s="5">
        <v>4938</v>
      </c>
      <c r="LS64" s="5">
        <v>5444</v>
      </c>
      <c r="LT64" s="5">
        <v>4576</v>
      </c>
      <c r="LU64" s="5">
        <v>5954</v>
      </c>
      <c r="LV64" s="5">
        <v>5477</v>
      </c>
      <c r="LW64" s="5">
        <v>5762</v>
      </c>
      <c r="LX64" s="5">
        <v>5023</v>
      </c>
      <c r="LY64" s="5">
        <v>3974</v>
      </c>
      <c r="LZ64" s="5">
        <v>3327</v>
      </c>
      <c r="MA64" s="5">
        <v>2633</v>
      </c>
      <c r="MB64" s="5">
        <v>2453</v>
      </c>
      <c r="MC64" s="5">
        <v>3509</v>
      </c>
      <c r="MD64" s="5">
        <v>2798</v>
      </c>
      <c r="ME64" s="5">
        <v>2760</v>
      </c>
      <c r="MF64" s="5">
        <v>2469</v>
      </c>
      <c r="MG64" s="5">
        <v>2939</v>
      </c>
      <c r="MH64" s="5">
        <v>2396</v>
      </c>
      <c r="MI64" s="5">
        <v>2735</v>
      </c>
      <c r="MJ64" s="5">
        <v>3128</v>
      </c>
      <c r="MK64" s="5">
        <v>3076</v>
      </c>
      <c r="ML64" s="5">
        <v>2154</v>
      </c>
      <c r="MM64" s="5">
        <v>3266</v>
      </c>
      <c r="MN64" s="5">
        <v>2570</v>
      </c>
      <c r="MO64" s="5">
        <v>2296</v>
      </c>
      <c r="MP64" s="5">
        <v>2253</v>
      </c>
      <c r="MQ64" s="5">
        <v>3705</v>
      </c>
      <c r="MR64" s="5">
        <v>0</v>
      </c>
      <c r="MS64" s="5">
        <v>0</v>
      </c>
      <c r="MT64" s="5">
        <v>0</v>
      </c>
      <c r="MU64" s="5">
        <v>0</v>
      </c>
      <c r="MV64" s="5">
        <v>0</v>
      </c>
      <c r="MW64" s="5">
        <v>0</v>
      </c>
      <c r="MX64" s="5">
        <v>0</v>
      </c>
      <c r="MY64" s="5">
        <v>0</v>
      </c>
      <c r="MZ64" s="5">
        <v>0</v>
      </c>
      <c r="NA64" s="5">
        <v>0</v>
      </c>
      <c r="NB64" s="5">
        <v>0</v>
      </c>
      <c r="NC64" s="5">
        <v>0</v>
      </c>
      <c r="ND64" s="5">
        <v>0</v>
      </c>
      <c r="NE64" s="5" t="s">
        <v>220</v>
      </c>
      <c r="NF64" s="5" t="s">
        <v>220</v>
      </c>
      <c r="NG64" s="5" t="s">
        <v>220</v>
      </c>
      <c r="NH64" s="5" t="s">
        <v>220</v>
      </c>
      <c r="NI64" s="5" t="s">
        <v>220</v>
      </c>
      <c r="NJ64" s="5" t="s">
        <v>220</v>
      </c>
      <c r="NK64" s="5" t="s">
        <v>220</v>
      </c>
      <c r="NL64" s="5" t="s">
        <v>220</v>
      </c>
      <c r="NM64" s="5" t="s">
        <v>220</v>
      </c>
      <c r="NN64" s="5" t="s">
        <v>220</v>
      </c>
      <c r="NO64" s="5" t="s">
        <v>220</v>
      </c>
      <c r="NP64" s="5" t="s">
        <v>220</v>
      </c>
      <c r="NQ64" s="5" t="s">
        <v>220</v>
      </c>
      <c r="NR64" s="5" t="s">
        <v>220</v>
      </c>
      <c r="NS64" s="5" t="s">
        <v>220</v>
      </c>
      <c r="NT64" s="5" t="s">
        <v>220</v>
      </c>
      <c r="NU64" s="5" t="s">
        <v>220</v>
      </c>
      <c r="NV64" s="5" t="s">
        <v>220</v>
      </c>
      <c r="NW64" s="5">
        <v>0</v>
      </c>
      <c r="NX64" s="5">
        <v>0</v>
      </c>
      <c r="NY64" s="5">
        <v>0</v>
      </c>
      <c r="NZ64" s="5">
        <v>0</v>
      </c>
      <c r="OA64" s="5">
        <v>0</v>
      </c>
      <c r="OB64" s="5">
        <v>0</v>
      </c>
      <c r="OC64" s="5">
        <v>0</v>
      </c>
      <c r="OD64" s="5">
        <v>0</v>
      </c>
      <c r="OE64" s="5">
        <v>0</v>
      </c>
      <c r="OF64" s="5">
        <v>0</v>
      </c>
      <c r="OG64" s="5">
        <v>0</v>
      </c>
      <c r="OH64" s="5">
        <v>0</v>
      </c>
      <c r="OI64" s="5">
        <v>0</v>
      </c>
      <c r="OJ64" s="5">
        <v>0</v>
      </c>
      <c r="OK64" s="5" t="s">
        <v>220</v>
      </c>
      <c r="OL64" s="5" t="s">
        <v>220</v>
      </c>
      <c r="OM64" s="5" t="s">
        <v>220</v>
      </c>
      <c r="ON64" s="5" t="s">
        <v>220</v>
      </c>
      <c r="OO64" s="5" t="s">
        <v>220</v>
      </c>
      <c r="OP64" s="5" t="s">
        <v>220</v>
      </c>
      <c r="OQ64" s="5" t="s">
        <v>220</v>
      </c>
      <c r="OR64" s="5" t="s">
        <v>220</v>
      </c>
      <c r="OS64" s="5" t="s">
        <v>220</v>
      </c>
      <c r="OT64" s="5" t="s">
        <v>220</v>
      </c>
      <c r="OU64" s="5" t="s">
        <v>220</v>
      </c>
      <c r="OV64" s="5" t="s">
        <v>220</v>
      </c>
      <c r="OW64" s="5" t="s">
        <v>220</v>
      </c>
      <c r="OX64" s="5" t="s">
        <v>220</v>
      </c>
      <c r="OY64" s="5" t="s">
        <v>220</v>
      </c>
      <c r="OZ64" s="5" t="s">
        <v>220</v>
      </c>
      <c r="PA64" s="5" t="s">
        <v>220</v>
      </c>
      <c r="PB64" s="5" t="s">
        <v>220</v>
      </c>
      <c r="PC64" s="5">
        <v>8735</v>
      </c>
      <c r="PD64" s="5">
        <v>9171</v>
      </c>
      <c r="PE64" s="5">
        <v>11446</v>
      </c>
      <c r="PF64" s="5">
        <v>14359</v>
      </c>
      <c r="PG64" s="5">
        <v>13292</v>
      </c>
      <c r="PH64" s="5">
        <v>15113</v>
      </c>
      <c r="PI64" s="5">
        <v>13664</v>
      </c>
      <c r="PJ64" s="5">
        <v>13001</v>
      </c>
      <c r="PK64" s="5">
        <v>13373</v>
      </c>
      <c r="PL64" s="5">
        <v>12064</v>
      </c>
      <c r="PM64" s="5">
        <v>13839</v>
      </c>
      <c r="PN64" s="5">
        <v>12752</v>
      </c>
      <c r="PO64" s="5">
        <v>12385</v>
      </c>
      <c r="PP64" s="5">
        <v>13951</v>
      </c>
      <c r="PQ64" s="5">
        <v>13839</v>
      </c>
      <c r="PR64" s="5">
        <v>12287</v>
      </c>
      <c r="PS64" s="5">
        <v>10707</v>
      </c>
      <c r="PT64" s="5">
        <v>10173</v>
      </c>
      <c r="PU64" s="5">
        <v>10055</v>
      </c>
      <c r="PV64" s="5">
        <v>11233</v>
      </c>
      <c r="PW64" s="5">
        <v>8351</v>
      </c>
      <c r="PX64" s="5">
        <v>9560</v>
      </c>
      <c r="PY64" s="5">
        <v>7907</v>
      </c>
      <c r="PZ64" s="5">
        <v>6669</v>
      </c>
      <c r="QA64" s="5">
        <v>6008</v>
      </c>
      <c r="QB64" s="5">
        <v>5800</v>
      </c>
      <c r="QC64" s="5">
        <v>5255</v>
      </c>
      <c r="QD64" s="5">
        <v>5536</v>
      </c>
      <c r="QE64" s="5">
        <v>5638</v>
      </c>
      <c r="QF64" s="5">
        <v>6052</v>
      </c>
      <c r="QG64" s="5">
        <v>6345</v>
      </c>
      <c r="QH64" s="5">
        <v>5837</v>
      </c>
      <c r="QI64" s="5">
        <v>26834</v>
      </c>
      <c r="QJ64" s="5">
        <v>30125</v>
      </c>
      <c r="QK64" s="5">
        <v>28908</v>
      </c>
      <c r="QL64" s="5">
        <v>28252</v>
      </c>
      <c r="QM64" s="5">
        <v>23589</v>
      </c>
      <c r="QN64" s="5">
        <v>30249</v>
      </c>
      <c r="QO64" s="5">
        <v>28249</v>
      </c>
      <c r="QP64" s="5">
        <v>25967</v>
      </c>
      <c r="QQ64" s="5">
        <v>22745</v>
      </c>
      <c r="QR64" s="5">
        <v>26472</v>
      </c>
      <c r="QS64" s="5">
        <v>23654</v>
      </c>
      <c r="QT64" s="5">
        <v>24107</v>
      </c>
      <c r="QU64" s="5">
        <v>28126</v>
      </c>
      <c r="QV64" s="5">
        <v>26027</v>
      </c>
      <c r="QW64" s="5">
        <v>16018</v>
      </c>
      <c r="QX64" s="5">
        <v>14581</v>
      </c>
      <c r="QY64" s="5">
        <v>13413</v>
      </c>
      <c r="QZ64" s="5">
        <v>10420</v>
      </c>
      <c r="RA64" s="5">
        <v>13405</v>
      </c>
      <c r="RB64" s="5">
        <v>12826</v>
      </c>
      <c r="RC64" s="5">
        <v>11747</v>
      </c>
      <c r="RD64" s="5">
        <v>9476</v>
      </c>
      <c r="RE64" s="5">
        <v>8442</v>
      </c>
      <c r="RF64" s="5">
        <v>9552</v>
      </c>
      <c r="RG64" s="5">
        <v>10368</v>
      </c>
      <c r="RH64" s="5">
        <v>8557</v>
      </c>
      <c r="RI64" s="5">
        <v>10232</v>
      </c>
      <c r="RJ64" s="5">
        <v>9713</v>
      </c>
      <c r="RK64" s="5">
        <v>9605</v>
      </c>
      <c r="RL64" s="5">
        <v>10382</v>
      </c>
      <c r="RM64" s="5">
        <v>9809</v>
      </c>
      <c r="RN64" s="5">
        <v>7882</v>
      </c>
      <c r="RO64" s="5">
        <v>8456</v>
      </c>
      <c r="RP64" s="5">
        <v>12878</v>
      </c>
      <c r="RQ64" s="5">
        <v>14004</v>
      </c>
      <c r="RR64" s="5">
        <v>15625</v>
      </c>
      <c r="RS64" s="5">
        <v>13961</v>
      </c>
      <c r="RT64" s="5">
        <v>15741</v>
      </c>
      <c r="RU64" s="5">
        <v>12619</v>
      </c>
      <c r="RV64" s="5">
        <v>12457</v>
      </c>
      <c r="RW64" s="5">
        <v>13107</v>
      </c>
      <c r="RX64" s="5">
        <v>12217</v>
      </c>
      <c r="RY64" s="5">
        <v>11258</v>
      </c>
      <c r="RZ64" s="5">
        <v>10406</v>
      </c>
      <c r="SA64" s="5">
        <v>9666</v>
      </c>
      <c r="SB64" s="5">
        <v>9657</v>
      </c>
      <c r="SC64" s="5">
        <v>7467</v>
      </c>
      <c r="SD64" s="5">
        <v>6681</v>
      </c>
      <c r="SE64" s="5">
        <v>5572</v>
      </c>
      <c r="SF64" s="5">
        <v>8558</v>
      </c>
      <c r="SG64" s="5">
        <v>10670</v>
      </c>
      <c r="SH64" s="5">
        <v>8777</v>
      </c>
      <c r="SI64" s="5">
        <v>9529</v>
      </c>
      <c r="SJ64" s="5">
        <v>9983</v>
      </c>
      <c r="SK64" s="5">
        <v>9124</v>
      </c>
      <c r="SL64" s="5">
        <v>9884</v>
      </c>
      <c r="SM64" s="5">
        <v>10111</v>
      </c>
      <c r="SN64" s="5">
        <v>8832</v>
      </c>
      <c r="SO64" s="5">
        <v>9483</v>
      </c>
      <c r="SP64" s="5">
        <v>10986</v>
      </c>
      <c r="SQ64" s="5">
        <v>11226</v>
      </c>
      <c r="SR64" s="5">
        <v>10306</v>
      </c>
      <c r="SS64" s="5">
        <v>9014</v>
      </c>
      <c r="ST64" s="5">
        <v>8484</v>
      </c>
      <c r="SU64" s="5">
        <v>1404</v>
      </c>
      <c r="SV64" s="5">
        <v>1512</v>
      </c>
      <c r="SW64" s="5">
        <v>1559</v>
      </c>
      <c r="SX64" s="5">
        <v>1621</v>
      </c>
      <c r="SY64" s="5">
        <v>1713</v>
      </c>
      <c r="SZ64" s="5">
        <v>1765</v>
      </c>
      <c r="TA64" s="5">
        <v>1827</v>
      </c>
      <c r="TB64" s="5">
        <v>1893</v>
      </c>
      <c r="TC64" s="5">
        <v>1900</v>
      </c>
      <c r="TD64" s="5">
        <v>1727</v>
      </c>
      <c r="TE64" s="5">
        <v>1712</v>
      </c>
      <c r="TF64" s="5">
        <v>2109</v>
      </c>
      <c r="TG64" s="5">
        <v>838</v>
      </c>
      <c r="TH64" s="5">
        <v>743</v>
      </c>
      <c r="TI64" s="5">
        <v>638</v>
      </c>
      <c r="TJ64" s="5">
        <v>570</v>
      </c>
      <c r="TK64" s="5">
        <v>551</v>
      </c>
      <c r="TL64" s="5">
        <v>377</v>
      </c>
      <c r="TM64" s="5">
        <v>562</v>
      </c>
      <c r="TN64" s="5">
        <v>460</v>
      </c>
      <c r="TO64" s="5">
        <v>421</v>
      </c>
      <c r="TP64" s="5">
        <v>438</v>
      </c>
      <c r="TQ64" s="5">
        <v>380</v>
      </c>
      <c r="TR64" s="5">
        <v>330</v>
      </c>
      <c r="TS64" s="5">
        <v>415</v>
      </c>
      <c r="TT64" s="5">
        <v>535</v>
      </c>
      <c r="TU64" s="5">
        <v>585</v>
      </c>
      <c r="TV64" s="5">
        <v>1238</v>
      </c>
      <c r="TW64" s="5">
        <v>2001</v>
      </c>
      <c r="TX64" s="5">
        <v>2199</v>
      </c>
      <c r="TY64" s="5">
        <v>2537</v>
      </c>
      <c r="TZ64" s="5">
        <v>2109</v>
      </c>
      <c r="UA64" s="5">
        <v>52</v>
      </c>
      <c r="UB64" s="5">
        <v>27</v>
      </c>
      <c r="UC64" s="5">
        <v>0</v>
      </c>
      <c r="UD64" s="5">
        <v>0</v>
      </c>
      <c r="UE64" s="5">
        <v>1</v>
      </c>
      <c r="UF64" s="5">
        <v>0</v>
      </c>
      <c r="UG64" s="5">
        <v>0</v>
      </c>
      <c r="UH64" s="5">
        <v>0</v>
      </c>
      <c r="UI64" s="5">
        <v>1</v>
      </c>
      <c r="UJ64" s="5">
        <v>1</v>
      </c>
      <c r="UK64" s="5">
        <v>1</v>
      </c>
      <c r="UL64" s="5">
        <v>4</v>
      </c>
      <c r="UM64" s="5">
        <v>12</v>
      </c>
      <c r="UN64" s="5">
        <v>17</v>
      </c>
      <c r="UO64" s="5">
        <v>14</v>
      </c>
      <c r="UP64" s="5">
        <v>15</v>
      </c>
      <c r="UQ64" s="5">
        <v>16</v>
      </c>
      <c r="UR64" s="5">
        <v>156</v>
      </c>
      <c r="US64" s="5">
        <v>429</v>
      </c>
      <c r="UT64" s="5">
        <v>430</v>
      </c>
      <c r="UU64" s="5">
        <v>450</v>
      </c>
      <c r="UV64" s="5">
        <v>407</v>
      </c>
      <c r="UW64" s="5">
        <v>354</v>
      </c>
      <c r="UX64" s="5">
        <v>198</v>
      </c>
      <c r="UY64" s="5">
        <v>1183</v>
      </c>
      <c r="UZ64" s="5">
        <v>1258</v>
      </c>
      <c r="VA64" s="5">
        <v>656</v>
      </c>
      <c r="VB64" s="5">
        <v>1630</v>
      </c>
      <c r="VC64" s="5">
        <v>1897</v>
      </c>
      <c r="VD64" s="5">
        <v>1644</v>
      </c>
      <c r="VE64" s="5">
        <v>896</v>
      </c>
      <c r="VF64" s="5">
        <v>733</v>
      </c>
      <c r="VG64" s="5">
        <v>96804</v>
      </c>
      <c r="VH64" s="5">
        <v>108037</v>
      </c>
      <c r="VI64" s="5">
        <v>94097</v>
      </c>
      <c r="VJ64" s="5">
        <v>97575</v>
      </c>
      <c r="VK64" s="5">
        <v>100920</v>
      </c>
      <c r="VL64" s="5">
        <v>93509</v>
      </c>
      <c r="VM64" s="5">
        <v>98102</v>
      </c>
      <c r="VN64" s="5">
        <v>104849</v>
      </c>
      <c r="VO64" s="5">
        <v>98180</v>
      </c>
      <c r="VP64" s="5">
        <v>93458</v>
      </c>
      <c r="VQ64" s="5">
        <v>86645</v>
      </c>
      <c r="VR64" s="5">
        <v>76613</v>
      </c>
      <c r="VS64" s="5">
        <v>77159</v>
      </c>
      <c r="VT64" s="5">
        <v>71767</v>
      </c>
      <c r="VU64" s="5">
        <v>69327</v>
      </c>
      <c r="VV64" s="5">
        <v>63671</v>
      </c>
      <c r="VW64" s="5">
        <v>59164</v>
      </c>
      <c r="VX64" s="5">
        <v>70220</v>
      </c>
      <c r="VY64" s="5">
        <v>60652</v>
      </c>
      <c r="VZ64" s="5">
        <v>51513</v>
      </c>
      <c r="WA64" s="5">
        <v>54595</v>
      </c>
      <c r="WB64" s="5">
        <v>48544</v>
      </c>
      <c r="WC64" s="5">
        <v>45196</v>
      </c>
      <c r="WD64" s="5">
        <v>43327</v>
      </c>
      <c r="WE64" s="5">
        <v>48130</v>
      </c>
      <c r="WF64" s="5">
        <v>44315</v>
      </c>
      <c r="WG64" s="5">
        <v>42107</v>
      </c>
      <c r="WH64" s="5">
        <v>47326</v>
      </c>
      <c r="WI64" s="5">
        <v>56503</v>
      </c>
      <c r="WJ64" s="5">
        <v>55735</v>
      </c>
      <c r="WK64" s="5">
        <v>49221</v>
      </c>
      <c r="WL64" s="5">
        <v>45666</v>
      </c>
      <c r="WM64" s="5">
        <v>7436</v>
      </c>
      <c r="WN64" s="5">
        <v>6663</v>
      </c>
      <c r="WO64" s="5">
        <v>5046</v>
      </c>
      <c r="WP64" s="5">
        <v>5326</v>
      </c>
      <c r="WQ64" s="5">
        <v>5467</v>
      </c>
      <c r="WR64" s="5">
        <v>5843</v>
      </c>
      <c r="WS64" s="5">
        <v>5763</v>
      </c>
      <c r="WT64" s="5">
        <v>6122</v>
      </c>
      <c r="WU64" s="5">
        <v>6041</v>
      </c>
      <c r="WV64" s="5">
        <v>5820</v>
      </c>
      <c r="WW64" s="5">
        <v>6151</v>
      </c>
      <c r="WX64" s="5">
        <v>5735</v>
      </c>
      <c r="WY64" s="5">
        <v>5799</v>
      </c>
      <c r="WZ64" s="5">
        <v>5556</v>
      </c>
      <c r="XA64" s="5">
        <v>5169</v>
      </c>
      <c r="XB64" s="5">
        <v>4534</v>
      </c>
      <c r="XC64" s="5">
        <v>4437</v>
      </c>
      <c r="XD64" s="5">
        <v>2792</v>
      </c>
      <c r="XE64" s="5">
        <v>4057</v>
      </c>
      <c r="XF64" s="5">
        <v>3965</v>
      </c>
      <c r="XG64" s="5">
        <v>3014</v>
      </c>
      <c r="XH64" s="5">
        <v>2862</v>
      </c>
      <c r="XI64" s="5">
        <v>2610</v>
      </c>
      <c r="XJ64" s="5">
        <v>2413</v>
      </c>
      <c r="XK64" s="5">
        <v>1603</v>
      </c>
      <c r="XL64" s="5">
        <v>1594</v>
      </c>
      <c r="XM64" s="5">
        <v>1112</v>
      </c>
      <c r="XN64" s="5">
        <v>2074</v>
      </c>
      <c r="XO64" s="5">
        <v>2214</v>
      </c>
      <c r="XP64" s="5">
        <v>2129</v>
      </c>
      <c r="XQ64" s="5">
        <v>1807</v>
      </c>
      <c r="XR64" s="5">
        <v>1790</v>
      </c>
      <c r="XS64" s="2">
        <v>10005</v>
      </c>
      <c r="XT64" s="3" t="s">
        <v>222</v>
      </c>
      <c r="XU64" s="3" t="s">
        <v>222</v>
      </c>
      <c r="XV64" s="3" t="s">
        <v>222</v>
      </c>
      <c r="XW64" s="3" t="s">
        <v>221</v>
      </c>
      <c r="XX64" s="3" t="s">
        <v>222</v>
      </c>
      <c r="XY64" s="3" t="s">
        <v>222</v>
      </c>
      <c r="XZ64" s="3" t="s">
        <v>258</v>
      </c>
    </row>
    <row r="65" spans="1:650" x14ac:dyDescent="0.3">
      <c r="A65" s="1" t="s">
        <v>63</v>
      </c>
      <c r="B65" s="2">
        <v>4072456</v>
      </c>
      <c r="C65" s="5">
        <v>80280</v>
      </c>
      <c r="D65" s="5">
        <v>177739</v>
      </c>
      <c r="E65" s="5">
        <v>33761</v>
      </c>
      <c r="F65" s="5">
        <v>23310</v>
      </c>
      <c r="G65" s="5">
        <v>60709</v>
      </c>
      <c r="H65" s="5">
        <v>47806</v>
      </c>
      <c r="I65" s="5">
        <v>41832</v>
      </c>
      <c r="J65" s="5">
        <v>17758</v>
      </c>
      <c r="K65" s="5">
        <v>9390</v>
      </c>
      <c r="L65" s="5">
        <v>27595</v>
      </c>
      <c r="M65" s="5">
        <v>10617</v>
      </c>
      <c r="N65" s="5">
        <v>24291</v>
      </c>
      <c r="O65" s="5">
        <v>9437</v>
      </c>
      <c r="P65" s="5">
        <v>7563</v>
      </c>
      <c r="Q65" s="5">
        <v>4498</v>
      </c>
      <c r="R65" s="5">
        <v>2649</v>
      </c>
      <c r="S65" s="5">
        <v>3238</v>
      </c>
      <c r="T65" s="5">
        <v>4375</v>
      </c>
      <c r="U65" s="5">
        <v>8340</v>
      </c>
      <c r="V65" s="5">
        <v>9552</v>
      </c>
      <c r="W65" s="5">
        <v>35604</v>
      </c>
      <c r="X65" s="5">
        <v>12138</v>
      </c>
      <c r="Y65" s="5">
        <v>2142</v>
      </c>
      <c r="Z65" s="5">
        <v>2145</v>
      </c>
      <c r="AA65" s="5">
        <v>2405</v>
      </c>
      <c r="AB65" s="5">
        <v>9241</v>
      </c>
      <c r="AC65" s="5">
        <v>0</v>
      </c>
      <c r="AD65" s="5">
        <v>270</v>
      </c>
      <c r="AE65" s="5">
        <v>0</v>
      </c>
      <c r="AF65" s="5">
        <v>0</v>
      </c>
      <c r="AG65" s="5">
        <v>0</v>
      </c>
      <c r="AH65" s="5">
        <v>0</v>
      </c>
      <c r="AI65" s="5">
        <v>128216</v>
      </c>
      <c r="AJ65" s="5">
        <v>136227</v>
      </c>
      <c r="AK65" s="5">
        <v>145260</v>
      </c>
      <c r="AL65" s="5">
        <v>214004</v>
      </c>
      <c r="AM65" s="5">
        <v>785426</v>
      </c>
      <c r="AN65" s="5">
        <v>302797</v>
      </c>
      <c r="AO65" s="5">
        <v>174016</v>
      </c>
      <c r="AP65" s="5">
        <v>87204</v>
      </c>
      <c r="AQ65" s="5">
        <v>227108</v>
      </c>
      <c r="AR65" s="5">
        <v>1170139</v>
      </c>
      <c r="AS65" s="5">
        <v>501292</v>
      </c>
      <c r="AT65" s="5">
        <v>71890</v>
      </c>
      <c r="AU65" s="5">
        <v>84060</v>
      </c>
      <c r="AV65" s="5">
        <v>217461</v>
      </c>
      <c r="AW65" s="5">
        <v>201877</v>
      </c>
      <c r="AX65" s="5">
        <v>44633</v>
      </c>
      <c r="AY65" s="5">
        <v>62591</v>
      </c>
      <c r="AZ65" s="5">
        <v>56748</v>
      </c>
      <c r="BA65" s="5">
        <v>417482</v>
      </c>
      <c r="BB65" s="5">
        <v>155676</v>
      </c>
      <c r="BC65" s="5">
        <v>20519</v>
      </c>
      <c r="BD65" s="5">
        <v>14453</v>
      </c>
      <c r="BE65" s="5">
        <v>37428</v>
      </c>
      <c r="BF65" s="5">
        <v>33957</v>
      </c>
      <c r="BG65" s="5">
        <v>22954</v>
      </c>
      <c r="BH65" s="5">
        <v>34552</v>
      </c>
      <c r="BI65" s="5">
        <v>56182</v>
      </c>
      <c r="BJ65" s="5">
        <v>24633</v>
      </c>
      <c r="BK65" s="5">
        <v>35624</v>
      </c>
      <c r="BL65" s="5">
        <v>18921</v>
      </c>
      <c r="BM65" s="5">
        <v>17934</v>
      </c>
      <c r="BN65" s="5">
        <v>12254</v>
      </c>
      <c r="BO65" s="5">
        <v>24189</v>
      </c>
      <c r="BP65" s="5">
        <v>27683</v>
      </c>
      <c r="BQ65" s="5">
        <v>17125</v>
      </c>
      <c r="BR65" s="5">
        <v>21445</v>
      </c>
      <c r="BS65" s="5">
        <v>17091</v>
      </c>
      <c r="BT65" s="5">
        <v>13934</v>
      </c>
      <c r="BU65" s="5">
        <v>19788</v>
      </c>
      <c r="BV65" s="5">
        <v>4785</v>
      </c>
      <c r="BW65" s="5">
        <v>8084</v>
      </c>
      <c r="BX65" s="5">
        <v>38072</v>
      </c>
      <c r="BY65" s="5">
        <v>12590</v>
      </c>
      <c r="BZ65" s="5">
        <v>18921</v>
      </c>
      <c r="CA65" s="5">
        <v>20176</v>
      </c>
      <c r="CB65" s="5">
        <v>40333</v>
      </c>
      <c r="CC65" s="5">
        <v>17937</v>
      </c>
      <c r="CD65" s="5">
        <v>8356</v>
      </c>
      <c r="CE65" s="5">
        <v>28460</v>
      </c>
      <c r="CF65" s="5">
        <v>7107</v>
      </c>
      <c r="CG65" s="5">
        <v>12873</v>
      </c>
      <c r="CH65" s="5">
        <v>10540</v>
      </c>
      <c r="CI65" s="5">
        <v>3636</v>
      </c>
      <c r="CJ65" s="5">
        <v>4499</v>
      </c>
      <c r="CK65" s="5">
        <v>3007</v>
      </c>
      <c r="CL65" s="5">
        <v>9431</v>
      </c>
      <c r="CM65" s="5">
        <v>13356</v>
      </c>
      <c r="CN65" s="5">
        <v>8964</v>
      </c>
      <c r="CO65" s="5">
        <v>9645</v>
      </c>
      <c r="CP65" s="5">
        <v>10702</v>
      </c>
      <c r="CQ65" s="5">
        <v>8754</v>
      </c>
      <c r="CR65" s="5">
        <v>5394</v>
      </c>
      <c r="CS65" s="5">
        <v>12634</v>
      </c>
      <c r="CT65" s="5">
        <v>2921</v>
      </c>
      <c r="CU65" s="5">
        <v>140268</v>
      </c>
      <c r="CV65" s="5">
        <v>124036</v>
      </c>
      <c r="CW65" s="5">
        <v>111477</v>
      </c>
      <c r="CX65" s="5">
        <v>110062</v>
      </c>
      <c r="CY65" s="5">
        <v>159751</v>
      </c>
      <c r="CZ65" s="5">
        <v>137982</v>
      </c>
      <c r="DA65" s="5">
        <v>89550</v>
      </c>
      <c r="DB65" s="5">
        <v>62107</v>
      </c>
      <c r="DC65" s="5">
        <v>75699</v>
      </c>
      <c r="DD65" s="5">
        <v>76115</v>
      </c>
      <c r="DE65" s="5">
        <v>81641</v>
      </c>
      <c r="DF65" s="5">
        <v>105092</v>
      </c>
      <c r="DG65" s="5">
        <v>85087</v>
      </c>
      <c r="DH65" s="5">
        <v>94898</v>
      </c>
      <c r="DI65" s="5">
        <v>64945</v>
      </c>
      <c r="DJ65" s="5">
        <v>68476</v>
      </c>
      <c r="DK65" s="5">
        <v>54715</v>
      </c>
      <c r="DL65" s="5">
        <v>71893</v>
      </c>
      <c r="DM65" s="5">
        <v>69934</v>
      </c>
      <c r="DN65" s="5">
        <v>58017</v>
      </c>
      <c r="DO65" s="5">
        <v>64698</v>
      </c>
      <c r="DP65" s="5">
        <v>51374</v>
      </c>
      <c r="DQ65" s="5">
        <v>40909</v>
      </c>
      <c r="DR65" s="5">
        <v>52858</v>
      </c>
      <c r="DS65" s="5">
        <v>49004</v>
      </c>
      <c r="DT65" s="5">
        <v>44960</v>
      </c>
      <c r="DU65" s="5">
        <v>43963</v>
      </c>
      <c r="DV65" s="5">
        <v>46816</v>
      </c>
      <c r="DW65" s="5">
        <v>51975</v>
      </c>
      <c r="DX65" s="5">
        <v>51444</v>
      </c>
      <c r="DY65" s="5">
        <v>51938</v>
      </c>
      <c r="DZ65" s="5">
        <v>50473</v>
      </c>
      <c r="EA65" s="5">
        <v>21280</v>
      </c>
      <c r="EB65" s="5">
        <v>64279</v>
      </c>
      <c r="EC65" s="5">
        <v>36685</v>
      </c>
      <c r="ED65" s="5">
        <v>37941</v>
      </c>
      <c r="EE65" s="5">
        <v>60480</v>
      </c>
      <c r="EF65" s="5">
        <v>20323</v>
      </c>
      <c r="EG65" s="5">
        <v>25656</v>
      </c>
      <c r="EH65" s="5">
        <v>21428</v>
      </c>
      <c r="EI65" s="5">
        <v>17829</v>
      </c>
      <c r="EJ65" s="5">
        <v>25429</v>
      </c>
      <c r="EK65" s="5">
        <v>50406</v>
      </c>
      <c r="EL65" s="5">
        <v>30901</v>
      </c>
      <c r="EM65" s="5">
        <v>14656</v>
      </c>
      <c r="EN65" s="5">
        <v>16793</v>
      </c>
      <c r="EO65" s="5">
        <v>8876</v>
      </c>
      <c r="EP65" s="5">
        <v>48102</v>
      </c>
      <c r="EQ65" s="5">
        <v>2710</v>
      </c>
      <c r="ER65" s="5">
        <v>3698</v>
      </c>
      <c r="ES65" s="5">
        <v>4531</v>
      </c>
      <c r="ET65" s="5">
        <v>14659</v>
      </c>
      <c r="EU65" s="5">
        <v>10183</v>
      </c>
      <c r="EV65" s="5">
        <v>6759</v>
      </c>
      <c r="EW65" s="5">
        <v>3321</v>
      </c>
      <c r="EX65" s="5">
        <v>6539</v>
      </c>
      <c r="EY65" s="5">
        <v>6975</v>
      </c>
      <c r="EZ65" s="5">
        <v>20304</v>
      </c>
      <c r="FA65" s="5">
        <v>17045</v>
      </c>
      <c r="FB65" s="5">
        <v>22643</v>
      </c>
      <c r="FC65" s="5">
        <v>4303</v>
      </c>
      <c r="FD65" s="5">
        <v>3539</v>
      </c>
      <c r="FE65" s="5">
        <v>1385</v>
      </c>
      <c r="FF65" s="5">
        <v>1380</v>
      </c>
      <c r="FG65" s="5">
        <v>0</v>
      </c>
      <c r="FH65" s="5">
        <v>0</v>
      </c>
      <c r="FI65" s="5">
        <v>0</v>
      </c>
      <c r="FJ65" s="5">
        <v>0</v>
      </c>
      <c r="FK65" s="5">
        <v>0</v>
      </c>
      <c r="FL65" s="5">
        <v>0</v>
      </c>
      <c r="FM65" s="5">
        <v>0</v>
      </c>
      <c r="FN65" s="5">
        <v>0</v>
      </c>
      <c r="FO65" s="5">
        <v>0</v>
      </c>
      <c r="FP65" s="5">
        <v>0</v>
      </c>
      <c r="FQ65" s="5">
        <v>0</v>
      </c>
      <c r="FR65" s="5">
        <v>0</v>
      </c>
      <c r="FS65" s="5">
        <v>2236</v>
      </c>
      <c r="FT65" s="5">
        <v>0</v>
      </c>
      <c r="FU65" s="5" t="s">
        <v>220</v>
      </c>
      <c r="FV65" s="5" t="s">
        <v>220</v>
      </c>
      <c r="FW65" s="5" t="s">
        <v>220</v>
      </c>
      <c r="FX65" s="5" t="s">
        <v>220</v>
      </c>
      <c r="FY65" s="5" t="s">
        <v>220</v>
      </c>
      <c r="FZ65" s="5" t="s">
        <v>220</v>
      </c>
      <c r="GA65" s="5" t="s">
        <v>220</v>
      </c>
      <c r="GB65" s="5" t="s">
        <v>220</v>
      </c>
      <c r="GC65" s="5" t="s">
        <v>220</v>
      </c>
      <c r="GD65" s="5" t="s">
        <v>220</v>
      </c>
      <c r="GE65" s="5" t="s">
        <v>220</v>
      </c>
      <c r="GF65" s="5" t="s">
        <v>220</v>
      </c>
      <c r="GG65" s="5" t="s">
        <v>220</v>
      </c>
      <c r="GH65" s="5" t="s">
        <v>220</v>
      </c>
      <c r="GI65" s="5" t="s">
        <v>220</v>
      </c>
      <c r="GJ65" s="5" t="s">
        <v>220</v>
      </c>
      <c r="GK65" s="5" t="s">
        <v>220</v>
      </c>
      <c r="GL65" s="5" t="s">
        <v>220</v>
      </c>
      <c r="GM65" s="5">
        <v>394232</v>
      </c>
      <c r="GN65" s="5">
        <v>529964</v>
      </c>
      <c r="GO65" s="5">
        <v>344307</v>
      </c>
      <c r="GP65" s="5">
        <v>406762</v>
      </c>
      <c r="GQ65" s="5">
        <v>1083456</v>
      </c>
      <c r="GR65" s="5">
        <v>522841</v>
      </c>
      <c r="GS65" s="5">
        <v>350842</v>
      </c>
      <c r="GT65" s="5">
        <v>193282</v>
      </c>
      <c r="GU65" s="5">
        <v>338111</v>
      </c>
      <c r="GV65" s="5">
        <v>1337349</v>
      </c>
      <c r="GW65" s="5">
        <v>656546</v>
      </c>
      <c r="GX65" s="5">
        <v>251095</v>
      </c>
      <c r="GY65" s="5">
        <v>215651</v>
      </c>
      <c r="GZ65" s="5">
        <v>377047</v>
      </c>
      <c r="HA65" s="5">
        <v>298132</v>
      </c>
      <c r="HB65" s="5">
        <v>172215</v>
      </c>
      <c r="HC65" s="5">
        <v>151716</v>
      </c>
      <c r="HD65" s="5">
        <v>143821</v>
      </c>
      <c r="HE65" s="5">
        <v>513159</v>
      </c>
      <c r="HF65" s="5">
        <v>248444</v>
      </c>
      <c r="HG65" s="5">
        <v>134640</v>
      </c>
      <c r="HH65" s="5">
        <v>89224</v>
      </c>
      <c r="HI65" s="5">
        <v>86807</v>
      </c>
      <c r="HJ65" s="5">
        <v>104930</v>
      </c>
      <c r="HK65" s="5">
        <v>94694</v>
      </c>
      <c r="HL65" s="5">
        <v>118021</v>
      </c>
      <c r="HM65" s="5">
        <v>126835</v>
      </c>
      <c r="HN65" s="5">
        <v>105065</v>
      </c>
      <c r="HO65" s="5">
        <v>100655</v>
      </c>
      <c r="HP65" s="5">
        <v>79299</v>
      </c>
      <c r="HQ65" s="5">
        <v>83892</v>
      </c>
      <c r="HR65" s="5">
        <v>67028</v>
      </c>
      <c r="HS65" s="5">
        <v>529417</v>
      </c>
      <c r="HT65" s="5">
        <v>573630</v>
      </c>
      <c r="HU65" s="5">
        <v>524245</v>
      </c>
      <c r="HV65" s="5">
        <v>487912</v>
      </c>
      <c r="HW65" s="5">
        <v>512460</v>
      </c>
      <c r="HX65" s="5">
        <v>588322</v>
      </c>
      <c r="HY65" s="5">
        <v>563360</v>
      </c>
      <c r="HZ65" s="5">
        <v>526462</v>
      </c>
      <c r="IA65" s="5">
        <v>513867</v>
      </c>
      <c r="IB65" s="5">
        <v>458715</v>
      </c>
      <c r="IC65" s="5">
        <v>425232</v>
      </c>
      <c r="ID65" s="5">
        <v>461199</v>
      </c>
      <c r="IE65" s="5">
        <v>431104</v>
      </c>
      <c r="IF65" s="5">
        <v>338333</v>
      </c>
      <c r="IG65" s="5">
        <v>355361</v>
      </c>
      <c r="IH65" s="5">
        <v>310520</v>
      </c>
      <c r="II65" s="5">
        <v>288262</v>
      </c>
      <c r="IJ65" s="5">
        <v>280606</v>
      </c>
      <c r="IK65" s="5">
        <v>304072</v>
      </c>
      <c r="IL65" s="5">
        <v>335683</v>
      </c>
      <c r="IM65" s="5">
        <v>284780</v>
      </c>
      <c r="IN65" s="5">
        <v>268511</v>
      </c>
      <c r="IO65" s="5">
        <v>255512</v>
      </c>
      <c r="IP65" s="5">
        <v>247630</v>
      </c>
      <c r="IQ65" s="5">
        <v>234317</v>
      </c>
      <c r="IR65" s="5">
        <v>224291</v>
      </c>
      <c r="IS65" s="5">
        <v>218171</v>
      </c>
      <c r="IT65" s="5">
        <v>205379</v>
      </c>
      <c r="IU65" s="5">
        <v>203281</v>
      </c>
      <c r="IV65" s="5">
        <v>135963</v>
      </c>
      <c r="IW65" s="5">
        <v>121047</v>
      </c>
      <c r="IX65" s="5">
        <v>138147</v>
      </c>
      <c r="IY65" s="5">
        <v>66977</v>
      </c>
      <c r="IZ65" s="5">
        <v>76847</v>
      </c>
      <c r="JA65" s="5">
        <v>81250</v>
      </c>
      <c r="JB65" s="5">
        <v>85266</v>
      </c>
      <c r="JC65" s="5">
        <v>79089</v>
      </c>
      <c r="JD65" s="5">
        <v>92646</v>
      </c>
      <c r="JE65" s="5">
        <v>85814</v>
      </c>
      <c r="JF65" s="5">
        <v>88721</v>
      </c>
      <c r="JG65" s="5">
        <v>88015</v>
      </c>
      <c r="JH65" s="5">
        <v>79011</v>
      </c>
      <c r="JI65" s="5">
        <v>63208</v>
      </c>
      <c r="JJ65" s="5">
        <v>66382</v>
      </c>
      <c r="JK65" s="5">
        <v>60152</v>
      </c>
      <c r="JL65" s="5">
        <v>53708</v>
      </c>
      <c r="JM65" s="5">
        <v>57609</v>
      </c>
      <c r="JN65" s="5">
        <v>57232</v>
      </c>
      <c r="JO65" s="5">
        <v>58501</v>
      </c>
      <c r="JP65" s="5">
        <v>51781</v>
      </c>
      <c r="JQ65" s="5">
        <v>47499</v>
      </c>
      <c r="JR65" s="5">
        <v>48531</v>
      </c>
      <c r="JS65" s="5">
        <v>40647</v>
      </c>
      <c r="JT65" s="5">
        <v>49847</v>
      </c>
      <c r="JU65" s="5">
        <v>49112</v>
      </c>
      <c r="JV65" s="5">
        <v>51456</v>
      </c>
      <c r="JW65" s="5">
        <v>56713</v>
      </c>
      <c r="JX65" s="5">
        <v>50271</v>
      </c>
      <c r="JY65" s="5">
        <v>54526</v>
      </c>
      <c r="JZ65" s="5">
        <v>58052</v>
      </c>
      <c r="KA65" s="5">
        <v>56099</v>
      </c>
      <c r="KB65" s="5">
        <v>55102</v>
      </c>
      <c r="KC65" s="5">
        <v>43681</v>
      </c>
      <c r="KD65" s="5">
        <v>54874</v>
      </c>
      <c r="KE65" s="5">
        <v>64349</v>
      </c>
      <c r="KF65" s="5">
        <v>83451</v>
      </c>
      <c r="KG65" s="5">
        <v>82589</v>
      </c>
      <c r="KH65" s="5">
        <v>69471</v>
      </c>
      <c r="KI65" s="5">
        <v>72502</v>
      </c>
      <c r="KJ65" s="5">
        <v>61013</v>
      </c>
      <c r="KK65" s="5">
        <v>50082</v>
      </c>
      <c r="KL65" s="5">
        <v>36883</v>
      </c>
      <c r="KM65" s="5">
        <v>30258</v>
      </c>
      <c r="KN65" s="5">
        <v>26091</v>
      </c>
      <c r="KO65" s="5">
        <v>22597</v>
      </c>
      <c r="KP65" s="5">
        <v>22605</v>
      </c>
      <c r="KQ65" s="5">
        <v>22418</v>
      </c>
      <c r="KR65" s="5">
        <v>18303</v>
      </c>
      <c r="KS65" s="5">
        <v>13831</v>
      </c>
      <c r="KT65" s="5">
        <v>18708</v>
      </c>
      <c r="KU65" s="5">
        <v>13754</v>
      </c>
      <c r="KV65" s="5">
        <v>10490</v>
      </c>
      <c r="KW65" s="5">
        <v>9489</v>
      </c>
      <c r="KX65" s="5">
        <v>9216</v>
      </c>
      <c r="KY65" s="5">
        <v>8915</v>
      </c>
      <c r="KZ65" s="5">
        <v>8529</v>
      </c>
      <c r="LA65" s="5">
        <v>8101</v>
      </c>
      <c r="LB65" s="5">
        <v>6410</v>
      </c>
      <c r="LC65" s="5">
        <v>4847</v>
      </c>
      <c r="LD65" s="5">
        <v>4770</v>
      </c>
      <c r="LE65" s="5">
        <v>4444</v>
      </c>
      <c r="LF65" s="5">
        <v>4164</v>
      </c>
      <c r="LG65" s="5">
        <v>3948</v>
      </c>
      <c r="LH65" s="5">
        <v>3906</v>
      </c>
      <c r="LI65" s="5">
        <v>4167</v>
      </c>
      <c r="LJ65" s="5">
        <v>4167</v>
      </c>
      <c r="LK65" s="5">
        <v>6036</v>
      </c>
      <c r="LL65" s="5">
        <v>5041</v>
      </c>
      <c r="LM65" s="5">
        <v>3310</v>
      </c>
      <c r="LN65" s="5">
        <v>3056</v>
      </c>
      <c r="LO65" s="5">
        <v>3128</v>
      </c>
      <c r="LP65" s="5">
        <v>3355</v>
      </c>
      <c r="LQ65" s="5">
        <v>3904</v>
      </c>
      <c r="LR65" s="5">
        <v>4318</v>
      </c>
      <c r="LS65" s="5">
        <v>3779</v>
      </c>
      <c r="LT65" s="5">
        <v>4436</v>
      </c>
      <c r="LU65" s="5">
        <v>2586</v>
      </c>
      <c r="LV65" s="5">
        <v>2043</v>
      </c>
      <c r="LW65" s="5">
        <v>1946</v>
      </c>
      <c r="LX65" s="5">
        <v>1784</v>
      </c>
      <c r="LY65" s="5">
        <v>1942</v>
      </c>
      <c r="LZ65" s="5">
        <v>1926</v>
      </c>
      <c r="MA65" s="5">
        <v>1533</v>
      </c>
      <c r="MB65" s="5">
        <v>1392</v>
      </c>
      <c r="MC65" s="5">
        <v>1810</v>
      </c>
      <c r="MD65" s="5">
        <v>1500</v>
      </c>
      <c r="ME65" s="5">
        <v>1150</v>
      </c>
      <c r="MF65" s="5">
        <v>939</v>
      </c>
      <c r="MG65" s="5">
        <v>1347</v>
      </c>
      <c r="MH65" s="5">
        <v>1361</v>
      </c>
      <c r="MI65" s="5">
        <v>1643</v>
      </c>
      <c r="MJ65" s="5">
        <v>1670</v>
      </c>
      <c r="MK65" s="5">
        <v>2043</v>
      </c>
      <c r="ML65" s="5">
        <v>2258</v>
      </c>
      <c r="MM65" s="5">
        <v>3188</v>
      </c>
      <c r="MN65" s="5">
        <v>3333</v>
      </c>
      <c r="MO65" s="5">
        <v>2656</v>
      </c>
      <c r="MP65" s="5">
        <v>2556</v>
      </c>
      <c r="MQ65" s="5">
        <v>5556</v>
      </c>
      <c r="MR65" s="5">
        <v>6646</v>
      </c>
      <c r="MS65" s="5">
        <v>6720</v>
      </c>
      <c r="MT65" s="5">
        <v>5263</v>
      </c>
      <c r="MU65" s="5">
        <v>6932</v>
      </c>
      <c r="MV65" s="5">
        <v>5878</v>
      </c>
      <c r="MW65" s="5">
        <v>4602</v>
      </c>
      <c r="MX65" s="5">
        <v>3027</v>
      </c>
      <c r="MY65" s="5">
        <v>2517</v>
      </c>
      <c r="MZ65" s="5">
        <v>2463</v>
      </c>
      <c r="NA65" s="5">
        <v>2497</v>
      </c>
      <c r="NB65" s="5">
        <v>2584</v>
      </c>
      <c r="NC65" s="5">
        <v>2880</v>
      </c>
      <c r="ND65" s="5">
        <v>0</v>
      </c>
      <c r="NE65" s="5" t="s">
        <v>220</v>
      </c>
      <c r="NF65" s="5" t="s">
        <v>220</v>
      </c>
      <c r="NG65" s="5" t="s">
        <v>220</v>
      </c>
      <c r="NH65" s="5" t="s">
        <v>220</v>
      </c>
      <c r="NI65" s="5" t="s">
        <v>220</v>
      </c>
      <c r="NJ65" s="5" t="s">
        <v>220</v>
      </c>
      <c r="NK65" s="5" t="s">
        <v>220</v>
      </c>
      <c r="NL65" s="5" t="s">
        <v>220</v>
      </c>
      <c r="NM65" s="5" t="s">
        <v>220</v>
      </c>
      <c r="NN65" s="5" t="s">
        <v>220</v>
      </c>
      <c r="NO65" s="5" t="s">
        <v>220</v>
      </c>
      <c r="NP65" s="5" t="s">
        <v>220</v>
      </c>
      <c r="NQ65" s="5" t="s">
        <v>220</v>
      </c>
      <c r="NR65" s="5" t="s">
        <v>220</v>
      </c>
      <c r="NS65" s="5" t="s">
        <v>220</v>
      </c>
      <c r="NT65" s="5" t="s">
        <v>220</v>
      </c>
      <c r="NU65" s="5" t="s">
        <v>220</v>
      </c>
      <c r="NV65" s="5" t="s">
        <v>220</v>
      </c>
      <c r="NW65" s="5">
        <v>0</v>
      </c>
      <c r="NX65" s="5">
        <v>0</v>
      </c>
      <c r="NY65" s="5">
        <v>0</v>
      </c>
      <c r="NZ65" s="5">
        <v>0</v>
      </c>
      <c r="OA65" s="5">
        <v>0</v>
      </c>
      <c r="OB65" s="5">
        <v>0</v>
      </c>
      <c r="OC65" s="5">
        <v>0</v>
      </c>
      <c r="OD65" s="5">
        <v>0</v>
      </c>
      <c r="OE65" s="5">
        <v>0</v>
      </c>
      <c r="OF65" s="5">
        <v>0</v>
      </c>
      <c r="OG65" s="5">
        <v>0</v>
      </c>
      <c r="OH65" s="5">
        <v>200</v>
      </c>
      <c r="OI65" s="5">
        <v>206</v>
      </c>
      <c r="OJ65" s="5">
        <v>0</v>
      </c>
      <c r="OK65" s="5" t="s">
        <v>220</v>
      </c>
      <c r="OL65" s="5" t="s">
        <v>220</v>
      </c>
      <c r="OM65" s="5" t="s">
        <v>220</v>
      </c>
      <c r="ON65" s="5" t="s">
        <v>220</v>
      </c>
      <c r="OO65" s="5" t="s">
        <v>220</v>
      </c>
      <c r="OP65" s="5" t="s">
        <v>220</v>
      </c>
      <c r="OQ65" s="5" t="s">
        <v>220</v>
      </c>
      <c r="OR65" s="5" t="s">
        <v>220</v>
      </c>
      <c r="OS65" s="5" t="s">
        <v>220</v>
      </c>
      <c r="OT65" s="5" t="s">
        <v>220</v>
      </c>
      <c r="OU65" s="5" t="s">
        <v>220</v>
      </c>
      <c r="OV65" s="5" t="s">
        <v>220</v>
      </c>
      <c r="OW65" s="5" t="s">
        <v>220</v>
      </c>
      <c r="OX65" s="5" t="s">
        <v>220</v>
      </c>
      <c r="OY65" s="5" t="s">
        <v>220</v>
      </c>
      <c r="OZ65" s="5" t="s">
        <v>220</v>
      </c>
      <c r="PA65" s="5" t="s">
        <v>220</v>
      </c>
      <c r="PB65" s="5" t="s">
        <v>220</v>
      </c>
      <c r="PC65" s="5">
        <v>31474</v>
      </c>
      <c r="PD65" s="5">
        <v>30458</v>
      </c>
      <c r="PE65" s="5">
        <v>27350</v>
      </c>
      <c r="PF65" s="5">
        <v>28279</v>
      </c>
      <c r="PG65" s="5">
        <v>25045</v>
      </c>
      <c r="PH65" s="5">
        <v>24138</v>
      </c>
      <c r="PI65" s="5">
        <v>26106</v>
      </c>
      <c r="PJ65" s="5">
        <v>24508</v>
      </c>
      <c r="PK65" s="5">
        <v>22854</v>
      </c>
      <c r="PL65" s="5">
        <v>24124</v>
      </c>
      <c r="PM65" s="5">
        <v>22504</v>
      </c>
      <c r="PN65" s="5">
        <v>19897</v>
      </c>
      <c r="PO65" s="5">
        <v>19444</v>
      </c>
      <c r="PP65" s="5">
        <v>20542</v>
      </c>
      <c r="PQ65" s="5">
        <v>25663</v>
      </c>
      <c r="PR65" s="5">
        <v>25220</v>
      </c>
      <c r="PS65" s="5">
        <v>23679</v>
      </c>
      <c r="PT65" s="5">
        <v>23805</v>
      </c>
      <c r="PU65" s="5">
        <v>25773</v>
      </c>
      <c r="PV65" s="5">
        <v>25448</v>
      </c>
      <c r="PW65" s="5">
        <v>19371</v>
      </c>
      <c r="PX65" s="5">
        <v>18219</v>
      </c>
      <c r="PY65" s="5">
        <v>17276</v>
      </c>
      <c r="PZ65" s="5">
        <v>17806</v>
      </c>
      <c r="QA65" s="5">
        <v>17853</v>
      </c>
      <c r="QB65" s="5">
        <v>19450</v>
      </c>
      <c r="QC65" s="5">
        <v>21770</v>
      </c>
      <c r="QD65" s="5">
        <v>20543</v>
      </c>
      <c r="QE65" s="5">
        <v>21703</v>
      </c>
      <c r="QF65" s="5">
        <v>21504</v>
      </c>
      <c r="QG65" s="5">
        <v>18273</v>
      </c>
      <c r="QH65" s="5">
        <v>17011</v>
      </c>
      <c r="QI65" s="5">
        <v>38352</v>
      </c>
      <c r="QJ65" s="5">
        <v>30805</v>
      </c>
      <c r="QK65" s="5">
        <v>28721</v>
      </c>
      <c r="QL65" s="5">
        <v>27692</v>
      </c>
      <c r="QM65" s="5">
        <v>28378</v>
      </c>
      <c r="QN65" s="5">
        <v>27031</v>
      </c>
      <c r="QO65" s="5">
        <v>27509</v>
      </c>
      <c r="QP65" s="5">
        <v>24268</v>
      </c>
      <c r="QQ65" s="5">
        <v>25428</v>
      </c>
      <c r="QR65" s="5">
        <v>21806</v>
      </c>
      <c r="QS65" s="5">
        <v>24248</v>
      </c>
      <c r="QT65" s="5">
        <v>22885</v>
      </c>
      <c r="QU65" s="5">
        <v>22175</v>
      </c>
      <c r="QV65" s="5">
        <v>23548</v>
      </c>
      <c r="QW65" s="5">
        <v>28211</v>
      </c>
      <c r="QX65" s="5">
        <v>22319</v>
      </c>
      <c r="QY65" s="5">
        <v>23128</v>
      </c>
      <c r="QZ65" s="5">
        <v>35637</v>
      </c>
      <c r="RA65" s="5">
        <v>21898</v>
      </c>
      <c r="RB65" s="5">
        <v>21301</v>
      </c>
      <c r="RC65" s="5">
        <v>18027</v>
      </c>
      <c r="RD65" s="5">
        <v>17626</v>
      </c>
      <c r="RE65" s="5">
        <v>17683</v>
      </c>
      <c r="RF65" s="5">
        <v>15857</v>
      </c>
      <c r="RG65" s="5">
        <v>16825</v>
      </c>
      <c r="RH65" s="5">
        <v>17571</v>
      </c>
      <c r="RI65" s="5">
        <v>18601</v>
      </c>
      <c r="RJ65" s="5">
        <v>17755</v>
      </c>
      <c r="RK65" s="5">
        <v>18481</v>
      </c>
      <c r="RL65" s="5">
        <v>17925</v>
      </c>
      <c r="RM65" s="5">
        <v>18685</v>
      </c>
      <c r="RN65" s="5">
        <v>23287</v>
      </c>
      <c r="RO65" s="5">
        <v>22555</v>
      </c>
      <c r="RP65" s="5">
        <v>22357</v>
      </c>
      <c r="RQ65" s="5">
        <v>20531</v>
      </c>
      <c r="RR65" s="5">
        <v>19997</v>
      </c>
      <c r="RS65" s="5">
        <v>20274</v>
      </c>
      <c r="RT65" s="5">
        <v>19055</v>
      </c>
      <c r="RU65" s="5">
        <v>19211</v>
      </c>
      <c r="RV65" s="5">
        <v>18789</v>
      </c>
      <c r="RW65" s="5">
        <v>18655</v>
      </c>
      <c r="RX65" s="5">
        <v>18606</v>
      </c>
      <c r="RY65" s="5">
        <v>17555</v>
      </c>
      <c r="RZ65" s="5">
        <v>15780</v>
      </c>
      <c r="SA65" s="5">
        <v>14236</v>
      </c>
      <c r="SB65" s="5">
        <v>15162</v>
      </c>
      <c r="SC65" s="5">
        <v>19821</v>
      </c>
      <c r="SD65" s="5">
        <v>17837</v>
      </c>
      <c r="SE65" s="5">
        <v>17361</v>
      </c>
      <c r="SF65" s="5">
        <v>17380</v>
      </c>
      <c r="SG65" s="5">
        <v>18197</v>
      </c>
      <c r="SH65" s="5">
        <v>20627</v>
      </c>
      <c r="SI65" s="5">
        <v>21396</v>
      </c>
      <c r="SJ65" s="5">
        <v>18360</v>
      </c>
      <c r="SK65" s="5">
        <v>18823</v>
      </c>
      <c r="SL65" s="5">
        <v>16767</v>
      </c>
      <c r="SM65" s="5">
        <v>14835</v>
      </c>
      <c r="SN65" s="5">
        <v>15597</v>
      </c>
      <c r="SO65" s="5">
        <v>16318</v>
      </c>
      <c r="SP65" s="5">
        <v>16160</v>
      </c>
      <c r="SQ65" s="5">
        <v>20312</v>
      </c>
      <c r="SR65" s="5">
        <v>20118</v>
      </c>
      <c r="SS65" s="5">
        <v>16546</v>
      </c>
      <c r="ST65" s="5">
        <v>14579</v>
      </c>
      <c r="SU65" s="5">
        <v>28943</v>
      </c>
      <c r="SV65" s="5">
        <v>43283</v>
      </c>
      <c r="SW65" s="5">
        <v>43008</v>
      </c>
      <c r="SX65" s="5">
        <v>49104</v>
      </c>
      <c r="SY65" s="5">
        <v>32898</v>
      </c>
      <c r="SZ65" s="5">
        <v>17553</v>
      </c>
      <c r="TA65" s="5">
        <v>13659</v>
      </c>
      <c r="TB65" s="5">
        <v>11576</v>
      </c>
      <c r="TC65" s="5">
        <v>14911</v>
      </c>
      <c r="TD65" s="5">
        <v>11995</v>
      </c>
      <c r="TE65" s="5">
        <v>8504</v>
      </c>
      <c r="TF65" s="5">
        <v>4586</v>
      </c>
      <c r="TG65" s="5">
        <v>3419</v>
      </c>
      <c r="TH65" s="5">
        <v>2327</v>
      </c>
      <c r="TI65" s="5">
        <v>1463</v>
      </c>
      <c r="TJ65" s="5">
        <v>1160</v>
      </c>
      <c r="TK65" s="5">
        <v>1288</v>
      </c>
      <c r="TL65" s="5">
        <v>1169</v>
      </c>
      <c r="TM65" s="5">
        <v>1631</v>
      </c>
      <c r="TN65" s="5">
        <v>1757</v>
      </c>
      <c r="TO65" s="5">
        <v>2206</v>
      </c>
      <c r="TP65" s="5">
        <v>3130</v>
      </c>
      <c r="TQ65" s="5">
        <v>2730</v>
      </c>
      <c r="TR65" s="5">
        <v>2173</v>
      </c>
      <c r="TS65" s="5">
        <v>3721</v>
      </c>
      <c r="TT65" s="5">
        <v>4869</v>
      </c>
      <c r="TU65" s="5">
        <v>6039</v>
      </c>
      <c r="TV65" s="5">
        <v>5091</v>
      </c>
      <c r="TW65" s="5">
        <v>4818</v>
      </c>
      <c r="TX65" s="5">
        <v>4736</v>
      </c>
      <c r="TY65" s="5">
        <v>3448</v>
      </c>
      <c r="TZ65" s="5">
        <v>2314</v>
      </c>
      <c r="UA65" s="5">
        <v>773</v>
      </c>
      <c r="UB65" s="5">
        <v>693</v>
      </c>
      <c r="UC65" s="5">
        <v>574</v>
      </c>
      <c r="UD65" s="5">
        <v>487</v>
      </c>
      <c r="UE65" s="5">
        <v>470</v>
      </c>
      <c r="UF65" s="5">
        <v>403</v>
      </c>
      <c r="UG65" s="5">
        <v>423</v>
      </c>
      <c r="UH65" s="5">
        <v>497</v>
      </c>
      <c r="UI65" s="5">
        <v>527</v>
      </c>
      <c r="UJ65" s="5">
        <v>678</v>
      </c>
      <c r="UK65" s="5">
        <v>975</v>
      </c>
      <c r="UL65" s="5">
        <v>965</v>
      </c>
      <c r="UM65" s="5">
        <v>855</v>
      </c>
      <c r="UN65" s="5">
        <v>783</v>
      </c>
      <c r="UO65" s="5">
        <v>1012</v>
      </c>
      <c r="UP65" s="5">
        <v>1350</v>
      </c>
      <c r="UQ65" s="5">
        <v>1644</v>
      </c>
      <c r="UR65" s="5">
        <v>1791</v>
      </c>
      <c r="US65" s="5">
        <v>2402</v>
      </c>
      <c r="UT65" s="5">
        <v>5984</v>
      </c>
      <c r="UU65" s="5">
        <v>6666</v>
      </c>
      <c r="UV65" s="5">
        <v>4768</v>
      </c>
      <c r="UW65" s="5">
        <v>3502</v>
      </c>
      <c r="UX65" s="5">
        <v>3283</v>
      </c>
      <c r="UY65" s="5">
        <v>3300</v>
      </c>
      <c r="UZ65" s="5">
        <v>2194</v>
      </c>
      <c r="VA65" s="5">
        <v>1359</v>
      </c>
      <c r="VB65" s="5">
        <v>1664</v>
      </c>
      <c r="VC65" s="5">
        <v>1541</v>
      </c>
      <c r="VD65" s="5">
        <v>1018</v>
      </c>
      <c r="VE65" s="5">
        <v>409</v>
      </c>
      <c r="VF65" s="5">
        <v>477</v>
      </c>
      <c r="VG65" s="5">
        <v>120878</v>
      </c>
      <c r="VH65" s="5">
        <v>150176</v>
      </c>
      <c r="VI65" s="5">
        <v>147596</v>
      </c>
      <c r="VJ65" s="5">
        <v>160026</v>
      </c>
      <c r="VK65" s="5">
        <v>153851</v>
      </c>
      <c r="VL65" s="5">
        <v>155933</v>
      </c>
      <c r="VM65" s="5">
        <v>150082</v>
      </c>
      <c r="VN65" s="5">
        <v>147862</v>
      </c>
      <c r="VO65" s="5">
        <v>168829</v>
      </c>
      <c r="VP65" s="5">
        <v>148905</v>
      </c>
      <c r="VQ65" s="5">
        <v>137445</v>
      </c>
      <c r="VR65" s="5">
        <v>148685</v>
      </c>
      <c r="VS65" s="5">
        <v>134321</v>
      </c>
      <c r="VT65" s="5">
        <v>124885</v>
      </c>
      <c r="VU65" s="5">
        <v>119451</v>
      </c>
      <c r="VV65" s="5">
        <v>116341</v>
      </c>
      <c r="VW65" s="5">
        <v>106012</v>
      </c>
      <c r="VX65" s="5">
        <v>91821</v>
      </c>
      <c r="VY65" s="5">
        <v>65313</v>
      </c>
      <c r="VZ65" s="5">
        <v>75669</v>
      </c>
      <c r="WA65" s="5">
        <v>77589</v>
      </c>
      <c r="WB65" s="5">
        <v>74400</v>
      </c>
      <c r="WC65" s="5">
        <v>78203</v>
      </c>
      <c r="WD65" s="5">
        <v>77654</v>
      </c>
      <c r="WE65" s="5">
        <v>75022</v>
      </c>
      <c r="WF65" s="5">
        <v>99648</v>
      </c>
      <c r="WG65" s="5">
        <v>78591</v>
      </c>
      <c r="WH65" s="5">
        <v>74867</v>
      </c>
      <c r="WI65" s="5">
        <v>67196</v>
      </c>
      <c r="WJ65" s="5">
        <v>61118</v>
      </c>
      <c r="WK65" s="5">
        <v>55314</v>
      </c>
      <c r="WL65" s="5">
        <v>52291</v>
      </c>
      <c r="WM65" s="5">
        <v>10513</v>
      </c>
      <c r="WN65" s="5">
        <v>12114</v>
      </c>
      <c r="WO65" s="5">
        <v>9084</v>
      </c>
      <c r="WP65" s="5">
        <v>8071</v>
      </c>
      <c r="WQ65" s="5">
        <v>6955</v>
      </c>
      <c r="WR65" s="5">
        <v>5966</v>
      </c>
      <c r="WS65" s="5">
        <v>5675</v>
      </c>
      <c r="WT65" s="5">
        <v>5294</v>
      </c>
      <c r="WU65" s="5">
        <v>4875</v>
      </c>
      <c r="WV65" s="5">
        <v>3834</v>
      </c>
      <c r="WW65" s="5">
        <v>4648</v>
      </c>
      <c r="WX65" s="5">
        <v>7720</v>
      </c>
      <c r="WY65" s="5">
        <v>6395</v>
      </c>
      <c r="WZ65" s="5">
        <v>4793</v>
      </c>
      <c r="XA65" s="5">
        <v>2555</v>
      </c>
      <c r="XB65" s="5">
        <v>2051</v>
      </c>
      <c r="XC65" s="5">
        <v>2228</v>
      </c>
      <c r="XD65" s="5">
        <v>2525</v>
      </c>
      <c r="XE65" s="5">
        <v>3648</v>
      </c>
      <c r="XF65" s="5">
        <v>3133</v>
      </c>
      <c r="XG65" s="5">
        <v>2763</v>
      </c>
      <c r="XH65" s="5">
        <v>2586</v>
      </c>
      <c r="XI65" s="5">
        <v>2749</v>
      </c>
      <c r="XJ65" s="5">
        <v>2820</v>
      </c>
      <c r="XK65" s="5">
        <v>3258</v>
      </c>
      <c r="XL65" s="5">
        <v>2956</v>
      </c>
      <c r="XM65" s="5">
        <v>3379</v>
      </c>
      <c r="XN65" s="5">
        <v>3099</v>
      </c>
      <c r="XO65" s="5">
        <v>3154</v>
      </c>
      <c r="XP65" s="5">
        <v>2820</v>
      </c>
      <c r="XQ65" s="5">
        <v>2510</v>
      </c>
      <c r="XR65" s="5">
        <v>3236</v>
      </c>
      <c r="XS65" s="2">
        <v>10000</v>
      </c>
      <c r="XT65" s="3" t="s">
        <v>222</v>
      </c>
      <c r="XU65" s="3" t="s">
        <v>222</v>
      </c>
      <c r="XV65" s="3" t="s">
        <v>222</v>
      </c>
      <c r="XW65" s="3" t="s">
        <v>221</v>
      </c>
      <c r="XX65" s="3" t="s">
        <v>222</v>
      </c>
      <c r="XY65" s="3" t="s">
        <v>222</v>
      </c>
      <c r="XZ65" s="3" t="s">
        <v>259</v>
      </c>
    </row>
    <row r="66" spans="1:650" x14ac:dyDescent="0.3">
      <c r="A66" s="1" t="s">
        <v>64</v>
      </c>
      <c r="B66" s="2">
        <v>4000843</v>
      </c>
      <c r="C66" s="5">
        <v>967</v>
      </c>
      <c r="D66" s="5">
        <v>249</v>
      </c>
      <c r="E66" s="5">
        <v>1483</v>
      </c>
      <c r="F66" s="5">
        <v>514</v>
      </c>
      <c r="G66" s="5">
        <v>158</v>
      </c>
      <c r="H66" s="5">
        <v>-81</v>
      </c>
      <c r="I66" s="5">
        <v>3533</v>
      </c>
      <c r="J66" s="5">
        <v>1315</v>
      </c>
      <c r="K66" s="5">
        <v>9113</v>
      </c>
      <c r="L66" s="5">
        <v>1349</v>
      </c>
      <c r="M66" s="5">
        <v>48</v>
      </c>
      <c r="N66" s="5">
        <v>22118</v>
      </c>
      <c r="O66" s="5">
        <v>0</v>
      </c>
      <c r="P66" s="5">
        <v>24</v>
      </c>
      <c r="Q66" s="5">
        <v>0</v>
      </c>
      <c r="R66" s="5">
        <v>7</v>
      </c>
      <c r="S66" s="5">
        <v>38</v>
      </c>
      <c r="T66" s="5">
        <v>0</v>
      </c>
      <c r="U66" s="5">
        <v>36</v>
      </c>
      <c r="V66" s="5">
        <v>0</v>
      </c>
      <c r="W66" s="5">
        <v>0</v>
      </c>
      <c r="X66" s="5">
        <v>0</v>
      </c>
      <c r="Y66" s="5">
        <v>0</v>
      </c>
      <c r="Z66" s="5">
        <v>0</v>
      </c>
      <c r="AA66" s="5">
        <v>0</v>
      </c>
      <c r="AB66" s="5">
        <v>0</v>
      </c>
      <c r="AC66" s="5">
        <v>216</v>
      </c>
      <c r="AD66" s="5">
        <v>0</v>
      </c>
      <c r="AE66" s="5" t="s">
        <v>220</v>
      </c>
      <c r="AF66" s="5" t="s">
        <v>220</v>
      </c>
      <c r="AG66" s="5" t="s">
        <v>220</v>
      </c>
      <c r="AH66" s="5" t="s">
        <v>220</v>
      </c>
      <c r="AI66" s="5">
        <v>26800</v>
      </c>
      <c r="AJ66" s="5">
        <v>24497</v>
      </c>
      <c r="AK66" s="5">
        <v>28903</v>
      </c>
      <c r="AL66" s="5">
        <v>84589</v>
      </c>
      <c r="AM66" s="5">
        <v>103209</v>
      </c>
      <c r="AN66" s="5">
        <v>32223</v>
      </c>
      <c r="AO66" s="5">
        <v>35071</v>
      </c>
      <c r="AP66" s="5">
        <v>41850</v>
      </c>
      <c r="AQ66" s="5">
        <v>38914</v>
      </c>
      <c r="AR66" s="5">
        <v>338456</v>
      </c>
      <c r="AS66" s="5">
        <v>270332</v>
      </c>
      <c r="AT66" s="5">
        <v>161579</v>
      </c>
      <c r="AU66" s="5">
        <v>21446</v>
      </c>
      <c r="AV66" s="5">
        <v>32124</v>
      </c>
      <c r="AW66" s="5">
        <v>130046</v>
      </c>
      <c r="AX66" s="5">
        <v>19633</v>
      </c>
      <c r="AY66" s="5">
        <v>43090</v>
      </c>
      <c r="AZ66" s="5">
        <v>27837</v>
      </c>
      <c r="BA66" s="5">
        <v>38959</v>
      </c>
      <c r="BB66" s="5">
        <v>20349</v>
      </c>
      <c r="BC66" s="5">
        <v>11602</v>
      </c>
      <c r="BD66" s="5">
        <v>11528</v>
      </c>
      <c r="BE66" s="5">
        <v>9450</v>
      </c>
      <c r="BF66" s="5">
        <v>12895</v>
      </c>
      <c r="BG66" s="5">
        <v>8514</v>
      </c>
      <c r="BH66" s="5">
        <v>18694</v>
      </c>
      <c r="BI66" s="5">
        <v>46519</v>
      </c>
      <c r="BJ66" s="5">
        <v>17838</v>
      </c>
      <c r="BK66" s="5" t="s">
        <v>220</v>
      </c>
      <c r="BL66" s="5" t="s">
        <v>220</v>
      </c>
      <c r="BM66" s="5" t="s">
        <v>220</v>
      </c>
      <c r="BN66" s="5" t="s">
        <v>220</v>
      </c>
      <c r="BO66" s="5">
        <v>32331</v>
      </c>
      <c r="BP66" s="5">
        <v>28958</v>
      </c>
      <c r="BQ66" s="5">
        <v>10838</v>
      </c>
      <c r="BR66" s="5">
        <v>19357</v>
      </c>
      <c r="BS66" s="5">
        <v>10837</v>
      </c>
      <c r="BT66" s="5">
        <v>13853</v>
      </c>
      <c r="BU66" s="5">
        <v>22617</v>
      </c>
      <c r="BV66" s="5">
        <v>16685</v>
      </c>
      <c r="BW66" s="5">
        <v>14966</v>
      </c>
      <c r="BX66" s="5">
        <v>19977</v>
      </c>
      <c r="BY66" s="5">
        <v>15855</v>
      </c>
      <c r="BZ66" s="5">
        <v>5645</v>
      </c>
      <c r="CA66" s="5">
        <v>3217</v>
      </c>
      <c r="CB66" s="5">
        <v>19079</v>
      </c>
      <c r="CC66" s="5">
        <v>40981</v>
      </c>
      <c r="CD66" s="5">
        <v>17783</v>
      </c>
      <c r="CE66" s="5">
        <v>5333</v>
      </c>
      <c r="CF66" s="5">
        <v>36213</v>
      </c>
      <c r="CG66" s="5">
        <v>15406</v>
      </c>
      <c r="CH66" s="5">
        <v>28027</v>
      </c>
      <c r="CI66" s="5">
        <v>4940</v>
      </c>
      <c r="CJ66" s="5">
        <v>7476</v>
      </c>
      <c r="CK66" s="5">
        <v>10184</v>
      </c>
      <c r="CL66" s="5">
        <v>9792</v>
      </c>
      <c r="CM66" s="5">
        <v>2903</v>
      </c>
      <c r="CN66" s="5">
        <v>6675</v>
      </c>
      <c r="CO66" s="5">
        <v>8433</v>
      </c>
      <c r="CP66" s="5">
        <v>8988</v>
      </c>
      <c r="CQ66" s="5" t="s">
        <v>220</v>
      </c>
      <c r="CR66" s="5" t="s">
        <v>220</v>
      </c>
      <c r="CS66" s="5" t="s">
        <v>220</v>
      </c>
      <c r="CT66" s="5" t="s">
        <v>220</v>
      </c>
      <c r="CU66" s="5">
        <v>106062</v>
      </c>
      <c r="CV66" s="5">
        <v>78353</v>
      </c>
      <c r="CW66" s="5">
        <v>77273</v>
      </c>
      <c r="CX66" s="5">
        <v>70091</v>
      </c>
      <c r="CY66" s="5">
        <v>68176</v>
      </c>
      <c r="CZ66" s="5">
        <v>52029</v>
      </c>
      <c r="DA66" s="5">
        <v>59334</v>
      </c>
      <c r="DB66" s="5">
        <v>49313</v>
      </c>
      <c r="DC66" s="5">
        <v>48779</v>
      </c>
      <c r="DD66" s="5">
        <v>43019</v>
      </c>
      <c r="DE66" s="5">
        <v>52688</v>
      </c>
      <c r="DF66" s="5">
        <v>76434</v>
      </c>
      <c r="DG66" s="5">
        <v>53729</v>
      </c>
      <c r="DH66" s="5">
        <v>61666</v>
      </c>
      <c r="DI66" s="5">
        <v>76575</v>
      </c>
      <c r="DJ66" s="5">
        <v>49056</v>
      </c>
      <c r="DK66" s="5">
        <v>48485</v>
      </c>
      <c r="DL66" s="5">
        <v>64067</v>
      </c>
      <c r="DM66" s="5">
        <v>43909</v>
      </c>
      <c r="DN66" s="5">
        <v>50199</v>
      </c>
      <c r="DO66" s="5">
        <v>36941</v>
      </c>
      <c r="DP66" s="5">
        <v>38360</v>
      </c>
      <c r="DQ66" s="5">
        <v>50709</v>
      </c>
      <c r="DR66" s="5">
        <v>37267</v>
      </c>
      <c r="DS66" s="5">
        <v>26903</v>
      </c>
      <c r="DT66" s="5">
        <v>31198</v>
      </c>
      <c r="DU66" s="5">
        <v>41300</v>
      </c>
      <c r="DV66" s="5">
        <v>40744</v>
      </c>
      <c r="DW66" s="5" t="s">
        <v>220</v>
      </c>
      <c r="DX66" s="5" t="s">
        <v>220</v>
      </c>
      <c r="DY66" s="5" t="s">
        <v>220</v>
      </c>
      <c r="DZ66" s="5" t="s">
        <v>220</v>
      </c>
      <c r="EA66" s="5">
        <v>6996</v>
      </c>
      <c r="EB66" s="5">
        <v>5866</v>
      </c>
      <c r="EC66" s="5">
        <v>8710</v>
      </c>
      <c r="ED66" s="5">
        <v>8133</v>
      </c>
      <c r="EE66" s="5">
        <v>9977</v>
      </c>
      <c r="EF66" s="5">
        <v>14440</v>
      </c>
      <c r="EG66" s="5">
        <v>10731</v>
      </c>
      <c r="EH66" s="5">
        <v>8223</v>
      </c>
      <c r="EI66" s="5">
        <v>7537</v>
      </c>
      <c r="EJ66" s="5">
        <v>24503</v>
      </c>
      <c r="EK66" s="5">
        <v>14314</v>
      </c>
      <c r="EL66" s="5">
        <v>17883</v>
      </c>
      <c r="EM66" s="5">
        <v>3805</v>
      </c>
      <c r="EN66" s="5">
        <v>2974</v>
      </c>
      <c r="EO66" s="5">
        <v>3064</v>
      </c>
      <c r="EP66" s="5">
        <v>1267</v>
      </c>
      <c r="EQ66" s="5">
        <v>2571</v>
      </c>
      <c r="ER66" s="5">
        <v>3273</v>
      </c>
      <c r="ES66" s="5">
        <v>4330</v>
      </c>
      <c r="ET66" s="5">
        <v>4489</v>
      </c>
      <c r="EU66" s="5">
        <v>363</v>
      </c>
      <c r="EV66" s="5">
        <v>6014</v>
      </c>
      <c r="EW66" s="5">
        <v>3492</v>
      </c>
      <c r="EX66" s="5">
        <v>2894</v>
      </c>
      <c r="EY66" s="5">
        <v>2449</v>
      </c>
      <c r="EZ66" s="5">
        <v>3259</v>
      </c>
      <c r="FA66" s="5">
        <v>7061</v>
      </c>
      <c r="FB66" s="5">
        <v>4822</v>
      </c>
      <c r="FC66" s="5" t="s">
        <v>220</v>
      </c>
      <c r="FD66" s="5" t="s">
        <v>220</v>
      </c>
      <c r="FE66" s="5" t="s">
        <v>220</v>
      </c>
      <c r="FF66" s="5" t="s">
        <v>220</v>
      </c>
      <c r="FG66" s="5">
        <v>0</v>
      </c>
      <c r="FH66" s="5">
        <v>0</v>
      </c>
      <c r="FI66" s="5">
        <v>0</v>
      </c>
      <c r="FJ66" s="5">
        <v>0</v>
      </c>
      <c r="FK66" s="5">
        <v>0</v>
      </c>
      <c r="FL66" s="5">
        <v>0</v>
      </c>
      <c r="FM66" s="5">
        <v>0</v>
      </c>
      <c r="FN66" s="5">
        <v>0</v>
      </c>
      <c r="FO66" s="5">
        <v>0</v>
      </c>
      <c r="FP66" s="5">
        <v>0</v>
      </c>
      <c r="FQ66" s="5">
        <v>0</v>
      </c>
      <c r="FR66" s="5">
        <v>0</v>
      </c>
      <c r="FS66" s="5">
        <v>0</v>
      </c>
      <c r="FT66" s="5">
        <v>0</v>
      </c>
      <c r="FU66" s="5" t="s">
        <v>220</v>
      </c>
      <c r="FV66" s="5" t="s">
        <v>220</v>
      </c>
      <c r="FW66" s="5" t="s">
        <v>220</v>
      </c>
      <c r="FX66" s="5" t="s">
        <v>220</v>
      </c>
      <c r="FY66" s="5" t="s">
        <v>220</v>
      </c>
      <c r="FZ66" s="5" t="s">
        <v>220</v>
      </c>
      <c r="GA66" s="5" t="s">
        <v>220</v>
      </c>
      <c r="GB66" s="5" t="s">
        <v>220</v>
      </c>
      <c r="GC66" s="5" t="s">
        <v>220</v>
      </c>
      <c r="GD66" s="5" t="s">
        <v>220</v>
      </c>
      <c r="GE66" s="5" t="s">
        <v>220</v>
      </c>
      <c r="GF66" s="5" t="s">
        <v>220</v>
      </c>
      <c r="GG66" s="5" t="s">
        <v>220</v>
      </c>
      <c r="GH66" s="5" t="s">
        <v>220</v>
      </c>
      <c r="GI66" s="5" t="s">
        <v>220</v>
      </c>
      <c r="GJ66" s="5" t="s">
        <v>220</v>
      </c>
      <c r="GK66" s="5" t="s">
        <v>220</v>
      </c>
      <c r="GL66" s="5" t="s">
        <v>220</v>
      </c>
      <c r="GM66" s="5">
        <v>173155</v>
      </c>
      <c r="GN66" s="5">
        <v>137922</v>
      </c>
      <c r="GO66" s="5">
        <v>127206</v>
      </c>
      <c r="GP66" s="5">
        <v>182684</v>
      </c>
      <c r="GQ66" s="5">
        <v>192357</v>
      </c>
      <c r="GR66" s="5">
        <v>112464</v>
      </c>
      <c r="GS66" s="5">
        <v>131286</v>
      </c>
      <c r="GT66" s="5">
        <v>117386</v>
      </c>
      <c r="GU66" s="5">
        <v>119309</v>
      </c>
      <c r="GV66" s="5">
        <v>427304</v>
      </c>
      <c r="GW66" s="5">
        <v>353237</v>
      </c>
      <c r="GX66" s="5">
        <v>283659</v>
      </c>
      <c r="GY66" s="5">
        <v>82196</v>
      </c>
      <c r="GZ66" s="5">
        <v>115866</v>
      </c>
      <c r="HA66" s="5">
        <v>250665</v>
      </c>
      <c r="HB66" s="5">
        <v>87745</v>
      </c>
      <c r="HC66" s="5">
        <v>99518</v>
      </c>
      <c r="HD66" s="5">
        <v>131389</v>
      </c>
      <c r="HE66" s="5">
        <v>102640</v>
      </c>
      <c r="HF66" s="5">
        <v>103064</v>
      </c>
      <c r="HG66" s="5">
        <v>53846</v>
      </c>
      <c r="HH66" s="5">
        <v>63378</v>
      </c>
      <c r="HI66" s="5">
        <v>73836</v>
      </c>
      <c r="HJ66" s="5">
        <v>62849</v>
      </c>
      <c r="HK66" s="5">
        <v>40769</v>
      </c>
      <c r="HL66" s="5">
        <v>59825</v>
      </c>
      <c r="HM66" s="5">
        <v>103530</v>
      </c>
      <c r="HN66" s="5">
        <v>72391</v>
      </c>
      <c r="HO66" s="5" t="s">
        <v>220</v>
      </c>
      <c r="HP66" s="5" t="s">
        <v>220</v>
      </c>
      <c r="HQ66" s="5" t="s">
        <v>220</v>
      </c>
      <c r="HR66" s="5" t="s">
        <v>220</v>
      </c>
      <c r="HS66" s="5">
        <v>273622</v>
      </c>
      <c r="HT66" s="5">
        <v>263444</v>
      </c>
      <c r="HU66" s="5">
        <v>223937</v>
      </c>
      <c r="HV66" s="5">
        <v>242342</v>
      </c>
      <c r="HW66" s="5">
        <v>235911</v>
      </c>
      <c r="HX66" s="5">
        <v>306608</v>
      </c>
      <c r="HY66" s="5">
        <v>269248</v>
      </c>
      <c r="HZ66" s="5">
        <v>268981</v>
      </c>
      <c r="IA66" s="5">
        <v>310148</v>
      </c>
      <c r="IB66" s="5">
        <v>311696</v>
      </c>
      <c r="IC66" s="5">
        <v>289048</v>
      </c>
      <c r="ID66" s="5">
        <v>396960</v>
      </c>
      <c r="IE66" s="5">
        <v>468768</v>
      </c>
      <c r="IF66" s="5">
        <v>519192</v>
      </c>
      <c r="IG66" s="5">
        <v>475312</v>
      </c>
      <c r="IH66" s="5">
        <v>397449</v>
      </c>
      <c r="II66" s="5">
        <v>362619</v>
      </c>
      <c r="IJ66" s="5">
        <v>340958</v>
      </c>
      <c r="IK66" s="5">
        <v>350867</v>
      </c>
      <c r="IL66" s="5">
        <v>372766</v>
      </c>
      <c r="IM66" s="5">
        <v>318169</v>
      </c>
      <c r="IN66" s="5">
        <v>257715</v>
      </c>
      <c r="IO66" s="5">
        <v>222909</v>
      </c>
      <c r="IP66" s="5">
        <v>201672</v>
      </c>
      <c r="IQ66" s="5">
        <v>188934</v>
      </c>
      <c r="IR66" s="5">
        <v>187306</v>
      </c>
      <c r="IS66" s="5">
        <v>214148</v>
      </c>
      <c r="IT66" s="5">
        <v>210136</v>
      </c>
      <c r="IU66" s="5" t="s">
        <v>220</v>
      </c>
      <c r="IV66" s="5" t="s">
        <v>220</v>
      </c>
      <c r="IW66" s="5" t="s">
        <v>220</v>
      </c>
      <c r="IX66" s="5" t="s">
        <v>220</v>
      </c>
      <c r="IY66" s="5">
        <v>17884</v>
      </c>
      <c r="IZ66" s="5">
        <v>27151</v>
      </c>
      <c r="JA66" s="5">
        <v>30006</v>
      </c>
      <c r="JB66" s="5">
        <v>34821</v>
      </c>
      <c r="JC66" s="5">
        <v>31933</v>
      </c>
      <c r="JD66" s="5">
        <v>32563</v>
      </c>
      <c r="JE66" s="5">
        <v>30484</v>
      </c>
      <c r="JF66" s="5">
        <v>29089</v>
      </c>
      <c r="JG66" s="5">
        <v>33641</v>
      </c>
      <c r="JH66" s="5">
        <v>26920</v>
      </c>
      <c r="JI66" s="5">
        <v>25781</v>
      </c>
      <c r="JJ66" s="5">
        <v>29297</v>
      </c>
      <c r="JK66" s="5">
        <v>27250</v>
      </c>
      <c r="JL66" s="5">
        <v>28052</v>
      </c>
      <c r="JM66" s="5">
        <v>24984</v>
      </c>
      <c r="JN66" s="5">
        <v>25420</v>
      </c>
      <c r="JO66" s="5">
        <v>22869</v>
      </c>
      <c r="JP66" s="5">
        <v>21209</v>
      </c>
      <c r="JQ66" s="5">
        <v>20685</v>
      </c>
      <c r="JR66" s="5">
        <v>15205</v>
      </c>
      <c r="JS66" s="5">
        <v>14737</v>
      </c>
      <c r="JT66" s="5">
        <v>13810</v>
      </c>
      <c r="JU66" s="5">
        <v>16229</v>
      </c>
      <c r="JV66" s="5">
        <v>14298</v>
      </c>
      <c r="JW66" s="5">
        <v>12627</v>
      </c>
      <c r="JX66" s="5">
        <v>14335</v>
      </c>
      <c r="JY66" s="5">
        <v>18042</v>
      </c>
      <c r="JZ66" s="5">
        <v>15217</v>
      </c>
      <c r="KA66" s="5" t="s">
        <v>220</v>
      </c>
      <c r="KB66" s="5" t="s">
        <v>220</v>
      </c>
      <c r="KC66" s="5" t="s">
        <v>220</v>
      </c>
      <c r="KD66" s="5" t="s">
        <v>220</v>
      </c>
      <c r="KE66" s="5">
        <v>42811</v>
      </c>
      <c r="KF66" s="5">
        <v>43760</v>
      </c>
      <c r="KG66" s="5">
        <v>43809</v>
      </c>
      <c r="KH66" s="5">
        <v>34632</v>
      </c>
      <c r="KI66" s="5">
        <v>37080</v>
      </c>
      <c r="KJ66" s="5">
        <v>34144</v>
      </c>
      <c r="KK66" s="5">
        <v>21406</v>
      </c>
      <c r="KL66" s="5">
        <v>17166</v>
      </c>
      <c r="KM66" s="5">
        <v>17398</v>
      </c>
      <c r="KN66" s="5">
        <v>17769</v>
      </c>
      <c r="KO66" s="5">
        <v>18381</v>
      </c>
      <c r="KP66" s="5">
        <v>31749</v>
      </c>
      <c r="KQ66" s="5">
        <v>32027</v>
      </c>
      <c r="KR66" s="5">
        <v>35171</v>
      </c>
      <c r="KS66" s="5">
        <v>25735</v>
      </c>
      <c r="KT66" s="5">
        <v>18984</v>
      </c>
      <c r="KU66" s="5">
        <v>15763</v>
      </c>
      <c r="KV66" s="5">
        <v>20665</v>
      </c>
      <c r="KW66" s="5">
        <v>21841</v>
      </c>
      <c r="KX66" s="5">
        <v>15494</v>
      </c>
      <c r="KY66" s="5">
        <v>15244</v>
      </c>
      <c r="KZ66" s="5">
        <v>12853</v>
      </c>
      <c r="LA66" s="5">
        <v>6654</v>
      </c>
      <c r="LB66" s="5">
        <v>4556</v>
      </c>
      <c r="LC66" s="5">
        <v>3937</v>
      </c>
      <c r="LD66" s="5">
        <v>4071</v>
      </c>
      <c r="LE66" s="5">
        <v>4178</v>
      </c>
      <c r="LF66" s="5">
        <v>4006</v>
      </c>
      <c r="LG66" s="5" t="s">
        <v>220</v>
      </c>
      <c r="LH66" s="5" t="s">
        <v>220</v>
      </c>
      <c r="LI66" s="5" t="s">
        <v>220</v>
      </c>
      <c r="LJ66" s="5" t="s">
        <v>220</v>
      </c>
      <c r="LK66" s="5">
        <v>1943</v>
      </c>
      <c r="LL66" s="5">
        <v>2560</v>
      </c>
      <c r="LM66" s="5">
        <v>3536</v>
      </c>
      <c r="LN66" s="5">
        <v>2739</v>
      </c>
      <c r="LO66" s="5">
        <v>2490</v>
      </c>
      <c r="LP66" s="5">
        <v>3793</v>
      </c>
      <c r="LQ66" s="5">
        <v>-146</v>
      </c>
      <c r="LR66" s="5">
        <v>2775</v>
      </c>
      <c r="LS66" s="5">
        <v>2280</v>
      </c>
      <c r="LT66" s="5">
        <v>2726</v>
      </c>
      <c r="LU66" s="5">
        <v>2194</v>
      </c>
      <c r="LV66" s="5">
        <v>3114</v>
      </c>
      <c r="LW66" s="5">
        <v>2835</v>
      </c>
      <c r="LX66" s="5">
        <v>3942</v>
      </c>
      <c r="LY66" s="5">
        <v>2878</v>
      </c>
      <c r="LZ66" s="5">
        <v>3305</v>
      </c>
      <c r="MA66" s="5">
        <v>3432</v>
      </c>
      <c r="MB66" s="5">
        <v>3478</v>
      </c>
      <c r="MC66" s="5">
        <v>3645</v>
      </c>
      <c r="MD66" s="5">
        <v>3773</v>
      </c>
      <c r="ME66" s="5">
        <v>4118</v>
      </c>
      <c r="MF66" s="5">
        <v>3560</v>
      </c>
      <c r="MG66" s="5">
        <v>3461</v>
      </c>
      <c r="MH66" s="5">
        <v>2444</v>
      </c>
      <c r="MI66" s="5">
        <v>1716</v>
      </c>
      <c r="MJ66" s="5">
        <v>2184</v>
      </c>
      <c r="MK66" s="5">
        <v>2742</v>
      </c>
      <c r="ML66" s="5">
        <v>2670</v>
      </c>
      <c r="MM66" s="5" t="s">
        <v>220</v>
      </c>
      <c r="MN66" s="5" t="s">
        <v>220</v>
      </c>
      <c r="MO66" s="5" t="s">
        <v>220</v>
      </c>
      <c r="MP66" s="5" t="s">
        <v>220</v>
      </c>
      <c r="MQ66" s="5">
        <v>3124</v>
      </c>
      <c r="MR66" s="5">
        <v>3195</v>
      </c>
      <c r="MS66" s="5">
        <v>3144</v>
      </c>
      <c r="MT66" s="5">
        <v>2677</v>
      </c>
      <c r="MU66" s="5">
        <v>2973</v>
      </c>
      <c r="MV66" s="5">
        <v>2675</v>
      </c>
      <c r="MW66" s="5">
        <v>2091</v>
      </c>
      <c r="MX66" s="5">
        <v>1369</v>
      </c>
      <c r="MY66" s="5">
        <v>1186</v>
      </c>
      <c r="MZ66" s="5">
        <v>1030</v>
      </c>
      <c r="NA66" s="5">
        <v>1229</v>
      </c>
      <c r="NB66" s="5">
        <v>110</v>
      </c>
      <c r="NC66" s="5">
        <v>0</v>
      </c>
      <c r="ND66" s="5">
        <v>0</v>
      </c>
      <c r="NE66" s="5" t="s">
        <v>220</v>
      </c>
      <c r="NF66" s="5" t="s">
        <v>220</v>
      </c>
      <c r="NG66" s="5" t="s">
        <v>220</v>
      </c>
      <c r="NH66" s="5" t="s">
        <v>220</v>
      </c>
      <c r="NI66" s="5" t="s">
        <v>220</v>
      </c>
      <c r="NJ66" s="5" t="s">
        <v>220</v>
      </c>
      <c r="NK66" s="5" t="s">
        <v>220</v>
      </c>
      <c r="NL66" s="5" t="s">
        <v>220</v>
      </c>
      <c r="NM66" s="5" t="s">
        <v>220</v>
      </c>
      <c r="NN66" s="5" t="s">
        <v>220</v>
      </c>
      <c r="NO66" s="5" t="s">
        <v>220</v>
      </c>
      <c r="NP66" s="5" t="s">
        <v>220</v>
      </c>
      <c r="NQ66" s="5" t="s">
        <v>220</v>
      </c>
      <c r="NR66" s="5" t="s">
        <v>220</v>
      </c>
      <c r="NS66" s="5" t="s">
        <v>220</v>
      </c>
      <c r="NT66" s="5" t="s">
        <v>220</v>
      </c>
      <c r="NU66" s="5" t="s">
        <v>220</v>
      </c>
      <c r="NV66" s="5" t="s">
        <v>220</v>
      </c>
      <c r="NW66" s="5">
        <v>0</v>
      </c>
      <c r="NX66" s="5">
        <v>0</v>
      </c>
      <c r="NY66" s="5">
        <v>0</v>
      </c>
      <c r="NZ66" s="5">
        <v>0</v>
      </c>
      <c r="OA66" s="5">
        <v>0</v>
      </c>
      <c r="OB66" s="5">
        <v>0</v>
      </c>
      <c r="OC66" s="5">
        <v>0</v>
      </c>
      <c r="OD66" s="5">
        <v>0</v>
      </c>
      <c r="OE66" s="5">
        <v>0</v>
      </c>
      <c r="OF66" s="5">
        <v>0</v>
      </c>
      <c r="OG66" s="5">
        <v>0</v>
      </c>
      <c r="OH66" s="5">
        <v>0</v>
      </c>
      <c r="OI66" s="5">
        <v>0</v>
      </c>
      <c r="OJ66" s="5">
        <v>0</v>
      </c>
      <c r="OK66" s="5" t="s">
        <v>220</v>
      </c>
      <c r="OL66" s="5" t="s">
        <v>220</v>
      </c>
      <c r="OM66" s="5" t="s">
        <v>220</v>
      </c>
      <c r="ON66" s="5" t="s">
        <v>220</v>
      </c>
      <c r="OO66" s="5" t="s">
        <v>220</v>
      </c>
      <c r="OP66" s="5" t="s">
        <v>220</v>
      </c>
      <c r="OQ66" s="5" t="s">
        <v>220</v>
      </c>
      <c r="OR66" s="5" t="s">
        <v>220</v>
      </c>
      <c r="OS66" s="5" t="s">
        <v>220</v>
      </c>
      <c r="OT66" s="5" t="s">
        <v>220</v>
      </c>
      <c r="OU66" s="5" t="s">
        <v>220</v>
      </c>
      <c r="OV66" s="5" t="s">
        <v>220</v>
      </c>
      <c r="OW66" s="5" t="s">
        <v>220</v>
      </c>
      <c r="OX66" s="5" t="s">
        <v>220</v>
      </c>
      <c r="OY66" s="5" t="s">
        <v>220</v>
      </c>
      <c r="OZ66" s="5" t="s">
        <v>220</v>
      </c>
      <c r="PA66" s="5" t="s">
        <v>220</v>
      </c>
      <c r="PB66" s="5" t="s">
        <v>220</v>
      </c>
      <c r="PC66" s="5">
        <v>18249</v>
      </c>
      <c r="PD66" s="5">
        <v>19214</v>
      </c>
      <c r="PE66" s="5">
        <v>18918</v>
      </c>
      <c r="PF66" s="5">
        <v>18237</v>
      </c>
      <c r="PG66" s="5">
        <v>16041</v>
      </c>
      <c r="PH66" s="5">
        <v>16595</v>
      </c>
      <c r="PI66" s="5">
        <v>15047</v>
      </c>
      <c r="PJ66" s="5">
        <v>14390</v>
      </c>
      <c r="PK66" s="5">
        <v>15084</v>
      </c>
      <c r="PL66" s="5">
        <v>17214</v>
      </c>
      <c r="PM66" s="5">
        <v>15337</v>
      </c>
      <c r="PN66" s="5">
        <v>14804</v>
      </c>
      <c r="PO66" s="5">
        <v>17110</v>
      </c>
      <c r="PP66" s="5">
        <v>18179</v>
      </c>
      <c r="PQ66" s="5">
        <v>16428</v>
      </c>
      <c r="PR66" s="5">
        <v>16510</v>
      </c>
      <c r="PS66" s="5">
        <v>14357</v>
      </c>
      <c r="PT66" s="5">
        <v>17268</v>
      </c>
      <c r="PU66" s="5">
        <v>15075</v>
      </c>
      <c r="PV66" s="5">
        <v>11833</v>
      </c>
      <c r="PW66" s="5">
        <v>13744</v>
      </c>
      <c r="PX66" s="5">
        <v>13394</v>
      </c>
      <c r="PY66" s="5">
        <v>9737</v>
      </c>
      <c r="PZ66" s="5">
        <v>7640</v>
      </c>
      <c r="QA66" s="5">
        <v>8663</v>
      </c>
      <c r="QB66" s="5">
        <v>9289</v>
      </c>
      <c r="QC66" s="5">
        <v>10409</v>
      </c>
      <c r="QD66" s="5">
        <v>9394</v>
      </c>
      <c r="QE66" s="5" t="s">
        <v>220</v>
      </c>
      <c r="QF66" s="5" t="s">
        <v>220</v>
      </c>
      <c r="QG66" s="5" t="s">
        <v>220</v>
      </c>
      <c r="QH66" s="5" t="s">
        <v>220</v>
      </c>
      <c r="QI66" s="5">
        <v>16859</v>
      </c>
      <c r="QJ66" s="5">
        <v>17027</v>
      </c>
      <c r="QK66" s="5">
        <v>16154</v>
      </c>
      <c r="QL66" s="5">
        <v>16635</v>
      </c>
      <c r="QM66" s="5">
        <v>15803</v>
      </c>
      <c r="QN66" s="5">
        <v>15706</v>
      </c>
      <c r="QO66" s="5">
        <v>13957</v>
      </c>
      <c r="QP66" s="5">
        <v>13805</v>
      </c>
      <c r="QQ66" s="5">
        <v>13731</v>
      </c>
      <c r="QR66" s="5">
        <v>13030</v>
      </c>
      <c r="QS66" s="5">
        <v>15413</v>
      </c>
      <c r="QT66" s="5">
        <v>19102</v>
      </c>
      <c r="QU66" s="5">
        <v>19162</v>
      </c>
      <c r="QV66" s="5">
        <v>20554</v>
      </c>
      <c r="QW66" s="5">
        <v>22344</v>
      </c>
      <c r="QX66" s="5">
        <v>18778</v>
      </c>
      <c r="QY66" s="5">
        <v>17239</v>
      </c>
      <c r="QZ66" s="5">
        <v>18683</v>
      </c>
      <c r="RA66" s="5">
        <v>18215</v>
      </c>
      <c r="RB66" s="5">
        <v>13681</v>
      </c>
      <c r="RC66" s="5">
        <v>14104</v>
      </c>
      <c r="RD66" s="5">
        <v>15166</v>
      </c>
      <c r="RE66" s="5">
        <v>13254</v>
      </c>
      <c r="RF66" s="5">
        <v>12567</v>
      </c>
      <c r="RG66" s="5">
        <v>10645</v>
      </c>
      <c r="RH66" s="5">
        <v>12919</v>
      </c>
      <c r="RI66" s="5">
        <v>14180</v>
      </c>
      <c r="RJ66" s="5">
        <v>13085</v>
      </c>
      <c r="RK66" s="5" t="s">
        <v>220</v>
      </c>
      <c r="RL66" s="5" t="s">
        <v>220</v>
      </c>
      <c r="RM66" s="5" t="s">
        <v>220</v>
      </c>
      <c r="RN66" s="5" t="s">
        <v>220</v>
      </c>
      <c r="RO66" s="5">
        <v>13429</v>
      </c>
      <c r="RP66" s="5">
        <v>13096</v>
      </c>
      <c r="RQ66" s="5">
        <v>12350</v>
      </c>
      <c r="RR66" s="5">
        <v>12344</v>
      </c>
      <c r="RS66" s="5">
        <v>12314</v>
      </c>
      <c r="RT66" s="5">
        <v>12119</v>
      </c>
      <c r="RU66" s="5">
        <v>12307</v>
      </c>
      <c r="RV66" s="5">
        <v>15114</v>
      </c>
      <c r="RW66" s="5">
        <v>18840</v>
      </c>
      <c r="RX66" s="5">
        <v>16753</v>
      </c>
      <c r="RY66" s="5">
        <v>15199</v>
      </c>
      <c r="RZ66" s="5">
        <v>15241</v>
      </c>
      <c r="SA66" s="5">
        <v>16846</v>
      </c>
      <c r="SB66" s="5">
        <v>20181</v>
      </c>
      <c r="SC66" s="5">
        <v>18879</v>
      </c>
      <c r="SD66" s="5">
        <v>17292</v>
      </c>
      <c r="SE66" s="5">
        <v>16732</v>
      </c>
      <c r="SF66" s="5">
        <v>14197</v>
      </c>
      <c r="SG66" s="5">
        <v>16453</v>
      </c>
      <c r="SH66" s="5">
        <v>14026</v>
      </c>
      <c r="SI66" s="5">
        <v>11084</v>
      </c>
      <c r="SJ66" s="5">
        <v>11629</v>
      </c>
      <c r="SK66" s="5">
        <v>12739</v>
      </c>
      <c r="SL66" s="5">
        <v>12535</v>
      </c>
      <c r="SM66" s="5">
        <v>11558</v>
      </c>
      <c r="SN66" s="5">
        <v>11546</v>
      </c>
      <c r="SO66" s="5">
        <v>13021</v>
      </c>
      <c r="SP66" s="5">
        <v>13213</v>
      </c>
      <c r="SQ66" s="5" t="s">
        <v>220</v>
      </c>
      <c r="SR66" s="5" t="s">
        <v>220</v>
      </c>
      <c r="SS66" s="5" t="s">
        <v>220</v>
      </c>
      <c r="ST66" s="5" t="s">
        <v>220</v>
      </c>
      <c r="SU66" s="5">
        <v>26864</v>
      </c>
      <c r="SV66" s="5">
        <v>39618</v>
      </c>
      <c r="SW66" s="5">
        <v>41835</v>
      </c>
      <c r="SX66" s="5">
        <v>31427</v>
      </c>
      <c r="SY66" s="5">
        <v>36440</v>
      </c>
      <c r="SZ66" s="5">
        <v>21176</v>
      </c>
      <c r="TA66" s="5">
        <v>14906</v>
      </c>
      <c r="TB66" s="5">
        <v>1470</v>
      </c>
      <c r="TC66" s="5">
        <v>3164</v>
      </c>
      <c r="TD66" s="5">
        <v>1607</v>
      </c>
      <c r="TE66" s="5">
        <v>1389</v>
      </c>
      <c r="TF66" s="5">
        <v>585</v>
      </c>
      <c r="TG66" s="5">
        <v>438</v>
      </c>
      <c r="TH66" s="5">
        <v>590</v>
      </c>
      <c r="TI66" s="5">
        <v>681</v>
      </c>
      <c r="TJ66" s="5">
        <v>772</v>
      </c>
      <c r="TK66" s="5">
        <v>896</v>
      </c>
      <c r="TL66" s="5">
        <v>1285</v>
      </c>
      <c r="TM66" s="5">
        <v>991</v>
      </c>
      <c r="TN66" s="5">
        <v>682</v>
      </c>
      <c r="TO66" s="5">
        <v>581</v>
      </c>
      <c r="TP66" s="5">
        <v>371</v>
      </c>
      <c r="TQ66" s="5">
        <v>301</v>
      </c>
      <c r="TR66" s="5">
        <v>412</v>
      </c>
      <c r="TS66" s="5">
        <v>1504</v>
      </c>
      <c r="TT66" s="5">
        <v>1120</v>
      </c>
      <c r="TU66" s="5">
        <v>1624</v>
      </c>
      <c r="TV66" s="5">
        <v>1542</v>
      </c>
      <c r="TW66" s="5" t="s">
        <v>220</v>
      </c>
      <c r="TX66" s="5" t="s">
        <v>220</v>
      </c>
      <c r="TY66" s="5" t="s">
        <v>220</v>
      </c>
      <c r="TZ66" s="5" t="s">
        <v>220</v>
      </c>
      <c r="UA66" s="5">
        <v>395</v>
      </c>
      <c r="UB66" s="5">
        <v>355</v>
      </c>
      <c r="UC66" s="5">
        <v>309</v>
      </c>
      <c r="UD66" s="5">
        <v>274</v>
      </c>
      <c r="UE66" s="5">
        <v>263</v>
      </c>
      <c r="UF66" s="5">
        <v>219</v>
      </c>
      <c r="UG66" s="5">
        <v>224</v>
      </c>
      <c r="UH66" s="5">
        <v>262</v>
      </c>
      <c r="UI66" s="5">
        <v>276</v>
      </c>
      <c r="UJ66" s="5">
        <v>389</v>
      </c>
      <c r="UK66" s="5">
        <v>483</v>
      </c>
      <c r="UL66" s="5">
        <v>372</v>
      </c>
      <c r="UM66" s="5">
        <v>595</v>
      </c>
      <c r="UN66" s="5">
        <v>682</v>
      </c>
      <c r="UO66" s="5">
        <v>788</v>
      </c>
      <c r="UP66" s="5">
        <v>951</v>
      </c>
      <c r="UQ66" s="5">
        <v>857</v>
      </c>
      <c r="UR66" s="5">
        <v>1589</v>
      </c>
      <c r="US66" s="5">
        <v>2107</v>
      </c>
      <c r="UT66" s="5">
        <v>1502</v>
      </c>
      <c r="UU66" s="5">
        <v>1431</v>
      </c>
      <c r="UV66" s="5">
        <v>1805</v>
      </c>
      <c r="UW66" s="5">
        <v>2660</v>
      </c>
      <c r="UX66" s="5">
        <v>2002</v>
      </c>
      <c r="UY66" s="5">
        <v>9149</v>
      </c>
      <c r="UZ66" s="5">
        <v>2437</v>
      </c>
      <c r="VA66" s="5">
        <v>1054</v>
      </c>
      <c r="VB66" s="5">
        <v>851</v>
      </c>
      <c r="VC66" s="5" t="s">
        <v>220</v>
      </c>
      <c r="VD66" s="5" t="s">
        <v>220</v>
      </c>
      <c r="VE66" s="5" t="s">
        <v>220</v>
      </c>
      <c r="VF66" s="5" t="s">
        <v>220</v>
      </c>
      <c r="VG66" s="5">
        <v>92028</v>
      </c>
      <c r="VH66" s="5">
        <v>89831</v>
      </c>
      <c r="VI66" s="5">
        <v>81375</v>
      </c>
      <c r="VJ66" s="5">
        <v>78012</v>
      </c>
      <c r="VK66" s="5">
        <v>76614</v>
      </c>
      <c r="VL66" s="5">
        <v>71929</v>
      </c>
      <c r="VM66" s="5">
        <v>71967</v>
      </c>
      <c r="VN66" s="5">
        <v>72836</v>
      </c>
      <c r="VO66" s="5">
        <v>68133</v>
      </c>
      <c r="VP66" s="5">
        <v>59372</v>
      </c>
      <c r="VQ66" s="5">
        <v>63853</v>
      </c>
      <c r="VR66" s="5">
        <v>91318</v>
      </c>
      <c r="VS66" s="5">
        <v>94224</v>
      </c>
      <c r="VT66" s="5">
        <v>99407</v>
      </c>
      <c r="VU66" s="5">
        <v>83388</v>
      </c>
      <c r="VV66" s="5">
        <v>70346</v>
      </c>
      <c r="VW66" s="5">
        <v>62301</v>
      </c>
      <c r="VX66" s="5">
        <v>61360</v>
      </c>
      <c r="VY66" s="5">
        <v>59487</v>
      </c>
      <c r="VZ66" s="5">
        <v>54979</v>
      </c>
      <c r="WA66" s="5">
        <v>50960</v>
      </c>
      <c r="WB66" s="5">
        <v>49464</v>
      </c>
      <c r="WC66" s="5">
        <v>64346</v>
      </c>
      <c r="WD66" s="5">
        <v>70544</v>
      </c>
      <c r="WE66" s="5">
        <v>50420</v>
      </c>
      <c r="WF66" s="5">
        <v>39760</v>
      </c>
      <c r="WG66" s="5">
        <v>51555</v>
      </c>
      <c r="WH66" s="5">
        <v>39731</v>
      </c>
      <c r="WI66" s="5" t="s">
        <v>220</v>
      </c>
      <c r="WJ66" s="5" t="s">
        <v>220</v>
      </c>
      <c r="WK66" s="5" t="s">
        <v>220</v>
      </c>
      <c r="WL66" s="5" t="s">
        <v>220</v>
      </c>
      <c r="WM66" s="5">
        <v>4359</v>
      </c>
      <c r="WN66" s="5">
        <v>4147</v>
      </c>
      <c r="WO66" s="5">
        <v>3653</v>
      </c>
      <c r="WP66" s="5">
        <v>3434</v>
      </c>
      <c r="WQ66" s="5">
        <v>3065</v>
      </c>
      <c r="WR66" s="5">
        <v>2686</v>
      </c>
      <c r="WS66" s="5">
        <v>2570</v>
      </c>
      <c r="WT66" s="5">
        <v>2508</v>
      </c>
      <c r="WU66" s="5">
        <v>2372</v>
      </c>
      <c r="WV66" s="5">
        <v>2534</v>
      </c>
      <c r="WW66" s="5">
        <v>3123</v>
      </c>
      <c r="WX66" s="5">
        <v>3914</v>
      </c>
      <c r="WY66" s="5">
        <v>3271</v>
      </c>
      <c r="WZ66" s="5">
        <v>4113</v>
      </c>
      <c r="XA66" s="5">
        <v>3370</v>
      </c>
      <c r="XB66" s="5">
        <v>3558</v>
      </c>
      <c r="XC66" s="5">
        <v>3294</v>
      </c>
      <c r="XD66" s="5">
        <v>1016</v>
      </c>
      <c r="XE66" s="5">
        <v>489</v>
      </c>
      <c r="XF66" s="5">
        <v>809</v>
      </c>
      <c r="XG66" s="5">
        <v>413</v>
      </c>
      <c r="XH66" s="5">
        <v>138</v>
      </c>
      <c r="XI66" s="5">
        <v>2549</v>
      </c>
      <c r="XJ66" s="5">
        <v>1405</v>
      </c>
      <c r="XK66" s="5">
        <v>1452</v>
      </c>
      <c r="XL66" s="5">
        <v>1987</v>
      </c>
      <c r="XM66" s="5">
        <v>2412</v>
      </c>
      <c r="XN66" s="5">
        <v>2240</v>
      </c>
      <c r="XO66" s="5" t="s">
        <v>220</v>
      </c>
      <c r="XP66" s="5" t="s">
        <v>220</v>
      </c>
      <c r="XQ66" s="5" t="s">
        <v>220</v>
      </c>
      <c r="XR66" s="5" t="s">
        <v>220</v>
      </c>
      <c r="XS66" s="2">
        <v>12698</v>
      </c>
      <c r="XT66" s="3" t="s">
        <v>222</v>
      </c>
      <c r="XU66" s="3" t="s">
        <v>222</v>
      </c>
      <c r="XV66" s="3" t="s">
        <v>222</v>
      </c>
      <c r="XW66" s="3" t="s">
        <v>222</v>
      </c>
      <c r="XX66" s="3" t="s">
        <v>222</v>
      </c>
      <c r="XY66" s="3" t="s">
        <v>222</v>
      </c>
      <c r="XZ66" s="3" t="s">
        <v>260</v>
      </c>
    </row>
    <row r="67" spans="1:650" x14ac:dyDescent="0.3">
      <c r="A67" s="1" t="s">
        <v>65</v>
      </c>
      <c r="B67" s="2">
        <v>4059947</v>
      </c>
      <c r="C67" s="5" t="s">
        <v>220</v>
      </c>
      <c r="D67" s="5" t="s">
        <v>220</v>
      </c>
      <c r="E67" s="5" t="s">
        <v>220</v>
      </c>
      <c r="F67" s="5" t="s">
        <v>220</v>
      </c>
      <c r="G67" s="5" t="s">
        <v>220</v>
      </c>
      <c r="H67" s="5" t="s">
        <v>220</v>
      </c>
      <c r="I67" s="5" t="s">
        <v>220</v>
      </c>
      <c r="J67" s="5" t="s">
        <v>220</v>
      </c>
      <c r="K67" s="5" t="s">
        <v>220</v>
      </c>
      <c r="L67" s="5" t="s">
        <v>220</v>
      </c>
      <c r="M67" s="5" t="s">
        <v>220</v>
      </c>
      <c r="N67" s="5" t="s">
        <v>220</v>
      </c>
      <c r="O67" s="5" t="s">
        <v>220</v>
      </c>
      <c r="P67" s="5" t="s">
        <v>220</v>
      </c>
      <c r="Q67" s="5" t="s">
        <v>220</v>
      </c>
      <c r="R67" s="5" t="s">
        <v>220</v>
      </c>
      <c r="S67" s="5" t="s">
        <v>220</v>
      </c>
      <c r="T67" s="5">
        <v>0</v>
      </c>
      <c r="U67" s="5">
        <v>18</v>
      </c>
      <c r="V67" s="5">
        <v>30</v>
      </c>
      <c r="W67" s="5">
        <v>0</v>
      </c>
      <c r="X67" s="5">
        <v>0</v>
      </c>
      <c r="Y67" s="5">
        <v>0</v>
      </c>
      <c r="Z67" s="5">
        <v>0</v>
      </c>
      <c r="AA67" s="5">
        <v>46</v>
      </c>
      <c r="AB67" s="5">
        <v>0</v>
      </c>
      <c r="AC67" s="5" t="s">
        <v>220</v>
      </c>
      <c r="AD67" s="5" t="s">
        <v>220</v>
      </c>
      <c r="AE67" s="5" t="s">
        <v>220</v>
      </c>
      <c r="AF67" s="5" t="s">
        <v>220</v>
      </c>
      <c r="AG67" s="5" t="s">
        <v>220</v>
      </c>
      <c r="AH67" s="5" t="s">
        <v>220</v>
      </c>
      <c r="AI67" s="5" t="s">
        <v>220</v>
      </c>
      <c r="AJ67" s="5" t="s">
        <v>220</v>
      </c>
      <c r="AK67" s="5" t="s">
        <v>220</v>
      </c>
      <c r="AL67" s="5" t="s">
        <v>220</v>
      </c>
      <c r="AM67" s="5" t="s">
        <v>220</v>
      </c>
      <c r="AN67" s="5" t="s">
        <v>220</v>
      </c>
      <c r="AO67" s="5" t="s">
        <v>220</v>
      </c>
      <c r="AP67" s="5" t="s">
        <v>220</v>
      </c>
      <c r="AQ67" s="5" t="s">
        <v>220</v>
      </c>
      <c r="AR67" s="5" t="s">
        <v>220</v>
      </c>
      <c r="AS67" s="5" t="s">
        <v>220</v>
      </c>
      <c r="AT67" s="5" t="s">
        <v>220</v>
      </c>
      <c r="AU67" s="5" t="s">
        <v>220</v>
      </c>
      <c r="AV67" s="5" t="s">
        <v>220</v>
      </c>
      <c r="AW67" s="5" t="s">
        <v>220</v>
      </c>
      <c r="AX67" s="5" t="s">
        <v>220</v>
      </c>
      <c r="AY67" s="5" t="s">
        <v>220</v>
      </c>
      <c r="AZ67" s="5">
        <v>0</v>
      </c>
      <c r="BA67" s="5">
        <v>0</v>
      </c>
      <c r="BB67" s="5">
        <v>0</v>
      </c>
      <c r="BC67" s="5">
        <v>0</v>
      </c>
      <c r="BD67" s="5">
        <v>0</v>
      </c>
      <c r="BE67" s="5">
        <v>0</v>
      </c>
      <c r="BF67" s="5">
        <v>0</v>
      </c>
      <c r="BG67" s="5">
        <v>0</v>
      </c>
      <c r="BH67" s="5">
        <v>0</v>
      </c>
      <c r="BI67" s="5" t="s">
        <v>220</v>
      </c>
      <c r="BJ67" s="5" t="s">
        <v>220</v>
      </c>
      <c r="BK67" s="5" t="s">
        <v>220</v>
      </c>
      <c r="BL67" s="5" t="s">
        <v>220</v>
      </c>
      <c r="BM67" s="5" t="s">
        <v>220</v>
      </c>
      <c r="BN67" s="5" t="s">
        <v>220</v>
      </c>
      <c r="BO67" s="5" t="s">
        <v>220</v>
      </c>
      <c r="BP67" s="5" t="s">
        <v>220</v>
      </c>
      <c r="BQ67" s="5" t="s">
        <v>220</v>
      </c>
      <c r="BR67" s="5" t="s">
        <v>220</v>
      </c>
      <c r="BS67" s="5" t="s">
        <v>220</v>
      </c>
      <c r="BT67" s="5" t="s">
        <v>220</v>
      </c>
      <c r="BU67" s="5" t="s">
        <v>220</v>
      </c>
      <c r="BV67" s="5" t="s">
        <v>220</v>
      </c>
      <c r="BW67" s="5" t="s">
        <v>220</v>
      </c>
      <c r="BX67" s="5" t="s">
        <v>220</v>
      </c>
      <c r="BY67" s="5" t="s">
        <v>220</v>
      </c>
      <c r="BZ67" s="5" t="s">
        <v>220</v>
      </c>
      <c r="CA67" s="5" t="s">
        <v>220</v>
      </c>
      <c r="CB67" s="5" t="s">
        <v>220</v>
      </c>
      <c r="CC67" s="5" t="s">
        <v>220</v>
      </c>
      <c r="CD67" s="5" t="s">
        <v>220</v>
      </c>
      <c r="CE67" s="5" t="s">
        <v>220</v>
      </c>
      <c r="CF67" s="5">
        <v>0</v>
      </c>
      <c r="CG67" s="5">
        <v>459</v>
      </c>
      <c r="CH67" s="5">
        <v>193</v>
      </c>
      <c r="CI67" s="5">
        <v>83</v>
      </c>
      <c r="CJ67" s="5">
        <v>307</v>
      </c>
      <c r="CK67" s="5">
        <v>122</v>
      </c>
      <c r="CL67" s="5">
        <v>279</v>
      </c>
      <c r="CM67" s="5">
        <v>71</v>
      </c>
      <c r="CN67" s="5">
        <v>270</v>
      </c>
      <c r="CO67" s="5" t="s">
        <v>220</v>
      </c>
      <c r="CP67" s="5" t="s">
        <v>220</v>
      </c>
      <c r="CQ67" s="5" t="s">
        <v>220</v>
      </c>
      <c r="CR67" s="5" t="s">
        <v>220</v>
      </c>
      <c r="CS67" s="5" t="s">
        <v>220</v>
      </c>
      <c r="CT67" s="5" t="s">
        <v>220</v>
      </c>
      <c r="CU67" s="5" t="s">
        <v>220</v>
      </c>
      <c r="CV67" s="5" t="s">
        <v>220</v>
      </c>
      <c r="CW67" s="5" t="s">
        <v>220</v>
      </c>
      <c r="CX67" s="5" t="s">
        <v>220</v>
      </c>
      <c r="CY67" s="5" t="s">
        <v>220</v>
      </c>
      <c r="CZ67" s="5" t="s">
        <v>220</v>
      </c>
      <c r="DA67" s="5" t="s">
        <v>220</v>
      </c>
      <c r="DB67" s="5" t="s">
        <v>220</v>
      </c>
      <c r="DC67" s="5" t="s">
        <v>220</v>
      </c>
      <c r="DD67" s="5" t="s">
        <v>220</v>
      </c>
      <c r="DE67" s="5" t="s">
        <v>220</v>
      </c>
      <c r="DF67" s="5" t="s">
        <v>220</v>
      </c>
      <c r="DG67" s="5" t="s">
        <v>220</v>
      </c>
      <c r="DH67" s="5" t="s">
        <v>220</v>
      </c>
      <c r="DI67" s="5" t="s">
        <v>220</v>
      </c>
      <c r="DJ67" s="5" t="s">
        <v>220</v>
      </c>
      <c r="DK67" s="5" t="s">
        <v>220</v>
      </c>
      <c r="DL67" s="5">
        <v>3903</v>
      </c>
      <c r="DM67" s="5">
        <v>3306</v>
      </c>
      <c r="DN67" s="5">
        <v>3684</v>
      </c>
      <c r="DO67" s="5">
        <v>3162</v>
      </c>
      <c r="DP67" s="5">
        <v>2988</v>
      </c>
      <c r="DQ67" s="5">
        <v>3307</v>
      </c>
      <c r="DR67" s="5">
        <v>2247</v>
      </c>
      <c r="DS67" s="5">
        <v>2240</v>
      </c>
      <c r="DT67" s="5">
        <v>1899</v>
      </c>
      <c r="DU67" s="5" t="s">
        <v>220</v>
      </c>
      <c r="DV67" s="5" t="s">
        <v>220</v>
      </c>
      <c r="DW67" s="5" t="s">
        <v>220</v>
      </c>
      <c r="DX67" s="5" t="s">
        <v>220</v>
      </c>
      <c r="DY67" s="5" t="s">
        <v>220</v>
      </c>
      <c r="DZ67" s="5" t="s">
        <v>220</v>
      </c>
      <c r="EA67" s="5" t="s">
        <v>220</v>
      </c>
      <c r="EB67" s="5" t="s">
        <v>220</v>
      </c>
      <c r="EC67" s="5" t="s">
        <v>220</v>
      </c>
      <c r="ED67" s="5" t="s">
        <v>220</v>
      </c>
      <c r="EE67" s="5" t="s">
        <v>220</v>
      </c>
      <c r="EF67" s="5" t="s">
        <v>220</v>
      </c>
      <c r="EG67" s="5" t="s">
        <v>220</v>
      </c>
      <c r="EH67" s="5" t="s">
        <v>220</v>
      </c>
      <c r="EI67" s="5" t="s">
        <v>220</v>
      </c>
      <c r="EJ67" s="5" t="s">
        <v>220</v>
      </c>
      <c r="EK67" s="5" t="s">
        <v>220</v>
      </c>
      <c r="EL67" s="5" t="s">
        <v>220</v>
      </c>
      <c r="EM67" s="5" t="s">
        <v>220</v>
      </c>
      <c r="EN67" s="5" t="s">
        <v>220</v>
      </c>
      <c r="EO67" s="5" t="s">
        <v>220</v>
      </c>
      <c r="EP67" s="5" t="s">
        <v>220</v>
      </c>
      <c r="EQ67" s="5" t="s">
        <v>220</v>
      </c>
      <c r="ER67" s="5">
        <v>585</v>
      </c>
      <c r="ES67" s="5">
        <v>343</v>
      </c>
      <c r="ET67" s="5">
        <v>585</v>
      </c>
      <c r="EU67" s="5">
        <v>268</v>
      </c>
      <c r="EV67" s="5">
        <v>289</v>
      </c>
      <c r="EW67" s="5">
        <v>217</v>
      </c>
      <c r="EX67" s="5">
        <v>345</v>
      </c>
      <c r="EY67" s="5">
        <v>253</v>
      </c>
      <c r="EZ67" s="5">
        <v>381</v>
      </c>
      <c r="FA67" s="5" t="s">
        <v>220</v>
      </c>
      <c r="FB67" s="5" t="s">
        <v>220</v>
      </c>
      <c r="FC67" s="5" t="s">
        <v>220</v>
      </c>
      <c r="FD67" s="5" t="s">
        <v>220</v>
      </c>
      <c r="FE67" s="5" t="s">
        <v>220</v>
      </c>
      <c r="FF67" s="5" t="s">
        <v>220</v>
      </c>
      <c r="FG67" s="5" t="s">
        <v>220</v>
      </c>
      <c r="FH67" s="5" t="s">
        <v>220</v>
      </c>
      <c r="FI67" s="5" t="s">
        <v>220</v>
      </c>
      <c r="FJ67" s="5" t="s">
        <v>220</v>
      </c>
      <c r="FK67" s="5" t="s">
        <v>220</v>
      </c>
      <c r="FL67" s="5" t="s">
        <v>220</v>
      </c>
      <c r="FM67" s="5" t="s">
        <v>220</v>
      </c>
      <c r="FN67" s="5" t="s">
        <v>220</v>
      </c>
      <c r="FO67" s="5" t="s">
        <v>220</v>
      </c>
      <c r="FP67" s="5" t="s">
        <v>220</v>
      </c>
      <c r="FQ67" s="5" t="s">
        <v>220</v>
      </c>
      <c r="FR67" s="5" t="s">
        <v>220</v>
      </c>
      <c r="FS67" s="5" t="s">
        <v>220</v>
      </c>
      <c r="FT67" s="5" t="s">
        <v>220</v>
      </c>
      <c r="FU67" s="5" t="s">
        <v>220</v>
      </c>
      <c r="FV67" s="5" t="s">
        <v>220</v>
      </c>
      <c r="FW67" s="5" t="s">
        <v>220</v>
      </c>
      <c r="FX67" s="5" t="s">
        <v>220</v>
      </c>
      <c r="FY67" s="5" t="s">
        <v>220</v>
      </c>
      <c r="FZ67" s="5" t="s">
        <v>220</v>
      </c>
      <c r="GA67" s="5" t="s">
        <v>220</v>
      </c>
      <c r="GB67" s="5" t="s">
        <v>220</v>
      </c>
      <c r="GC67" s="5" t="s">
        <v>220</v>
      </c>
      <c r="GD67" s="5" t="s">
        <v>220</v>
      </c>
      <c r="GE67" s="5" t="s">
        <v>220</v>
      </c>
      <c r="GF67" s="5" t="s">
        <v>220</v>
      </c>
      <c r="GG67" s="5" t="s">
        <v>220</v>
      </c>
      <c r="GH67" s="5" t="s">
        <v>220</v>
      </c>
      <c r="GI67" s="5" t="s">
        <v>220</v>
      </c>
      <c r="GJ67" s="5" t="s">
        <v>220</v>
      </c>
      <c r="GK67" s="5" t="s">
        <v>220</v>
      </c>
      <c r="GL67" s="5" t="s">
        <v>220</v>
      </c>
      <c r="GM67" s="5" t="s">
        <v>220</v>
      </c>
      <c r="GN67" s="5" t="s">
        <v>220</v>
      </c>
      <c r="GO67" s="5" t="s">
        <v>220</v>
      </c>
      <c r="GP67" s="5" t="s">
        <v>220</v>
      </c>
      <c r="GQ67" s="5" t="s">
        <v>220</v>
      </c>
      <c r="GR67" s="5" t="s">
        <v>220</v>
      </c>
      <c r="GS67" s="5" t="s">
        <v>220</v>
      </c>
      <c r="GT67" s="5" t="s">
        <v>220</v>
      </c>
      <c r="GU67" s="5" t="s">
        <v>220</v>
      </c>
      <c r="GV67" s="5" t="s">
        <v>220</v>
      </c>
      <c r="GW67" s="5" t="s">
        <v>220</v>
      </c>
      <c r="GX67" s="5" t="s">
        <v>220</v>
      </c>
      <c r="GY67" s="5" t="s">
        <v>220</v>
      </c>
      <c r="GZ67" s="5" t="s">
        <v>220</v>
      </c>
      <c r="HA67" s="5" t="s">
        <v>220</v>
      </c>
      <c r="HB67" s="5" t="s">
        <v>220</v>
      </c>
      <c r="HC67" s="5" t="s">
        <v>220</v>
      </c>
      <c r="HD67" s="5">
        <v>4488</v>
      </c>
      <c r="HE67" s="5">
        <v>4125</v>
      </c>
      <c r="HF67" s="5">
        <v>4492</v>
      </c>
      <c r="HG67" s="5">
        <v>3513</v>
      </c>
      <c r="HH67" s="5">
        <v>3584</v>
      </c>
      <c r="HI67" s="5">
        <v>3646</v>
      </c>
      <c r="HJ67" s="5">
        <v>2871</v>
      </c>
      <c r="HK67" s="5">
        <v>2610</v>
      </c>
      <c r="HL67" s="5">
        <v>2550</v>
      </c>
      <c r="HM67" s="5" t="s">
        <v>220</v>
      </c>
      <c r="HN67" s="5" t="s">
        <v>220</v>
      </c>
      <c r="HO67" s="5" t="s">
        <v>220</v>
      </c>
      <c r="HP67" s="5" t="s">
        <v>220</v>
      </c>
      <c r="HQ67" s="5" t="s">
        <v>220</v>
      </c>
      <c r="HR67" s="5" t="s">
        <v>220</v>
      </c>
      <c r="HS67" s="5" t="s">
        <v>220</v>
      </c>
      <c r="HT67" s="5" t="s">
        <v>220</v>
      </c>
      <c r="HU67" s="5" t="s">
        <v>220</v>
      </c>
      <c r="HV67" s="5" t="s">
        <v>220</v>
      </c>
      <c r="HW67" s="5" t="s">
        <v>220</v>
      </c>
      <c r="HX67" s="5" t="s">
        <v>220</v>
      </c>
      <c r="HY67" s="5" t="s">
        <v>220</v>
      </c>
      <c r="HZ67" s="5" t="s">
        <v>220</v>
      </c>
      <c r="IA67" s="5" t="s">
        <v>220</v>
      </c>
      <c r="IB67" s="5" t="s">
        <v>220</v>
      </c>
      <c r="IC67" s="5" t="s">
        <v>220</v>
      </c>
      <c r="ID67" s="5" t="s">
        <v>220</v>
      </c>
      <c r="IE67" s="5" t="s">
        <v>220</v>
      </c>
      <c r="IF67" s="5" t="s">
        <v>220</v>
      </c>
      <c r="IG67" s="5" t="s">
        <v>220</v>
      </c>
      <c r="IH67" s="5" t="s">
        <v>220</v>
      </c>
      <c r="II67" s="5" t="s">
        <v>220</v>
      </c>
      <c r="IJ67" s="5">
        <v>47289</v>
      </c>
      <c r="IK67" s="5">
        <v>51967</v>
      </c>
      <c r="IL67" s="5">
        <v>41597</v>
      </c>
      <c r="IM67" s="5">
        <v>39708</v>
      </c>
      <c r="IN67" s="5">
        <v>41547</v>
      </c>
      <c r="IO67" s="5">
        <v>42681</v>
      </c>
      <c r="IP67" s="5">
        <v>37757</v>
      </c>
      <c r="IQ67" s="5">
        <v>36998</v>
      </c>
      <c r="IR67" s="5">
        <v>36042</v>
      </c>
      <c r="IS67" s="5" t="s">
        <v>220</v>
      </c>
      <c r="IT67" s="5" t="s">
        <v>220</v>
      </c>
      <c r="IU67" s="5" t="s">
        <v>220</v>
      </c>
      <c r="IV67" s="5" t="s">
        <v>220</v>
      </c>
      <c r="IW67" s="5" t="s">
        <v>220</v>
      </c>
      <c r="IX67" s="5" t="s">
        <v>220</v>
      </c>
      <c r="IY67" s="5" t="s">
        <v>220</v>
      </c>
      <c r="IZ67" s="5" t="s">
        <v>220</v>
      </c>
      <c r="JA67" s="5" t="s">
        <v>220</v>
      </c>
      <c r="JB67" s="5" t="s">
        <v>220</v>
      </c>
      <c r="JC67" s="5" t="s">
        <v>220</v>
      </c>
      <c r="JD67" s="5" t="s">
        <v>220</v>
      </c>
      <c r="JE67" s="5" t="s">
        <v>220</v>
      </c>
      <c r="JF67" s="5" t="s">
        <v>220</v>
      </c>
      <c r="JG67" s="5" t="s">
        <v>220</v>
      </c>
      <c r="JH67" s="5" t="s">
        <v>220</v>
      </c>
      <c r="JI67" s="5" t="s">
        <v>220</v>
      </c>
      <c r="JJ67" s="5" t="s">
        <v>220</v>
      </c>
      <c r="JK67" s="5" t="s">
        <v>220</v>
      </c>
      <c r="JL67" s="5" t="s">
        <v>220</v>
      </c>
      <c r="JM67" s="5" t="s">
        <v>220</v>
      </c>
      <c r="JN67" s="5" t="s">
        <v>220</v>
      </c>
      <c r="JO67" s="5" t="s">
        <v>220</v>
      </c>
      <c r="JP67" s="5">
        <v>0</v>
      </c>
      <c r="JQ67" s="5">
        <v>0</v>
      </c>
      <c r="JR67" s="5">
        <v>0</v>
      </c>
      <c r="JS67" s="5">
        <v>0</v>
      </c>
      <c r="JT67" s="5">
        <v>0</v>
      </c>
      <c r="JU67" s="5">
        <v>0</v>
      </c>
      <c r="JV67" s="5">
        <v>0</v>
      </c>
      <c r="JW67" s="5">
        <v>0</v>
      </c>
      <c r="JX67" s="5">
        <v>0</v>
      </c>
      <c r="JY67" s="5" t="s">
        <v>220</v>
      </c>
      <c r="JZ67" s="5" t="s">
        <v>220</v>
      </c>
      <c r="KA67" s="5" t="s">
        <v>220</v>
      </c>
      <c r="KB67" s="5" t="s">
        <v>220</v>
      </c>
      <c r="KC67" s="5" t="s">
        <v>220</v>
      </c>
      <c r="KD67" s="5" t="s">
        <v>220</v>
      </c>
      <c r="KE67" s="5" t="s">
        <v>220</v>
      </c>
      <c r="KF67" s="5" t="s">
        <v>220</v>
      </c>
      <c r="KG67" s="5" t="s">
        <v>220</v>
      </c>
      <c r="KH67" s="5" t="s">
        <v>220</v>
      </c>
      <c r="KI67" s="5" t="s">
        <v>220</v>
      </c>
      <c r="KJ67" s="5" t="s">
        <v>220</v>
      </c>
      <c r="KK67" s="5" t="s">
        <v>220</v>
      </c>
      <c r="KL67" s="5" t="s">
        <v>220</v>
      </c>
      <c r="KM67" s="5" t="s">
        <v>220</v>
      </c>
      <c r="KN67" s="5" t="s">
        <v>220</v>
      </c>
      <c r="KO67" s="5" t="s">
        <v>220</v>
      </c>
      <c r="KP67" s="5" t="s">
        <v>220</v>
      </c>
      <c r="KQ67" s="5" t="s">
        <v>220</v>
      </c>
      <c r="KR67" s="5" t="s">
        <v>220</v>
      </c>
      <c r="KS67" s="5" t="s">
        <v>220</v>
      </c>
      <c r="KT67" s="5" t="s">
        <v>220</v>
      </c>
      <c r="KU67" s="5" t="s">
        <v>220</v>
      </c>
      <c r="KV67" s="5">
        <v>0</v>
      </c>
      <c r="KW67" s="5">
        <v>13</v>
      </c>
      <c r="KX67" s="5">
        <v>13</v>
      </c>
      <c r="KY67" s="5">
        <v>15</v>
      </c>
      <c r="KZ67" s="5">
        <v>14</v>
      </c>
      <c r="LA67" s="5">
        <v>24</v>
      </c>
      <c r="LB67" s="5">
        <v>18</v>
      </c>
      <c r="LC67" s="5">
        <v>13</v>
      </c>
      <c r="LD67" s="5">
        <v>16</v>
      </c>
      <c r="LE67" s="5" t="s">
        <v>220</v>
      </c>
      <c r="LF67" s="5" t="s">
        <v>220</v>
      </c>
      <c r="LG67" s="5" t="s">
        <v>220</v>
      </c>
      <c r="LH67" s="5" t="s">
        <v>220</v>
      </c>
      <c r="LI67" s="5" t="s">
        <v>220</v>
      </c>
      <c r="LJ67" s="5" t="s">
        <v>220</v>
      </c>
      <c r="LK67" s="5" t="s">
        <v>220</v>
      </c>
      <c r="LL67" s="5" t="s">
        <v>220</v>
      </c>
      <c r="LM67" s="5" t="s">
        <v>220</v>
      </c>
      <c r="LN67" s="5" t="s">
        <v>220</v>
      </c>
      <c r="LO67" s="5" t="s">
        <v>220</v>
      </c>
      <c r="LP67" s="5" t="s">
        <v>220</v>
      </c>
      <c r="LQ67" s="5" t="s">
        <v>220</v>
      </c>
      <c r="LR67" s="5" t="s">
        <v>220</v>
      </c>
      <c r="LS67" s="5" t="s">
        <v>220</v>
      </c>
      <c r="LT67" s="5" t="s">
        <v>220</v>
      </c>
      <c r="LU67" s="5" t="s">
        <v>220</v>
      </c>
      <c r="LV67" s="5" t="s">
        <v>220</v>
      </c>
      <c r="LW67" s="5" t="s">
        <v>220</v>
      </c>
      <c r="LX67" s="5" t="s">
        <v>220</v>
      </c>
      <c r="LY67" s="5" t="s">
        <v>220</v>
      </c>
      <c r="LZ67" s="5" t="s">
        <v>220</v>
      </c>
      <c r="MA67" s="5" t="s">
        <v>220</v>
      </c>
      <c r="MB67" s="5">
        <v>0</v>
      </c>
      <c r="MC67" s="5">
        <v>76</v>
      </c>
      <c r="MD67" s="5">
        <v>67</v>
      </c>
      <c r="ME67" s="5">
        <v>67</v>
      </c>
      <c r="MF67" s="5">
        <v>47</v>
      </c>
      <c r="MG67" s="5">
        <v>68</v>
      </c>
      <c r="MH67" s="5">
        <v>26</v>
      </c>
      <c r="MI67" s="5">
        <v>54</v>
      </c>
      <c r="MJ67" s="5">
        <v>39</v>
      </c>
      <c r="MK67" s="5" t="s">
        <v>220</v>
      </c>
      <c r="ML67" s="5" t="s">
        <v>220</v>
      </c>
      <c r="MM67" s="5" t="s">
        <v>220</v>
      </c>
      <c r="MN67" s="5" t="s">
        <v>220</v>
      </c>
      <c r="MO67" s="5" t="s">
        <v>220</v>
      </c>
      <c r="MP67" s="5" t="s">
        <v>220</v>
      </c>
      <c r="MQ67" s="5" t="s">
        <v>220</v>
      </c>
      <c r="MR67" s="5" t="s">
        <v>220</v>
      </c>
      <c r="MS67" s="5" t="s">
        <v>220</v>
      </c>
      <c r="MT67" s="5" t="s">
        <v>220</v>
      </c>
      <c r="MU67" s="5" t="s">
        <v>220</v>
      </c>
      <c r="MV67" s="5" t="s">
        <v>220</v>
      </c>
      <c r="MW67" s="5" t="s">
        <v>220</v>
      </c>
      <c r="MX67" s="5" t="s">
        <v>220</v>
      </c>
      <c r="MY67" s="5" t="s">
        <v>220</v>
      </c>
      <c r="MZ67" s="5" t="s">
        <v>220</v>
      </c>
      <c r="NA67" s="5" t="s">
        <v>220</v>
      </c>
      <c r="NB67" s="5" t="s">
        <v>220</v>
      </c>
      <c r="NC67" s="5" t="s">
        <v>220</v>
      </c>
      <c r="ND67" s="5" t="s">
        <v>220</v>
      </c>
      <c r="NE67" s="5" t="s">
        <v>220</v>
      </c>
      <c r="NF67" s="5" t="s">
        <v>220</v>
      </c>
      <c r="NG67" s="5" t="s">
        <v>220</v>
      </c>
      <c r="NH67" s="5" t="s">
        <v>220</v>
      </c>
      <c r="NI67" s="5" t="s">
        <v>220</v>
      </c>
      <c r="NJ67" s="5" t="s">
        <v>220</v>
      </c>
      <c r="NK67" s="5" t="s">
        <v>220</v>
      </c>
      <c r="NL67" s="5" t="s">
        <v>220</v>
      </c>
      <c r="NM67" s="5" t="s">
        <v>220</v>
      </c>
      <c r="NN67" s="5" t="s">
        <v>220</v>
      </c>
      <c r="NO67" s="5" t="s">
        <v>220</v>
      </c>
      <c r="NP67" s="5" t="s">
        <v>220</v>
      </c>
      <c r="NQ67" s="5" t="s">
        <v>220</v>
      </c>
      <c r="NR67" s="5" t="s">
        <v>220</v>
      </c>
      <c r="NS67" s="5" t="s">
        <v>220</v>
      </c>
      <c r="NT67" s="5" t="s">
        <v>220</v>
      </c>
      <c r="NU67" s="5" t="s">
        <v>220</v>
      </c>
      <c r="NV67" s="5" t="s">
        <v>220</v>
      </c>
      <c r="NW67" s="5" t="s">
        <v>220</v>
      </c>
      <c r="NX67" s="5" t="s">
        <v>220</v>
      </c>
      <c r="NY67" s="5" t="s">
        <v>220</v>
      </c>
      <c r="NZ67" s="5" t="s">
        <v>220</v>
      </c>
      <c r="OA67" s="5" t="s">
        <v>220</v>
      </c>
      <c r="OB67" s="5" t="s">
        <v>220</v>
      </c>
      <c r="OC67" s="5" t="s">
        <v>220</v>
      </c>
      <c r="OD67" s="5" t="s">
        <v>220</v>
      </c>
      <c r="OE67" s="5" t="s">
        <v>220</v>
      </c>
      <c r="OF67" s="5" t="s">
        <v>220</v>
      </c>
      <c r="OG67" s="5" t="s">
        <v>220</v>
      </c>
      <c r="OH67" s="5" t="s">
        <v>220</v>
      </c>
      <c r="OI67" s="5" t="s">
        <v>220</v>
      </c>
      <c r="OJ67" s="5" t="s">
        <v>220</v>
      </c>
      <c r="OK67" s="5" t="s">
        <v>220</v>
      </c>
      <c r="OL67" s="5" t="s">
        <v>220</v>
      </c>
      <c r="OM67" s="5" t="s">
        <v>220</v>
      </c>
      <c r="ON67" s="5" t="s">
        <v>220</v>
      </c>
      <c r="OO67" s="5" t="s">
        <v>220</v>
      </c>
      <c r="OP67" s="5" t="s">
        <v>220</v>
      </c>
      <c r="OQ67" s="5" t="s">
        <v>220</v>
      </c>
      <c r="OR67" s="5" t="s">
        <v>220</v>
      </c>
      <c r="OS67" s="5" t="s">
        <v>220</v>
      </c>
      <c r="OT67" s="5" t="s">
        <v>220</v>
      </c>
      <c r="OU67" s="5" t="s">
        <v>220</v>
      </c>
      <c r="OV67" s="5" t="s">
        <v>220</v>
      </c>
      <c r="OW67" s="5" t="s">
        <v>220</v>
      </c>
      <c r="OX67" s="5" t="s">
        <v>220</v>
      </c>
      <c r="OY67" s="5" t="s">
        <v>220</v>
      </c>
      <c r="OZ67" s="5" t="s">
        <v>220</v>
      </c>
      <c r="PA67" s="5" t="s">
        <v>220</v>
      </c>
      <c r="PB67" s="5" t="s">
        <v>220</v>
      </c>
      <c r="PC67" s="5" t="s">
        <v>220</v>
      </c>
      <c r="PD67" s="5" t="s">
        <v>220</v>
      </c>
      <c r="PE67" s="5" t="s">
        <v>220</v>
      </c>
      <c r="PF67" s="5" t="s">
        <v>220</v>
      </c>
      <c r="PG67" s="5" t="s">
        <v>220</v>
      </c>
      <c r="PH67" s="5" t="s">
        <v>220</v>
      </c>
      <c r="PI67" s="5" t="s">
        <v>220</v>
      </c>
      <c r="PJ67" s="5" t="s">
        <v>220</v>
      </c>
      <c r="PK67" s="5" t="s">
        <v>220</v>
      </c>
      <c r="PL67" s="5" t="s">
        <v>220</v>
      </c>
      <c r="PM67" s="5" t="s">
        <v>220</v>
      </c>
      <c r="PN67" s="5" t="s">
        <v>220</v>
      </c>
      <c r="PO67" s="5" t="s">
        <v>220</v>
      </c>
      <c r="PP67" s="5" t="s">
        <v>220</v>
      </c>
      <c r="PQ67" s="5" t="s">
        <v>220</v>
      </c>
      <c r="PR67" s="5" t="s">
        <v>220</v>
      </c>
      <c r="PS67" s="5" t="s">
        <v>220</v>
      </c>
      <c r="PT67" s="5">
        <v>752</v>
      </c>
      <c r="PU67" s="5">
        <v>729</v>
      </c>
      <c r="PV67" s="5">
        <v>687</v>
      </c>
      <c r="PW67" s="5">
        <v>637</v>
      </c>
      <c r="PX67" s="5">
        <v>578</v>
      </c>
      <c r="PY67" s="5">
        <v>633</v>
      </c>
      <c r="PZ67" s="5">
        <v>611</v>
      </c>
      <c r="QA67" s="5">
        <v>596</v>
      </c>
      <c r="QB67" s="5">
        <v>589</v>
      </c>
      <c r="QC67" s="5" t="s">
        <v>220</v>
      </c>
      <c r="QD67" s="5" t="s">
        <v>220</v>
      </c>
      <c r="QE67" s="5" t="s">
        <v>220</v>
      </c>
      <c r="QF67" s="5" t="s">
        <v>220</v>
      </c>
      <c r="QG67" s="5" t="s">
        <v>220</v>
      </c>
      <c r="QH67" s="5" t="s">
        <v>220</v>
      </c>
      <c r="QI67" s="5" t="s">
        <v>220</v>
      </c>
      <c r="QJ67" s="5" t="s">
        <v>220</v>
      </c>
      <c r="QK67" s="5" t="s">
        <v>220</v>
      </c>
      <c r="QL67" s="5" t="s">
        <v>220</v>
      </c>
      <c r="QM67" s="5" t="s">
        <v>220</v>
      </c>
      <c r="QN67" s="5" t="s">
        <v>220</v>
      </c>
      <c r="QO67" s="5" t="s">
        <v>220</v>
      </c>
      <c r="QP67" s="5" t="s">
        <v>220</v>
      </c>
      <c r="QQ67" s="5" t="s">
        <v>220</v>
      </c>
      <c r="QR67" s="5" t="s">
        <v>220</v>
      </c>
      <c r="QS67" s="5" t="s">
        <v>220</v>
      </c>
      <c r="QT67" s="5" t="s">
        <v>220</v>
      </c>
      <c r="QU67" s="5" t="s">
        <v>220</v>
      </c>
      <c r="QV67" s="5" t="s">
        <v>220</v>
      </c>
      <c r="QW67" s="5" t="s">
        <v>220</v>
      </c>
      <c r="QX67" s="5" t="s">
        <v>220</v>
      </c>
      <c r="QY67" s="5" t="s">
        <v>220</v>
      </c>
      <c r="QZ67" s="5">
        <v>671</v>
      </c>
      <c r="RA67" s="5">
        <v>675</v>
      </c>
      <c r="RB67" s="5">
        <v>552</v>
      </c>
      <c r="RC67" s="5">
        <v>498</v>
      </c>
      <c r="RD67" s="5">
        <v>476</v>
      </c>
      <c r="RE67" s="5">
        <v>503</v>
      </c>
      <c r="RF67" s="5">
        <v>458</v>
      </c>
      <c r="RG67" s="5">
        <v>494</v>
      </c>
      <c r="RH67" s="5">
        <v>458</v>
      </c>
      <c r="RI67" s="5" t="s">
        <v>220</v>
      </c>
      <c r="RJ67" s="5" t="s">
        <v>220</v>
      </c>
      <c r="RK67" s="5" t="s">
        <v>220</v>
      </c>
      <c r="RL67" s="5" t="s">
        <v>220</v>
      </c>
      <c r="RM67" s="5" t="s">
        <v>220</v>
      </c>
      <c r="RN67" s="5" t="s">
        <v>220</v>
      </c>
      <c r="RO67" s="5" t="s">
        <v>220</v>
      </c>
      <c r="RP67" s="5" t="s">
        <v>220</v>
      </c>
      <c r="RQ67" s="5" t="s">
        <v>220</v>
      </c>
      <c r="RR67" s="5" t="s">
        <v>220</v>
      </c>
      <c r="RS67" s="5" t="s">
        <v>220</v>
      </c>
      <c r="RT67" s="5" t="s">
        <v>220</v>
      </c>
      <c r="RU67" s="5" t="s">
        <v>220</v>
      </c>
      <c r="RV67" s="5" t="s">
        <v>220</v>
      </c>
      <c r="RW67" s="5" t="s">
        <v>220</v>
      </c>
      <c r="RX67" s="5" t="s">
        <v>220</v>
      </c>
      <c r="RY67" s="5" t="s">
        <v>220</v>
      </c>
      <c r="RZ67" s="5" t="s">
        <v>220</v>
      </c>
      <c r="SA67" s="5" t="s">
        <v>220</v>
      </c>
      <c r="SB67" s="5" t="s">
        <v>220</v>
      </c>
      <c r="SC67" s="5" t="s">
        <v>220</v>
      </c>
      <c r="SD67" s="5" t="s">
        <v>220</v>
      </c>
      <c r="SE67" s="5" t="s">
        <v>220</v>
      </c>
      <c r="SF67" s="5">
        <v>565</v>
      </c>
      <c r="SG67" s="5">
        <v>773</v>
      </c>
      <c r="SH67" s="5">
        <v>691</v>
      </c>
      <c r="SI67" s="5">
        <v>882</v>
      </c>
      <c r="SJ67" s="5">
        <v>1047</v>
      </c>
      <c r="SK67" s="5">
        <v>978</v>
      </c>
      <c r="SL67" s="5">
        <v>835</v>
      </c>
      <c r="SM67" s="5">
        <v>970</v>
      </c>
      <c r="SN67" s="5">
        <v>932</v>
      </c>
      <c r="SO67" s="5" t="s">
        <v>220</v>
      </c>
      <c r="SP67" s="5" t="s">
        <v>220</v>
      </c>
      <c r="SQ67" s="5" t="s">
        <v>220</v>
      </c>
      <c r="SR67" s="5" t="s">
        <v>220</v>
      </c>
      <c r="SS67" s="5" t="s">
        <v>220</v>
      </c>
      <c r="ST67" s="5" t="s">
        <v>220</v>
      </c>
      <c r="SU67" s="5" t="s">
        <v>220</v>
      </c>
      <c r="SV67" s="5" t="s">
        <v>220</v>
      </c>
      <c r="SW67" s="5" t="s">
        <v>220</v>
      </c>
      <c r="SX67" s="5" t="s">
        <v>220</v>
      </c>
      <c r="SY67" s="5" t="s">
        <v>220</v>
      </c>
      <c r="SZ67" s="5" t="s">
        <v>220</v>
      </c>
      <c r="TA67" s="5" t="s">
        <v>220</v>
      </c>
      <c r="TB67" s="5" t="s">
        <v>220</v>
      </c>
      <c r="TC67" s="5" t="s">
        <v>220</v>
      </c>
      <c r="TD67" s="5" t="s">
        <v>220</v>
      </c>
      <c r="TE67" s="5" t="s">
        <v>220</v>
      </c>
      <c r="TF67" s="5" t="s">
        <v>220</v>
      </c>
      <c r="TG67" s="5" t="s">
        <v>220</v>
      </c>
      <c r="TH67" s="5" t="s">
        <v>220</v>
      </c>
      <c r="TI67" s="5" t="s">
        <v>220</v>
      </c>
      <c r="TJ67" s="5" t="s">
        <v>220</v>
      </c>
      <c r="TK67" s="5" t="s">
        <v>220</v>
      </c>
      <c r="TL67" s="5">
        <v>460</v>
      </c>
      <c r="TM67" s="5">
        <v>312</v>
      </c>
      <c r="TN67" s="5">
        <v>190</v>
      </c>
      <c r="TO67" s="5">
        <v>282</v>
      </c>
      <c r="TP67" s="5">
        <v>182</v>
      </c>
      <c r="TQ67" s="5">
        <v>696</v>
      </c>
      <c r="TR67" s="5">
        <v>739</v>
      </c>
      <c r="TS67" s="5">
        <v>1177</v>
      </c>
      <c r="TT67" s="5">
        <v>950</v>
      </c>
      <c r="TU67" s="5" t="s">
        <v>220</v>
      </c>
      <c r="TV67" s="5" t="s">
        <v>220</v>
      </c>
      <c r="TW67" s="5" t="s">
        <v>220</v>
      </c>
      <c r="TX67" s="5" t="s">
        <v>220</v>
      </c>
      <c r="TY67" s="5" t="s">
        <v>220</v>
      </c>
      <c r="TZ67" s="5" t="s">
        <v>220</v>
      </c>
      <c r="UA67" s="5" t="s">
        <v>220</v>
      </c>
      <c r="UB67" s="5" t="s">
        <v>220</v>
      </c>
      <c r="UC67" s="5" t="s">
        <v>220</v>
      </c>
      <c r="UD67" s="5" t="s">
        <v>220</v>
      </c>
      <c r="UE67" s="5" t="s">
        <v>220</v>
      </c>
      <c r="UF67" s="5" t="s">
        <v>220</v>
      </c>
      <c r="UG67" s="5" t="s">
        <v>220</v>
      </c>
      <c r="UH67" s="5" t="s">
        <v>220</v>
      </c>
      <c r="UI67" s="5" t="s">
        <v>220</v>
      </c>
      <c r="UJ67" s="5" t="s">
        <v>220</v>
      </c>
      <c r="UK67" s="5" t="s">
        <v>220</v>
      </c>
      <c r="UL67" s="5" t="s">
        <v>220</v>
      </c>
      <c r="UM67" s="5" t="s">
        <v>220</v>
      </c>
      <c r="UN67" s="5" t="s">
        <v>220</v>
      </c>
      <c r="UO67" s="5" t="s">
        <v>220</v>
      </c>
      <c r="UP67" s="5" t="s">
        <v>220</v>
      </c>
      <c r="UQ67" s="5" t="s">
        <v>220</v>
      </c>
      <c r="UR67" s="5">
        <v>0</v>
      </c>
      <c r="US67" s="5">
        <v>0</v>
      </c>
      <c r="UT67" s="5">
        <v>0</v>
      </c>
      <c r="UU67" s="5">
        <v>0</v>
      </c>
      <c r="UV67" s="5">
        <v>0</v>
      </c>
      <c r="UW67" s="5">
        <v>0</v>
      </c>
      <c r="UX67" s="5">
        <v>0</v>
      </c>
      <c r="UY67" s="5">
        <v>0</v>
      </c>
      <c r="UZ67" s="5">
        <v>0</v>
      </c>
      <c r="VA67" s="5" t="s">
        <v>220</v>
      </c>
      <c r="VB67" s="5" t="s">
        <v>220</v>
      </c>
      <c r="VC67" s="5" t="s">
        <v>220</v>
      </c>
      <c r="VD67" s="5" t="s">
        <v>220</v>
      </c>
      <c r="VE67" s="5" t="s">
        <v>220</v>
      </c>
      <c r="VF67" s="5" t="s">
        <v>220</v>
      </c>
      <c r="VG67" s="5" t="s">
        <v>220</v>
      </c>
      <c r="VH67" s="5" t="s">
        <v>220</v>
      </c>
      <c r="VI67" s="5" t="s">
        <v>220</v>
      </c>
      <c r="VJ67" s="5" t="s">
        <v>220</v>
      </c>
      <c r="VK67" s="5" t="s">
        <v>220</v>
      </c>
      <c r="VL67" s="5" t="s">
        <v>220</v>
      </c>
      <c r="VM67" s="5" t="s">
        <v>220</v>
      </c>
      <c r="VN67" s="5" t="s">
        <v>220</v>
      </c>
      <c r="VO67" s="5" t="s">
        <v>220</v>
      </c>
      <c r="VP67" s="5" t="s">
        <v>220</v>
      </c>
      <c r="VQ67" s="5" t="s">
        <v>220</v>
      </c>
      <c r="VR67" s="5" t="s">
        <v>220</v>
      </c>
      <c r="VS67" s="5" t="s">
        <v>220</v>
      </c>
      <c r="VT67" s="5" t="s">
        <v>220</v>
      </c>
      <c r="VU67" s="5" t="s">
        <v>220</v>
      </c>
      <c r="VV67" s="5" t="s">
        <v>220</v>
      </c>
      <c r="VW67" s="5" t="s">
        <v>220</v>
      </c>
      <c r="VX67" s="5">
        <v>2408</v>
      </c>
      <c r="VY67" s="5">
        <v>1627</v>
      </c>
      <c r="VZ67" s="5">
        <v>1604</v>
      </c>
      <c r="WA67" s="5">
        <v>1538</v>
      </c>
      <c r="WB67" s="5">
        <v>1683</v>
      </c>
      <c r="WC67" s="5">
        <v>1911</v>
      </c>
      <c r="WD67" s="5">
        <v>1959</v>
      </c>
      <c r="WE67" s="5">
        <v>1425</v>
      </c>
      <c r="WF67" s="5">
        <v>1421</v>
      </c>
      <c r="WG67" s="5" t="s">
        <v>220</v>
      </c>
      <c r="WH67" s="5" t="s">
        <v>220</v>
      </c>
      <c r="WI67" s="5" t="s">
        <v>220</v>
      </c>
      <c r="WJ67" s="5" t="s">
        <v>220</v>
      </c>
      <c r="WK67" s="5" t="s">
        <v>220</v>
      </c>
      <c r="WL67" s="5" t="s">
        <v>220</v>
      </c>
      <c r="WM67" s="5" t="s">
        <v>220</v>
      </c>
      <c r="WN67" s="5" t="s">
        <v>220</v>
      </c>
      <c r="WO67" s="5" t="s">
        <v>220</v>
      </c>
      <c r="WP67" s="5" t="s">
        <v>220</v>
      </c>
      <c r="WQ67" s="5" t="s">
        <v>220</v>
      </c>
      <c r="WR67" s="5" t="s">
        <v>220</v>
      </c>
      <c r="WS67" s="5" t="s">
        <v>220</v>
      </c>
      <c r="WT67" s="5" t="s">
        <v>220</v>
      </c>
      <c r="WU67" s="5" t="s">
        <v>220</v>
      </c>
      <c r="WV67" s="5" t="s">
        <v>220</v>
      </c>
      <c r="WW67" s="5" t="s">
        <v>220</v>
      </c>
      <c r="WX67" s="5" t="s">
        <v>220</v>
      </c>
      <c r="WY67" s="5" t="s">
        <v>220</v>
      </c>
      <c r="WZ67" s="5" t="s">
        <v>220</v>
      </c>
      <c r="XA67" s="5" t="s">
        <v>220</v>
      </c>
      <c r="XB67" s="5" t="s">
        <v>220</v>
      </c>
      <c r="XC67" s="5" t="s">
        <v>220</v>
      </c>
      <c r="XD67" s="5">
        <v>11</v>
      </c>
      <c r="XE67" s="5">
        <v>16</v>
      </c>
      <c r="XF67" s="5">
        <v>12</v>
      </c>
      <c r="XG67" s="5">
        <v>19</v>
      </c>
      <c r="XH67" s="5">
        <v>18</v>
      </c>
      <c r="XI67" s="5">
        <v>15</v>
      </c>
      <c r="XJ67" s="5">
        <v>29</v>
      </c>
      <c r="XK67" s="5">
        <v>32</v>
      </c>
      <c r="XL67" s="5">
        <v>34</v>
      </c>
      <c r="XM67" s="5" t="s">
        <v>220</v>
      </c>
      <c r="XN67" s="5" t="s">
        <v>220</v>
      </c>
      <c r="XO67" s="5" t="s">
        <v>220</v>
      </c>
      <c r="XP67" s="5" t="s">
        <v>220</v>
      </c>
      <c r="XQ67" s="5" t="s">
        <v>220</v>
      </c>
      <c r="XR67" s="5" t="s">
        <v>220</v>
      </c>
      <c r="XS67" s="2">
        <v>6077</v>
      </c>
      <c r="XT67" s="3" t="s">
        <v>220</v>
      </c>
      <c r="XU67" s="3" t="s">
        <v>220</v>
      </c>
      <c r="XV67" s="3" t="s">
        <v>220</v>
      </c>
      <c r="XW67" s="3" t="s">
        <v>220</v>
      </c>
      <c r="XX67" s="3" t="s">
        <v>220</v>
      </c>
      <c r="XY67" s="3" t="s">
        <v>220</v>
      </c>
      <c r="XZ67" s="3"/>
    </row>
    <row r="68" spans="1:650" x14ac:dyDescent="0.3">
      <c r="A68" s="1" t="s">
        <v>66</v>
      </c>
      <c r="B68" s="2">
        <v>4060026</v>
      </c>
      <c r="C68" s="5">
        <v>3</v>
      </c>
      <c r="D68" s="5">
        <v>13</v>
      </c>
      <c r="E68" s="5">
        <v>49</v>
      </c>
      <c r="F68" s="5">
        <v>33</v>
      </c>
      <c r="G68" s="5">
        <v>42</v>
      </c>
      <c r="H68" s="5">
        <v>23</v>
      </c>
      <c r="I68" s="5">
        <v>72</v>
      </c>
      <c r="J68" s="5">
        <v>730</v>
      </c>
      <c r="K68" s="5">
        <v>0</v>
      </c>
      <c r="L68" s="5">
        <v>0</v>
      </c>
      <c r="M68" s="5">
        <v>76</v>
      </c>
      <c r="N68" s="5">
        <v>55</v>
      </c>
      <c r="O68" s="5">
        <v>0</v>
      </c>
      <c r="P68" s="5">
        <v>0</v>
      </c>
      <c r="Q68" s="5">
        <v>23</v>
      </c>
      <c r="R68" s="5">
        <v>0</v>
      </c>
      <c r="S68" s="5">
        <v>33</v>
      </c>
      <c r="T68" s="5">
        <v>0</v>
      </c>
      <c r="U68" s="5">
        <v>0</v>
      </c>
      <c r="V68" s="5">
        <v>0</v>
      </c>
      <c r="W68" s="5">
        <v>0</v>
      </c>
      <c r="X68" s="5">
        <v>0</v>
      </c>
      <c r="Y68" s="5">
        <v>14</v>
      </c>
      <c r="Z68" s="5">
        <v>0</v>
      </c>
      <c r="AA68" s="5">
        <v>27</v>
      </c>
      <c r="AB68" s="5">
        <v>34</v>
      </c>
      <c r="AC68" s="5" t="s">
        <v>220</v>
      </c>
      <c r="AD68" s="5" t="s">
        <v>220</v>
      </c>
      <c r="AE68" s="5" t="s">
        <v>220</v>
      </c>
      <c r="AF68" s="5" t="s">
        <v>220</v>
      </c>
      <c r="AG68" s="5" t="s">
        <v>220</v>
      </c>
      <c r="AH68" s="5" t="s">
        <v>220</v>
      </c>
      <c r="AI68" s="5">
        <v>0</v>
      </c>
      <c r="AJ68" s="5">
        <v>604</v>
      </c>
      <c r="AK68" s="5">
        <v>2226</v>
      </c>
      <c r="AL68" s="5">
        <v>0</v>
      </c>
      <c r="AM68" s="5">
        <v>0</v>
      </c>
      <c r="AN68" s="5">
        <v>0</v>
      </c>
      <c r="AO68" s="5">
        <v>0</v>
      </c>
      <c r="AP68" s="5">
        <v>0</v>
      </c>
      <c r="AQ68" s="5">
        <v>0</v>
      </c>
      <c r="AR68" s="5">
        <v>0</v>
      </c>
      <c r="AS68" s="5">
        <v>0</v>
      </c>
      <c r="AT68" s="5">
        <v>0</v>
      </c>
      <c r="AU68" s="5">
        <v>10</v>
      </c>
      <c r="AV68" s="5">
        <v>0</v>
      </c>
      <c r="AW68" s="5">
        <v>0</v>
      </c>
      <c r="AX68" s="5">
        <v>0</v>
      </c>
      <c r="AY68" s="5">
        <v>0</v>
      </c>
      <c r="AZ68" s="5">
        <v>0</v>
      </c>
      <c r="BA68" s="5">
        <v>199</v>
      </c>
      <c r="BB68" s="5">
        <v>0</v>
      </c>
      <c r="BC68" s="5">
        <v>200</v>
      </c>
      <c r="BD68" s="5">
        <v>0</v>
      </c>
      <c r="BE68" s="5">
        <v>260</v>
      </c>
      <c r="BF68" s="5">
        <v>-159</v>
      </c>
      <c r="BG68" s="5">
        <v>-77</v>
      </c>
      <c r="BH68" s="5">
        <v>-30</v>
      </c>
      <c r="BI68" s="5" t="s">
        <v>220</v>
      </c>
      <c r="BJ68" s="5" t="s">
        <v>220</v>
      </c>
      <c r="BK68" s="5" t="s">
        <v>220</v>
      </c>
      <c r="BL68" s="5" t="s">
        <v>220</v>
      </c>
      <c r="BM68" s="5" t="s">
        <v>220</v>
      </c>
      <c r="BN68" s="5" t="s">
        <v>220</v>
      </c>
      <c r="BO68" s="5">
        <v>177</v>
      </c>
      <c r="BP68" s="5">
        <v>360</v>
      </c>
      <c r="BQ68" s="5">
        <v>130</v>
      </c>
      <c r="BR68" s="5">
        <v>782</v>
      </c>
      <c r="BS68" s="5">
        <v>275</v>
      </c>
      <c r="BT68" s="5">
        <v>1272</v>
      </c>
      <c r="BU68" s="5">
        <v>3376</v>
      </c>
      <c r="BV68" s="5">
        <v>88</v>
      </c>
      <c r="BW68" s="5">
        <v>69</v>
      </c>
      <c r="BX68" s="5">
        <v>55</v>
      </c>
      <c r="BY68" s="5">
        <v>44</v>
      </c>
      <c r="BZ68" s="5">
        <v>5</v>
      </c>
      <c r="CA68" s="5">
        <v>186</v>
      </c>
      <c r="CB68" s="5">
        <v>1446</v>
      </c>
      <c r="CC68" s="5">
        <v>8</v>
      </c>
      <c r="CD68" s="5">
        <v>1046</v>
      </c>
      <c r="CE68" s="5">
        <v>915</v>
      </c>
      <c r="CF68" s="5">
        <v>56</v>
      </c>
      <c r="CG68" s="5">
        <v>54</v>
      </c>
      <c r="CH68" s="5">
        <v>519</v>
      </c>
      <c r="CI68" s="5">
        <v>122</v>
      </c>
      <c r="CJ68" s="5">
        <v>141</v>
      </c>
      <c r="CK68" s="5">
        <v>215</v>
      </c>
      <c r="CL68" s="5">
        <v>722</v>
      </c>
      <c r="CM68" s="5">
        <v>208</v>
      </c>
      <c r="CN68" s="5">
        <v>174</v>
      </c>
      <c r="CO68" s="5" t="s">
        <v>220</v>
      </c>
      <c r="CP68" s="5" t="s">
        <v>220</v>
      </c>
      <c r="CQ68" s="5" t="s">
        <v>220</v>
      </c>
      <c r="CR68" s="5" t="s">
        <v>220</v>
      </c>
      <c r="CS68" s="5" t="s">
        <v>220</v>
      </c>
      <c r="CT68" s="5" t="s">
        <v>220</v>
      </c>
      <c r="CU68" s="5">
        <v>8003</v>
      </c>
      <c r="CV68" s="5">
        <v>6901</v>
      </c>
      <c r="CW68" s="5">
        <v>7327</v>
      </c>
      <c r="CX68" s="5">
        <v>7911</v>
      </c>
      <c r="CY68" s="5">
        <v>7246</v>
      </c>
      <c r="CZ68" s="5">
        <v>4903</v>
      </c>
      <c r="DA68" s="5">
        <v>4521</v>
      </c>
      <c r="DB68" s="5">
        <v>7484</v>
      </c>
      <c r="DC68" s="5">
        <v>2952</v>
      </c>
      <c r="DD68" s="5">
        <v>5839</v>
      </c>
      <c r="DE68" s="5">
        <v>10732</v>
      </c>
      <c r="DF68" s="5">
        <v>6672</v>
      </c>
      <c r="DG68" s="5">
        <v>5342</v>
      </c>
      <c r="DH68" s="5">
        <v>3122</v>
      </c>
      <c r="DI68" s="5">
        <v>4499</v>
      </c>
      <c r="DJ68" s="5">
        <v>4435</v>
      </c>
      <c r="DK68" s="5">
        <v>3260</v>
      </c>
      <c r="DL68" s="5">
        <v>3381</v>
      </c>
      <c r="DM68" s="5">
        <v>4506</v>
      </c>
      <c r="DN68" s="5">
        <v>5549</v>
      </c>
      <c r="DO68" s="5">
        <v>3324</v>
      </c>
      <c r="DP68" s="5">
        <v>3790</v>
      </c>
      <c r="DQ68" s="5">
        <v>3379</v>
      </c>
      <c r="DR68" s="5">
        <v>4325</v>
      </c>
      <c r="DS68" s="5">
        <v>2114</v>
      </c>
      <c r="DT68" s="5">
        <v>2013</v>
      </c>
      <c r="DU68" s="5" t="s">
        <v>220</v>
      </c>
      <c r="DV68" s="5" t="s">
        <v>220</v>
      </c>
      <c r="DW68" s="5" t="s">
        <v>220</v>
      </c>
      <c r="DX68" s="5" t="s">
        <v>220</v>
      </c>
      <c r="DY68" s="5" t="s">
        <v>220</v>
      </c>
      <c r="DZ68" s="5" t="s">
        <v>220</v>
      </c>
      <c r="EA68" s="5">
        <v>57</v>
      </c>
      <c r="EB68" s="5">
        <v>175</v>
      </c>
      <c r="EC68" s="5">
        <v>271</v>
      </c>
      <c r="ED68" s="5">
        <v>92</v>
      </c>
      <c r="EE68" s="5">
        <v>100</v>
      </c>
      <c r="EF68" s="5">
        <v>90</v>
      </c>
      <c r="EG68" s="5">
        <v>126</v>
      </c>
      <c r="EH68" s="5">
        <v>110</v>
      </c>
      <c r="EI68" s="5">
        <v>100</v>
      </c>
      <c r="EJ68" s="5">
        <v>148</v>
      </c>
      <c r="EK68" s="5">
        <v>27</v>
      </c>
      <c r="EL68" s="5">
        <v>26</v>
      </c>
      <c r="EM68" s="5">
        <v>92</v>
      </c>
      <c r="EN68" s="5">
        <v>27</v>
      </c>
      <c r="EO68" s="5">
        <v>22</v>
      </c>
      <c r="EP68" s="5">
        <v>6</v>
      </c>
      <c r="EQ68" s="5">
        <v>387</v>
      </c>
      <c r="ER68" s="5">
        <v>255</v>
      </c>
      <c r="ES68" s="5">
        <v>408</v>
      </c>
      <c r="ET68" s="5">
        <v>301</v>
      </c>
      <c r="EU68" s="5">
        <v>13</v>
      </c>
      <c r="EV68" s="5">
        <v>187</v>
      </c>
      <c r="EW68" s="5">
        <v>51</v>
      </c>
      <c r="EX68" s="5">
        <v>255</v>
      </c>
      <c r="EY68" s="5">
        <v>64</v>
      </c>
      <c r="EZ68" s="5">
        <v>152</v>
      </c>
      <c r="FA68" s="5" t="s">
        <v>220</v>
      </c>
      <c r="FB68" s="5" t="s">
        <v>220</v>
      </c>
      <c r="FC68" s="5" t="s">
        <v>220</v>
      </c>
      <c r="FD68" s="5" t="s">
        <v>220</v>
      </c>
      <c r="FE68" s="5" t="s">
        <v>220</v>
      </c>
      <c r="FF68" s="5" t="s">
        <v>220</v>
      </c>
      <c r="FG68" s="5">
        <v>0</v>
      </c>
      <c r="FH68" s="5">
        <v>0</v>
      </c>
      <c r="FI68" s="5">
        <v>0</v>
      </c>
      <c r="FJ68" s="5">
        <v>0</v>
      </c>
      <c r="FK68" s="5">
        <v>0</v>
      </c>
      <c r="FL68" s="5">
        <v>0</v>
      </c>
      <c r="FM68" s="5">
        <v>0</v>
      </c>
      <c r="FN68" s="5">
        <v>0</v>
      </c>
      <c r="FO68" s="5">
        <v>0</v>
      </c>
      <c r="FP68" s="5">
        <v>0</v>
      </c>
      <c r="FQ68" s="5">
        <v>0</v>
      </c>
      <c r="FR68" s="5">
        <v>0</v>
      </c>
      <c r="FS68" s="5">
        <v>0</v>
      </c>
      <c r="FT68" s="5">
        <v>0</v>
      </c>
      <c r="FU68" s="5" t="s">
        <v>220</v>
      </c>
      <c r="FV68" s="5" t="s">
        <v>220</v>
      </c>
      <c r="FW68" s="5" t="s">
        <v>220</v>
      </c>
      <c r="FX68" s="5" t="s">
        <v>220</v>
      </c>
      <c r="FY68" s="5" t="s">
        <v>220</v>
      </c>
      <c r="FZ68" s="5" t="s">
        <v>220</v>
      </c>
      <c r="GA68" s="5" t="s">
        <v>220</v>
      </c>
      <c r="GB68" s="5" t="s">
        <v>220</v>
      </c>
      <c r="GC68" s="5" t="s">
        <v>220</v>
      </c>
      <c r="GD68" s="5" t="s">
        <v>220</v>
      </c>
      <c r="GE68" s="5" t="s">
        <v>220</v>
      </c>
      <c r="GF68" s="5" t="s">
        <v>220</v>
      </c>
      <c r="GG68" s="5" t="s">
        <v>220</v>
      </c>
      <c r="GH68" s="5" t="s">
        <v>220</v>
      </c>
      <c r="GI68" s="5" t="s">
        <v>220</v>
      </c>
      <c r="GJ68" s="5" t="s">
        <v>220</v>
      </c>
      <c r="GK68" s="5" t="s">
        <v>220</v>
      </c>
      <c r="GL68" s="5" t="s">
        <v>220</v>
      </c>
      <c r="GM68" s="5">
        <v>8240</v>
      </c>
      <c r="GN68" s="5">
        <v>8053</v>
      </c>
      <c r="GO68" s="5">
        <v>10003</v>
      </c>
      <c r="GP68" s="5">
        <v>8817</v>
      </c>
      <c r="GQ68" s="5">
        <v>7663</v>
      </c>
      <c r="GR68" s="5">
        <v>6288</v>
      </c>
      <c r="GS68" s="5">
        <v>8096</v>
      </c>
      <c r="GT68" s="5">
        <v>8412</v>
      </c>
      <c r="GU68" s="5">
        <v>3121</v>
      </c>
      <c r="GV68" s="5">
        <v>6042</v>
      </c>
      <c r="GW68" s="5">
        <v>10879</v>
      </c>
      <c r="GX68" s="5">
        <v>6758</v>
      </c>
      <c r="GY68" s="5">
        <v>5631</v>
      </c>
      <c r="GZ68" s="5">
        <v>4595</v>
      </c>
      <c r="HA68" s="5">
        <v>4552</v>
      </c>
      <c r="HB68" s="5">
        <v>5486</v>
      </c>
      <c r="HC68" s="5">
        <v>4596</v>
      </c>
      <c r="HD68" s="5">
        <v>3692</v>
      </c>
      <c r="HE68" s="5">
        <v>5167</v>
      </c>
      <c r="HF68" s="5">
        <v>6369</v>
      </c>
      <c r="HG68" s="5">
        <v>3660</v>
      </c>
      <c r="HH68" s="5">
        <v>4117</v>
      </c>
      <c r="HI68" s="5">
        <v>3920</v>
      </c>
      <c r="HJ68" s="5">
        <v>5144</v>
      </c>
      <c r="HK68" s="5">
        <v>2336</v>
      </c>
      <c r="HL68" s="5">
        <v>2343</v>
      </c>
      <c r="HM68" s="5" t="s">
        <v>220</v>
      </c>
      <c r="HN68" s="5" t="s">
        <v>220</v>
      </c>
      <c r="HO68" s="5" t="s">
        <v>220</v>
      </c>
      <c r="HP68" s="5" t="s">
        <v>220</v>
      </c>
      <c r="HQ68" s="5" t="s">
        <v>220</v>
      </c>
      <c r="HR68" s="5" t="s">
        <v>220</v>
      </c>
      <c r="HS68" s="5">
        <v>23961</v>
      </c>
      <c r="HT68" s="5">
        <v>18783</v>
      </c>
      <c r="HU68" s="5">
        <v>17048</v>
      </c>
      <c r="HV68" s="5">
        <v>16882</v>
      </c>
      <c r="HW68" s="5">
        <v>19572</v>
      </c>
      <c r="HX68" s="5">
        <v>28077</v>
      </c>
      <c r="HY68" s="5">
        <v>18040</v>
      </c>
      <c r="HZ68" s="5">
        <v>24251</v>
      </c>
      <c r="IA68" s="5">
        <v>27362</v>
      </c>
      <c r="IB68" s="5">
        <v>32589</v>
      </c>
      <c r="IC68" s="5">
        <v>35148</v>
      </c>
      <c r="ID68" s="5">
        <v>40030</v>
      </c>
      <c r="IE68" s="5">
        <v>43726</v>
      </c>
      <c r="IF68" s="5">
        <v>45259</v>
      </c>
      <c r="IG68" s="5">
        <v>37174</v>
      </c>
      <c r="IH68" s="5">
        <v>35015</v>
      </c>
      <c r="II68" s="5">
        <v>36230</v>
      </c>
      <c r="IJ68" s="5">
        <v>31186</v>
      </c>
      <c r="IK68" s="5">
        <v>44709</v>
      </c>
      <c r="IL68" s="5">
        <v>30705</v>
      </c>
      <c r="IM68" s="5">
        <v>31512</v>
      </c>
      <c r="IN68" s="5">
        <v>25241</v>
      </c>
      <c r="IO68" s="5">
        <v>25366</v>
      </c>
      <c r="IP68" s="5">
        <v>26151</v>
      </c>
      <c r="IQ68" s="5">
        <v>23540</v>
      </c>
      <c r="IR68" s="5">
        <v>22268</v>
      </c>
      <c r="IS68" s="5" t="s">
        <v>220</v>
      </c>
      <c r="IT68" s="5" t="s">
        <v>220</v>
      </c>
      <c r="IU68" s="5" t="s">
        <v>220</v>
      </c>
      <c r="IV68" s="5" t="s">
        <v>220</v>
      </c>
      <c r="IW68" s="5" t="s">
        <v>220</v>
      </c>
      <c r="IX68" s="5" t="s">
        <v>220</v>
      </c>
      <c r="IY68" s="5">
        <v>0</v>
      </c>
      <c r="IZ68" s="5">
        <v>0</v>
      </c>
      <c r="JA68" s="5">
        <v>0</v>
      </c>
      <c r="JB68" s="5">
        <v>0</v>
      </c>
      <c r="JC68" s="5">
        <v>0</v>
      </c>
      <c r="JD68" s="5">
        <v>0</v>
      </c>
      <c r="JE68" s="5">
        <v>0</v>
      </c>
      <c r="JF68" s="5">
        <v>0</v>
      </c>
      <c r="JG68" s="5">
        <v>0</v>
      </c>
      <c r="JH68" s="5">
        <v>0</v>
      </c>
      <c r="JI68" s="5">
        <v>0</v>
      </c>
      <c r="JJ68" s="5">
        <v>0</v>
      </c>
      <c r="JK68" s="5">
        <v>2</v>
      </c>
      <c r="JL68" s="5">
        <v>4</v>
      </c>
      <c r="JM68" s="5">
        <v>2</v>
      </c>
      <c r="JN68" s="5">
        <v>3</v>
      </c>
      <c r="JO68" s="5">
        <v>0</v>
      </c>
      <c r="JP68" s="5">
        <v>3</v>
      </c>
      <c r="JQ68" s="5">
        <v>98</v>
      </c>
      <c r="JR68" s="5">
        <v>93</v>
      </c>
      <c r="JS68" s="5">
        <v>274</v>
      </c>
      <c r="JT68" s="5">
        <v>527</v>
      </c>
      <c r="JU68" s="5">
        <v>622</v>
      </c>
      <c r="JV68" s="5">
        <v>514</v>
      </c>
      <c r="JW68" s="5">
        <v>385</v>
      </c>
      <c r="JX68" s="5">
        <v>446</v>
      </c>
      <c r="JY68" s="5" t="s">
        <v>220</v>
      </c>
      <c r="JZ68" s="5" t="s">
        <v>220</v>
      </c>
      <c r="KA68" s="5" t="s">
        <v>220</v>
      </c>
      <c r="KB68" s="5" t="s">
        <v>220</v>
      </c>
      <c r="KC68" s="5" t="s">
        <v>220</v>
      </c>
      <c r="KD68" s="5" t="s">
        <v>220</v>
      </c>
      <c r="KE68" s="5">
        <v>8689</v>
      </c>
      <c r="KF68" s="5">
        <v>9023</v>
      </c>
      <c r="KG68" s="5">
        <v>8808</v>
      </c>
      <c r="KH68" s="5">
        <v>8126</v>
      </c>
      <c r="KI68" s="5">
        <v>7688</v>
      </c>
      <c r="KJ68" s="5">
        <v>7328</v>
      </c>
      <c r="KK68" s="5">
        <v>7132</v>
      </c>
      <c r="KL68" s="5">
        <v>6278</v>
      </c>
      <c r="KM68" s="5">
        <v>5226</v>
      </c>
      <c r="KN68" s="5">
        <v>5887</v>
      </c>
      <c r="KO68" s="5">
        <v>5407</v>
      </c>
      <c r="KP68" s="5">
        <v>4287</v>
      </c>
      <c r="KQ68" s="5">
        <v>2019</v>
      </c>
      <c r="KR68" s="5">
        <v>4269</v>
      </c>
      <c r="KS68" s="5">
        <v>2129</v>
      </c>
      <c r="KT68" s="5">
        <v>1912</v>
      </c>
      <c r="KU68" s="5">
        <v>1713</v>
      </c>
      <c r="KV68" s="5">
        <v>2052</v>
      </c>
      <c r="KW68" s="5">
        <v>1731</v>
      </c>
      <c r="KX68" s="5">
        <v>2106</v>
      </c>
      <c r="KY68" s="5">
        <v>1958</v>
      </c>
      <c r="KZ68" s="5">
        <v>1915</v>
      </c>
      <c r="LA68" s="5">
        <v>2036</v>
      </c>
      <c r="LB68" s="5">
        <v>1362</v>
      </c>
      <c r="LC68" s="5">
        <v>1146</v>
      </c>
      <c r="LD68" s="5">
        <v>1498</v>
      </c>
      <c r="LE68" s="5" t="s">
        <v>220</v>
      </c>
      <c r="LF68" s="5" t="s">
        <v>220</v>
      </c>
      <c r="LG68" s="5" t="s">
        <v>220</v>
      </c>
      <c r="LH68" s="5" t="s">
        <v>220</v>
      </c>
      <c r="LI68" s="5" t="s">
        <v>220</v>
      </c>
      <c r="LJ68" s="5" t="s">
        <v>220</v>
      </c>
      <c r="LK68" s="5">
        <v>51</v>
      </c>
      <c r="LL68" s="5">
        <v>141</v>
      </c>
      <c r="LM68" s="5">
        <v>172</v>
      </c>
      <c r="LN68" s="5">
        <v>118</v>
      </c>
      <c r="LO68" s="5">
        <v>338</v>
      </c>
      <c r="LP68" s="5">
        <v>60</v>
      </c>
      <c r="LQ68" s="5">
        <v>38</v>
      </c>
      <c r="LR68" s="5">
        <v>75</v>
      </c>
      <c r="LS68" s="5">
        <v>159</v>
      </c>
      <c r="LT68" s="5">
        <v>134</v>
      </c>
      <c r="LU68" s="5">
        <v>114</v>
      </c>
      <c r="LV68" s="5">
        <v>79</v>
      </c>
      <c r="LW68" s="5">
        <v>87</v>
      </c>
      <c r="LX68" s="5">
        <v>121</v>
      </c>
      <c r="LY68" s="5">
        <v>93</v>
      </c>
      <c r="LZ68" s="5">
        <v>94</v>
      </c>
      <c r="MA68" s="5">
        <v>120</v>
      </c>
      <c r="MB68" s="5">
        <v>80</v>
      </c>
      <c r="MC68" s="5">
        <v>101</v>
      </c>
      <c r="MD68" s="5">
        <v>123</v>
      </c>
      <c r="ME68" s="5">
        <v>158</v>
      </c>
      <c r="MF68" s="5">
        <v>34</v>
      </c>
      <c r="MG68" s="5">
        <v>157</v>
      </c>
      <c r="MH68" s="5">
        <v>83</v>
      </c>
      <c r="MI68" s="5">
        <v>72</v>
      </c>
      <c r="MJ68" s="5">
        <v>49</v>
      </c>
      <c r="MK68" s="5" t="s">
        <v>220</v>
      </c>
      <c r="ML68" s="5" t="s">
        <v>220</v>
      </c>
      <c r="MM68" s="5" t="s">
        <v>220</v>
      </c>
      <c r="MN68" s="5" t="s">
        <v>220</v>
      </c>
      <c r="MO68" s="5" t="s">
        <v>220</v>
      </c>
      <c r="MP68" s="5" t="s">
        <v>220</v>
      </c>
      <c r="MQ68" s="5">
        <v>34</v>
      </c>
      <c r="MR68" s="5">
        <v>27</v>
      </c>
      <c r="MS68" s="5">
        <v>25</v>
      </c>
      <c r="MT68" s="5">
        <v>20</v>
      </c>
      <c r="MU68" s="5">
        <v>17</v>
      </c>
      <c r="MV68" s="5">
        <v>48</v>
      </c>
      <c r="MW68" s="5">
        <v>24</v>
      </c>
      <c r="MX68" s="5">
        <v>21</v>
      </c>
      <c r="MY68" s="5">
        <v>18</v>
      </c>
      <c r="MZ68" s="5">
        <v>18</v>
      </c>
      <c r="NA68" s="5">
        <v>18</v>
      </c>
      <c r="NB68" s="5">
        <v>20</v>
      </c>
      <c r="NC68" s="5">
        <v>20</v>
      </c>
      <c r="ND68" s="5">
        <v>15</v>
      </c>
      <c r="NE68" s="5" t="s">
        <v>220</v>
      </c>
      <c r="NF68" s="5" t="s">
        <v>220</v>
      </c>
      <c r="NG68" s="5" t="s">
        <v>220</v>
      </c>
      <c r="NH68" s="5" t="s">
        <v>220</v>
      </c>
      <c r="NI68" s="5" t="s">
        <v>220</v>
      </c>
      <c r="NJ68" s="5" t="s">
        <v>220</v>
      </c>
      <c r="NK68" s="5" t="s">
        <v>220</v>
      </c>
      <c r="NL68" s="5" t="s">
        <v>220</v>
      </c>
      <c r="NM68" s="5" t="s">
        <v>220</v>
      </c>
      <c r="NN68" s="5" t="s">
        <v>220</v>
      </c>
      <c r="NO68" s="5" t="s">
        <v>220</v>
      </c>
      <c r="NP68" s="5" t="s">
        <v>220</v>
      </c>
      <c r="NQ68" s="5" t="s">
        <v>220</v>
      </c>
      <c r="NR68" s="5" t="s">
        <v>220</v>
      </c>
      <c r="NS68" s="5" t="s">
        <v>220</v>
      </c>
      <c r="NT68" s="5" t="s">
        <v>220</v>
      </c>
      <c r="NU68" s="5" t="s">
        <v>220</v>
      </c>
      <c r="NV68" s="5" t="s">
        <v>220</v>
      </c>
      <c r="NW68" s="5">
        <v>0</v>
      </c>
      <c r="NX68" s="5">
        <v>0</v>
      </c>
      <c r="NY68" s="5">
        <v>0</v>
      </c>
      <c r="NZ68" s="5">
        <v>0</v>
      </c>
      <c r="OA68" s="5">
        <v>0</v>
      </c>
      <c r="OB68" s="5">
        <v>0</v>
      </c>
      <c r="OC68" s="5">
        <v>0</v>
      </c>
      <c r="OD68" s="5">
        <v>0</v>
      </c>
      <c r="OE68" s="5">
        <v>0</v>
      </c>
      <c r="OF68" s="5">
        <v>0</v>
      </c>
      <c r="OG68" s="5">
        <v>0</v>
      </c>
      <c r="OH68" s="5">
        <v>0</v>
      </c>
      <c r="OI68" s="5">
        <v>0</v>
      </c>
      <c r="OJ68" s="5">
        <v>0</v>
      </c>
      <c r="OK68" s="5" t="s">
        <v>220</v>
      </c>
      <c r="OL68" s="5" t="s">
        <v>220</v>
      </c>
      <c r="OM68" s="5" t="s">
        <v>220</v>
      </c>
      <c r="ON68" s="5" t="s">
        <v>220</v>
      </c>
      <c r="OO68" s="5" t="s">
        <v>220</v>
      </c>
      <c r="OP68" s="5" t="s">
        <v>220</v>
      </c>
      <c r="OQ68" s="5" t="s">
        <v>220</v>
      </c>
      <c r="OR68" s="5" t="s">
        <v>220</v>
      </c>
      <c r="OS68" s="5" t="s">
        <v>220</v>
      </c>
      <c r="OT68" s="5" t="s">
        <v>220</v>
      </c>
      <c r="OU68" s="5" t="s">
        <v>220</v>
      </c>
      <c r="OV68" s="5" t="s">
        <v>220</v>
      </c>
      <c r="OW68" s="5" t="s">
        <v>220</v>
      </c>
      <c r="OX68" s="5" t="s">
        <v>220</v>
      </c>
      <c r="OY68" s="5" t="s">
        <v>220</v>
      </c>
      <c r="OZ68" s="5" t="s">
        <v>220</v>
      </c>
      <c r="PA68" s="5" t="s">
        <v>220</v>
      </c>
      <c r="PB68" s="5" t="s">
        <v>220</v>
      </c>
      <c r="PC68" s="5">
        <v>1434</v>
      </c>
      <c r="PD68" s="5">
        <v>1444</v>
      </c>
      <c r="PE68" s="5">
        <v>1342</v>
      </c>
      <c r="PF68" s="5">
        <v>1309</v>
      </c>
      <c r="PG68" s="5">
        <v>1482</v>
      </c>
      <c r="PH68" s="5">
        <v>1332</v>
      </c>
      <c r="PI68" s="5">
        <v>1210</v>
      </c>
      <c r="PJ68" s="5">
        <v>1155</v>
      </c>
      <c r="PK68" s="5">
        <v>928</v>
      </c>
      <c r="PL68" s="5">
        <v>1088</v>
      </c>
      <c r="PM68" s="5">
        <v>1047</v>
      </c>
      <c r="PN68" s="5">
        <v>1065</v>
      </c>
      <c r="PO68" s="5">
        <v>877</v>
      </c>
      <c r="PP68" s="5">
        <v>877</v>
      </c>
      <c r="PQ68" s="5">
        <v>935</v>
      </c>
      <c r="PR68" s="5">
        <v>920</v>
      </c>
      <c r="PS68" s="5">
        <v>1038</v>
      </c>
      <c r="PT68" s="5">
        <v>957</v>
      </c>
      <c r="PU68" s="5">
        <v>795</v>
      </c>
      <c r="PV68" s="5">
        <v>838</v>
      </c>
      <c r="PW68" s="5">
        <v>657</v>
      </c>
      <c r="PX68" s="5">
        <v>718</v>
      </c>
      <c r="PY68" s="5">
        <v>705</v>
      </c>
      <c r="PZ68" s="5">
        <v>677</v>
      </c>
      <c r="QA68" s="5">
        <v>669</v>
      </c>
      <c r="QB68" s="5">
        <v>616</v>
      </c>
      <c r="QC68" s="5" t="s">
        <v>220</v>
      </c>
      <c r="QD68" s="5" t="s">
        <v>220</v>
      </c>
      <c r="QE68" s="5" t="s">
        <v>220</v>
      </c>
      <c r="QF68" s="5" t="s">
        <v>220</v>
      </c>
      <c r="QG68" s="5" t="s">
        <v>220</v>
      </c>
      <c r="QH68" s="5" t="s">
        <v>220</v>
      </c>
      <c r="QI68" s="5">
        <v>3364</v>
      </c>
      <c r="QJ68" s="5">
        <v>3234</v>
      </c>
      <c r="QK68" s="5">
        <v>3021</v>
      </c>
      <c r="QL68" s="5">
        <v>2405</v>
      </c>
      <c r="QM68" s="5">
        <v>2198</v>
      </c>
      <c r="QN68" s="5">
        <v>2627</v>
      </c>
      <c r="QO68" s="5">
        <v>2108</v>
      </c>
      <c r="QP68" s="5">
        <v>2037</v>
      </c>
      <c r="QQ68" s="5">
        <v>1650</v>
      </c>
      <c r="QR68" s="5">
        <v>1001</v>
      </c>
      <c r="QS68" s="5">
        <v>810</v>
      </c>
      <c r="QT68" s="5">
        <v>876</v>
      </c>
      <c r="QU68" s="5">
        <v>930</v>
      </c>
      <c r="QV68" s="5">
        <v>848</v>
      </c>
      <c r="QW68" s="5">
        <v>803</v>
      </c>
      <c r="QX68" s="5">
        <v>672</v>
      </c>
      <c r="QY68" s="5">
        <v>704</v>
      </c>
      <c r="QZ68" s="5">
        <v>796</v>
      </c>
      <c r="RA68" s="5">
        <v>852</v>
      </c>
      <c r="RB68" s="5">
        <v>658</v>
      </c>
      <c r="RC68" s="5">
        <v>734</v>
      </c>
      <c r="RD68" s="5">
        <v>567</v>
      </c>
      <c r="RE68" s="5">
        <v>745</v>
      </c>
      <c r="RF68" s="5">
        <v>724</v>
      </c>
      <c r="RG68" s="5">
        <v>669</v>
      </c>
      <c r="RH68" s="5">
        <v>595</v>
      </c>
      <c r="RI68" s="5" t="s">
        <v>220</v>
      </c>
      <c r="RJ68" s="5" t="s">
        <v>220</v>
      </c>
      <c r="RK68" s="5" t="s">
        <v>220</v>
      </c>
      <c r="RL68" s="5" t="s">
        <v>220</v>
      </c>
      <c r="RM68" s="5" t="s">
        <v>220</v>
      </c>
      <c r="RN68" s="5" t="s">
        <v>220</v>
      </c>
      <c r="RO68" s="5">
        <v>4089</v>
      </c>
      <c r="RP68" s="5">
        <v>3651</v>
      </c>
      <c r="RQ68" s="5">
        <v>2810</v>
      </c>
      <c r="RR68" s="5">
        <v>3067</v>
      </c>
      <c r="RS68" s="5">
        <v>3619</v>
      </c>
      <c r="RT68" s="5">
        <v>3084</v>
      </c>
      <c r="RU68" s="5">
        <v>2895</v>
      </c>
      <c r="RV68" s="5">
        <v>2764</v>
      </c>
      <c r="RW68" s="5">
        <v>2552</v>
      </c>
      <c r="RX68" s="5">
        <v>2583</v>
      </c>
      <c r="RY68" s="5">
        <v>2448</v>
      </c>
      <c r="RZ68" s="5">
        <v>2617</v>
      </c>
      <c r="SA68" s="5">
        <v>2293</v>
      </c>
      <c r="SB68" s="5">
        <v>2593</v>
      </c>
      <c r="SC68" s="5">
        <v>2012</v>
      </c>
      <c r="SD68" s="5">
        <v>1552</v>
      </c>
      <c r="SE68" s="5">
        <v>1431</v>
      </c>
      <c r="SF68" s="5">
        <v>953</v>
      </c>
      <c r="SG68" s="5">
        <v>1293</v>
      </c>
      <c r="SH68" s="5">
        <v>979</v>
      </c>
      <c r="SI68" s="5">
        <v>929</v>
      </c>
      <c r="SJ68" s="5">
        <v>1117</v>
      </c>
      <c r="SK68" s="5">
        <v>1140</v>
      </c>
      <c r="SL68" s="5">
        <v>1242</v>
      </c>
      <c r="SM68" s="5">
        <v>1266</v>
      </c>
      <c r="SN68" s="5">
        <v>1206</v>
      </c>
      <c r="SO68" s="5" t="s">
        <v>220</v>
      </c>
      <c r="SP68" s="5" t="s">
        <v>220</v>
      </c>
      <c r="SQ68" s="5" t="s">
        <v>220</v>
      </c>
      <c r="SR68" s="5" t="s">
        <v>220</v>
      </c>
      <c r="SS68" s="5" t="s">
        <v>220</v>
      </c>
      <c r="ST68" s="5" t="s">
        <v>220</v>
      </c>
      <c r="SU68" s="5">
        <v>5963</v>
      </c>
      <c r="SV68" s="5">
        <v>5148</v>
      </c>
      <c r="SW68" s="5">
        <v>4203</v>
      </c>
      <c r="SX68" s="5">
        <v>3739</v>
      </c>
      <c r="SY68" s="5">
        <v>4772</v>
      </c>
      <c r="SZ68" s="5">
        <v>3733</v>
      </c>
      <c r="TA68" s="5">
        <v>3924</v>
      </c>
      <c r="TB68" s="5">
        <v>3521</v>
      </c>
      <c r="TC68" s="5">
        <v>3273</v>
      </c>
      <c r="TD68" s="5">
        <v>2142</v>
      </c>
      <c r="TE68" s="5">
        <v>1287</v>
      </c>
      <c r="TF68" s="5">
        <v>904</v>
      </c>
      <c r="TG68" s="5">
        <v>1063</v>
      </c>
      <c r="TH68" s="5">
        <v>1005</v>
      </c>
      <c r="TI68" s="5">
        <v>1522</v>
      </c>
      <c r="TJ68" s="5">
        <v>2038</v>
      </c>
      <c r="TK68" s="5">
        <v>1878</v>
      </c>
      <c r="TL68" s="5">
        <v>1644</v>
      </c>
      <c r="TM68" s="5">
        <v>2038</v>
      </c>
      <c r="TN68" s="5">
        <v>2167</v>
      </c>
      <c r="TO68" s="5">
        <v>1967</v>
      </c>
      <c r="TP68" s="5">
        <v>1126</v>
      </c>
      <c r="TQ68" s="5">
        <v>881</v>
      </c>
      <c r="TR68" s="5">
        <v>821</v>
      </c>
      <c r="TS68" s="5">
        <v>1168</v>
      </c>
      <c r="TT68" s="5">
        <v>740</v>
      </c>
      <c r="TU68" s="5" t="s">
        <v>220</v>
      </c>
      <c r="TV68" s="5" t="s">
        <v>220</v>
      </c>
      <c r="TW68" s="5" t="s">
        <v>220</v>
      </c>
      <c r="TX68" s="5" t="s">
        <v>220</v>
      </c>
      <c r="TY68" s="5" t="s">
        <v>220</v>
      </c>
      <c r="TZ68" s="5" t="s">
        <v>220</v>
      </c>
      <c r="UA68" s="5">
        <v>52</v>
      </c>
      <c r="UB68" s="5">
        <v>46</v>
      </c>
      <c r="UC68" s="5">
        <v>0</v>
      </c>
      <c r="UD68" s="5">
        <v>993</v>
      </c>
      <c r="UE68" s="5">
        <v>1201</v>
      </c>
      <c r="UF68" s="5">
        <v>1013</v>
      </c>
      <c r="UG68" s="5">
        <v>619</v>
      </c>
      <c r="UH68" s="5">
        <v>549</v>
      </c>
      <c r="UI68" s="5">
        <v>499</v>
      </c>
      <c r="UJ68" s="5">
        <v>358</v>
      </c>
      <c r="UK68" s="5">
        <v>242</v>
      </c>
      <c r="UL68" s="5">
        <v>80</v>
      </c>
      <c r="UM68" s="5">
        <v>57</v>
      </c>
      <c r="UN68" s="5">
        <v>83</v>
      </c>
      <c r="UO68" s="5">
        <v>138</v>
      </c>
      <c r="UP68" s="5">
        <v>128</v>
      </c>
      <c r="UQ68" s="5">
        <v>129</v>
      </c>
      <c r="UR68" s="5">
        <v>36</v>
      </c>
      <c r="US68" s="5">
        <v>36</v>
      </c>
      <c r="UT68" s="5">
        <v>39</v>
      </c>
      <c r="UU68" s="5">
        <v>66</v>
      </c>
      <c r="UV68" s="5">
        <v>32</v>
      </c>
      <c r="UW68" s="5">
        <v>51</v>
      </c>
      <c r="UX68" s="5">
        <v>55</v>
      </c>
      <c r="UY68" s="5">
        <v>50</v>
      </c>
      <c r="UZ68" s="5">
        <v>75</v>
      </c>
      <c r="VA68" s="5" t="s">
        <v>220</v>
      </c>
      <c r="VB68" s="5" t="s">
        <v>220</v>
      </c>
      <c r="VC68" s="5" t="s">
        <v>220</v>
      </c>
      <c r="VD68" s="5" t="s">
        <v>220</v>
      </c>
      <c r="VE68" s="5" t="s">
        <v>220</v>
      </c>
      <c r="VF68" s="5" t="s">
        <v>220</v>
      </c>
      <c r="VG68" s="5">
        <v>6467</v>
      </c>
      <c r="VH68" s="5">
        <v>6104</v>
      </c>
      <c r="VI68" s="5">
        <v>5852</v>
      </c>
      <c r="VJ68" s="5">
        <v>5464</v>
      </c>
      <c r="VK68" s="5">
        <v>5319</v>
      </c>
      <c r="VL68" s="5">
        <v>5385</v>
      </c>
      <c r="VM68" s="5">
        <v>4913</v>
      </c>
      <c r="VN68" s="5">
        <v>5424</v>
      </c>
      <c r="VO68" s="5">
        <v>5225</v>
      </c>
      <c r="VP68" s="5">
        <v>4766</v>
      </c>
      <c r="VQ68" s="5">
        <v>6500</v>
      </c>
      <c r="VR68" s="5">
        <v>5355</v>
      </c>
      <c r="VS68" s="5">
        <v>4251</v>
      </c>
      <c r="VT68" s="5">
        <v>4268</v>
      </c>
      <c r="VU68" s="5">
        <v>3979</v>
      </c>
      <c r="VV68" s="5">
        <v>3932</v>
      </c>
      <c r="VW68" s="5">
        <v>4040</v>
      </c>
      <c r="VX68" s="5">
        <v>3343</v>
      </c>
      <c r="VY68" s="5">
        <v>3566</v>
      </c>
      <c r="VZ68" s="5">
        <v>3943</v>
      </c>
      <c r="WA68" s="5">
        <v>4687</v>
      </c>
      <c r="WB68" s="5">
        <v>3947</v>
      </c>
      <c r="WC68" s="5">
        <v>2847</v>
      </c>
      <c r="WD68" s="5">
        <v>3161</v>
      </c>
      <c r="WE68" s="5">
        <v>2525</v>
      </c>
      <c r="WF68" s="5">
        <v>2753</v>
      </c>
      <c r="WG68" s="5" t="s">
        <v>220</v>
      </c>
      <c r="WH68" s="5" t="s">
        <v>220</v>
      </c>
      <c r="WI68" s="5" t="s">
        <v>220</v>
      </c>
      <c r="WJ68" s="5" t="s">
        <v>220</v>
      </c>
      <c r="WK68" s="5" t="s">
        <v>220</v>
      </c>
      <c r="WL68" s="5" t="s">
        <v>220</v>
      </c>
      <c r="WM68" s="5">
        <v>95</v>
      </c>
      <c r="WN68" s="5">
        <v>76</v>
      </c>
      <c r="WO68" s="5">
        <v>76</v>
      </c>
      <c r="WP68" s="5">
        <v>82</v>
      </c>
      <c r="WQ68" s="5">
        <v>79</v>
      </c>
      <c r="WR68" s="5">
        <v>71</v>
      </c>
      <c r="WS68" s="5">
        <v>47</v>
      </c>
      <c r="WT68" s="5">
        <v>42</v>
      </c>
      <c r="WU68" s="5">
        <v>11</v>
      </c>
      <c r="WV68" s="5">
        <v>11</v>
      </c>
      <c r="WW68" s="5">
        <v>11</v>
      </c>
      <c r="WX68" s="5">
        <v>10</v>
      </c>
      <c r="WY68" s="5">
        <v>21</v>
      </c>
      <c r="WZ68" s="5">
        <v>9</v>
      </c>
      <c r="XA68" s="5">
        <v>32</v>
      </c>
      <c r="XB68" s="5">
        <v>41</v>
      </c>
      <c r="XC68" s="5">
        <v>41</v>
      </c>
      <c r="XD68" s="5">
        <v>45</v>
      </c>
      <c r="XE68" s="5">
        <v>37</v>
      </c>
      <c r="XF68" s="5">
        <v>45</v>
      </c>
      <c r="XG68" s="5">
        <v>91</v>
      </c>
      <c r="XH68" s="5">
        <v>112</v>
      </c>
      <c r="XI68" s="5">
        <v>106</v>
      </c>
      <c r="XJ68" s="5">
        <v>119</v>
      </c>
      <c r="XK68" s="5">
        <v>111</v>
      </c>
      <c r="XL68" s="5">
        <v>93</v>
      </c>
      <c r="XM68" s="5" t="s">
        <v>220</v>
      </c>
      <c r="XN68" s="5" t="s">
        <v>220</v>
      </c>
      <c r="XO68" s="5" t="s">
        <v>220</v>
      </c>
      <c r="XP68" s="5" t="s">
        <v>220</v>
      </c>
      <c r="XQ68" s="5" t="s">
        <v>220</v>
      </c>
      <c r="XR68" s="5" t="s">
        <v>220</v>
      </c>
      <c r="XS68" s="2">
        <v>6374</v>
      </c>
      <c r="XT68" s="3" t="s">
        <v>222</v>
      </c>
      <c r="XU68" s="3" t="s">
        <v>222</v>
      </c>
      <c r="XV68" s="3" t="s">
        <v>221</v>
      </c>
      <c r="XW68" s="3" t="s">
        <v>221</v>
      </c>
      <c r="XX68" s="3" t="s">
        <v>222</v>
      </c>
      <c r="XY68" s="3" t="s">
        <v>222</v>
      </c>
      <c r="XZ68" s="3" t="s">
        <v>261</v>
      </c>
    </row>
    <row r="69" spans="1:650" x14ac:dyDescent="0.3">
      <c r="A69" s="1" t="s">
        <v>67</v>
      </c>
      <c r="B69" s="2">
        <v>4056997</v>
      </c>
      <c r="C69" s="5">
        <v>307201</v>
      </c>
      <c r="D69" s="5">
        <v>169047</v>
      </c>
      <c r="E69" s="5">
        <v>153997</v>
      </c>
      <c r="F69" s="5">
        <v>135282</v>
      </c>
      <c r="G69" s="5">
        <v>79924</v>
      </c>
      <c r="H69" s="5">
        <v>69028</v>
      </c>
      <c r="I69" s="5">
        <v>175984</v>
      </c>
      <c r="J69" s="5">
        <v>233442</v>
      </c>
      <c r="K69" s="5">
        <v>206912</v>
      </c>
      <c r="L69" s="5">
        <v>61960</v>
      </c>
      <c r="M69" s="5">
        <v>57830</v>
      </c>
      <c r="N69" s="5">
        <v>22019</v>
      </c>
      <c r="O69" s="5">
        <v>45325</v>
      </c>
      <c r="P69" s="5">
        <v>-53485</v>
      </c>
      <c r="Q69" s="5">
        <v>-190480</v>
      </c>
      <c r="R69" s="5">
        <v>8700</v>
      </c>
      <c r="S69" s="5">
        <v>478255</v>
      </c>
      <c r="T69" s="5">
        <v>132151</v>
      </c>
      <c r="U69" s="5">
        <v>21312</v>
      </c>
      <c r="V69" s="5">
        <v>67029</v>
      </c>
      <c r="W69" s="5">
        <v>26026</v>
      </c>
      <c r="X69" s="5">
        <v>58139</v>
      </c>
      <c r="Y69" s="5">
        <v>15808</v>
      </c>
      <c r="Z69" s="5">
        <v>25728</v>
      </c>
      <c r="AA69" s="5">
        <v>31323</v>
      </c>
      <c r="AB69" s="5">
        <v>17893</v>
      </c>
      <c r="AC69" s="5">
        <v>87143</v>
      </c>
      <c r="AD69" s="5">
        <v>14134</v>
      </c>
      <c r="AE69" s="5">
        <v>13466</v>
      </c>
      <c r="AF69" s="5">
        <v>13537</v>
      </c>
      <c r="AG69" s="5">
        <v>1006</v>
      </c>
      <c r="AH69" s="5">
        <v>733</v>
      </c>
      <c r="AI69" s="5">
        <v>2927765</v>
      </c>
      <c r="AJ69" s="5">
        <v>2349919</v>
      </c>
      <c r="AK69" s="5">
        <v>1213321</v>
      </c>
      <c r="AL69" s="5">
        <v>2757031</v>
      </c>
      <c r="AM69" s="5">
        <v>1382309</v>
      </c>
      <c r="AN69" s="5">
        <v>1928283</v>
      </c>
      <c r="AO69" s="5">
        <v>2325822</v>
      </c>
      <c r="AP69" s="5">
        <v>2865713</v>
      </c>
      <c r="AQ69" s="5">
        <v>1734360</v>
      </c>
      <c r="AR69" s="5">
        <v>227723</v>
      </c>
      <c r="AS69" s="5">
        <v>1758874</v>
      </c>
      <c r="AT69" s="5">
        <v>702139</v>
      </c>
      <c r="AU69" s="5">
        <v>1061588</v>
      </c>
      <c r="AV69" s="5">
        <v>348060</v>
      </c>
      <c r="AW69" s="5">
        <v>1379642</v>
      </c>
      <c r="AX69" s="5">
        <v>308879</v>
      </c>
      <c r="AY69" s="5">
        <v>721037</v>
      </c>
      <c r="AZ69" s="5">
        <v>624963</v>
      </c>
      <c r="BA69" s="5">
        <v>315107</v>
      </c>
      <c r="BB69" s="5">
        <v>209612</v>
      </c>
      <c r="BC69" s="5">
        <v>63257</v>
      </c>
      <c r="BD69" s="5">
        <v>41578</v>
      </c>
      <c r="BE69" s="5">
        <v>167091</v>
      </c>
      <c r="BF69" s="5">
        <v>80133</v>
      </c>
      <c r="BG69" s="5">
        <v>127937</v>
      </c>
      <c r="BH69" s="5">
        <v>612101</v>
      </c>
      <c r="BI69" s="5">
        <v>649919</v>
      </c>
      <c r="BJ69" s="5">
        <v>181979</v>
      </c>
      <c r="BK69" s="5">
        <v>399098</v>
      </c>
      <c r="BL69" s="5">
        <v>172652</v>
      </c>
      <c r="BM69" s="5">
        <v>210590</v>
      </c>
      <c r="BN69" s="5">
        <v>240076</v>
      </c>
      <c r="BO69" s="5">
        <v>943031</v>
      </c>
      <c r="BP69" s="5">
        <v>453975</v>
      </c>
      <c r="BQ69" s="5">
        <v>359278</v>
      </c>
      <c r="BR69" s="5">
        <v>450157</v>
      </c>
      <c r="BS69" s="5">
        <v>347636</v>
      </c>
      <c r="BT69" s="5">
        <v>290960</v>
      </c>
      <c r="BU69" s="5">
        <v>158259</v>
      </c>
      <c r="BV69" s="5">
        <v>193147</v>
      </c>
      <c r="BW69" s="5">
        <v>259370</v>
      </c>
      <c r="BX69" s="5">
        <v>122869</v>
      </c>
      <c r="BY69" s="5">
        <v>315751</v>
      </c>
      <c r="BZ69" s="5">
        <v>241165</v>
      </c>
      <c r="CA69" s="5">
        <v>158029</v>
      </c>
      <c r="CB69" s="5">
        <v>229028</v>
      </c>
      <c r="CC69" s="5">
        <v>149785</v>
      </c>
      <c r="CD69" s="5">
        <v>117250</v>
      </c>
      <c r="CE69" s="5">
        <v>123304</v>
      </c>
      <c r="CF69" s="5">
        <v>100910</v>
      </c>
      <c r="CG69" s="5">
        <v>122692</v>
      </c>
      <c r="CH69" s="5">
        <v>91421</v>
      </c>
      <c r="CI69" s="5">
        <v>70213</v>
      </c>
      <c r="CJ69" s="5">
        <v>33889</v>
      </c>
      <c r="CK69" s="5">
        <v>53526</v>
      </c>
      <c r="CL69" s="5">
        <v>127228</v>
      </c>
      <c r="CM69" s="5">
        <v>58398</v>
      </c>
      <c r="CN69" s="5">
        <v>141113</v>
      </c>
      <c r="CO69" s="5">
        <v>140091</v>
      </c>
      <c r="CP69" s="5">
        <v>75226</v>
      </c>
      <c r="CQ69" s="5">
        <v>60163</v>
      </c>
      <c r="CR69" s="5">
        <v>63392</v>
      </c>
      <c r="CS69" s="5">
        <v>53373</v>
      </c>
      <c r="CT69" s="5">
        <v>93716</v>
      </c>
      <c r="CU69" s="5">
        <v>1733466</v>
      </c>
      <c r="CV69" s="5">
        <v>1602529</v>
      </c>
      <c r="CW69" s="5">
        <v>1455591</v>
      </c>
      <c r="CX69" s="5">
        <v>1205032</v>
      </c>
      <c r="CY69" s="5">
        <v>1085860</v>
      </c>
      <c r="CZ69" s="5">
        <v>737597</v>
      </c>
      <c r="DA69" s="5">
        <v>581682</v>
      </c>
      <c r="DB69" s="5">
        <v>668540</v>
      </c>
      <c r="DC69" s="5">
        <v>585858</v>
      </c>
      <c r="DD69" s="5">
        <v>484257</v>
      </c>
      <c r="DE69" s="5">
        <v>461621</v>
      </c>
      <c r="DF69" s="5">
        <v>516337</v>
      </c>
      <c r="DG69" s="5">
        <v>586437</v>
      </c>
      <c r="DH69" s="5">
        <v>681743</v>
      </c>
      <c r="DI69" s="5">
        <v>581064</v>
      </c>
      <c r="DJ69" s="5">
        <v>471659</v>
      </c>
      <c r="DK69" s="5">
        <v>519718</v>
      </c>
      <c r="DL69" s="5">
        <v>493408</v>
      </c>
      <c r="DM69" s="5">
        <v>446966</v>
      </c>
      <c r="DN69" s="5">
        <v>465246</v>
      </c>
      <c r="DO69" s="5">
        <v>368449</v>
      </c>
      <c r="DP69" s="5">
        <v>344669</v>
      </c>
      <c r="DQ69" s="5">
        <v>288652</v>
      </c>
      <c r="DR69" s="5">
        <v>261517</v>
      </c>
      <c r="DS69" s="5">
        <v>254624</v>
      </c>
      <c r="DT69" s="5">
        <v>268311</v>
      </c>
      <c r="DU69" s="5">
        <v>295925</v>
      </c>
      <c r="DV69" s="5">
        <v>324065</v>
      </c>
      <c r="DW69" s="5">
        <v>351414</v>
      </c>
      <c r="DX69" s="5">
        <v>405914</v>
      </c>
      <c r="DY69" s="5">
        <v>355447</v>
      </c>
      <c r="DZ69" s="5">
        <v>266995</v>
      </c>
      <c r="EA69" s="5">
        <v>231045</v>
      </c>
      <c r="EB69" s="5">
        <v>227053</v>
      </c>
      <c r="EC69" s="5">
        <v>246931</v>
      </c>
      <c r="ED69" s="5">
        <v>210956</v>
      </c>
      <c r="EE69" s="5">
        <v>192772</v>
      </c>
      <c r="EF69" s="5">
        <v>128367</v>
      </c>
      <c r="EG69" s="5">
        <v>90804</v>
      </c>
      <c r="EH69" s="5">
        <v>153514</v>
      </c>
      <c r="EI69" s="5">
        <v>73907</v>
      </c>
      <c r="EJ69" s="5">
        <v>48357</v>
      </c>
      <c r="EK69" s="5">
        <v>57962</v>
      </c>
      <c r="EL69" s="5">
        <v>60082</v>
      </c>
      <c r="EM69" s="5">
        <v>59009</v>
      </c>
      <c r="EN69" s="5">
        <v>48904</v>
      </c>
      <c r="EO69" s="5">
        <v>88358</v>
      </c>
      <c r="EP69" s="5">
        <v>39835</v>
      </c>
      <c r="EQ69" s="5">
        <v>60090</v>
      </c>
      <c r="ER69" s="5">
        <v>75897</v>
      </c>
      <c r="ES69" s="5">
        <v>86310</v>
      </c>
      <c r="ET69" s="5">
        <v>80524</v>
      </c>
      <c r="EU69" s="5">
        <v>109554</v>
      </c>
      <c r="EV69" s="5">
        <v>81807</v>
      </c>
      <c r="EW69" s="5">
        <v>85369</v>
      </c>
      <c r="EX69" s="5">
        <v>71011</v>
      </c>
      <c r="EY69" s="5">
        <v>73863</v>
      </c>
      <c r="EZ69" s="5">
        <v>83686</v>
      </c>
      <c r="FA69" s="5">
        <v>87023</v>
      </c>
      <c r="FB69" s="5">
        <v>189249</v>
      </c>
      <c r="FC69" s="5">
        <v>72178</v>
      </c>
      <c r="FD69" s="5">
        <v>119004</v>
      </c>
      <c r="FE69" s="5">
        <v>128706</v>
      </c>
      <c r="FF69" s="5">
        <v>47679</v>
      </c>
      <c r="FG69" s="5">
        <v>0</v>
      </c>
      <c r="FH69" s="5">
        <v>0</v>
      </c>
      <c r="FI69" s="5">
        <v>0</v>
      </c>
      <c r="FJ69" s="5">
        <v>0</v>
      </c>
      <c r="FK69" s="5">
        <v>0</v>
      </c>
      <c r="FL69" s="5">
        <v>0</v>
      </c>
      <c r="FM69" s="5">
        <v>0</v>
      </c>
      <c r="FN69" s="5">
        <v>0</v>
      </c>
      <c r="FO69" s="5">
        <v>0</v>
      </c>
      <c r="FP69" s="5">
        <v>0</v>
      </c>
      <c r="FQ69" s="5">
        <v>0</v>
      </c>
      <c r="FR69" s="5">
        <v>0</v>
      </c>
      <c r="FS69" s="5">
        <v>0</v>
      </c>
      <c r="FT69" s="5">
        <v>0</v>
      </c>
      <c r="FU69" s="5" t="s">
        <v>220</v>
      </c>
      <c r="FV69" s="5" t="s">
        <v>220</v>
      </c>
      <c r="FW69" s="5" t="s">
        <v>220</v>
      </c>
      <c r="FX69" s="5" t="s">
        <v>220</v>
      </c>
      <c r="FY69" s="5" t="s">
        <v>220</v>
      </c>
      <c r="FZ69" s="5" t="s">
        <v>220</v>
      </c>
      <c r="GA69" s="5" t="s">
        <v>220</v>
      </c>
      <c r="GB69" s="5" t="s">
        <v>220</v>
      </c>
      <c r="GC69" s="5" t="s">
        <v>220</v>
      </c>
      <c r="GD69" s="5" t="s">
        <v>220</v>
      </c>
      <c r="GE69" s="5" t="s">
        <v>220</v>
      </c>
      <c r="GF69" s="5" t="s">
        <v>220</v>
      </c>
      <c r="GG69" s="5" t="s">
        <v>220</v>
      </c>
      <c r="GH69" s="5" t="s">
        <v>220</v>
      </c>
      <c r="GI69" s="5" t="s">
        <v>220</v>
      </c>
      <c r="GJ69" s="5" t="s">
        <v>220</v>
      </c>
      <c r="GK69" s="5" t="s">
        <v>220</v>
      </c>
      <c r="GL69" s="5" t="s">
        <v>220</v>
      </c>
      <c r="GM69" s="5">
        <v>5962881</v>
      </c>
      <c r="GN69" s="5">
        <v>4981208</v>
      </c>
      <c r="GO69" s="5">
        <v>3430062</v>
      </c>
      <c r="GP69" s="5">
        <v>4758459</v>
      </c>
      <c r="GQ69" s="5">
        <v>3050526</v>
      </c>
      <c r="GR69" s="5">
        <v>3192210</v>
      </c>
      <c r="GS69" s="5">
        <v>3332551</v>
      </c>
      <c r="GT69" s="5">
        <v>4114356</v>
      </c>
      <c r="GU69" s="5">
        <v>2860408</v>
      </c>
      <c r="GV69" s="5">
        <v>945166</v>
      </c>
      <c r="GW69" s="5">
        <v>2652039</v>
      </c>
      <c r="GX69" s="5">
        <v>1541742</v>
      </c>
      <c r="GY69" s="5">
        <v>1910388</v>
      </c>
      <c r="GZ69" s="5">
        <v>1254250</v>
      </c>
      <c r="HA69" s="5">
        <v>2008369</v>
      </c>
      <c r="HB69" s="5">
        <v>967183</v>
      </c>
      <c r="HC69" s="5">
        <v>1902404</v>
      </c>
      <c r="HD69" s="5">
        <v>1425330</v>
      </c>
      <c r="HE69" s="5">
        <v>992388</v>
      </c>
      <c r="HF69" s="5">
        <v>913831</v>
      </c>
      <c r="HG69" s="5">
        <v>637499</v>
      </c>
      <c r="HH69" s="5">
        <v>560081</v>
      </c>
      <c r="HI69" s="5">
        <v>610446</v>
      </c>
      <c r="HJ69" s="5">
        <v>565616</v>
      </c>
      <c r="HK69" s="5">
        <v>642545</v>
      </c>
      <c r="HL69" s="5">
        <v>1256002</v>
      </c>
      <c r="HM69" s="5">
        <v>1506691</v>
      </c>
      <c r="HN69" s="5">
        <v>784653</v>
      </c>
      <c r="HO69" s="5">
        <v>1038982</v>
      </c>
      <c r="HP69" s="5">
        <v>774499</v>
      </c>
      <c r="HQ69" s="5">
        <v>749121</v>
      </c>
      <c r="HR69" s="5">
        <v>649199</v>
      </c>
      <c r="HS69" s="5">
        <v>3733385</v>
      </c>
      <c r="HT69" s="5">
        <v>3723979</v>
      </c>
      <c r="HU69" s="5">
        <v>3946683</v>
      </c>
      <c r="HV69" s="5">
        <v>3681707</v>
      </c>
      <c r="HW69" s="5">
        <v>4568235</v>
      </c>
      <c r="HX69" s="5">
        <v>4558165</v>
      </c>
      <c r="HY69" s="5">
        <v>4121704</v>
      </c>
      <c r="HZ69" s="5">
        <v>4614022</v>
      </c>
      <c r="IA69" s="5">
        <v>5335619</v>
      </c>
      <c r="IB69" s="5">
        <v>5329775</v>
      </c>
      <c r="IC69" s="5">
        <v>6539195</v>
      </c>
      <c r="ID69" s="5">
        <v>7073848</v>
      </c>
      <c r="IE69" s="5">
        <v>7029207</v>
      </c>
      <c r="IF69" s="5">
        <v>7406435</v>
      </c>
      <c r="IG69" s="5">
        <v>5111765</v>
      </c>
      <c r="IH69" s="5">
        <v>4643167</v>
      </c>
      <c r="II69" s="5">
        <v>4226624</v>
      </c>
      <c r="IJ69" s="5">
        <v>3499427</v>
      </c>
      <c r="IK69" s="5">
        <v>3673753</v>
      </c>
      <c r="IL69" s="5">
        <v>2707808</v>
      </c>
      <c r="IM69" s="5">
        <v>2443665</v>
      </c>
      <c r="IN69" s="5">
        <v>2398788</v>
      </c>
      <c r="IO69" s="5">
        <v>2423336</v>
      </c>
      <c r="IP69" s="5">
        <v>2346920</v>
      </c>
      <c r="IQ69" s="5">
        <v>1953863</v>
      </c>
      <c r="IR69" s="5">
        <v>1986617</v>
      </c>
      <c r="IS69" s="5">
        <v>2029658</v>
      </c>
      <c r="IT69" s="5">
        <v>2094812</v>
      </c>
      <c r="IU69" s="5">
        <v>2225558</v>
      </c>
      <c r="IV69" s="5">
        <v>2205210</v>
      </c>
      <c r="IW69" s="5">
        <v>2025997</v>
      </c>
      <c r="IX69" s="5">
        <v>1908600</v>
      </c>
      <c r="IY69" s="5">
        <v>197355</v>
      </c>
      <c r="IZ69" s="5">
        <v>215491</v>
      </c>
      <c r="JA69" s="5">
        <v>271047</v>
      </c>
      <c r="JB69" s="5">
        <v>287211</v>
      </c>
      <c r="JC69" s="5">
        <v>296851</v>
      </c>
      <c r="JD69" s="5">
        <v>276229</v>
      </c>
      <c r="JE69" s="5">
        <v>283571</v>
      </c>
      <c r="JF69" s="5">
        <v>296762</v>
      </c>
      <c r="JG69" s="5">
        <v>296994</v>
      </c>
      <c r="JH69" s="5">
        <v>307228</v>
      </c>
      <c r="JI69" s="5">
        <v>273751</v>
      </c>
      <c r="JJ69" s="5">
        <v>291318</v>
      </c>
      <c r="JK69" s="5">
        <v>284966</v>
      </c>
      <c r="JL69" s="5">
        <v>260579</v>
      </c>
      <c r="JM69" s="5">
        <v>270516</v>
      </c>
      <c r="JN69" s="5">
        <v>265718</v>
      </c>
      <c r="JO69" s="5">
        <v>260679</v>
      </c>
      <c r="JP69" s="5">
        <v>241786</v>
      </c>
      <c r="JQ69" s="5">
        <v>205788</v>
      </c>
      <c r="JR69" s="5">
        <v>195262</v>
      </c>
      <c r="JS69" s="5">
        <v>206720</v>
      </c>
      <c r="JT69" s="5">
        <v>208293</v>
      </c>
      <c r="JU69" s="5">
        <v>249084</v>
      </c>
      <c r="JV69" s="5">
        <v>239989</v>
      </c>
      <c r="JW69" s="5">
        <v>191795</v>
      </c>
      <c r="JX69" s="5">
        <v>192098</v>
      </c>
      <c r="JY69" s="5">
        <v>189693</v>
      </c>
      <c r="JZ69" s="5">
        <v>206064</v>
      </c>
      <c r="KA69" s="5">
        <v>255696</v>
      </c>
      <c r="KB69" s="5">
        <v>265419</v>
      </c>
      <c r="KC69" s="5">
        <v>252677</v>
      </c>
      <c r="KD69" s="5">
        <v>253828</v>
      </c>
      <c r="KE69" s="5">
        <v>48335</v>
      </c>
      <c r="KF69" s="5">
        <v>46779</v>
      </c>
      <c r="KG69" s="5">
        <v>46639</v>
      </c>
      <c r="KH69" s="5">
        <v>51366</v>
      </c>
      <c r="KI69" s="5">
        <v>73837</v>
      </c>
      <c r="KJ69" s="5">
        <v>73735</v>
      </c>
      <c r="KK69" s="5">
        <v>63402</v>
      </c>
      <c r="KL69" s="5">
        <v>70783</v>
      </c>
      <c r="KM69" s="5">
        <v>59770</v>
      </c>
      <c r="KN69" s="5">
        <v>47146</v>
      </c>
      <c r="KO69" s="5">
        <v>31533</v>
      </c>
      <c r="KP69" s="5">
        <v>35974</v>
      </c>
      <c r="KQ69" s="5">
        <v>36063</v>
      </c>
      <c r="KR69" s="5">
        <v>41152</v>
      </c>
      <c r="KS69" s="5">
        <v>39092</v>
      </c>
      <c r="KT69" s="5">
        <v>37830</v>
      </c>
      <c r="KU69" s="5">
        <v>37721</v>
      </c>
      <c r="KV69" s="5">
        <v>31264</v>
      </c>
      <c r="KW69" s="5">
        <v>25858</v>
      </c>
      <c r="KX69" s="5">
        <v>27838</v>
      </c>
      <c r="KY69" s="5">
        <v>30750</v>
      </c>
      <c r="KZ69" s="5">
        <v>25593</v>
      </c>
      <c r="LA69" s="5">
        <v>24038</v>
      </c>
      <c r="LB69" s="5">
        <v>23260</v>
      </c>
      <c r="LC69" s="5">
        <v>26674</v>
      </c>
      <c r="LD69" s="5">
        <v>21487</v>
      </c>
      <c r="LE69" s="5">
        <v>28303</v>
      </c>
      <c r="LF69" s="5">
        <v>21983</v>
      </c>
      <c r="LG69" s="5">
        <v>20457</v>
      </c>
      <c r="LH69" s="5">
        <v>18672</v>
      </c>
      <c r="LI69" s="5">
        <v>18141</v>
      </c>
      <c r="LJ69" s="5">
        <v>17677</v>
      </c>
      <c r="LK69" s="5">
        <v>26402</v>
      </c>
      <c r="LL69" s="5">
        <v>27090</v>
      </c>
      <c r="LM69" s="5">
        <v>52030</v>
      </c>
      <c r="LN69" s="5">
        <v>27093</v>
      </c>
      <c r="LO69" s="5">
        <v>29673</v>
      </c>
      <c r="LP69" s="5">
        <v>24983</v>
      </c>
      <c r="LQ69" s="5">
        <v>27451</v>
      </c>
      <c r="LR69" s="5">
        <v>30656</v>
      </c>
      <c r="LS69" s="5">
        <v>30812</v>
      </c>
      <c r="LT69" s="5">
        <v>29664</v>
      </c>
      <c r="LU69" s="5">
        <v>26507</v>
      </c>
      <c r="LV69" s="5">
        <v>30733</v>
      </c>
      <c r="LW69" s="5">
        <v>24756</v>
      </c>
      <c r="LX69" s="5">
        <v>24186</v>
      </c>
      <c r="LY69" s="5">
        <v>17695</v>
      </c>
      <c r="LZ69" s="5">
        <v>17542</v>
      </c>
      <c r="MA69" s="5">
        <v>16355</v>
      </c>
      <c r="MB69" s="5">
        <v>18423</v>
      </c>
      <c r="MC69" s="5">
        <v>17614</v>
      </c>
      <c r="MD69" s="5">
        <v>16768</v>
      </c>
      <c r="ME69" s="5">
        <v>16700</v>
      </c>
      <c r="MF69" s="5">
        <v>20598</v>
      </c>
      <c r="MG69" s="5">
        <v>17756</v>
      </c>
      <c r="MH69" s="5">
        <v>15965</v>
      </c>
      <c r="MI69" s="5">
        <v>13456</v>
      </c>
      <c r="MJ69" s="5">
        <v>15092</v>
      </c>
      <c r="MK69" s="5">
        <v>20872</v>
      </c>
      <c r="ML69" s="5">
        <v>20305</v>
      </c>
      <c r="MM69" s="5">
        <v>25190</v>
      </c>
      <c r="MN69" s="5">
        <v>28269</v>
      </c>
      <c r="MO69" s="5">
        <v>27183</v>
      </c>
      <c r="MP69" s="5">
        <v>23059</v>
      </c>
      <c r="MQ69" s="5">
        <v>0</v>
      </c>
      <c r="MR69" s="5">
        <v>0</v>
      </c>
      <c r="MS69" s="5">
        <v>0</v>
      </c>
      <c r="MT69" s="5">
        <v>0</v>
      </c>
      <c r="MU69" s="5">
        <v>0</v>
      </c>
      <c r="MV69" s="5">
        <v>0</v>
      </c>
      <c r="MW69" s="5">
        <v>0</v>
      </c>
      <c r="MX69" s="5">
        <v>0</v>
      </c>
      <c r="MY69" s="5">
        <v>0</v>
      </c>
      <c r="MZ69" s="5">
        <v>0</v>
      </c>
      <c r="NA69" s="5">
        <v>0</v>
      </c>
      <c r="NB69" s="5">
        <v>0</v>
      </c>
      <c r="NC69" s="5">
        <v>0</v>
      </c>
      <c r="ND69" s="5">
        <v>0</v>
      </c>
      <c r="NE69" s="5" t="s">
        <v>220</v>
      </c>
      <c r="NF69" s="5" t="s">
        <v>220</v>
      </c>
      <c r="NG69" s="5" t="s">
        <v>220</v>
      </c>
      <c r="NH69" s="5" t="s">
        <v>220</v>
      </c>
      <c r="NI69" s="5" t="s">
        <v>220</v>
      </c>
      <c r="NJ69" s="5" t="s">
        <v>220</v>
      </c>
      <c r="NK69" s="5" t="s">
        <v>220</v>
      </c>
      <c r="NL69" s="5" t="s">
        <v>220</v>
      </c>
      <c r="NM69" s="5" t="s">
        <v>220</v>
      </c>
      <c r="NN69" s="5" t="s">
        <v>220</v>
      </c>
      <c r="NO69" s="5" t="s">
        <v>220</v>
      </c>
      <c r="NP69" s="5" t="s">
        <v>220</v>
      </c>
      <c r="NQ69" s="5" t="s">
        <v>220</v>
      </c>
      <c r="NR69" s="5" t="s">
        <v>220</v>
      </c>
      <c r="NS69" s="5" t="s">
        <v>220</v>
      </c>
      <c r="NT69" s="5" t="s">
        <v>220</v>
      </c>
      <c r="NU69" s="5" t="s">
        <v>220</v>
      </c>
      <c r="NV69" s="5" t="s">
        <v>220</v>
      </c>
      <c r="NW69" s="5">
        <v>0</v>
      </c>
      <c r="NX69" s="5">
        <v>0</v>
      </c>
      <c r="NY69" s="5">
        <v>0</v>
      </c>
      <c r="NZ69" s="5">
        <v>0</v>
      </c>
      <c r="OA69" s="5">
        <v>0</v>
      </c>
      <c r="OB69" s="5">
        <v>0</v>
      </c>
      <c r="OC69" s="5">
        <v>0</v>
      </c>
      <c r="OD69" s="5">
        <v>0</v>
      </c>
      <c r="OE69" s="5">
        <v>0</v>
      </c>
      <c r="OF69" s="5">
        <v>0</v>
      </c>
      <c r="OG69" s="5">
        <v>0</v>
      </c>
      <c r="OH69" s="5">
        <v>0</v>
      </c>
      <c r="OI69" s="5">
        <v>0</v>
      </c>
      <c r="OJ69" s="5">
        <v>0</v>
      </c>
      <c r="OK69" s="5" t="s">
        <v>220</v>
      </c>
      <c r="OL69" s="5" t="s">
        <v>220</v>
      </c>
      <c r="OM69" s="5" t="s">
        <v>220</v>
      </c>
      <c r="ON69" s="5" t="s">
        <v>220</v>
      </c>
      <c r="OO69" s="5" t="s">
        <v>220</v>
      </c>
      <c r="OP69" s="5" t="s">
        <v>220</v>
      </c>
      <c r="OQ69" s="5" t="s">
        <v>220</v>
      </c>
      <c r="OR69" s="5" t="s">
        <v>220</v>
      </c>
      <c r="OS69" s="5" t="s">
        <v>220</v>
      </c>
      <c r="OT69" s="5" t="s">
        <v>220</v>
      </c>
      <c r="OU69" s="5" t="s">
        <v>220</v>
      </c>
      <c r="OV69" s="5" t="s">
        <v>220</v>
      </c>
      <c r="OW69" s="5" t="s">
        <v>220</v>
      </c>
      <c r="OX69" s="5" t="s">
        <v>220</v>
      </c>
      <c r="OY69" s="5" t="s">
        <v>220</v>
      </c>
      <c r="OZ69" s="5" t="s">
        <v>220</v>
      </c>
      <c r="PA69" s="5" t="s">
        <v>220</v>
      </c>
      <c r="PB69" s="5" t="s">
        <v>220</v>
      </c>
      <c r="PC69" s="5">
        <v>87788</v>
      </c>
      <c r="PD69" s="5">
        <v>86024</v>
      </c>
      <c r="PE69" s="5">
        <v>85797</v>
      </c>
      <c r="PF69" s="5">
        <v>88156</v>
      </c>
      <c r="PG69" s="5">
        <v>90076</v>
      </c>
      <c r="PH69" s="5">
        <v>89138</v>
      </c>
      <c r="PI69" s="5">
        <v>60871</v>
      </c>
      <c r="PJ69" s="5">
        <v>81557</v>
      </c>
      <c r="PK69" s="5">
        <v>82516</v>
      </c>
      <c r="PL69" s="5">
        <v>85720</v>
      </c>
      <c r="PM69" s="5">
        <v>78132</v>
      </c>
      <c r="PN69" s="5">
        <v>92505</v>
      </c>
      <c r="PO69" s="5">
        <v>89190</v>
      </c>
      <c r="PP69" s="5">
        <v>98311</v>
      </c>
      <c r="PQ69" s="5">
        <v>87496</v>
      </c>
      <c r="PR69" s="5">
        <v>77447</v>
      </c>
      <c r="PS69" s="5">
        <v>81558</v>
      </c>
      <c r="PT69" s="5">
        <v>85143</v>
      </c>
      <c r="PU69" s="5">
        <v>90151</v>
      </c>
      <c r="PV69" s="5">
        <v>85009</v>
      </c>
      <c r="PW69" s="5">
        <v>88481</v>
      </c>
      <c r="PX69" s="5">
        <v>85867</v>
      </c>
      <c r="PY69" s="5">
        <v>70106</v>
      </c>
      <c r="PZ69" s="5">
        <v>65622</v>
      </c>
      <c r="QA69" s="5">
        <v>70839</v>
      </c>
      <c r="QB69" s="5">
        <v>85659</v>
      </c>
      <c r="QC69" s="5">
        <v>82916</v>
      </c>
      <c r="QD69" s="5">
        <v>83993</v>
      </c>
      <c r="QE69" s="5">
        <v>123204</v>
      </c>
      <c r="QF69" s="5">
        <v>127996</v>
      </c>
      <c r="QG69" s="5">
        <v>123232</v>
      </c>
      <c r="QH69" s="5">
        <v>125067</v>
      </c>
      <c r="QI69" s="5">
        <v>406182</v>
      </c>
      <c r="QJ69" s="5">
        <v>195030</v>
      </c>
      <c r="QK69" s="5">
        <v>1360998</v>
      </c>
      <c r="QL69" s="5">
        <v>183146</v>
      </c>
      <c r="QM69" s="5">
        <v>184694</v>
      </c>
      <c r="QN69" s="5">
        <v>179448</v>
      </c>
      <c r="QO69" s="5">
        <v>204941</v>
      </c>
      <c r="QP69" s="5">
        <v>204807</v>
      </c>
      <c r="QQ69" s="5">
        <v>201499</v>
      </c>
      <c r="QR69" s="5">
        <v>179358</v>
      </c>
      <c r="QS69" s="5">
        <v>166702</v>
      </c>
      <c r="QT69" s="5">
        <v>179648</v>
      </c>
      <c r="QU69" s="5">
        <v>189334</v>
      </c>
      <c r="QV69" s="5">
        <v>192089</v>
      </c>
      <c r="QW69" s="5">
        <v>132446</v>
      </c>
      <c r="QX69" s="5">
        <v>168887</v>
      </c>
      <c r="QY69" s="5">
        <v>155963</v>
      </c>
      <c r="QZ69" s="5">
        <v>155119</v>
      </c>
      <c r="RA69" s="5">
        <v>148291</v>
      </c>
      <c r="RB69" s="5">
        <v>155500</v>
      </c>
      <c r="RC69" s="5">
        <v>150278</v>
      </c>
      <c r="RD69" s="5">
        <v>163837</v>
      </c>
      <c r="RE69" s="5">
        <v>117673</v>
      </c>
      <c r="RF69" s="5">
        <v>102731</v>
      </c>
      <c r="RG69" s="5">
        <v>111562</v>
      </c>
      <c r="RH69" s="5">
        <v>117545</v>
      </c>
      <c r="RI69" s="5">
        <v>130995</v>
      </c>
      <c r="RJ69" s="5">
        <v>126874</v>
      </c>
      <c r="RK69" s="5">
        <v>119194</v>
      </c>
      <c r="RL69" s="5">
        <v>109862</v>
      </c>
      <c r="RM69" s="5">
        <v>100920</v>
      </c>
      <c r="RN69" s="5">
        <v>91809</v>
      </c>
      <c r="RO69" s="5">
        <v>87143</v>
      </c>
      <c r="RP69" s="5">
        <v>89531</v>
      </c>
      <c r="RQ69" s="5">
        <v>97736</v>
      </c>
      <c r="RR69" s="5">
        <v>103438</v>
      </c>
      <c r="RS69" s="5">
        <v>110574</v>
      </c>
      <c r="RT69" s="5">
        <v>118415</v>
      </c>
      <c r="RU69" s="5">
        <v>134779</v>
      </c>
      <c r="RV69" s="5">
        <v>144003</v>
      </c>
      <c r="RW69" s="5">
        <v>136794</v>
      </c>
      <c r="RX69" s="5">
        <v>134299</v>
      </c>
      <c r="RY69" s="5">
        <v>149320</v>
      </c>
      <c r="RZ69" s="5">
        <v>149421</v>
      </c>
      <c r="SA69" s="5">
        <v>131894</v>
      </c>
      <c r="SB69" s="5">
        <v>127096</v>
      </c>
      <c r="SC69" s="5">
        <v>112569</v>
      </c>
      <c r="SD69" s="5">
        <v>113883</v>
      </c>
      <c r="SE69" s="5">
        <v>109494</v>
      </c>
      <c r="SF69" s="5">
        <v>106926</v>
      </c>
      <c r="SG69" s="5">
        <v>101429</v>
      </c>
      <c r="SH69" s="5">
        <v>92635</v>
      </c>
      <c r="SI69" s="5">
        <v>101348</v>
      </c>
      <c r="SJ69" s="5">
        <v>103481</v>
      </c>
      <c r="SK69" s="5">
        <v>102505</v>
      </c>
      <c r="SL69" s="5">
        <v>108840</v>
      </c>
      <c r="SM69" s="5">
        <v>113578</v>
      </c>
      <c r="SN69" s="5">
        <v>110976</v>
      </c>
      <c r="SO69" s="5">
        <v>128772</v>
      </c>
      <c r="SP69" s="5">
        <v>119439</v>
      </c>
      <c r="SQ69" s="5">
        <v>133047</v>
      </c>
      <c r="SR69" s="5">
        <v>118147</v>
      </c>
      <c r="SS69" s="5">
        <v>108188</v>
      </c>
      <c r="ST69" s="5">
        <v>109630</v>
      </c>
      <c r="SU69" s="5">
        <v>51268</v>
      </c>
      <c r="SV69" s="5">
        <v>52744</v>
      </c>
      <c r="SW69" s="5">
        <v>57440</v>
      </c>
      <c r="SX69" s="5">
        <v>53636</v>
      </c>
      <c r="SY69" s="5">
        <v>102185</v>
      </c>
      <c r="SZ69" s="5">
        <v>149974</v>
      </c>
      <c r="TA69" s="5">
        <v>137369</v>
      </c>
      <c r="TB69" s="5">
        <v>135728</v>
      </c>
      <c r="TC69" s="5">
        <v>145032</v>
      </c>
      <c r="TD69" s="5">
        <v>133958</v>
      </c>
      <c r="TE69" s="5">
        <v>102721</v>
      </c>
      <c r="TF69" s="5">
        <v>102495</v>
      </c>
      <c r="TG69" s="5">
        <v>86939</v>
      </c>
      <c r="TH69" s="5">
        <v>77077</v>
      </c>
      <c r="TI69" s="5">
        <v>65681</v>
      </c>
      <c r="TJ69" s="5">
        <v>61561</v>
      </c>
      <c r="TK69" s="5">
        <v>62676</v>
      </c>
      <c r="TL69" s="5">
        <v>76599</v>
      </c>
      <c r="TM69" s="5">
        <v>75989</v>
      </c>
      <c r="TN69" s="5">
        <v>77125</v>
      </c>
      <c r="TO69" s="5">
        <v>77438</v>
      </c>
      <c r="TP69" s="5">
        <v>87148</v>
      </c>
      <c r="TQ69" s="5">
        <v>84495</v>
      </c>
      <c r="TR69" s="5">
        <v>95116</v>
      </c>
      <c r="TS69" s="5">
        <v>88230</v>
      </c>
      <c r="TT69" s="5">
        <v>85803</v>
      </c>
      <c r="TU69" s="5">
        <v>99207</v>
      </c>
      <c r="TV69" s="5">
        <v>72726</v>
      </c>
      <c r="TW69" s="5">
        <v>60894</v>
      </c>
      <c r="TX69" s="5">
        <v>47059</v>
      </c>
      <c r="TY69" s="5">
        <v>38787</v>
      </c>
      <c r="TZ69" s="5">
        <v>46101</v>
      </c>
      <c r="UA69" s="5">
        <v>2008</v>
      </c>
      <c r="UB69" s="5">
        <v>4065</v>
      </c>
      <c r="UC69" s="5">
        <v>8069</v>
      </c>
      <c r="UD69" s="5">
        <v>3730</v>
      </c>
      <c r="UE69" s="5">
        <v>4597</v>
      </c>
      <c r="UF69" s="5">
        <v>3287</v>
      </c>
      <c r="UG69" s="5">
        <v>4799</v>
      </c>
      <c r="UH69" s="5">
        <v>9286</v>
      </c>
      <c r="UI69" s="5">
        <v>14371</v>
      </c>
      <c r="UJ69" s="5">
        <v>9514</v>
      </c>
      <c r="UK69" s="5">
        <v>8949</v>
      </c>
      <c r="UL69" s="5">
        <v>16278</v>
      </c>
      <c r="UM69" s="5">
        <v>17525</v>
      </c>
      <c r="UN69" s="5">
        <v>27819</v>
      </c>
      <c r="UO69" s="5">
        <v>15</v>
      </c>
      <c r="UP69" s="5">
        <v>84</v>
      </c>
      <c r="UQ69" s="5">
        <v>163</v>
      </c>
      <c r="UR69" s="5">
        <v>403</v>
      </c>
      <c r="US69" s="5">
        <v>70</v>
      </c>
      <c r="UT69" s="5">
        <v>936</v>
      </c>
      <c r="UU69" s="5">
        <v>1414</v>
      </c>
      <c r="UV69" s="5">
        <v>161</v>
      </c>
      <c r="UW69" s="5">
        <v>53</v>
      </c>
      <c r="UX69" s="5">
        <v>78</v>
      </c>
      <c r="UY69" s="5">
        <v>237</v>
      </c>
      <c r="UZ69" s="5">
        <v>184</v>
      </c>
      <c r="VA69" s="5">
        <v>192</v>
      </c>
      <c r="VB69" s="5">
        <v>170</v>
      </c>
      <c r="VC69" s="5">
        <v>356</v>
      </c>
      <c r="VD69" s="5">
        <v>573</v>
      </c>
      <c r="VE69" s="5">
        <v>3864</v>
      </c>
      <c r="VF69" s="5">
        <v>344</v>
      </c>
      <c r="VG69" s="5">
        <v>303650</v>
      </c>
      <c r="VH69" s="5">
        <v>321621</v>
      </c>
      <c r="VI69" s="5">
        <v>430377</v>
      </c>
      <c r="VJ69" s="5">
        <v>321581</v>
      </c>
      <c r="VK69" s="5">
        <v>333103</v>
      </c>
      <c r="VL69" s="5">
        <v>342962</v>
      </c>
      <c r="VM69" s="5">
        <v>395842</v>
      </c>
      <c r="VN69" s="5">
        <v>410830</v>
      </c>
      <c r="VO69" s="5">
        <v>343251</v>
      </c>
      <c r="VP69" s="5">
        <v>312540</v>
      </c>
      <c r="VQ69" s="5">
        <v>322455</v>
      </c>
      <c r="VR69" s="5">
        <v>195997</v>
      </c>
      <c r="VS69" s="5">
        <v>328198</v>
      </c>
      <c r="VT69" s="5">
        <v>427662</v>
      </c>
      <c r="VU69" s="5">
        <v>461659</v>
      </c>
      <c r="VV69" s="5">
        <v>260618</v>
      </c>
      <c r="VW69" s="5">
        <v>309291</v>
      </c>
      <c r="VX69" s="5">
        <v>311508</v>
      </c>
      <c r="VY69" s="5">
        <v>258641</v>
      </c>
      <c r="VZ69" s="5">
        <v>267553</v>
      </c>
      <c r="WA69" s="5">
        <v>264571</v>
      </c>
      <c r="WB69" s="5">
        <v>237161</v>
      </c>
      <c r="WC69" s="5">
        <v>226253</v>
      </c>
      <c r="WD69" s="5">
        <v>247714</v>
      </c>
      <c r="WE69" s="5">
        <v>284745</v>
      </c>
      <c r="WF69" s="5">
        <v>326698</v>
      </c>
      <c r="WG69" s="5">
        <v>424054</v>
      </c>
      <c r="WH69" s="5">
        <v>281961</v>
      </c>
      <c r="WI69" s="5">
        <v>327232</v>
      </c>
      <c r="WJ69" s="5">
        <v>245301</v>
      </c>
      <c r="WK69" s="5">
        <v>289982</v>
      </c>
      <c r="WL69" s="5">
        <v>275426</v>
      </c>
      <c r="WM69" s="5">
        <v>11328</v>
      </c>
      <c r="WN69" s="5">
        <v>12055</v>
      </c>
      <c r="WO69" s="5">
        <v>13323</v>
      </c>
      <c r="WP69" s="5">
        <v>14051</v>
      </c>
      <c r="WQ69" s="5">
        <v>14207</v>
      </c>
      <c r="WR69" s="5">
        <v>11129</v>
      </c>
      <c r="WS69" s="5">
        <v>11220</v>
      </c>
      <c r="WT69" s="5">
        <v>12383</v>
      </c>
      <c r="WU69" s="5">
        <v>13593</v>
      </c>
      <c r="WV69" s="5">
        <v>15462</v>
      </c>
      <c r="WW69" s="5">
        <v>12753</v>
      </c>
      <c r="WX69" s="5">
        <v>12302</v>
      </c>
      <c r="WY69" s="5">
        <v>12413</v>
      </c>
      <c r="WZ69" s="5">
        <v>11692</v>
      </c>
      <c r="XA69" s="5">
        <v>4722</v>
      </c>
      <c r="XB69" s="5">
        <v>5845</v>
      </c>
      <c r="XC69" s="5">
        <v>4079</v>
      </c>
      <c r="XD69" s="5">
        <v>3994</v>
      </c>
      <c r="XE69" s="5">
        <v>5680</v>
      </c>
      <c r="XF69" s="5">
        <v>7996</v>
      </c>
      <c r="XG69" s="5">
        <v>8356</v>
      </c>
      <c r="XH69" s="5">
        <v>7643</v>
      </c>
      <c r="XI69" s="5">
        <v>13196</v>
      </c>
      <c r="XJ69" s="5">
        <v>11907</v>
      </c>
      <c r="XK69" s="5">
        <v>5345</v>
      </c>
      <c r="XL69" s="5">
        <v>3253</v>
      </c>
      <c r="XM69" s="5">
        <v>5176</v>
      </c>
      <c r="XN69" s="5">
        <v>5132</v>
      </c>
      <c r="XO69" s="5">
        <v>4937</v>
      </c>
      <c r="XP69" s="5">
        <v>4527</v>
      </c>
      <c r="XQ69" s="5">
        <v>4692</v>
      </c>
      <c r="XR69" s="5">
        <v>4063</v>
      </c>
      <c r="XS69" s="2">
        <v>6452</v>
      </c>
      <c r="XT69" s="3" t="s">
        <v>222</v>
      </c>
      <c r="XU69" s="3" t="s">
        <v>222</v>
      </c>
      <c r="XV69" s="3" t="s">
        <v>222</v>
      </c>
      <c r="XW69" s="3" t="s">
        <v>221</v>
      </c>
      <c r="XX69" s="3" t="s">
        <v>222</v>
      </c>
      <c r="XY69" s="3" t="s">
        <v>222</v>
      </c>
      <c r="XZ69" s="3" t="s">
        <v>262</v>
      </c>
    </row>
    <row r="70" spans="1:650" x14ac:dyDescent="0.3">
      <c r="A70" s="1" t="s">
        <v>68</v>
      </c>
      <c r="B70" s="2">
        <v>4057086</v>
      </c>
      <c r="C70" s="5" t="s">
        <v>220</v>
      </c>
      <c r="D70" s="5" t="s">
        <v>220</v>
      </c>
      <c r="E70" s="5">
        <v>0</v>
      </c>
      <c r="F70" s="5">
        <v>0</v>
      </c>
      <c r="G70" s="5">
        <v>0</v>
      </c>
      <c r="H70" s="5">
        <v>0</v>
      </c>
      <c r="I70" s="5">
        <v>0</v>
      </c>
      <c r="J70" s="5">
        <v>0</v>
      </c>
      <c r="K70" s="5">
        <v>0</v>
      </c>
      <c r="L70" s="5">
        <v>0</v>
      </c>
      <c r="M70" s="5">
        <v>0</v>
      </c>
      <c r="N70" s="5">
        <v>0</v>
      </c>
      <c r="O70" s="5">
        <v>0</v>
      </c>
      <c r="P70" s="5">
        <v>0</v>
      </c>
      <c r="Q70" s="5">
        <v>0</v>
      </c>
      <c r="R70" s="5">
        <v>0</v>
      </c>
      <c r="S70" s="5">
        <v>0</v>
      </c>
      <c r="T70" s="5">
        <v>0</v>
      </c>
      <c r="U70" s="5" t="s">
        <v>220</v>
      </c>
      <c r="V70" s="5" t="s">
        <v>220</v>
      </c>
      <c r="W70" s="5" t="s">
        <v>220</v>
      </c>
      <c r="X70" s="5" t="s">
        <v>220</v>
      </c>
      <c r="Y70" s="5" t="s">
        <v>220</v>
      </c>
      <c r="Z70" s="5" t="s">
        <v>220</v>
      </c>
      <c r="AA70" s="5" t="s">
        <v>220</v>
      </c>
      <c r="AB70" s="5" t="s">
        <v>220</v>
      </c>
      <c r="AC70" s="5" t="s">
        <v>220</v>
      </c>
      <c r="AD70" s="5" t="s">
        <v>220</v>
      </c>
      <c r="AE70" s="5" t="s">
        <v>220</v>
      </c>
      <c r="AF70" s="5" t="s">
        <v>220</v>
      </c>
      <c r="AG70" s="5" t="s">
        <v>220</v>
      </c>
      <c r="AH70" s="5" t="s">
        <v>220</v>
      </c>
      <c r="AI70" s="5" t="s">
        <v>220</v>
      </c>
      <c r="AJ70" s="5" t="s">
        <v>220</v>
      </c>
      <c r="AK70" s="5">
        <v>0</v>
      </c>
      <c r="AL70" s="5">
        <v>0</v>
      </c>
      <c r="AM70" s="5">
        <v>0</v>
      </c>
      <c r="AN70" s="5">
        <v>0</v>
      </c>
      <c r="AO70" s="5">
        <v>0</v>
      </c>
      <c r="AP70" s="5">
        <v>0</v>
      </c>
      <c r="AQ70" s="5">
        <v>0</v>
      </c>
      <c r="AR70" s="5">
        <v>0</v>
      </c>
      <c r="AS70" s="5">
        <v>0</v>
      </c>
      <c r="AT70" s="5">
        <v>0</v>
      </c>
      <c r="AU70" s="5">
        <v>0</v>
      </c>
      <c r="AV70" s="5">
        <v>0</v>
      </c>
      <c r="AW70" s="5">
        <v>0</v>
      </c>
      <c r="AX70" s="5">
        <v>0</v>
      </c>
      <c r="AY70" s="5">
        <v>0</v>
      </c>
      <c r="AZ70" s="5">
        <v>0</v>
      </c>
      <c r="BA70" s="5" t="s">
        <v>220</v>
      </c>
      <c r="BB70" s="5" t="s">
        <v>220</v>
      </c>
      <c r="BC70" s="5" t="s">
        <v>220</v>
      </c>
      <c r="BD70" s="5" t="s">
        <v>220</v>
      </c>
      <c r="BE70" s="5" t="s">
        <v>220</v>
      </c>
      <c r="BF70" s="5" t="s">
        <v>220</v>
      </c>
      <c r="BG70" s="5" t="s">
        <v>220</v>
      </c>
      <c r="BH70" s="5" t="s">
        <v>220</v>
      </c>
      <c r="BI70" s="5" t="s">
        <v>220</v>
      </c>
      <c r="BJ70" s="5" t="s">
        <v>220</v>
      </c>
      <c r="BK70" s="5" t="s">
        <v>220</v>
      </c>
      <c r="BL70" s="5" t="s">
        <v>220</v>
      </c>
      <c r="BM70" s="5" t="s">
        <v>220</v>
      </c>
      <c r="BN70" s="5" t="s">
        <v>220</v>
      </c>
      <c r="BO70" s="5" t="s">
        <v>220</v>
      </c>
      <c r="BP70" s="5" t="s">
        <v>220</v>
      </c>
      <c r="BQ70" s="5">
        <v>4207</v>
      </c>
      <c r="BR70" s="5">
        <v>3434</v>
      </c>
      <c r="BS70" s="5">
        <v>61</v>
      </c>
      <c r="BT70" s="5">
        <v>1655</v>
      </c>
      <c r="BU70" s="5">
        <v>908</v>
      </c>
      <c r="BV70" s="5">
        <v>689</v>
      </c>
      <c r="BW70" s="5">
        <v>111</v>
      </c>
      <c r="BX70" s="5">
        <v>773</v>
      </c>
      <c r="BY70" s="5">
        <v>2</v>
      </c>
      <c r="BZ70" s="5">
        <v>14</v>
      </c>
      <c r="CA70" s="5">
        <v>16</v>
      </c>
      <c r="CB70" s="5">
        <v>64</v>
      </c>
      <c r="CC70" s="5">
        <v>694</v>
      </c>
      <c r="CD70" s="5">
        <v>2</v>
      </c>
      <c r="CE70" s="5">
        <v>24</v>
      </c>
      <c r="CF70" s="5">
        <v>1718</v>
      </c>
      <c r="CG70" s="5" t="s">
        <v>220</v>
      </c>
      <c r="CH70" s="5" t="s">
        <v>220</v>
      </c>
      <c r="CI70" s="5" t="s">
        <v>220</v>
      </c>
      <c r="CJ70" s="5" t="s">
        <v>220</v>
      </c>
      <c r="CK70" s="5" t="s">
        <v>220</v>
      </c>
      <c r="CL70" s="5" t="s">
        <v>220</v>
      </c>
      <c r="CM70" s="5" t="s">
        <v>220</v>
      </c>
      <c r="CN70" s="5" t="s">
        <v>220</v>
      </c>
      <c r="CO70" s="5" t="s">
        <v>220</v>
      </c>
      <c r="CP70" s="5" t="s">
        <v>220</v>
      </c>
      <c r="CQ70" s="5" t="s">
        <v>220</v>
      </c>
      <c r="CR70" s="5" t="s">
        <v>220</v>
      </c>
      <c r="CS70" s="5" t="s">
        <v>220</v>
      </c>
      <c r="CT70" s="5" t="s">
        <v>220</v>
      </c>
      <c r="CU70" s="5" t="s">
        <v>220</v>
      </c>
      <c r="CV70" s="5" t="s">
        <v>220</v>
      </c>
      <c r="CW70" s="5">
        <v>4055</v>
      </c>
      <c r="CX70" s="5">
        <v>8440</v>
      </c>
      <c r="CY70" s="5">
        <v>2640</v>
      </c>
      <c r="CZ70" s="5">
        <v>5343</v>
      </c>
      <c r="DA70" s="5">
        <v>4285</v>
      </c>
      <c r="DB70" s="5">
        <v>4649</v>
      </c>
      <c r="DC70" s="5">
        <v>2396</v>
      </c>
      <c r="DD70" s="5">
        <v>2493</v>
      </c>
      <c r="DE70" s="5">
        <v>2429</v>
      </c>
      <c r="DF70" s="5">
        <v>3486</v>
      </c>
      <c r="DG70" s="5">
        <v>4116</v>
      </c>
      <c r="DH70" s="5">
        <v>3649</v>
      </c>
      <c r="DI70" s="5">
        <v>5171</v>
      </c>
      <c r="DJ70" s="5">
        <v>3052</v>
      </c>
      <c r="DK70" s="5">
        <v>2411</v>
      </c>
      <c r="DL70" s="5">
        <v>2853</v>
      </c>
      <c r="DM70" s="5" t="s">
        <v>220</v>
      </c>
      <c r="DN70" s="5" t="s">
        <v>220</v>
      </c>
      <c r="DO70" s="5" t="s">
        <v>220</v>
      </c>
      <c r="DP70" s="5" t="s">
        <v>220</v>
      </c>
      <c r="DQ70" s="5" t="s">
        <v>220</v>
      </c>
      <c r="DR70" s="5" t="s">
        <v>220</v>
      </c>
      <c r="DS70" s="5" t="s">
        <v>220</v>
      </c>
      <c r="DT70" s="5" t="s">
        <v>220</v>
      </c>
      <c r="DU70" s="5" t="s">
        <v>220</v>
      </c>
      <c r="DV70" s="5" t="s">
        <v>220</v>
      </c>
      <c r="DW70" s="5" t="s">
        <v>220</v>
      </c>
      <c r="DX70" s="5" t="s">
        <v>220</v>
      </c>
      <c r="DY70" s="5" t="s">
        <v>220</v>
      </c>
      <c r="DZ70" s="5" t="s">
        <v>220</v>
      </c>
      <c r="EA70" s="5" t="s">
        <v>220</v>
      </c>
      <c r="EB70" s="5" t="s">
        <v>220</v>
      </c>
      <c r="EC70" s="5">
        <v>552</v>
      </c>
      <c r="ED70" s="5">
        <v>1272</v>
      </c>
      <c r="EE70" s="5">
        <v>130</v>
      </c>
      <c r="EF70" s="5">
        <v>800</v>
      </c>
      <c r="EG70" s="5">
        <v>3794</v>
      </c>
      <c r="EH70" s="5">
        <v>1960</v>
      </c>
      <c r="EI70" s="5">
        <v>797</v>
      </c>
      <c r="EJ70" s="5">
        <v>667</v>
      </c>
      <c r="EK70" s="5">
        <v>90</v>
      </c>
      <c r="EL70" s="5">
        <v>489</v>
      </c>
      <c r="EM70" s="5">
        <v>472</v>
      </c>
      <c r="EN70" s="5">
        <v>829</v>
      </c>
      <c r="EO70" s="5">
        <v>103</v>
      </c>
      <c r="EP70" s="5">
        <v>237</v>
      </c>
      <c r="EQ70" s="5">
        <v>515</v>
      </c>
      <c r="ER70" s="5">
        <v>287</v>
      </c>
      <c r="ES70" s="5" t="s">
        <v>220</v>
      </c>
      <c r="ET70" s="5" t="s">
        <v>220</v>
      </c>
      <c r="EU70" s="5" t="s">
        <v>220</v>
      </c>
      <c r="EV70" s="5" t="s">
        <v>220</v>
      </c>
      <c r="EW70" s="5" t="s">
        <v>220</v>
      </c>
      <c r="EX70" s="5" t="s">
        <v>220</v>
      </c>
      <c r="EY70" s="5" t="s">
        <v>220</v>
      </c>
      <c r="EZ70" s="5" t="s">
        <v>220</v>
      </c>
      <c r="FA70" s="5" t="s">
        <v>220</v>
      </c>
      <c r="FB70" s="5" t="s">
        <v>220</v>
      </c>
      <c r="FC70" s="5" t="s">
        <v>220</v>
      </c>
      <c r="FD70" s="5" t="s">
        <v>220</v>
      </c>
      <c r="FE70" s="5" t="s">
        <v>220</v>
      </c>
      <c r="FF70" s="5" t="s">
        <v>220</v>
      </c>
      <c r="FG70" s="5" t="s">
        <v>220</v>
      </c>
      <c r="FH70" s="5" t="s">
        <v>220</v>
      </c>
      <c r="FI70" s="5" t="s">
        <v>220</v>
      </c>
      <c r="FJ70" s="5" t="s">
        <v>220</v>
      </c>
      <c r="FK70" s="5" t="s">
        <v>220</v>
      </c>
      <c r="FL70" s="5" t="s">
        <v>220</v>
      </c>
      <c r="FM70" s="5" t="s">
        <v>220</v>
      </c>
      <c r="FN70" s="5" t="s">
        <v>220</v>
      </c>
      <c r="FO70" s="5" t="s">
        <v>220</v>
      </c>
      <c r="FP70" s="5" t="s">
        <v>220</v>
      </c>
      <c r="FQ70" s="5" t="s">
        <v>220</v>
      </c>
      <c r="FR70" s="5" t="s">
        <v>220</v>
      </c>
      <c r="FS70" s="5" t="s">
        <v>220</v>
      </c>
      <c r="FT70" s="5" t="s">
        <v>220</v>
      </c>
      <c r="FU70" s="5" t="s">
        <v>220</v>
      </c>
      <c r="FV70" s="5" t="s">
        <v>220</v>
      </c>
      <c r="FW70" s="5" t="s">
        <v>220</v>
      </c>
      <c r="FX70" s="5" t="s">
        <v>220</v>
      </c>
      <c r="FY70" s="5" t="s">
        <v>220</v>
      </c>
      <c r="FZ70" s="5" t="s">
        <v>220</v>
      </c>
      <c r="GA70" s="5" t="s">
        <v>220</v>
      </c>
      <c r="GB70" s="5" t="s">
        <v>220</v>
      </c>
      <c r="GC70" s="5" t="s">
        <v>220</v>
      </c>
      <c r="GD70" s="5" t="s">
        <v>220</v>
      </c>
      <c r="GE70" s="5" t="s">
        <v>220</v>
      </c>
      <c r="GF70" s="5" t="s">
        <v>220</v>
      </c>
      <c r="GG70" s="5" t="s">
        <v>220</v>
      </c>
      <c r="GH70" s="5" t="s">
        <v>220</v>
      </c>
      <c r="GI70" s="5" t="s">
        <v>220</v>
      </c>
      <c r="GJ70" s="5" t="s">
        <v>220</v>
      </c>
      <c r="GK70" s="5" t="s">
        <v>220</v>
      </c>
      <c r="GL70" s="5" t="s">
        <v>220</v>
      </c>
      <c r="GM70" s="5" t="s">
        <v>220</v>
      </c>
      <c r="GN70" s="5" t="s">
        <v>220</v>
      </c>
      <c r="GO70" s="5">
        <v>8813</v>
      </c>
      <c r="GP70" s="5">
        <v>13146</v>
      </c>
      <c r="GQ70" s="5">
        <v>2832</v>
      </c>
      <c r="GR70" s="5">
        <v>7798</v>
      </c>
      <c r="GS70" s="5">
        <v>8987</v>
      </c>
      <c r="GT70" s="5">
        <v>7298</v>
      </c>
      <c r="GU70" s="5">
        <v>3303</v>
      </c>
      <c r="GV70" s="5">
        <v>3933</v>
      </c>
      <c r="GW70" s="5">
        <v>2520</v>
      </c>
      <c r="GX70" s="5">
        <v>3989</v>
      </c>
      <c r="GY70" s="5">
        <v>4604</v>
      </c>
      <c r="GZ70" s="5">
        <v>4542</v>
      </c>
      <c r="HA70" s="5">
        <v>5969</v>
      </c>
      <c r="HB70" s="5">
        <v>3291</v>
      </c>
      <c r="HC70" s="5">
        <v>2950</v>
      </c>
      <c r="HD70" s="5">
        <v>4858</v>
      </c>
      <c r="HE70" s="5" t="s">
        <v>220</v>
      </c>
      <c r="HF70" s="5" t="s">
        <v>220</v>
      </c>
      <c r="HG70" s="5" t="s">
        <v>220</v>
      </c>
      <c r="HH70" s="5" t="s">
        <v>220</v>
      </c>
      <c r="HI70" s="5" t="s">
        <v>220</v>
      </c>
      <c r="HJ70" s="5" t="s">
        <v>220</v>
      </c>
      <c r="HK70" s="5" t="s">
        <v>220</v>
      </c>
      <c r="HL70" s="5" t="s">
        <v>220</v>
      </c>
      <c r="HM70" s="5" t="s">
        <v>220</v>
      </c>
      <c r="HN70" s="5" t="s">
        <v>220</v>
      </c>
      <c r="HO70" s="5" t="s">
        <v>220</v>
      </c>
      <c r="HP70" s="5" t="s">
        <v>220</v>
      </c>
      <c r="HQ70" s="5" t="s">
        <v>220</v>
      </c>
      <c r="HR70" s="5" t="s">
        <v>220</v>
      </c>
      <c r="HS70" s="5" t="s">
        <v>220</v>
      </c>
      <c r="HT70" s="5" t="s">
        <v>220</v>
      </c>
      <c r="HU70" s="5">
        <v>61459</v>
      </c>
      <c r="HV70" s="5">
        <v>62378</v>
      </c>
      <c r="HW70" s="5">
        <v>57895</v>
      </c>
      <c r="HX70" s="5">
        <v>56107</v>
      </c>
      <c r="HY70" s="5">
        <v>57008</v>
      </c>
      <c r="HZ70" s="5">
        <v>64502</v>
      </c>
      <c r="IA70" s="5">
        <v>70579</v>
      </c>
      <c r="IB70" s="5">
        <v>75022</v>
      </c>
      <c r="IC70" s="5">
        <v>64377</v>
      </c>
      <c r="ID70" s="5">
        <v>56196</v>
      </c>
      <c r="IE70" s="5">
        <v>37141</v>
      </c>
      <c r="IF70" s="5">
        <v>30606</v>
      </c>
      <c r="IG70" s="5">
        <v>29720</v>
      </c>
      <c r="IH70" s="5">
        <v>26729</v>
      </c>
      <c r="II70" s="5">
        <v>25085</v>
      </c>
      <c r="IJ70" s="5">
        <v>26498</v>
      </c>
      <c r="IK70" s="5" t="s">
        <v>220</v>
      </c>
      <c r="IL70" s="5" t="s">
        <v>220</v>
      </c>
      <c r="IM70" s="5" t="s">
        <v>220</v>
      </c>
      <c r="IN70" s="5" t="s">
        <v>220</v>
      </c>
      <c r="IO70" s="5" t="s">
        <v>220</v>
      </c>
      <c r="IP70" s="5" t="s">
        <v>220</v>
      </c>
      <c r="IQ70" s="5" t="s">
        <v>220</v>
      </c>
      <c r="IR70" s="5" t="s">
        <v>220</v>
      </c>
      <c r="IS70" s="5" t="s">
        <v>220</v>
      </c>
      <c r="IT70" s="5" t="s">
        <v>220</v>
      </c>
      <c r="IU70" s="5" t="s">
        <v>220</v>
      </c>
      <c r="IV70" s="5" t="s">
        <v>220</v>
      </c>
      <c r="IW70" s="5" t="s">
        <v>220</v>
      </c>
      <c r="IX70" s="5" t="s">
        <v>220</v>
      </c>
      <c r="IY70" s="5" t="s">
        <v>220</v>
      </c>
      <c r="IZ70" s="5" t="s">
        <v>220</v>
      </c>
      <c r="JA70" s="5">
        <v>0</v>
      </c>
      <c r="JB70" s="5">
        <v>0</v>
      </c>
      <c r="JC70" s="5">
        <v>0</v>
      </c>
      <c r="JD70" s="5">
        <v>0</v>
      </c>
      <c r="JE70" s="5">
        <v>0</v>
      </c>
      <c r="JF70" s="5">
        <v>0</v>
      </c>
      <c r="JG70" s="5">
        <v>0</v>
      </c>
      <c r="JH70" s="5">
        <v>0</v>
      </c>
      <c r="JI70" s="5">
        <v>0</v>
      </c>
      <c r="JJ70" s="5">
        <v>0</v>
      </c>
      <c r="JK70" s="5">
        <v>0</v>
      </c>
      <c r="JL70" s="5">
        <v>0</v>
      </c>
      <c r="JM70" s="5">
        <v>0</v>
      </c>
      <c r="JN70" s="5">
        <v>0</v>
      </c>
      <c r="JO70" s="5">
        <v>0</v>
      </c>
      <c r="JP70" s="5">
        <v>0</v>
      </c>
      <c r="JQ70" s="5" t="s">
        <v>220</v>
      </c>
      <c r="JR70" s="5" t="s">
        <v>220</v>
      </c>
      <c r="JS70" s="5" t="s">
        <v>220</v>
      </c>
      <c r="JT70" s="5" t="s">
        <v>220</v>
      </c>
      <c r="JU70" s="5" t="s">
        <v>220</v>
      </c>
      <c r="JV70" s="5" t="s">
        <v>220</v>
      </c>
      <c r="JW70" s="5" t="s">
        <v>220</v>
      </c>
      <c r="JX70" s="5" t="s">
        <v>220</v>
      </c>
      <c r="JY70" s="5" t="s">
        <v>220</v>
      </c>
      <c r="JZ70" s="5" t="s">
        <v>220</v>
      </c>
      <c r="KA70" s="5" t="s">
        <v>220</v>
      </c>
      <c r="KB70" s="5" t="s">
        <v>220</v>
      </c>
      <c r="KC70" s="5" t="s">
        <v>220</v>
      </c>
      <c r="KD70" s="5" t="s">
        <v>220</v>
      </c>
      <c r="KE70" s="5" t="s">
        <v>220</v>
      </c>
      <c r="KF70" s="5" t="s">
        <v>220</v>
      </c>
      <c r="KG70" s="5">
        <v>57</v>
      </c>
      <c r="KH70" s="5">
        <v>59</v>
      </c>
      <c r="KI70" s="5">
        <v>43</v>
      </c>
      <c r="KJ70" s="5">
        <v>42</v>
      </c>
      <c r="KK70" s="5">
        <v>39</v>
      </c>
      <c r="KL70" s="5">
        <v>96</v>
      </c>
      <c r="KM70" s="5">
        <v>85</v>
      </c>
      <c r="KN70" s="5">
        <v>88</v>
      </c>
      <c r="KO70" s="5">
        <v>50</v>
      </c>
      <c r="KP70" s="5">
        <v>40</v>
      </c>
      <c r="KQ70" s="5">
        <v>22</v>
      </c>
      <c r="KR70" s="5">
        <v>17</v>
      </c>
      <c r="KS70" s="5">
        <v>16</v>
      </c>
      <c r="KT70" s="5">
        <v>13</v>
      </c>
      <c r="KU70" s="5">
        <v>18</v>
      </c>
      <c r="KV70" s="5">
        <v>20</v>
      </c>
      <c r="KW70" s="5" t="s">
        <v>220</v>
      </c>
      <c r="KX70" s="5" t="s">
        <v>220</v>
      </c>
      <c r="KY70" s="5" t="s">
        <v>220</v>
      </c>
      <c r="KZ70" s="5" t="s">
        <v>220</v>
      </c>
      <c r="LA70" s="5" t="s">
        <v>220</v>
      </c>
      <c r="LB70" s="5" t="s">
        <v>220</v>
      </c>
      <c r="LC70" s="5" t="s">
        <v>220</v>
      </c>
      <c r="LD70" s="5" t="s">
        <v>220</v>
      </c>
      <c r="LE70" s="5" t="s">
        <v>220</v>
      </c>
      <c r="LF70" s="5" t="s">
        <v>220</v>
      </c>
      <c r="LG70" s="5" t="s">
        <v>220</v>
      </c>
      <c r="LH70" s="5" t="s">
        <v>220</v>
      </c>
      <c r="LI70" s="5" t="s">
        <v>220</v>
      </c>
      <c r="LJ70" s="5" t="s">
        <v>220</v>
      </c>
      <c r="LK70" s="5" t="s">
        <v>220</v>
      </c>
      <c r="LL70" s="5" t="s">
        <v>220</v>
      </c>
      <c r="LM70" s="5">
        <v>27</v>
      </c>
      <c r="LN70" s="5">
        <v>31</v>
      </c>
      <c r="LO70" s="5">
        <v>40</v>
      </c>
      <c r="LP70" s="5">
        <v>101</v>
      </c>
      <c r="LQ70" s="5">
        <v>57</v>
      </c>
      <c r="LR70" s="5">
        <v>137</v>
      </c>
      <c r="LS70" s="5">
        <v>64</v>
      </c>
      <c r="LT70" s="5">
        <v>63</v>
      </c>
      <c r="LU70" s="5">
        <v>30</v>
      </c>
      <c r="LV70" s="5">
        <v>47</v>
      </c>
      <c r="LW70" s="5">
        <v>109</v>
      </c>
      <c r="LX70" s="5">
        <v>177</v>
      </c>
      <c r="LY70" s="5">
        <v>112</v>
      </c>
      <c r="LZ70" s="5">
        <v>19</v>
      </c>
      <c r="MA70" s="5">
        <v>41</v>
      </c>
      <c r="MB70" s="5">
        <v>44</v>
      </c>
      <c r="MC70" s="5" t="s">
        <v>220</v>
      </c>
      <c r="MD70" s="5" t="s">
        <v>220</v>
      </c>
      <c r="ME70" s="5" t="s">
        <v>220</v>
      </c>
      <c r="MF70" s="5" t="s">
        <v>220</v>
      </c>
      <c r="MG70" s="5" t="s">
        <v>220</v>
      </c>
      <c r="MH70" s="5" t="s">
        <v>220</v>
      </c>
      <c r="MI70" s="5" t="s">
        <v>220</v>
      </c>
      <c r="MJ70" s="5" t="s">
        <v>220</v>
      </c>
      <c r="MK70" s="5" t="s">
        <v>220</v>
      </c>
      <c r="ML70" s="5" t="s">
        <v>220</v>
      </c>
      <c r="MM70" s="5" t="s">
        <v>220</v>
      </c>
      <c r="MN70" s="5" t="s">
        <v>220</v>
      </c>
      <c r="MO70" s="5" t="s">
        <v>220</v>
      </c>
      <c r="MP70" s="5" t="s">
        <v>220</v>
      </c>
      <c r="MQ70" s="5" t="s">
        <v>220</v>
      </c>
      <c r="MR70" s="5" t="s">
        <v>220</v>
      </c>
      <c r="MS70" s="5" t="s">
        <v>220</v>
      </c>
      <c r="MT70" s="5" t="s">
        <v>220</v>
      </c>
      <c r="MU70" s="5" t="s">
        <v>220</v>
      </c>
      <c r="MV70" s="5" t="s">
        <v>220</v>
      </c>
      <c r="MW70" s="5" t="s">
        <v>220</v>
      </c>
      <c r="MX70" s="5" t="s">
        <v>220</v>
      </c>
      <c r="MY70" s="5" t="s">
        <v>220</v>
      </c>
      <c r="MZ70" s="5" t="s">
        <v>220</v>
      </c>
      <c r="NA70" s="5" t="s">
        <v>220</v>
      </c>
      <c r="NB70" s="5" t="s">
        <v>220</v>
      </c>
      <c r="NC70" s="5" t="s">
        <v>220</v>
      </c>
      <c r="ND70" s="5" t="s">
        <v>220</v>
      </c>
      <c r="NE70" s="5" t="s">
        <v>220</v>
      </c>
      <c r="NF70" s="5" t="s">
        <v>220</v>
      </c>
      <c r="NG70" s="5" t="s">
        <v>220</v>
      </c>
      <c r="NH70" s="5" t="s">
        <v>220</v>
      </c>
      <c r="NI70" s="5" t="s">
        <v>220</v>
      </c>
      <c r="NJ70" s="5" t="s">
        <v>220</v>
      </c>
      <c r="NK70" s="5" t="s">
        <v>220</v>
      </c>
      <c r="NL70" s="5" t="s">
        <v>220</v>
      </c>
      <c r="NM70" s="5" t="s">
        <v>220</v>
      </c>
      <c r="NN70" s="5" t="s">
        <v>220</v>
      </c>
      <c r="NO70" s="5" t="s">
        <v>220</v>
      </c>
      <c r="NP70" s="5" t="s">
        <v>220</v>
      </c>
      <c r="NQ70" s="5" t="s">
        <v>220</v>
      </c>
      <c r="NR70" s="5" t="s">
        <v>220</v>
      </c>
      <c r="NS70" s="5" t="s">
        <v>220</v>
      </c>
      <c r="NT70" s="5" t="s">
        <v>220</v>
      </c>
      <c r="NU70" s="5" t="s">
        <v>220</v>
      </c>
      <c r="NV70" s="5" t="s">
        <v>220</v>
      </c>
      <c r="NW70" s="5" t="s">
        <v>220</v>
      </c>
      <c r="NX70" s="5" t="s">
        <v>220</v>
      </c>
      <c r="NY70" s="5" t="s">
        <v>220</v>
      </c>
      <c r="NZ70" s="5" t="s">
        <v>220</v>
      </c>
      <c r="OA70" s="5" t="s">
        <v>220</v>
      </c>
      <c r="OB70" s="5" t="s">
        <v>220</v>
      </c>
      <c r="OC70" s="5" t="s">
        <v>220</v>
      </c>
      <c r="OD70" s="5" t="s">
        <v>220</v>
      </c>
      <c r="OE70" s="5" t="s">
        <v>220</v>
      </c>
      <c r="OF70" s="5" t="s">
        <v>220</v>
      </c>
      <c r="OG70" s="5" t="s">
        <v>220</v>
      </c>
      <c r="OH70" s="5" t="s">
        <v>220</v>
      </c>
      <c r="OI70" s="5" t="s">
        <v>220</v>
      </c>
      <c r="OJ70" s="5" t="s">
        <v>220</v>
      </c>
      <c r="OK70" s="5" t="s">
        <v>220</v>
      </c>
      <c r="OL70" s="5" t="s">
        <v>220</v>
      </c>
      <c r="OM70" s="5" t="s">
        <v>220</v>
      </c>
      <c r="ON70" s="5" t="s">
        <v>220</v>
      </c>
      <c r="OO70" s="5" t="s">
        <v>220</v>
      </c>
      <c r="OP70" s="5" t="s">
        <v>220</v>
      </c>
      <c r="OQ70" s="5" t="s">
        <v>220</v>
      </c>
      <c r="OR70" s="5" t="s">
        <v>220</v>
      </c>
      <c r="OS70" s="5" t="s">
        <v>220</v>
      </c>
      <c r="OT70" s="5" t="s">
        <v>220</v>
      </c>
      <c r="OU70" s="5" t="s">
        <v>220</v>
      </c>
      <c r="OV70" s="5" t="s">
        <v>220</v>
      </c>
      <c r="OW70" s="5" t="s">
        <v>220</v>
      </c>
      <c r="OX70" s="5" t="s">
        <v>220</v>
      </c>
      <c r="OY70" s="5" t="s">
        <v>220</v>
      </c>
      <c r="OZ70" s="5" t="s">
        <v>220</v>
      </c>
      <c r="PA70" s="5" t="s">
        <v>220</v>
      </c>
      <c r="PB70" s="5" t="s">
        <v>220</v>
      </c>
      <c r="PC70" s="5" t="s">
        <v>220</v>
      </c>
      <c r="PD70" s="5" t="s">
        <v>220</v>
      </c>
      <c r="PE70" s="5">
        <v>1045</v>
      </c>
      <c r="PF70" s="5">
        <v>1139</v>
      </c>
      <c r="PG70" s="5">
        <v>1299</v>
      </c>
      <c r="PH70" s="5">
        <v>1523</v>
      </c>
      <c r="PI70" s="5">
        <v>1242</v>
      </c>
      <c r="PJ70" s="5">
        <v>1104</v>
      </c>
      <c r="PK70" s="5">
        <v>1088</v>
      </c>
      <c r="PL70" s="5">
        <v>1255</v>
      </c>
      <c r="PM70" s="5">
        <v>1421</v>
      </c>
      <c r="PN70" s="5">
        <v>1371</v>
      </c>
      <c r="PO70" s="5">
        <v>1197</v>
      </c>
      <c r="PP70" s="5">
        <v>1066</v>
      </c>
      <c r="PQ70" s="5">
        <v>1075</v>
      </c>
      <c r="PR70" s="5">
        <v>966</v>
      </c>
      <c r="PS70" s="5">
        <v>908</v>
      </c>
      <c r="PT70" s="5">
        <v>910</v>
      </c>
      <c r="PU70" s="5" t="s">
        <v>220</v>
      </c>
      <c r="PV70" s="5" t="s">
        <v>220</v>
      </c>
      <c r="PW70" s="5" t="s">
        <v>220</v>
      </c>
      <c r="PX70" s="5" t="s">
        <v>220</v>
      </c>
      <c r="PY70" s="5" t="s">
        <v>220</v>
      </c>
      <c r="PZ70" s="5" t="s">
        <v>220</v>
      </c>
      <c r="QA70" s="5" t="s">
        <v>220</v>
      </c>
      <c r="QB70" s="5" t="s">
        <v>220</v>
      </c>
      <c r="QC70" s="5" t="s">
        <v>220</v>
      </c>
      <c r="QD70" s="5" t="s">
        <v>220</v>
      </c>
      <c r="QE70" s="5" t="s">
        <v>220</v>
      </c>
      <c r="QF70" s="5" t="s">
        <v>220</v>
      </c>
      <c r="QG70" s="5" t="s">
        <v>220</v>
      </c>
      <c r="QH70" s="5" t="s">
        <v>220</v>
      </c>
      <c r="QI70" s="5" t="s">
        <v>220</v>
      </c>
      <c r="QJ70" s="5" t="s">
        <v>220</v>
      </c>
      <c r="QK70" s="5">
        <v>2395</v>
      </c>
      <c r="QL70" s="5">
        <v>2684</v>
      </c>
      <c r="QM70" s="5">
        <v>2473</v>
      </c>
      <c r="QN70" s="5">
        <v>2347</v>
      </c>
      <c r="QO70" s="5">
        <v>2045</v>
      </c>
      <c r="QP70" s="5">
        <v>2346</v>
      </c>
      <c r="QQ70" s="5">
        <v>2408</v>
      </c>
      <c r="QR70" s="5">
        <v>2504</v>
      </c>
      <c r="QS70" s="5">
        <v>2264</v>
      </c>
      <c r="QT70" s="5">
        <v>2008</v>
      </c>
      <c r="QU70" s="5">
        <v>1709</v>
      </c>
      <c r="QV70" s="5">
        <v>1762</v>
      </c>
      <c r="QW70" s="5">
        <v>1853</v>
      </c>
      <c r="QX70" s="5">
        <v>1578</v>
      </c>
      <c r="QY70" s="5">
        <v>1336</v>
      </c>
      <c r="QZ70" s="5">
        <v>1281</v>
      </c>
      <c r="RA70" s="5" t="s">
        <v>220</v>
      </c>
      <c r="RB70" s="5" t="s">
        <v>220</v>
      </c>
      <c r="RC70" s="5" t="s">
        <v>220</v>
      </c>
      <c r="RD70" s="5" t="s">
        <v>220</v>
      </c>
      <c r="RE70" s="5" t="s">
        <v>220</v>
      </c>
      <c r="RF70" s="5" t="s">
        <v>220</v>
      </c>
      <c r="RG70" s="5" t="s">
        <v>220</v>
      </c>
      <c r="RH70" s="5" t="s">
        <v>220</v>
      </c>
      <c r="RI70" s="5" t="s">
        <v>220</v>
      </c>
      <c r="RJ70" s="5" t="s">
        <v>220</v>
      </c>
      <c r="RK70" s="5" t="s">
        <v>220</v>
      </c>
      <c r="RL70" s="5" t="s">
        <v>220</v>
      </c>
      <c r="RM70" s="5" t="s">
        <v>220</v>
      </c>
      <c r="RN70" s="5" t="s">
        <v>220</v>
      </c>
      <c r="RO70" s="5" t="s">
        <v>220</v>
      </c>
      <c r="RP70" s="5" t="s">
        <v>220</v>
      </c>
      <c r="RQ70" s="5">
        <v>1613</v>
      </c>
      <c r="RR70" s="5">
        <v>1583</v>
      </c>
      <c r="RS70" s="5">
        <v>1689</v>
      </c>
      <c r="RT70" s="5">
        <v>1683</v>
      </c>
      <c r="RU70" s="5">
        <v>1544</v>
      </c>
      <c r="RV70" s="5">
        <v>1585</v>
      </c>
      <c r="RW70" s="5">
        <v>1584</v>
      </c>
      <c r="RX70" s="5">
        <v>1556</v>
      </c>
      <c r="RY70" s="5">
        <v>1949</v>
      </c>
      <c r="RZ70" s="5">
        <v>1482</v>
      </c>
      <c r="SA70" s="5">
        <v>1374</v>
      </c>
      <c r="SB70" s="5">
        <v>1331</v>
      </c>
      <c r="SC70" s="5">
        <v>1226</v>
      </c>
      <c r="SD70" s="5">
        <v>1281</v>
      </c>
      <c r="SE70" s="5">
        <v>1247</v>
      </c>
      <c r="SF70" s="5">
        <v>1106</v>
      </c>
      <c r="SG70" s="5" t="s">
        <v>220</v>
      </c>
      <c r="SH70" s="5" t="s">
        <v>220</v>
      </c>
      <c r="SI70" s="5" t="s">
        <v>220</v>
      </c>
      <c r="SJ70" s="5" t="s">
        <v>220</v>
      </c>
      <c r="SK70" s="5" t="s">
        <v>220</v>
      </c>
      <c r="SL70" s="5" t="s">
        <v>220</v>
      </c>
      <c r="SM70" s="5" t="s">
        <v>220</v>
      </c>
      <c r="SN70" s="5" t="s">
        <v>220</v>
      </c>
      <c r="SO70" s="5" t="s">
        <v>220</v>
      </c>
      <c r="SP70" s="5" t="s">
        <v>220</v>
      </c>
      <c r="SQ70" s="5" t="s">
        <v>220</v>
      </c>
      <c r="SR70" s="5" t="s">
        <v>220</v>
      </c>
      <c r="SS70" s="5" t="s">
        <v>220</v>
      </c>
      <c r="ST70" s="5" t="s">
        <v>220</v>
      </c>
      <c r="SU70" s="5" t="s">
        <v>220</v>
      </c>
      <c r="SV70" s="5" t="s">
        <v>220</v>
      </c>
      <c r="SW70" s="5">
        <v>632</v>
      </c>
      <c r="SX70" s="5">
        <v>871</v>
      </c>
      <c r="SY70" s="5">
        <v>685</v>
      </c>
      <c r="SZ70" s="5">
        <v>647</v>
      </c>
      <c r="TA70" s="5">
        <v>976</v>
      </c>
      <c r="TB70" s="5">
        <v>764</v>
      </c>
      <c r="TC70" s="5">
        <v>800</v>
      </c>
      <c r="TD70" s="5">
        <v>599</v>
      </c>
      <c r="TE70" s="5">
        <v>543</v>
      </c>
      <c r="TF70" s="5">
        <v>510</v>
      </c>
      <c r="TG70" s="5">
        <v>515</v>
      </c>
      <c r="TH70" s="5">
        <v>456</v>
      </c>
      <c r="TI70" s="5">
        <v>474</v>
      </c>
      <c r="TJ70" s="5">
        <v>383</v>
      </c>
      <c r="TK70" s="5">
        <v>382</v>
      </c>
      <c r="TL70" s="5">
        <v>487</v>
      </c>
      <c r="TM70" s="5" t="s">
        <v>220</v>
      </c>
      <c r="TN70" s="5" t="s">
        <v>220</v>
      </c>
      <c r="TO70" s="5" t="s">
        <v>220</v>
      </c>
      <c r="TP70" s="5" t="s">
        <v>220</v>
      </c>
      <c r="TQ70" s="5" t="s">
        <v>220</v>
      </c>
      <c r="TR70" s="5" t="s">
        <v>220</v>
      </c>
      <c r="TS70" s="5" t="s">
        <v>220</v>
      </c>
      <c r="TT70" s="5" t="s">
        <v>220</v>
      </c>
      <c r="TU70" s="5" t="s">
        <v>220</v>
      </c>
      <c r="TV70" s="5" t="s">
        <v>220</v>
      </c>
      <c r="TW70" s="5" t="s">
        <v>220</v>
      </c>
      <c r="TX70" s="5" t="s">
        <v>220</v>
      </c>
      <c r="TY70" s="5" t="s">
        <v>220</v>
      </c>
      <c r="TZ70" s="5" t="s">
        <v>220</v>
      </c>
      <c r="UA70" s="5" t="s">
        <v>220</v>
      </c>
      <c r="UB70" s="5" t="s">
        <v>220</v>
      </c>
      <c r="UC70" s="5">
        <v>118</v>
      </c>
      <c r="UD70" s="5">
        <v>139</v>
      </c>
      <c r="UE70" s="5">
        <v>149</v>
      </c>
      <c r="UF70" s="5">
        <v>192</v>
      </c>
      <c r="UG70" s="5">
        <v>227</v>
      </c>
      <c r="UH70" s="5">
        <v>281</v>
      </c>
      <c r="UI70" s="5">
        <v>278</v>
      </c>
      <c r="UJ70" s="5">
        <v>60</v>
      </c>
      <c r="UK70" s="5">
        <v>73</v>
      </c>
      <c r="UL70" s="5">
        <v>39</v>
      </c>
      <c r="UM70" s="5">
        <v>114</v>
      </c>
      <c r="UN70" s="5">
        <v>144</v>
      </c>
      <c r="UO70" s="5">
        <v>24</v>
      </c>
      <c r="UP70" s="5">
        <v>22</v>
      </c>
      <c r="UQ70" s="5">
        <v>10</v>
      </c>
      <c r="UR70" s="5">
        <v>3</v>
      </c>
      <c r="US70" s="5" t="s">
        <v>220</v>
      </c>
      <c r="UT70" s="5" t="s">
        <v>220</v>
      </c>
      <c r="UU70" s="5" t="s">
        <v>220</v>
      </c>
      <c r="UV70" s="5" t="s">
        <v>220</v>
      </c>
      <c r="UW70" s="5" t="s">
        <v>220</v>
      </c>
      <c r="UX70" s="5" t="s">
        <v>220</v>
      </c>
      <c r="UY70" s="5" t="s">
        <v>220</v>
      </c>
      <c r="UZ70" s="5" t="s">
        <v>220</v>
      </c>
      <c r="VA70" s="5" t="s">
        <v>220</v>
      </c>
      <c r="VB70" s="5" t="s">
        <v>220</v>
      </c>
      <c r="VC70" s="5" t="s">
        <v>220</v>
      </c>
      <c r="VD70" s="5" t="s">
        <v>220</v>
      </c>
      <c r="VE70" s="5" t="s">
        <v>220</v>
      </c>
      <c r="VF70" s="5" t="s">
        <v>220</v>
      </c>
      <c r="VG70" s="5" t="s">
        <v>220</v>
      </c>
      <c r="VH70" s="5" t="s">
        <v>220</v>
      </c>
      <c r="VI70" s="5">
        <v>5964</v>
      </c>
      <c r="VJ70" s="5">
        <v>6144</v>
      </c>
      <c r="VK70" s="5">
        <v>5907</v>
      </c>
      <c r="VL70" s="5">
        <v>6545</v>
      </c>
      <c r="VM70" s="5">
        <v>5070</v>
      </c>
      <c r="VN70" s="5">
        <v>4264</v>
      </c>
      <c r="VO70" s="5">
        <v>5281</v>
      </c>
      <c r="VP70" s="5">
        <v>3871</v>
      </c>
      <c r="VQ70" s="5">
        <v>5788</v>
      </c>
      <c r="VR70" s="5">
        <v>3592</v>
      </c>
      <c r="VS70" s="5">
        <v>3486</v>
      </c>
      <c r="VT70" s="5">
        <v>3049</v>
      </c>
      <c r="VU70" s="5">
        <v>2892</v>
      </c>
      <c r="VV70" s="5">
        <v>2696</v>
      </c>
      <c r="VW70" s="5">
        <v>2462</v>
      </c>
      <c r="VX70" s="5">
        <v>2086</v>
      </c>
      <c r="VY70" s="5" t="s">
        <v>220</v>
      </c>
      <c r="VZ70" s="5" t="s">
        <v>220</v>
      </c>
      <c r="WA70" s="5" t="s">
        <v>220</v>
      </c>
      <c r="WB70" s="5" t="s">
        <v>220</v>
      </c>
      <c r="WC70" s="5" t="s">
        <v>220</v>
      </c>
      <c r="WD70" s="5" t="s">
        <v>220</v>
      </c>
      <c r="WE70" s="5" t="s">
        <v>220</v>
      </c>
      <c r="WF70" s="5" t="s">
        <v>220</v>
      </c>
      <c r="WG70" s="5" t="s">
        <v>220</v>
      </c>
      <c r="WH70" s="5" t="s">
        <v>220</v>
      </c>
      <c r="WI70" s="5" t="s">
        <v>220</v>
      </c>
      <c r="WJ70" s="5" t="s">
        <v>220</v>
      </c>
      <c r="WK70" s="5" t="s">
        <v>220</v>
      </c>
      <c r="WL70" s="5" t="s">
        <v>220</v>
      </c>
      <c r="WM70" s="5" t="s">
        <v>220</v>
      </c>
      <c r="WN70" s="5" t="s">
        <v>220</v>
      </c>
      <c r="WO70" s="5">
        <v>54</v>
      </c>
      <c r="WP70" s="5">
        <v>71</v>
      </c>
      <c r="WQ70" s="5">
        <v>101</v>
      </c>
      <c r="WR70" s="5">
        <v>105</v>
      </c>
      <c r="WS70" s="5">
        <v>78</v>
      </c>
      <c r="WT70" s="5">
        <v>70</v>
      </c>
      <c r="WU70" s="5">
        <v>73</v>
      </c>
      <c r="WV70" s="5">
        <v>154</v>
      </c>
      <c r="WW70" s="5">
        <v>107</v>
      </c>
      <c r="WX70" s="5">
        <v>92</v>
      </c>
      <c r="WY70" s="5">
        <v>98</v>
      </c>
      <c r="WZ70" s="5">
        <v>160</v>
      </c>
      <c r="XA70" s="5">
        <v>78</v>
      </c>
      <c r="XB70" s="5">
        <v>50</v>
      </c>
      <c r="XC70" s="5">
        <v>65</v>
      </c>
      <c r="XD70" s="5">
        <v>38</v>
      </c>
      <c r="XE70" s="5" t="s">
        <v>220</v>
      </c>
      <c r="XF70" s="5" t="s">
        <v>220</v>
      </c>
      <c r="XG70" s="5" t="s">
        <v>220</v>
      </c>
      <c r="XH70" s="5" t="s">
        <v>220</v>
      </c>
      <c r="XI70" s="5" t="s">
        <v>220</v>
      </c>
      <c r="XJ70" s="5" t="s">
        <v>220</v>
      </c>
      <c r="XK70" s="5" t="s">
        <v>220</v>
      </c>
      <c r="XL70" s="5" t="s">
        <v>220</v>
      </c>
      <c r="XM70" s="5" t="s">
        <v>220</v>
      </c>
      <c r="XN70" s="5" t="s">
        <v>220</v>
      </c>
      <c r="XO70" s="5" t="s">
        <v>220</v>
      </c>
      <c r="XP70" s="5" t="s">
        <v>220</v>
      </c>
      <c r="XQ70" s="5" t="s">
        <v>220</v>
      </c>
      <c r="XR70" s="5" t="s">
        <v>220</v>
      </c>
      <c r="XS70" s="2">
        <v>6457</v>
      </c>
      <c r="XT70" s="3" t="s">
        <v>222</v>
      </c>
      <c r="XU70" s="3" t="s">
        <v>221</v>
      </c>
      <c r="XV70" s="3" t="s">
        <v>221</v>
      </c>
      <c r="XW70" s="3" t="s">
        <v>221</v>
      </c>
      <c r="XX70" s="3" t="s">
        <v>222</v>
      </c>
      <c r="XY70" s="3" t="s">
        <v>222</v>
      </c>
      <c r="XZ70" s="3" t="s">
        <v>237</v>
      </c>
    </row>
    <row r="71" spans="1:650" x14ac:dyDescent="0.3">
      <c r="A71" s="1" t="s">
        <v>69</v>
      </c>
      <c r="B71" s="2">
        <v>4057107</v>
      </c>
      <c r="C71" s="5" t="s">
        <v>220</v>
      </c>
      <c r="D71" s="5" t="s">
        <v>220</v>
      </c>
      <c r="E71" s="5" t="s">
        <v>220</v>
      </c>
      <c r="F71" s="5" t="s">
        <v>220</v>
      </c>
      <c r="G71" s="5" t="s">
        <v>220</v>
      </c>
      <c r="H71" s="5" t="s">
        <v>220</v>
      </c>
      <c r="I71" s="5" t="s">
        <v>220</v>
      </c>
      <c r="J71" s="5" t="s">
        <v>220</v>
      </c>
      <c r="K71" s="5" t="s">
        <v>220</v>
      </c>
      <c r="L71" s="5" t="s">
        <v>220</v>
      </c>
      <c r="M71" s="5" t="s">
        <v>220</v>
      </c>
      <c r="N71" s="5" t="s">
        <v>220</v>
      </c>
      <c r="O71" s="5" t="s">
        <v>220</v>
      </c>
      <c r="P71" s="5" t="s">
        <v>220</v>
      </c>
      <c r="Q71" s="5" t="s">
        <v>220</v>
      </c>
      <c r="R71" s="5">
        <v>0</v>
      </c>
      <c r="S71" s="5">
        <v>0</v>
      </c>
      <c r="T71" s="5">
        <v>-20</v>
      </c>
      <c r="U71" s="5">
        <v>1765</v>
      </c>
      <c r="V71" s="5">
        <v>0</v>
      </c>
      <c r="W71" s="5">
        <v>2948</v>
      </c>
      <c r="X71" s="5">
        <v>39</v>
      </c>
      <c r="Y71" s="5">
        <v>428</v>
      </c>
      <c r="Z71" s="5">
        <v>32</v>
      </c>
      <c r="AA71" s="5">
        <v>86</v>
      </c>
      <c r="AB71" s="5">
        <v>1460</v>
      </c>
      <c r="AC71" s="5" t="s">
        <v>220</v>
      </c>
      <c r="AD71" s="5" t="s">
        <v>220</v>
      </c>
      <c r="AE71" s="5" t="s">
        <v>220</v>
      </c>
      <c r="AF71" s="5" t="s">
        <v>220</v>
      </c>
      <c r="AG71" s="5" t="s">
        <v>220</v>
      </c>
      <c r="AH71" s="5" t="s">
        <v>220</v>
      </c>
      <c r="AI71" s="5" t="s">
        <v>220</v>
      </c>
      <c r="AJ71" s="5" t="s">
        <v>220</v>
      </c>
      <c r="AK71" s="5" t="s">
        <v>220</v>
      </c>
      <c r="AL71" s="5" t="s">
        <v>220</v>
      </c>
      <c r="AM71" s="5" t="s">
        <v>220</v>
      </c>
      <c r="AN71" s="5" t="s">
        <v>220</v>
      </c>
      <c r="AO71" s="5" t="s">
        <v>220</v>
      </c>
      <c r="AP71" s="5" t="s">
        <v>220</v>
      </c>
      <c r="AQ71" s="5" t="s">
        <v>220</v>
      </c>
      <c r="AR71" s="5" t="s">
        <v>220</v>
      </c>
      <c r="AS71" s="5" t="s">
        <v>220</v>
      </c>
      <c r="AT71" s="5" t="s">
        <v>220</v>
      </c>
      <c r="AU71" s="5" t="s">
        <v>220</v>
      </c>
      <c r="AV71" s="5" t="s">
        <v>220</v>
      </c>
      <c r="AW71" s="5" t="s">
        <v>220</v>
      </c>
      <c r="AX71" s="5">
        <v>-2</v>
      </c>
      <c r="AY71" s="5">
        <v>191</v>
      </c>
      <c r="AZ71" s="5">
        <v>2354</v>
      </c>
      <c r="BA71" s="5">
        <v>6983</v>
      </c>
      <c r="BB71" s="5">
        <v>2304</v>
      </c>
      <c r="BC71" s="5">
        <v>608</v>
      </c>
      <c r="BD71" s="5">
        <v>2919</v>
      </c>
      <c r="BE71" s="5">
        <v>5661</v>
      </c>
      <c r="BF71" s="5">
        <v>1130</v>
      </c>
      <c r="BG71" s="5">
        <v>4896</v>
      </c>
      <c r="BH71" s="5">
        <v>2486</v>
      </c>
      <c r="BI71" s="5" t="s">
        <v>220</v>
      </c>
      <c r="BJ71" s="5" t="s">
        <v>220</v>
      </c>
      <c r="BK71" s="5" t="s">
        <v>220</v>
      </c>
      <c r="BL71" s="5" t="s">
        <v>220</v>
      </c>
      <c r="BM71" s="5" t="s">
        <v>220</v>
      </c>
      <c r="BN71" s="5" t="s">
        <v>220</v>
      </c>
      <c r="BO71" s="5" t="s">
        <v>220</v>
      </c>
      <c r="BP71" s="5" t="s">
        <v>220</v>
      </c>
      <c r="BQ71" s="5" t="s">
        <v>220</v>
      </c>
      <c r="BR71" s="5" t="s">
        <v>220</v>
      </c>
      <c r="BS71" s="5" t="s">
        <v>220</v>
      </c>
      <c r="BT71" s="5" t="s">
        <v>220</v>
      </c>
      <c r="BU71" s="5" t="s">
        <v>220</v>
      </c>
      <c r="BV71" s="5" t="s">
        <v>220</v>
      </c>
      <c r="BW71" s="5" t="s">
        <v>220</v>
      </c>
      <c r="BX71" s="5" t="s">
        <v>220</v>
      </c>
      <c r="BY71" s="5" t="s">
        <v>220</v>
      </c>
      <c r="BZ71" s="5" t="s">
        <v>220</v>
      </c>
      <c r="CA71" s="5" t="s">
        <v>220</v>
      </c>
      <c r="CB71" s="5" t="s">
        <v>220</v>
      </c>
      <c r="CC71" s="5" t="s">
        <v>220</v>
      </c>
      <c r="CD71" s="5">
        <v>43</v>
      </c>
      <c r="CE71" s="5">
        <v>2225</v>
      </c>
      <c r="CF71" s="5">
        <v>5969</v>
      </c>
      <c r="CG71" s="5">
        <v>8111</v>
      </c>
      <c r="CH71" s="5">
        <v>3443</v>
      </c>
      <c r="CI71" s="5">
        <v>4281</v>
      </c>
      <c r="CJ71" s="5">
        <v>2781</v>
      </c>
      <c r="CK71" s="5">
        <v>818</v>
      </c>
      <c r="CL71" s="5">
        <v>3055</v>
      </c>
      <c r="CM71" s="5">
        <v>9611</v>
      </c>
      <c r="CN71" s="5">
        <v>6262</v>
      </c>
      <c r="CO71" s="5" t="s">
        <v>220</v>
      </c>
      <c r="CP71" s="5" t="s">
        <v>220</v>
      </c>
      <c r="CQ71" s="5" t="s">
        <v>220</v>
      </c>
      <c r="CR71" s="5" t="s">
        <v>220</v>
      </c>
      <c r="CS71" s="5" t="s">
        <v>220</v>
      </c>
      <c r="CT71" s="5" t="s">
        <v>220</v>
      </c>
      <c r="CU71" s="5" t="s">
        <v>220</v>
      </c>
      <c r="CV71" s="5" t="s">
        <v>220</v>
      </c>
      <c r="CW71" s="5" t="s">
        <v>220</v>
      </c>
      <c r="CX71" s="5" t="s">
        <v>220</v>
      </c>
      <c r="CY71" s="5" t="s">
        <v>220</v>
      </c>
      <c r="CZ71" s="5" t="s">
        <v>220</v>
      </c>
      <c r="DA71" s="5" t="s">
        <v>220</v>
      </c>
      <c r="DB71" s="5" t="s">
        <v>220</v>
      </c>
      <c r="DC71" s="5" t="s">
        <v>220</v>
      </c>
      <c r="DD71" s="5" t="s">
        <v>220</v>
      </c>
      <c r="DE71" s="5" t="s">
        <v>220</v>
      </c>
      <c r="DF71" s="5" t="s">
        <v>220</v>
      </c>
      <c r="DG71" s="5" t="s">
        <v>220</v>
      </c>
      <c r="DH71" s="5" t="s">
        <v>220</v>
      </c>
      <c r="DI71" s="5" t="s">
        <v>220</v>
      </c>
      <c r="DJ71" s="5">
        <v>320</v>
      </c>
      <c r="DK71" s="5">
        <v>8030</v>
      </c>
      <c r="DL71" s="5">
        <v>15250</v>
      </c>
      <c r="DM71" s="5">
        <v>33147</v>
      </c>
      <c r="DN71" s="5">
        <v>15743</v>
      </c>
      <c r="DO71" s="5">
        <v>32791</v>
      </c>
      <c r="DP71" s="5">
        <v>13455</v>
      </c>
      <c r="DQ71" s="5">
        <v>9321</v>
      </c>
      <c r="DR71" s="5">
        <v>28217</v>
      </c>
      <c r="DS71" s="5">
        <v>12592</v>
      </c>
      <c r="DT71" s="5">
        <v>16811</v>
      </c>
      <c r="DU71" s="5" t="s">
        <v>220</v>
      </c>
      <c r="DV71" s="5" t="s">
        <v>220</v>
      </c>
      <c r="DW71" s="5" t="s">
        <v>220</v>
      </c>
      <c r="DX71" s="5" t="s">
        <v>220</v>
      </c>
      <c r="DY71" s="5" t="s">
        <v>220</v>
      </c>
      <c r="DZ71" s="5" t="s">
        <v>220</v>
      </c>
      <c r="EA71" s="5" t="s">
        <v>220</v>
      </c>
      <c r="EB71" s="5" t="s">
        <v>220</v>
      </c>
      <c r="EC71" s="5" t="s">
        <v>220</v>
      </c>
      <c r="ED71" s="5" t="s">
        <v>220</v>
      </c>
      <c r="EE71" s="5" t="s">
        <v>220</v>
      </c>
      <c r="EF71" s="5" t="s">
        <v>220</v>
      </c>
      <c r="EG71" s="5" t="s">
        <v>220</v>
      </c>
      <c r="EH71" s="5" t="s">
        <v>220</v>
      </c>
      <c r="EI71" s="5" t="s">
        <v>220</v>
      </c>
      <c r="EJ71" s="5" t="s">
        <v>220</v>
      </c>
      <c r="EK71" s="5" t="s">
        <v>220</v>
      </c>
      <c r="EL71" s="5" t="s">
        <v>220</v>
      </c>
      <c r="EM71" s="5" t="s">
        <v>220</v>
      </c>
      <c r="EN71" s="5" t="s">
        <v>220</v>
      </c>
      <c r="EO71" s="5" t="s">
        <v>220</v>
      </c>
      <c r="EP71" s="5">
        <v>24</v>
      </c>
      <c r="EQ71" s="5">
        <v>169</v>
      </c>
      <c r="ER71" s="5">
        <v>1239</v>
      </c>
      <c r="ES71" s="5">
        <v>5104</v>
      </c>
      <c r="ET71" s="5">
        <v>3213</v>
      </c>
      <c r="EU71" s="5">
        <v>48369</v>
      </c>
      <c r="EV71" s="5">
        <v>24343</v>
      </c>
      <c r="EW71" s="5">
        <v>33214</v>
      </c>
      <c r="EX71" s="5">
        <v>10937</v>
      </c>
      <c r="EY71" s="5">
        <v>9444</v>
      </c>
      <c r="EZ71" s="5">
        <v>5709</v>
      </c>
      <c r="FA71" s="5" t="s">
        <v>220</v>
      </c>
      <c r="FB71" s="5" t="s">
        <v>220</v>
      </c>
      <c r="FC71" s="5" t="s">
        <v>220</v>
      </c>
      <c r="FD71" s="5" t="s">
        <v>220</v>
      </c>
      <c r="FE71" s="5" t="s">
        <v>220</v>
      </c>
      <c r="FF71" s="5" t="s">
        <v>220</v>
      </c>
      <c r="FG71" s="5" t="s">
        <v>220</v>
      </c>
      <c r="FH71" s="5" t="s">
        <v>220</v>
      </c>
      <c r="FI71" s="5" t="s">
        <v>220</v>
      </c>
      <c r="FJ71" s="5" t="s">
        <v>220</v>
      </c>
      <c r="FK71" s="5" t="s">
        <v>220</v>
      </c>
      <c r="FL71" s="5" t="s">
        <v>220</v>
      </c>
      <c r="FM71" s="5" t="s">
        <v>220</v>
      </c>
      <c r="FN71" s="5" t="s">
        <v>220</v>
      </c>
      <c r="FO71" s="5" t="s">
        <v>220</v>
      </c>
      <c r="FP71" s="5" t="s">
        <v>220</v>
      </c>
      <c r="FQ71" s="5" t="s">
        <v>220</v>
      </c>
      <c r="FR71" s="5" t="s">
        <v>220</v>
      </c>
      <c r="FS71" s="5" t="s">
        <v>220</v>
      </c>
      <c r="FT71" s="5" t="s">
        <v>220</v>
      </c>
      <c r="FU71" s="5" t="s">
        <v>220</v>
      </c>
      <c r="FV71" s="5" t="s">
        <v>220</v>
      </c>
      <c r="FW71" s="5" t="s">
        <v>220</v>
      </c>
      <c r="FX71" s="5" t="s">
        <v>220</v>
      </c>
      <c r="FY71" s="5" t="s">
        <v>220</v>
      </c>
      <c r="FZ71" s="5" t="s">
        <v>220</v>
      </c>
      <c r="GA71" s="5" t="s">
        <v>220</v>
      </c>
      <c r="GB71" s="5" t="s">
        <v>220</v>
      </c>
      <c r="GC71" s="5" t="s">
        <v>220</v>
      </c>
      <c r="GD71" s="5" t="s">
        <v>220</v>
      </c>
      <c r="GE71" s="5" t="s">
        <v>220</v>
      </c>
      <c r="GF71" s="5" t="s">
        <v>220</v>
      </c>
      <c r="GG71" s="5" t="s">
        <v>220</v>
      </c>
      <c r="GH71" s="5" t="s">
        <v>220</v>
      </c>
      <c r="GI71" s="5" t="s">
        <v>220</v>
      </c>
      <c r="GJ71" s="5" t="s">
        <v>220</v>
      </c>
      <c r="GK71" s="5" t="s">
        <v>220</v>
      </c>
      <c r="GL71" s="5" t="s">
        <v>220</v>
      </c>
      <c r="GM71" s="5" t="s">
        <v>220</v>
      </c>
      <c r="GN71" s="5" t="s">
        <v>220</v>
      </c>
      <c r="GO71" s="5" t="s">
        <v>220</v>
      </c>
      <c r="GP71" s="5" t="s">
        <v>220</v>
      </c>
      <c r="GQ71" s="5" t="s">
        <v>220</v>
      </c>
      <c r="GR71" s="5" t="s">
        <v>220</v>
      </c>
      <c r="GS71" s="5" t="s">
        <v>220</v>
      </c>
      <c r="GT71" s="5" t="s">
        <v>220</v>
      </c>
      <c r="GU71" s="5" t="s">
        <v>220</v>
      </c>
      <c r="GV71" s="5" t="s">
        <v>220</v>
      </c>
      <c r="GW71" s="5" t="s">
        <v>220</v>
      </c>
      <c r="GX71" s="5" t="s">
        <v>220</v>
      </c>
      <c r="GY71" s="5" t="s">
        <v>220</v>
      </c>
      <c r="GZ71" s="5" t="s">
        <v>220</v>
      </c>
      <c r="HA71" s="5" t="s">
        <v>220</v>
      </c>
      <c r="HB71" s="5">
        <v>386</v>
      </c>
      <c r="HC71" s="5">
        <v>10616</v>
      </c>
      <c r="HD71" s="5">
        <v>24793</v>
      </c>
      <c r="HE71" s="5">
        <v>55109</v>
      </c>
      <c r="HF71" s="5">
        <v>24702</v>
      </c>
      <c r="HG71" s="5">
        <v>88997</v>
      </c>
      <c r="HH71" s="5">
        <v>43537</v>
      </c>
      <c r="HI71" s="5">
        <v>49367</v>
      </c>
      <c r="HJ71" s="5">
        <v>43371</v>
      </c>
      <c r="HK71" s="5">
        <v>38166</v>
      </c>
      <c r="HL71" s="5">
        <v>49452</v>
      </c>
      <c r="HM71" s="5" t="s">
        <v>220</v>
      </c>
      <c r="HN71" s="5" t="s">
        <v>220</v>
      </c>
      <c r="HO71" s="5" t="s">
        <v>220</v>
      </c>
      <c r="HP71" s="5" t="s">
        <v>220</v>
      </c>
      <c r="HQ71" s="5" t="s">
        <v>220</v>
      </c>
      <c r="HR71" s="5" t="s">
        <v>220</v>
      </c>
      <c r="HS71" s="5" t="s">
        <v>220</v>
      </c>
      <c r="HT71" s="5" t="s">
        <v>220</v>
      </c>
      <c r="HU71" s="5" t="s">
        <v>220</v>
      </c>
      <c r="HV71" s="5" t="s">
        <v>220</v>
      </c>
      <c r="HW71" s="5" t="s">
        <v>220</v>
      </c>
      <c r="HX71" s="5" t="s">
        <v>220</v>
      </c>
      <c r="HY71" s="5" t="s">
        <v>220</v>
      </c>
      <c r="HZ71" s="5" t="s">
        <v>220</v>
      </c>
      <c r="IA71" s="5" t="s">
        <v>220</v>
      </c>
      <c r="IB71" s="5" t="s">
        <v>220</v>
      </c>
      <c r="IC71" s="5" t="s">
        <v>220</v>
      </c>
      <c r="ID71" s="5" t="s">
        <v>220</v>
      </c>
      <c r="IE71" s="5" t="s">
        <v>220</v>
      </c>
      <c r="IF71" s="5" t="s">
        <v>220</v>
      </c>
      <c r="IG71" s="5" t="s">
        <v>220</v>
      </c>
      <c r="IH71" s="5">
        <v>5581</v>
      </c>
      <c r="II71" s="5">
        <v>64368</v>
      </c>
      <c r="IJ71" s="5">
        <v>121055</v>
      </c>
      <c r="IK71" s="5">
        <v>125992</v>
      </c>
      <c r="IL71" s="5">
        <v>114276</v>
      </c>
      <c r="IM71" s="5">
        <v>99420</v>
      </c>
      <c r="IN71" s="5">
        <v>87074</v>
      </c>
      <c r="IO71" s="5">
        <v>0</v>
      </c>
      <c r="IP71" s="5">
        <v>90748</v>
      </c>
      <c r="IQ71" s="5">
        <v>87516</v>
      </c>
      <c r="IR71" s="5">
        <v>88464</v>
      </c>
      <c r="IS71" s="5" t="s">
        <v>220</v>
      </c>
      <c r="IT71" s="5" t="s">
        <v>220</v>
      </c>
      <c r="IU71" s="5" t="s">
        <v>220</v>
      </c>
      <c r="IV71" s="5" t="s">
        <v>220</v>
      </c>
      <c r="IW71" s="5" t="s">
        <v>220</v>
      </c>
      <c r="IX71" s="5" t="s">
        <v>220</v>
      </c>
      <c r="IY71" s="5" t="s">
        <v>220</v>
      </c>
      <c r="IZ71" s="5" t="s">
        <v>220</v>
      </c>
      <c r="JA71" s="5" t="s">
        <v>220</v>
      </c>
      <c r="JB71" s="5" t="s">
        <v>220</v>
      </c>
      <c r="JC71" s="5" t="s">
        <v>220</v>
      </c>
      <c r="JD71" s="5" t="s">
        <v>220</v>
      </c>
      <c r="JE71" s="5" t="s">
        <v>220</v>
      </c>
      <c r="JF71" s="5" t="s">
        <v>220</v>
      </c>
      <c r="JG71" s="5" t="s">
        <v>220</v>
      </c>
      <c r="JH71" s="5" t="s">
        <v>220</v>
      </c>
      <c r="JI71" s="5" t="s">
        <v>220</v>
      </c>
      <c r="JJ71" s="5" t="s">
        <v>220</v>
      </c>
      <c r="JK71" s="5" t="s">
        <v>220</v>
      </c>
      <c r="JL71" s="5" t="s">
        <v>220</v>
      </c>
      <c r="JM71" s="5" t="s">
        <v>220</v>
      </c>
      <c r="JN71" s="5">
        <v>19</v>
      </c>
      <c r="JO71" s="5">
        <v>191</v>
      </c>
      <c r="JP71" s="5">
        <v>3009</v>
      </c>
      <c r="JQ71" s="5">
        <v>5665</v>
      </c>
      <c r="JR71" s="5">
        <v>5332</v>
      </c>
      <c r="JS71" s="5">
        <v>3294</v>
      </c>
      <c r="JT71" s="5">
        <v>2372</v>
      </c>
      <c r="JU71" s="5">
        <v>0</v>
      </c>
      <c r="JV71" s="5">
        <v>3095</v>
      </c>
      <c r="JW71" s="5">
        <v>2923</v>
      </c>
      <c r="JX71" s="5">
        <v>2907</v>
      </c>
      <c r="JY71" s="5" t="s">
        <v>220</v>
      </c>
      <c r="JZ71" s="5" t="s">
        <v>220</v>
      </c>
      <c r="KA71" s="5" t="s">
        <v>220</v>
      </c>
      <c r="KB71" s="5" t="s">
        <v>220</v>
      </c>
      <c r="KC71" s="5" t="s">
        <v>220</v>
      </c>
      <c r="KD71" s="5" t="s">
        <v>220</v>
      </c>
      <c r="KE71" s="5" t="s">
        <v>220</v>
      </c>
      <c r="KF71" s="5" t="s">
        <v>220</v>
      </c>
      <c r="KG71" s="5" t="s">
        <v>220</v>
      </c>
      <c r="KH71" s="5" t="s">
        <v>220</v>
      </c>
      <c r="KI71" s="5" t="s">
        <v>220</v>
      </c>
      <c r="KJ71" s="5" t="s">
        <v>220</v>
      </c>
      <c r="KK71" s="5" t="s">
        <v>220</v>
      </c>
      <c r="KL71" s="5" t="s">
        <v>220</v>
      </c>
      <c r="KM71" s="5" t="s">
        <v>220</v>
      </c>
      <c r="KN71" s="5" t="s">
        <v>220</v>
      </c>
      <c r="KO71" s="5" t="s">
        <v>220</v>
      </c>
      <c r="KP71" s="5" t="s">
        <v>220</v>
      </c>
      <c r="KQ71" s="5" t="s">
        <v>220</v>
      </c>
      <c r="KR71" s="5" t="s">
        <v>220</v>
      </c>
      <c r="KS71" s="5" t="s">
        <v>220</v>
      </c>
      <c r="KT71" s="5">
        <v>611</v>
      </c>
      <c r="KU71" s="5">
        <v>1968</v>
      </c>
      <c r="KV71" s="5">
        <v>2187</v>
      </c>
      <c r="KW71" s="5">
        <v>2315</v>
      </c>
      <c r="KX71" s="5">
        <v>2238</v>
      </c>
      <c r="KY71" s="5">
        <v>2137</v>
      </c>
      <c r="KZ71" s="5">
        <v>6028</v>
      </c>
      <c r="LA71" s="5">
        <v>0</v>
      </c>
      <c r="LB71" s="5">
        <v>5217</v>
      </c>
      <c r="LC71" s="5">
        <v>381</v>
      </c>
      <c r="LD71" s="5">
        <v>249</v>
      </c>
      <c r="LE71" s="5" t="s">
        <v>220</v>
      </c>
      <c r="LF71" s="5" t="s">
        <v>220</v>
      </c>
      <c r="LG71" s="5" t="s">
        <v>220</v>
      </c>
      <c r="LH71" s="5" t="s">
        <v>220</v>
      </c>
      <c r="LI71" s="5" t="s">
        <v>220</v>
      </c>
      <c r="LJ71" s="5" t="s">
        <v>220</v>
      </c>
      <c r="LK71" s="5" t="s">
        <v>220</v>
      </c>
      <c r="LL71" s="5" t="s">
        <v>220</v>
      </c>
      <c r="LM71" s="5" t="s">
        <v>220</v>
      </c>
      <c r="LN71" s="5" t="s">
        <v>220</v>
      </c>
      <c r="LO71" s="5" t="s">
        <v>220</v>
      </c>
      <c r="LP71" s="5" t="s">
        <v>220</v>
      </c>
      <c r="LQ71" s="5" t="s">
        <v>220</v>
      </c>
      <c r="LR71" s="5" t="s">
        <v>220</v>
      </c>
      <c r="LS71" s="5" t="s">
        <v>220</v>
      </c>
      <c r="LT71" s="5" t="s">
        <v>220</v>
      </c>
      <c r="LU71" s="5" t="s">
        <v>220</v>
      </c>
      <c r="LV71" s="5" t="s">
        <v>220</v>
      </c>
      <c r="LW71" s="5" t="s">
        <v>220</v>
      </c>
      <c r="LX71" s="5" t="s">
        <v>220</v>
      </c>
      <c r="LY71" s="5" t="s">
        <v>220</v>
      </c>
      <c r="LZ71" s="5">
        <v>82</v>
      </c>
      <c r="MA71" s="5">
        <v>40</v>
      </c>
      <c r="MB71" s="5">
        <v>365</v>
      </c>
      <c r="MC71" s="5">
        <v>548</v>
      </c>
      <c r="MD71" s="5">
        <v>549</v>
      </c>
      <c r="ME71" s="5">
        <v>467</v>
      </c>
      <c r="MF71" s="5">
        <v>716</v>
      </c>
      <c r="MG71" s="5">
        <v>0</v>
      </c>
      <c r="MH71" s="5">
        <v>699</v>
      </c>
      <c r="MI71" s="5">
        <v>842</v>
      </c>
      <c r="MJ71" s="5">
        <v>619</v>
      </c>
      <c r="MK71" s="5" t="s">
        <v>220</v>
      </c>
      <c r="ML71" s="5" t="s">
        <v>220</v>
      </c>
      <c r="MM71" s="5" t="s">
        <v>220</v>
      </c>
      <c r="MN71" s="5" t="s">
        <v>220</v>
      </c>
      <c r="MO71" s="5" t="s">
        <v>220</v>
      </c>
      <c r="MP71" s="5" t="s">
        <v>220</v>
      </c>
      <c r="MQ71" s="5" t="s">
        <v>220</v>
      </c>
      <c r="MR71" s="5" t="s">
        <v>220</v>
      </c>
      <c r="MS71" s="5" t="s">
        <v>220</v>
      </c>
      <c r="MT71" s="5" t="s">
        <v>220</v>
      </c>
      <c r="MU71" s="5" t="s">
        <v>220</v>
      </c>
      <c r="MV71" s="5" t="s">
        <v>220</v>
      </c>
      <c r="MW71" s="5" t="s">
        <v>220</v>
      </c>
      <c r="MX71" s="5" t="s">
        <v>220</v>
      </c>
      <c r="MY71" s="5" t="s">
        <v>220</v>
      </c>
      <c r="MZ71" s="5" t="s">
        <v>220</v>
      </c>
      <c r="NA71" s="5" t="s">
        <v>220</v>
      </c>
      <c r="NB71" s="5" t="s">
        <v>220</v>
      </c>
      <c r="NC71" s="5" t="s">
        <v>220</v>
      </c>
      <c r="ND71" s="5" t="s">
        <v>220</v>
      </c>
      <c r="NE71" s="5" t="s">
        <v>220</v>
      </c>
      <c r="NF71" s="5" t="s">
        <v>220</v>
      </c>
      <c r="NG71" s="5" t="s">
        <v>220</v>
      </c>
      <c r="NH71" s="5" t="s">
        <v>220</v>
      </c>
      <c r="NI71" s="5" t="s">
        <v>220</v>
      </c>
      <c r="NJ71" s="5" t="s">
        <v>220</v>
      </c>
      <c r="NK71" s="5" t="s">
        <v>220</v>
      </c>
      <c r="NL71" s="5" t="s">
        <v>220</v>
      </c>
      <c r="NM71" s="5" t="s">
        <v>220</v>
      </c>
      <c r="NN71" s="5" t="s">
        <v>220</v>
      </c>
      <c r="NO71" s="5" t="s">
        <v>220</v>
      </c>
      <c r="NP71" s="5" t="s">
        <v>220</v>
      </c>
      <c r="NQ71" s="5" t="s">
        <v>220</v>
      </c>
      <c r="NR71" s="5" t="s">
        <v>220</v>
      </c>
      <c r="NS71" s="5" t="s">
        <v>220</v>
      </c>
      <c r="NT71" s="5" t="s">
        <v>220</v>
      </c>
      <c r="NU71" s="5" t="s">
        <v>220</v>
      </c>
      <c r="NV71" s="5" t="s">
        <v>220</v>
      </c>
      <c r="NW71" s="5" t="s">
        <v>220</v>
      </c>
      <c r="NX71" s="5" t="s">
        <v>220</v>
      </c>
      <c r="NY71" s="5" t="s">
        <v>220</v>
      </c>
      <c r="NZ71" s="5" t="s">
        <v>220</v>
      </c>
      <c r="OA71" s="5" t="s">
        <v>220</v>
      </c>
      <c r="OB71" s="5" t="s">
        <v>220</v>
      </c>
      <c r="OC71" s="5" t="s">
        <v>220</v>
      </c>
      <c r="OD71" s="5" t="s">
        <v>220</v>
      </c>
      <c r="OE71" s="5" t="s">
        <v>220</v>
      </c>
      <c r="OF71" s="5" t="s">
        <v>220</v>
      </c>
      <c r="OG71" s="5" t="s">
        <v>220</v>
      </c>
      <c r="OH71" s="5" t="s">
        <v>220</v>
      </c>
      <c r="OI71" s="5" t="s">
        <v>220</v>
      </c>
      <c r="OJ71" s="5" t="s">
        <v>220</v>
      </c>
      <c r="OK71" s="5" t="s">
        <v>220</v>
      </c>
      <c r="OL71" s="5" t="s">
        <v>220</v>
      </c>
      <c r="OM71" s="5" t="s">
        <v>220</v>
      </c>
      <c r="ON71" s="5" t="s">
        <v>220</v>
      </c>
      <c r="OO71" s="5" t="s">
        <v>220</v>
      </c>
      <c r="OP71" s="5" t="s">
        <v>220</v>
      </c>
      <c r="OQ71" s="5" t="s">
        <v>220</v>
      </c>
      <c r="OR71" s="5" t="s">
        <v>220</v>
      </c>
      <c r="OS71" s="5" t="s">
        <v>220</v>
      </c>
      <c r="OT71" s="5" t="s">
        <v>220</v>
      </c>
      <c r="OU71" s="5" t="s">
        <v>220</v>
      </c>
      <c r="OV71" s="5" t="s">
        <v>220</v>
      </c>
      <c r="OW71" s="5" t="s">
        <v>220</v>
      </c>
      <c r="OX71" s="5" t="s">
        <v>220</v>
      </c>
      <c r="OY71" s="5" t="s">
        <v>220</v>
      </c>
      <c r="OZ71" s="5" t="s">
        <v>220</v>
      </c>
      <c r="PA71" s="5" t="s">
        <v>220</v>
      </c>
      <c r="PB71" s="5" t="s">
        <v>220</v>
      </c>
      <c r="PC71" s="5" t="s">
        <v>220</v>
      </c>
      <c r="PD71" s="5" t="s">
        <v>220</v>
      </c>
      <c r="PE71" s="5" t="s">
        <v>220</v>
      </c>
      <c r="PF71" s="5" t="s">
        <v>220</v>
      </c>
      <c r="PG71" s="5" t="s">
        <v>220</v>
      </c>
      <c r="PH71" s="5" t="s">
        <v>220</v>
      </c>
      <c r="PI71" s="5" t="s">
        <v>220</v>
      </c>
      <c r="PJ71" s="5" t="s">
        <v>220</v>
      </c>
      <c r="PK71" s="5" t="s">
        <v>220</v>
      </c>
      <c r="PL71" s="5" t="s">
        <v>220</v>
      </c>
      <c r="PM71" s="5" t="s">
        <v>220</v>
      </c>
      <c r="PN71" s="5" t="s">
        <v>220</v>
      </c>
      <c r="PO71" s="5" t="s">
        <v>220</v>
      </c>
      <c r="PP71" s="5" t="s">
        <v>220</v>
      </c>
      <c r="PQ71" s="5" t="s">
        <v>220</v>
      </c>
      <c r="PR71" s="5">
        <v>115</v>
      </c>
      <c r="PS71" s="5">
        <v>1401</v>
      </c>
      <c r="PT71" s="5">
        <v>2647</v>
      </c>
      <c r="PU71" s="5">
        <v>2579</v>
      </c>
      <c r="PV71" s="5">
        <v>2600</v>
      </c>
      <c r="PW71" s="5">
        <v>2316</v>
      </c>
      <c r="PX71" s="5">
        <v>1996</v>
      </c>
      <c r="PY71" s="5">
        <v>0</v>
      </c>
      <c r="PZ71" s="5">
        <v>2085</v>
      </c>
      <c r="QA71" s="5">
        <v>2029</v>
      </c>
      <c r="QB71" s="5">
        <v>1973</v>
      </c>
      <c r="QC71" s="5" t="s">
        <v>220</v>
      </c>
      <c r="QD71" s="5" t="s">
        <v>220</v>
      </c>
      <c r="QE71" s="5" t="s">
        <v>220</v>
      </c>
      <c r="QF71" s="5" t="s">
        <v>220</v>
      </c>
      <c r="QG71" s="5" t="s">
        <v>220</v>
      </c>
      <c r="QH71" s="5" t="s">
        <v>220</v>
      </c>
      <c r="QI71" s="5" t="s">
        <v>220</v>
      </c>
      <c r="QJ71" s="5" t="s">
        <v>220</v>
      </c>
      <c r="QK71" s="5" t="s">
        <v>220</v>
      </c>
      <c r="QL71" s="5" t="s">
        <v>220</v>
      </c>
      <c r="QM71" s="5" t="s">
        <v>220</v>
      </c>
      <c r="QN71" s="5" t="s">
        <v>220</v>
      </c>
      <c r="QO71" s="5" t="s">
        <v>220</v>
      </c>
      <c r="QP71" s="5" t="s">
        <v>220</v>
      </c>
      <c r="QQ71" s="5" t="s">
        <v>220</v>
      </c>
      <c r="QR71" s="5" t="s">
        <v>220</v>
      </c>
      <c r="QS71" s="5" t="s">
        <v>220</v>
      </c>
      <c r="QT71" s="5" t="s">
        <v>220</v>
      </c>
      <c r="QU71" s="5" t="s">
        <v>220</v>
      </c>
      <c r="QV71" s="5" t="s">
        <v>220</v>
      </c>
      <c r="QW71" s="5" t="s">
        <v>220</v>
      </c>
      <c r="QX71" s="5">
        <v>233</v>
      </c>
      <c r="QY71" s="5">
        <v>2039</v>
      </c>
      <c r="QZ71" s="5">
        <v>3549</v>
      </c>
      <c r="RA71" s="5">
        <v>3676</v>
      </c>
      <c r="RB71" s="5">
        <v>3876</v>
      </c>
      <c r="RC71" s="5">
        <v>3606</v>
      </c>
      <c r="RD71" s="5">
        <v>2955</v>
      </c>
      <c r="RE71" s="5">
        <v>0</v>
      </c>
      <c r="RF71" s="5">
        <v>2911</v>
      </c>
      <c r="RG71" s="5">
        <v>2807</v>
      </c>
      <c r="RH71" s="5">
        <v>2573</v>
      </c>
      <c r="RI71" s="5" t="s">
        <v>220</v>
      </c>
      <c r="RJ71" s="5" t="s">
        <v>220</v>
      </c>
      <c r="RK71" s="5" t="s">
        <v>220</v>
      </c>
      <c r="RL71" s="5" t="s">
        <v>220</v>
      </c>
      <c r="RM71" s="5" t="s">
        <v>220</v>
      </c>
      <c r="RN71" s="5" t="s">
        <v>220</v>
      </c>
      <c r="RO71" s="5" t="s">
        <v>220</v>
      </c>
      <c r="RP71" s="5" t="s">
        <v>220</v>
      </c>
      <c r="RQ71" s="5" t="s">
        <v>220</v>
      </c>
      <c r="RR71" s="5" t="s">
        <v>220</v>
      </c>
      <c r="RS71" s="5" t="s">
        <v>220</v>
      </c>
      <c r="RT71" s="5" t="s">
        <v>220</v>
      </c>
      <c r="RU71" s="5" t="s">
        <v>220</v>
      </c>
      <c r="RV71" s="5" t="s">
        <v>220</v>
      </c>
      <c r="RW71" s="5" t="s">
        <v>220</v>
      </c>
      <c r="RX71" s="5" t="s">
        <v>220</v>
      </c>
      <c r="RY71" s="5" t="s">
        <v>220</v>
      </c>
      <c r="RZ71" s="5" t="s">
        <v>220</v>
      </c>
      <c r="SA71" s="5" t="s">
        <v>220</v>
      </c>
      <c r="SB71" s="5" t="s">
        <v>220</v>
      </c>
      <c r="SC71" s="5" t="s">
        <v>220</v>
      </c>
      <c r="SD71" s="5">
        <v>333</v>
      </c>
      <c r="SE71" s="5">
        <v>4023</v>
      </c>
      <c r="SF71" s="5">
        <v>6683</v>
      </c>
      <c r="SG71" s="5">
        <v>6145</v>
      </c>
      <c r="SH71" s="5">
        <v>4617</v>
      </c>
      <c r="SI71" s="5">
        <v>3801</v>
      </c>
      <c r="SJ71" s="5">
        <v>4475</v>
      </c>
      <c r="SK71" s="5">
        <v>0</v>
      </c>
      <c r="SL71" s="5">
        <v>4175</v>
      </c>
      <c r="SM71" s="5">
        <v>3873</v>
      </c>
      <c r="SN71" s="5">
        <v>3561</v>
      </c>
      <c r="SO71" s="5" t="s">
        <v>220</v>
      </c>
      <c r="SP71" s="5" t="s">
        <v>220</v>
      </c>
      <c r="SQ71" s="5" t="s">
        <v>220</v>
      </c>
      <c r="SR71" s="5" t="s">
        <v>220</v>
      </c>
      <c r="SS71" s="5" t="s">
        <v>220</v>
      </c>
      <c r="ST71" s="5" t="s">
        <v>220</v>
      </c>
      <c r="SU71" s="5" t="s">
        <v>220</v>
      </c>
      <c r="SV71" s="5" t="s">
        <v>220</v>
      </c>
      <c r="SW71" s="5" t="s">
        <v>220</v>
      </c>
      <c r="SX71" s="5" t="s">
        <v>220</v>
      </c>
      <c r="SY71" s="5" t="s">
        <v>220</v>
      </c>
      <c r="SZ71" s="5" t="s">
        <v>220</v>
      </c>
      <c r="TA71" s="5" t="s">
        <v>220</v>
      </c>
      <c r="TB71" s="5" t="s">
        <v>220</v>
      </c>
      <c r="TC71" s="5" t="s">
        <v>220</v>
      </c>
      <c r="TD71" s="5" t="s">
        <v>220</v>
      </c>
      <c r="TE71" s="5" t="s">
        <v>220</v>
      </c>
      <c r="TF71" s="5" t="s">
        <v>220</v>
      </c>
      <c r="TG71" s="5" t="s">
        <v>220</v>
      </c>
      <c r="TH71" s="5" t="s">
        <v>220</v>
      </c>
      <c r="TI71" s="5" t="s">
        <v>220</v>
      </c>
      <c r="TJ71" s="5">
        <v>0</v>
      </c>
      <c r="TK71" s="5">
        <v>37</v>
      </c>
      <c r="TL71" s="5">
        <v>271</v>
      </c>
      <c r="TM71" s="5">
        <v>305</v>
      </c>
      <c r="TN71" s="5">
        <v>278</v>
      </c>
      <c r="TO71" s="5">
        <v>187</v>
      </c>
      <c r="TP71" s="5">
        <v>129</v>
      </c>
      <c r="TQ71" s="5">
        <v>0</v>
      </c>
      <c r="TR71" s="5">
        <v>977</v>
      </c>
      <c r="TS71" s="5">
        <v>1444</v>
      </c>
      <c r="TT71" s="5">
        <v>344</v>
      </c>
      <c r="TU71" s="5" t="s">
        <v>220</v>
      </c>
      <c r="TV71" s="5" t="s">
        <v>220</v>
      </c>
      <c r="TW71" s="5" t="s">
        <v>220</v>
      </c>
      <c r="TX71" s="5" t="s">
        <v>220</v>
      </c>
      <c r="TY71" s="5" t="s">
        <v>220</v>
      </c>
      <c r="TZ71" s="5" t="s">
        <v>220</v>
      </c>
      <c r="UA71" s="5" t="s">
        <v>220</v>
      </c>
      <c r="UB71" s="5" t="s">
        <v>220</v>
      </c>
      <c r="UC71" s="5" t="s">
        <v>220</v>
      </c>
      <c r="UD71" s="5" t="s">
        <v>220</v>
      </c>
      <c r="UE71" s="5" t="s">
        <v>220</v>
      </c>
      <c r="UF71" s="5" t="s">
        <v>220</v>
      </c>
      <c r="UG71" s="5" t="s">
        <v>220</v>
      </c>
      <c r="UH71" s="5" t="s">
        <v>220</v>
      </c>
      <c r="UI71" s="5" t="s">
        <v>220</v>
      </c>
      <c r="UJ71" s="5" t="s">
        <v>220</v>
      </c>
      <c r="UK71" s="5" t="s">
        <v>220</v>
      </c>
      <c r="UL71" s="5" t="s">
        <v>220</v>
      </c>
      <c r="UM71" s="5" t="s">
        <v>220</v>
      </c>
      <c r="UN71" s="5" t="s">
        <v>220</v>
      </c>
      <c r="UO71" s="5" t="s">
        <v>220</v>
      </c>
      <c r="UP71" s="5">
        <v>0</v>
      </c>
      <c r="UQ71" s="5">
        <v>5</v>
      </c>
      <c r="UR71" s="5">
        <v>117</v>
      </c>
      <c r="US71" s="5">
        <v>166</v>
      </c>
      <c r="UT71" s="5">
        <v>153</v>
      </c>
      <c r="UU71" s="5">
        <v>162</v>
      </c>
      <c r="UV71" s="5">
        <v>139</v>
      </c>
      <c r="UW71" s="5">
        <v>0</v>
      </c>
      <c r="UX71" s="5">
        <v>134</v>
      </c>
      <c r="UY71" s="5">
        <v>39</v>
      </c>
      <c r="UZ71" s="5">
        <v>45</v>
      </c>
      <c r="VA71" s="5" t="s">
        <v>220</v>
      </c>
      <c r="VB71" s="5" t="s">
        <v>220</v>
      </c>
      <c r="VC71" s="5" t="s">
        <v>220</v>
      </c>
      <c r="VD71" s="5" t="s">
        <v>220</v>
      </c>
      <c r="VE71" s="5" t="s">
        <v>220</v>
      </c>
      <c r="VF71" s="5" t="s">
        <v>220</v>
      </c>
      <c r="VG71" s="5" t="s">
        <v>220</v>
      </c>
      <c r="VH71" s="5" t="s">
        <v>220</v>
      </c>
      <c r="VI71" s="5" t="s">
        <v>220</v>
      </c>
      <c r="VJ71" s="5" t="s">
        <v>220</v>
      </c>
      <c r="VK71" s="5" t="s">
        <v>220</v>
      </c>
      <c r="VL71" s="5" t="s">
        <v>220</v>
      </c>
      <c r="VM71" s="5" t="s">
        <v>220</v>
      </c>
      <c r="VN71" s="5" t="s">
        <v>220</v>
      </c>
      <c r="VO71" s="5" t="s">
        <v>220</v>
      </c>
      <c r="VP71" s="5" t="s">
        <v>220</v>
      </c>
      <c r="VQ71" s="5" t="s">
        <v>220</v>
      </c>
      <c r="VR71" s="5" t="s">
        <v>220</v>
      </c>
      <c r="VS71" s="5" t="s">
        <v>220</v>
      </c>
      <c r="VT71" s="5" t="s">
        <v>220</v>
      </c>
      <c r="VU71" s="5" t="s">
        <v>220</v>
      </c>
      <c r="VV71" s="5">
        <v>1246</v>
      </c>
      <c r="VW71" s="5">
        <v>26597</v>
      </c>
      <c r="VX71" s="5">
        <v>17206</v>
      </c>
      <c r="VY71" s="5">
        <v>16050</v>
      </c>
      <c r="VZ71" s="5">
        <v>16323</v>
      </c>
      <c r="WA71" s="5">
        <v>16717</v>
      </c>
      <c r="WB71" s="5">
        <v>15570</v>
      </c>
      <c r="WC71" s="5">
        <v>0</v>
      </c>
      <c r="WD71" s="5">
        <v>13641</v>
      </c>
      <c r="WE71" s="5">
        <v>11790</v>
      </c>
      <c r="WF71" s="5">
        <v>13968</v>
      </c>
      <c r="WG71" s="5" t="s">
        <v>220</v>
      </c>
      <c r="WH71" s="5" t="s">
        <v>220</v>
      </c>
      <c r="WI71" s="5" t="s">
        <v>220</v>
      </c>
      <c r="WJ71" s="5" t="s">
        <v>220</v>
      </c>
      <c r="WK71" s="5" t="s">
        <v>220</v>
      </c>
      <c r="WL71" s="5" t="s">
        <v>220</v>
      </c>
      <c r="WM71" s="5" t="s">
        <v>220</v>
      </c>
      <c r="WN71" s="5" t="s">
        <v>220</v>
      </c>
      <c r="WO71" s="5" t="s">
        <v>220</v>
      </c>
      <c r="WP71" s="5" t="s">
        <v>220</v>
      </c>
      <c r="WQ71" s="5" t="s">
        <v>220</v>
      </c>
      <c r="WR71" s="5" t="s">
        <v>220</v>
      </c>
      <c r="WS71" s="5" t="s">
        <v>220</v>
      </c>
      <c r="WT71" s="5" t="s">
        <v>220</v>
      </c>
      <c r="WU71" s="5" t="s">
        <v>220</v>
      </c>
      <c r="WV71" s="5" t="s">
        <v>220</v>
      </c>
      <c r="WW71" s="5" t="s">
        <v>220</v>
      </c>
      <c r="WX71" s="5" t="s">
        <v>220</v>
      </c>
      <c r="WY71" s="5" t="s">
        <v>220</v>
      </c>
      <c r="WZ71" s="5" t="s">
        <v>220</v>
      </c>
      <c r="XA71" s="5" t="s">
        <v>220</v>
      </c>
      <c r="XB71" s="5">
        <v>0</v>
      </c>
      <c r="XC71" s="5">
        <v>33</v>
      </c>
      <c r="XD71" s="5">
        <v>169</v>
      </c>
      <c r="XE71" s="5">
        <v>159</v>
      </c>
      <c r="XF71" s="5">
        <v>189</v>
      </c>
      <c r="XG71" s="5">
        <v>192</v>
      </c>
      <c r="XH71" s="5">
        <v>225</v>
      </c>
      <c r="XI71" s="5">
        <v>0</v>
      </c>
      <c r="XJ71" s="5">
        <v>220</v>
      </c>
      <c r="XK71" s="5">
        <v>264</v>
      </c>
      <c r="XL71" s="5">
        <v>232</v>
      </c>
      <c r="XM71" s="5" t="s">
        <v>220</v>
      </c>
      <c r="XN71" s="5" t="s">
        <v>220</v>
      </c>
      <c r="XO71" s="5" t="s">
        <v>220</v>
      </c>
      <c r="XP71" s="5" t="s">
        <v>220</v>
      </c>
      <c r="XQ71" s="5" t="s">
        <v>220</v>
      </c>
      <c r="XR71" s="5" t="s">
        <v>220</v>
      </c>
      <c r="XS71" s="2">
        <v>3611</v>
      </c>
      <c r="XT71" s="3" t="s">
        <v>220</v>
      </c>
      <c r="XU71" s="3" t="s">
        <v>220</v>
      </c>
      <c r="XV71" s="3" t="s">
        <v>220</v>
      </c>
      <c r="XW71" s="3" t="s">
        <v>220</v>
      </c>
      <c r="XX71" s="3" t="s">
        <v>220</v>
      </c>
      <c r="XY71" s="3" t="s">
        <v>220</v>
      </c>
      <c r="XZ71" s="3"/>
    </row>
    <row r="72" spans="1:650" x14ac:dyDescent="0.3">
      <c r="A72" s="1" t="s">
        <v>70</v>
      </c>
      <c r="B72" s="2">
        <v>4004152</v>
      </c>
      <c r="C72" s="5">
        <v>55873</v>
      </c>
      <c r="D72" s="5">
        <v>40787</v>
      </c>
      <c r="E72" s="5">
        <v>19400</v>
      </c>
      <c r="F72" s="5">
        <v>10848</v>
      </c>
      <c r="G72" s="5">
        <v>11688</v>
      </c>
      <c r="H72" s="5">
        <v>40115</v>
      </c>
      <c r="I72" s="5">
        <v>10269</v>
      </c>
      <c r="J72" s="5">
        <v>9333</v>
      </c>
      <c r="K72" s="5">
        <v>92301</v>
      </c>
      <c r="L72" s="5">
        <v>9709</v>
      </c>
      <c r="M72" s="5">
        <v>25347</v>
      </c>
      <c r="N72" s="5">
        <v>13083</v>
      </c>
      <c r="O72" s="5">
        <v>7514</v>
      </c>
      <c r="P72" s="5">
        <v>14704</v>
      </c>
      <c r="Q72" s="5">
        <v>3720</v>
      </c>
      <c r="R72" s="5">
        <v>2330</v>
      </c>
      <c r="S72" s="5">
        <v>6563</v>
      </c>
      <c r="T72" s="5">
        <v>7243</v>
      </c>
      <c r="U72" s="5">
        <v>19349</v>
      </c>
      <c r="V72" s="5">
        <v>1368</v>
      </c>
      <c r="W72" s="5">
        <v>46</v>
      </c>
      <c r="X72" s="5">
        <v>75064</v>
      </c>
      <c r="Y72" s="5">
        <v>24842</v>
      </c>
      <c r="Z72" s="5">
        <v>7325</v>
      </c>
      <c r="AA72" s="5">
        <v>11395</v>
      </c>
      <c r="AB72" s="5">
        <v>9244</v>
      </c>
      <c r="AC72" s="5">
        <v>667</v>
      </c>
      <c r="AD72" s="5">
        <v>3075</v>
      </c>
      <c r="AE72" s="5">
        <v>1046</v>
      </c>
      <c r="AF72" s="5">
        <v>181</v>
      </c>
      <c r="AG72" s="5">
        <v>14254</v>
      </c>
      <c r="AH72" s="5">
        <v>3936</v>
      </c>
      <c r="AI72" s="5">
        <v>2279299</v>
      </c>
      <c r="AJ72" s="5">
        <v>2424066</v>
      </c>
      <c r="AK72" s="5">
        <v>554538</v>
      </c>
      <c r="AL72" s="5">
        <v>1388817</v>
      </c>
      <c r="AM72" s="5">
        <v>1081088</v>
      </c>
      <c r="AN72" s="5">
        <v>598039</v>
      </c>
      <c r="AO72" s="5">
        <v>464941</v>
      </c>
      <c r="AP72" s="5">
        <v>1521663</v>
      </c>
      <c r="AQ72" s="5">
        <v>934296</v>
      </c>
      <c r="AR72" s="5">
        <v>739321</v>
      </c>
      <c r="AS72" s="5">
        <v>769200</v>
      </c>
      <c r="AT72" s="5">
        <v>1351185</v>
      </c>
      <c r="AU72" s="5">
        <v>150625</v>
      </c>
      <c r="AV72" s="5">
        <v>514112</v>
      </c>
      <c r="AW72" s="5">
        <v>595261</v>
      </c>
      <c r="AX72" s="5">
        <v>98838</v>
      </c>
      <c r="AY72" s="5">
        <v>633458</v>
      </c>
      <c r="AZ72" s="5">
        <v>170577</v>
      </c>
      <c r="BA72" s="5">
        <v>337722</v>
      </c>
      <c r="BB72" s="5">
        <v>288823</v>
      </c>
      <c r="BC72" s="5">
        <v>69203</v>
      </c>
      <c r="BD72" s="5">
        <v>50691</v>
      </c>
      <c r="BE72" s="5">
        <v>28783</v>
      </c>
      <c r="BF72" s="5">
        <v>66334</v>
      </c>
      <c r="BG72" s="5">
        <v>377532</v>
      </c>
      <c r="BH72" s="5">
        <v>255140</v>
      </c>
      <c r="BI72" s="5">
        <v>108128</v>
      </c>
      <c r="BJ72" s="5">
        <v>78840</v>
      </c>
      <c r="BK72" s="5">
        <v>78315</v>
      </c>
      <c r="BL72" s="5">
        <v>-97404</v>
      </c>
      <c r="BM72" s="5">
        <v>1790499</v>
      </c>
      <c r="BN72" s="5">
        <v>42080</v>
      </c>
      <c r="BO72" s="5">
        <v>480789</v>
      </c>
      <c r="BP72" s="5">
        <v>283882</v>
      </c>
      <c r="BQ72" s="5">
        <v>297025</v>
      </c>
      <c r="BR72" s="5">
        <v>360958</v>
      </c>
      <c r="BS72" s="5">
        <v>326941</v>
      </c>
      <c r="BT72" s="5">
        <v>281411</v>
      </c>
      <c r="BU72" s="5">
        <v>314998</v>
      </c>
      <c r="BV72" s="5">
        <v>271303</v>
      </c>
      <c r="BW72" s="5">
        <v>190531</v>
      </c>
      <c r="BX72" s="5">
        <v>324229</v>
      </c>
      <c r="BY72" s="5">
        <v>144911</v>
      </c>
      <c r="BZ72" s="5">
        <v>194391</v>
      </c>
      <c r="CA72" s="5">
        <v>285299</v>
      </c>
      <c r="CB72" s="5">
        <v>354613</v>
      </c>
      <c r="CC72" s="5">
        <v>145801</v>
      </c>
      <c r="CD72" s="5">
        <v>222254</v>
      </c>
      <c r="CE72" s="5">
        <v>162777</v>
      </c>
      <c r="CF72" s="5">
        <v>199787</v>
      </c>
      <c r="CG72" s="5">
        <v>180972</v>
      </c>
      <c r="CH72" s="5">
        <v>182912</v>
      </c>
      <c r="CI72" s="5">
        <v>91574</v>
      </c>
      <c r="CJ72" s="5">
        <v>49138</v>
      </c>
      <c r="CK72" s="5">
        <v>41450</v>
      </c>
      <c r="CL72" s="5">
        <v>45744</v>
      </c>
      <c r="CM72" s="5">
        <v>79568</v>
      </c>
      <c r="CN72" s="5">
        <v>70419</v>
      </c>
      <c r="CO72" s="5">
        <v>85976</v>
      </c>
      <c r="CP72" s="5">
        <v>93908</v>
      </c>
      <c r="CQ72" s="5">
        <v>68284</v>
      </c>
      <c r="CR72" s="5">
        <v>86837</v>
      </c>
      <c r="CS72" s="5">
        <v>120632</v>
      </c>
      <c r="CT72" s="5">
        <v>79370</v>
      </c>
      <c r="CU72" s="5">
        <v>834401</v>
      </c>
      <c r="CV72" s="5">
        <v>545957</v>
      </c>
      <c r="CW72" s="5">
        <v>568705</v>
      </c>
      <c r="CX72" s="5">
        <v>521749</v>
      </c>
      <c r="CY72" s="5">
        <v>432873</v>
      </c>
      <c r="CZ72" s="5">
        <v>414508</v>
      </c>
      <c r="DA72" s="5">
        <v>351116</v>
      </c>
      <c r="DB72" s="5">
        <v>386417</v>
      </c>
      <c r="DC72" s="5">
        <v>391609</v>
      </c>
      <c r="DD72" s="5">
        <v>360740</v>
      </c>
      <c r="DE72" s="5">
        <v>348144</v>
      </c>
      <c r="DF72" s="5">
        <v>514211</v>
      </c>
      <c r="DG72" s="5">
        <v>407627</v>
      </c>
      <c r="DH72" s="5">
        <v>764564</v>
      </c>
      <c r="DI72" s="5">
        <v>270719</v>
      </c>
      <c r="DJ72" s="5">
        <v>277553</v>
      </c>
      <c r="DK72" s="5">
        <v>256960</v>
      </c>
      <c r="DL72" s="5">
        <v>261370</v>
      </c>
      <c r="DM72" s="5">
        <v>274423</v>
      </c>
      <c r="DN72" s="5">
        <v>288605</v>
      </c>
      <c r="DO72" s="5">
        <v>267459</v>
      </c>
      <c r="DP72" s="5">
        <v>210671</v>
      </c>
      <c r="DQ72" s="5">
        <v>222982</v>
      </c>
      <c r="DR72" s="5">
        <v>182483</v>
      </c>
      <c r="DS72" s="5">
        <v>220032</v>
      </c>
      <c r="DT72" s="5">
        <v>230925</v>
      </c>
      <c r="DU72" s="5">
        <v>237258</v>
      </c>
      <c r="DV72" s="5">
        <v>218316</v>
      </c>
      <c r="DW72" s="5">
        <v>257387</v>
      </c>
      <c r="DX72" s="5">
        <v>267195</v>
      </c>
      <c r="DY72" s="5">
        <v>300833</v>
      </c>
      <c r="DZ72" s="5">
        <v>332273</v>
      </c>
      <c r="EA72" s="5">
        <v>348438</v>
      </c>
      <c r="EB72" s="5">
        <v>130009</v>
      </c>
      <c r="EC72" s="5">
        <v>89968</v>
      </c>
      <c r="ED72" s="5">
        <v>102345</v>
      </c>
      <c r="EE72" s="5">
        <v>89184</v>
      </c>
      <c r="EF72" s="5">
        <v>98667</v>
      </c>
      <c r="EG72" s="5">
        <v>88852</v>
      </c>
      <c r="EH72" s="5">
        <v>86790</v>
      </c>
      <c r="EI72" s="5">
        <v>54917</v>
      </c>
      <c r="EJ72" s="5">
        <v>62396</v>
      </c>
      <c r="EK72" s="5">
        <v>70534</v>
      </c>
      <c r="EL72" s="5">
        <v>80577</v>
      </c>
      <c r="EM72" s="5">
        <v>59293</v>
      </c>
      <c r="EN72" s="5">
        <v>173388</v>
      </c>
      <c r="EO72" s="5">
        <v>31371</v>
      </c>
      <c r="EP72" s="5">
        <v>50432</v>
      </c>
      <c r="EQ72" s="5">
        <v>35859</v>
      </c>
      <c r="ER72" s="5">
        <v>22857</v>
      </c>
      <c r="ES72" s="5">
        <v>28903</v>
      </c>
      <c r="ET72" s="5">
        <v>33328</v>
      </c>
      <c r="EU72" s="5">
        <v>71813</v>
      </c>
      <c r="EV72" s="5">
        <v>87778</v>
      </c>
      <c r="EW72" s="5">
        <v>135593</v>
      </c>
      <c r="EX72" s="5">
        <v>46829</v>
      </c>
      <c r="EY72" s="5">
        <v>39831</v>
      </c>
      <c r="EZ72" s="5">
        <v>41735</v>
      </c>
      <c r="FA72" s="5">
        <v>81082</v>
      </c>
      <c r="FB72" s="5">
        <v>61641</v>
      </c>
      <c r="FC72" s="5">
        <v>54804</v>
      </c>
      <c r="FD72" s="5">
        <v>51552</v>
      </c>
      <c r="FE72" s="5">
        <v>68816</v>
      </c>
      <c r="FF72" s="5">
        <v>78245</v>
      </c>
      <c r="FG72" s="5">
        <v>0</v>
      </c>
      <c r="FH72" s="5">
        <v>0</v>
      </c>
      <c r="FI72" s="5">
        <v>0</v>
      </c>
      <c r="FJ72" s="5">
        <v>0</v>
      </c>
      <c r="FK72" s="5">
        <v>0</v>
      </c>
      <c r="FL72" s="5">
        <v>0</v>
      </c>
      <c r="FM72" s="5">
        <v>0</v>
      </c>
      <c r="FN72" s="5">
        <v>0</v>
      </c>
      <c r="FO72" s="5">
        <v>0</v>
      </c>
      <c r="FP72" s="5">
        <v>0</v>
      </c>
      <c r="FQ72" s="5">
        <v>0</v>
      </c>
      <c r="FR72" s="5">
        <v>0</v>
      </c>
      <c r="FS72" s="5">
        <v>0</v>
      </c>
      <c r="FT72" s="5">
        <v>0</v>
      </c>
      <c r="FU72" s="5" t="s">
        <v>220</v>
      </c>
      <c r="FV72" s="5" t="s">
        <v>220</v>
      </c>
      <c r="FW72" s="5" t="s">
        <v>220</v>
      </c>
      <c r="FX72" s="5" t="s">
        <v>220</v>
      </c>
      <c r="FY72" s="5" t="s">
        <v>220</v>
      </c>
      <c r="FZ72" s="5" t="s">
        <v>220</v>
      </c>
      <c r="GA72" s="5" t="s">
        <v>220</v>
      </c>
      <c r="GB72" s="5" t="s">
        <v>220</v>
      </c>
      <c r="GC72" s="5" t="s">
        <v>220</v>
      </c>
      <c r="GD72" s="5" t="s">
        <v>220</v>
      </c>
      <c r="GE72" s="5" t="s">
        <v>220</v>
      </c>
      <c r="GF72" s="5" t="s">
        <v>220</v>
      </c>
      <c r="GG72" s="5" t="s">
        <v>220</v>
      </c>
      <c r="GH72" s="5" t="s">
        <v>220</v>
      </c>
      <c r="GI72" s="5" t="s">
        <v>220</v>
      </c>
      <c r="GJ72" s="5" t="s">
        <v>220</v>
      </c>
      <c r="GK72" s="5" t="s">
        <v>220</v>
      </c>
      <c r="GL72" s="5" t="s">
        <v>220</v>
      </c>
      <c r="GM72" s="5">
        <v>3998799</v>
      </c>
      <c r="GN72" s="5">
        <v>3424700</v>
      </c>
      <c r="GO72" s="5">
        <v>1529636</v>
      </c>
      <c r="GP72" s="5">
        <v>2384718</v>
      </c>
      <c r="GQ72" s="5">
        <v>1941774</v>
      </c>
      <c r="GR72" s="5">
        <v>1432741</v>
      </c>
      <c r="GS72" s="5">
        <v>1230176</v>
      </c>
      <c r="GT72" s="5">
        <v>2275505</v>
      </c>
      <c r="GU72" s="5">
        <v>1663655</v>
      </c>
      <c r="GV72" s="5">
        <v>1496395</v>
      </c>
      <c r="GW72" s="5">
        <v>1358136</v>
      </c>
      <c r="GX72" s="5">
        <v>2153448</v>
      </c>
      <c r="GY72" s="5">
        <v>910358</v>
      </c>
      <c r="GZ72" s="5">
        <v>1821381</v>
      </c>
      <c r="HA72" s="5">
        <v>1046872</v>
      </c>
      <c r="HB72" s="5">
        <v>651407</v>
      </c>
      <c r="HC72" s="5">
        <v>1095617</v>
      </c>
      <c r="HD72" s="5">
        <v>661834</v>
      </c>
      <c r="HE72" s="5">
        <v>841369</v>
      </c>
      <c r="HF72" s="5">
        <v>795035</v>
      </c>
      <c r="HG72" s="5">
        <v>500095</v>
      </c>
      <c r="HH72" s="5">
        <v>471595</v>
      </c>
      <c r="HI72" s="5">
        <v>453732</v>
      </c>
      <c r="HJ72" s="5">
        <v>349994</v>
      </c>
      <c r="HK72" s="5">
        <v>728359</v>
      </c>
      <c r="HL72" s="5">
        <v>608195</v>
      </c>
      <c r="HM72" s="5">
        <v>513181</v>
      </c>
      <c r="HN72" s="5">
        <v>456187</v>
      </c>
      <c r="HO72" s="5">
        <v>459957</v>
      </c>
      <c r="HP72" s="5">
        <v>308360</v>
      </c>
      <c r="HQ72" s="5">
        <v>2295034</v>
      </c>
      <c r="HR72" s="5">
        <v>535904</v>
      </c>
      <c r="HS72" s="5">
        <v>3000222</v>
      </c>
      <c r="HT72" s="5">
        <v>3197902</v>
      </c>
      <c r="HU72" s="5">
        <v>3041058</v>
      </c>
      <c r="HV72" s="5">
        <v>3050364</v>
      </c>
      <c r="HW72" s="5">
        <v>3261053</v>
      </c>
      <c r="HX72" s="5">
        <v>3899283</v>
      </c>
      <c r="HY72" s="5">
        <v>3523233</v>
      </c>
      <c r="HZ72" s="5">
        <v>3366511</v>
      </c>
      <c r="IA72" s="5">
        <v>4253896</v>
      </c>
      <c r="IB72" s="5">
        <v>4405602</v>
      </c>
      <c r="IC72" s="5">
        <v>4000199</v>
      </c>
      <c r="ID72" s="5">
        <v>4532061</v>
      </c>
      <c r="IE72" s="5">
        <v>3989754</v>
      </c>
      <c r="IF72" s="5">
        <v>3652436</v>
      </c>
      <c r="IG72" s="5">
        <v>3257349</v>
      </c>
      <c r="IH72" s="5">
        <v>2471465</v>
      </c>
      <c r="II72" s="5">
        <v>2130026</v>
      </c>
      <c r="IJ72" s="5">
        <v>1937318</v>
      </c>
      <c r="IK72" s="5">
        <v>1935519</v>
      </c>
      <c r="IL72" s="5">
        <v>1847909</v>
      </c>
      <c r="IM72" s="5">
        <v>1540316</v>
      </c>
      <c r="IN72" s="5">
        <v>1530716</v>
      </c>
      <c r="IO72" s="5">
        <v>1383488</v>
      </c>
      <c r="IP72" s="5">
        <v>1417231</v>
      </c>
      <c r="IQ72" s="5">
        <v>1417959</v>
      </c>
      <c r="IR72" s="5">
        <v>1403791</v>
      </c>
      <c r="IS72" s="5">
        <v>1644152</v>
      </c>
      <c r="IT72" s="5">
        <v>1708827</v>
      </c>
      <c r="IU72" s="5">
        <v>1810599</v>
      </c>
      <c r="IV72" s="5">
        <v>1881459</v>
      </c>
      <c r="IW72" s="5">
        <v>1751679</v>
      </c>
      <c r="IX72" s="5">
        <v>1773417</v>
      </c>
      <c r="IY72" s="5">
        <v>317449</v>
      </c>
      <c r="IZ72" s="5">
        <v>299993</v>
      </c>
      <c r="JA72" s="5">
        <v>302304</v>
      </c>
      <c r="JB72" s="5">
        <v>357004</v>
      </c>
      <c r="JC72" s="5">
        <v>352710</v>
      </c>
      <c r="JD72" s="5">
        <v>372981</v>
      </c>
      <c r="JE72" s="5">
        <v>278506</v>
      </c>
      <c r="JF72" s="5">
        <v>305823</v>
      </c>
      <c r="JG72" s="5">
        <v>365855</v>
      </c>
      <c r="JH72" s="5">
        <v>350402</v>
      </c>
      <c r="JI72" s="5">
        <v>262532</v>
      </c>
      <c r="JJ72" s="5">
        <v>310675</v>
      </c>
      <c r="JK72" s="5">
        <v>296033</v>
      </c>
      <c r="JL72" s="5">
        <v>301556</v>
      </c>
      <c r="JM72" s="5">
        <v>318544</v>
      </c>
      <c r="JN72" s="5">
        <v>283538</v>
      </c>
      <c r="JO72" s="5">
        <v>241193</v>
      </c>
      <c r="JP72" s="5">
        <v>310462</v>
      </c>
      <c r="JQ72" s="5">
        <v>260522</v>
      </c>
      <c r="JR72" s="5">
        <v>239368</v>
      </c>
      <c r="JS72" s="5">
        <v>272110</v>
      </c>
      <c r="JT72" s="5">
        <v>226707</v>
      </c>
      <c r="JU72" s="5">
        <v>213261</v>
      </c>
      <c r="JV72" s="5">
        <v>211735</v>
      </c>
      <c r="JW72" s="5">
        <v>182982</v>
      </c>
      <c r="JX72" s="5">
        <v>184684</v>
      </c>
      <c r="JY72" s="5">
        <v>207064</v>
      </c>
      <c r="JZ72" s="5">
        <v>147279</v>
      </c>
      <c r="KA72" s="5">
        <v>205320</v>
      </c>
      <c r="KB72" s="5">
        <v>199880</v>
      </c>
      <c r="KC72" s="5">
        <v>150421</v>
      </c>
      <c r="KD72" s="5">
        <v>164145</v>
      </c>
      <c r="KE72" s="5">
        <v>51146</v>
      </c>
      <c r="KF72" s="5">
        <v>47916</v>
      </c>
      <c r="KG72" s="5">
        <v>36371</v>
      </c>
      <c r="KH72" s="5">
        <v>46886</v>
      </c>
      <c r="KI72" s="5">
        <v>31046</v>
      </c>
      <c r="KJ72" s="5">
        <v>45452</v>
      </c>
      <c r="KK72" s="5">
        <v>45601</v>
      </c>
      <c r="KL72" s="5">
        <v>32264</v>
      </c>
      <c r="KM72" s="5">
        <v>37144</v>
      </c>
      <c r="KN72" s="5">
        <v>43083</v>
      </c>
      <c r="KO72" s="5">
        <v>41245</v>
      </c>
      <c r="KP72" s="5">
        <v>38683</v>
      </c>
      <c r="KQ72" s="5">
        <v>40898</v>
      </c>
      <c r="KR72" s="5">
        <v>49188</v>
      </c>
      <c r="KS72" s="5">
        <v>33935</v>
      </c>
      <c r="KT72" s="5">
        <v>31453</v>
      </c>
      <c r="KU72" s="5">
        <v>29397</v>
      </c>
      <c r="KV72" s="5">
        <v>37882</v>
      </c>
      <c r="KW72" s="5">
        <v>22663</v>
      </c>
      <c r="KX72" s="5">
        <v>21006</v>
      </c>
      <c r="KY72" s="5">
        <v>22818</v>
      </c>
      <c r="KZ72" s="5">
        <v>29215</v>
      </c>
      <c r="LA72" s="5">
        <v>26053</v>
      </c>
      <c r="LB72" s="5">
        <v>21437</v>
      </c>
      <c r="LC72" s="5">
        <v>25855</v>
      </c>
      <c r="LD72" s="5">
        <v>20237</v>
      </c>
      <c r="LE72" s="5">
        <v>24396</v>
      </c>
      <c r="LF72" s="5">
        <v>34359</v>
      </c>
      <c r="LG72" s="5">
        <v>23807</v>
      </c>
      <c r="LH72" s="5">
        <v>6749</v>
      </c>
      <c r="LI72" s="5">
        <v>15445</v>
      </c>
      <c r="LJ72" s="5">
        <v>20435</v>
      </c>
      <c r="LK72" s="5">
        <v>91323</v>
      </c>
      <c r="LL72" s="5">
        <v>82482</v>
      </c>
      <c r="LM72" s="5">
        <v>68676</v>
      </c>
      <c r="LN72" s="5">
        <v>92428</v>
      </c>
      <c r="LO72" s="5">
        <v>77233</v>
      </c>
      <c r="LP72" s="5">
        <v>87084</v>
      </c>
      <c r="LQ72" s="5">
        <v>61446</v>
      </c>
      <c r="LR72" s="5">
        <v>62273</v>
      </c>
      <c r="LS72" s="5">
        <v>72223</v>
      </c>
      <c r="LT72" s="5">
        <v>74531</v>
      </c>
      <c r="LU72" s="5">
        <v>54161</v>
      </c>
      <c r="LV72" s="5">
        <v>58114</v>
      </c>
      <c r="LW72" s="5">
        <v>64595</v>
      </c>
      <c r="LX72" s="5">
        <v>62415</v>
      </c>
      <c r="LY72" s="5">
        <v>63124</v>
      </c>
      <c r="LZ72" s="5">
        <v>52592</v>
      </c>
      <c r="MA72" s="5">
        <v>38339</v>
      </c>
      <c r="MB72" s="5">
        <v>42686</v>
      </c>
      <c r="MC72" s="5">
        <v>40698</v>
      </c>
      <c r="MD72" s="5">
        <v>41198</v>
      </c>
      <c r="ME72" s="5">
        <v>32206</v>
      </c>
      <c r="MF72" s="5">
        <v>28255</v>
      </c>
      <c r="MG72" s="5">
        <v>24631</v>
      </c>
      <c r="MH72" s="5">
        <v>20005</v>
      </c>
      <c r="MI72" s="5">
        <v>20968</v>
      </c>
      <c r="MJ72" s="5">
        <v>17158</v>
      </c>
      <c r="MK72" s="5">
        <v>16415</v>
      </c>
      <c r="ML72" s="5">
        <v>17341</v>
      </c>
      <c r="MM72" s="5">
        <v>16866</v>
      </c>
      <c r="MN72" s="5">
        <v>13664</v>
      </c>
      <c r="MO72" s="5">
        <v>14257</v>
      </c>
      <c r="MP72" s="5">
        <v>12868</v>
      </c>
      <c r="MQ72" s="5">
        <v>0</v>
      </c>
      <c r="MR72" s="5">
        <v>0</v>
      </c>
      <c r="MS72" s="5">
        <v>0</v>
      </c>
      <c r="MT72" s="5">
        <v>0</v>
      </c>
      <c r="MU72" s="5">
        <v>0</v>
      </c>
      <c r="MV72" s="5">
        <v>0</v>
      </c>
      <c r="MW72" s="5">
        <v>0</v>
      </c>
      <c r="MX72" s="5">
        <v>0</v>
      </c>
      <c r="MY72" s="5">
        <v>0</v>
      </c>
      <c r="MZ72" s="5">
        <v>0</v>
      </c>
      <c r="NA72" s="5">
        <v>0</v>
      </c>
      <c r="NB72" s="5">
        <v>0</v>
      </c>
      <c r="NC72" s="5">
        <v>0</v>
      </c>
      <c r="ND72" s="5">
        <v>0</v>
      </c>
      <c r="NE72" s="5" t="s">
        <v>220</v>
      </c>
      <c r="NF72" s="5" t="s">
        <v>220</v>
      </c>
      <c r="NG72" s="5" t="s">
        <v>220</v>
      </c>
      <c r="NH72" s="5" t="s">
        <v>220</v>
      </c>
      <c r="NI72" s="5" t="s">
        <v>220</v>
      </c>
      <c r="NJ72" s="5" t="s">
        <v>220</v>
      </c>
      <c r="NK72" s="5" t="s">
        <v>220</v>
      </c>
      <c r="NL72" s="5" t="s">
        <v>220</v>
      </c>
      <c r="NM72" s="5" t="s">
        <v>220</v>
      </c>
      <c r="NN72" s="5" t="s">
        <v>220</v>
      </c>
      <c r="NO72" s="5" t="s">
        <v>220</v>
      </c>
      <c r="NP72" s="5" t="s">
        <v>220</v>
      </c>
      <c r="NQ72" s="5" t="s">
        <v>220</v>
      </c>
      <c r="NR72" s="5" t="s">
        <v>220</v>
      </c>
      <c r="NS72" s="5" t="s">
        <v>220</v>
      </c>
      <c r="NT72" s="5" t="s">
        <v>220</v>
      </c>
      <c r="NU72" s="5" t="s">
        <v>220</v>
      </c>
      <c r="NV72" s="5" t="s">
        <v>220</v>
      </c>
      <c r="NW72" s="5">
        <v>0</v>
      </c>
      <c r="NX72" s="5">
        <v>0</v>
      </c>
      <c r="NY72" s="5">
        <v>0</v>
      </c>
      <c r="NZ72" s="5">
        <v>0</v>
      </c>
      <c r="OA72" s="5">
        <v>0</v>
      </c>
      <c r="OB72" s="5">
        <v>0</v>
      </c>
      <c r="OC72" s="5">
        <v>0</v>
      </c>
      <c r="OD72" s="5">
        <v>0</v>
      </c>
      <c r="OE72" s="5">
        <v>0</v>
      </c>
      <c r="OF72" s="5">
        <v>0</v>
      </c>
      <c r="OG72" s="5">
        <v>0</v>
      </c>
      <c r="OH72" s="5">
        <v>0</v>
      </c>
      <c r="OI72" s="5">
        <v>0</v>
      </c>
      <c r="OJ72" s="5">
        <v>0</v>
      </c>
      <c r="OK72" s="5" t="s">
        <v>220</v>
      </c>
      <c r="OL72" s="5" t="s">
        <v>220</v>
      </c>
      <c r="OM72" s="5" t="s">
        <v>220</v>
      </c>
      <c r="ON72" s="5" t="s">
        <v>220</v>
      </c>
      <c r="OO72" s="5" t="s">
        <v>220</v>
      </c>
      <c r="OP72" s="5" t="s">
        <v>220</v>
      </c>
      <c r="OQ72" s="5" t="s">
        <v>220</v>
      </c>
      <c r="OR72" s="5" t="s">
        <v>220</v>
      </c>
      <c r="OS72" s="5" t="s">
        <v>220</v>
      </c>
      <c r="OT72" s="5" t="s">
        <v>220</v>
      </c>
      <c r="OU72" s="5" t="s">
        <v>220</v>
      </c>
      <c r="OV72" s="5" t="s">
        <v>220</v>
      </c>
      <c r="OW72" s="5" t="s">
        <v>220</v>
      </c>
      <c r="OX72" s="5" t="s">
        <v>220</v>
      </c>
      <c r="OY72" s="5" t="s">
        <v>220</v>
      </c>
      <c r="OZ72" s="5" t="s">
        <v>220</v>
      </c>
      <c r="PA72" s="5" t="s">
        <v>220</v>
      </c>
      <c r="PB72" s="5" t="s">
        <v>220</v>
      </c>
      <c r="PC72" s="5">
        <v>139518</v>
      </c>
      <c r="PD72" s="5">
        <v>129229</v>
      </c>
      <c r="PE72" s="5">
        <v>119105</v>
      </c>
      <c r="PF72" s="5">
        <v>124312</v>
      </c>
      <c r="PG72" s="5">
        <v>117675</v>
      </c>
      <c r="PH72" s="5">
        <v>125768</v>
      </c>
      <c r="PI72" s="5">
        <v>109433</v>
      </c>
      <c r="PJ72" s="5">
        <v>98544</v>
      </c>
      <c r="PK72" s="5">
        <v>114853</v>
      </c>
      <c r="PL72" s="5">
        <v>109305</v>
      </c>
      <c r="PM72" s="5">
        <v>92596</v>
      </c>
      <c r="PN72" s="5">
        <v>101455</v>
      </c>
      <c r="PO72" s="5">
        <v>96739</v>
      </c>
      <c r="PP72" s="5">
        <v>98429</v>
      </c>
      <c r="PQ72" s="5">
        <v>90094</v>
      </c>
      <c r="PR72" s="5">
        <v>82794</v>
      </c>
      <c r="PS72" s="5">
        <v>76821</v>
      </c>
      <c r="PT72" s="5">
        <v>78648</v>
      </c>
      <c r="PU72" s="5">
        <v>74812</v>
      </c>
      <c r="PV72" s="5">
        <v>76690</v>
      </c>
      <c r="PW72" s="5">
        <v>75982</v>
      </c>
      <c r="PX72" s="5">
        <v>78669</v>
      </c>
      <c r="PY72" s="5">
        <v>56200</v>
      </c>
      <c r="PZ72" s="5">
        <v>50445</v>
      </c>
      <c r="QA72" s="5">
        <v>48558</v>
      </c>
      <c r="QB72" s="5">
        <v>53740</v>
      </c>
      <c r="QC72" s="5">
        <v>46282</v>
      </c>
      <c r="QD72" s="5">
        <v>45531</v>
      </c>
      <c r="QE72" s="5">
        <v>45163</v>
      </c>
      <c r="QF72" s="5">
        <v>40543</v>
      </c>
      <c r="QG72" s="5">
        <v>37112</v>
      </c>
      <c r="QH72" s="5">
        <v>39790</v>
      </c>
      <c r="QI72" s="5">
        <v>166192</v>
      </c>
      <c r="QJ72" s="5">
        <v>172359</v>
      </c>
      <c r="QK72" s="5">
        <v>149568</v>
      </c>
      <c r="QL72" s="5">
        <v>177931</v>
      </c>
      <c r="QM72" s="5">
        <v>159131</v>
      </c>
      <c r="QN72" s="5">
        <v>176334</v>
      </c>
      <c r="QO72" s="5">
        <v>128227</v>
      </c>
      <c r="QP72" s="5">
        <v>140993</v>
      </c>
      <c r="QQ72" s="5">
        <v>150747</v>
      </c>
      <c r="QR72" s="5">
        <v>156188</v>
      </c>
      <c r="QS72" s="5">
        <v>121262</v>
      </c>
      <c r="QT72" s="5">
        <v>140606</v>
      </c>
      <c r="QU72" s="5">
        <v>157443</v>
      </c>
      <c r="QV72" s="5">
        <v>158933</v>
      </c>
      <c r="QW72" s="5">
        <v>140875</v>
      </c>
      <c r="QX72" s="5">
        <v>137521</v>
      </c>
      <c r="QY72" s="5">
        <v>112810</v>
      </c>
      <c r="QZ72" s="5">
        <v>115744</v>
      </c>
      <c r="RA72" s="5">
        <v>111974</v>
      </c>
      <c r="RB72" s="5">
        <v>113470</v>
      </c>
      <c r="RC72" s="5">
        <v>98774</v>
      </c>
      <c r="RD72" s="5">
        <v>97547</v>
      </c>
      <c r="RE72" s="5">
        <v>85904</v>
      </c>
      <c r="RF72" s="5">
        <v>79806</v>
      </c>
      <c r="RG72" s="5">
        <v>66611</v>
      </c>
      <c r="RH72" s="5">
        <v>62177</v>
      </c>
      <c r="RI72" s="5">
        <v>60458</v>
      </c>
      <c r="RJ72" s="5">
        <v>57608</v>
      </c>
      <c r="RK72" s="5">
        <v>61103</v>
      </c>
      <c r="RL72" s="5">
        <v>53983</v>
      </c>
      <c r="RM72" s="5">
        <v>55905</v>
      </c>
      <c r="RN72" s="5">
        <v>56584</v>
      </c>
      <c r="RO72" s="5">
        <v>118904</v>
      </c>
      <c r="RP72" s="5">
        <v>127025</v>
      </c>
      <c r="RQ72" s="5">
        <v>137123</v>
      </c>
      <c r="RR72" s="5">
        <v>154466</v>
      </c>
      <c r="RS72" s="5">
        <v>154823</v>
      </c>
      <c r="RT72" s="5">
        <v>154531</v>
      </c>
      <c r="RU72" s="5">
        <v>135041</v>
      </c>
      <c r="RV72" s="5">
        <v>142003</v>
      </c>
      <c r="RW72" s="5">
        <v>174575</v>
      </c>
      <c r="RX72" s="5">
        <v>161324</v>
      </c>
      <c r="RY72" s="5">
        <v>150384</v>
      </c>
      <c r="RZ72" s="5">
        <v>160945</v>
      </c>
      <c r="SA72" s="5">
        <v>138944</v>
      </c>
      <c r="SB72" s="5">
        <v>144204</v>
      </c>
      <c r="SC72" s="5">
        <v>135820</v>
      </c>
      <c r="SD72" s="5">
        <v>128770</v>
      </c>
      <c r="SE72" s="5">
        <v>126719</v>
      </c>
      <c r="SF72" s="5">
        <v>120558</v>
      </c>
      <c r="SG72" s="5">
        <v>124688</v>
      </c>
      <c r="SH72" s="5">
        <v>105861</v>
      </c>
      <c r="SI72" s="5">
        <v>110262</v>
      </c>
      <c r="SJ72" s="5">
        <v>129392</v>
      </c>
      <c r="SK72" s="5">
        <v>91691</v>
      </c>
      <c r="SL72" s="5">
        <v>75894</v>
      </c>
      <c r="SM72" s="5">
        <v>80335</v>
      </c>
      <c r="SN72" s="5">
        <v>76622</v>
      </c>
      <c r="SO72" s="5">
        <v>76844</v>
      </c>
      <c r="SP72" s="5">
        <v>70070</v>
      </c>
      <c r="SQ72" s="5">
        <v>-64598</v>
      </c>
      <c r="SR72" s="5">
        <v>71430</v>
      </c>
      <c r="SS72" s="5">
        <v>64885</v>
      </c>
      <c r="ST72" s="5">
        <v>97228</v>
      </c>
      <c r="SU72" s="5">
        <v>85285</v>
      </c>
      <c r="SV72" s="5">
        <v>89831</v>
      </c>
      <c r="SW72" s="5">
        <v>83472</v>
      </c>
      <c r="SX72" s="5">
        <v>98184</v>
      </c>
      <c r="SY72" s="5">
        <v>94667</v>
      </c>
      <c r="SZ72" s="5">
        <v>88588</v>
      </c>
      <c r="TA72" s="5">
        <v>72749</v>
      </c>
      <c r="TB72" s="5">
        <v>67714</v>
      </c>
      <c r="TC72" s="5">
        <v>59416</v>
      </c>
      <c r="TD72" s="5">
        <v>39058</v>
      </c>
      <c r="TE72" s="5">
        <v>33717</v>
      </c>
      <c r="TF72" s="5">
        <v>44899</v>
      </c>
      <c r="TG72" s="5">
        <v>43525</v>
      </c>
      <c r="TH72" s="5">
        <v>45030</v>
      </c>
      <c r="TI72" s="5">
        <v>40157</v>
      </c>
      <c r="TJ72" s="5">
        <v>34309</v>
      </c>
      <c r="TK72" s="5">
        <v>35872</v>
      </c>
      <c r="TL72" s="5">
        <v>40642</v>
      </c>
      <c r="TM72" s="5">
        <v>41224</v>
      </c>
      <c r="TN72" s="5">
        <v>50896</v>
      </c>
      <c r="TO72" s="5">
        <v>44408</v>
      </c>
      <c r="TP72" s="5">
        <v>52101</v>
      </c>
      <c r="TQ72" s="5">
        <v>70864</v>
      </c>
      <c r="TR72" s="5">
        <v>64283</v>
      </c>
      <c r="TS72" s="5">
        <v>66883</v>
      </c>
      <c r="TT72" s="5">
        <v>38660</v>
      </c>
      <c r="TU72" s="5">
        <v>48396</v>
      </c>
      <c r="TV72" s="5">
        <v>34069</v>
      </c>
      <c r="TW72" s="5">
        <v>33486</v>
      </c>
      <c r="TX72" s="5">
        <v>35034</v>
      </c>
      <c r="TY72" s="5">
        <v>35023</v>
      </c>
      <c r="TZ72" s="5">
        <v>32233</v>
      </c>
      <c r="UA72" s="5">
        <v>53330</v>
      </c>
      <c r="UB72" s="5">
        <v>52578</v>
      </c>
      <c r="UC72" s="5">
        <v>58694</v>
      </c>
      <c r="UD72" s="5">
        <v>63588</v>
      </c>
      <c r="UE72" s="5">
        <v>56593</v>
      </c>
      <c r="UF72" s="5">
        <v>55105</v>
      </c>
      <c r="UG72" s="5">
        <v>43330</v>
      </c>
      <c r="UH72" s="5">
        <v>43588</v>
      </c>
      <c r="UI72" s="5">
        <v>45122</v>
      </c>
      <c r="UJ72" s="5">
        <v>44211</v>
      </c>
      <c r="UK72" s="5">
        <v>35980</v>
      </c>
      <c r="UL72" s="5">
        <v>45763</v>
      </c>
      <c r="UM72" s="5">
        <v>46165</v>
      </c>
      <c r="UN72" s="5">
        <v>49231</v>
      </c>
      <c r="UO72" s="5">
        <v>46375</v>
      </c>
      <c r="UP72" s="5">
        <v>48607</v>
      </c>
      <c r="UQ72" s="5">
        <v>44263</v>
      </c>
      <c r="UR72" s="5">
        <v>47401</v>
      </c>
      <c r="US72" s="5">
        <v>41749</v>
      </c>
      <c r="UT72" s="5">
        <v>40395</v>
      </c>
      <c r="UU72" s="5">
        <v>33639</v>
      </c>
      <c r="UV72" s="5">
        <v>30959</v>
      </c>
      <c r="UW72" s="5">
        <v>28576</v>
      </c>
      <c r="UX72" s="5">
        <v>33557</v>
      </c>
      <c r="UY72" s="5">
        <v>20702</v>
      </c>
      <c r="UZ72" s="5">
        <v>15262</v>
      </c>
      <c r="VA72" s="5">
        <v>11118</v>
      </c>
      <c r="VB72" s="5">
        <v>14289</v>
      </c>
      <c r="VC72" s="5">
        <v>15109</v>
      </c>
      <c r="VD72" s="5">
        <v>14201</v>
      </c>
      <c r="VE72" s="5">
        <v>13784</v>
      </c>
      <c r="VF72" s="5">
        <v>12223</v>
      </c>
      <c r="VG72" s="5">
        <v>285892</v>
      </c>
      <c r="VH72" s="5">
        <v>335056</v>
      </c>
      <c r="VI72" s="5">
        <v>397378</v>
      </c>
      <c r="VJ72" s="5">
        <v>456705</v>
      </c>
      <c r="VK72" s="5">
        <v>449702</v>
      </c>
      <c r="VL72" s="5">
        <v>430049</v>
      </c>
      <c r="VM72" s="5">
        <v>432142</v>
      </c>
      <c r="VN72" s="5">
        <v>393325</v>
      </c>
      <c r="VO72" s="5">
        <v>388987</v>
      </c>
      <c r="VP72" s="5">
        <v>378097</v>
      </c>
      <c r="VQ72" s="5">
        <v>381172</v>
      </c>
      <c r="VR72" s="5">
        <v>355890</v>
      </c>
      <c r="VS72" s="5">
        <v>359882</v>
      </c>
      <c r="VT72" s="5">
        <v>368736</v>
      </c>
      <c r="VU72" s="5">
        <v>349034</v>
      </c>
      <c r="VV72" s="5">
        <v>324524</v>
      </c>
      <c r="VW72" s="5">
        <v>272572</v>
      </c>
      <c r="VX72" s="5">
        <v>271991</v>
      </c>
      <c r="VY72" s="5">
        <v>278205</v>
      </c>
      <c r="VZ72" s="5">
        <v>264883</v>
      </c>
      <c r="WA72" s="5">
        <v>264661</v>
      </c>
      <c r="WB72" s="5">
        <v>274912</v>
      </c>
      <c r="WC72" s="5">
        <v>224202</v>
      </c>
      <c r="WD72" s="5">
        <v>325012</v>
      </c>
      <c r="WE72" s="5">
        <v>313610</v>
      </c>
      <c r="WF72" s="5">
        <v>357401</v>
      </c>
      <c r="WG72" s="5">
        <v>302966</v>
      </c>
      <c r="WH72" s="5">
        <v>243595</v>
      </c>
      <c r="WI72" s="5">
        <v>280501</v>
      </c>
      <c r="WJ72" s="5">
        <v>186155</v>
      </c>
      <c r="WK72" s="5">
        <v>182446</v>
      </c>
      <c r="WL72" s="5">
        <v>184904</v>
      </c>
      <c r="WM72" s="5">
        <v>17730</v>
      </c>
      <c r="WN72" s="5">
        <v>15975</v>
      </c>
      <c r="WO72" s="5">
        <v>13328</v>
      </c>
      <c r="WP72" s="5">
        <v>16137</v>
      </c>
      <c r="WQ72" s="5">
        <v>14190</v>
      </c>
      <c r="WR72" s="5">
        <v>18125</v>
      </c>
      <c r="WS72" s="5">
        <v>13349</v>
      </c>
      <c r="WT72" s="5">
        <v>13247</v>
      </c>
      <c r="WU72" s="5">
        <v>14549</v>
      </c>
      <c r="WV72" s="5">
        <v>15402</v>
      </c>
      <c r="WW72" s="5">
        <v>12854</v>
      </c>
      <c r="WX72" s="5">
        <v>14632</v>
      </c>
      <c r="WY72" s="5">
        <v>15458</v>
      </c>
      <c r="WZ72" s="5">
        <v>14234</v>
      </c>
      <c r="XA72" s="5">
        <v>15194</v>
      </c>
      <c r="XB72" s="5">
        <v>14875</v>
      </c>
      <c r="XC72" s="5">
        <v>12886</v>
      </c>
      <c r="XD72" s="5">
        <v>13639</v>
      </c>
      <c r="XE72" s="5">
        <v>13154</v>
      </c>
      <c r="XF72" s="5">
        <v>11560</v>
      </c>
      <c r="XG72" s="5">
        <v>11448</v>
      </c>
      <c r="XH72" s="5">
        <v>1660</v>
      </c>
      <c r="XI72" s="5">
        <v>3367</v>
      </c>
      <c r="XJ72" s="5">
        <v>3856</v>
      </c>
      <c r="XK72" s="5">
        <v>11527</v>
      </c>
      <c r="XL72" s="5">
        <v>11133</v>
      </c>
      <c r="XM72" s="5">
        <v>11633</v>
      </c>
      <c r="XN72" s="5">
        <v>12482</v>
      </c>
      <c r="XO72" s="5">
        <v>11723</v>
      </c>
      <c r="XP72" s="5">
        <v>12777</v>
      </c>
      <c r="XQ72" s="5">
        <v>13097</v>
      </c>
      <c r="XR72" s="5">
        <v>13281</v>
      </c>
      <c r="XS72" s="2">
        <v>7140</v>
      </c>
      <c r="XT72" s="3" t="s">
        <v>222</v>
      </c>
      <c r="XU72" s="3" t="s">
        <v>222</v>
      </c>
      <c r="XV72" s="3" t="s">
        <v>222</v>
      </c>
      <c r="XW72" s="3" t="s">
        <v>221</v>
      </c>
      <c r="XX72" s="3" t="s">
        <v>222</v>
      </c>
      <c r="XY72" s="3" t="s">
        <v>222</v>
      </c>
      <c r="XZ72" s="3" t="s">
        <v>263</v>
      </c>
    </row>
    <row r="73" spans="1:650" x14ac:dyDescent="0.3">
      <c r="A73" s="1" t="s">
        <v>71</v>
      </c>
      <c r="B73" s="2">
        <v>4063057</v>
      </c>
      <c r="C73" s="5">
        <v>0</v>
      </c>
      <c r="D73" s="5">
        <v>0</v>
      </c>
      <c r="E73" s="5">
        <v>0</v>
      </c>
      <c r="F73" s="5">
        <v>0</v>
      </c>
      <c r="G73" s="5">
        <v>0</v>
      </c>
      <c r="H73" s="5">
        <v>0</v>
      </c>
      <c r="I73" s="5">
        <v>0</v>
      </c>
      <c r="J73" s="5">
        <v>0</v>
      </c>
      <c r="K73" s="5">
        <v>0</v>
      </c>
      <c r="L73" s="5">
        <v>0</v>
      </c>
      <c r="M73" s="5">
        <v>0</v>
      </c>
      <c r="N73" s="5">
        <v>0</v>
      </c>
      <c r="O73" s="5">
        <v>0</v>
      </c>
      <c r="P73" s="5">
        <v>0</v>
      </c>
      <c r="Q73" s="5">
        <v>0</v>
      </c>
      <c r="R73" s="5">
        <v>30</v>
      </c>
      <c r="S73" s="5">
        <v>0</v>
      </c>
      <c r="T73" s="5" t="s">
        <v>220</v>
      </c>
      <c r="U73" s="5" t="s">
        <v>220</v>
      </c>
      <c r="V73" s="5" t="s">
        <v>220</v>
      </c>
      <c r="W73" s="5" t="s">
        <v>220</v>
      </c>
      <c r="X73" s="5" t="s">
        <v>220</v>
      </c>
      <c r="Y73" s="5" t="s">
        <v>220</v>
      </c>
      <c r="Z73" s="5" t="s">
        <v>220</v>
      </c>
      <c r="AA73" s="5" t="s">
        <v>220</v>
      </c>
      <c r="AB73" s="5" t="s">
        <v>220</v>
      </c>
      <c r="AC73" s="5" t="s">
        <v>220</v>
      </c>
      <c r="AD73" s="5" t="s">
        <v>220</v>
      </c>
      <c r="AE73" s="5" t="s">
        <v>220</v>
      </c>
      <c r="AF73" s="5" t="s">
        <v>220</v>
      </c>
      <c r="AG73" s="5" t="s">
        <v>220</v>
      </c>
      <c r="AH73" s="5" t="s">
        <v>220</v>
      </c>
      <c r="AI73" s="5">
        <v>0</v>
      </c>
      <c r="AJ73" s="5">
        <v>0</v>
      </c>
      <c r="AK73" s="5">
        <v>0</v>
      </c>
      <c r="AL73" s="5">
        <v>21</v>
      </c>
      <c r="AM73" s="5">
        <v>16</v>
      </c>
      <c r="AN73" s="5">
        <v>0</v>
      </c>
      <c r="AO73" s="5">
        <v>0</v>
      </c>
      <c r="AP73" s="5">
        <v>0</v>
      </c>
      <c r="AQ73" s="5">
        <v>0</v>
      </c>
      <c r="AR73" s="5">
        <v>0</v>
      </c>
      <c r="AS73" s="5">
        <v>0</v>
      </c>
      <c r="AT73" s="5">
        <v>-99</v>
      </c>
      <c r="AU73" s="5">
        <v>1202</v>
      </c>
      <c r="AV73" s="5">
        <v>0</v>
      </c>
      <c r="AW73" s="5">
        <v>0</v>
      </c>
      <c r="AX73" s="5">
        <v>0</v>
      </c>
      <c r="AY73" s="5">
        <v>0</v>
      </c>
      <c r="AZ73" s="5" t="s">
        <v>220</v>
      </c>
      <c r="BA73" s="5" t="s">
        <v>220</v>
      </c>
      <c r="BB73" s="5" t="s">
        <v>220</v>
      </c>
      <c r="BC73" s="5" t="s">
        <v>220</v>
      </c>
      <c r="BD73" s="5" t="s">
        <v>220</v>
      </c>
      <c r="BE73" s="5" t="s">
        <v>220</v>
      </c>
      <c r="BF73" s="5" t="s">
        <v>220</v>
      </c>
      <c r="BG73" s="5" t="s">
        <v>220</v>
      </c>
      <c r="BH73" s="5" t="s">
        <v>220</v>
      </c>
      <c r="BI73" s="5" t="s">
        <v>220</v>
      </c>
      <c r="BJ73" s="5" t="s">
        <v>220</v>
      </c>
      <c r="BK73" s="5" t="s">
        <v>220</v>
      </c>
      <c r="BL73" s="5" t="s">
        <v>220</v>
      </c>
      <c r="BM73" s="5" t="s">
        <v>220</v>
      </c>
      <c r="BN73" s="5" t="s">
        <v>220</v>
      </c>
      <c r="BO73" s="5">
        <v>225</v>
      </c>
      <c r="BP73" s="5">
        <v>452</v>
      </c>
      <c r="BQ73" s="5">
        <v>0</v>
      </c>
      <c r="BR73" s="5">
        <v>0</v>
      </c>
      <c r="BS73" s="5">
        <v>1484</v>
      </c>
      <c r="BT73" s="5">
        <v>126</v>
      </c>
      <c r="BU73" s="5">
        <v>480</v>
      </c>
      <c r="BV73" s="5">
        <v>1482</v>
      </c>
      <c r="BW73" s="5">
        <v>652</v>
      </c>
      <c r="BX73" s="5">
        <v>285</v>
      </c>
      <c r="BY73" s="5">
        <v>8</v>
      </c>
      <c r="BZ73" s="5">
        <v>3</v>
      </c>
      <c r="CA73" s="5">
        <v>483</v>
      </c>
      <c r="CB73" s="5">
        <v>52</v>
      </c>
      <c r="CC73" s="5">
        <v>59</v>
      </c>
      <c r="CD73" s="5">
        <v>799</v>
      </c>
      <c r="CE73" s="5">
        <v>83</v>
      </c>
      <c r="CF73" s="5" t="s">
        <v>220</v>
      </c>
      <c r="CG73" s="5" t="s">
        <v>220</v>
      </c>
      <c r="CH73" s="5" t="s">
        <v>220</v>
      </c>
      <c r="CI73" s="5" t="s">
        <v>220</v>
      </c>
      <c r="CJ73" s="5" t="s">
        <v>220</v>
      </c>
      <c r="CK73" s="5" t="s">
        <v>220</v>
      </c>
      <c r="CL73" s="5" t="s">
        <v>220</v>
      </c>
      <c r="CM73" s="5" t="s">
        <v>220</v>
      </c>
      <c r="CN73" s="5" t="s">
        <v>220</v>
      </c>
      <c r="CO73" s="5" t="s">
        <v>220</v>
      </c>
      <c r="CP73" s="5" t="s">
        <v>220</v>
      </c>
      <c r="CQ73" s="5" t="s">
        <v>220</v>
      </c>
      <c r="CR73" s="5" t="s">
        <v>220</v>
      </c>
      <c r="CS73" s="5" t="s">
        <v>220</v>
      </c>
      <c r="CT73" s="5" t="s">
        <v>220</v>
      </c>
      <c r="CU73" s="5">
        <v>1622</v>
      </c>
      <c r="CV73" s="5">
        <v>5725</v>
      </c>
      <c r="CW73" s="5">
        <v>5431</v>
      </c>
      <c r="CX73" s="5">
        <v>5057</v>
      </c>
      <c r="CY73" s="5">
        <v>4808</v>
      </c>
      <c r="CZ73" s="5">
        <v>1654</v>
      </c>
      <c r="DA73" s="5">
        <v>1576</v>
      </c>
      <c r="DB73" s="5">
        <v>2888</v>
      </c>
      <c r="DC73" s="5">
        <v>3277</v>
      </c>
      <c r="DD73" s="5">
        <v>1116</v>
      </c>
      <c r="DE73" s="5">
        <v>935</v>
      </c>
      <c r="DF73" s="5">
        <v>1412</v>
      </c>
      <c r="DG73" s="5">
        <v>1372</v>
      </c>
      <c r="DH73" s="5">
        <v>1743</v>
      </c>
      <c r="DI73" s="5">
        <v>1297</v>
      </c>
      <c r="DJ73" s="5">
        <v>2382</v>
      </c>
      <c r="DK73" s="5">
        <v>1288</v>
      </c>
      <c r="DL73" s="5" t="s">
        <v>220</v>
      </c>
      <c r="DM73" s="5" t="s">
        <v>220</v>
      </c>
      <c r="DN73" s="5" t="s">
        <v>220</v>
      </c>
      <c r="DO73" s="5" t="s">
        <v>220</v>
      </c>
      <c r="DP73" s="5" t="s">
        <v>220</v>
      </c>
      <c r="DQ73" s="5" t="s">
        <v>220</v>
      </c>
      <c r="DR73" s="5" t="s">
        <v>220</v>
      </c>
      <c r="DS73" s="5" t="s">
        <v>220</v>
      </c>
      <c r="DT73" s="5" t="s">
        <v>220</v>
      </c>
      <c r="DU73" s="5" t="s">
        <v>220</v>
      </c>
      <c r="DV73" s="5" t="s">
        <v>220</v>
      </c>
      <c r="DW73" s="5" t="s">
        <v>220</v>
      </c>
      <c r="DX73" s="5" t="s">
        <v>220</v>
      </c>
      <c r="DY73" s="5" t="s">
        <v>220</v>
      </c>
      <c r="DZ73" s="5" t="s">
        <v>220</v>
      </c>
      <c r="EA73" s="5">
        <v>601</v>
      </c>
      <c r="EB73" s="5">
        <v>268</v>
      </c>
      <c r="EC73" s="5">
        <v>642</v>
      </c>
      <c r="ED73" s="5">
        <v>517</v>
      </c>
      <c r="EE73" s="5">
        <v>1146</v>
      </c>
      <c r="EF73" s="5">
        <v>640</v>
      </c>
      <c r="EG73" s="5">
        <v>44</v>
      </c>
      <c r="EH73" s="5">
        <v>283</v>
      </c>
      <c r="EI73" s="5">
        <v>1189</v>
      </c>
      <c r="EJ73" s="5">
        <v>286</v>
      </c>
      <c r="EK73" s="5">
        <v>59</v>
      </c>
      <c r="EL73" s="5">
        <v>276</v>
      </c>
      <c r="EM73" s="5">
        <v>380</v>
      </c>
      <c r="EN73" s="5">
        <v>945</v>
      </c>
      <c r="EO73" s="5">
        <v>1502</v>
      </c>
      <c r="EP73" s="5">
        <v>12519</v>
      </c>
      <c r="EQ73" s="5">
        <v>481</v>
      </c>
      <c r="ER73" s="5" t="s">
        <v>220</v>
      </c>
      <c r="ES73" s="5" t="s">
        <v>220</v>
      </c>
      <c r="ET73" s="5" t="s">
        <v>220</v>
      </c>
      <c r="EU73" s="5" t="s">
        <v>220</v>
      </c>
      <c r="EV73" s="5" t="s">
        <v>220</v>
      </c>
      <c r="EW73" s="5" t="s">
        <v>220</v>
      </c>
      <c r="EX73" s="5" t="s">
        <v>220</v>
      </c>
      <c r="EY73" s="5" t="s">
        <v>220</v>
      </c>
      <c r="EZ73" s="5" t="s">
        <v>220</v>
      </c>
      <c r="FA73" s="5" t="s">
        <v>220</v>
      </c>
      <c r="FB73" s="5" t="s">
        <v>220</v>
      </c>
      <c r="FC73" s="5" t="s">
        <v>220</v>
      </c>
      <c r="FD73" s="5" t="s">
        <v>220</v>
      </c>
      <c r="FE73" s="5" t="s">
        <v>220</v>
      </c>
      <c r="FF73" s="5" t="s">
        <v>220</v>
      </c>
      <c r="FG73" s="5">
        <v>0</v>
      </c>
      <c r="FH73" s="5">
        <v>0</v>
      </c>
      <c r="FI73" s="5">
        <v>0</v>
      </c>
      <c r="FJ73" s="5">
        <v>0</v>
      </c>
      <c r="FK73" s="5">
        <v>0</v>
      </c>
      <c r="FL73" s="5">
        <v>0</v>
      </c>
      <c r="FM73" s="5">
        <v>0</v>
      </c>
      <c r="FN73" s="5">
        <v>0</v>
      </c>
      <c r="FO73" s="5">
        <v>0</v>
      </c>
      <c r="FP73" s="5">
        <v>0</v>
      </c>
      <c r="FQ73" s="5">
        <v>0</v>
      </c>
      <c r="FR73" s="5">
        <v>0</v>
      </c>
      <c r="FS73" s="5">
        <v>0</v>
      </c>
      <c r="FT73" s="5">
        <v>0</v>
      </c>
      <c r="FU73" s="5" t="s">
        <v>220</v>
      </c>
      <c r="FV73" s="5" t="s">
        <v>220</v>
      </c>
      <c r="FW73" s="5" t="s">
        <v>220</v>
      </c>
      <c r="FX73" s="5" t="s">
        <v>220</v>
      </c>
      <c r="FY73" s="5" t="s">
        <v>220</v>
      </c>
      <c r="FZ73" s="5" t="s">
        <v>220</v>
      </c>
      <c r="GA73" s="5" t="s">
        <v>220</v>
      </c>
      <c r="GB73" s="5" t="s">
        <v>220</v>
      </c>
      <c r="GC73" s="5" t="s">
        <v>220</v>
      </c>
      <c r="GD73" s="5" t="s">
        <v>220</v>
      </c>
      <c r="GE73" s="5" t="s">
        <v>220</v>
      </c>
      <c r="GF73" s="5" t="s">
        <v>220</v>
      </c>
      <c r="GG73" s="5" t="s">
        <v>220</v>
      </c>
      <c r="GH73" s="5" t="s">
        <v>220</v>
      </c>
      <c r="GI73" s="5" t="s">
        <v>220</v>
      </c>
      <c r="GJ73" s="5" t="s">
        <v>220</v>
      </c>
      <c r="GK73" s="5" t="s">
        <v>220</v>
      </c>
      <c r="GL73" s="5" t="s">
        <v>220</v>
      </c>
      <c r="GM73" s="5">
        <v>2449</v>
      </c>
      <c r="GN73" s="5">
        <v>6445</v>
      </c>
      <c r="GO73" s="5">
        <v>6073</v>
      </c>
      <c r="GP73" s="5">
        <v>5595</v>
      </c>
      <c r="GQ73" s="5">
        <v>7453</v>
      </c>
      <c r="GR73" s="5">
        <v>2420</v>
      </c>
      <c r="GS73" s="5">
        <v>2100</v>
      </c>
      <c r="GT73" s="5">
        <v>4653</v>
      </c>
      <c r="GU73" s="5">
        <v>5118</v>
      </c>
      <c r="GV73" s="5">
        <v>1686</v>
      </c>
      <c r="GW73" s="5">
        <v>1001</v>
      </c>
      <c r="GX73" s="5">
        <v>1592</v>
      </c>
      <c r="GY73" s="5">
        <v>3437</v>
      </c>
      <c r="GZ73" s="5">
        <v>2740</v>
      </c>
      <c r="HA73" s="5">
        <v>2858</v>
      </c>
      <c r="HB73" s="5">
        <v>15729</v>
      </c>
      <c r="HC73" s="5">
        <v>1851</v>
      </c>
      <c r="HD73" s="5" t="s">
        <v>220</v>
      </c>
      <c r="HE73" s="5" t="s">
        <v>220</v>
      </c>
      <c r="HF73" s="5" t="s">
        <v>220</v>
      </c>
      <c r="HG73" s="5" t="s">
        <v>220</v>
      </c>
      <c r="HH73" s="5" t="s">
        <v>220</v>
      </c>
      <c r="HI73" s="5" t="s">
        <v>220</v>
      </c>
      <c r="HJ73" s="5" t="s">
        <v>220</v>
      </c>
      <c r="HK73" s="5" t="s">
        <v>220</v>
      </c>
      <c r="HL73" s="5" t="s">
        <v>220</v>
      </c>
      <c r="HM73" s="5" t="s">
        <v>220</v>
      </c>
      <c r="HN73" s="5" t="s">
        <v>220</v>
      </c>
      <c r="HO73" s="5" t="s">
        <v>220</v>
      </c>
      <c r="HP73" s="5" t="s">
        <v>220</v>
      </c>
      <c r="HQ73" s="5" t="s">
        <v>220</v>
      </c>
      <c r="HR73" s="5" t="s">
        <v>220</v>
      </c>
      <c r="HS73" s="5">
        <v>12095</v>
      </c>
      <c r="HT73" s="5">
        <v>11859</v>
      </c>
      <c r="HU73" s="5">
        <v>10970</v>
      </c>
      <c r="HV73" s="5">
        <v>10654</v>
      </c>
      <c r="HW73" s="5">
        <v>10642</v>
      </c>
      <c r="HX73" s="5">
        <v>10043</v>
      </c>
      <c r="HY73" s="5">
        <v>13514</v>
      </c>
      <c r="HZ73" s="5">
        <v>12216</v>
      </c>
      <c r="IA73" s="5">
        <v>13643</v>
      </c>
      <c r="IB73" s="5">
        <v>13094</v>
      </c>
      <c r="IC73" s="5">
        <v>12853</v>
      </c>
      <c r="ID73" s="5">
        <v>12062</v>
      </c>
      <c r="IE73" s="5">
        <v>12099</v>
      </c>
      <c r="IF73" s="5">
        <v>21454</v>
      </c>
      <c r="IG73" s="5">
        <v>9018</v>
      </c>
      <c r="IH73" s="5">
        <v>15993</v>
      </c>
      <c r="II73" s="5">
        <v>15381</v>
      </c>
      <c r="IJ73" s="5" t="s">
        <v>220</v>
      </c>
      <c r="IK73" s="5" t="s">
        <v>220</v>
      </c>
      <c r="IL73" s="5" t="s">
        <v>220</v>
      </c>
      <c r="IM73" s="5" t="s">
        <v>220</v>
      </c>
      <c r="IN73" s="5" t="s">
        <v>220</v>
      </c>
      <c r="IO73" s="5" t="s">
        <v>220</v>
      </c>
      <c r="IP73" s="5" t="s">
        <v>220</v>
      </c>
      <c r="IQ73" s="5" t="s">
        <v>220</v>
      </c>
      <c r="IR73" s="5" t="s">
        <v>220</v>
      </c>
      <c r="IS73" s="5" t="s">
        <v>220</v>
      </c>
      <c r="IT73" s="5" t="s">
        <v>220</v>
      </c>
      <c r="IU73" s="5" t="s">
        <v>220</v>
      </c>
      <c r="IV73" s="5" t="s">
        <v>220</v>
      </c>
      <c r="IW73" s="5" t="s">
        <v>220</v>
      </c>
      <c r="IX73" s="5" t="s">
        <v>220</v>
      </c>
      <c r="IY73" s="5">
        <v>273</v>
      </c>
      <c r="IZ73" s="5">
        <v>187</v>
      </c>
      <c r="JA73" s="5">
        <v>210</v>
      </c>
      <c r="JB73" s="5">
        <v>194</v>
      </c>
      <c r="JC73" s="5">
        <v>237</v>
      </c>
      <c r="JD73" s="5">
        <v>218</v>
      </c>
      <c r="JE73" s="5">
        <v>230</v>
      </c>
      <c r="JF73" s="5">
        <v>221</v>
      </c>
      <c r="JG73" s="5">
        <v>291</v>
      </c>
      <c r="JH73" s="5">
        <v>49</v>
      </c>
      <c r="JI73" s="5">
        <v>0</v>
      </c>
      <c r="JJ73" s="5">
        <v>0</v>
      </c>
      <c r="JK73" s="5">
        <v>0</v>
      </c>
      <c r="JL73" s="5">
        <v>0</v>
      </c>
      <c r="JM73" s="5">
        <v>0</v>
      </c>
      <c r="JN73" s="5">
        <v>0</v>
      </c>
      <c r="JO73" s="5">
        <v>0</v>
      </c>
      <c r="JP73" s="5" t="s">
        <v>220</v>
      </c>
      <c r="JQ73" s="5" t="s">
        <v>220</v>
      </c>
      <c r="JR73" s="5" t="s">
        <v>220</v>
      </c>
      <c r="JS73" s="5" t="s">
        <v>220</v>
      </c>
      <c r="JT73" s="5" t="s">
        <v>220</v>
      </c>
      <c r="JU73" s="5" t="s">
        <v>220</v>
      </c>
      <c r="JV73" s="5" t="s">
        <v>220</v>
      </c>
      <c r="JW73" s="5" t="s">
        <v>220</v>
      </c>
      <c r="JX73" s="5" t="s">
        <v>220</v>
      </c>
      <c r="JY73" s="5" t="s">
        <v>220</v>
      </c>
      <c r="JZ73" s="5" t="s">
        <v>220</v>
      </c>
      <c r="KA73" s="5" t="s">
        <v>220</v>
      </c>
      <c r="KB73" s="5" t="s">
        <v>220</v>
      </c>
      <c r="KC73" s="5" t="s">
        <v>220</v>
      </c>
      <c r="KD73" s="5" t="s">
        <v>220</v>
      </c>
      <c r="KE73" s="5">
        <v>74</v>
      </c>
      <c r="KF73" s="5">
        <v>62</v>
      </c>
      <c r="KG73" s="5">
        <v>66</v>
      </c>
      <c r="KH73" s="5">
        <v>177</v>
      </c>
      <c r="KI73" s="5">
        <v>136</v>
      </c>
      <c r="KJ73" s="5">
        <v>44</v>
      </c>
      <c r="KK73" s="5">
        <v>23</v>
      </c>
      <c r="KL73" s="5">
        <v>41</v>
      </c>
      <c r="KM73" s="5">
        <v>50</v>
      </c>
      <c r="KN73" s="5">
        <v>28</v>
      </c>
      <c r="KO73" s="5">
        <v>22</v>
      </c>
      <c r="KP73" s="5">
        <v>20</v>
      </c>
      <c r="KQ73" s="5">
        <v>18</v>
      </c>
      <c r="KR73" s="5">
        <v>16</v>
      </c>
      <c r="KS73" s="5">
        <v>17</v>
      </c>
      <c r="KT73" s="5">
        <v>16</v>
      </c>
      <c r="KU73" s="5">
        <v>8</v>
      </c>
      <c r="KV73" s="5" t="s">
        <v>220</v>
      </c>
      <c r="KW73" s="5" t="s">
        <v>220</v>
      </c>
      <c r="KX73" s="5" t="s">
        <v>220</v>
      </c>
      <c r="KY73" s="5" t="s">
        <v>220</v>
      </c>
      <c r="KZ73" s="5" t="s">
        <v>220</v>
      </c>
      <c r="LA73" s="5" t="s">
        <v>220</v>
      </c>
      <c r="LB73" s="5" t="s">
        <v>220</v>
      </c>
      <c r="LC73" s="5" t="s">
        <v>220</v>
      </c>
      <c r="LD73" s="5" t="s">
        <v>220</v>
      </c>
      <c r="LE73" s="5" t="s">
        <v>220</v>
      </c>
      <c r="LF73" s="5" t="s">
        <v>220</v>
      </c>
      <c r="LG73" s="5" t="s">
        <v>220</v>
      </c>
      <c r="LH73" s="5" t="s">
        <v>220</v>
      </c>
      <c r="LI73" s="5" t="s">
        <v>220</v>
      </c>
      <c r="LJ73" s="5" t="s">
        <v>220</v>
      </c>
      <c r="LK73" s="5">
        <v>28</v>
      </c>
      <c r="LL73" s="5">
        <v>23</v>
      </c>
      <c r="LM73" s="5">
        <v>15</v>
      </c>
      <c r="LN73" s="5">
        <v>10</v>
      </c>
      <c r="LO73" s="5">
        <v>49</v>
      </c>
      <c r="LP73" s="5">
        <v>17</v>
      </c>
      <c r="LQ73" s="5">
        <v>8</v>
      </c>
      <c r="LR73" s="5">
        <v>16</v>
      </c>
      <c r="LS73" s="5">
        <v>20</v>
      </c>
      <c r="LT73" s="5">
        <v>38</v>
      </c>
      <c r="LU73" s="5">
        <v>50</v>
      </c>
      <c r="LV73" s="5">
        <v>11</v>
      </c>
      <c r="LW73" s="5">
        <v>50</v>
      </c>
      <c r="LX73" s="5">
        <v>83</v>
      </c>
      <c r="LY73" s="5">
        <v>67</v>
      </c>
      <c r="LZ73" s="5">
        <v>2</v>
      </c>
      <c r="MA73" s="5">
        <v>25</v>
      </c>
      <c r="MB73" s="5" t="s">
        <v>220</v>
      </c>
      <c r="MC73" s="5" t="s">
        <v>220</v>
      </c>
      <c r="MD73" s="5" t="s">
        <v>220</v>
      </c>
      <c r="ME73" s="5" t="s">
        <v>220</v>
      </c>
      <c r="MF73" s="5" t="s">
        <v>220</v>
      </c>
      <c r="MG73" s="5" t="s">
        <v>220</v>
      </c>
      <c r="MH73" s="5" t="s">
        <v>220</v>
      </c>
      <c r="MI73" s="5" t="s">
        <v>220</v>
      </c>
      <c r="MJ73" s="5" t="s">
        <v>220</v>
      </c>
      <c r="MK73" s="5" t="s">
        <v>220</v>
      </c>
      <c r="ML73" s="5" t="s">
        <v>220</v>
      </c>
      <c r="MM73" s="5" t="s">
        <v>220</v>
      </c>
      <c r="MN73" s="5" t="s">
        <v>220</v>
      </c>
      <c r="MO73" s="5" t="s">
        <v>220</v>
      </c>
      <c r="MP73" s="5" t="s">
        <v>220</v>
      </c>
      <c r="MQ73" s="5">
        <v>0</v>
      </c>
      <c r="MR73" s="5">
        <v>0</v>
      </c>
      <c r="MS73" s="5">
        <v>0</v>
      </c>
      <c r="MT73" s="5">
        <v>0</v>
      </c>
      <c r="MU73" s="5">
        <v>0</v>
      </c>
      <c r="MV73" s="5">
        <v>0</v>
      </c>
      <c r="MW73" s="5">
        <v>0</v>
      </c>
      <c r="MX73" s="5">
        <v>0</v>
      </c>
      <c r="MY73" s="5">
        <v>0</v>
      </c>
      <c r="MZ73" s="5">
        <v>0</v>
      </c>
      <c r="NA73" s="5">
        <v>0</v>
      </c>
      <c r="NB73" s="5">
        <v>0</v>
      </c>
      <c r="NC73" s="5">
        <v>0</v>
      </c>
      <c r="ND73" s="5">
        <v>0</v>
      </c>
      <c r="NE73" s="5" t="s">
        <v>220</v>
      </c>
      <c r="NF73" s="5" t="s">
        <v>220</v>
      </c>
      <c r="NG73" s="5" t="s">
        <v>220</v>
      </c>
      <c r="NH73" s="5" t="s">
        <v>220</v>
      </c>
      <c r="NI73" s="5" t="s">
        <v>220</v>
      </c>
      <c r="NJ73" s="5" t="s">
        <v>220</v>
      </c>
      <c r="NK73" s="5" t="s">
        <v>220</v>
      </c>
      <c r="NL73" s="5" t="s">
        <v>220</v>
      </c>
      <c r="NM73" s="5" t="s">
        <v>220</v>
      </c>
      <c r="NN73" s="5" t="s">
        <v>220</v>
      </c>
      <c r="NO73" s="5" t="s">
        <v>220</v>
      </c>
      <c r="NP73" s="5" t="s">
        <v>220</v>
      </c>
      <c r="NQ73" s="5" t="s">
        <v>220</v>
      </c>
      <c r="NR73" s="5" t="s">
        <v>220</v>
      </c>
      <c r="NS73" s="5" t="s">
        <v>220</v>
      </c>
      <c r="NT73" s="5" t="s">
        <v>220</v>
      </c>
      <c r="NU73" s="5" t="s">
        <v>220</v>
      </c>
      <c r="NV73" s="5" t="s">
        <v>220</v>
      </c>
      <c r="NW73" s="5">
        <v>0</v>
      </c>
      <c r="NX73" s="5">
        <v>0</v>
      </c>
      <c r="NY73" s="5">
        <v>0</v>
      </c>
      <c r="NZ73" s="5">
        <v>0</v>
      </c>
      <c r="OA73" s="5">
        <v>0</v>
      </c>
      <c r="OB73" s="5">
        <v>0</v>
      </c>
      <c r="OC73" s="5">
        <v>0</v>
      </c>
      <c r="OD73" s="5">
        <v>0</v>
      </c>
      <c r="OE73" s="5">
        <v>0</v>
      </c>
      <c r="OF73" s="5">
        <v>0</v>
      </c>
      <c r="OG73" s="5">
        <v>0</v>
      </c>
      <c r="OH73" s="5">
        <v>0</v>
      </c>
      <c r="OI73" s="5">
        <v>0</v>
      </c>
      <c r="OJ73" s="5">
        <v>0</v>
      </c>
      <c r="OK73" s="5" t="s">
        <v>220</v>
      </c>
      <c r="OL73" s="5" t="s">
        <v>220</v>
      </c>
      <c r="OM73" s="5" t="s">
        <v>220</v>
      </c>
      <c r="ON73" s="5" t="s">
        <v>220</v>
      </c>
      <c r="OO73" s="5" t="s">
        <v>220</v>
      </c>
      <c r="OP73" s="5" t="s">
        <v>220</v>
      </c>
      <c r="OQ73" s="5" t="s">
        <v>220</v>
      </c>
      <c r="OR73" s="5" t="s">
        <v>220</v>
      </c>
      <c r="OS73" s="5" t="s">
        <v>220</v>
      </c>
      <c r="OT73" s="5" t="s">
        <v>220</v>
      </c>
      <c r="OU73" s="5" t="s">
        <v>220</v>
      </c>
      <c r="OV73" s="5" t="s">
        <v>220</v>
      </c>
      <c r="OW73" s="5" t="s">
        <v>220</v>
      </c>
      <c r="OX73" s="5" t="s">
        <v>220</v>
      </c>
      <c r="OY73" s="5" t="s">
        <v>220</v>
      </c>
      <c r="OZ73" s="5" t="s">
        <v>220</v>
      </c>
      <c r="PA73" s="5" t="s">
        <v>220</v>
      </c>
      <c r="PB73" s="5" t="s">
        <v>220</v>
      </c>
      <c r="PC73" s="5">
        <v>1728</v>
      </c>
      <c r="PD73" s="5">
        <v>1734</v>
      </c>
      <c r="PE73" s="5">
        <v>1477</v>
      </c>
      <c r="PF73" s="5">
        <v>1788</v>
      </c>
      <c r="PG73" s="5">
        <v>1612</v>
      </c>
      <c r="PH73" s="5">
        <v>1368</v>
      </c>
      <c r="PI73" s="5">
        <v>1347</v>
      </c>
      <c r="PJ73" s="5">
        <v>1481</v>
      </c>
      <c r="PK73" s="5">
        <v>1169</v>
      </c>
      <c r="PL73" s="5">
        <v>1083</v>
      </c>
      <c r="PM73" s="5">
        <v>1162</v>
      </c>
      <c r="PN73" s="5">
        <v>1117</v>
      </c>
      <c r="PO73" s="5">
        <v>1049</v>
      </c>
      <c r="PP73" s="5">
        <v>926</v>
      </c>
      <c r="PQ73" s="5">
        <v>967</v>
      </c>
      <c r="PR73" s="5">
        <v>608</v>
      </c>
      <c r="PS73" s="5">
        <v>586</v>
      </c>
      <c r="PT73" s="5" t="s">
        <v>220</v>
      </c>
      <c r="PU73" s="5" t="s">
        <v>220</v>
      </c>
      <c r="PV73" s="5" t="s">
        <v>220</v>
      </c>
      <c r="PW73" s="5" t="s">
        <v>220</v>
      </c>
      <c r="PX73" s="5" t="s">
        <v>220</v>
      </c>
      <c r="PY73" s="5" t="s">
        <v>220</v>
      </c>
      <c r="PZ73" s="5" t="s">
        <v>220</v>
      </c>
      <c r="QA73" s="5" t="s">
        <v>220</v>
      </c>
      <c r="QB73" s="5" t="s">
        <v>220</v>
      </c>
      <c r="QC73" s="5" t="s">
        <v>220</v>
      </c>
      <c r="QD73" s="5" t="s">
        <v>220</v>
      </c>
      <c r="QE73" s="5" t="s">
        <v>220</v>
      </c>
      <c r="QF73" s="5" t="s">
        <v>220</v>
      </c>
      <c r="QG73" s="5" t="s">
        <v>220</v>
      </c>
      <c r="QH73" s="5" t="s">
        <v>220</v>
      </c>
      <c r="QI73" s="5">
        <v>692</v>
      </c>
      <c r="QJ73" s="5">
        <v>792</v>
      </c>
      <c r="QK73" s="5">
        <v>645</v>
      </c>
      <c r="QL73" s="5">
        <v>532</v>
      </c>
      <c r="QM73" s="5">
        <v>473</v>
      </c>
      <c r="QN73" s="5">
        <v>643</v>
      </c>
      <c r="QO73" s="5">
        <v>591</v>
      </c>
      <c r="QP73" s="5">
        <v>553</v>
      </c>
      <c r="QQ73" s="5">
        <v>575</v>
      </c>
      <c r="QR73" s="5">
        <v>744</v>
      </c>
      <c r="QS73" s="5">
        <v>828</v>
      </c>
      <c r="QT73" s="5">
        <v>794</v>
      </c>
      <c r="QU73" s="5">
        <v>737</v>
      </c>
      <c r="QV73" s="5">
        <v>550</v>
      </c>
      <c r="QW73" s="5">
        <v>234</v>
      </c>
      <c r="QX73" s="5">
        <v>366</v>
      </c>
      <c r="QY73" s="5">
        <v>220</v>
      </c>
      <c r="QZ73" s="5" t="s">
        <v>220</v>
      </c>
      <c r="RA73" s="5" t="s">
        <v>220</v>
      </c>
      <c r="RB73" s="5" t="s">
        <v>220</v>
      </c>
      <c r="RC73" s="5" t="s">
        <v>220</v>
      </c>
      <c r="RD73" s="5" t="s">
        <v>220</v>
      </c>
      <c r="RE73" s="5" t="s">
        <v>220</v>
      </c>
      <c r="RF73" s="5" t="s">
        <v>220</v>
      </c>
      <c r="RG73" s="5" t="s">
        <v>220</v>
      </c>
      <c r="RH73" s="5" t="s">
        <v>220</v>
      </c>
      <c r="RI73" s="5" t="s">
        <v>220</v>
      </c>
      <c r="RJ73" s="5" t="s">
        <v>220</v>
      </c>
      <c r="RK73" s="5" t="s">
        <v>220</v>
      </c>
      <c r="RL73" s="5" t="s">
        <v>220</v>
      </c>
      <c r="RM73" s="5" t="s">
        <v>220</v>
      </c>
      <c r="RN73" s="5" t="s">
        <v>220</v>
      </c>
      <c r="RO73" s="5">
        <v>495</v>
      </c>
      <c r="RP73" s="5">
        <v>690</v>
      </c>
      <c r="RQ73" s="5">
        <v>765</v>
      </c>
      <c r="RR73" s="5">
        <v>789</v>
      </c>
      <c r="RS73" s="5">
        <v>775</v>
      </c>
      <c r="RT73" s="5">
        <v>787</v>
      </c>
      <c r="RU73" s="5">
        <v>797</v>
      </c>
      <c r="RV73" s="5">
        <v>884</v>
      </c>
      <c r="RW73" s="5">
        <v>901</v>
      </c>
      <c r="RX73" s="5">
        <v>1094</v>
      </c>
      <c r="RY73" s="5">
        <v>1123</v>
      </c>
      <c r="RZ73" s="5">
        <v>1121</v>
      </c>
      <c r="SA73" s="5">
        <v>914</v>
      </c>
      <c r="SB73" s="5">
        <v>900</v>
      </c>
      <c r="SC73" s="5">
        <v>803</v>
      </c>
      <c r="SD73" s="5">
        <v>818</v>
      </c>
      <c r="SE73" s="5">
        <v>703</v>
      </c>
      <c r="SF73" s="5" t="s">
        <v>220</v>
      </c>
      <c r="SG73" s="5" t="s">
        <v>220</v>
      </c>
      <c r="SH73" s="5" t="s">
        <v>220</v>
      </c>
      <c r="SI73" s="5" t="s">
        <v>220</v>
      </c>
      <c r="SJ73" s="5" t="s">
        <v>220</v>
      </c>
      <c r="SK73" s="5" t="s">
        <v>220</v>
      </c>
      <c r="SL73" s="5" t="s">
        <v>220</v>
      </c>
      <c r="SM73" s="5" t="s">
        <v>220</v>
      </c>
      <c r="SN73" s="5" t="s">
        <v>220</v>
      </c>
      <c r="SO73" s="5" t="s">
        <v>220</v>
      </c>
      <c r="SP73" s="5" t="s">
        <v>220</v>
      </c>
      <c r="SQ73" s="5" t="s">
        <v>220</v>
      </c>
      <c r="SR73" s="5" t="s">
        <v>220</v>
      </c>
      <c r="SS73" s="5" t="s">
        <v>220</v>
      </c>
      <c r="ST73" s="5" t="s">
        <v>220</v>
      </c>
      <c r="SU73" s="5">
        <v>0</v>
      </c>
      <c r="SV73" s="5">
        <v>0</v>
      </c>
      <c r="SW73" s="5">
        <v>0</v>
      </c>
      <c r="SX73" s="5">
        <v>0</v>
      </c>
      <c r="SY73" s="5">
        <v>0</v>
      </c>
      <c r="SZ73" s="5">
        <v>0</v>
      </c>
      <c r="TA73" s="5">
        <v>0</v>
      </c>
      <c r="TB73" s="5">
        <v>0</v>
      </c>
      <c r="TC73" s="5">
        <v>0</v>
      </c>
      <c r="TD73" s="5">
        <v>0</v>
      </c>
      <c r="TE73" s="5">
        <v>0</v>
      </c>
      <c r="TF73" s="5">
        <v>0</v>
      </c>
      <c r="TG73" s="5">
        <v>0</v>
      </c>
      <c r="TH73" s="5">
        <v>0</v>
      </c>
      <c r="TI73" s="5">
        <v>0</v>
      </c>
      <c r="TJ73" s="5">
        <v>0</v>
      </c>
      <c r="TK73" s="5">
        <v>0</v>
      </c>
      <c r="TL73" s="5" t="s">
        <v>220</v>
      </c>
      <c r="TM73" s="5" t="s">
        <v>220</v>
      </c>
      <c r="TN73" s="5" t="s">
        <v>220</v>
      </c>
      <c r="TO73" s="5" t="s">
        <v>220</v>
      </c>
      <c r="TP73" s="5" t="s">
        <v>220</v>
      </c>
      <c r="TQ73" s="5" t="s">
        <v>220</v>
      </c>
      <c r="TR73" s="5" t="s">
        <v>220</v>
      </c>
      <c r="TS73" s="5" t="s">
        <v>220</v>
      </c>
      <c r="TT73" s="5" t="s">
        <v>220</v>
      </c>
      <c r="TU73" s="5" t="s">
        <v>220</v>
      </c>
      <c r="TV73" s="5" t="s">
        <v>220</v>
      </c>
      <c r="TW73" s="5" t="s">
        <v>220</v>
      </c>
      <c r="TX73" s="5" t="s">
        <v>220</v>
      </c>
      <c r="TY73" s="5" t="s">
        <v>220</v>
      </c>
      <c r="TZ73" s="5" t="s">
        <v>220</v>
      </c>
      <c r="UA73" s="5">
        <v>40</v>
      </c>
      <c r="UB73" s="5">
        <v>25</v>
      </c>
      <c r="UC73" s="5">
        <v>92</v>
      </c>
      <c r="UD73" s="5">
        <v>78</v>
      </c>
      <c r="UE73" s="5">
        <v>114</v>
      </c>
      <c r="UF73" s="5">
        <v>68</v>
      </c>
      <c r="UG73" s="5">
        <v>20</v>
      </c>
      <c r="UH73" s="5">
        <v>27</v>
      </c>
      <c r="UI73" s="5">
        <v>36</v>
      </c>
      <c r="UJ73" s="5">
        <v>-40</v>
      </c>
      <c r="UK73" s="5">
        <v>-8</v>
      </c>
      <c r="UL73" s="5">
        <v>-36</v>
      </c>
      <c r="UM73" s="5">
        <v>-56</v>
      </c>
      <c r="UN73" s="5">
        <v>-53</v>
      </c>
      <c r="UO73" s="5">
        <v>-24</v>
      </c>
      <c r="UP73" s="5">
        <v>-36</v>
      </c>
      <c r="UQ73" s="5">
        <v>-26</v>
      </c>
      <c r="UR73" s="5" t="s">
        <v>220</v>
      </c>
      <c r="US73" s="5" t="s">
        <v>220</v>
      </c>
      <c r="UT73" s="5" t="s">
        <v>220</v>
      </c>
      <c r="UU73" s="5" t="s">
        <v>220</v>
      </c>
      <c r="UV73" s="5" t="s">
        <v>220</v>
      </c>
      <c r="UW73" s="5" t="s">
        <v>220</v>
      </c>
      <c r="UX73" s="5" t="s">
        <v>220</v>
      </c>
      <c r="UY73" s="5" t="s">
        <v>220</v>
      </c>
      <c r="UZ73" s="5" t="s">
        <v>220</v>
      </c>
      <c r="VA73" s="5" t="s">
        <v>220</v>
      </c>
      <c r="VB73" s="5" t="s">
        <v>220</v>
      </c>
      <c r="VC73" s="5" t="s">
        <v>220</v>
      </c>
      <c r="VD73" s="5" t="s">
        <v>220</v>
      </c>
      <c r="VE73" s="5" t="s">
        <v>220</v>
      </c>
      <c r="VF73" s="5" t="s">
        <v>220</v>
      </c>
      <c r="VG73" s="5">
        <v>7912</v>
      </c>
      <c r="VH73" s="5">
        <v>7631</v>
      </c>
      <c r="VI73" s="5">
        <v>6694</v>
      </c>
      <c r="VJ73" s="5">
        <v>7691</v>
      </c>
      <c r="VK73" s="5">
        <v>8611</v>
      </c>
      <c r="VL73" s="5">
        <v>7793</v>
      </c>
      <c r="VM73" s="5">
        <v>9874</v>
      </c>
      <c r="VN73" s="5">
        <v>6824</v>
      </c>
      <c r="VO73" s="5">
        <v>7791</v>
      </c>
      <c r="VP73" s="5">
        <v>7926</v>
      </c>
      <c r="VQ73" s="5">
        <v>7286</v>
      </c>
      <c r="VR73" s="5">
        <v>6817</v>
      </c>
      <c r="VS73" s="5">
        <v>5714</v>
      </c>
      <c r="VT73" s="5">
        <v>4739</v>
      </c>
      <c r="VU73" s="5">
        <v>4753</v>
      </c>
      <c r="VV73" s="5">
        <v>5186</v>
      </c>
      <c r="VW73" s="5">
        <v>5511</v>
      </c>
      <c r="VX73" s="5" t="s">
        <v>220</v>
      </c>
      <c r="VY73" s="5" t="s">
        <v>220</v>
      </c>
      <c r="VZ73" s="5" t="s">
        <v>220</v>
      </c>
      <c r="WA73" s="5" t="s">
        <v>220</v>
      </c>
      <c r="WB73" s="5" t="s">
        <v>220</v>
      </c>
      <c r="WC73" s="5" t="s">
        <v>220</v>
      </c>
      <c r="WD73" s="5" t="s">
        <v>220</v>
      </c>
      <c r="WE73" s="5" t="s">
        <v>220</v>
      </c>
      <c r="WF73" s="5" t="s">
        <v>220</v>
      </c>
      <c r="WG73" s="5" t="s">
        <v>220</v>
      </c>
      <c r="WH73" s="5" t="s">
        <v>220</v>
      </c>
      <c r="WI73" s="5" t="s">
        <v>220</v>
      </c>
      <c r="WJ73" s="5" t="s">
        <v>220</v>
      </c>
      <c r="WK73" s="5" t="s">
        <v>220</v>
      </c>
      <c r="WL73" s="5" t="s">
        <v>220</v>
      </c>
      <c r="WM73" s="5">
        <v>235</v>
      </c>
      <c r="WN73" s="5">
        <v>168</v>
      </c>
      <c r="WO73" s="5">
        <v>216</v>
      </c>
      <c r="WP73" s="5">
        <v>227</v>
      </c>
      <c r="WQ73" s="5">
        <v>333</v>
      </c>
      <c r="WR73" s="5">
        <v>300</v>
      </c>
      <c r="WS73" s="5">
        <v>140</v>
      </c>
      <c r="WT73" s="5">
        <v>50</v>
      </c>
      <c r="WU73" s="5">
        <v>122</v>
      </c>
      <c r="WV73" s="5">
        <v>61</v>
      </c>
      <c r="WW73" s="5">
        <v>48</v>
      </c>
      <c r="WX73" s="5">
        <v>48</v>
      </c>
      <c r="WY73" s="5">
        <v>30</v>
      </c>
      <c r="WZ73" s="5">
        <v>72</v>
      </c>
      <c r="XA73" s="5">
        <v>57</v>
      </c>
      <c r="XB73" s="5">
        <v>37</v>
      </c>
      <c r="XC73" s="5">
        <v>28</v>
      </c>
      <c r="XD73" s="5" t="s">
        <v>220</v>
      </c>
      <c r="XE73" s="5" t="s">
        <v>220</v>
      </c>
      <c r="XF73" s="5" t="s">
        <v>220</v>
      </c>
      <c r="XG73" s="5" t="s">
        <v>220</v>
      </c>
      <c r="XH73" s="5" t="s">
        <v>220</v>
      </c>
      <c r="XI73" s="5" t="s">
        <v>220</v>
      </c>
      <c r="XJ73" s="5" t="s">
        <v>220</v>
      </c>
      <c r="XK73" s="5" t="s">
        <v>220</v>
      </c>
      <c r="XL73" s="5" t="s">
        <v>220</v>
      </c>
      <c r="XM73" s="5" t="s">
        <v>220</v>
      </c>
      <c r="XN73" s="5" t="s">
        <v>220</v>
      </c>
      <c r="XO73" s="5" t="s">
        <v>220</v>
      </c>
      <c r="XP73" s="5" t="s">
        <v>220</v>
      </c>
      <c r="XQ73" s="5" t="s">
        <v>220</v>
      </c>
      <c r="XR73" s="5" t="s">
        <v>220</v>
      </c>
      <c r="XS73" s="2">
        <v>17612</v>
      </c>
      <c r="XT73" s="3" t="s">
        <v>222</v>
      </c>
      <c r="XU73" s="3" t="s">
        <v>222</v>
      </c>
      <c r="XV73" s="3" t="s">
        <v>221</v>
      </c>
      <c r="XW73" s="3" t="s">
        <v>222</v>
      </c>
      <c r="XX73" s="3" t="s">
        <v>222</v>
      </c>
      <c r="XY73" s="3" t="s">
        <v>222</v>
      </c>
      <c r="XZ73" s="3" t="s">
        <v>264</v>
      </c>
    </row>
    <row r="74" spans="1:650" x14ac:dyDescent="0.3">
      <c r="A74" s="1" t="s">
        <v>72</v>
      </c>
      <c r="B74" s="2">
        <v>4056999</v>
      </c>
      <c r="C74" s="5">
        <v>5143</v>
      </c>
      <c r="D74" s="5">
        <v>4804</v>
      </c>
      <c r="E74" s="5">
        <v>6554</v>
      </c>
      <c r="F74" s="5">
        <v>8696</v>
      </c>
      <c r="G74" s="5">
        <v>5694</v>
      </c>
      <c r="H74" s="5">
        <v>15689</v>
      </c>
      <c r="I74" s="5">
        <v>21877</v>
      </c>
      <c r="J74" s="5">
        <v>2159</v>
      </c>
      <c r="K74" s="5">
        <v>1049</v>
      </c>
      <c r="L74" s="5">
        <v>1016</v>
      </c>
      <c r="M74" s="5">
        <v>1931</v>
      </c>
      <c r="N74" s="5">
        <v>2474</v>
      </c>
      <c r="O74" s="5">
        <v>791</v>
      </c>
      <c r="P74" s="5">
        <v>925</v>
      </c>
      <c r="Q74" s="5">
        <v>783</v>
      </c>
      <c r="R74" s="5">
        <v>772</v>
      </c>
      <c r="S74" s="5">
        <v>1511</v>
      </c>
      <c r="T74" s="5">
        <v>1696</v>
      </c>
      <c r="U74" s="5">
        <v>3586</v>
      </c>
      <c r="V74" s="5">
        <v>1347</v>
      </c>
      <c r="W74" s="5">
        <v>1070</v>
      </c>
      <c r="X74" s="5">
        <v>2495</v>
      </c>
      <c r="Y74" s="5">
        <v>3478</v>
      </c>
      <c r="Z74" s="5">
        <v>123</v>
      </c>
      <c r="AA74" s="5">
        <v>1149</v>
      </c>
      <c r="AB74" s="5">
        <v>2487</v>
      </c>
      <c r="AC74" s="5">
        <v>1556</v>
      </c>
      <c r="AD74" s="5">
        <v>520</v>
      </c>
      <c r="AE74" s="5">
        <v>1246</v>
      </c>
      <c r="AF74" s="5">
        <v>101</v>
      </c>
      <c r="AG74" s="5">
        <v>425</v>
      </c>
      <c r="AH74" s="5">
        <v>395</v>
      </c>
      <c r="AI74" s="5">
        <v>6906</v>
      </c>
      <c r="AJ74" s="5">
        <v>24402</v>
      </c>
      <c r="AK74" s="5">
        <v>28885</v>
      </c>
      <c r="AL74" s="5">
        <v>17008</v>
      </c>
      <c r="AM74" s="5">
        <v>37539</v>
      </c>
      <c r="AN74" s="5">
        <v>9617</v>
      </c>
      <c r="AO74" s="5">
        <v>21724</v>
      </c>
      <c r="AP74" s="5">
        <v>124352</v>
      </c>
      <c r="AQ74" s="5">
        <v>13526</v>
      </c>
      <c r="AR74" s="5">
        <v>4718</v>
      </c>
      <c r="AS74" s="5">
        <v>6349</v>
      </c>
      <c r="AT74" s="5">
        <v>3391</v>
      </c>
      <c r="AU74" s="5">
        <v>6748</v>
      </c>
      <c r="AV74" s="5">
        <v>4138</v>
      </c>
      <c r="AW74" s="5">
        <v>1872</v>
      </c>
      <c r="AX74" s="5">
        <v>3813</v>
      </c>
      <c r="AY74" s="5">
        <v>2114</v>
      </c>
      <c r="AZ74" s="5">
        <v>3869</v>
      </c>
      <c r="BA74" s="5">
        <v>1065</v>
      </c>
      <c r="BB74" s="5">
        <v>1234</v>
      </c>
      <c r="BC74" s="5">
        <v>465</v>
      </c>
      <c r="BD74" s="5">
        <v>687</v>
      </c>
      <c r="BE74" s="5">
        <v>5417</v>
      </c>
      <c r="BF74" s="5">
        <v>2629</v>
      </c>
      <c r="BG74" s="5">
        <v>664</v>
      </c>
      <c r="BH74" s="5">
        <v>913</v>
      </c>
      <c r="BI74" s="5">
        <v>1869</v>
      </c>
      <c r="BJ74" s="5">
        <v>286</v>
      </c>
      <c r="BK74" s="5">
        <v>2812</v>
      </c>
      <c r="BL74" s="5">
        <v>2837</v>
      </c>
      <c r="BM74" s="5">
        <v>919</v>
      </c>
      <c r="BN74" s="5">
        <v>332</v>
      </c>
      <c r="BO74" s="5">
        <v>9012</v>
      </c>
      <c r="BP74" s="5">
        <v>10170</v>
      </c>
      <c r="BQ74" s="5">
        <v>10032</v>
      </c>
      <c r="BR74" s="5">
        <v>7639</v>
      </c>
      <c r="BS74" s="5">
        <v>15396</v>
      </c>
      <c r="BT74" s="5">
        <v>17076</v>
      </c>
      <c r="BU74" s="5">
        <v>37535</v>
      </c>
      <c r="BV74" s="5">
        <v>10260</v>
      </c>
      <c r="BW74" s="5">
        <v>1006</v>
      </c>
      <c r="BX74" s="5">
        <v>7869</v>
      </c>
      <c r="BY74" s="5">
        <v>1173</v>
      </c>
      <c r="BZ74" s="5">
        <v>961</v>
      </c>
      <c r="CA74" s="5">
        <v>967</v>
      </c>
      <c r="CB74" s="5">
        <v>678</v>
      </c>
      <c r="CC74" s="5">
        <v>1061</v>
      </c>
      <c r="CD74" s="5">
        <v>2339</v>
      </c>
      <c r="CE74" s="5">
        <v>336</v>
      </c>
      <c r="CF74" s="5">
        <v>1342</v>
      </c>
      <c r="CG74" s="5">
        <v>804</v>
      </c>
      <c r="CH74" s="5">
        <v>339</v>
      </c>
      <c r="CI74" s="5">
        <v>-67</v>
      </c>
      <c r="CJ74" s="5">
        <v>1091</v>
      </c>
      <c r="CK74" s="5">
        <v>3757</v>
      </c>
      <c r="CL74" s="5">
        <v>531</v>
      </c>
      <c r="CM74" s="5">
        <v>787</v>
      </c>
      <c r="CN74" s="5">
        <v>770</v>
      </c>
      <c r="CO74" s="5">
        <v>3171</v>
      </c>
      <c r="CP74" s="5">
        <v>352</v>
      </c>
      <c r="CQ74" s="5">
        <v>1543</v>
      </c>
      <c r="CR74" s="5">
        <v>1706</v>
      </c>
      <c r="CS74" s="5">
        <v>1566</v>
      </c>
      <c r="CT74" s="5">
        <v>738</v>
      </c>
      <c r="CU74" s="5">
        <v>64955</v>
      </c>
      <c r="CV74" s="5">
        <v>61080</v>
      </c>
      <c r="CW74" s="5">
        <v>48367</v>
      </c>
      <c r="CX74" s="5">
        <v>52948</v>
      </c>
      <c r="CY74" s="5">
        <v>36390</v>
      </c>
      <c r="CZ74" s="5">
        <v>41479</v>
      </c>
      <c r="DA74" s="5">
        <v>51951</v>
      </c>
      <c r="DB74" s="5">
        <v>32109</v>
      </c>
      <c r="DC74" s="5">
        <v>11220</v>
      </c>
      <c r="DD74" s="5">
        <v>17303</v>
      </c>
      <c r="DE74" s="5">
        <v>13431</v>
      </c>
      <c r="DF74" s="5">
        <v>9473</v>
      </c>
      <c r="DG74" s="5">
        <v>9359</v>
      </c>
      <c r="DH74" s="5">
        <v>13503</v>
      </c>
      <c r="DI74" s="5">
        <v>11096</v>
      </c>
      <c r="DJ74" s="5">
        <v>11706</v>
      </c>
      <c r="DK74" s="5">
        <v>6617</v>
      </c>
      <c r="DL74" s="5">
        <v>8470</v>
      </c>
      <c r="DM74" s="5">
        <v>6853</v>
      </c>
      <c r="DN74" s="5">
        <v>6959</v>
      </c>
      <c r="DO74" s="5">
        <v>7070</v>
      </c>
      <c r="DP74" s="5">
        <v>10069</v>
      </c>
      <c r="DQ74" s="5">
        <v>6022</v>
      </c>
      <c r="DR74" s="5">
        <v>8861</v>
      </c>
      <c r="DS74" s="5">
        <v>9208</v>
      </c>
      <c r="DT74" s="5">
        <v>9954</v>
      </c>
      <c r="DU74" s="5">
        <v>6942</v>
      </c>
      <c r="DV74" s="5">
        <v>8290</v>
      </c>
      <c r="DW74" s="5">
        <v>7231</v>
      </c>
      <c r="DX74" s="5">
        <v>4054</v>
      </c>
      <c r="DY74" s="5">
        <v>10666</v>
      </c>
      <c r="DZ74" s="5">
        <v>8360</v>
      </c>
      <c r="EA74" s="5">
        <v>5321</v>
      </c>
      <c r="EB74" s="5">
        <v>8453</v>
      </c>
      <c r="EC74" s="5">
        <v>13500</v>
      </c>
      <c r="ED74" s="5">
        <v>17974</v>
      </c>
      <c r="EE74" s="5">
        <v>13886</v>
      </c>
      <c r="EF74" s="5">
        <v>21344</v>
      </c>
      <c r="EG74" s="5">
        <v>11047</v>
      </c>
      <c r="EH74" s="5">
        <v>2275</v>
      </c>
      <c r="EI74" s="5">
        <v>3236</v>
      </c>
      <c r="EJ74" s="5">
        <v>2298</v>
      </c>
      <c r="EK74" s="5">
        <v>4171</v>
      </c>
      <c r="EL74" s="5">
        <v>4541</v>
      </c>
      <c r="EM74" s="5">
        <v>3330</v>
      </c>
      <c r="EN74" s="5">
        <v>3088</v>
      </c>
      <c r="EO74" s="5">
        <v>3834</v>
      </c>
      <c r="EP74" s="5">
        <v>3348</v>
      </c>
      <c r="EQ74" s="5">
        <v>2991</v>
      </c>
      <c r="ER74" s="5">
        <v>2324</v>
      </c>
      <c r="ES74" s="5">
        <v>1618</v>
      </c>
      <c r="ET74" s="5">
        <v>1379</v>
      </c>
      <c r="EU74" s="5">
        <v>1698</v>
      </c>
      <c r="EV74" s="5">
        <v>1586</v>
      </c>
      <c r="EW74" s="5">
        <v>1547</v>
      </c>
      <c r="EX74" s="5">
        <v>378</v>
      </c>
      <c r="EY74" s="5">
        <v>1595</v>
      </c>
      <c r="EZ74" s="5">
        <v>2079</v>
      </c>
      <c r="FA74" s="5">
        <v>1685</v>
      </c>
      <c r="FB74" s="5">
        <v>2195</v>
      </c>
      <c r="FC74" s="5">
        <v>1970</v>
      </c>
      <c r="FD74" s="5">
        <v>6988</v>
      </c>
      <c r="FE74" s="5">
        <v>2641</v>
      </c>
      <c r="FF74" s="5">
        <v>1240</v>
      </c>
      <c r="FG74" s="5">
        <v>0</v>
      </c>
      <c r="FH74" s="5">
        <v>0</v>
      </c>
      <c r="FI74" s="5">
        <v>0</v>
      </c>
      <c r="FJ74" s="5">
        <v>0</v>
      </c>
      <c r="FK74" s="5">
        <v>0</v>
      </c>
      <c r="FL74" s="5">
        <v>0</v>
      </c>
      <c r="FM74" s="5">
        <v>0</v>
      </c>
      <c r="FN74" s="5">
        <v>0</v>
      </c>
      <c r="FO74" s="5">
        <v>0</v>
      </c>
      <c r="FP74" s="5">
        <v>0</v>
      </c>
      <c r="FQ74" s="5">
        <v>0</v>
      </c>
      <c r="FR74" s="5">
        <v>0</v>
      </c>
      <c r="FS74" s="5">
        <v>0</v>
      </c>
      <c r="FT74" s="5">
        <v>0</v>
      </c>
      <c r="FU74" s="5" t="s">
        <v>220</v>
      </c>
      <c r="FV74" s="5" t="s">
        <v>220</v>
      </c>
      <c r="FW74" s="5" t="s">
        <v>220</v>
      </c>
      <c r="FX74" s="5" t="s">
        <v>220</v>
      </c>
      <c r="FY74" s="5" t="s">
        <v>220</v>
      </c>
      <c r="FZ74" s="5" t="s">
        <v>220</v>
      </c>
      <c r="GA74" s="5" t="s">
        <v>220</v>
      </c>
      <c r="GB74" s="5" t="s">
        <v>220</v>
      </c>
      <c r="GC74" s="5" t="s">
        <v>220</v>
      </c>
      <c r="GD74" s="5" t="s">
        <v>220</v>
      </c>
      <c r="GE74" s="5" t="s">
        <v>220</v>
      </c>
      <c r="GF74" s="5" t="s">
        <v>220</v>
      </c>
      <c r="GG74" s="5" t="s">
        <v>220</v>
      </c>
      <c r="GH74" s="5" t="s">
        <v>220</v>
      </c>
      <c r="GI74" s="5" t="s">
        <v>220</v>
      </c>
      <c r="GJ74" s="5" t="s">
        <v>220</v>
      </c>
      <c r="GK74" s="5" t="s">
        <v>220</v>
      </c>
      <c r="GL74" s="5" t="s">
        <v>220</v>
      </c>
      <c r="GM74" s="5">
        <v>91337</v>
      </c>
      <c r="GN74" s="5">
        <v>108977</v>
      </c>
      <c r="GO74" s="5">
        <v>123645</v>
      </c>
      <c r="GP74" s="5">
        <v>104265</v>
      </c>
      <c r="GQ74" s="5">
        <v>108905</v>
      </c>
      <c r="GR74" s="5">
        <v>105205</v>
      </c>
      <c r="GS74" s="5">
        <v>144135</v>
      </c>
      <c r="GT74" s="5">
        <v>171155</v>
      </c>
      <c r="GU74" s="5">
        <v>30037</v>
      </c>
      <c r="GV74" s="5">
        <v>33204</v>
      </c>
      <c r="GW74" s="5">
        <v>27055</v>
      </c>
      <c r="GX74" s="5">
        <v>20841</v>
      </c>
      <c r="GY74" s="5">
        <v>21195</v>
      </c>
      <c r="GZ74" s="5">
        <v>22333</v>
      </c>
      <c r="HA74" s="5">
        <v>18646</v>
      </c>
      <c r="HB74" s="5">
        <v>21978</v>
      </c>
      <c r="HC74" s="5">
        <v>13568</v>
      </c>
      <c r="HD74" s="5">
        <v>17701</v>
      </c>
      <c r="HE74" s="5">
        <v>13927</v>
      </c>
      <c r="HF74" s="5">
        <v>11258</v>
      </c>
      <c r="HG74" s="5">
        <v>10236</v>
      </c>
      <c r="HH74" s="5">
        <v>15928</v>
      </c>
      <c r="HI74" s="5">
        <v>20222</v>
      </c>
      <c r="HJ74" s="5">
        <v>12523</v>
      </c>
      <c r="HK74" s="5">
        <v>13402</v>
      </c>
      <c r="HL74" s="5">
        <v>16204</v>
      </c>
      <c r="HM74" s="5">
        <v>15224</v>
      </c>
      <c r="HN74" s="5">
        <v>11643</v>
      </c>
      <c r="HO74" s="5">
        <v>14802</v>
      </c>
      <c r="HP74" s="5">
        <v>15687</v>
      </c>
      <c r="HQ74" s="5">
        <v>16216</v>
      </c>
      <c r="HR74" s="5">
        <v>11065</v>
      </c>
      <c r="HS74" s="5">
        <v>355583</v>
      </c>
      <c r="HT74" s="5">
        <v>363654</v>
      </c>
      <c r="HU74" s="5">
        <v>315242</v>
      </c>
      <c r="HV74" s="5">
        <v>295015</v>
      </c>
      <c r="HW74" s="5">
        <v>316415</v>
      </c>
      <c r="HX74" s="5">
        <v>323973</v>
      </c>
      <c r="HY74" s="5">
        <v>317929</v>
      </c>
      <c r="HZ74" s="5">
        <v>186879</v>
      </c>
      <c r="IA74" s="5">
        <v>142080</v>
      </c>
      <c r="IB74" s="5">
        <v>150728</v>
      </c>
      <c r="IC74" s="5">
        <v>142156</v>
      </c>
      <c r="ID74" s="5">
        <v>155299</v>
      </c>
      <c r="IE74" s="5">
        <v>149447</v>
      </c>
      <c r="IF74" s="5">
        <v>140674</v>
      </c>
      <c r="IG74" s="5">
        <v>150256</v>
      </c>
      <c r="IH74" s="5">
        <v>144308</v>
      </c>
      <c r="II74" s="5">
        <v>197511</v>
      </c>
      <c r="IJ74" s="5">
        <v>193613</v>
      </c>
      <c r="IK74" s="5">
        <v>201220</v>
      </c>
      <c r="IL74" s="5">
        <v>213791</v>
      </c>
      <c r="IM74" s="5">
        <v>183660</v>
      </c>
      <c r="IN74" s="5">
        <v>121524</v>
      </c>
      <c r="IO74" s="5">
        <v>100986</v>
      </c>
      <c r="IP74" s="5">
        <v>100941</v>
      </c>
      <c r="IQ74" s="5">
        <v>88604</v>
      </c>
      <c r="IR74" s="5">
        <v>79899</v>
      </c>
      <c r="IS74" s="5">
        <v>79772</v>
      </c>
      <c r="IT74" s="5">
        <v>75637</v>
      </c>
      <c r="IU74" s="5">
        <v>79210</v>
      </c>
      <c r="IV74" s="5">
        <v>87213</v>
      </c>
      <c r="IW74" s="5">
        <v>84639</v>
      </c>
      <c r="IX74" s="5">
        <v>74029</v>
      </c>
      <c r="IY74" s="5">
        <v>9186</v>
      </c>
      <c r="IZ74" s="5">
        <v>6445</v>
      </c>
      <c r="JA74" s="5">
        <v>8080</v>
      </c>
      <c r="JB74" s="5">
        <v>7339</v>
      </c>
      <c r="JC74" s="5">
        <v>6848</v>
      </c>
      <c r="JD74" s="5">
        <v>8592</v>
      </c>
      <c r="JE74" s="5">
        <v>9118</v>
      </c>
      <c r="JF74" s="5">
        <v>3085</v>
      </c>
      <c r="JG74" s="5">
        <v>2227</v>
      </c>
      <c r="JH74" s="5">
        <v>1805</v>
      </c>
      <c r="JI74" s="5">
        <v>1916</v>
      </c>
      <c r="JJ74" s="5">
        <v>2415</v>
      </c>
      <c r="JK74" s="5">
        <v>2333</v>
      </c>
      <c r="JL74" s="5">
        <v>2113</v>
      </c>
      <c r="JM74" s="5">
        <v>2504</v>
      </c>
      <c r="JN74" s="5">
        <v>1487</v>
      </c>
      <c r="JO74" s="5">
        <v>1785</v>
      </c>
      <c r="JP74" s="5">
        <v>1728</v>
      </c>
      <c r="JQ74" s="5">
        <v>1373</v>
      </c>
      <c r="JR74" s="5">
        <v>1759</v>
      </c>
      <c r="JS74" s="5">
        <v>1529</v>
      </c>
      <c r="JT74" s="5">
        <v>1342</v>
      </c>
      <c r="JU74" s="5">
        <v>988</v>
      </c>
      <c r="JV74" s="5">
        <v>1156</v>
      </c>
      <c r="JW74" s="5">
        <v>922</v>
      </c>
      <c r="JX74" s="5">
        <v>1028</v>
      </c>
      <c r="JY74" s="5">
        <v>1057</v>
      </c>
      <c r="JZ74" s="5">
        <v>1577</v>
      </c>
      <c r="KA74" s="5">
        <v>1330</v>
      </c>
      <c r="KB74" s="5">
        <v>962</v>
      </c>
      <c r="KC74" s="5">
        <v>1202</v>
      </c>
      <c r="KD74" s="5">
        <v>1434</v>
      </c>
      <c r="KE74" s="5">
        <v>114015</v>
      </c>
      <c r="KF74" s="5">
        <v>98904</v>
      </c>
      <c r="KG74" s="5">
        <v>95421</v>
      </c>
      <c r="KH74" s="5">
        <v>91887</v>
      </c>
      <c r="KI74" s="5">
        <v>94343</v>
      </c>
      <c r="KJ74" s="5">
        <v>88484</v>
      </c>
      <c r="KK74" s="5">
        <v>82578</v>
      </c>
      <c r="KL74" s="5">
        <v>44852</v>
      </c>
      <c r="KM74" s="5">
        <v>31823</v>
      </c>
      <c r="KN74" s="5">
        <v>23062</v>
      </c>
      <c r="KO74" s="5">
        <v>26191</v>
      </c>
      <c r="KP74" s="5">
        <v>23824</v>
      </c>
      <c r="KQ74" s="5">
        <v>17800</v>
      </c>
      <c r="KR74" s="5">
        <v>15020</v>
      </c>
      <c r="KS74" s="5">
        <v>15043</v>
      </c>
      <c r="KT74" s="5">
        <v>14080</v>
      </c>
      <c r="KU74" s="5">
        <v>13653</v>
      </c>
      <c r="KV74" s="5">
        <v>14142</v>
      </c>
      <c r="KW74" s="5">
        <v>13198</v>
      </c>
      <c r="KX74" s="5">
        <v>11459</v>
      </c>
      <c r="KY74" s="5">
        <v>10130</v>
      </c>
      <c r="KZ74" s="5">
        <v>8948</v>
      </c>
      <c r="LA74" s="5">
        <v>10720</v>
      </c>
      <c r="LB74" s="5">
        <v>10553</v>
      </c>
      <c r="LC74" s="5">
        <v>9590</v>
      </c>
      <c r="LD74" s="5">
        <v>10040</v>
      </c>
      <c r="LE74" s="5">
        <v>10468</v>
      </c>
      <c r="LF74" s="5">
        <v>10910</v>
      </c>
      <c r="LG74" s="5">
        <v>11435</v>
      </c>
      <c r="LH74" s="5">
        <v>10776</v>
      </c>
      <c r="LI74" s="5">
        <v>10438</v>
      </c>
      <c r="LJ74" s="5">
        <v>6626</v>
      </c>
      <c r="LK74" s="5">
        <v>3569</v>
      </c>
      <c r="LL74" s="5">
        <v>3370</v>
      </c>
      <c r="LM74" s="5">
        <v>3188</v>
      </c>
      <c r="LN74" s="5">
        <v>3764</v>
      </c>
      <c r="LO74" s="5">
        <v>3952</v>
      </c>
      <c r="LP74" s="5">
        <v>4282</v>
      </c>
      <c r="LQ74" s="5">
        <v>4785</v>
      </c>
      <c r="LR74" s="5">
        <v>1970</v>
      </c>
      <c r="LS74" s="5">
        <v>1133</v>
      </c>
      <c r="LT74" s="5">
        <v>1228</v>
      </c>
      <c r="LU74" s="5">
        <v>1158</v>
      </c>
      <c r="LV74" s="5">
        <v>1076</v>
      </c>
      <c r="LW74" s="5">
        <v>1064</v>
      </c>
      <c r="LX74" s="5">
        <v>1280</v>
      </c>
      <c r="LY74" s="5">
        <v>1407</v>
      </c>
      <c r="LZ74" s="5">
        <v>1576</v>
      </c>
      <c r="MA74" s="5">
        <v>1130</v>
      </c>
      <c r="MB74" s="5">
        <v>1078</v>
      </c>
      <c r="MC74" s="5">
        <v>932</v>
      </c>
      <c r="MD74" s="5">
        <v>799</v>
      </c>
      <c r="ME74" s="5">
        <v>670</v>
      </c>
      <c r="MF74" s="5">
        <v>441</v>
      </c>
      <c r="MG74" s="5">
        <v>402</v>
      </c>
      <c r="MH74" s="5">
        <v>280</v>
      </c>
      <c r="MI74" s="5">
        <v>284</v>
      </c>
      <c r="MJ74" s="5">
        <v>334</v>
      </c>
      <c r="MK74" s="5">
        <v>307</v>
      </c>
      <c r="ML74" s="5">
        <v>193</v>
      </c>
      <c r="MM74" s="5">
        <v>227</v>
      </c>
      <c r="MN74" s="5">
        <v>256</v>
      </c>
      <c r="MO74" s="5">
        <v>261</v>
      </c>
      <c r="MP74" s="5">
        <v>438</v>
      </c>
      <c r="MQ74" s="5">
        <v>2912</v>
      </c>
      <c r="MR74" s="5">
        <v>3118</v>
      </c>
      <c r="MS74" s="5">
        <v>2931</v>
      </c>
      <c r="MT74" s="5">
        <v>2613</v>
      </c>
      <c r="MU74" s="5">
        <v>2492</v>
      </c>
      <c r="MV74" s="5">
        <v>2634</v>
      </c>
      <c r="MW74" s="5">
        <v>886</v>
      </c>
      <c r="MX74" s="5">
        <v>-2</v>
      </c>
      <c r="MY74" s="5">
        <v>0</v>
      </c>
      <c r="MZ74" s="5">
        <v>0</v>
      </c>
      <c r="NA74" s="5">
        <v>0</v>
      </c>
      <c r="NB74" s="5">
        <v>0</v>
      </c>
      <c r="NC74" s="5">
        <v>0</v>
      </c>
      <c r="ND74" s="5">
        <v>0</v>
      </c>
      <c r="NE74" s="5" t="s">
        <v>220</v>
      </c>
      <c r="NF74" s="5" t="s">
        <v>220</v>
      </c>
      <c r="NG74" s="5" t="s">
        <v>220</v>
      </c>
      <c r="NH74" s="5" t="s">
        <v>220</v>
      </c>
      <c r="NI74" s="5" t="s">
        <v>220</v>
      </c>
      <c r="NJ74" s="5" t="s">
        <v>220</v>
      </c>
      <c r="NK74" s="5" t="s">
        <v>220</v>
      </c>
      <c r="NL74" s="5" t="s">
        <v>220</v>
      </c>
      <c r="NM74" s="5" t="s">
        <v>220</v>
      </c>
      <c r="NN74" s="5" t="s">
        <v>220</v>
      </c>
      <c r="NO74" s="5" t="s">
        <v>220</v>
      </c>
      <c r="NP74" s="5" t="s">
        <v>220</v>
      </c>
      <c r="NQ74" s="5" t="s">
        <v>220</v>
      </c>
      <c r="NR74" s="5" t="s">
        <v>220</v>
      </c>
      <c r="NS74" s="5" t="s">
        <v>220</v>
      </c>
      <c r="NT74" s="5" t="s">
        <v>220</v>
      </c>
      <c r="NU74" s="5" t="s">
        <v>220</v>
      </c>
      <c r="NV74" s="5" t="s">
        <v>220</v>
      </c>
      <c r="NW74" s="5">
        <v>0</v>
      </c>
      <c r="NX74" s="5">
        <v>0</v>
      </c>
      <c r="NY74" s="5">
        <v>0</v>
      </c>
      <c r="NZ74" s="5">
        <v>0</v>
      </c>
      <c r="OA74" s="5">
        <v>0</v>
      </c>
      <c r="OB74" s="5">
        <v>0</v>
      </c>
      <c r="OC74" s="5">
        <v>0</v>
      </c>
      <c r="OD74" s="5">
        <v>0</v>
      </c>
      <c r="OE74" s="5">
        <v>0</v>
      </c>
      <c r="OF74" s="5">
        <v>0</v>
      </c>
      <c r="OG74" s="5">
        <v>0</v>
      </c>
      <c r="OH74" s="5">
        <v>0</v>
      </c>
      <c r="OI74" s="5">
        <v>0</v>
      </c>
      <c r="OJ74" s="5">
        <v>0</v>
      </c>
      <c r="OK74" s="5" t="s">
        <v>220</v>
      </c>
      <c r="OL74" s="5" t="s">
        <v>220</v>
      </c>
      <c r="OM74" s="5" t="s">
        <v>220</v>
      </c>
      <c r="ON74" s="5" t="s">
        <v>220</v>
      </c>
      <c r="OO74" s="5" t="s">
        <v>220</v>
      </c>
      <c r="OP74" s="5" t="s">
        <v>220</v>
      </c>
      <c r="OQ74" s="5" t="s">
        <v>220</v>
      </c>
      <c r="OR74" s="5" t="s">
        <v>220</v>
      </c>
      <c r="OS74" s="5" t="s">
        <v>220</v>
      </c>
      <c r="OT74" s="5" t="s">
        <v>220</v>
      </c>
      <c r="OU74" s="5" t="s">
        <v>220</v>
      </c>
      <c r="OV74" s="5" t="s">
        <v>220</v>
      </c>
      <c r="OW74" s="5" t="s">
        <v>220</v>
      </c>
      <c r="OX74" s="5" t="s">
        <v>220</v>
      </c>
      <c r="OY74" s="5" t="s">
        <v>220</v>
      </c>
      <c r="OZ74" s="5" t="s">
        <v>220</v>
      </c>
      <c r="PA74" s="5" t="s">
        <v>220</v>
      </c>
      <c r="PB74" s="5" t="s">
        <v>220</v>
      </c>
      <c r="PC74" s="5">
        <v>5345</v>
      </c>
      <c r="PD74" s="5">
        <v>6397</v>
      </c>
      <c r="PE74" s="5">
        <v>6403</v>
      </c>
      <c r="PF74" s="5">
        <v>5829</v>
      </c>
      <c r="PG74" s="5">
        <v>6531</v>
      </c>
      <c r="PH74" s="5">
        <v>7010</v>
      </c>
      <c r="PI74" s="5">
        <v>9032</v>
      </c>
      <c r="PJ74" s="5">
        <v>4529</v>
      </c>
      <c r="PK74" s="5">
        <v>1888</v>
      </c>
      <c r="PL74" s="5">
        <v>1979</v>
      </c>
      <c r="PM74" s="5">
        <v>2453</v>
      </c>
      <c r="PN74" s="5">
        <v>2378</v>
      </c>
      <c r="PO74" s="5">
        <v>2345</v>
      </c>
      <c r="PP74" s="5">
        <v>2348</v>
      </c>
      <c r="PQ74" s="5">
        <v>1727</v>
      </c>
      <c r="PR74" s="5">
        <v>1309</v>
      </c>
      <c r="PS74" s="5">
        <v>1044</v>
      </c>
      <c r="PT74" s="5">
        <v>805</v>
      </c>
      <c r="PU74" s="5">
        <v>1486</v>
      </c>
      <c r="PV74" s="5">
        <v>973</v>
      </c>
      <c r="PW74" s="5">
        <v>1022</v>
      </c>
      <c r="PX74" s="5">
        <v>1141</v>
      </c>
      <c r="PY74" s="5">
        <v>1090</v>
      </c>
      <c r="PZ74" s="5">
        <v>1082</v>
      </c>
      <c r="QA74" s="5">
        <v>1006</v>
      </c>
      <c r="QB74" s="5">
        <v>1197</v>
      </c>
      <c r="QC74" s="5">
        <v>1215</v>
      </c>
      <c r="QD74" s="5">
        <v>1286</v>
      </c>
      <c r="QE74" s="5">
        <v>1426</v>
      </c>
      <c r="QF74" s="5">
        <v>1505</v>
      </c>
      <c r="QG74" s="5">
        <v>1207</v>
      </c>
      <c r="QH74" s="5">
        <v>1517</v>
      </c>
      <c r="QI74" s="5">
        <v>32999</v>
      </c>
      <c r="QJ74" s="5">
        <v>31679</v>
      </c>
      <c r="QK74" s="5">
        <v>29929</v>
      </c>
      <c r="QL74" s="5">
        <v>29331</v>
      </c>
      <c r="QM74" s="5">
        <v>26010</v>
      </c>
      <c r="QN74" s="5">
        <v>26677</v>
      </c>
      <c r="QO74" s="5">
        <v>24862</v>
      </c>
      <c r="QP74" s="5">
        <v>14715</v>
      </c>
      <c r="QQ74" s="5">
        <v>9457</v>
      </c>
      <c r="QR74" s="5">
        <v>8680</v>
      </c>
      <c r="QS74" s="5">
        <v>8242</v>
      </c>
      <c r="QT74" s="5">
        <v>9486</v>
      </c>
      <c r="QU74" s="5">
        <v>8068</v>
      </c>
      <c r="QV74" s="5">
        <v>7835</v>
      </c>
      <c r="QW74" s="5">
        <v>7800</v>
      </c>
      <c r="QX74" s="5">
        <v>7314</v>
      </c>
      <c r="QY74" s="5">
        <v>6375</v>
      </c>
      <c r="QZ74" s="5">
        <v>6346</v>
      </c>
      <c r="RA74" s="5">
        <v>4956</v>
      </c>
      <c r="RB74" s="5">
        <v>4134</v>
      </c>
      <c r="RC74" s="5">
        <v>4106</v>
      </c>
      <c r="RD74" s="5">
        <v>2874</v>
      </c>
      <c r="RE74" s="5">
        <v>2566</v>
      </c>
      <c r="RF74" s="5">
        <v>2337</v>
      </c>
      <c r="RG74" s="5">
        <v>2199</v>
      </c>
      <c r="RH74" s="5">
        <v>2379</v>
      </c>
      <c r="RI74" s="5">
        <v>2211</v>
      </c>
      <c r="RJ74" s="5">
        <v>2131</v>
      </c>
      <c r="RK74" s="5">
        <v>2090</v>
      </c>
      <c r="RL74" s="5">
        <v>2378</v>
      </c>
      <c r="RM74" s="5">
        <v>2686</v>
      </c>
      <c r="RN74" s="5">
        <v>3448</v>
      </c>
      <c r="RO74" s="5">
        <v>7803</v>
      </c>
      <c r="RP74" s="5">
        <v>7105</v>
      </c>
      <c r="RQ74" s="5">
        <v>5479</v>
      </c>
      <c r="RR74" s="5">
        <v>7523</v>
      </c>
      <c r="RS74" s="5">
        <v>9145</v>
      </c>
      <c r="RT74" s="5">
        <v>8949</v>
      </c>
      <c r="RU74" s="5">
        <v>8549</v>
      </c>
      <c r="RV74" s="5">
        <v>5631</v>
      </c>
      <c r="RW74" s="5">
        <v>3717</v>
      </c>
      <c r="RX74" s="5">
        <v>3774</v>
      </c>
      <c r="RY74" s="5">
        <v>3763</v>
      </c>
      <c r="RZ74" s="5">
        <v>3422</v>
      </c>
      <c r="SA74" s="5">
        <v>3253</v>
      </c>
      <c r="SB74" s="5">
        <v>3027</v>
      </c>
      <c r="SC74" s="5">
        <v>2900</v>
      </c>
      <c r="SD74" s="5">
        <v>3100</v>
      </c>
      <c r="SE74" s="5">
        <v>2861</v>
      </c>
      <c r="SF74" s="5">
        <v>2613</v>
      </c>
      <c r="SG74" s="5">
        <v>2683</v>
      </c>
      <c r="SH74" s="5">
        <v>2621</v>
      </c>
      <c r="SI74" s="5">
        <v>2406</v>
      </c>
      <c r="SJ74" s="5">
        <v>2279</v>
      </c>
      <c r="SK74" s="5">
        <v>2689</v>
      </c>
      <c r="SL74" s="5">
        <v>2765</v>
      </c>
      <c r="SM74" s="5">
        <v>2489</v>
      </c>
      <c r="SN74" s="5">
        <v>2358</v>
      </c>
      <c r="SO74" s="5">
        <v>2603</v>
      </c>
      <c r="SP74" s="5">
        <v>2539</v>
      </c>
      <c r="SQ74" s="5">
        <v>2549</v>
      </c>
      <c r="SR74" s="5">
        <v>2266</v>
      </c>
      <c r="SS74" s="5">
        <v>2094</v>
      </c>
      <c r="ST74" s="5">
        <v>2142</v>
      </c>
      <c r="SU74" s="5">
        <v>2359</v>
      </c>
      <c r="SV74" s="5">
        <v>2478</v>
      </c>
      <c r="SW74" s="5">
        <v>2483</v>
      </c>
      <c r="SX74" s="5">
        <v>2452</v>
      </c>
      <c r="SY74" s="5">
        <v>2572</v>
      </c>
      <c r="SZ74" s="5">
        <v>3375</v>
      </c>
      <c r="TA74" s="5">
        <v>3771</v>
      </c>
      <c r="TB74" s="5">
        <v>1886</v>
      </c>
      <c r="TC74" s="5">
        <v>1245</v>
      </c>
      <c r="TD74" s="5">
        <v>1258</v>
      </c>
      <c r="TE74" s="5">
        <v>1129</v>
      </c>
      <c r="TF74" s="5">
        <v>737</v>
      </c>
      <c r="TG74" s="5">
        <v>657</v>
      </c>
      <c r="TH74" s="5">
        <v>610</v>
      </c>
      <c r="TI74" s="5">
        <v>672</v>
      </c>
      <c r="TJ74" s="5">
        <v>571</v>
      </c>
      <c r="TK74" s="5">
        <v>523</v>
      </c>
      <c r="TL74" s="5">
        <v>535</v>
      </c>
      <c r="TM74" s="5">
        <v>554</v>
      </c>
      <c r="TN74" s="5">
        <v>536</v>
      </c>
      <c r="TO74" s="5">
        <v>420</v>
      </c>
      <c r="TP74" s="5">
        <v>294</v>
      </c>
      <c r="TQ74" s="5">
        <v>318</v>
      </c>
      <c r="TR74" s="5">
        <v>290</v>
      </c>
      <c r="TS74" s="5">
        <v>311</v>
      </c>
      <c r="TT74" s="5">
        <v>253</v>
      </c>
      <c r="TU74" s="5">
        <v>227</v>
      </c>
      <c r="TV74" s="5">
        <v>214</v>
      </c>
      <c r="TW74" s="5">
        <v>177</v>
      </c>
      <c r="TX74" s="5">
        <v>193</v>
      </c>
      <c r="TY74" s="5">
        <v>388</v>
      </c>
      <c r="TZ74" s="5">
        <v>822</v>
      </c>
      <c r="UA74" s="5">
        <v>15</v>
      </c>
      <c r="UB74" s="5">
        <v>8</v>
      </c>
      <c r="UC74" s="5">
        <v>77</v>
      </c>
      <c r="UD74" s="5">
        <v>122</v>
      </c>
      <c r="UE74" s="5">
        <v>28</v>
      </c>
      <c r="UF74" s="5">
        <v>23</v>
      </c>
      <c r="UG74" s="5">
        <v>3</v>
      </c>
      <c r="UH74" s="5">
        <v>0</v>
      </c>
      <c r="UI74" s="5">
        <v>0</v>
      </c>
      <c r="UJ74" s="5">
        <v>0</v>
      </c>
      <c r="UK74" s="5">
        <v>0</v>
      </c>
      <c r="UL74" s="5">
        <v>4</v>
      </c>
      <c r="UM74" s="5">
        <v>24</v>
      </c>
      <c r="UN74" s="5">
        <v>18</v>
      </c>
      <c r="UO74" s="5">
        <v>4</v>
      </c>
      <c r="UP74" s="5">
        <v>5</v>
      </c>
      <c r="UQ74" s="5">
        <v>0</v>
      </c>
      <c r="UR74" s="5">
        <v>1</v>
      </c>
      <c r="US74" s="5">
        <v>0</v>
      </c>
      <c r="UT74" s="5">
        <v>0</v>
      </c>
      <c r="UU74" s="5">
        <v>0</v>
      </c>
      <c r="UV74" s="5">
        <v>0</v>
      </c>
      <c r="UW74" s="5">
        <v>2</v>
      </c>
      <c r="UX74" s="5">
        <v>28</v>
      </c>
      <c r="UY74" s="5">
        <v>12</v>
      </c>
      <c r="UZ74" s="5">
        <v>28</v>
      </c>
      <c r="VA74" s="5">
        <v>0</v>
      </c>
      <c r="VB74" s="5">
        <v>3</v>
      </c>
      <c r="VC74" s="5">
        <v>3</v>
      </c>
      <c r="VD74" s="5">
        <v>10</v>
      </c>
      <c r="VE74" s="5">
        <v>24</v>
      </c>
      <c r="VF74" s="5">
        <v>37</v>
      </c>
      <c r="VG74" s="5">
        <v>29984</v>
      </c>
      <c r="VH74" s="5">
        <v>31671</v>
      </c>
      <c r="VI74" s="5">
        <v>33392</v>
      </c>
      <c r="VJ74" s="5">
        <v>31595</v>
      </c>
      <c r="VK74" s="5">
        <v>36508</v>
      </c>
      <c r="VL74" s="5">
        <v>38714</v>
      </c>
      <c r="VM74" s="5">
        <v>46323</v>
      </c>
      <c r="VN74" s="5">
        <v>19999</v>
      </c>
      <c r="VO74" s="5">
        <v>10054</v>
      </c>
      <c r="VP74" s="5">
        <v>11145</v>
      </c>
      <c r="VQ74" s="5">
        <v>11799</v>
      </c>
      <c r="VR74" s="5">
        <v>12588</v>
      </c>
      <c r="VS74" s="5">
        <v>13284</v>
      </c>
      <c r="VT74" s="5">
        <v>13023</v>
      </c>
      <c r="VU74" s="5">
        <v>13116</v>
      </c>
      <c r="VV74" s="5">
        <v>12265</v>
      </c>
      <c r="VW74" s="5">
        <v>13033</v>
      </c>
      <c r="VX74" s="5">
        <v>10067</v>
      </c>
      <c r="VY74" s="5">
        <v>11048</v>
      </c>
      <c r="VZ74" s="5">
        <v>10010</v>
      </c>
      <c r="WA74" s="5">
        <v>13341</v>
      </c>
      <c r="WB74" s="5">
        <v>17081</v>
      </c>
      <c r="WC74" s="5">
        <v>12061</v>
      </c>
      <c r="WD74" s="5">
        <v>12755</v>
      </c>
      <c r="WE74" s="5">
        <v>13621</v>
      </c>
      <c r="WF74" s="5">
        <v>12751</v>
      </c>
      <c r="WG74" s="5">
        <v>12537</v>
      </c>
      <c r="WH74" s="5">
        <v>12473</v>
      </c>
      <c r="WI74" s="5">
        <v>10929</v>
      </c>
      <c r="WJ74" s="5">
        <v>11241</v>
      </c>
      <c r="WK74" s="5">
        <v>12575</v>
      </c>
      <c r="WL74" s="5">
        <v>12415</v>
      </c>
      <c r="WM74" s="5">
        <v>9045</v>
      </c>
      <c r="WN74" s="5">
        <v>8110</v>
      </c>
      <c r="WO74" s="5">
        <v>7738</v>
      </c>
      <c r="WP74" s="5">
        <v>7518</v>
      </c>
      <c r="WQ74" s="5">
        <v>7337</v>
      </c>
      <c r="WR74" s="5">
        <v>7926</v>
      </c>
      <c r="WS74" s="5">
        <v>5593</v>
      </c>
      <c r="WT74" s="5">
        <v>2503</v>
      </c>
      <c r="WU74" s="5">
        <v>1539</v>
      </c>
      <c r="WV74" s="5">
        <v>1371</v>
      </c>
      <c r="WW74" s="5">
        <v>1164</v>
      </c>
      <c r="WX74" s="5">
        <v>1400</v>
      </c>
      <c r="WY74" s="5">
        <v>1216</v>
      </c>
      <c r="WZ74" s="5">
        <v>1024</v>
      </c>
      <c r="XA74" s="5">
        <v>942</v>
      </c>
      <c r="XB74" s="5">
        <v>944</v>
      </c>
      <c r="XC74" s="5">
        <v>905</v>
      </c>
      <c r="XD74" s="5">
        <v>780</v>
      </c>
      <c r="XE74" s="5">
        <v>778</v>
      </c>
      <c r="XF74" s="5">
        <v>740</v>
      </c>
      <c r="XG74" s="5">
        <v>1093</v>
      </c>
      <c r="XH74" s="5">
        <v>973</v>
      </c>
      <c r="XI74" s="5">
        <v>1231</v>
      </c>
      <c r="XJ74" s="5">
        <v>970</v>
      </c>
      <c r="XK74" s="5">
        <v>1088</v>
      </c>
      <c r="XL74" s="5">
        <v>1058</v>
      </c>
      <c r="XM74" s="5">
        <v>1084</v>
      </c>
      <c r="XN74" s="5">
        <v>984</v>
      </c>
      <c r="XO74" s="5">
        <v>920</v>
      </c>
      <c r="XP74" s="5">
        <v>1037</v>
      </c>
      <c r="XQ74" s="5">
        <v>935</v>
      </c>
      <c r="XR74" s="5">
        <v>632</v>
      </c>
      <c r="XS74" s="2">
        <v>7601</v>
      </c>
      <c r="XT74" s="3" t="s">
        <v>222</v>
      </c>
      <c r="XU74" s="3" t="s">
        <v>222</v>
      </c>
      <c r="XV74" s="3" t="s">
        <v>222</v>
      </c>
      <c r="XW74" s="3" t="s">
        <v>221</v>
      </c>
      <c r="XX74" s="3" t="s">
        <v>222</v>
      </c>
      <c r="XY74" s="3" t="s">
        <v>222</v>
      </c>
      <c r="XZ74" s="3" t="s">
        <v>265</v>
      </c>
    </row>
    <row r="75" spans="1:650" x14ac:dyDescent="0.3">
      <c r="A75" s="1" t="s">
        <v>73</v>
      </c>
      <c r="B75" s="2">
        <v>4625922</v>
      </c>
      <c r="C75" s="5">
        <v>0</v>
      </c>
      <c r="D75" s="5">
        <v>0</v>
      </c>
      <c r="E75" s="5">
        <v>0</v>
      </c>
      <c r="F75" s="5">
        <v>0</v>
      </c>
      <c r="G75" s="5" t="s">
        <v>220</v>
      </c>
      <c r="H75" s="5" t="s">
        <v>220</v>
      </c>
      <c r="I75" s="5" t="s">
        <v>220</v>
      </c>
      <c r="J75" s="5" t="s">
        <v>220</v>
      </c>
      <c r="K75" s="5" t="s">
        <v>220</v>
      </c>
      <c r="L75" s="5" t="s">
        <v>220</v>
      </c>
      <c r="M75" s="5" t="s">
        <v>220</v>
      </c>
      <c r="N75" s="5" t="s">
        <v>220</v>
      </c>
      <c r="O75" s="5" t="s">
        <v>220</v>
      </c>
      <c r="P75" s="5" t="s">
        <v>220</v>
      </c>
      <c r="Q75" s="5" t="s">
        <v>220</v>
      </c>
      <c r="R75" s="5" t="s">
        <v>220</v>
      </c>
      <c r="S75" s="5" t="s">
        <v>220</v>
      </c>
      <c r="T75" s="5" t="s">
        <v>220</v>
      </c>
      <c r="U75" s="5" t="s">
        <v>220</v>
      </c>
      <c r="V75" s="5" t="s">
        <v>220</v>
      </c>
      <c r="W75" s="5" t="s">
        <v>220</v>
      </c>
      <c r="X75" s="5" t="s">
        <v>220</v>
      </c>
      <c r="Y75" s="5" t="s">
        <v>220</v>
      </c>
      <c r="Z75" s="5" t="s">
        <v>220</v>
      </c>
      <c r="AA75" s="5" t="s">
        <v>220</v>
      </c>
      <c r="AB75" s="5" t="s">
        <v>220</v>
      </c>
      <c r="AC75" s="5" t="s">
        <v>220</v>
      </c>
      <c r="AD75" s="5" t="s">
        <v>220</v>
      </c>
      <c r="AE75" s="5" t="s">
        <v>220</v>
      </c>
      <c r="AF75" s="5" t="s">
        <v>220</v>
      </c>
      <c r="AG75" s="5" t="s">
        <v>220</v>
      </c>
      <c r="AH75" s="5" t="s">
        <v>220</v>
      </c>
      <c r="AI75" s="5">
        <v>0</v>
      </c>
      <c r="AJ75" s="5">
        <v>0</v>
      </c>
      <c r="AK75" s="5">
        <v>0</v>
      </c>
      <c r="AL75" s="5">
        <v>0</v>
      </c>
      <c r="AM75" s="5" t="s">
        <v>220</v>
      </c>
      <c r="AN75" s="5" t="s">
        <v>220</v>
      </c>
      <c r="AO75" s="5" t="s">
        <v>220</v>
      </c>
      <c r="AP75" s="5" t="s">
        <v>220</v>
      </c>
      <c r="AQ75" s="5" t="s">
        <v>220</v>
      </c>
      <c r="AR75" s="5" t="s">
        <v>220</v>
      </c>
      <c r="AS75" s="5" t="s">
        <v>220</v>
      </c>
      <c r="AT75" s="5" t="s">
        <v>220</v>
      </c>
      <c r="AU75" s="5" t="s">
        <v>220</v>
      </c>
      <c r="AV75" s="5" t="s">
        <v>220</v>
      </c>
      <c r="AW75" s="5" t="s">
        <v>220</v>
      </c>
      <c r="AX75" s="5" t="s">
        <v>220</v>
      </c>
      <c r="AY75" s="5" t="s">
        <v>220</v>
      </c>
      <c r="AZ75" s="5" t="s">
        <v>220</v>
      </c>
      <c r="BA75" s="5" t="s">
        <v>220</v>
      </c>
      <c r="BB75" s="5" t="s">
        <v>220</v>
      </c>
      <c r="BC75" s="5" t="s">
        <v>220</v>
      </c>
      <c r="BD75" s="5" t="s">
        <v>220</v>
      </c>
      <c r="BE75" s="5" t="s">
        <v>220</v>
      </c>
      <c r="BF75" s="5" t="s">
        <v>220</v>
      </c>
      <c r="BG75" s="5" t="s">
        <v>220</v>
      </c>
      <c r="BH75" s="5" t="s">
        <v>220</v>
      </c>
      <c r="BI75" s="5" t="s">
        <v>220</v>
      </c>
      <c r="BJ75" s="5" t="s">
        <v>220</v>
      </c>
      <c r="BK75" s="5" t="s">
        <v>220</v>
      </c>
      <c r="BL75" s="5" t="s">
        <v>220</v>
      </c>
      <c r="BM75" s="5" t="s">
        <v>220</v>
      </c>
      <c r="BN75" s="5" t="s">
        <v>220</v>
      </c>
      <c r="BO75" s="5">
        <v>32628</v>
      </c>
      <c r="BP75" s="5">
        <v>11558</v>
      </c>
      <c r="BQ75" s="5">
        <v>0</v>
      </c>
      <c r="BR75" s="5">
        <v>0</v>
      </c>
      <c r="BS75" s="5" t="s">
        <v>220</v>
      </c>
      <c r="BT75" s="5" t="s">
        <v>220</v>
      </c>
      <c r="BU75" s="5" t="s">
        <v>220</v>
      </c>
      <c r="BV75" s="5" t="s">
        <v>220</v>
      </c>
      <c r="BW75" s="5" t="s">
        <v>220</v>
      </c>
      <c r="BX75" s="5" t="s">
        <v>220</v>
      </c>
      <c r="BY75" s="5" t="s">
        <v>220</v>
      </c>
      <c r="BZ75" s="5" t="s">
        <v>220</v>
      </c>
      <c r="CA75" s="5" t="s">
        <v>220</v>
      </c>
      <c r="CB75" s="5" t="s">
        <v>220</v>
      </c>
      <c r="CC75" s="5" t="s">
        <v>220</v>
      </c>
      <c r="CD75" s="5" t="s">
        <v>220</v>
      </c>
      <c r="CE75" s="5" t="s">
        <v>220</v>
      </c>
      <c r="CF75" s="5" t="s">
        <v>220</v>
      </c>
      <c r="CG75" s="5" t="s">
        <v>220</v>
      </c>
      <c r="CH75" s="5" t="s">
        <v>220</v>
      </c>
      <c r="CI75" s="5" t="s">
        <v>220</v>
      </c>
      <c r="CJ75" s="5" t="s">
        <v>220</v>
      </c>
      <c r="CK75" s="5" t="s">
        <v>220</v>
      </c>
      <c r="CL75" s="5" t="s">
        <v>220</v>
      </c>
      <c r="CM75" s="5" t="s">
        <v>220</v>
      </c>
      <c r="CN75" s="5" t="s">
        <v>220</v>
      </c>
      <c r="CO75" s="5" t="s">
        <v>220</v>
      </c>
      <c r="CP75" s="5" t="s">
        <v>220</v>
      </c>
      <c r="CQ75" s="5" t="s">
        <v>220</v>
      </c>
      <c r="CR75" s="5" t="s">
        <v>220</v>
      </c>
      <c r="CS75" s="5" t="s">
        <v>220</v>
      </c>
      <c r="CT75" s="5" t="s">
        <v>220</v>
      </c>
      <c r="CU75" s="5">
        <v>127</v>
      </c>
      <c r="CV75" s="5">
        <v>6403</v>
      </c>
      <c r="CW75" s="5">
        <v>12210</v>
      </c>
      <c r="CX75" s="5">
        <v>39342</v>
      </c>
      <c r="CY75" s="5" t="s">
        <v>220</v>
      </c>
      <c r="CZ75" s="5" t="s">
        <v>220</v>
      </c>
      <c r="DA75" s="5" t="s">
        <v>220</v>
      </c>
      <c r="DB75" s="5" t="s">
        <v>220</v>
      </c>
      <c r="DC75" s="5" t="s">
        <v>220</v>
      </c>
      <c r="DD75" s="5" t="s">
        <v>220</v>
      </c>
      <c r="DE75" s="5" t="s">
        <v>220</v>
      </c>
      <c r="DF75" s="5" t="s">
        <v>220</v>
      </c>
      <c r="DG75" s="5" t="s">
        <v>220</v>
      </c>
      <c r="DH75" s="5" t="s">
        <v>220</v>
      </c>
      <c r="DI75" s="5" t="s">
        <v>220</v>
      </c>
      <c r="DJ75" s="5" t="s">
        <v>220</v>
      </c>
      <c r="DK75" s="5" t="s">
        <v>220</v>
      </c>
      <c r="DL75" s="5" t="s">
        <v>220</v>
      </c>
      <c r="DM75" s="5" t="s">
        <v>220</v>
      </c>
      <c r="DN75" s="5" t="s">
        <v>220</v>
      </c>
      <c r="DO75" s="5" t="s">
        <v>220</v>
      </c>
      <c r="DP75" s="5" t="s">
        <v>220</v>
      </c>
      <c r="DQ75" s="5" t="s">
        <v>220</v>
      </c>
      <c r="DR75" s="5" t="s">
        <v>220</v>
      </c>
      <c r="DS75" s="5" t="s">
        <v>220</v>
      </c>
      <c r="DT75" s="5" t="s">
        <v>220</v>
      </c>
      <c r="DU75" s="5" t="s">
        <v>220</v>
      </c>
      <c r="DV75" s="5" t="s">
        <v>220</v>
      </c>
      <c r="DW75" s="5" t="s">
        <v>220</v>
      </c>
      <c r="DX75" s="5" t="s">
        <v>220</v>
      </c>
      <c r="DY75" s="5" t="s">
        <v>220</v>
      </c>
      <c r="DZ75" s="5" t="s">
        <v>220</v>
      </c>
      <c r="EA75" s="5">
        <v>0</v>
      </c>
      <c r="EB75" s="5">
        <v>24</v>
      </c>
      <c r="EC75" s="5">
        <v>0</v>
      </c>
      <c r="ED75" s="5">
        <v>0</v>
      </c>
      <c r="EE75" s="5" t="s">
        <v>220</v>
      </c>
      <c r="EF75" s="5" t="s">
        <v>220</v>
      </c>
      <c r="EG75" s="5" t="s">
        <v>220</v>
      </c>
      <c r="EH75" s="5" t="s">
        <v>220</v>
      </c>
      <c r="EI75" s="5" t="s">
        <v>220</v>
      </c>
      <c r="EJ75" s="5" t="s">
        <v>220</v>
      </c>
      <c r="EK75" s="5" t="s">
        <v>220</v>
      </c>
      <c r="EL75" s="5" t="s">
        <v>220</v>
      </c>
      <c r="EM75" s="5" t="s">
        <v>220</v>
      </c>
      <c r="EN75" s="5" t="s">
        <v>220</v>
      </c>
      <c r="EO75" s="5" t="s">
        <v>220</v>
      </c>
      <c r="EP75" s="5" t="s">
        <v>220</v>
      </c>
      <c r="EQ75" s="5" t="s">
        <v>220</v>
      </c>
      <c r="ER75" s="5" t="s">
        <v>220</v>
      </c>
      <c r="ES75" s="5" t="s">
        <v>220</v>
      </c>
      <c r="ET75" s="5" t="s">
        <v>220</v>
      </c>
      <c r="EU75" s="5" t="s">
        <v>220</v>
      </c>
      <c r="EV75" s="5" t="s">
        <v>220</v>
      </c>
      <c r="EW75" s="5" t="s">
        <v>220</v>
      </c>
      <c r="EX75" s="5" t="s">
        <v>220</v>
      </c>
      <c r="EY75" s="5" t="s">
        <v>220</v>
      </c>
      <c r="EZ75" s="5" t="s">
        <v>220</v>
      </c>
      <c r="FA75" s="5" t="s">
        <v>220</v>
      </c>
      <c r="FB75" s="5" t="s">
        <v>220</v>
      </c>
      <c r="FC75" s="5" t="s">
        <v>220</v>
      </c>
      <c r="FD75" s="5" t="s">
        <v>220</v>
      </c>
      <c r="FE75" s="5" t="s">
        <v>220</v>
      </c>
      <c r="FF75" s="5" t="s">
        <v>220</v>
      </c>
      <c r="FG75" s="5">
        <v>0</v>
      </c>
      <c r="FH75" s="5">
        <v>0</v>
      </c>
      <c r="FI75" s="5">
        <v>0</v>
      </c>
      <c r="FJ75" s="5">
        <v>0</v>
      </c>
      <c r="FK75" s="5" t="s">
        <v>220</v>
      </c>
      <c r="FL75" s="5" t="s">
        <v>220</v>
      </c>
      <c r="FM75" s="5" t="s">
        <v>220</v>
      </c>
      <c r="FN75" s="5" t="s">
        <v>220</v>
      </c>
      <c r="FO75" s="5" t="s">
        <v>220</v>
      </c>
      <c r="FP75" s="5" t="s">
        <v>220</v>
      </c>
      <c r="FQ75" s="5" t="s">
        <v>220</v>
      </c>
      <c r="FR75" s="5" t="s">
        <v>220</v>
      </c>
      <c r="FS75" s="5" t="s">
        <v>220</v>
      </c>
      <c r="FT75" s="5" t="s">
        <v>220</v>
      </c>
      <c r="FU75" s="5" t="s">
        <v>220</v>
      </c>
      <c r="FV75" s="5" t="s">
        <v>220</v>
      </c>
      <c r="FW75" s="5" t="s">
        <v>220</v>
      </c>
      <c r="FX75" s="5" t="s">
        <v>220</v>
      </c>
      <c r="FY75" s="5" t="s">
        <v>220</v>
      </c>
      <c r="FZ75" s="5" t="s">
        <v>220</v>
      </c>
      <c r="GA75" s="5" t="s">
        <v>220</v>
      </c>
      <c r="GB75" s="5" t="s">
        <v>220</v>
      </c>
      <c r="GC75" s="5" t="s">
        <v>220</v>
      </c>
      <c r="GD75" s="5" t="s">
        <v>220</v>
      </c>
      <c r="GE75" s="5" t="s">
        <v>220</v>
      </c>
      <c r="GF75" s="5" t="s">
        <v>220</v>
      </c>
      <c r="GG75" s="5" t="s">
        <v>220</v>
      </c>
      <c r="GH75" s="5" t="s">
        <v>220</v>
      </c>
      <c r="GI75" s="5" t="s">
        <v>220</v>
      </c>
      <c r="GJ75" s="5" t="s">
        <v>220</v>
      </c>
      <c r="GK75" s="5" t="s">
        <v>220</v>
      </c>
      <c r="GL75" s="5" t="s">
        <v>220</v>
      </c>
      <c r="GM75" s="5">
        <v>32756</v>
      </c>
      <c r="GN75" s="5">
        <v>17985</v>
      </c>
      <c r="GO75" s="5">
        <v>12210</v>
      </c>
      <c r="GP75" s="5">
        <v>39342</v>
      </c>
      <c r="GQ75" s="5" t="s">
        <v>220</v>
      </c>
      <c r="GR75" s="5" t="s">
        <v>220</v>
      </c>
      <c r="GS75" s="5" t="s">
        <v>220</v>
      </c>
      <c r="GT75" s="5" t="s">
        <v>220</v>
      </c>
      <c r="GU75" s="5" t="s">
        <v>220</v>
      </c>
      <c r="GV75" s="5" t="s">
        <v>220</v>
      </c>
      <c r="GW75" s="5" t="s">
        <v>220</v>
      </c>
      <c r="GX75" s="5" t="s">
        <v>220</v>
      </c>
      <c r="GY75" s="5" t="s">
        <v>220</v>
      </c>
      <c r="GZ75" s="5" t="s">
        <v>220</v>
      </c>
      <c r="HA75" s="5" t="s">
        <v>220</v>
      </c>
      <c r="HB75" s="5" t="s">
        <v>220</v>
      </c>
      <c r="HC75" s="5" t="s">
        <v>220</v>
      </c>
      <c r="HD75" s="5" t="s">
        <v>220</v>
      </c>
      <c r="HE75" s="5" t="s">
        <v>220</v>
      </c>
      <c r="HF75" s="5" t="s">
        <v>220</v>
      </c>
      <c r="HG75" s="5" t="s">
        <v>220</v>
      </c>
      <c r="HH75" s="5" t="s">
        <v>220</v>
      </c>
      <c r="HI75" s="5" t="s">
        <v>220</v>
      </c>
      <c r="HJ75" s="5" t="s">
        <v>220</v>
      </c>
      <c r="HK75" s="5" t="s">
        <v>220</v>
      </c>
      <c r="HL75" s="5" t="s">
        <v>220</v>
      </c>
      <c r="HM75" s="5" t="s">
        <v>220</v>
      </c>
      <c r="HN75" s="5" t="s">
        <v>220</v>
      </c>
      <c r="HO75" s="5" t="s">
        <v>220</v>
      </c>
      <c r="HP75" s="5" t="s">
        <v>220</v>
      </c>
      <c r="HQ75" s="5" t="s">
        <v>220</v>
      </c>
      <c r="HR75" s="5" t="s">
        <v>220</v>
      </c>
      <c r="HS75" s="5">
        <v>0</v>
      </c>
      <c r="HT75" s="5">
        <v>0</v>
      </c>
      <c r="HU75" s="5">
        <v>0</v>
      </c>
      <c r="HV75" s="5">
        <v>0</v>
      </c>
      <c r="HW75" s="5" t="s">
        <v>220</v>
      </c>
      <c r="HX75" s="5" t="s">
        <v>220</v>
      </c>
      <c r="HY75" s="5" t="s">
        <v>220</v>
      </c>
      <c r="HZ75" s="5" t="s">
        <v>220</v>
      </c>
      <c r="IA75" s="5" t="s">
        <v>220</v>
      </c>
      <c r="IB75" s="5" t="s">
        <v>220</v>
      </c>
      <c r="IC75" s="5" t="s">
        <v>220</v>
      </c>
      <c r="ID75" s="5" t="s">
        <v>220</v>
      </c>
      <c r="IE75" s="5" t="s">
        <v>220</v>
      </c>
      <c r="IF75" s="5" t="s">
        <v>220</v>
      </c>
      <c r="IG75" s="5" t="s">
        <v>220</v>
      </c>
      <c r="IH75" s="5" t="s">
        <v>220</v>
      </c>
      <c r="II75" s="5" t="s">
        <v>220</v>
      </c>
      <c r="IJ75" s="5" t="s">
        <v>220</v>
      </c>
      <c r="IK75" s="5" t="s">
        <v>220</v>
      </c>
      <c r="IL75" s="5" t="s">
        <v>220</v>
      </c>
      <c r="IM75" s="5" t="s">
        <v>220</v>
      </c>
      <c r="IN75" s="5" t="s">
        <v>220</v>
      </c>
      <c r="IO75" s="5" t="s">
        <v>220</v>
      </c>
      <c r="IP75" s="5" t="s">
        <v>220</v>
      </c>
      <c r="IQ75" s="5" t="s">
        <v>220</v>
      </c>
      <c r="IR75" s="5" t="s">
        <v>220</v>
      </c>
      <c r="IS75" s="5" t="s">
        <v>220</v>
      </c>
      <c r="IT75" s="5" t="s">
        <v>220</v>
      </c>
      <c r="IU75" s="5" t="s">
        <v>220</v>
      </c>
      <c r="IV75" s="5" t="s">
        <v>220</v>
      </c>
      <c r="IW75" s="5" t="s">
        <v>220</v>
      </c>
      <c r="IX75" s="5" t="s">
        <v>220</v>
      </c>
      <c r="IY75" s="5">
        <v>0</v>
      </c>
      <c r="IZ75" s="5">
        <v>0</v>
      </c>
      <c r="JA75" s="5">
        <v>0</v>
      </c>
      <c r="JB75" s="5">
        <v>0</v>
      </c>
      <c r="JC75" s="5" t="s">
        <v>220</v>
      </c>
      <c r="JD75" s="5" t="s">
        <v>220</v>
      </c>
      <c r="JE75" s="5" t="s">
        <v>220</v>
      </c>
      <c r="JF75" s="5" t="s">
        <v>220</v>
      </c>
      <c r="JG75" s="5" t="s">
        <v>220</v>
      </c>
      <c r="JH75" s="5" t="s">
        <v>220</v>
      </c>
      <c r="JI75" s="5" t="s">
        <v>220</v>
      </c>
      <c r="JJ75" s="5" t="s">
        <v>220</v>
      </c>
      <c r="JK75" s="5" t="s">
        <v>220</v>
      </c>
      <c r="JL75" s="5" t="s">
        <v>220</v>
      </c>
      <c r="JM75" s="5" t="s">
        <v>220</v>
      </c>
      <c r="JN75" s="5" t="s">
        <v>220</v>
      </c>
      <c r="JO75" s="5" t="s">
        <v>220</v>
      </c>
      <c r="JP75" s="5" t="s">
        <v>220</v>
      </c>
      <c r="JQ75" s="5" t="s">
        <v>220</v>
      </c>
      <c r="JR75" s="5" t="s">
        <v>220</v>
      </c>
      <c r="JS75" s="5" t="s">
        <v>220</v>
      </c>
      <c r="JT75" s="5" t="s">
        <v>220</v>
      </c>
      <c r="JU75" s="5" t="s">
        <v>220</v>
      </c>
      <c r="JV75" s="5" t="s">
        <v>220</v>
      </c>
      <c r="JW75" s="5" t="s">
        <v>220</v>
      </c>
      <c r="JX75" s="5" t="s">
        <v>220</v>
      </c>
      <c r="JY75" s="5" t="s">
        <v>220</v>
      </c>
      <c r="JZ75" s="5" t="s">
        <v>220</v>
      </c>
      <c r="KA75" s="5" t="s">
        <v>220</v>
      </c>
      <c r="KB75" s="5" t="s">
        <v>220</v>
      </c>
      <c r="KC75" s="5" t="s">
        <v>220</v>
      </c>
      <c r="KD75" s="5" t="s">
        <v>220</v>
      </c>
      <c r="KE75" s="5">
        <v>835</v>
      </c>
      <c r="KF75" s="5">
        <v>916</v>
      </c>
      <c r="KG75" s="5">
        <v>73</v>
      </c>
      <c r="KH75" s="5">
        <v>-78</v>
      </c>
      <c r="KI75" s="5" t="s">
        <v>220</v>
      </c>
      <c r="KJ75" s="5" t="s">
        <v>220</v>
      </c>
      <c r="KK75" s="5" t="s">
        <v>220</v>
      </c>
      <c r="KL75" s="5" t="s">
        <v>220</v>
      </c>
      <c r="KM75" s="5" t="s">
        <v>220</v>
      </c>
      <c r="KN75" s="5" t="s">
        <v>220</v>
      </c>
      <c r="KO75" s="5" t="s">
        <v>220</v>
      </c>
      <c r="KP75" s="5" t="s">
        <v>220</v>
      </c>
      <c r="KQ75" s="5" t="s">
        <v>220</v>
      </c>
      <c r="KR75" s="5" t="s">
        <v>220</v>
      </c>
      <c r="KS75" s="5" t="s">
        <v>220</v>
      </c>
      <c r="KT75" s="5" t="s">
        <v>220</v>
      </c>
      <c r="KU75" s="5" t="s">
        <v>220</v>
      </c>
      <c r="KV75" s="5" t="s">
        <v>220</v>
      </c>
      <c r="KW75" s="5" t="s">
        <v>220</v>
      </c>
      <c r="KX75" s="5" t="s">
        <v>220</v>
      </c>
      <c r="KY75" s="5" t="s">
        <v>220</v>
      </c>
      <c r="KZ75" s="5" t="s">
        <v>220</v>
      </c>
      <c r="LA75" s="5" t="s">
        <v>220</v>
      </c>
      <c r="LB75" s="5" t="s">
        <v>220</v>
      </c>
      <c r="LC75" s="5" t="s">
        <v>220</v>
      </c>
      <c r="LD75" s="5" t="s">
        <v>220</v>
      </c>
      <c r="LE75" s="5" t="s">
        <v>220</v>
      </c>
      <c r="LF75" s="5" t="s">
        <v>220</v>
      </c>
      <c r="LG75" s="5" t="s">
        <v>220</v>
      </c>
      <c r="LH75" s="5" t="s">
        <v>220</v>
      </c>
      <c r="LI75" s="5" t="s">
        <v>220</v>
      </c>
      <c r="LJ75" s="5" t="s">
        <v>220</v>
      </c>
      <c r="LK75" s="5">
        <v>265</v>
      </c>
      <c r="LL75" s="5">
        <v>21</v>
      </c>
      <c r="LM75" s="5">
        <v>3</v>
      </c>
      <c r="LN75" s="5">
        <v>0</v>
      </c>
      <c r="LO75" s="5" t="s">
        <v>220</v>
      </c>
      <c r="LP75" s="5" t="s">
        <v>220</v>
      </c>
      <c r="LQ75" s="5" t="s">
        <v>220</v>
      </c>
      <c r="LR75" s="5" t="s">
        <v>220</v>
      </c>
      <c r="LS75" s="5" t="s">
        <v>220</v>
      </c>
      <c r="LT75" s="5" t="s">
        <v>220</v>
      </c>
      <c r="LU75" s="5" t="s">
        <v>220</v>
      </c>
      <c r="LV75" s="5" t="s">
        <v>220</v>
      </c>
      <c r="LW75" s="5" t="s">
        <v>220</v>
      </c>
      <c r="LX75" s="5" t="s">
        <v>220</v>
      </c>
      <c r="LY75" s="5" t="s">
        <v>220</v>
      </c>
      <c r="LZ75" s="5" t="s">
        <v>220</v>
      </c>
      <c r="MA75" s="5" t="s">
        <v>220</v>
      </c>
      <c r="MB75" s="5" t="s">
        <v>220</v>
      </c>
      <c r="MC75" s="5" t="s">
        <v>220</v>
      </c>
      <c r="MD75" s="5" t="s">
        <v>220</v>
      </c>
      <c r="ME75" s="5" t="s">
        <v>220</v>
      </c>
      <c r="MF75" s="5" t="s">
        <v>220</v>
      </c>
      <c r="MG75" s="5" t="s">
        <v>220</v>
      </c>
      <c r="MH75" s="5" t="s">
        <v>220</v>
      </c>
      <c r="MI75" s="5" t="s">
        <v>220</v>
      </c>
      <c r="MJ75" s="5" t="s">
        <v>220</v>
      </c>
      <c r="MK75" s="5" t="s">
        <v>220</v>
      </c>
      <c r="ML75" s="5" t="s">
        <v>220</v>
      </c>
      <c r="MM75" s="5" t="s">
        <v>220</v>
      </c>
      <c r="MN75" s="5" t="s">
        <v>220</v>
      </c>
      <c r="MO75" s="5" t="s">
        <v>220</v>
      </c>
      <c r="MP75" s="5" t="s">
        <v>220</v>
      </c>
      <c r="MQ75" s="5">
        <v>0</v>
      </c>
      <c r="MR75" s="5">
        <v>0</v>
      </c>
      <c r="MS75" s="5">
        <v>0</v>
      </c>
      <c r="MT75" s="5">
        <v>0</v>
      </c>
      <c r="MU75" s="5" t="s">
        <v>220</v>
      </c>
      <c r="MV75" s="5" t="s">
        <v>220</v>
      </c>
      <c r="MW75" s="5" t="s">
        <v>220</v>
      </c>
      <c r="MX75" s="5" t="s">
        <v>220</v>
      </c>
      <c r="MY75" s="5" t="s">
        <v>220</v>
      </c>
      <c r="MZ75" s="5" t="s">
        <v>220</v>
      </c>
      <c r="NA75" s="5" t="s">
        <v>220</v>
      </c>
      <c r="NB75" s="5" t="s">
        <v>220</v>
      </c>
      <c r="NC75" s="5" t="s">
        <v>220</v>
      </c>
      <c r="ND75" s="5" t="s">
        <v>220</v>
      </c>
      <c r="NE75" s="5" t="s">
        <v>220</v>
      </c>
      <c r="NF75" s="5" t="s">
        <v>220</v>
      </c>
      <c r="NG75" s="5" t="s">
        <v>220</v>
      </c>
      <c r="NH75" s="5" t="s">
        <v>220</v>
      </c>
      <c r="NI75" s="5" t="s">
        <v>220</v>
      </c>
      <c r="NJ75" s="5" t="s">
        <v>220</v>
      </c>
      <c r="NK75" s="5" t="s">
        <v>220</v>
      </c>
      <c r="NL75" s="5" t="s">
        <v>220</v>
      </c>
      <c r="NM75" s="5" t="s">
        <v>220</v>
      </c>
      <c r="NN75" s="5" t="s">
        <v>220</v>
      </c>
      <c r="NO75" s="5" t="s">
        <v>220</v>
      </c>
      <c r="NP75" s="5" t="s">
        <v>220</v>
      </c>
      <c r="NQ75" s="5" t="s">
        <v>220</v>
      </c>
      <c r="NR75" s="5" t="s">
        <v>220</v>
      </c>
      <c r="NS75" s="5" t="s">
        <v>220</v>
      </c>
      <c r="NT75" s="5" t="s">
        <v>220</v>
      </c>
      <c r="NU75" s="5" t="s">
        <v>220</v>
      </c>
      <c r="NV75" s="5" t="s">
        <v>220</v>
      </c>
      <c r="NW75" s="5">
        <v>0</v>
      </c>
      <c r="NX75" s="5">
        <v>0</v>
      </c>
      <c r="NY75" s="5">
        <v>0</v>
      </c>
      <c r="NZ75" s="5">
        <v>0</v>
      </c>
      <c r="OA75" s="5" t="s">
        <v>220</v>
      </c>
      <c r="OB75" s="5" t="s">
        <v>220</v>
      </c>
      <c r="OC75" s="5" t="s">
        <v>220</v>
      </c>
      <c r="OD75" s="5" t="s">
        <v>220</v>
      </c>
      <c r="OE75" s="5" t="s">
        <v>220</v>
      </c>
      <c r="OF75" s="5" t="s">
        <v>220</v>
      </c>
      <c r="OG75" s="5" t="s">
        <v>220</v>
      </c>
      <c r="OH75" s="5" t="s">
        <v>220</v>
      </c>
      <c r="OI75" s="5" t="s">
        <v>220</v>
      </c>
      <c r="OJ75" s="5" t="s">
        <v>220</v>
      </c>
      <c r="OK75" s="5" t="s">
        <v>220</v>
      </c>
      <c r="OL75" s="5" t="s">
        <v>220</v>
      </c>
      <c r="OM75" s="5" t="s">
        <v>220</v>
      </c>
      <c r="ON75" s="5" t="s">
        <v>220</v>
      </c>
      <c r="OO75" s="5" t="s">
        <v>220</v>
      </c>
      <c r="OP75" s="5" t="s">
        <v>220</v>
      </c>
      <c r="OQ75" s="5" t="s">
        <v>220</v>
      </c>
      <c r="OR75" s="5" t="s">
        <v>220</v>
      </c>
      <c r="OS75" s="5" t="s">
        <v>220</v>
      </c>
      <c r="OT75" s="5" t="s">
        <v>220</v>
      </c>
      <c r="OU75" s="5" t="s">
        <v>220</v>
      </c>
      <c r="OV75" s="5" t="s">
        <v>220</v>
      </c>
      <c r="OW75" s="5" t="s">
        <v>220</v>
      </c>
      <c r="OX75" s="5" t="s">
        <v>220</v>
      </c>
      <c r="OY75" s="5" t="s">
        <v>220</v>
      </c>
      <c r="OZ75" s="5" t="s">
        <v>220</v>
      </c>
      <c r="PA75" s="5" t="s">
        <v>220</v>
      </c>
      <c r="PB75" s="5" t="s">
        <v>220</v>
      </c>
      <c r="PC75" s="5">
        <v>193</v>
      </c>
      <c r="PD75" s="5">
        <v>218</v>
      </c>
      <c r="PE75" s="5">
        <v>385</v>
      </c>
      <c r="PF75" s="5">
        <v>180</v>
      </c>
      <c r="PG75" s="5" t="s">
        <v>220</v>
      </c>
      <c r="PH75" s="5" t="s">
        <v>220</v>
      </c>
      <c r="PI75" s="5" t="s">
        <v>220</v>
      </c>
      <c r="PJ75" s="5" t="s">
        <v>220</v>
      </c>
      <c r="PK75" s="5" t="s">
        <v>220</v>
      </c>
      <c r="PL75" s="5" t="s">
        <v>220</v>
      </c>
      <c r="PM75" s="5" t="s">
        <v>220</v>
      </c>
      <c r="PN75" s="5" t="s">
        <v>220</v>
      </c>
      <c r="PO75" s="5" t="s">
        <v>220</v>
      </c>
      <c r="PP75" s="5" t="s">
        <v>220</v>
      </c>
      <c r="PQ75" s="5" t="s">
        <v>220</v>
      </c>
      <c r="PR75" s="5" t="s">
        <v>220</v>
      </c>
      <c r="PS75" s="5" t="s">
        <v>220</v>
      </c>
      <c r="PT75" s="5" t="s">
        <v>220</v>
      </c>
      <c r="PU75" s="5" t="s">
        <v>220</v>
      </c>
      <c r="PV75" s="5" t="s">
        <v>220</v>
      </c>
      <c r="PW75" s="5" t="s">
        <v>220</v>
      </c>
      <c r="PX75" s="5" t="s">
        <v>220</v>
      </c>
      <c r="PY75" s="5" t="s">
        <v>220</v>
      </c>
      <c r="PZ75" s="5" t="s">
        <v>220</v>
      </c>
      <c r="QA75" s="5" t="s">
        <v>220</v>
      </c>
      <c r="QB75" s="5" t="s">
        <v>220</v>
      </c>
      <c r="QC75" s="5" t="s">
        <v>220</v>
      </c>
      <c r="QD75" s="5" t="s">
        <v>220</v>
      </c>
      <c r="QE75" s="5" t="s">
        <v>220</v>
      </c>
      <c r="QF75" s="5" t="s">
        <v>220</v>
      </c>
      <c r="QG75" s="5" t="s">
        <v>220</v>
      </c>
      <c r="QH75" s="5" t="s">
        <v>220</v>
      </c>
      <c r="QI75" s="5">
        <v>60</v>
      </c>
      <c r="QJ75" s="5">
        <v>111</v>
      </c>
      <c r="QK75" s="5">
        <v>488</v>
      </c>
      <c r="QL75" s="5">
        <v>66</v>
      </c>
      <c r="QM75" s="5" t="s">
        <v>220</v>
      </c>
      <c r="QN75" s="5" t="s">
        <v>220</v>
      </c>
      <c r="QO75" s="5" t="s">
        <v>220</v>
      </c>
      <c r="QP75" s="5" t="s">
        <v>220</v>
      </c>
      <c r="QQ75" s="5" t="s">
        <v>220</v>
      </c>
      <c r="QR75" s="5" t="s">
        <v>220</v>
      </c>
      <c r="QS75" s="5" t="s">
        <v>220</v>
      </c>
      <c r="QT75" s="5" t="s">
        <v>220</v>
      </c>
      <c r="QU75" s="5" t="s">
        <v>220</v>
      </c>
      <c r="QV75" s="5" t="s">
        <v>220</v>
      </c>
      <c r="QW75" s="5" t="s">
        <v>220</v>
      </c>
      <c r="QX75" s="5" t="s">
        <v>220</v>
      </c>
      <c r="QY75" s="5" t="s">
        <v>220</v>
      </c>
      <c r="QZ75" s="5" t="s">
        <v>220</v>
      </c>
      <c r="RA75" s="5" t="s">
        <v>220</v>
      </c>
      <c r="RB75" s="5" t="s">
        <v>220</v>
      </c>
      <c r="RC75" s="5" t="s">
        <v>220</v>
      </c>
      <c r="RD75" s="5" t="s">
        <v>220</v>
      </c>
      <c r="RE75" s="5" t="s">
        <v>220</v>
      </c>
      <c r="RF75" s="5" t="s">
        <v>220</v>
      </c>
      <c r="RG75" s="5" t="s">
        <v>220</v>
      </c>
      <c r="RH75" s="5" t="s">
        <v>220</v>
      </c>
      <c r="RI75" s="5" t="s">
        <v>220</v>
      </c>
      <c r="RJ75" s="5" t="s">
        <v>220</v>
      </c>
      <c r="RK75" s="5" t="s">
        <v>220</v>
      </c>
      <c r="RL75" s="5" t="s">
        <v>220</v>
      </c>
      <c r="RM75" s="5" t="s">
        <v>220</v>
      </c>
      <c r="RN75" s="5" t="s">
        <v>220</v>
      </c>
      <c r="RO75" s="5">
        <v>0</v>
      </c>
      <c r="RP75" s="5">
        <v>0</v>
      </c>
      <c r="RQ75" s="5">
        <v>0</v>
      </c>
      <c r="RR75" s="5">
        <v>0</v>
      </c>
      <c r="RS75" s="5" t="s">
        <v>220</v>
      </c>
      <c r="RT75" s="5" t="s">
        <v>220</v>
      </c>
      <c r="RU75" s="5" t="s">
        <v>220</v>
      </c>
      <c r="RV75" s="5" t="s">
        <v>220</v>
      </c>
      <c r="RW75" s="5" t="s">
        <v>220</v>
      </c>
      <c r="RX75" s="5" t="s">
        <v>220</v>
      </c>
      <c r="RY75" s="5" t="s">
        <v>220</v>
      </c>
      <c r="RZ75" s="5" t="s">
        <v>220</v>
      </c>
      <c r="SA75" s="5" t="s">
        <v>220</v>
      </c>
      <c r="SB75" s="5" t="s">
        <v>220</v>
      </c>
      <c r="SC75" s="5" t="s">
        <v>220</v>
      </c>
      <c r="SD75" s="5" t="s">
        <v>220</v>
      </c>
      <c r="SE75" s="5" t="s">
        <v>220</v>
      </c>
      <c r="SF75" s="5" t="s">
        <v>220</v>
      </c>
      <c r="SG75" s="5" t="s">
        <v>220</v>
      </c>
      <c r="SH75" s="5" t="s">
        <v>220</v>
      </c>
      <c r="SI75" s="5" t="s">
        <v>220</v>
      </c>
      <c r="SJ75" s="5" t="s">
        <v>220</v>
      </c>
      <c r="SK75" s="5" t="s">
        <v>220</v>
      </c>
      <c r="SL75" s="5" t="s">
        <v>220</v>
      </c>
      <c r="SM75" s="5" t="s">
        <v>220</v>
      </c>
      <c r="SN75" s="5" t="s">
        <v>220</v>
      </c>
      <c r="SO75" s="5" t="s">
        <v>220</v>
      </c>
      <c r="SP75" s="5" t="s">
        <v>220</v>
      </c>
      <c r="SQ75" s="5" t="s">
        <v>220</v>
      </c>
      <c r="SR75" s="5" t="s">
        <v>220</v>
      </c>
      <c r="SS75" s="5" t="s">
        <v>220</v>
      </c>
      <c r="ST75" s="5" t="s">
        <v>220</v>
      </c>
      <c r="SU75" s="5">
        <v>0</v>
      </c>
      <c r="SV75" s="5">
        <v>0</v>
      </c>
      <c r="SW75" s="5">
        <v>0</v>
      </c>
      <c r="SX75" s="5">
        <v>0</v>
      </c>
      <c r="SY75" s="5" t="s">
        <v>220</v>
      </c>
      <c r="SZ75" s="5" t="s">
        <v>220</v>
      </c>
      <c r="TA75" s="5" t="s">
        <v>220</v>
      </c>
      <c r="TB75" s="5" t="s">
        <v>220</v>
      </c>
      <c r="TC75" s="5" t="s">
        <v>220</v>
      </c>
      <c r="TD75" s="5" t="s">
        <v>220</v>
      </c>
      <c r="TE75" s="5" t="s">
        <v>220</v>
      </c>
      <c r="TF75" s="5" t="s">
        <v>220</v>
      </c>
      <c r="TG75" s="5" t="s">
        <v>220</v>
      </c>
      <c r="TH75" s="5" t="s">
        <v>220</v>
      </c>
      <c r="TI75" s="5" t="s">
        <v>220</v>
      </c>
      <c r="TJ75" s="5" t="s">
        <v>220</v>
      </c>
      <c r="TK75" s="5" t="s">
        <v>220</v>
      </c>
      <c r="TL75" s="5" t="s">
        <v>220</v>
      </c>
      <c r="TM75" s="5" t="s">
        <v>220</v>
      </c>
      <c r="TN75" s="5" t="s">
        <v>220</v>
      </c>
      <c r="TO75" s="5" t="s">
        <v>220</v>
      </c>
      <c r="TP75" s="5" t="s">
        <v>220</v>
      </c>
      <c r="TQ75" s="5" t="s">
        <v>220</v>
      </c>
      <c r="TR75" s="5" t="s">
        <v>220</v>
      </c>
      <c r="TS75" s="5" t="s">
        <v>220</v>
      </c>
      <c r="TT75" s="5" t="s">
        <v>220</v>
      </c>
      <c r="TU75" s="5" t="s">
        <v>220</v>
      </c>
      <c r="TV75" s="5" t="s">
        <v>220</v>
      </c>
      <c r="TW75" s="5" t="s">
        <v>220</v>
      </c>
      <c r="TX75" s="5" t="s">
        <v>220</v>
      </c>
      <c r="TY75" s="5" t="s">
        <v>220</v>
      </c>
      <c r="TZ75" s="5" t="s">
        <v>220</v>
      </c>
      <c r="UA75" s="5">
        <v>0</v>
      </c>
      <c r="UB75" s="5">
        <v>2</v>
      </c>
      <c r="UC75" s="5">
        <v>0</v>
      </c>
      <c r="UD75" s="5">
        <v>0</v>
      </c>
      <c r="UE75" s="5" t="s">
        <v>220</v>
      </c>
      <c r="UF75" s="5" t="s">
        <v>220</v>
      </c>
      <c r="UG75" s="5" t="s">
        <v>220</v>
      </c>
      <c r="UH75" s="5" t="s">
        <v>220</v>
      </c>
      <c r="UI75" s="5" t="s">
        <v>220</v>
      </c>
      <c r="UJ75" s="5" t="s">
        <v>220</v>
      </c>
      <c r="UK75" s="5" t="s">
        <v>220</v>
      </c>
      <c r="UL75" s="5" t="s">
        <v>220</v>
      </c>
      <c r="UM75" s="5" t="s">
        <v>220</v>
      </c>
      <c r="UN75" s="5" t="s">
        <v>220</v>
      </c>
      <c r="UO75" s="5" t="s">
        <v>220</v>
      </c>
      <c r="UP75" s="5" t="s">
        <v>220</v>
      </c>
      <c r="UQ75" s="5" t="s">
        <v>220</v>
      </c>
      <c r="UR75" s="5" t="s">
        <v>220</v>
      </c>
      <c r="US75" s="5" t="s">
        <v>220</v>
      </c>
      <c r="UT75" s="5" t="s">
        <v>220</v>
      </c>
      <c r="UU75" s="5" t="s">
        <v>220</v>
      </c>
      <c r="UV75" s="5" t="s">
        <v>220</v>
      </c>
      <c r="UW75" s="5" t="s">
        <v>220</v>
      </c>
      <c r="UX75" s="5" t="s">
        <v>220</v>
      </c>
      <c r="UY75" s="5" t="s">
        <v>220</v>
      </c>
      <c r="UZ75" s="5" t="s">
        <v>220</v>
      </c>
      <c r="VA75" s="5" t="s">
        <v>220</v>
      </c>
      <c r="VB75" s="5" t="s">
        <v>220</v>
      </c>
      <c r="VC75" s="5" t="s">
        <v>220</v>
      </c>
      <c r="VD75" s="5" t="s">
        <v>220</v>
      </c>
      <c r="VE75" s="5" t="s">
        <v>220</v>
      </c>
      <c r="VF75" s="5" t="s">
        <v>220</v>
      </c>
      <c r="VG75" s="5">
        <v>5298</v>
      </c>
      <c r="VH75" s="5">
        <v>4465</v>
      </c>
      <c r="VI75" s="5">
        <v>736</v>
      </c>
      <c r="VJ75" s="5">
        <v>-13087</v>
      </c>
      <c r="VK75" s="5" t="s">
        <v>220</v>
      </c>
      <c r="VL75" s="5" t="s">
        <v>220</v>
      </c>
      <c r="VM75" s="5" t="s">
        <v>220</v>
      </c>
      <c r="VN75" s="5" t="s">
        <v>220</v>
      </c>
      <c r="VO75" s="5" t="s">
        <v>220</v>
      </c>
      <c r="VP75" s="5" t="s">
        <v>220</v>
      </c>
      <c r="VQ75" s="5" t="s">
        <v>220</v>
      </c>
      <c r="VR75" s="5" t="s">
        <v>220</v>
      </c>
      <c r="VS75" s="5" t="s">
        <v>220</v>
      </c>
      <c r="VT75" s="5" t="s">
        <v>220</v>
      </c>
      <c r="VU75" s="5" t="s">
        <v>220</v>
      </c>
      <c r="VV75" s="5" t="s">
        <v>220</v>
      </c>
      <c r="VW75" s="5" t="s">
        <v>220</v>
      </c>
      <c r="VX75" s="5" t="s">
        <v>220</v>
      </c>
      <c r="VY75" s="5" t="s">
        <v>220</v>
      </c>
      <c r="VZ75" s="5" t="s">
        <v>220</v>
      </c>
      <c r="WA75" s="5" t="s">
        <v>220</v>
      </c>
      <c r="WB75" s="5" t="s">
        <v>220</v>
      </c>
      <c r="WC75" s="5" t="s">
        <v>220</v>
      </c>
      <c r="WD75" s="5" t="s">
        <v>220</v>
      </c>
      <c r="WE75" s="5" t="s">
        <v>220</v>
      </c>
      <c r="WF75" s="5" t="s">
        <v>220</v>
      </c>
      <c r="WG75" s="5" t="s">
        <v>220</v>
      </c>
      <c r="WH75" s="5" t="s">
        <v>220</v>
      </c>
      <c r="WI75" s="5" t="s">
        <v>220</v>
      </c>
      <c r="WJ75" s="5" t="s">
        <v>220</v>
      </c>
      <c r="WK75" s="5" t="s">
        <v>220</v>
      </c>
      <c r="WL75" s="5" t="s">
        <v>220</v>
      </c>
      <c r="WM75" s="5">
        <v>0</v>
      </c>
      <c r="WN75" s="5">
        <v>0</v>
      </c>
      <c r="WO75" s="5">
        <v>0</v>
      </c>
      <c r="WP75" s="5">
        <v>0</v>
      </c>
      <c r="WQ75" s="5" t="s">
        <v>220</v>
      </c>
      <c r="WR75" s="5" t="s">
        <v>220</v>
      </c>
      <c r="WS75" s="5" t="s">
        <v>220</v>
      </c>
      <c r="WT75" s="5" t="s">
        <v>220</v>
      </c>
      <c r="WU75" s="5" t="s">
        <v>220</v>
      </c>
      <c r="WV75" s="5" t="s">
        <v>220</v>
      </c>
      <c r="WW75" s="5" t="s">
        <v>220</v>
      </c>
      <c r="WX75" s="5" t="s">
        <v>220</v>
      </c>
      <c r="WY75" s="5" t="s">
        <v>220</v>
      </c>
      <c r="WZ75" s="5" t="s">
        <v>220</v>
      </c>
      <c r="XA75" s="5" t="s">
        <v>220</v>
      </c>
      <c r="XB75" s="5" t="s">
        <v>220</v>
      </c>
      <c r="XC75" s="5" t="s">
        <v>220</v>
      </c>
      <c r="XD75" s="5" t="s">
        <v>220</v>
      </c>
      <c r="XE75" s="5" t="s">
        <v>220</v>
      </c>
      <c r="XF75" s="5" t="s">
        <v>220</v>
      </c>
      <c r="XG75" s="5" t="s">
        <v>220</v>
      </c>
      <c r="XH75" s="5" t="s">
        <v>220</v>
      </c>
      <c r="XI75" s="5" t="s">
        <v>220</v>
      </c>
      <c r="XJ75" s="5" t="s">
        <v>220</v>
      </c>
      <c r="XK75" s="5" t="s">
        <v>220</v>
      </c>
      <c r="XL75" s="5" t="s">
        <v>220</v>
      </c>
      <c r="XM75" s="5" t="s">
        <v>220</v>
      </c>
      <c r="XN75" s="5" t="s">
        <v>220</v>
      </c>
      <c r="XO75" s="5" t="s">
        <v>220</v>
      </c>
      <c r="XP75" s="5" t="s">
        <v>220</v>
      </c>
      <c r="XQ75" s="5" t="s">
        <v>220</v>
      </c>
      <c r="XR75" s="5" t="s">
        <v>220</v>
      </c>
      <c r="XS75" s="2" t="s">
        <v>220</v>
      </c>
      <c r="XT75" s="3" t="s">
        <v>222</v>
      </c>
      <c r="XU75" s="3" t="s">
        <v>221</v>
      </c>
      <c r="XV75" s="3" t="s">
        <v>221</v>
      </c>
      <c r="XW75" s="3" t="s">
        <v>221</v>
      </c>
      <c r="XX75" s="3" t="s">
        <v>222</v>
      </c>
      <c r="XY75" s="3" t="s">
        <v>221</v>
      </c>
      <c r="XZ75" s="3"/>
    </row>
    <row r="76" spans="1:650" x14ac:dyDescent="0.3">
      <c r="A76" s="1" t="s">
        <v>74</v>
      </c>
      <c r="B76" s="2">
        <v>4057000</v>
      </c>
      <c r="C76" s="5">
        <v>18834</v>
      </c>
      <c r="D76" s="5">
        <v>2490</v>
      </c>
      <c r="E76" s="5">
        <v>2230</v>
      </c>
      <c r="F76" s="5">
        <v>937</v>
      </c>
      <c r="G76" s="5">
        <v>113</v>
      </c>
      <c r="H76" s="5">
        <v>1633</v>
      </c>
      <c r="I76" s="5">
        <v>49</v>
      </c>
      <c r="J76" s="5">
        <v>973</v>
      </c>
      <c r="K76" s="5">
        <v>1831</v>
      </c>
      <c r="L76" s="5">
        <v>12661</v>
      </c>
      <c r="M76" s="5">
        <v>187</v>
      </c>
      <c r="N76" s="5">
        <v>0</v>
      </c>
      <c r="O76" s="5">
        <v>0</v>
      </c>
      <c r="P76" s="5">
        <v>0</v>
      </c>
      <c r="Q76" s="5">
        <v>0</v>
      </c>
      <c r="R76" s="5">
        <v>0</v>
      </c>
      <c r="S76" s="5">
        <v>0</v>
      </c>
      <c r="T76" s="5">
        <v>0</v>
      </c>
      <c r="U76" s="5">
        <v>0</v>
      </c>
      <c r="V76" s="5">
        <v>0</v>
      </c>
      <c r="W76" s="5">
        <v>0</v>
      </c>
      <c r="X76" s="5">
        <v>0</v>
      </c>
      <c r="Y76" s="5">
        <v>0</v>
      </c>
      <c r="Z76" s="5">
        <v>0</v>
      </c>
      <c r="AA76" s="5">
        <v>0</v>
      </c>
      <c r="AB76" s="5">
        <v>0</v>
      </c>
      <c r="AC76" s="5">
        <v>0</v>
      </c>
      <c r="AD76" s="5">
        <v>0</v>
      </c>
      <c r="AE76" s="5">
        <v>0</v>
      </c>
      <c r="AF76" s="5">
        <v>0</v>
      </c>
      <c r="AG76" s="5">
        <v>0</v>
      </c>
      <c r="AH76" s="5">
        <v>0</v>
      </c>
      <c r="AI76" s="5">
        <v>124091</v>
      </c>
      <c r="AJ76" s="5">
        <v>93289</v>
      </c>
      <c r="AK76" s="5">
        <v>70070</v>
      </c>
      <c r="AL76" s="5">
        <v>109689</v>
      </c>
      <c r="AM76" s="5">
        <v>500366</v>
      </c>
      <c r="AN76" s="5">
        <v>43368</v>
      </c>
      <c r="AO76" s="5">
        <v>51154</v>
      </c>
      <c r="AP76" s="5">
        <v>325366</v>
      </c>
      <c r="AQ76" s="5">
        <v>150813</v>
      </c>
      <c r="AR76" s="5">
        <v>156957</v>
      </c>
      <c r="AS76" s="5">
        <v>610448</v>
      </c>
      <c r="AT76" s="5">
        <v>67744</v>
      </c>
      <c r="AU76" s="5">
        <v>75486</v>
      </c>
      <c r="AV76" s="5">
        <v>45540</v>
      </c>
      <c r="AW76" s="5">
        <v>125586</v>
      </c>
      <c r="AX76" s="5">
        <v>67094</v>
      </c>
      <c r="AY76" s="5">
        <v>26078</v>
      </c>
      <c r="AZ76" s="5">
        <v>259737</v>
      </c>
      <c r="BA76" s="5">
        <v>6558</v>
      </c>
      <c r="BB76" s="5">
        <v>16380</v>
      </c>
      <c r="BC76" s="5">
        <v>21428</v>
      </c>
      <c r="BD76" s="5">
        <v>21238</v>
      </c>
      <c r="BE76" s="5">
        <v>2132</v>
      </c>
      <c r="BF76" s="5">
        <v>26172</v>
      </c>
      <c r="BG76" s="5">
        <v>16789</v>
      </c>
      <c r="BH76" s="5">
        <v>50286</v>
      </c>
      <c r="BI76" s="5">
        <v>29102</v>
      </c>
      <c r="BJ76" s="5">
        <v>5448</v>
      </c>
      <c r="BK76" s="5">
        <v>29091</v>
      </c>
      <c r="BL76" s="5">
        <v>18024</v>
      </c>
      <c r="BM76" s="5">
        <v>26459</v>
      </c>
      <c r="BN76" s="5">
        <v>11717</v>
      </c>
      <c r="BO76" s="5">
        <v>24329</v>
      </c>
      <c r="BP76" s="5">
        <v>19518</v>
      </c>
      <c r="BQ76" s="5">
        <v>18640</v>
      </c>
      <c r="BR76" s="5">
        <v>16402</v>
      </c>
      <c r="BS76" s="5">
        <v>184474</v>
      </c>
      <c r="BT76" s="5">
        <v>48531</v>
      </c>
      <c r="BU76" s="5">
        <v>50423</v>
      </c>
      <c r="BV76" s="5">
        <v>70712</v>
      </c>
      <c r="BW76" s="5">
        <v>34293</v>
      </c>
      <c r="BX76" s="5">
        <v>20930</v>
      </c>
      <c r="BY76" s="5">
        <v>16179</v>
      </c>
      <c r="BZ76" s="5">
        <v>26730</v>
      </c>
      <c r="CA76" s="5">
        <v>13971</v>
      </c>
      <c r="CB76" s="5">
        <v>10069</v>
      </c>
      <c r="CC76" s="5">
        <v>8875</v>
      </c>
      <c r="CD76" s="5">
        <v>13053</v>
      </c>
      <c r="CE76" s="5">
        <v>12087</v>
      </c>
      <c r="CF76" s="5">
        <v>37311</v>
      </c>
      <c r="CG76" s="5">
        <v>23663</v>
      </c>
      <c r="CH76" s="5">
        <v>5579</v>
      </c>
      <c r="CI76" s="5">
        <v>9852</v>
      </c>
      <c r="CJ76" s="5">
        <v>4372</v>
      </c>
      <c r="CK76" s="5">
        <v>3014</v>
      </c>
      <c r="CL76" s="5">
        <v>7295</v>
      </c>
      <c r="CM76" s="5">
        <v>1659</v>
      </c>
      <c r="CN76" s="5">
        <v>2441</v>
      </c>
      <c r="CO76" s="5">
        <v>6584</v>
      </c>
      <c r="CP76" s="5">
        <v>6079</v>
      </c>
      <c r="CQ76" s="5">
        <v>7877</v>
      </c>
      <c r="CR76" s="5">
        <v>4355</v>
      </c>
      <c r="CS76" s="5">
        <v>21313</v>
      </c>
      <c r="CT76" s="5">
        <v>6501</v>
      </c>
      <c r="CU76" s="5">
        <v>142135</v>
      </c>
      <c r="CV76" s="5">
        <v>135989</v>
      </c>
      <c r="CW76" s="5">
        <v>63408</v>
      </c>
      <c r="CX76" s="5">
        <v>57848</v>
      </c>
      <c r="CY76" s="5">
        <v>56040</v>
      </c>
      <c r="CZ76" s="5">
        <v>61302</v>
      </c>
      <c r="DA76" s="5">
        <v>71849</v>
      </c>
      <c r="DB76" s="5">
        <v>75131</v>
      </c>
      <c r="DC76" s="5">
        <v>69623</v>
      </c>
      <c r="DD76" s="5">
        <v>55028</v>
      </c>
      <c r="DE76" s="5">
        <v>47086</v>
      </c>
      <c r="DF76" s="5">
        <v>36073</v>
      </c>
      <c r="DG76" s="5">
        <v>52414</v>
      </c>
      <c r="DH76" s="5">
        <v>53551</v>
      </c>
      <c r="DI76" s="5">
        <v>46620</v>
      </c>
      <c r="DJ76" s="5">
        <v>54511</v>
      </c>
      <c r="DK76" s="5">
        <v>37864</v>
      </c>
      <c r="DL76" s="5">
        <v>49291</v>
      </c>
      <c r="DM76" s="5">
        <v>30934</v>
      </c>
      <c r="DN76" s="5">
        <v>33448</v>
      </c>
      <c r="DO76" s="5">
        <v>32806</v>
      </c>
      <c r="DP76" s="5">
        <v>34106</v>
      </c>
      <c r="DQ76" s="5">
        <v>24147</v>
      </c>
      <c r="DR76" s="5">
        <v>25584</v>
      </c>
      <c r="DS76" s="5">
        <v>32064</v>
      </c>
      <c r="DT76" s="5">
        <v>29924</v>
      </c>
      <c r="DU76" s="5">
        <v>28828</v>
      </c>
      <c r="DV76" s="5">
        <v>32216</v>
      </c>
      <c r="DW76" s="5">
        <v>25645</v>
      </c>
      <c r="DX76" s="5">
        <v>28372</v>
      </c>
      <c r="DY76" s="5">
        <v>36530</v>
      </c>
      <c r="DZ76" s="5">
        <v>23290</v>
      </c>
      <c r="EA76" s="5">
        <v>23520</v>
      </c>
      <c r="EB76" s="5">
        <v>28321</v>
      </c>
      <c r="EC76" s="5">
        <v>14843</v>
      </c>
      <c r="ED76" s="5">
        <v>13261</v>
      </c>
      <c r="EE76" s="5">
        <v>7874</v>
      </c>
      <c r="EF76" s="5">
        <v>21025</v>
      </c>
      <c r="EG76" s="5">
        <v>8328</v>
      </c>
      <c r="EH76" s="5">
        <v>8957</v>
      </c>
      <c r="EI76" s="5">
        <v>8347</v>
      </c>
      <c r="EJ76" s="5">
        <v>9621</v>
      </c>
      <c r="EK76" s="5">
        <v>8773</v>
      </c>
      <c r="EL76" s="5">
        <v>12860</v>
      </c>
      <c r="EM76" s="5">
        <v>14300</v>
      </c>
      <c r="EN76" s="5">
        <v>6945</v>
      </c>
      <c r="EO76" s="5">
        <v>7487</v>
      </c>
      <c r="EP76" s="5">
        <v>5992</v>
      </c>
      <c r="EQ76" s="5">
        <v>7375</v>
      </c>
      <c r="ER76" s="5">
        <v>5684</v>
      </c>
      <c r="ES76" s="5">
        <v>3404</v>
      </c>
      <c r="ET76" s="5">
        <v>3556</v>
      </c>
      <c r="EU76" s="5">
        <v>6411</v>
      </c>
      <c r="EV76" s="5">
        <v>6182</v>
      </c>
      <c r="EW76" s="5">
        <v>17431</v>
      </c>
      <c r="EX76" s="5">
        <v>5171</v>
      </c>
      <c r="EY76" s="5">
        <v>10588</v>
      </c>
      <c r="EZ76" s="5">
        <v>6521</v>
      </c>
      <c r="FA76" s="5">
        <v>9021</v>
      </c>
      <c r="FB76" s="5">
        <v>5066</v>
      </c>
      <c r="FC76" s="5">
        <v>4628</v>
      </c>
      <c r="FD76" s="5">
        <v>4833</v>
      </c>
      <c r="FE76" s="5">
        <v>5282</v>
      </c>
      <c r="FF76" s="5">
        <v>6929</v>
      </c>
      <c r="FG76" s="5">
        <v>0</v>
      </c>
      <c r="FH76" s="5">
        <v>0</v>
      </c>
      <c r="FI76" s="5">
        <v>0</v>
      </c>
      <c r="FJ76" s="5">
        <v>0</v>
      </c>
      <c r="FK76" s="5">
        <v>0</v>
      </c>
      <c r="FL76" s="5">
        <v>0</v>
      </c>
      <c r="FM76" s="5">
        <v>0</v>
      </c>
      <c r="FN76" s="5">
        <v>0</v>
      </c>
      <c r="FO76" s="5">
        <v>0</v>
      </c>
      <c r="FP76" s="5">
        <v>0</v>
      </c>
      <c r="FQ76" s="5">
        <v>0</v>
      </c>
      <c r="FR76" s="5">
        <v>0</v>
      </c>
      <c r="FS76" s="5">
        <v>0</v>
      </c>
      <c r="FT76" s="5">
        <v>0</v>
      </c>
      <c r="FU76" s="5" t="s">
        <v>220</v>
      </c>
      <c r="FV76" s="5" t="s">
        <v>220</v>
      </c>
      <c r="FW76" s="5" t="s">
        <v>220</v>
      </c>
      <c r="FX76" s="5" t="s">
        <v>220</v>
      </c>
      <c r="FY76" s="5" t="s">
        <v>220</v>
      </c>
      <c r="FZ76" s="5" t="s">
        <v>220</v>
      </c>
      <c r="GA76" s="5" t="s">
        <v>220</v>
      </c>
      <c r="GB76" s="5" t="s">
        <v>220</v>
      </c>
      <c r="GC76" s="5" t="s">
        <v>220</v>
      </c>
      <c r="GD76" s="5" t="s">
        <v>220</v>
      </c>
      <c r="GE76" s="5" t="s">
        <v>220</v>
      </c>
      <c r="GF76" s="5" t="s">
        <v>220</v>
      </c>
      <c r="GG76" s="5" t="s">
        <v>220</v>
      </c>
      <c r="GH76" s="5" t="s">
        <v>220</v>
      </c>
      <c r="GI76" s="5" t="s">
        <v>220</v>
      </c>
      <c r="GJ76" s="5" t="s">
        <v>220</v>
      </c>
      <c r="GK76" s="5" t="s">
        <v>220</v>
      </c>
      <c r="GL76" s="5" t="s">
        <v>220</v>
      </c>
      <c r="GM76" s="5">
        <v>332910</v>
      </c>
      <c r="GN76" s="5">
        <v>279607</v>
      </c>
      <c r="GO76" s="5">
        <v>169190</v>
      </c>
      <c r="GP76" s="5">
        <v>198136</v>
      </c>
      <c r="GQ76" s="5">
        <v>748868</v>
      </c>
      <c r="GR76" s="5">
        <v>175859</v>
      </c>
      <c r="GS76" s="5">
        <v>181804</v>
      </c>
      <c r="GT76" s="5">
        <v>481139</v>
      </c>
      <c r="GU76" s="5">
        <v>264908</v>
      </c>
      <c r="GV76" s="5">
        <v>255197</v>
      </c>
      <c r="GW76" s="5">
        <v>682674</v>
      </c>
      <c r="GX76" s="5">
        <v>143407</v>
      </c>
      <c r="GY76" s="5">
        <v>156170</v>
      </c>
      <c r="GZ76" s="5">
        <v>116105</v>
      </c>
      <c r="HA76" s="5">
        <v>188568</v>
      </c>
      <c r="HB76" s="5">
        <v>140651</v>
      </c>
      <c r="HC76" s="5">
        <v>83403</v>
      </c>
      <c r="HD76" s="5">
        <v>352023</v>
      </c>
      <c r="HE76" s="5">
        <v>64560</v>
      </c>
      <c r="HF76" s="5">
        <v>58964</v>
      </c>
      <c r="HG76" s="5">
        <v>70497</v>
      </c>
      <c r="HH76" s="5">
        <v>65898</v>
      </c>
      <c r="HI76" s="5">
        <v>46724</v>
      </c>
      <c r="HJ76" s="5">
        <v>64221</v>
      </c>
      <c r="HK76" s="5">
        <v>61100</v>
      </c>
      <c r="HL76" s="5">
        <v>89173</v>
      </c>
      <c r="HM76" s="5">
        <v>73535</v>
      </c>
      <c r="HN76" s="5">
        <v>48807</v>
      </c>
      <c r="HO76" s="5">
        <v>67241</v>
      </c>
      <c r="HP76" s="5">
        <v>55583</v>
      </c>
      <c r="HQ76" s="5">
        <v>89584</v>
      </c>
      <c r="HR76" s="5">
        <v>48437</v>
      </c>
      <c r="HS76" s="5">
        <v>585368</v>
      </c>
      <c r="HT76" s="5">
        <v>654728</v>
      </c>
      <c r="HU76" s="5">
        <v>643471</v>
      </c>
      <c r="HV76" s="5">
        <v>635391</v>
      </c>
      <c r="HW76" s="5">
        <v>643410</v>
      </c>
      <c r="HX76" s="5">
        <v>773398</v>
      </c>
      <c r="HY76" s="5">
        <v>672344</v>
      </c>
      <c r="HZ76" s="5">
        <v>673515</v>
      </c>
      <c r="IA76" s="5">
        <v>806560</v>
      </c>
      <c r="IB76" s="5">
        <v>896541</v>
      </c>
      <c r="IC76" s="5">
        <v>705731</v>
      </c>
      <c r="ID76" s="5">
        <v>787229</v>
      </c>
      <c r="IE76" s="5">
        <v>685607</v>
      </c>
      <c r="IF76" s="5">
        <v>648417</v>
      </c>
      <c r="IG76" s="5">
        <v>550550</v>
      </c>
      <c r="IH76" s="5">
        <v>468892</v>
      </c>
      <c r="II76" s="5">
        <v>398997</v>
      </c>
      <c r="IJ76" s="5">
        <v>367401</v>
      </c>
      <c r="IK76" s="5">
        <v>334382</v>
      </c>
      <c r="IL76" s="5">
        <v>326437</v>
      </c>
      <c r="IM76" s="5">
        <v>293159</v>
      </c>
      <c r="IN76" s="5">
        <v>271485</v>
      </c>
      <c r="IO76" s="5">
        <v>265545</v>
      </c>
      <c r="IP76" s="5">
        <v>267110</v>
      </c>
      <c r="IQ76" s="5">
        <v>263094</v>
      </c>
      <c r="IR76" s="5">
        <v>238762</v>
      </c>
      <c r="IS76" s="5">
        <v>246307</v>
      </c>
      <c r="IT76" s="5">
        <v>242349</v>
      </c>
      <c r="IU76" s="5">
        <v>240513</v>
      </c>
      <c r="IV76" s="5">
        <v>216802</v>
      </c>
      <c r="IW76" s="5">
        <v>200159</v>
      </c>
      <c r="IX76" s="5">
        <v>200958</v>
      </c>
      <c r="IY76" s="5">
        <v>58416</v>
      </c>
      <c r="IZ76" s="5">
        <v>70275</v>
      </c>
      <c r="JA76" s="5">
        <v>75746</v>
      </c>
      <c r="JB76" s="5">
        <v>67061</v>
      </c>
      <c r="JC76" s="5">
        <v>70852</v>
      </c>
      <c r="JD76" s="5">
        <v>73287</v>
      </c>
      <c r="JE76" s="5">
        <v>53421</v>
      </c>
      <c r="JF76" s="5">
        <v>66506</v>
      </c>
      <c r="JG76" s="5">
        <v>73881</v>
      </c>
      <c r="JH76" s="5">
        <v>56216</v>
      </c>
      <c r="JI76" s="5">
        <v>48244</v>
      </c>
      <c r="JJ76" s="5">
        <v>52931</v>
      </c>
      <c r="JK76" s="5">
        <v>44450</v>
      </c>
      <c r="JL76" s="5">
        <v>45563</v>
      </c>
      <c r="JM76" s="5">
        <v>48489</v>
      </c>
      <c r="JN76" s="5">
        <v>47810</v>
      </c>
      <c r="JO76" s="5">
        <v>48582</v>
      </c>
      <c r="JP76" s="5">
        <v>53912</v>
      </c>
      <c r="JQ76" s="5">
        <v>41104</v>
      </c>
      <c r="JR76" s="5">
        <v>39163</v>
      </c>
      <c r="JS76" s="5">
        <v>40537</v>
      </c>
      <c r="JT76" s="5">
        <v>36479</v>
      </c>
      <c r="JU76" s="5">
        <v>32497</v>
      </c>
      <c r="JV76" s="5">
        <v>33811</v>
      </c>
      <c r="JW76" s="5">
        <v>34777</v>
      </c>
      <c r="JX76" s="5">
        <v>31271</v>
      </c>
      <c r="JY76" s="5">
        <v>31521</v>
      </c>
      <c r="JZ76" s="5">
        <v>26918</v>
      </c>
      <c r="KA76" s="5">
        <v>31653</v>
      </c>
      <c r="KB76" s="5">
        <v>31771</v>
      </c>
      <c r="KC76" s="5">
        <v>32641</v>
      </c>
      <c r="KD76" s="5">
        <v>29666</v>
      </c>
      <c r="KE76" s="5">
        <v>20407</v>
      </c>
      <c r="KF76" s="5">
        <v>19922</v>
      </c>
      <c r="KG76" s="5">
        <v>20134</v>
      </c>
      <c r="KH76" s="5">
        <v>20593</v>
      </c>
      <c r="KI76" s="5">
        <v>20033</v>
      </c>
      <c r="KJ76" s="5">
        <v>19013</v>
      </c>
      <c r="KK76" s="5">
        <v>15964</v>
      </c>
      <c r="KL76" s="5">
        <v>11591</v>
      </c>
      <c r="KM76" s="5">
        <v>8226</v>
      </c>
      <c r="KN76" s="5">
        <v>7743</v>
      </c>
      <c r="KO76" s="5">
        <v>6275</v>
      </c>
      <c r="KP76" s="5">
        <v>6191</v>
      </c>
      <c r="KQ76" s="5">
        <v>7128</v>
      </c>
      <c r="KR76" s="5">
        <v>6921</v>
      </c>
      <c r="KS76" s="5">
        <v>6098</v>
      </c>
      <c r="KT76" s="5">
        <v>6052</v>
      </c>
      <c r="KU76" s="5">
        <v>6390</v>
      </c>
      <c r="KV76" s="5">
        <v>5317</v>
      </c>
      <c r="KW76" s="5">
        <v>5711</v>
      </c>
      <c r="KX76" s="5">
        <v>5736</v>
      </c>
      <c r="KY76" s="5">
        <v>4766</v>
      </c>
      <c r="KZ76" s="5">
        <v>4734</v>
      </c>
      <c r="LA76" s="5">
        <v>3697</v>
      </c>
      <c r="LB76" s="5">
        <v>3419</v>
      </c>
      <c r="LC76" s="5">
        <v>3540</v>
      </c>
      <c r="LD76" s="5">
        <v>3632</v>
      </c>
      <c r="LE76" s="5">
        <v>4155</v>
      </c>
      <c r="LF76" s="5">
        <v>4553</v>
      </c>
      <c r="LG76" s="5">
        <v>4634</v>
      </c>
      <c r="LH76" s="5">
        <v>4341</v>
      </c>
      <c r="LI76" s="5">
        <v>4659</v>
      </c>
      <c r="LJ76" s="5">
        <v>4073</v>
      </c>
      <c r="LK76" s="5">
        <v>4315</v>
      </c>
      <c r="LL76" s="5">
        <v>5690</v>
      </c>
      <c r="LM76" s="5">
        <v>6550</v>
      </c>
      <c r="LN76" s="5">
        <v>6367</v>
      </c>
      <c r="LO76" s="5">
        <v>5774</v>
      </c>
      <c r="LP76" s="5">
        <v>6220</v>
      </c>
      <c r="LQ76" s="5">
        <v>4828</v>
      </c>
      <c r="LR76" s="5">
        <v>5125</v>
      </c>
      <c r="LS76" s="5">
        <v>6845</v>
      </c>
      <c r="LT76" s="5">
        <v>4507</v>
      </c>
      <c r="LU76" s="5">
        <v>3081</v>
      </c>
      <c r="LV76" s="5">
        <v>2643</v>
      </c>
      <c r="LW76" s="5">
        <v>2775</v>
      </c>
      <c r="LX76" s="5">
        <v>2787</v>
      </c>
      <c r="LY76" s="5">
        <v>3450</v>
      </c>
      <c r="LZ76" s="5">
        <v>3209</v>
      </c>
      <c r="MA76" s="5">
        <v>3492</v>
      </c>
      <c r="MB76" s="5">
        <v>2757</v>
      </c>
      <c r="MC76" s="5">
        <v>3078</v>
      </c>
      <c r="MD76" s="5">
        <v>1570</v>
      </c>
      <c r="ME76" s="5">
        <v>1920</v>
      </c>
      <c r="MF76" s="5">
        <v>3313</v>
      </c>
      <c r="MG76" s="5">
        <v>1617</v>
      </c>
      <c r="MH76" s="5">
        <v>1752</v>
      </c>
      <c r="MI76" s="5">
        <v>1920</v>
      </c>
      <c r="MJ76" s="5">
        <v>1892</v>
      </c>
      <c r="MK76" s="5">
        <v>1809</v>
      </c>
      <c r="ML76" s="5">
        <v>1862</v>
      </c>
      <c r="MM76" s="5">
        <v>1937</v>
      </c>
      <c r="MN76" s="5">
        <v>1955</v>
      </c>
      <c r="MO76" s="5">
        <v>1677</v>
      </c>
      <c r="MP76" s="5">
        <v>1573</v>
      </c>
      <c r="MQ76" s="5">
        <v>0</v>
      </c>
      <c r="MR76" s="5">
        <v>0</v>
      </c>
      <c r="MS76" s="5">
        <v>0</v>
      </c>
      <c r="MT76" s="5">
        <v>0</v>
      </c>
      <c r="MU76" s="5">
        <v>0</v>
      </c>
      <c r="MV76" s="5">
        <v>0</v>
      </c>
      <c r="MW76" s="5">
        <v>0</v>
      </c>
      <c r="MX76" s="5">
        <v>0</v>
      </c>
      <c r="MY76" s="5">
        <v>0</v>
      </c>
      <c r="MZ76" s="5">
        <v>0</v>
      </c>
      <c r="NA76" s="5">
        <v>0</v>
      </c>
      <c r="NB76" s="5">
        <v>0</v>
      </c>
      <c r="NC76" s="5">
        <v>0</v>
      </c>
      <c r="ND76" s="5">
        <v>0</v>
      </c>
      <c r="NE76" s="5" t="s">
        <v>220</v>
      </c>
      <c r="NF76" s="5" t="s">
        <v>220</v>
      </c>
      <c r="NG76" s="5" t="s">
        <v>220</v>
      </c>
      <c r="NH76" s="5" t="s">
        <v>220</v>
      </c>
      <c r="NI76" s="5" t="s">
        <v>220</v>
      </c>
      <c r="NJ76" s="5" t="s">
        <v>220</v>
      </c>
      <c r="NK76" s="5" t="s">
        <v>220</v>
      </c>
      <c r="NL76" s="5" t="s">
        <v>220</v>
      </c>
      <c r="NM76" s="5" t="s">
        <v>220</v>
      </c>
      <c r="NN76" s="5" t="s">
        <v>220</v>
      </c>
      <c r="NO76" s="5" t="s">
        <v>220</v>
      </c>
      <c r="NP76" s="5" t="s">
        <v>220</v>
      </c>
      <c r="NQ76" s="5" t="s">
        <v>220</v>
      </c>
      <c r="NR76" s="5" t="s">
        <v>220</v>
      </c>
      <c r="NS76" s="5" t="s">
        <v>220</v>
      </c>
      <c r="NT76" s="5" t="s">
        <v>220</v>
      </c>
      <c r="NU76" s="5" t="s">
        <v>220</v>
      </c>
      <c r="NV76" s="5" t="s">
        <v>220</v>
      </c>
      <c r="NW76" s="5">
        <v>0</v>
      </c>
      <c r="NX76" s="5">
        <v>0</v>
      </c>
      <c r="NY76" s="5">
        <v>0</v>
      </c>
      <c r="NZ76" s="5">
        <v>0</v>
      </c>
      <c r="OA76" s="5">
        <v>0</v>
      </c>
      <c r="OB76" s="5">
        <v>0</v>
      </c>
      <c r="OC76" s="5">
        <v>0</v>
      </c>
      <c r="OD76" s="5">
        <v>0</v>
      </c>
      <c r="OE76" s="5">
        <v>0</v>
      </c>
      <c r="OF76" s="5">
        <v>0</v>
      </c>
      <c r="OG76" s="5">
        <v>0</v>
      </c>
      <c r="OH76" s="5">
        <v>0</v>
      </c>
      <c r="OI76" s="5">
        <v>0</v>
      </c>
      <c r="OJ76" s="5">
        <v>0</v>
      </c>
      <c r="OK76" s="5" t="s">
        <v>220</v>
      </c>
      <c r="OL76" s="5" t="s">
        <v>220</v>
      </c>
      <c r="OM76" s="5" t="s">
        <v>220</v>
      </c>
      <c r="ON76" s="5" t="s">
        <v>220</v>
      </c>
      <c r="OO76" s="5" t="s">
        <v>220</v>
      </c>
      <c r="OP76" s="5" t="s">
        <v>220</v>
      </c>
      <c r="OQ76" s="5" t="s">
        <v>220</v>
      </c>
      <c r="OR76" s="5" t="s">
        <v>220</v>
      </c>
      <c r="OS76" s="5" t="s">
        <v>220</v>
      </c>
      <c r="OT76" s="5" t="s">
        <v>220</v>
      </c>
      <c r="OU76" s="5" t="s">
        <v>220</v>
      </c>
      <c r="OV76" s="5" t="s">
        <v>220</v>
      </c>
      <c r="OW76" s="5" t="s">
        <v>220</v>
      </c>
      <c r="OX76" s="5" t="s">
        <v>220</v>
      </c>
      <c r="OY76" s="5" t="s">
        <v>220</v>
      </c>
      <c r="OZ76" s="5" t="s">
        <v>220</v>
      </c>
      <c r="PA76" s="5" t="s">
        <v>220</v>
      </c>
      <c r="PB76" s="5" t="s">
        <v>220</v>
      </c>
      <c r="PC76" s="5">
        <v>11760</v>
      </c>
      <c r="PD76" s="5">
        <v>20003</v>
      </c>
      <c r="PE76" s="5">
        <v>22195</v>
      </c>
      <c r="PF76" s="5">
        <v>21900</v>
      </c>
      <c r="PG76" s="5">
        <v>21202</v>
      </c>
      <c r="PH76" s="5">
        <v>20447</v>
      </c>
      <c r="PI76" s="5">
        <v>18915</v>
      </c>
      <c r="PJ76" s="5">
        <v>18655</v>
      </c>
      <c r="PK76" s="5">
        <v>19482</v>
      </c>
      <c r="PL76" s="5">
        <v>17709</v>
      </c>
      <c r="PM76" s="5">
        <v>16939</v>
      </c>
      <c r="PN76" s="5">
        <v>17230</v>
      </c>
      <c r="PO76" s="5">
        <v>17843</v>
      </c>
      <c r="PP76" s="5">
        <v>16189</v>
      </c>
      <c r="PQ76" s="5">
        <v>15502</v>
      </c>
      <c r="PR76" s="5">
        <v>13572</v>
      </c>
      <c r="PS76" s="5">
        <v>14041</v>
      </c>
      <c r="PT76" s="5">
        <v>12926</v>
      </c>
      <c r="PU76" s="5">
        <v>12351</v>
      </c>
      <c r="PV76" s="5">
        <v>11693</v>
      </c>
      <c r="PW76" s="5">
        <v>10571</v>
      </c>
      <c r="PX76" s="5">
        <v>9938</v>
      </c>
      <c r="PY76" s="5">
        <v>9372</v>
      </c>
      <c r="PZ76" s="5">
        <v>8346</v>
      </c>
      <c r="QA76" s="5">
        <v>9005</v>
      </c>
      <c r="QB76" s="5">
        <v>7033</v>
      </c>
      <c r="QC76" s="5">
        <v>7118</v>
      </c>
      <c r="QD76" s="5">
        <v>6779</v>
      </c>
      <c r="QE76" s="5">
        <v>5975</v>
      </c>
      <c r="QF76" s="5">
        <v>5233</v>
      </c>
      <c r="QG76" s="5">
        <v>4880</v>
      </c>
      <c r="QH76" s="5">
        <v>5272</v>
      </c>
      <c r="QI76" s="5">
        <v>27082</v>
      </c>
      <c r="QJ76" s="5">
        <v>26377</v>
      </c>
      <c r="QK76" s="5">
        <v>25835</v>
      </c>
      <c r="QL76" s="5">
        <v>23556</v>
      </c>
      <c r="QM76" s="5">
        <v>24476</v>
      </c>
      <c r="QN76" s="5">
        <v>26396</v>
      </c>
      <c r="QO76" s="5">
        <v>24000</v>
      </c>
      <c r="QP76" s="5">
        <v>22051</v>
      </c>
      <c r="QQ76" s="5">
        <v>23810</v>
      </c>
      <c r="QR76" s="5">
        <v>22108</v>
      </c>
      <c r="QS76" s="5">
        <v>20165</v>
      </c>
      <c r="QT76" s="5">
        <v>19711</v>
      </c>
      <c r="QU76" s="5">
        <v>20955</v>
      </c>
      <c r="QV76" s="5">
        <v>18150</v>
      </c>
      <c r="QW76" s="5">
        <v>20387</v>
      </c>
      <c r="QX76" s="5">
        <v>17341</v>
      </c>
      <c r="QY76" s="5">
        <v>17777</v>
      </c>
      <c r="QZ76" s="5">
        <v>18012</v>
      </c>
      <c r="RA76" s="5">
        <v>15545</v>
      </c>
      <c r="RB76" s="5">
        <v>14530</v>
      </c>
      <c r="RC76" s="5">
        <v>14256</v>
      </c>
      <c r="RD76" s="5">
        <v>16356</v>
      </c>
      <c r="RE76" s="5">
        <v>12911</v>
      </c>
      <c r="RF76" s="5">
        <v>14960</v>
      </c>
      <c r="RG76" s="5">
        <v>13928</v>
      </c>
      <c r="RH76" s="5">
        <v>12026</v>
      </c>
      <c r="RI76" s="5">
        <v>11196</v>
      </c>
      <c r="RJ76" s="5">
        <v>11704</v>
      </c>
      <c r="RK76" s="5">
        <v>10096</v>
      </c>
      <c r="RL76" s="5">
        <v>9859</v>
      </c>
      <c r="RM76" s="5">
        <v>8309</v>
      </c>
      <c r="RN76" s="5">
        <v>9194</v>
      </c>
      <c r="RO76" s="5">
        <v>12988</v>
      </c>
      <c r="RP76" s="5">
        <v>23182</v>
      </c>
      <c r="RQ76" s="5">
        <v>26321</v>
      </c>
      <c r="RR76" s="5">
        <v>25341</v>
      </c>
      <c r="RS76" s="5">
        <v>24629</v>
      </c>
      <c r="RT76" s="5">
        <v>25421</v>
      </c>
      <c r="RU76" s="5">
        <v>21295</v>
      </c>
      <c r="RV76" s="5">
        <v>21201</v>
      </c>
      <c r="RW76" s="5">
        <v>21704</v>
      </c>
      <c r="RX76" s="5">
        <v>21721</v>
      </c>
      <c r="RY76" s="5">
        <v>21243</v>
      </c>
      <c r="RZ76" s="5">
        <v>21873</v>
      </c>
      <c r="SA76" s="5">
        <v>22386</v>
      </c>
      <c r="SB76" s="5">
        <v>20162</v>
      </c>
      <c r="SC76" s="5">
        <v>18543</v>
      </c>
      <c r="SD76" s="5">
        <v>19569</v>
      </c>
      <c r="SE76" s="5">
        <v>18976</v>
      </c>
      <c r="SF76" s="5">
        <v>16886</v>
      </c>
      <c r="SG76" s="5">
        <v>16693</v>
      </c>
      <c r="SH76" s="5">
        <v>15362</v>
      </c>
      <c r="SI76" s="5">
        <v>15496</v>
      </c>
      <c r="SJ76" s="5">
        <v>16660</v>
      </c>
      <c r="SK76" s="5">
        <v>13390</v>
      </c>
      <c r="SL76" s="5">
        <v>10412</v>
      </c>
      <c r="SM76" s="5">
        <v>11185</v>
      </c>
      <c r="SN76" s="5">
        <v>9488</v>
      </c>
      <c r="SO76" s="5">
        <v>9009</v>
      </c>
      <c r="SP76" s="5">
        <v>8251</v>
      </c>
      <c r="SQ76" s="5">
        <v>-11794</v>
      </c>
      <c r="SR76" s="5">
        <v>8690</v>
      </c>
      <c r="SS76" s="5">
        <v>6413</v>
      </c>
      <c r="ST76" s="5">
        <v>17255</v>
      </c>
      <c r="SU76" s="5">
        <v>14918</v>
      </c>
      <c r="SV76" s="5">
        <v>19537</v>
      </c>
      <c r="SW76" s="5">
        <v>27078</v>
      </c>
      <c r="SX76" s="5">
        <v>23677</v>
      </c>
      <c r="SY76" s="5">
        <v>30098</v>
      </c>
      <c r="SZ76" s="5">
        <v>25819</v>
      </c>
      <c r="TA76" s="5">
        <v>35993</v>
      </c>
      <c r="TB76" s="5">
        <v>37818</v>
      </c>
      <c r="TC76" s="5">
        <v>30088</v>
      </c>
      <c r="TD76" s="5">
        <v>21288</v>
      </c>
      <c r="TE76" s="5">
        <v>29773</v>
      </c>
      <c r="TF76" s="5">
        <v>25715</v>
      </c>
      <c r="TG76" s="5">
        <v>23740</v>
      </c>
      <c r="TH76" s="5">
        <v>18695</v>
      </c>
      <c r="TI76" s="5">
        <v>17110</v>
      </c>
      <c r="TJ76" s="5">
        <v>15721</v>
      </c>
      <c r="TK76" s="5">
        <v>14411</v>
      </c>
      <c r="TL76" s="5">
        <v>13608</v>
      </c>
      <c r="TM76" s="5">
        <v>13047</v>
      </c>
      <c r="TN76" s="5">
        <v>13049</v>
      </c>
      <c r="TO76" s="5">
        <v>11059</v>
      </c>
      <c r="TP76" s="5">
        <v>10327</v>
      </c>
      <c r="TQ76" s="5">
        <v>9752</v>
      </c>
      <c r="TR76" s="5">
        <v>8442</v>
      </c>
      <c r="TS76" s="5">
        <v>7807</v>
      </c>
      <c r="TT76" s="5">
        <v>7634</v>
      </c>
      <c r="TU76" s="5">
        <v>7194</v>
      </c>
      <c r="TV76" s="5">
        <v>6611</v>
      </c>
      <c r="TW76" s="5">
        <v>6295</v>
      </c>
      <c r="TX76" s="5">
        <v>5680</v>
      </c>
      <c r="TY76" s="5">
        <v>5778</v>
      </c>
      <c r="TZ76" s="5">
        <v>5993</v>
      </c>
      <c r="UA76" s="5">
        <v>1563</v>
      </c>
      <c r="UB76" s="5">
        <v>2322</v>
      </c>
      <c r="UC76" s="5">
        <v>1391</v>
      </c>
      <c r="UD76" s="5">
        <v>1132</v>
      </c>
      <c r="UE76" s="5">
        <v>1391</v>
      </c>
      <c r="UF76" s="5">
        <v>1460</v>
      </c>
      <c r="UG76" s="5">
        <v>1186</v>
      </c>
      <c r="UH76" s="5">
        <v>993</v>
      </c>
      <c r="UI76" s="5">
        <v>1149</v>
      </c>
      <c r="UJ76" s="5">
        <v>1061</v>
      </c>
      <c r="UK76" s="5">
        <v>878</v>
      </c>
      <c r="UL76" s="5">
        <v>1116</v>
      </c>
      <c r="UM76" s="5">
        <v>1397</v>
      </c>
      <c r="UN76" s="5">
        <v>1462</v>
      </c>
      <c r="UO76" s="5">
        <v>1332</v>
      </c>
      <c r="UP76" s="5">
        <v>1166</v>
      </c>
      <c r="UQ76" s="5">
        <v>1264</v>
      </c>
      <c r="UR76" s="5">
        <v>1292</v>
      </c>
      <c r="US76" s="5">
        <v>985</v>
      </c>
      <c r="UT76" s="5">
        <v>973</v>
      </c>
      <c r="UU76" s="5">
        <v>1368</v>
      </c>
      <c r="UV76" s="5">
        <v>1256</v>
      </c>
      <c r="UW76" s="5">
        <v>1074</v>
      </c>
      <c r="UX76" s="5">
        <v>585</v>
      </c>
      <c r="UY76" s="5">
        <v>278</v>
      </c>
      <c r="UZ76" s="5">
        <v>114</v>
      </c>
      <c r="VA76" s="5">
        <v>102</v>
      </c>
      <c r="VB76" s="5">
        <v>84</v>
      </c>
      <c r="VC76" s="5">
        <v>143</v>
      </c>
      <c r="VD76" s="5">
        <v>460</v>
      </c>
      <c r="VE76" s="5">
        <v>1376</v>
      </c>
      <c r="VF76" s="5">
        <v>1954</v>
      </c>
      <c r="VG76" s="5">
        <v>109984</v>
      </c>
      <c r="VH76" s="5">
        <v>102432</v>
      </c>
      <c r="VI76" s="5">
        <v>91773</v>
      </c>
      <c r="VJ76" s="5">
        <v>84621</v>
      </c>
      <c r="VK76" s="5">
        <v>90973</v>
      </c>
      <c r="VL76" s="5">
        <v>81100</v>
      </c>
      <c r="VM76" s="5">
        <v>79055</v>
      </c>
      <c r="VN76" s="5">
        <v>75274</v>
      </c>
      <c r="VO76" s="5">
        <v>71749</v>
      </c>
      <c r="VP76" s="5">
        <v>70857</v>
      </c>
      <c r="VQ76" s="5">
        <v>72978</v>
      </c>
      <c r="VR76" s="5">
        <v>87390</v>
      </c>
      <c r="VS76" s="5">
        <v>88637</v>
      </c>
      <c r="VT76" s="5">
        <v>89394</v>
      </c>
      <c r="VU76" s="5">
        <v>81898</v>
      </c>
      <c r="VV76" s="5">
        <v>68713</v>
      </c>
      <c r="VW76" s="5">
        <v>53310</v>
      </c>
      <c r="VX76" s="5">
        <v>44082</v>
      </c>
      <c r="VY76" s="5">
        <v>41102</v>
      </c>
      <c r="VZ76" s="5">
        <v>42128</v>
      </c>
      <c r="WA76" s="5">
        <v>44318</v>
      </c>
      <c r="WB76" s="5">
        <v>45886</v>
      </c>
      <c r="WC76" s="5">
        <v>41172</v>
      </c>
      <c r="WD76" s="5">
        <v>44716</v>
      </c>
      <c r="WE76" s="5">
        <v>42323</v>
      </c>
      <c r="WF76" s="5">
        <v>40963</v>
      </c>
      <c r="WG76" s="5">
        <v>42423</v>
      </c>
      <c r="WH76" s="5">
        <v>40538</v>
      </c>
      <c r="WI76" s="5">
        <v>37772</v>
      </c>
      <c r="WJ76" s="5">
        <v>36104</v>
      </c>
      <c r="WK76" s="5">
        <v>35064</v>
      </c>
      <c r="WL76" s="5">
        <v>35192</v>
      </c>
      <c r="WM76" s="5">
        <v>2138</v>
      </c>
      <c r="WN76" s="5">
        <v>1724</v>
      </c>
      <c r="WO76" s="5">
        <v>916</v>
      </c>
      <c r="WP76" s="5">
        <v>577</v>
      </c>
      <c r="WQ76" s="5">
        <v>616</v>
      </c>
      <c r="WR76" s="5">
        <v>640</v>
      </c>
      <c r="WS76" s="5">
        <v>1044</v>
      </c>
      <c r="WT76" s="5">
        <v>621</v>
      </c>
      <c r="WU76" s="5">
        <v>786</v>
      </c>
      <c r="WV76" s="5">
        <v>544</v>
      </c>
      <c r="WW76" s="5">
        <v>562</v>
      </c>
      <c r="WX76" s="5">
        <v>594</v>
      </c>
      <c r="WY76" s="5">
        <v>491</v>
      </c>
      <c r="WZ76" s="5">
        <v>645</v>
      </c>
      <c r="XA76" s="5">
        <v>824</v>
      </c>
      <c r="XB76" s="5">
        <v>717</v>
      </c>
      <c r="XC76" s="5">
        <v>684</v>
      </c>
      <c r="XD76" s="5">
        <v>741</v>
      </c>
      <c r="XE76" s="5">
        <v>465</v>
      </c>
      <c r="XF76" s="5">
        <v>1019</v>
      </c>
      <c r="XG76" s="5">
        <v>1117</v>
      </c>
      <c r="XH76" s="5">
        <v>1138</v>
      </c>
      <c r="XI76" s="5">
        <v>963</v>
      </c>
      <c r="XJ76" s="5">
        <v>526</v>
      </c>
      <c r="XK76" s="5">
        <v>1293</v>
      </c>
      <c r="XL76" s="5">
        <v>1511</v>
      </c>
      <c r="XM76" s="5">
        <v>1479</v>
      </c>
      <c r="XN76" s="5">
        <v>1463</v>
      </c>
      <c r="XO76" s="5">
        <v>1783</v>
      </c>
      <c r="XP76" s="5">
        <v>1905</v>
      </c>
      <c r="XQ76" s="5">
        <v>1668</v>
      </c>
      <c r="XR76" s="5">
        <v>1486</v>
      </c>
      <c r="XS76" s="2">
        <v>7801</v>
      </c>
      <c r="XT76" s="3" t="s">
        <v>222</v>
      </c>
      <c r="XU76" s="3" t="s">
        <v>222</v>
      </c>
      <c r="XV76" s="3" t="s">
        <v>222</v>
      </c>
      <c r="XW76" s="3" t="s">
        <v>221</v>
      </c>
      <c r="XX76" s="3" t="s">
        <v>222</v>
      </c>
      <c r="XY76" s="3" t="s">
        <v>222</v>
      </c>
      <c r="XZ76" s="3" t="s">
        <v>266</v>
      </c>
    </row>
    <row r="77" spans="1:650" x14ac:dyDescent="0.3">
      <c r="A77" s="1" t="s">
        <v>75</v>
      </c>
      <c r="B77" s="2">
        <v>4060446</v>
      </c>
      <c r="C77" s="5" t="s">
        <v>220</v>
      </c>
      <c r="D77" s="5">
        <v>0</v>
      </c>
      <c r="E77" s="5">
        <v>0</v>
      </c>
      <c r="F77" s="5">
        <v>0</v>
      </c>
      <c r="G77" s="5">
        <v>0</v>
      </c>
      <c r="H77" s="5">
        <v>0</v>
      </c>
      <c r="I77" s="5">
        <v>0</v>
      </c>
      <c r="J77" s="5">
        <v>0</v>
      </c>
      <c r="K77" s="5">
        <v>0</v>
      </c>
      <c r="L77" s="5">
        <v>0</v>
      </c>
      <c r="M77" s="5">
        <v>0</v>
      </c>
      <c r="N77" s="5">
        <v>0</v>
      </c>
      <c r="O77" s="5">
        <v>0</v>
      </c>
      <c r="P77" s="5">
        <v>0</v>
      </c>
      <c r="Q77" s="5">
        <v>0</v>
      </c>
      <c r="R77" s="5" t="s">
        <v>220</v>
      </c>
      <c r="S77" s="5" t="s">
        <v>220</v>
      </c>
      <c r="T77" s="5" t="s">
        <v>220</v>
      </c>
      <c r="U77" s="5" t="s">
        <v>220</v>
      </c>
      <c r="V77" s="5" t="s">
        <v>220</v>
      </c>
      <c r="W77" s="5" t="s">
        <v>220</v>
      </c>
      <c r="X77" s="5" t="s">
        <v>220</v>
      </c>
      <c r="Y77" s="5" t="s">
        <v>220</v>
      </c>
      <c r="Z77" s="5" t="s">
        <v>220</v>
      </c>
      <c r="AA77" s="5" t="s">
        <v>220</v>
      </c>
      <c r="AB77" s="5" t="s">
        <v>220</v>
      </c>
      <c r="AC77" s="5" t="s">
        <v>220</v>
      </c>
      <c r="AD77" s="5" t="s">
        <v>220</v>
      </c>
      <c r="AE77" s="5" t="s">
        <v>220</v>
      </c>
      <c r="AF77" s="5" t="s">
        <v>220</v>
      </c>
      <c r="AG77" s="5" t="s">
        <v>220</v>
      </c>
      <c r="AH77" s="5" t="s">
        <v>220</v>
      </c>
      <c r="AI77" s="5" t="s">
        <v>220</v>
      </c>
      <c r="AJ77" s="5">
        <v>2608</v>
      </c>
      <c r="AK77" s="5">
        <v>3222</v>
      </c>
      <c r="AL77" s="5">
        <v>4708</v>
      </c>
      <c r="AM77" s="5">
        <v>4815</v>
      </c>
      <c r="AN77" s="5">
        <v>3527</v>
      </c>
      <c r="AO77" s="5">
        <v>7487</v>
      </c>
      <c r="AP77" s="5">
        <v>2076</v>
      </c>
      <c r="AQ77" s="5">
        <v>5190</v>
      </c>
      <c r="AR77" s="5">
        <v>11317</v>
      </c>
      <c r="AS77" s="5">
        <v>92733</v>
      </c>
      <c r="AT77" s="5">
        <v>3334</v>
      </c>
      <c r="AU77" s="5">
        <v>6513</v>
      </c>
      <c r="AV77" s="5">
        <v>6532</v>
      </c>
      <c r="AW77" s="5">
        <v>20498</v>
      </c>
      <c r="AX77" s="5" t="s">
        <v>220</v>
      </c>
      <c r="AY77" s="5" t="s">
        <v>220</v>
      </c>
      <c r="AZ77" s="5" t="s">
        <v>220</v>
      </c>
      <c r="BA77" s="5" t="s">
        <v>220</v>
      </c>
      <c r="BB77" s="5" t="s">
        <v>220</v>
      </c>
      <c r="BC77" s="5" t="s">
        <v>220</v>
      </c>
      <c r="BD77" s="5" t="s">
        <v>220</v>
      </c>
      <c r="BE77" s="5" t="s">
        <v>220</v>
      </c>
      <c r="BF77" s="5" t="s">
        <v>220</v>
      </c>
      <c r="BG77" s="5" t="s">
        <v>220</v>
      </c>
      <c r="BH77" s="5" t="s">
        <v>220</v>
      </c>
      <c r="BI77" s="5" t="s">
        <v>220</v>
      </c>
      <c r="BJ77" s="5" t="s">
        <v>220</v>
      </c>
      <c r="BK77" s="5" t="s">
        <v>220</v>
      </c>
      <c r="BL77" s="5" t="s">
        <v>220</v>
      </c>
      <c r="BM77" s="5" t="s">
        <v>220</v>
      </c>
      <c r="BN77" s="5" t="s">
        <v>220</v>
      </c>
      <c r="BO77" s="5" t="s">
        <v>220</v>
      </c>
      <c r="BP77" s="5">
        <v>3078</v>
      </c>
      <c r="BQ77" s="5">
        <v>4918</v>
      </c>
      <c r="BR77" s="5">
        <v>12642</v>
      </c>
      <c r="BS77" s="5">
        <v>7264</v>
      </c>
      <c r="BT77" s="5">
        <v>7087</v>
      </c>
      <c r="BU77" s="5">
        <v>5904</v>
      </c>
      <c r="BV77" s="5">
        <v>8701</v>
      </c>
      <c r="BW77" s="5">
        <v>5351</v>
      </c>
      <c r="BX77" s="5">
        <v>4973</v>
      </c>
      <c r="BY77" s="5">
        <v>3870</v>
      </c>
      <c r="BZ77" s="5">
        <v>5843</v>
      </c>
      <c r="CA77" s="5">
        <v>3397</v>
      </c>
      <c r="CB77" s="5">
        <v>4276</v>
      </c>
      <c r="CC77" s="5">
        <v>2524</v>
      </c>
      <c r="CD77" s="5" t="s">
        <v>220</v>
      </c>
      <c r="CE77" s="5" t="s">
        <v>220</v>
      </c>
      <c r="CF77" s="5" t="s">
        <v>220</v>
      </c>
      <c r="CG77" s="5" t="s">
        <v>220</v>
      </c>
      <c r="CH77" s="5" t="s">
        <v>220</v>
      </c>
      <c r="CI77" s="5" t="s">
        <v>220</v>
      </c>
      <c r="CJ77" s="5" t="s">
        <v>220</v>
      </c>
      <c r="CK77" s="5" t="s">
        <v>220</v>
      </c>
      <c r="CL77" s="5" t="s">
        <v>220</v>
      </c>
      <c r="CM77" s="5" t="s">
        <v>220</v>
      </c>
      <c r="CN77" s="5" t="s">
        <v>220</v>
      </c>
      <c r="CO77" s="5" t="s">
        <v>220</v>
      </c>
      <c r="CP77" s="5" t="s">
        <v>220</v>
      </c>
      <c r="CQ77" s="5" t="s">
        <v>220</v>
      </c>
      <c r="CR77" s="5" t="s">
        <v>220</v>
      </c>
      <c r="CS77" s="5" t="s">
        <v>220</v>
      </c>
      <c r="CT77" s="5" t="s">
        <v>220</v>
      </c>
      <c r="CU77" s="5" t="s">
        <v>220</v>
      </c>
      <c r="CV77" s="5">
        <v>50730</v>
      </c>
      <c r="CW77" s="5">
        <v>39504</v>
      </c>
      <c r="CX77" s="5">
        <v>28760</v>
      </c>
      <c r="CY77" s="5">
        <v>26191</v>
      </c>
      <c r="CZ77" s="5">
        <v>33750</v>
      </c>
      <c r="DA77" s="5">
        <v>37173</v>
      </c>
      <c r="DB77" s="5">
        <v>29207</v>
      </c>
      <c r="DC77" s="5">
        <v>22576</v>
      </c>
      <c r="DD77" s="5">
        <v>18164</v>
      </c>
      <c r="DE77" s="5">
        <v>23526</v>
      </c>
      <c r="DF77" s="5">
        <v>32769</v>
      </c>
      <c r="DG77" s="5">
        <v>24152</v>
      </c>
      <c r="DH77" s="5">
        <v>33259</v>
      </c>
      <c r="DI77" s="5">
        <v>27098</v>
      </c>
      <c r="DJ77" s="5" t="s">
        <v>220</v>
      </c>
      <c r="DK77" s="5" t="s">
        <v>220</v>
      </c>
      <c r="DL77" s="5" t="s">
        <v>220</v>
      </c>
      <c r="DM77" s="5" t="s">
        <v>220</v>
      </c>
      <c r="DN77" s="5" t="s">
        <v>220</v>
      </c>
      <c r="DO77" s="5" t="s">
        <v>220</v>
      </c>
      <c r="DP77" s="5" t="s">
        <v>220</v>
      </c>
      <c r="DQ77" s="5" t="s">
        <v>220</v>
      </c>
      <c r="DR77" s="5" t="s">
        <v>220</v>
      </c>
      <c r="DS77" s="5" t="s">
        <v>220</v>
      </c>
      <c r="DT77" s="5" t="s">
        <v>220</v>
      </c>
      <c r="DU77" s="5" t="s">
        <v>220</v>
      </c>
      <c r="DV77" s="5" t="s">
        <v>220</v>
      </c>
      <c r="DW77" s="5" t="s">
        <v>220</v>
      </c>
      <c r="DX77" s="5" t="s">
        <v>220</v>
      </c>
      <c r="DY77" s="5" t="s">
        <v>220</v>
      </c>
      <c r="DZ77" s="5" t="s">
        <v>220</v>
      </c>
      <c r="EA77" s="5" t="s">
        <v>220</v>
      </c>
      <c r="EB77" s="5">
        <v>7327</v>
      </c>
      <c r="EC77" s="5">
        <v>8757</v>
      </c>
      <c r="ED77" s="5">
        <v>6565</v>
      </c>
      <c r="EE77" s="5">
        <v>13394</v>
      </c>
      <c r="EF77" s="5">
        <v>7252</v>
      </c>
      <c r="EG77" s="5">
        <v>8453</v>
      </c>
      <c r="EH77" s="5">
        <v>5994</v>
      </c>
      <c r="EI77" s="5">
        <v>6126</v>
      </c>
      <c r="EJ77" s="5">
        <v>6279</v>
      </c>
      <c r="EK77" s="5">
        <v>5228</v>
      </c>
      <c r="EL77" s="5">
        <v>4153</v>
      </c>
      <c r="EM77" s="5">
        <v>3780</v>
      </c>
      <c r="EN77" s="5">
        <v>2928</v>
      </c>
      <c r="EO77" s="5">
        <v>5963</v>
      </c>
      <c r="EP77" s="5" t="s">
        <v>220</v>
      </c>
      <c r="EQ77" s="5" t="s">
        <v>220</v>
      </c>
      <c r="ER77" s="5" t="s">
        <v>220</v>
      </c>
      <c r="ES77" s="5" t="s">
        <v>220</v>
      </c>
      <c r="ET77" s="5" t="s">
        <v>220</v>
      </c>
      <c r="EU77" s="5" t="s">
        <v>220</v>
      </c>
      <c r="EV77" s="5" t="s">
        <v>220</v>
      </c>
      <c r="EW77" s="5" t="s">
        <v>220</v>
      </c>
      <c r="EX77" s="5" t="s">
        <v>220</v>
      </c>
      <c r="EY77" s="5" t="s">
        <v>220</v>
      </c>
      <c r="EZ77" s="5" t="s">
        <v>220</v>
      </c>
      <c r="FA77" s="5" t="s">
        <v>220</v>
      </c>
      <c r="FB77" s="5" t="s">
        <v>220</v>
      </c>
      <c r="FC77" s="5" t="s">
        <v>220</v>
      </c>
      <c r="FD77" s="5" t="s">
        <v>220</v>
      </c>
      <c r="FE77" s="5" t="s">
        <v>220</v>
      </c>
      <c r="FF77" s="5" t="s">
        <v>220</v>
      </c>
      <c r="FG77" s="5" t="s">
        <v>220</v>
      </c>
      <c r="FH77" s="5">
        <v>0</v>
      </c>
      <c r="FI77" s="5">
        <v>0</v>
      </c>
      <c r="FJ77" s="5">
        <v>0</v>
      </c>
      <c r="FK77" s="5">
        <v>0</v>
      </c>
      <c r="FL77" s="5">
        <v>0</v>
      </c>
      <c r="FM77" s="5">
        <v>0</v>
      </c>
      <c r="FN77" s="5">
        <v>0</v>
      </c>
      <c r="FO77" s="5">
        <v>0</v>
      </c>
      <c r="FP77" s="5">
        <v>0</v>
      </c>
      <c r="FQ77" s="5">
        <v>0</v>
      </c>
      <c r="FR77" s="5">
        <v>0</v>
      </c>
      <c r="FS77" s="5">
        <v>0</v>
      </c>
      <c r="FT77" s="5">
        <v>0</v>
      </c>
      <c r="FU77" s="5" t="s">
        <v>220</v>
      </c>
      <c r="FV77" s="5" t="s">
        <v>220</v>
      </c>
      <c r="FW77" s="5" t="s">
        <v>220</v>
      </c>
      <c r="FX77" s="5" t="s">
        <v>220</v>
      </c>
      <c r="FY77" s="5" t="s">
        <v>220</v>
      </c>
      <c r="FZ77" s="5" t="s">
        <v>220</v>
      </c>
      <c r="GA77" s="5" t="s">
        <v>220</v>
      </c>
      <c r="GB77" s="5" t="s">
        <v>220</v>
      </c>
      <c r="GC77" s="5" t="s">
        <v>220</v>
      </c>
      <c r="GD77" s="5" t="s">
        <v>220</v>
      </c>
      <c r="GE77" s="5" t="s">
        <v>220</v>
      </c>
      <c r="GF77" s="5" t="s">
        <v>220</v>
      </c>
      <c r="GG77" s="5" t="s">
        <v>220</v>
      </c>
      <c r="GH77" s="5" t="s">
        <v>220</v>
      </c>
      <c r="GI77" s="5" t="s">
        <v>220</v>
      </c>
      <c r="GJ77" s="5" t="s">
        <v>220</v>
      </c>
      <c r="GK77" s="5" t="s">
        <v>220</v>
      </c>
      <c r="GL77" s="5" t="s">
        <v>220</v>
      </c>
      <c r="GM77" s="5" t="s">
        <v>220</v>
      </c>
      <c r="GN77" s="5">
        <v>63743</v>
      </c>
      <c r="GO77" s="5">
        <v>56401</v>
      </c>
      <c r="GP77" s="5">
        <v>52675</v>
      </c>
      <c r="GQ77" s="5">
        <v>51664</v>
      </c>
      <c r="GR77" s="5">
        <v>51616</v>
      </c>
      <c r="GS77" s="5">
        <v>59017</v>
      </c>
      <c r="GT77" s="5">
        <v>45979</v>
      </c>
      <c r="GU77" s="5">
        <v>39243</v>
      </c>
      <c r="GV77" s="5">
        <v>40734</v>
      </c>
      <c r="GW77" s="5">
        <v>125356</v>
      </c>
      <c r="GX77" s="5">
        <v>46099</v>
      </c>
      <c r="GY77" s="5">
        <v>37843</v>
      </c>
      <c r="GZ77" s="5">
        <v>46996</v>
      </c>
      <c r="HA77" s="5">
        <v>56083</v>
      </c>
      <c r="HB77" s="5" t="s">
        <v>220</v>
      </c>
      <c r="HC77" s="5" t="s">
        <v>220</v>
      </c>
      <c r="HD77" s="5" t="s">
        <v>220</v>
      </c>
      <c r="HE77" s="5" t="s">
        <v>220</v>
      </c>
      <c r="HF77" s="5" t="s">
        <v>220</v>
      </c>
      <c r="HG77" s="5" t="s">
        <v>220</v>
      </c>
      <c r="HH77" s="5" t="s">
        <v>220</v>
      </c>
      <c r="HI77" s="5" t="s">
        <v>220</v>
      </c>
      <c r="HJ77" s="5" t="s">
        <v>220</v>
      </c>
      <c r="HK77" s="5" t="s">
        <v>220</v>
      </c>
      <c r="HL77" s="5" t="s">
        <v>220</v>
      </c>
      <c r="HM77" s="5" t="s">
        <v>220</v>
      </c>
      <c r="HN77" s="5" t="s">
        <v>220</v>
      </c>
      <c r="HO77" s="5" t="s">
        <v>220</v>
      </c>
      <c r="HP77" s="5" t="s">
        <v>220</v>
      </c>
      <c r="HQ77" s="5" t="s">
        <v>220</v>
      </c>
      <c r="HR77" s="5" t="s">
        <v>220</v>
      </c>
      <c r="HS77" s="5" t="s">
        <v>220</v>
      </c>
      <c r="HT77" s="5">
        <v>196867</v>
      </c>
      <c r="HU77" s="5">
        <v>161607</v>
      </c>
      <c r="HV77" s="5">
        <v>147099</v>
      </c>
      <c r="HW77" s="5">
        <v>177226</v>
      </c>
      <c r="HX77" s="5">
        <v>251387</v>
      </c>
      <c r="HY77" s="5">
        <v>264232</v>
      </c>
      <c r="HZ77" s="5">
        <v>272075</v>
      </c>
      <c r="IA77" s="5">
        <v>268832</v>
      </c>
      <c r="IB77" s="5">
        <v>215325</v>
      </c>
      <c r="IC77" s="5">
        <v>196682</v>
      </c>
      <c r="ID77" s="5">
        <v>294527</v>
      </c>
      <c r="IE77" s="5">
        <v>217866</v>
      </c>
      <c r="IF77" s="5">
        <v>216428</v>
      </c>
      <c r="IG77" s="5">
        <v>175801</v>
      </c>
      <c r="IH77" s="5" t="s">
        <v>220</v>
      </c>
      <c r="II77" s="5" t="s">
        <v>220</v>
      </c>
      <c r="IJ77" s="5" t="s">
        <v>220</v>
      </c>
      <c r="IK77" s="5" t="s">
        <v>220</v>
      </c>
      <c r="IL77" s="5" t="s">
        <v>220</v>
      </c>
      <c r="IM77" s="5" t="s">
        <v>220</v>
      </c>
      <c r="IN77" s="5" t="s">
        <v>220</v>
      </c>
      <c r="IO77" s="5" t="s">
        <v>220</v>
      </c>
      <c r="IP77" s="5" t="s">
        <v>220</v>
      </c>
      <c r="IQ77" s="5" t="s">
        <v>220</v>
      </c>
      <c r="IR77" s="5" t="s">
        <v>220</v>
      </c>
      <c r="IS77" s="5" t="s">
        <v>220</v>
      </c>
      <c r="IT77" s="5" t="s">
        <v>220</v>
      </c>
      <c r="IU77" s="5" t="s">
        <v>220</v>
      </c>
      <c r="IV77" s="5" t="s">
        <v>220</v>
      </c>
      <c r="IW77" s="5" t="s">
        <v>220</v>
      </c>
      <c r="IX77" s="5" t="s">
        <v>220</v>
      </c>
      <c r="IY77" s="5" t="s">
        <v>220</v>
      </c>
      <c r="IZ77" s="5">
        <v>8311</v>
      </c>
      <c r="JA77" s="5">
        <v>8589</v>
      </c>
      <c r="JB77" s="5">
        <v>6459</v>
      </c>
      <c r="JC77" s="5">
        <v>7684</v>
      </c>
      <c r="JD77" s="5">
        <v>9919</v>
      </c>
      <c r="JE77" s="5">
        <v>8875</v>
      </c>
      <c r="JF77" s="5">
        <v>9449</v>
      </c>
      <c r="JG77" s="5">
        <v>9241</v>
      </c>
      <c r="JH77" s="5">
        <v>15673</v>
      </c>
      <c r="JI77" s="5">
        <v>13379</v>
      </c>
      <c r="JJ77" s="5">
        <v>10118</v>
      </c>
      <c r="JK77" s="5">
        <v>14052</v>
      </c>
      <c r="JL77" s="5">
        <v>13234</v>
      </c>
      <c r="JM77" s="5">
        <v>10326</v>
      </c>
      <c r="JN77" s="5" t="s">
        <v>220</v>
      </c>
      <c r="JO77" s="5" t="s">
        <v>220</v>
      </c>
      <c r="JP77" s="5" t="s">
        <v>220</v>
      </c>
      <c r="JQ77" s="5" t="s">
        <v>220</v>
      </c>
      <c r="JR77" s="5" t="s">
        <v>220</v>
      </c>
      <c r="JS77" s="5" t="s">
        <v>220</v>
      </c>
      <c r="JT77" s="5" t="s">
        <v>220</v>
      </c>
      <c r="JU77" s="5" t="s">
        <v>220</v>
      </c>
      <c r="JV77" s="5" t="s">
        <v>220</v>
      </c>
      <c r="JW77" s="5" t="s">
        <v>220</v>
      </c>
      <c r="JX77" s="5" t="s">
        <v>220</v>
      </c>
      <c r="JY77" s="5" t="s">
        <v>220</v>
      </c>
      <c r="JZ77" s="5" t="s">
        <v>220</v>
      </c>
      <c r="KA77" s="5" t="s">
        <v>220</v>
      </c>
      <c r="KB77" s="5" t="s">
        <v>220</v>
      </c>
      <c r="KC77" s="5" t="s">
        <v>220</v>
      </c>
      <c r="KD77" s="5" t="s">
        <v>220</v>
      </c>
      <c r="KE77" s="5" t="s">
        <v>220</v>
      </c>
      <c r="KF77" s="5">
        <v>1706</v>
      </c>
      <c r="KG77" s="5">
        <v>1316</v>
      </c>
      <c r="KH77" s="5">
        <v>1716</v>
      </c>
      <c r="KI77" s="5">
        <v>1365</v>
      </c>
      <c r="KJ77" s="5">
        <v>936</v>
      </c>
      <c r="KK77" s="5">
        <v>1289</v>
      </c>
      <c r="KL77" s="5">
        <v>999</v>
      </c>
      <c r="KM77" s="5">
        <v>968</v>
      </c>
      <c r="KN77" s="5">
        <v>744</v>
      </c>
      <c r="KO77" s="5">
        <v>796</v>
      </c>
      <c r="KP77" s="5">
        <v>821</v>
      </c>
      <c r="KQ77" s="5">
        <v>776</v>
      </c>
      <c r="KR77" s="5">
        <v>1065</v>
      </c>
      <c r="KS77" s="5">
        <v>939</v>
      </c>
      <c r="KT77" s="5" t="s">
        <v>220</v>
      </c>
      <c r="KU77" s="5" t="s">
        <v>220</v>
      </c>
      <c r="KV77" s="5" t="s">
        <v>220</v>
      </c>
      <c r="KW77" s="5" t="s">
        <v>220</v>
      </c>
      <c r="KX77" s="5" t="s">
        <v>220</v>
      </c>
      <c r="KY77" s="5" t="s">
        <v>220</v>
      </c>
      <c r="KZ77" s="5" t="s">
        <v>220</v>
      </c>
      <c r="LA77" s="5" t="s">
        <v>220</v>
      </c>
      <c r="LB77" s="5" t="s">
        <v>220</v>
      </c>
      <c r="LC77" s="5" t="s">
        <v>220</v>
      </c>
      <c r="LD77" s="5" t="s">
        <v>220</v>
      </c>
      <c r="LE77" s="5" t="s">
        <v>220</v>
      </c>
      <c r="LF77" s="5" t="s">
        <v>220</v>
      </c>
      <c r="LG77" s="5" t="s">
        <v>220</v>
      </c>
      <c r="LH77" s="5" t="s">
        <v>220</v>
      </c>
      <c r="LI77" s="5" t="s">
        <v>220</v>
      </c>
      <c r="LJ77" s="5" t="s">
        <v>220</v>
      </c>
      <c r="LK77" s="5" t="s">
        <v>220</v>
      </c>
      <c r="LL77" s="5">
        <v>2886</v>
      </c>
      <c r="LM77" s="5">
        <v>2194</v>
      </c>
      <c r="LN77" s="5">
        <v>2097</v>
      </c>
      <c r="LO77" s="5">
        <v>4490</v>
      </c>
      <c r="LP77" s="5">
        <v>1909</v>
      </c>
      <c r="LQ77" s="5">
        <v>1304</v>
      </c>
      <c r="LR77" s="5">
        <v>2001</v>
      </c>
      <c r="LS77" s="5">
        <v>1607</v>
      </c>
      <c r="LT77" s="5">
        <v>1630</v>
      </c>
      <c r="LU77" s="5">
        <v>1601</v>
      </c>
      <c r="LV77" s="5">
        <v>1558</v>
      </c>
      <c r="LW77" s="5">
        <v>1443</v>
      </c>
      <c r="LX77" s="5">
        <v>1336</v>
      </c>
      <c r="LY77" s="5">
        <v>1474</v>
      </c>
      <c r="LZ77" s="5" t="s">
        <v>220</v>
      </c>
      <c r="MA77" s="5" t="s">
        <v>220</v>
      </c>
      <c r="MB77" s="5" t="s">
        <v>220</v>
      </c>
      <c r="MC77" s="5" t="s">
        <v>220</v>
      </c>
      <c r="MD77" s="5" t="s">
        <v>220</v>
      </c>
      <c r="ME77" s="5" t="s">
        <v>220</v>
      </c>
      <c r="MF77" s="5" t="s">
        <v>220</v>
      </c>
      <c r="MG77" s="5" t="s">
        <v>220</v>
      </c>
      <c r="MH77" s="5" t="s">
        <v>220</v>
      </c>
      <c r="MI77" s="5" t="s">
        <v>220</v>
      </c>
      <c r="MJ77" s="5" t="s">
        <v>220</v>
      </c>
      <c r="MK77" s="5" t="s">
        <v>220</v>
      </c>
      <c r="ML77" s="5" t="s">
        <v>220</v>
      </c>
      <c r="MM77" s="5" t="s">
        <v>220</v>
      </c>
      <c r="MN77" s="5" t="s">
        <v>220</v>
      </c>
      <c r="MO77" s="5" t="s">
        <v>220</v>
      </c>
      <c r="MP77" s="5" t="s">
        <v>220</v>
      </c>
      <c r="MQ77" s="5" t="s">
        <v>220</v>
      </c>
      <c r="MR77" s="5">
        <v>0</v>
      </c>
      <c r="MS77" s="5">
        <v>0</v>
      </c>
      <c r="MT77" s="5">
        <v>0</v>
      </c>
      <c r="MU77" s="5">
        <v>0</v>
      </c>
      <c r="MV77" s="5">
        <v>0</v>
      </c>
      <c r="MW77" s="5">
        <v>0</v>
      </c>
      <c r="MX77" s="5">
        <v>0</v>
      </c>
      <c r="MY77" s="5">
        <v>0</v>
      </c>
      <c r="MZ77" s="5">
        <v>0</v>
      </c>
      <c r="NA77" s="5">
        <v>0</v>
      </c>
      <c r="NB77" s="5">
        <v>0</v>
      </c>
      <c r="NC77" s="5">
        <v>0</v>
      </c>
      <c r="ND77" s="5">
        <v>0</v>
      </c>
      <c r="NE77" s="5" t="s">
        <v>220</v>
      </c>
      <c r="NF77" s="5" t="s">
        <v>220</v>
      </c>
      <c r="NG77" s="5" t="s">
        <v>220</v>
      </c>
      <c r="NH77" s="5" t="s">
        <v>220</v>
      </c>
      <c r="NI77" s="5" t="s">
        <v>220</v>
      </c>
      <c r="NJ77" s="5" t="s">
        <v>220</v>
      </c>
      <c r="NK77" s="5" t="s">
        <v>220</v>
      </c>
      <c r="NL77" s="5" t="s">
        <v>220</v>
      </c>
      <c r="NM77" s="5" t="s">
        <v>220</v>
      </c>
      <c r="NN77" s="5" t="s">
        <v>220</v>
      </c>
      <c r="NO77" s="5" t="s">
        <v>220</v>
      </c>
      <c r="NP77" s="5" t="s">
        <v>220</v>
      </c>
      <c r="NQ77" s="5" t="s">
        <v>220</v>
      </c>
      <c r="NR77" s="5" t="s">
        <v>220</v>
      </c>
      <c r="NS77" s="5" t="s">
        <v>220</v>
      </c>
      <c r="NT77" s="5" t="s">
        <v>220</v>
      </c>
      <c r="NU77" s="5" t="s">
        <v>220</v>
      </c>
      <c r="NV77" s="5" t="s">
        <v>220</v>
      </c>
      <c r="NW77" s="5" t="s">
        <v>220</v>
      </c>
      <c r="NX77" s="5">
        <v>0</v>
      </c>
      <c r="NY77" s="5">
        <v>0</v>
      </c>
      <c r="NZ77" s="5">
        <v>0</v>
      </c>
      <c r="OA77" s="5">
        <v>0</v>
      </c>
      <c r="OB77" s="5">
        <v>0</v>
      </c>
      <c r="OC77" s="5">
        <v>0</v>
      </c>
      <c r="OD77" s="5">
        <v>0</v>
      </c>
      <c r="OE77" s="5">
        <v>0</v>
      </c>
      <c r="OF77" s="5">
        <v>0</v>
      </c>
      <c r="OG77" s="5">
        <v>0</v>
      </c>
      <c r="OH77" s="5">
        <v>0</v>
      </c>
      <c r="OI77" s="5">
        <v>0</v>
      </c>
      <c r="OJ77" s="5">
        <v>0</v>
      </c>
      <c r="OK77" s="5" t="s">
        <v>220</v>
      </c>
      <c r="OL77" s="5" t="s">
        <v>220</v>
      </c>
      <c r="OM77" s="5" t="s">
        <v>220</v>
      </c>
      <c r="ON77" s="5" t="s">
        <v>220</v>
      </c>
      <c r="OO77" s="5" t="s">
        <v>220</v>
      </c>
      <c r="OP77" s="5" t="s">
        <v>220</v>
      </c>
      <c r="OQ77" s="5" t="s">
        <v>220</v>
      </c>
      <c r="OR77" s="5" t="s">
        <v>220</v>
      </c>
      <c r="OS77" s="5" t="s">
        <v>220</v>
      </c>
      <c r="OT77" s="5" t="s">
        <v>220</v>
      </c>
      <c r="OU77" s="5" t="s">
        <v>220</v>
      </c>
      <c r="OV77" s="5" t="s">
        <v>220</v>
      </c>
      <c r="OW77" s="5" t="s">
        <v>220</v>
      </c>
      <c r="OX77" s="5" t="s">
        <v>220</v>
      </c>
      <c r="OY77" s="5" t="s">
        <v>220</v>
      </c>
      <c r="OZ77" s="5" t="s">
        <v>220</v>
      </c>
      <c r="PA77" s="5" t="s">
        <v>220</v>
      </c>
      <c r="PB77" s="5" t="s">
        <v>220</v>
      </c>
      <c r="PC77" s="5" t="s">
        <v>220</v>
      </c>
      <c r="PD77" s="5">
        <v>4594</v>
      </c>
      <c r="PE77" s="5">
        <v>2853</v>
      </c>
      <c r="PF77" s="5">
        <v>1912</v>
      </c>
      <c r="PG77" s="5">
        <v>2122</v>
      </c>
      <c r="PH77" s="5">
        <v>3006</v>
      </c>
      <c r="PI77" s="5">
        <v>2455</v>
      </c>
      <c r="PJ77" s="5">
        <v>2364</v>
      </c>
      <c r="PK77" s="5">
        <v>2332</v>
      </c>
      <c r="PL77" s="5">
        <v>2124</v>
      </c>
      <c r="PM77" s="5">
        <v>2106</v>
      </c>
      <c r="PN77" s="5">
        <v>1866</v>
      </c>
      <c r="PO77" s="5">
        <v>1631</v>
      </c>
      <c r="PP77" s="5">
        <v>2274</v>
      </c>
      <c r="PQ77" s="5">
        <v>2090</v>
      </c>
      <c r="PR77" s="5" t="s">
        <v>220</v>
      </c>
      <c r="PS77" s="5" t="s">
        <v>220</v>
      </c>
      <c r="PT77" s="5" t="s">
        <v>220</v>
      </c>
      <c r="PU77" s="5" t="s">
        <v>220</v>
      </c>
      <c r="PV77" s="5" t="s">
        <v>220</v>
      </c>
      <c r="PW77" s="5" t="s">
        <v>220</v>
      </c>
      <c r="PX77" s="5" t="s">
        <v>220</v>
      </c>
      <c r="PY77" s="5" t="s">
        <v>220</v>
      </c>
      <c r="PZ77" s="5" t="s">
        <v>220</v>
      </c>
      <c r="QA77" s="5" t="s">
        <v>220</v>
      </c>
      <c r="QB77" s="5" t="s">
        <v>220</v>
      </c>
      <c r="QC77" s="5" t="s">
        <v>220</v>
      </c>
      <c r="QD77" s="5" t="s">
        <v>220</v>
      </c>
      <c r="QE77" s="5" t="s">
        <v>220</v>
      </c>
      <c r="QF77" s="5" t="s">
        <v>220</v>
      </c>
      <c r="QG77" s="5" t="s">
        <v>220</v>
      </c>
      <c r="QH77" s="5" t="s">
        <v>220</v>
      </c>
      <c r="QI77" s="5" t="s">
        <v>220</v>
      </c>
      <c r="QJ77" s="5">
        <v>11366</v>
      </c>
      <c r="QK77" s="5">
        <v>11246</v>
      </c>
      <c r="QL77" s="5">
        <v>10958</v>
      </c>
      <c r="QM77" s="5">
        <v>9916</v>
      </c>
      <c r="QN77" s="5">
        <v>11830</v>
      </c>
      <c r="QO77" s="5">
        <v>8093</v>
      </c>
      <c r="QP77" s="5">
        <v>7337</v>
      </c>
      <c r="QQ77" s="5">
        <v>8514</v>
      </c>
      <c r="QR77" s="5">
        <v>6329</v>
      </c>
      <c r="QS77" s="5">
        <v>6307</v>
      </c>
      <c r="QT77" s="5">
        <v>5007</v>
      </c>
      <c r="QU77" s="5">
        <v>5045</v>
      </c>
      <c r="QV77" s="5">
        <v>4932</v>
      </c>
      <c r="QW77" s="5">
        <v>4511</v>
      </c>
      <c r="QX77" s="5" t="s">
        <v>220</v>
      </c>
      <c r="QY77" s="5" t="s">
        <v>220</v>
      </c>
      <c r="QZ77" s="5" t="s">
        <v>220</v>
      </c>
      <c r="RA77" s="5" t="s">
        <v>220</v>
      </c>
      <c r="RB77" s="5" t="s">
        <v>220</v>
      </c>
      <c r="RC77" s="5" t="s">
        <v>220</v>
      </c>
      <c r="RD77" s="5" t="s">
        <v>220</v>
      </c>
      <c r="RE77" s="5" t="s">
        <v>220</v>
      </c>
      <c r="RF77" s="5" t="s">
        <v>220</v>
      </c>
      <c r="RG77" s="5" t="s">
        <v>220</v>
      </c>
      <c r="RH77" s="5" t="s">
        <v>220</v>
      </c>
      <c r="RI77" s="5" t="s">
        <v>220</v>
      </c>
      <c r="RJ77" s="5" t="s">
        <v>220</v>
      </c>
      <c r="RK77" s="5" t="s">
        <v>220</v>
      </c>
      <c r="RL77" s="5" t="s">
        <v>220</v>
      </c>
      <c r="RM77" s="5" t="s">
        <v>220</v>
      </c>
      <c r="RN77" s="5" t="s">
        <v>220</v>
      </c>
      <c r="RO77" s="5" t="s">
        <v>220</v>
      </c>
      <c r="RP77" s="5">
        <v>7544</v>
      </c>
      <c r="RQ77" s="5">
        <v>7932</v>
      </c>
      <c r="RR77" s="5">
        <v>8967</v>
      </c>
      <c r="RS77" s="5">
        <v>7463</v>
      </c>
      <c r="RT77" s="5">
        <v>7192</v>
      </c>
      <c r="RU77" s="5">
        <v>8795</v>
      </c>
      <c r="RV77" s="5">
        <v>8338</v>
      </c>
      <c r="RW77" s="5">
        <v>4939</v>
      </c>
      <c r="RX77" s="5">
        <v>3001</v>
      </c>
      <c r="RY77" s="5">
        <v>6095</v>
      </c>
      <c r="RZ77" s="5">
        <v>5328</v>
      </c>
      <c r="SA77" s="5">
        <v>3976</v>
      </c>
      <c r="SB77" s="5">
        <v>3504</v>
      </c>
      <c r="SC77" s="5">
        <v>3236</v>
      </c>
      <c r="SD77" s="5" t="s">
        <v>220</v>
      </c>
      <c r="SE77" s="5" t="s">
        <v>220</v>
      </c>
      <c r="SF77" s="5" t="s">
        <v>220</v>
      </c>
      <c r="SG77" s="5" t="s">
        <v>220</v>
      </c>
      <c r="SH77" s="5" t="s">
        <v>220</v>
      </c>
      <c r="SI77" s="5" t="s">
        <v>220</v>
      </c>
      <c r="SJ77" s="5" t="s">
        <v>220</v>
      </c>
      <c r="SK77" s="5" t="s">
        <v>220</v>
      </c>
      <c r="SL77" s="5" t="s">
        <v>220</v>
      </c>
      <c r="SM77" s="5" t="s">
        <v>220</v>
      </c>
      <c r="SN77" s="5" t="s">
        <v>220</v>
      </c>
      <c r="SO77" s="5" t="s">
        <v>220</v>
      </c>
      <c r="SP77" s="5" t="s">
        <v>220</v>
      </c>
      <c r="SQ77" s="5" t="s">
        <v>220</v>
      </c>
      <c r="SR77" s="5" t="s">
        <v>220</v>
      </c>
      <c r="SS77" s="5" t="s">
        <v>220</v>
      </c>
      <c r="ST77" s="5" t="s">
        <v>220</v>
      </c>
      <c r="SU77" s="5" t="s">
        <v>220</v>
      </c>
      <c r="SV77" s="5">
        <v>1457</v>
      </c>
      <c r="SW77" s="5">
        <v>1177</v>
      </c>
      <c r="SX77" s="5">
        <v>1364</v>
      </c>
      <c r="SY77" s="5">
        <v>1303</v>
      </c>
      <c r="SZ77" s="5">
        <v>1212</v>
      </c>
      <c r="TA77" s="5">
        <v>1357</v>
      </c>
      <c r="TB77" s="5">
        <v>1452</v>
      </c>
      <c r="TC77" s="5">
        <v>1196</v>
      </c>
      <c r="TD77" s="5">
        <v>1658</v>
      </c>
      <c r="TE77" s="5">
        <v>2471</v>
      </c>
      <c r="TF77" s="5">
        <v>3036</v>
      </c>
      <c r="TG77" s="5">
        <v>2413</v>
      </c>
      <c r="TH77" s="5">
        <v>2502</v>
      </c>
      <c r="TI77" s="5">
        <v>2459</v>
      </c>
      <c r="TJ77" s="5" t="s">
        <v>220</v>
      </c>
      <c r="TK77" s="5" t="s">
        <v>220</v>
      </c>
      <c r="TL77" s="5" t="s">
        <v>220</v>
      </c>
      <c r="TM77" s="5" t="s">
        <v>220</v>
      </c>
      <c r="TN77" s="5" t="s">
        <v>220</v>
      </c>
      <c r="TO77" s="5" t="s">
        <v>220</v>
      </c>
      <c r="TP77" s="5" t="s">
        <v>220</v>
      </c>
      <c r="TQ77" s="5" t="s">
        <v>220</v>
      </c>
      <c r="TR77" s="5" t="s">
        <v>220</v>
      </c>
      <c r="TS77" s="5" t="s">
        <v>220</v>
      </c>
      <c r="TT77" s="5" t="s">
        <v>220</v>
      </c>
      <c r="TU77" s="5" t="s">
        <v>220</v>
      </c>
      <c r="TV77" s="5" t="s">
        <v>220</v>
      </c>
      <c r="TW77" s="5" t="s">
        <v>220</v>
      </c>
      <c r="TX77" s="5" t="s">
        <v>220</v>
      </c>
      <c r="TY77" s="5" t="s">
        <v>220</v>
      </c>
      <c r="TZ77" s="5" t="s">
        <v>220</v>
      </c>
      <c r="UA77" s="5" t="s">
        <v>220</v>
      </c>
      <c r="UB77" s="5">
        <v>184</v>
      </c>
      <c r="UC77" s="5">
        <v>226</v>
      </c>
      <c r="UD77" s="5">
        <v>173</v>
      </c>
      <c r="UE77" s="5">
        <v>177</v>
      </c>
      <c r="UF77" s="5">
        <v>143</v>
      </c>
      <c r="UG77" s="5">
        <v>153</v>
      </c>
      <c r="UH77" s="5">
        <v>156</v>
      </c>
      <c r="UI77" s="5">
        <v>106</v>
      </c>
      <c r="UJ77" s="5">
        <v>127</v>
      </c>
      <c r="UK77" s="5">
        <v>111</v>
      </c>
      <c r="UL77" s="5">
        <v>102</v>
      </c>
      <c r="UM77" s="5">
        <v>82</v>
      </c>
      <c r="UN77" s="5">
        <v>0</v>
      </c>
      <c r="UO77" s="5">
        <v>0</v>
      </c>
      <c r="UP77" s="5" t="s">
        <v>220</v>
      </c>
      <c r="UQ77" s="5" t="s">
        <v>220</v>
      </c>
      <c r="UR77" s="5" t="s">
        <v>220</v>
      </c>
      <c r="US77" s="5" t="s">
        <v>220</v>
      </c>
      <c r="UT77" s="5" t="s">
        <v>220</v>
      </c>
      <c r="UU77" s="5" t="s">
        <v>220</v>
      </c>
      <c r="UV77" s="5" t="s">
        <v>220</v>
      </c>
      <c r="UW77" s="5" t="s">
        <v>220</v>
      </c>
      <c r="UX77" s="5" t="s">
        <v>220</v>
      </c>
      <c r="UY77" s="5" t="s">
        <v>220</v>
      </c>
      <c r="UZ77" s="5" t="s">
        <v>220</v>
      </c>
      <c r="VA77" s="5" t="s">
        <v>220</v>
      </c>
      <c r="VB77" s="5" t="s">
        <v>220</v>
      </c>
      <c r="VC77" s="5" t="s">
        <v>220</v>
      </c>
      <c r="VD77" s="5" t="s">
        <v>220</v>
      </c>
      <c r="VE77" s="5" t="s">
        <v>220</v>
      </c>
      <c r="VF77" s="5" t="s">
        <v>220</v>
      </c>
      <c r="VG77" s="5" t="s">
        <v>220</v>
      </c>
      <c r="VH77" s="5">
        <v>21993</v>
      </c>
      <c r="VI77" s="5">
        <v>20097</v>
      </c>
      <c r="VJ77" s="5">
        <v>18739</v>
      </c>
      <c r="VK77" s="5">
        <v>19511</v>
      </c>
      <c r="VL77" s="5">
        <v>17938</v>
      </c>
      <c r="VM77" s="5">
        <v>18215</v>
      </c>
      <c r="VN77" s="5">
        <v>17840</v>
      </c>
      <c r="VO77" s="5">
        <v>17238</v>
      </c>
      <c r="VP77" s="5">
        <v>17804</v>
      </c>
      <c r="VQ77" s="5">
        <v>15778</v>
      </c>
      <c r="VR77" s="5">
        <v>13211</v>
      </c>
      <c r="VS77" s="5">
        <v>16098</v>
      </c>
      <c r="VT77" s="5">
        <v>11687</v>
      </c>
      <c r="VU77" s="5">
        <v>9918</v>
      </c>
      <c r="VV77" s="5" t="s">
        <v>220</v>
      </c>
      <c r="VW77" s="5" t="s">
        <v>220</v>
      </c>
      <c r="VX77" s="5" t="s">
        <v>220</v>
      </c>
      <c r="VY77" s="5" t="s">
        <v>220</v>
      </c>
      <c r="VZ77" s="5" t="s">
        <v>220</v>
      </c>
      <c r="WA77" s="5" t="s">
        <v>220</v>
      </c>
      <c r="WB77" s="5" t="s">
        <v>220</v>
      </c>
      <c r="WC77" s="5" t="s">
        <v>220</v>
      </c>
      <c r="WD77" s="5" t="s">
        <v>220</v>
      </c>
      <c r="WE77" s="5" t="s">
        <v>220</v>
      </c>
      <c r="WF77" s="5" t="s">
        <v>220</v>
      </c>
      <c r="WG77" s="5" t="s">
        <v>220</v>
      </c>
      <c r="WH77" s="5" t="s">
        <v>220</v>
      </c>
      <c r="WI77" s="5" t="s">
        <v>220</v>
      </c>
      <c r="WJ77" s="5" t="s">
        <v>220</v>
      </c>
      <c r="WK77" s="5" t="s">
        <v>220</v>
      </c>
      <c r="WL77" s="5" t="s">
        <v>220</v>
      </c>
      <c r="WM77" s="5" t="s">
        <v>220</v>
      </c>
      <c r="WN77" s="5">
        <v>450</v>
      </c>
      <c r="WO77" s="5">
        <v>641</v>
      </c>
      <c r="WP77" s="5">
        <v>468</v>
      </c>
      <c r="WQ77" s="5">
        <v>347</v>
      </c>
      <c r="WR77" s="5">
        <v>389</v>
      </c>
      <c r="WS77" s="5">
        <v>405</v>
      </c>
      <c r="WT77" s="5">
        <v>462</v>
      </c>
      <c r="WU77" s="5">
        <v>304</v>
      </c>
      <c r="WV77" s="5">
        <v>168</v>
      </c>
      <c r="WW77" s="5">
        <v>104</v>
      </c>
      <c r="WX77" s="5">
        <v>114</v>
      </c>
      <c r="WY77" s="5">
        <v>161</v>
      </c>
      <c r="WZ77" s="5">
        <v>167</v>
      </c>
      <c r="XA77" s="5">
        <v>194</v>
      </c>
      <c r="XB77" s="5" t="s">
        <v>220</v>
      </c>
      <c r="XC77" s="5" t="s">
        <v>220</v>
      </c>
      <c r="XD77" s="5" t="s">
        <v>220</v>
      </c>
      <c r="XE77" s="5" t="s">
        <v>220</v>
      </c>
      <c r="XF77" s="5" t="s">
        <v>220</v>
      </c>
      <c r="XG77" s="5" t="s">
        <v>220</v>
      </c>
      <c r="XH77" s="5" t="s">
        <v>220</v>
      </c>
      <c r="XI77" s="5" t="s">
        <v>220</v>
      </c>
      <c r="XJ77" s="5" t="s">
        <v>220</v>
      </c>
      <c r="XK77" s="5" t="s">
        <v>220</v>
      </c>
      <c r="XL77" s="5" t="s">
        <v>220</v>
      </c>
      <c r="XM77" s="5" t="s">
        <v>220</v>
      </c>
      <c r="XN77" s="5" t="s">
        <v>220</v>
      </c>
      <c r="XO77" s="5" t="s">
        <v>220</v>
      </c>
      <c r="XP77" s="5" t="s">
        <v>220</v>
      </c>
      <c r="XQ77" s="5" t="s">
        <v>220</v>
      </c>
      <c r="XR77" s="5" t="s">
        <v>220</v>
      </c>
      <c r="XS77" s="2">
        <v>8287</v>
      </c>
      <c r="XT77" s="3" t="s">
        <v>222</v>
      </c>
      <c r="XU77" s="3" t="s">
        <v>222</v>
      </c>
      <c r="XV77" s="3" t="s">
        <v>222</v>
      </c>
      <c r="XW77" s="3" t="s">
        <v>221</v>
      </c>
      <c r="XX77" s="3" t="s">
        <v>222</v>
      </c>
      <c r="XY77" s="3" t="s">
        <v>222</v>
      </c>
      <c r="XZ77" s="3" t="s">
        <v>267</v>
      </c>
    </row>
    <row r="78" spans="1:650" x14ac:dyDescent="0.3">
      <c r="A78" s="1" t="s">
        <v>76</v>
      </c>
      <c r="B78" s="2">
        <v>4057001</v>
      </c>
      <c r="C78" s="5" t="s">
        <v>220</v>
      </c>
      <c r="D78" s="5">
        <v>0</v>
      </c>
      <c r="E78" s="5">
        <v>0</v>
      </c>
      <c r="F78" s="5">
        <v>0</v>
      </c>
      <c r="G78" s="5">
        <v>0</v>
      </c>
      <c r="H78" s="5">
        <v>0</v>
      </c>
      <c r="I78" s="5">
        <v>0</v>
      </c>
      <c r="J78" s="5">
        <v>0</v>
      </c>
      <c r="K78" s="5">
        <v>0</v>
      </c>
      <c r="L78" s="5">
        <v>0</v>
      </c>
      <c r="M78" s="5">
        <v>0</v>
      </c>
      <c r="N78" s="5">
        <v>0</v>
      </c>
      <c r="O78" s="5">
        <v>0</v>
      </c>
      <c r="P78" s="5">
        <v>0</v>
      </c>
      <c r="Q78" s="5">
        <v>0</v>
      </c>
      <c r="R78" s="5">
        <v>0</v>
      </c>
      <c r="S78" s="5">
        <v>0</v>
      </c>
      <c r="T78" s="5">
        <v>0</v>
      </c>
      <c r="U78" s="5">
        <v>0</v>
      </c>
      <c r="V78" s="5">
        <v>0</v>
      </c>
      <c r="W78" s="5">
        <v>0</v>
      </c>
      <c r="X78" s="5">
        <v>0</v>
      </c>
      <c r="Y78" s="5">
        <v>0</v>
      </c>
      <c r="Z78" s="5">
        <v>0</v>
      </c>
      <c r="AA78" s="5">
        <v>0</v>
      </c>
      <c r="AB78" s="5">
        <v>0</v>
      </c>
      <c r="AC78" s="5">
        <v>0</v>
      </c>
      <c r="AD78" s="5">
        <v>0</v>
      </c>
      <c r="AE78" s="5">
        <v>0</v>
      </c>
      <c r="AF78" s="5">
        <v>0</v>
      </c>
      <c r="AG78" s="5">
        <v>0</v>
      </c>
      <c r="AH78" s="5">
        <v>0</v>
      </c>
      <c r="AI78" s="5" t="s">
        <v>220</v>
      </c>
      <c r="AJ78" s="5">
        <v>22666</v>
      </c>
      <c r="AK78" s="5">
        <v>26822</v>
      </c>
      <c r="AL78" s="5">
        <v>24338</v>
      </c>
      <c r="AM78" s="5">
        <v>31842</v>
      </c>
      <c r="AN78" s="5">
        <v>42008</v>
      </c>
      <c r="AO78" s="5">
        <v>38763</v>
      </c>
      <c r="AP78" s="5">
        <v>55634</v>
      </c>
      <c r="AQ78" s="5">
        <v>47710</v>
      </c>
      <c r="AR78" s="5">
        <v>36577</v>
      </c>
      <c r="AS78" s="5">
        <v>48287</v>
      </c>
      <c r="AT78" s="5">
        <v>30759</v>
      </c>
      <c r="AU78" s="5">
        <v>29578</v>
      </c>
      <c r="AV78" s="5">
        <v>20435</v>
      </c>
      <c r="AW78" s="5">
        <v>19111</v>
      </c>
      <c r="AX78" s="5">
        <v>65293</v>
      </c>
      <c r="AY78" s="5">
        <v>13838</v>
      </c>
      <c r="AZ78" s="5">
        <v>16165</v>
      </c>
      <c r="BA78" s="5">
        <v>6223</v>
      </c>
      <c r="BB78" s="5">
        <v>7591</v>
      </c>
      <c r="BC78" s="5">
        <v>5514</v>
      </c>
      <c r="BD78" s="5">
        <v>8325</v>
      </c>
      <c r="BE78" s="5">
        <v>6219</v>
      </c>
      <c r="BF78" s="5">
        <v>8998</v>
      </c>
      <c r="BG78" s="5">
        <v>10112</v>
      </c>
      <c r="BH78" s="5">
        <v>16677</v>
      </c>
      <c r="BI78" s="5">
        <v>10265</v>
      </c>
      <c r="BJ78" s="5">
        <v>8129</v>
      </c>
      <c r="BK78" s="5">
        <v>4367</v>
      </c>
      <c r="BL78" s="5">
        <v>4133</v>
      </c>
      <c r="BM78" s="5">
        <v>9372</v>
      </c>
      <c r="BN78" s="5">
        <v>13286</v>
      </c>
      <c r="BO78" s="5" t="s">
        <v>220</v>
      </c>
      <c r="BP78" s="5">
        <v>173873</v>
      </c>
      <c r="BQ78" s="5">
        <v>72397</v>
      </c>
      <c r="BR78" s="5">
        <v>54466</v>
      </c>
      <c r="BS78" s="5">
        <v>50686</v>
      </c>
      <c r="BT78" s="5">
        <v>52271</v>
      </c>
      <c r="BU78" s="5">
        <v>81474</v>
      </c>
      <c r="BV78" s="5">
        <v>68696</v>
      </c>
      <c r="BW78" s="5">
        <v>18043</v>
      </c>
      <c r="BX78" s="5">
        <v>59202</v>
      </c>
      <c r="BY78" s="5">
        <v>27392</v>
      </c>
      <c r="BZ78" s="5">
        <v>13911</v>
      </c>
      <c r="CA78" s="5">
        <v>9931</v>
      </c>
      <c r="CB78" s="5">
        <v>28457</v>
      </c>
      <c r="CC78" s="5">
        <v>11362</v>
      </c>
      <c r="CD78" s="5">
        <v>13400</v>
      </c>
      <c r="CE78" s="5">
        <v>6767</v>
      </c>
      <c r="CF78" s="5">
        <v>24839</v>
      </c>
      <c r="CG78" s="5">
        <v>10892</v>
      </c>
      <c r="CH78" s="5">
        <v>19276</v>
      </c>
      <c r="CI78" s="5">
        <v>20343</v>
      </c>
      <c r="CJ78" s="5">
        <v>11569</v>
      </c>
      <c r="CK78" s="5">
        <v>25363</v>
      </c>
      <c r="CL78" s="5">
        <v>27534</v>
      </c>
      <c r="CM78" s="5">
        <v>49852</v>
      </c>
      <c r="CN78" s="5">
        <v>38907</v>
      </c>
      <c r="CO78" s="5">
        <v>30685</v>
      </c>
      <c r="CP78" s="5">
        <v>20520</v>
      </c>
      <c r="CQ78" s="5">
        <v>18070</v>
      </c>
      <c r="CR78" s="5">
        <v>59991</v>
      </c>
      <c r="CS78" s="5">
        <v>17953</v>
      </c>
      <c r="CT78" s="5">
        <v>9048</v>
      </c>
      <c r="CU78" s="5" t="s">
        <v>220</v>
      </c>
      <c r="CV78" s="5">
        <v>121632</v>
      </c>
      <c r="CW78" s="5">
        <v>142278</v>
      </c>
      <c r="CX78" s="5">
        <v>135186</v>
      </c>
      <c r="CY78" s="5">
        <v>140426</v>
      </c>
      <c r="CZ78" s="5">
        <v>140716</v>
      </c>
      <c r="DA78" s="5">
        <v>115327</v>
      </c>
      <c r="DB78" s="5">
        <v>95088</v>
      </c>
      <c r="DC78" s="5">
        <v>74354</v>
      </c>
      <c r="DD78" s="5">
        <v>61241</v>
      </c>
      <c r="DE78" s="5">
        <v>50360</v>
      </c>
      <c r="DF78" s="5">
        <v>39786</v>
      </c>
      <c r="DG78" s="5">
        <v>52532</v>
      </c>
      <c r="DH78" s="5">
        <v>47495</v>
      </c>
      <c r="DI78" s="5">
        <v>58957</v>
      </c>
      <c r="DJ78" s="5">
        <v>56320</v>
      </c>
      <c r="DK78" s="5">
        <v>37075</v>
      </c>
      <c r="DL78" s="5">
        <v>35783</v>
      </c>
      <c r="DM78" s="5">
        <v>61467</v>
      </c>
      <c r="DN78" s="5">
        <v>41211</v>
      </c>
      <c r="DO78" s="5">
        <v>27011</v>
      </c>
      <c r="DP78" s="5">
        <v>74533</v>
      </c>
      <c r="DQ78" s="5">
        <v>38687</v>
      </c>
      <c r="DR78" s="5">
        <v>51049</v>
      </c>
      <c r="DS78" s="5">
        <v>55149</v>
      </c>
      <c r="DT78" s="5">
        <v>50106</v>
      </c>
      <c r="DU78" s="5">
        <v>57997</v>
      </c>
      <c r="DV78" s="5">
        <v>46322</v>
      </c>
      <c r="DW78" s="5">
        <v>26106</v>
      </c>
      <c r="DX78" s="5">
        <v>41670</v>
      </c>
      <c r="DY78" s="5">
        <v>26162</v>
      </c>
      <c r="DZ78" s="5">
        <v>23078</v>
      </c>
      <c r="EA78" s="5" t="s">
        <v>220</v>
      </c>
      <c r="EB78" s="5">
        <v>23249</v>
      </c>
      <c r="EC78" s="5">
        <v>35257</v>
      </c>
      <c r="ED78" s="5">
        <v>27304</v>
      </c>
      <c r="EE78" s="5">
        <v>44051</v>
      </c>
      <c r="EF78" s="5">
        <v>35513</v>
      </c>
      <c r="EG78" s="5">
        <v>37256</v>
      </c>
      <c r="EH78" s="5">
        <v>36560</v>
      </c>
      <c r="EI78" s="5">
        <v>30569</v>
      </c>
      <c r="EJ78" s="5">
        <v>18965</v>
      </c>
      <c r="EK78" s="5">
        <v>154928</v>
      </c>
      <c r="EL78" s="5">
        <v>12002</v>
      </c>
      <c r="EM78" s="5">
        <v>14054</v>
      </c>
      <c r="EN78" s="5">
        <v>34651</v>
      </c>
      <c r="EO78" s="5">
        <v>20101</v>
      </c>
      <c r="EP78" s="5">
        <v>11564</v>
      </c>
      <c r="EQ78" s="5">
        <v>12932</v>
      </c>
      <c r="ER78" s="5">
        <v>9428</v>
      </c>
      <c r="ES78" s="5">
        <v>9376</v>
      </c>
      <c r="ET78" s="5">
        <v>6949</v>
      </c>
      <c r="EU78" s="5">
        <v>6030</v>
      </c>
      <c r="EV78" s="5">
        <v>10767</v>
      </c>
      <c r="EW78" s="5">
        <v>10703</v>
      </c>
      <c r="EX78" s="5">
        <v>11410</v>
      </c>
      <c r="EY78" s="5">
        <v>9061</v>
      </c>
      <c r="EZ78" s="5">
        <v>6463</v>
      </c>
      <c r="FA78" s="5">
        <v>14071</v>
      </c>
      <c r="FB78" s="5">
        <v>8649</v>
      </c>
      <c r="FC78" s="5">
        <v>6261</v>
      </c>
      <c r="FD78" s="5">
        <v>4972</v>
      </c>
      <c r="FE78" s="5">
        <v>7901</v>
      </c>
      <c r="FF78" s="5">
        <v>5267</v>
      </c>
      <c r="FG78" s="5" t="s">
        <v>220</v>
      </c>
      <c r="FH78" s="5">
        <v>0</v>
      </c>
      <c r="FI78" s="5">
        <v>0</v>
      </c>
      <c r="FJ78" s="5">
        <v>0</v>
      </c>
      <c r="FK78" s="5">
        <v>0</v>
      </c>
      <c r="FL78" s="5">
        <v>0</v>
      </c>
      <c r="FM78" s="5">
        <v>0</v>
      </c>
      <c r="FN78" s="5">
        <v>0</v>
      </c>
      <c r="FO78" s="5">
        <v>0</v>
      </c>
      <c r="FP78" s="5">
        <v>0</v>
      </c>
      <c r="FQ78" s="5">
        <v>0</v>
      </c>
      <c r="FR78" s="5">
        <v>0</v>
      </c>
      <c r="FS78" s="5">
        <v>0</v>
      </c>
      <c r="FT78" s="5">
        <v>0</v>
      </c>
      <c r="FU78" s="5" t="s">
        <v>220</v>
      </c>
      <c r="FV78" s="5" t="s">
        <v>220</v>
      </c>
      <c r="FW78" s="5" t="s">
        <v>220</v>
      </c>
      <c r="FX78" s="5" t="s">
        <v>220</v>
      </c>
      <c r="FY78" s="5" t="s">
        <v>220</v>
      </c>
      <c r="FZ78" s="5" t="s">
        <v>220</v>
      </c>
      <c r="GA78" s="5" t="s">
        <v>220</v>
      </c>
      <c r="GB78" s="5" t="s">
        <v>220</v>
      </c>
      <c r="GC78" s="5" t="s">
        <v>220</v>
      </c>
      <c r="GD78" s="5" t="s">
        <v>220</v>
      </c>
      <c r="GE78" s="5" t="s">
        <v>220</v>
      </c>
      <c r="GF78" s="5" t="s">
        <v>220</v>
      </c>
      <c r="GG78" s="5" t="s">
        <v>220</v>
      </c>
      <c r="GH78" s="5" t="s">
        <v>220</v>
      </c>
      <c r="GI78" s="5" t="s">
        <v>220</v>
      </c>
      <c r="GJ78" s="5" t="s">
        <v>220</v>
      </c>
      <c r="GK78" s="5" t="s">
        <v>220</v>
      </c>
      <c r="GL78" s="5" t="s">
        <v>220</v>
      </c>
      <c r="GM78" s="5" t="s">
        <v>220</v>
      </c>
      <c r="GN78" s="5">
        <v>341420</v>
      </c>
      <c r="GO78" s="5">
        <v>276754</v>
      </c>
      <c r="GP78" s="5">
        <v>241295</v>
      </c>
      <c r="GQ78" s="5">
        <v>267005</v>
      </c>
      <c r="GR78" s="5">
        <v>270509</v>
      </c>
      <c r="GS78" s="5">
        <v>272820</v>
      </c>
      <c r="GT78" s="5">
        <v>255979</v>
      </c>
      <c r="GU78" s="5">
        <v>170675</v>
      </c>
      <c r="GV78" s="5">
        <v>175986</v>
      </c>
      <c r="GW78" s="5">
        <v>280967</v>
      </c>
      <c r="GX78" s="5">
        <v>96458</v>
      </c>
      <c r="GY78" s="5">
        <v>106095</v>
      </c>
      <c r="GZ78" s="5">
        <v>131038</v>
      </c>
      <c r="HA78" s="5">
        <v>109530</v>
      </c>
      <c r="HB78" s="5">
        <v>146577</v>
      </c>
      <c r="HC78" s="5">
        <v>70613</v>
      </c>
      <c r="HD78" s="5">
        <v>86214</v>
      </c>
      <c r="HE78" s="5">
        <v>87959</v>
      </c>
      <c r="HF78" s="5">
        <v>75026</v>
      </c>
      <c r="HG78" s="5">
        <v>58898</v>
      </c>
      <c r="HH78" s="5">
        <v>105194</v>
      </c>
      <c r="HI78" s="5">
        <v>80972</v>
      </c>
      <c r="HJ78" s="5">
        <v>98991</v>
      </c>
      <c r="HK78" s="5">
        <v>124175</v>
      </c>
      <c r="HL78" s="5">
        <v>112153</v>
      </c>
      <c r="HM78" s="5">
        <v>113018</v>
      </c>
      <c r="HN78" s="5">
        <v>83620</v>
      </c>
      <c r="HO78" s="5">
        <v>54803</v>
      </c>
      <c r="HP78" s="5">
        <v>110766</v>
      </c>
      <c r="HQ78" s="5">
        <v>61389</v>
      </c>
      <c r="HR78" s="5">
        <v>50679</v>
      </c>
      <c r="HS78" s="5" t="s">
        <v>220</v>
      </c>
      <c r="HT78" s="5">
        <v>1056459</v>
      </c>
      <c r="HU78" s="5">
        <v>897972</v>
      </c>
      <c r="HV78" s="5">
        <v>775974</v>
      </c>
      <c r="HW78" s="5">
        <v>940605</v>
      </c>
      <c r="HX78" s="5">
        <v>1397465</v>
      </c>
      <c r="HY78" s="5">
        <v>1418023</v>
      </c>
      <c r="HZ78" s="5">
        <v>1521500</v>
      </c>
      <c r="IA78" s="5">
        <v>1469099</v>
      </c>
      <c r="IB78" s="5">
        <v>1080713</v>
      </c>
      <c r="IC78" s="5">
        <v>860867</v>
      </c>
      <c r="ID78" s="5">
        <v>1372810</v>
      </c>
      <c r="IE78" s="5">
        <v>922128</v>
      </c>
      <c r="IF78" s="5">
        <v>899617</v>
      </c>
      <c r="IG78" s="5">
        <v>782099</v>
      </c>
      <c r="IH78" s="5">
        <v>651530</v>
      </c>
      <c r="II78" s="5">
        <v>578627</v>
      </c>
      <c r="IJ78" s="5">
        <v>494482</v>
      </c>
      <c r="IK78" s="5">
        <v>521046</v>
      </c>
      <c r="IL78" s="5">
        <v>520253</v>
      </c>
      <c r="IM78" s="5">
        <v>393838</v>
      </c>
      <c r="IN78" s="5">
        <v>381194</v>
      </c>
      <c r="IO78" s="5">
        <v>439047</v>
      </c>
      <c r="IP78" s="5">
        <v>428222</v>
      </c>
      <c r="IQ78" s="5">
        <v>393050</v>
      </c>
      <c r="IR78" s="5">
        <v>370272</v>
      </c>
      <c r="IS78" s="5">
        <v>386068</v>
      </c>
      <c r="IT78" s="5">
        <v>317451</v>
      </c>
      <c r="IU78" s="5">
        <v>304443</v>
      </c>
      <c r="IV78" s="5">
        <v>305888</v>
      </c>
      <c r="IW78" s="5">
        <v>239069</v>
      </c>
      <c r="IX78" s="5">
        <v>212054</v>
      </c>
      <c r="IY78" s="5" t="s">
        <v>220</v>
      </c>
      <c r="IZ78" s="5">
        <v>36902</v>
      </c>
      <c r="JA78" s="5">
        <v>41306</v>
      </c>
      <c r="JB78" s="5">
        <v>38110</v>
      </c>
      <c r="JC78" s="5">
        <v>38304</v>
      </c>
      <c r="JD78" s="5">
        <v>39630</v>
      </c>
      <c r="JE78" s="5">
        <v>47699</v>
      </c>
      <c r="JF78" s="5">
        <v>51819</v>
      </c>
      <c r="JG78" s="5">
        <v>51442</v>
      </c>
      <c r="JH78" s="5">
        <v>45922</v>
      </c>
      <c r="JI78" s="5">
        <v>40348</v>
      </c>
      <c r="JJ78" s="5">
        <v>46590</v>
      </c>
      <c r="JK78" s="5">
        <v>41000</v>
      </c>
      <c r="JL78" s="5">
        <v>37904</v>
      </c>
      <c r="JM78" s="5">
        <v>34670</v>
      </c>
      <c r="JN78" s="5">
        <v>30171</v>
      </c>
      <c r="JO78" s="5">
        <v>24879</v>
      </c>
      <c r="JP78" s="5">
        <v>24880</v>
      </c>
      <c r="JQ78" s="5">
        <v>22521</v>
      </c>
      <c r="JR78" s="5">
        <v>24377</v>
      </c>
      <c r="JS78" s="5">
        <v>17798</v>
      </c>
      <c r="JT78" s="5">
        <v>12955</v>
      </c>
      <c r="JU78" s="5">
        <v>16673</v>
      </c>
      <c r="JV78" s="5">
        <v>16147</v>
      </c>
      <c r="JW78" s="5">
        <v>17686</v>
      </c>
      <c r="JX78" s="5">
        <v>14862</v>
      </c>
      <c r="JY78" s="5">
        <v>16345</v>
      </c>
      <c r="JZ78" s="5">
        <v>18192</v>
      </c>
      <c r="KA78" s="5">
        <v>16787</v>
      </c>
      <c r="KB78" s="5">
        <v>15319</v>
      </c>
      <c r="KC78" s="5">
        <v>13671</v>
      </c>
      <c r="KD78" s="5">
        <v>13139</v>
      </c>
      <c r="KE78" s="5" t="s">
        <v>220</v>
      </c>
      <c r="KF78" s="5">
        <v>7837</v>
      </c>
      <c r="KG78" s="5">
        <v>6952</v>
      </c>
      <c r="KH78" s="5">
        <v>7543</v>
      </c>
      <c r="KI78" s="5">
        <v>9910</v>
      </c>
      <c r="KJ78" s="5">
        <v>10159</v>
      </c>
      <c r="KK78" s="5">
        <v>9746</v>
      </c>
      <c r="KL78" s="5">
        <v>7698</v>
      </c>
      <c r="KM78" s="5">
        <v>9646</v>
      </c>
      <c r="KN78" s="5">
        <v>6352</v>
      </c>
      <c r="KO78" s="5">
        <v>5767</v>
      </c>
      <c r="KP78" s="5">
        <v>5231</v>
      </c>
      <c r="KQ78" s="5">
        <v>4520</v>
      </c>
      <c r="KR78" s="5">
        <v>4236</v>
      </c>
      <c r="KS78" s="5">
        <v>3971</v>
      </c>
      <c r="KT78" s="5">
        <v>3532</v>
      </c>
      <c r="KU78" s="5">
        <v>3275</v>
      </c>
      <c r="KV78" s="5">
        <v>2809</v>
      </c>
      <c r="KW78" s="5">
        <v>3421</v>
      </c>
      <c r="KX78" s="5">
        <v>3023</v>
      </c>
      <c r="KY78" s="5">
        <v>3136</v>
      </c>
      <c r="KZ78" s="5">
        <v>4228</v>
      </c>
      <c r="LA78" s="5">
        <v>3631</v>
      </c>
      <c r="LB78" s="5">
        <v>3320</v>
      </c>
      <c r="LC78" s="5">
        <v>3720</v>
      </c>
      <c r="LD78" s="5">
        <v>3931</v>
      </c>
      <c r="LE78" s="5">
        <v>3518</v>
      </c>
      <c r="LF78" s="5">
        <v>3313</v>
      </c>
      <c r="LG78" s="5">
        <v>3572</v>
      </c>
      <c r="LH78" s="5">
        <v>2515</v>
      </c>
      <c r="LI78" s="5">
        <v>2543</v>
      </c>
      <c r="LJ78" s="5">
        <v>2497</v>
      </c>
      <c r="LK78" s="5" t="s">
        <v>220</v>
      </c>
      <c r="LL78" s="5">
        <v>8455</v>
      </c>
      <c r="LM78" s="5">
        <v>7764</v>
      </c>
      <c r="LN78" s="5">
        <v>7876</v>
      </c>
      <c r="LO78" s="5">
        <v>8384</v>
      </c>
      <c r="LP78" s="5">
        <v>7351</v>
      </c>
      <c r="LQ78" s="5">
        <v>8692</v>
      </c>
      <c r="LR78" s="5">
        <v>7533</v>
      </c>
      <c r="LS78" s="5">
        <v>8188</v>
      </c>
      <c r="LT78" s="5">
        <v>9995</v>
      </c>
      <c r="LU78" s="5">
        <v>7031</v>
      </c>
      <c r="LV78" s="5">
        <v>5713</v>
      </c>
      <c r="LW78" s="5">
        <v>5845</v>
      </c>
      <c r="LX78" s="5">
        <v>5253</v>
      </c>
      <c r="LY78" s="5">
        <v>3861</v>
      </c>
      <c r="LZ78" s="5">
        <v>4574</v>
      </c>
      <c r="MA78" s="5">
        <v>3714</v>
      </c>
      <c r="MB78" s="5">
        <v>3890</v>
      </c>
      <c r="MC78" s="5">
        <v>3464</v>
      </c>
      <c r="MD78" s="5">
        <v>4031</v>
      </c>
      <c r="ME78" s="5">
        <v>3490</v>
      </c>
      <c r="MF78" s="5">
        <v>3562</v>
      </c>
      <c r="MG78" s="5">
        <v>3560</v>
      </c>
      <c r="MH78" s="5">
        <v>5347</v>
      </c>
      <c r="MI78" s="5">
        <v>4296</v>
      </c>
      <c r="MJ78" s="5">
        <v>4645</v>
      </c>
      <c r="MK78" s="5">
        <v>3469</v>
      </c>
      <c r="ML78" s="5">
        <v>3574</v>
      </c>
      <c r="MM78" s="5">
        <v>2976</v>
      </c>
      <c r="MN78" s="5">
        <v>2011</v>
      </c>
      <c r="MO78" s="5">
        <v>1844</v>
      </c>
      <c r="MP78" s="5">
        <v>2311</v>
      </c>
      <c r="MQ78" s="5" t="s">
        <v>220</v>
      </c>
      <c r="MR78" s="5">
        <v>0</v>
      </c>
      <c r="MS78" s="5">
        <v>0</v>
      </c>
      <c r="MT78" s="5">
        <v>0</v>
      </c>
      <c r="MU78" s="5">
        <v>0</v>
      </c>
      <c r="MV78" s="5">
        <v>0</v>
      </c>
      <c r="MW78" s="5">
        <v>0</v>
      </c>
      <c r="MX78" s="5">
        <v>0</v>
      </c>
      <c r="MY78" s="5">
        <v>0</v>
      </c>
      <c r="MZ78" s="5">
        <v>0</v>
      </c>
      <c r="NA78" s="5">
        <v>0</v>
      </c>
      <c r="NB78" s="5">
        <v>0</v>
      </c>
      <c r="NC78" s="5">
        <v>0</v>
      </c>
      <c r="ND78" s="5">
        <v>0</v>
      </c>
      <c r="NE78" s="5" t="s">
        <v>220</v>
      </c>
      <c r="NF78" s="5" t="s">
        <v>220</v>
      </c>
      <c r="NG78" s="5" t="s">
        <v>220</v>
      </c>
      <c r="NH78" s="5" t="s">
        <v>220</v>
      </c>
      <c r="NI78" s="5" t="s">
        <v>220</v>
      </c>
      <c r="NJ78" s="5" t="s">
        <v>220</v>
      </c>
      <c r="NK78" s="5" t="s">
        <v>220</v>
      </c>
      <c r="NL78" s="5" t="s">
        <v>220</v>
      </c>
      <c r="NM78" s="5" t="s">
        <v>220</v>
      </c>
      <c r="NN78" s="5" t="s">
        <v>220</v>
      </c>
      <c r="NO78" s="5" t="s">
        <v>220</v>
      </c>
      <c r="NP78" s="5" t="s">
        <v>220</v>
      </c>
      <c r="NQ78" s="5" t="s">
        <v>220</v>
      </c>
      <c r="NR78" s="5" t="s">
        <v>220</v>
      </c>
      <c r="NS78" s="5" t="s">
        <v>220</v>
      </c>
      <c r="NT78" s="5" t="s">
        <v>220</v>
      </c>
      <c r="NU78" s="5" t="s">
        <v>220</v>
      </c>
      <c r="NV78" s="5" t="s">
        <v>220</v>
      </c>
      <c r="NW78" s="5" t="s">
        <v>220</v>
      </c>
      <c r="NX78" s="5">
        <v>0</v>
      </c>
      <c r="NY78" s="5">
        <v>0</v>
      </c>
      <c r="NZ78" s="5">
        <v>0</v>
      </c>
      <c r="OA78" s="5">
        <v>0</v>
      </c>
      <c r="OB78" s="5">
        <v>0</v>
      </c>
      <c r="OC78" s="5">
        <v>0</v>
      </c>
      <c r="OD78" s="5">
        <v>0</v>
      </c>
      <c r="OE78" s="5">
        <v>0</v>
      </c>
      <c r="OF78" s="5">
        <v>0</v>
      </c>
      <c r="OG78" s="5">
        <v>0</v>
      </c>
      <c r="OH78" s="5">
        <v>0</v>
      </c>
      <c r="OI78" s="5">
        <v>0</v>
      </c>
      <c r="OJ78" s="5">
        <v>0</v>
      </c>
      <c r="OK78" s="5" t="s">
        <v>220</v>
      </c>
      <c r="OL78" s="5" t="s">
        <v>220</v>
      </c>
      <c r="OM78" s="5" t="s">
        <v>220</v>
      </c>
      <c r="ON78" s="5" t="s">
        <v>220</v>
      </c>
      <c r="OO78" s="5" t="s">
        <v>220</v>
      </c>
      <c r="OP78" s="5" t="s">
        <v>220</v>
      </c>
      <c r="OQ78" s="5" t="s">
        <v>220</v>
      </c>
      <c r="OR78" s="5" t="s">
        <v>220</v>
      </c>
      <c r="OS78" s="5" t="s">
        <v>220</v>
      </c>
      <c r="OT78" s="5" t="s">
        <v>220</v>
      </c>
      <c r="OU78" s="5" t="s">
        <v>220</v>
      </c>
      <c r="OV78" s="5" t="s">
        <v>220</v>
      </c>
      <c r="OW78" s="5" t="s">
        <v>220</v>
      </c>
      <c r="OX78" s="5" t="s">
        <v>220</v>
      </c>
      <c r="OY78" s="5" t="s">
        <v>220</v>
      </c>
      <c r="OZ78" s="5" t="s">
        <v>220</v>
      </c>
      <c r="PA78" s="5" t="s">
        <v>220</v>
      </c>
      <c r="PB78" s="5" t="s">
        <v>220</v>
      </c>
      <c r="PC78" s="5" t="s">
        <v>220</v>
      </c>
      <c r="PD78" s="5">
        <v>25456</v>
      </c>
      <c r="PE78" s="5">
        <v>24060</v>
      </c>
      <c r="PF78" s="5">
        <v>25511</v>
      </c>
      <c r="PG78" s="5">
        <v>26769</v>
      </c>
      <c r="PH78" s="5">
        <v>27169</v>
      </c>
      <c r="PI78" s="5">
        <v>21224</v>
      </c>
      <c r="PJ78" s="5">
        <v>17936</v>
      </c>
      <c r="PK78" s="5">
        <v>15916</v>
      </c>
      <c r="PL78" s="5">
        <v>13622</v>
      </c>
      <c r="PM78" s="5">
        <v>12427</v>
      </c>
      <c r="PN78" s="5">
        <v>11126</v>
      </c>
      <c r="PO78" s="5">
        <v>10667</v>
      </c>
      <c r="PP78" s="5">
        <v>9040</v>
      </c>
      <c r="PQ78" s="5">
        <v>9550</v>
      </c>
      <c r="PR78" s="5">
        <v>8404</v>
      </c>
      <c r="PS78" s="5">
        <v>7802</v>
      </c>
      <c r="PT78" s="5">
        <v>7669</v>
      </c>
      <c r="PU78" s="5">
        <v>8049</v>
      </c>
      <c r="PV78" s="5">
        <v>8100</v>
      </c>
      <c r="PW78" s="5">
        <v>8157</v>
      </c>
      <c r="PX78" s="5">
        <v>7132</v>
      </c>
      <c r="PY78" s="5">
        <v>7708</v>
      </c>
      <c r="PZ78" s="5">
        <v>7834</v>
      </c>
      <c r="QA78" s="5">
        <v>8345</v>
      </c>
      <c r="QB78" s="5">
        <v>7591</v>
      </c>
      <c r="QC78" s="5">
        <v>7100</v>
      </c>
      <c r="QD78" s="5">
        <v>6735</v>
      </c>
      <c r="QE78" s="5">
        <v>6325</v>
      </c>
      <c r="QF78" s="5">
        <v>5540</v>
      </c>
      <c r="QG78" s="5">
        <v>5527</v>
      </c>
      <c r="QH78" s="5">
        <v>5528</v>
      </c>
      <c r="QI78" s="5" t="s">
        <v>220</v>
      </c>
      <c r="QJ78" s="5">
        <v>23533</v>
      </c>
      <c r="QK78" s="5">
        <v>19780</v>
      </c>
      <c r="QL78" s="5">
        <v>19031</v>
      </c>
      <c r="QM78" s="5">
        <v>18922</v>
      </c>
      <c r="QN78" s="5">
        <v>18730</v>
      </c>
      <c r="QO78" s="5">
        <v>19058</v>
      </c>
      <c r="QP78" s="5">
        <v>19336</v>
      </c>
      <c r="QQ78" s="5">
        <v>20658</v>
      </c>
      <c r="QR78" s="5">
        <v>19977</v>
      </c>
      <c r="QS78" s="5">
        <v>16711</v>
      </c>
      <c r="QT78" s="5">
        <v>14733</v>
      </c>
      <c r="QU78" s="5">
        <v>14908</v>
      </c>
      <c r="QV78" s="5">
        <v>13131</v>
      </c>
      <c r="QW78" s="5">
        <v>13492</v>
      </c>
      <c r="QX78" s="5">
        <v>12597</v>
      </c>
      <c r="QY78" s="5">
        <v>9417</v>
      </c>
      <c r="QZ78" s="5">
        <v>11957</v>
      </c>
      <c r="RA78" s="5">
        <v>12435</v>
      </c>
      <c r="RB78" s="5">
        <v>14121</v>
      </c>
      <c r="RC78" s="5">
        <v>10593</v>
      </c>
      <c r="RD78" s="5">
        <v>8738</v>
      </c>
      <c r="RE78" s="5">
        <v>9734</v>
      </c>
      <c r="RF78" s="5">
        <v>8973</v>
      </c>
      <c r="RG78" s="5">
        <v>8399</v>
      </c>
      <c r="RH78" s="5">
        <v>8332</v>
      </c>
      <c r="RI78" s="5">
        <v>7852</v>
      </c>
      <c r="RJ78" s="5">
        <v>7636</v>
      </c>
      <c r="RK78" s="5">
        <v>6453</v>
      </c>
      <c r="RL78" s="5">
        <v>4861</v>
      </c>
      <c r="RM78" s="5">
        <v>4938</v>
      </c>
      <c r="RN78" s="5">
        <v>5628</v>
      </c>
      <c r="RO78" s="5" t="s">
        <v>220</v>
      </c>
      <c r="RP78" s="5">
        <v>20609</v>
      </c>
      <c r="RQ78" s="5">
        <v>21730</v>
      </c>
      <c r="RR78" s="5">
        <v>22280</v>
      </c>
      <c r="RS78" s="5">
        <v>21632</v>
      </c>
      <c r="RT78" s="5">
        <v>25726</v>
      </c>
      <c r="RU78" s="5">
        <v>33777</v>
      </c>
      <c r="RV78" s="5">
        <v>23846</v>
      </c>
      <c r="RW78" s="5">
        <v>17335</v>
      </c>
      <c r="RX78" s="5">
        <v>13436</v>
      </c>
      <c r="RY78" s="5">
        <v>14852</v>
      </c>
      <c r="RZ78" s="5">
        <v>15871</v>
      </c>
      <c r="SA78" s="5">
        <v>12255</v>
      </c>
      <c r="SB78" s="5">
        <v>12317</v>
      </c>
      <c r="SC78" s="5">
        <v>11149</v>
      </c>
      <c r="SD78" s="5">
        <v>10732</v>
      </c>
      <c r="SE78" s="5">
        <v>10055</v>
      </c>
      <c r="SF78" s="5">
        <v>9891</v>
      </c>
      <c r="SG78" s="5">
        <v>10113</v>
      </c>
      <c r="SH78" s="5">
        <v>11171</v>
      </c>
      <c r="SI78" s="5">
        <v>9346</v>
      </c>
      <c r="SJ78" s="5">
        <v>9406</v>
      </c>
      <c r="SK78" s="5">
        <v>9627</v>
      </c>
      <c r="SL78" s="5">
        <v>10249</v>
      </c>
      <c r="SM78" s="5">
        <v>9647</v>
      </c>
      <c r="SN78" s="5">
        <v>9020</v>
      </c>
      <c r="SO78" s="5">
        <v>6068</v>
      </c>
      <c r="SP78" s="5">
        <v>7419</v>
      </c>
      <c r="SQ78" s="5">
        <v>8660</v>
      </c>
      <c r="SR78" s="5">
        <v>6258</v>
      </c>
      <c r="SS78" s="5">
        <v>5841</v>
      </c>
      <c r="ST78" s="5">
        <v>6288</v>
      </c>
      <c r="SU78" s="5" t="s">
        <v>220</v>
      </c>
      <c r="SV78" s="5">
        <v>14462</v>
      </c>
      <c r="SW78" s="5">
        <v>14412</v>
      </c>
      <c r="SX78" s="5">
        <v>14686</v>
      </c>
      <c r="SY78" s="5">
        <v>15447</v>
      </c>
      <c r="SZ78" s="5">
        <v>15109</v>
      </c>
      <c r="TA78" s="5">
        <v>12392</v>
      </c>
      <c r="TB78" s="5">
        <v>10904</v>
      </c>
      <c r="TC78" s="5">
        <v>9908</v>
      </c>
      <c r="TD78" s="5">
        <v>10982</v>
      </c>
      <c r="TE78" s="5">
        <v>24020</v>
      </c>
      <c r="TF78" s="5">
        <v>31968</v>
      </c>
      <c r="TG78" s="5">
        <v>21952</v>
      </c>
      <c r="TH78" s="5">
        <v>15135</v>
      </c>
      <c r="TI78" s="5">
        <v>0</v>
      </c>
      <c r="TJ78" s="5">
        <v>0</v>
      </c>
      <c r="TK78" s="5">
        <v>0</v>
      </c>
      <c r="TL78" s="5">
        <v>0</v>
      </c>
      <c r="TM78" s="5">
        <v>0</v>
      </c>
      <c r="TN78" s="5">
        <v>0</v>
      </c>
      <c r="TO78" s="5">
        <v>0</v>
      </c>
      <c r="TP78" s="5">
        <v>0</v>
      </c>
      <c r="TQ78" s="5">
        <v>0</v>
      </c>
      <c r="TR78" s="5">
        <v>0</v>
      </c>
      <c r="TS78" s="5">
        <v>0</v>
      </c>
      <c r="TT78" s="5">
        <v>0</v>
      </c>
      <c r="TU78" s="5">
        <v>0</v>
      </c>
      <c r="TV78" s="5">
        <v>0</v>
      </c>
      <c r="TW78" s="5">
        <v>0</v>
      </c>
      <c r="TX78" s="5">
        <v>0</v>
      </c>
      <c r="TY78" s="5">
        <v>0</v>
      </c>
      <c r="TZ78" s="5">
        <v>0</v>
      </c>
      <c r="UA78" s="5" t="s">
        <v>220</v>
      </c>
      <c r="UB78" s="5">
        <v>1227</v>
      </c>
      <c r="UC78" s="5">
        <v>228</v>
      </c>
      <c r="UD78" s="5">
        <v>0</v>
      </c>
      <c r="UE78" s="5">
        <v>0</v>
      </c>
      <c r="UF78" s="5">
        <v>0</v>
      </c>
      <c r="UG78" s="5">
        <v>0</v>
      </c>
      <c r="UH78" s="5">
        <v>1299</v>
      </c>
      <c r="UI78" s="5">
        <v>927</v>
      </c>
      <c r="UJ78" s="5">
        <v>1185</v>
      </c>
      <c r="UK78" s="5">
        <v>1185</v>
      </c>
      <c r="UL78" s="5">
        <v>224</v>
      </c>
      <c r="UM78" s="5">
        <v>650</v>
      </c>
      <c r="UN78" s="5">
        <v>201</v>
      </c>
      <c r="UO78" s="5">
        <v>12289</v>
      </c>
      <c r="UP78" s="5">
        <v>10935</v>
      </c>
      <c r="UQ78" s="5">
        <v>9472</v>
      </c>
      <c r="UR78" s="5">
        <v>9886</v>
      </c>
      <c r="US78" s="5">
        <v>8557</v>
      </c>
      <c r="UT78" s="5">
        <v>9874</v>
      </c>
      <c r="UU78" s="5">
        <v>9379</v>
      </c>
      <c r="UV78" s="5">
        <v>10497</v>
      </c>
      <c r="UW78" s="5">
        <v>9272</v>
      </c>
      <c r="UX78" s="5">
        <v>5031</v>
      </c>
      <c r="UY78" s="5">
        <v>2826</v>
      </c>
      <c r="UZ78" s="5">
        <v>3070</v>
      </c>
      <c r="VA78" s="5">
        <v>3864</v>
      </c>
      <c r="VB78" s="5">
        <v>2137</v>
      </c>
      <c r="VC78" s="5">
        <v>1934</v>
      </c>
      <c r="VD78" s="5">
        <v>1709</v>
      </c>
      <c r="VE78" s="5">
        <v>1421</v>
      </c>
      <c r="VF78" s="5">
        <v>1651</v>
      </c>
      <c r="VG78" s="5" t="s">
        <v>220</v>
      </c>
      <c r="VH78" s="5">
        <v>137867</v>
      </c>
      <c r="VI78" s="5">
        <v>105836</v>
      </c>
      <c r="VJ78" s="5">
        <v>96846</v>
      </c>
      <c r="VK78" s="5">
        <v>98161</v>
      </c>
      <c r="VL78" s="5">
        <v>99159</v>
      </c>
      <c r="VM78" s="5">
        <v>87731</v>
      </c>
      <c r="VN78" s="5">
        <v>86799</v>
      </c>
      <c r="VO78" s="5">
        <v>92476</v>
      </c>
      <c r="VP78" s="5">
        <v>97347</v>
      </c>
      <c r="VQ78" s="5">
        <v>82637</v>
      </c>
      <c r="VR78" s="5">
        <v>77466</v>
      </c>
      <c r="VS78" s="5">
        <v>71007</v>
      </c>
      <c r="VT78" s="5">
        <v>60107</v>
      </c>
      <c r="VU78" s="5">
        <v>58402</v>
      </c>
      <c r="VV78" s="5">
        <v>52247</v>
      </c>
      <c r="VW78" s="5">
        <v>51663</v>
      </c>
      <c r="VX78" s="5">
        <v>33521</v>
      </c>
      <c r="VY78" s="5">
        <v>30534</v>
      </c>
      <c r="VZ78" s="5">
        <v>29385</v>
      </c>
      <c r="WA78" s="5">
        <v>43338</v>
      </c>
      <c r="WB78" s="5">
        <v>45682</v>
      </c>
      <c r="WC78" s="5">
        <v>51059</v>
      </c>
      <c r="WD78" s="5">
        <v>55691</v>
      </c>
      <c r="WE78" s="5">
        <v>55859</v>
      </c>
      <c r="WF78" s="5">
        <v>44258</v>
      </c>
      <c r="WG78" s="5">
        <v>38351</v>
      </c>
      <c r="WH78" s="5">
        <v>39678</v>
      </c>
      <c r="WI78" s="5">
        <v>38257</v>
      </c>
      <c r="WJ78" s="5">
        <v>34107</v>
      </c>
      <c r="WK78" s="5">
        <v>31130</v>
      </c>
      <c r="WL78" s="5">
        <v>31101</v>
      </c>
      <c r="WM78" s="5" t="s">
        <v>220</v>
      </c>
      <c r="WN78" s="5">
        <v>728</v>
      </c>
      <c r="WO78" s="5">
        <v>1038</v>
      </c>
      <c r="WP78" s="5">
        <v>949</v>
      </c>
      <c r="WQ78" s="5">
        <v>1040</v>
      </c>
      <c r="WR78" s="5">
        <v>803</v>
      </c>
      <c r="WS78" s="5">
        <v>1073</v>
      </c>
      <c r="WT78" s="5">
        <v>900</v>
      </c>
      <c r="WU78" s="5">
        <v>1295</v>
      </c>
      <c r="WV78" s="5">
        <v>899</v>
      </c>
      <c r="WW78" s="5">
        <v>1820</v>
      </c>
      <c r="WX78" s="5">
        <v>1634</v>
      </c>
      <c r="WY78" s="5">
        <v>454</v>
      </c>
      <c r="WZ78" s="5">
        <v>444</v>
      </c>
      <c r="XA78" s="5">
        <v>524</v>
      </c>
      <c r="XB78" s="5">
        <v>505</v>
      </c>
      <c r="XC78" s="5">
        <v>496</v>
      </c>
      <c r="XD78" s="5">
        <v>684</v>
      </c>
      <c r="XE78" s="5">
        <v>838</v>
      </c>
      <c r="XF78" s="5">
        <v>975</v>
      </c>
      <c r="XG78" s="5">
        <v>708</v>
      </c>
      <c r="XH78" s="5">
        <v>1053</v>
      </c>
      <c r="XI78" s="5">
        <v>1050</v>
      </c>
      <c r="XJ78" s="5">
        <v>1290</v>
      </c>
      <c r="XK78" s="5">
        <v>498</v>
      </c>
      <c r="XL78" s="5">
        <v>352</v>
      </c>
      <c r="XM78" s="5">
        <v>254</v>
      </c>
      <c r="XN78" s="5">
        <v>249</v>
      </c>
      <c r="XO78" s="5">
        <v>194</v>
      </c>
      <c r="XP78" s="5">
        <v>186</v>
      </c>
      <c r="XQ78" s="5">
        <v>162</v>
      </c>
      <c r="XR78" s="5">
        <v>206</v>
      </c>
      <c r="XS78" s="2">
        <v>19547</v>
      </c>
      <c r="XT78" s="3" t="s">
        <v>222</v>
      </c>
      <c r="XU78" s="3" t="s">
        <v>222</v>
      </c>
      <c r="XV78" s="3" t="s">
        <v>222</v>
      </c>
      <c r="XW78" s="3" t="s">
        <v>221</v>
      </c>
      <c r="XX78" s="3" t="s">
        <v>222</v>
      </c>
      <c r="XY78" s="3" t="s">
        <v>222</v>
      </c>
      <c r="XZ78" s="3" t="s">
        <v>267</v>
      </c>
    </row>
    <row r="79" spans="1:650" x14ac:dyDescent="0.3">
      <c r="A79" s="1" t="s">
        <v>77</v>
      </c>
      <c r="B79" s="2">
        <v>4057002</v>
      </c>
      <c r="C79" s="5">
        <v>12358</v>
      </c>
      <c r="D79" s="5">
        <v>13871</v>
      </c>
      <c r="E79" s="5">
        <v>8252</v>
      </c>
      <c r="F79" s="5">
        <v>2442</v>
      </c>
      <c r="G79" s="5">
        <v>3943</v>
      </c>
      <c r="H79" s="5">
        <v>2508</v>
      </c>
      <c r="I79" s="5">
        <v>10807</v>
      </c>
      <c r="J79" s="5">
        <v>9817</v>
      </c>
      <c r="K79" s="5">
        <v>6853</v>
      </c>
      <c r="L79" s="5">
        <v>6357</v>
      </c>
      <c r="M79" s="5">
        <v>6286</v>
      </c>
      <c r="N79" s="5">
        <v>9497</v>
      </c>
      <c r="O79" s="5">
        <v>6495</v>
      </c>
      <c r="P79" s="5">
        <v>4631</v>
      </c>
      <c r="Q79" s="5">
        <v>13949</v>
      </c>
      <c r="R79" s="5">
        <v>5332</v>
      </c>
      <c r="S79" s="5">
        <v>5458</v>
      </c>
      <c r="T79" s="5">
        <v>6506</v>
      </c>
      <c r="U79" s="5">
        <v>9398</v>
      </c>
      <c r="V79" s="5">
        <v>24565</v>
      </c>
      <c r="W79" s="5">
        <v>2194</v>
      </c>
      <c r="X79" s="5">
        <v>4130</v>
      </c>
      <c r="Y79" s="5">
        <v>19190</v>
      </c>
      <c r="Z79" s="5">
        <v>236</v>
      </c>
      <c r="AA79" s="5">
        <v>782</v>
      </c>
      <c r="AB79" s="5">
        <v>112</v>
      </c>
      <c r="AC79" s="5">
        <v>1863</v>
      </c>
      <c r="AD79" s="5">
        <v>1297</v>
      </c>
      <c r="AE79" s="5">
        <v>299</v>
      </c>
      <c r="AF79" s="5">
        <v>71</v>
      </c>
      <c r="AG79" s="5">
        <v>52</v>
      </c>
      <c r="AH79" s="5">
        <v>425</v>
      </c>
      <c r="AI79" s="5">
        <v>55474</v>
      </c>
      <c r="AJ79" s="5">
        <v>73662</v>
      </c>
      <c r="AK79" s="5">
        <v>71999</v>
      </c>
      <c r="AL79" s="5">
        <v>144783</v>
      </c>
      <c r="AM79" s="5">
        <v>151939</v>
      </c>
      <c r="AN79" s="5">
        <v>66674</v>
      </c>
      <c r="AO79" s="5">
        <v>75682</v>
      </c>
      <c r="AP79" s="5">
        <v>405428</v>
      </c>
      <c r="AQ79" s="5">
        <v>56661</v>
      </c>
      <c r="AR79" s="5">
        <v>57588</v>
      </c>
      <c r="AS79" s="5">
        <v>45678</v>
      </c>
      <c r="AT79" s="5">
        <v>109390</v>
      </c>
      <c r="AU79" s="5">
        <v>56759</v>
      </c>
      <c r="AV79" s="5">
        <v>52532</v>
      </c>
      <c r="AW79" s="5">
        <v>83896</v>
      </c>
      <c r="AX79" s="5">
        <v>26408</v>
      </c>
      <c r="AY79" s="5">
        <v>26940</v>
      </c>
      <c r="AZ79" s="5">
        <v>12737</v>
      </c>
      <c r="BA79" s="5">
        <v>65239</v>
      </c>
      <c r="BB79" s="5">
        <v>11798</v>
      </c>
      <c r="BC79" s="5">
        <v>8827</v>
      </c>
      <c r="BD79" s="5">
        <v>10866</v>
      </c>
      <c r="BE79" s="5">
        <v>13030</v>
      </c>
      <c r="BF79" s="5">
        <v>11655</v>
      </c>
      <c r="BG79" s="5">
        <v>47454</v>
      </c>
      <c r="BH79" s="5">
        <v>77315</v>
      </c>
      <c r="BI79" s="5">
        <v>15556</v>
      </c>
      <c r="BJ79" s="5">
        <v>59109</v>
      </c>
      <c r="BK79" s="5">
        <v>20667</v>
      </c>
      <c r="BL79" s="5">
        <v>22238</v>
      </c>
      <c r="BM79" s="5">
        <v>9632</v>
      </c>
      <c r="BN79" s="5">
        <v>26365</v>
      </c>
      <c r="BO79" s="5">
        <v>43687</v>
      </c>
      <c r="BP79" s="5">
        <v>45132</v>
      </c>
      <c r="BQ79" s="5">
        <v>48021</v>
      </c>
      <c r="BR79" s="5">
        <v>49498</v>
      </c>
      <c r="BS79" s="5">
        <v>66247</v>
      </c>
      <c r="BT79" s="5">
        <v>46722</v>
      </c>
      <c r="BU79" s="5">
        <v>45517</v>
      </c>
      <c r="BV79" s="5">
        <v>61341</v>
      </c>
      <c r="BW79" s="5">
        <v>26464</v>
      </c>
      <c r="BX79" s="5">
        <v>96335</v>
      </c>
      <c r="BY79" s="5">
        <v>27379</v>
      </c>
      <c r="BZ79" s="5">
        <v>62016</v>
      </c>
      <c r="CA79" s="5">
        <v>80256</v>
      </c>
      <c r="CB79" s="5">
        <v>28816</v>
      </c>
      <c r="CC79" s="5">
        <v>27229</v>
      </c>
      <c r="CD79" s="5">
        <v>35352</v>
      </c>
      <c r="CE79" s="5">
        <v>42775</v>
      </c>
      <c r="CF79" s="5">
        <v>29818</v>
      </c>
      <c r="CG79" s="5">
        <v>51489</v>
      </c>
      <c r="CH79" s="5">
        <v>10060</v>
      </c>
      <c r="CI79" s="5">
        <v>15507</v>
      </c>
      <c r="CJ79" s="5">
        <v>11886</v>
      </c>
      <c r="CK79" s="5">
        <v>11029</v>
      </c>
      <c r="CL79" s="5">
        <v>8426</v>
      </c>
      <c r="CM79" s="5">
        <v>9865</v>
      </c>
      <c r="CN79" s="5">
        <v>12697</v>
      </c>
      <c r="CO79" s="5">
        <v>4297</v>
      </c>
      <c r="CP79" s="5">
        <v>8909</v>
      </c>
      <c r="CQ79" s="5">
        <v>11425</v>
      </c>
      <c r="CR79" s="5">
        <v>4960</v>
      </c>
      <c r="CS79" s="5">
        <v>8459</v>
      </c>
      <c r="CT79" s="5">
        <v>20254</v>
      </c>
      <c r="CU79" s="5">
        <v>110063</v>
      </c>
      <c r="CV79" s="5">
        <v>104245</v>
      </c>
      <c r="CW79" s="5">
        <v>91493</v>
      </c>
      <c r="CX79" s="5">
        <v>77748</v>
      </c>
      <c r="CY79" s="5">
        <v>77325</v>
      </c>
      <c r="CZ79" s="5">
        <v>69497</v>
      </c>
      <c r="DA79" s="5">
        <v>57666</v>
      </c>
      <c r="DB79" s="5">
        <v>28734</v>
      </c>
      <c r="DC79" s="5">
        <v>68504</v>
      </c>
      <c r="DD79" s="5">
        <v>59881</v>
      </c>
      <c r="DE79" s="5">
        <v>88889</v>
      </c>
      <c r="DF79" s="5">
        <v>90972</v>
      </c>
      <c r="DG79" s="5">
        <v>92412</v>
      </c>
      <c r="DH79" s="5">
        <v>65608</v>
      </c>
      <c r="DI79" s="5">
        <v>64756</v>
      </c>
      <c r="DJ79" s="5">
        <v>56632</v>
      </c>
      <c r="DK79" s="5">
        <v>55937</v>
      </c>
      <c r="DL79" s="5">
        <v>54721</v>
      </c>
      <c r="DM79" s="5">
        <v>54151</v>
      </c>
      <c r="DN79" s="5">
        <v>31182</v>
      </c>
      <c r="DO79" s="5">
        <v>55985</v>
      </c>
      <c r="DP79" s="5">
        <v>23448</v>
      </c>
      <c r="DQ79" s="5">
        <v>31636</v>
      </c>
      <c r="DR79" s="5">
        <v>43038</v>
      </c>
      <c r="DS79" s="5">
        <v>46096</v>
      </c>
      <c r="DT79" s="5">
        <v>47097</v>
      </c>
      <c r="DU79" s="5">
        <v>43293</v>
      </c>
      <c r="DV79" s="5">
        <v>38402</v>
      </c>
      <c r="DW79" s="5">
        <v>34784</v>
      </c>
      <c r="DX79" s="5">
        <v>30156</v>
      </c>
      <c r="DY79" s="5">
        <v>28536</v>
      </c>
      <c r="DZ79" s="5">
        <v>17338</v>
      </c>
      <c r="EA79" s="5">
        <v>28342</v>
      </c>
      <c r="EB79" s="5">
        <v>31201</v>
      </c>
      <c r="EC79" s="5">
        <v>25551</v>
      </c>
      <c r="ED79" s="5">
        <v>30139</v>
      </c>
      <c r="EE79" s="5">
        <v>26492</v>
      </c>
      <c r="EF79" s="5">
        <v>34484</v>
      </c>
      <c r="EG79" s="5">
        <v>32588</v>
      </c>
      <c r="EH79" s="5">
        <v>35603</v>
      </c>
      <c r="EI79" s="5">
        <v>27571</v>
      </c>
      <c r="EJ79" s="5">
        <v>14410</v>
      </c>
      <c r="EK79" s="5">
        <v>16155</v>
      </c>
      <c r="EL79" s="5">
        <v>26895</v>
      </c>
      <c r="EM79" s="5">
        <v>23524</v>
      </c>
      <c r="EN79" s="5">
        <v>18901</v>
      </c>
      <c r="EO79" s="5">
        <v>13432</v>
      </c>
      <c r="EP79" s="5">
        <v>16685</v>
      </c>
      <c r="EQ79" s="5">
        <v>18866</v>
      </c>
      <c r="ER79" s="5">
        <v>17974</v>
      </c>
      <c r="ES79" s="5">
        <v>27392</v>
      </c>
      <c r="ET79" s="5">
        <v>11785</v>
      </c>
      <c r="EU79" s="5">
        <v>3095</v>
      </c>
      <c r="EV79" s="5">
        <v>12388</v>
      </c>
      <c r="EW79" s="5">
        <v>12214</v>
      </c>
      <c r="EX79" s="5">
        <v>7663</v>
      </c>
      <c r="EY79" s="5">
        <v>9200</v>
      </c>
      <c r="EZ79" s="5">
        <v>18309</v>
      </c>
      <c r="FA79" s="5">
        <v>6642</v>
      </c>
      <c r="FB79" s="5">
        <v>15480</v>
      </c>
      <c r="FC79" s="5">
        <v>33070</v>
      </c>
      <c r="FD79" s="5">
        <v>9431</v>
      </c>
      <c r="FE79" s="5">
        <v>5314</v>
      </c>
      <c r="FF79" s="5">
        <v>3963</v>
      </c>
      <c r="FG79" s="5">
        <v>0</v>
      </c>
      <c r="FH79" s="5">
        <v>0</v>
      </c>
      <c r="FI79" s="5">
        <v>0</v>
      </c>
      <c r="FJ79" s="5">
        <v>0</v>
      </c>
      <c r="FK79" s="5">
        <v>0</v>
      </c>
      <c r="FL79" s="5">
        <v>0</v>
      </c>
      <c r="FM79" s="5">
        <v>0</v>
      </c>
      <c r="FN79" s="5">
        <v>0</v>
      </c>
      <c r="FO79" s="5">
        <v>0</v>
      </c>
      <c r="FP79" s="5">
        <v>0</v>
      </c>
      <c r="FQ79" s="5">
        <v>0</v>
      </c>
      <c r="FR79" s="5">
        <v>0</v>
      </c>
      <c r="FS79" s="5">
        <v>0</v>
      </c>
      <c r="FT79" s="5">
        <v>0</v>
      </c>
      <c r="FU79" s="5" t="s">
        <v>220</v>
      </c>
      <c r="FV79" s="5" t="s">
        <v>220</v>
      </c>
      <c r="FW79" s="5" t="s">
        <v>220</v>
      </c>
      <c r="FX79" s="5" t="s">
        <v>220</v>
      </c>
      <c r="FY79" s="5" t="s">
        <v>220</v>
      </c>
      <c r="FZ79" s="5" t="s">
        <v>220</v>
      </c>
      <c r="GA79" s="5" t="s">
        <v>220</v>
      </c>
      <c r="GB79" s="5" t="s">
        <v>220</v>
      </c>
      <c r="GC79" s="5" t="s">
        <v>220</v>
      </c>
      <c r="GD79" s="5" t="s">
        <v>220</v>
      </c>
      <c r="GE79" s="5" t="s">
        <v>220</v>
      </c>
      <c r="GF79" s="5" t="s">
        <v>220</v>
      </c>
      <c r="GG79" s="5" t="s">
        <v>220</v>
      </c>
      <c r="GH79" s="5" t="s">
        <v>220</v>
      </c>
      <c r="GI79" s="5" t="s">
        <v>220</v>
      </c>
      <c r="GJ79" s="5" t="s">
        <v>220</v>
      </c>
      <c r="GK79" s="5" t="s">
        <v>220</v>
      </c>
      <c r="GL79" s="5" t="s">
        <v>220</v>
      </c>
      <c r="GM79" s="5">
        <v>249923</v>
      </c>
      <c r="GN79" s="5">
        <v>268111</v>
      </c>
      <c r="GO79" s="5">
        <v>245317</v>
      </c>
      <c r="GP79" s="5">
        <v>304610</v>
      </c>
      <c r="GQ79" s="5">
        <v>325946</v>
      </c>
      <c r="GR79" s="5">
        <v>219885</v>
      </c>
      <c r="GS79" s="5">
        <v>222260</v>
      </c>
      <c r="GT79" s="5">
        <v>540923</v>
      </c>
      <c r="GU79" s="5">
        <v>186053</v>
      </c>
      <c r="GV79" s="5">
        <v>234570</v>
      </c>
      <c r="GW79" s="5">
        <v>184388</v>
      </c>
      <c r="GX79" s="5">
        <v>298770</v>
      </c>
      <c r="GY79" s="5">
        <v>259446</v>
      </c>
      <c r="GZ79" s="5">
        <v>170489</v>
      </c>
      <c r="HA79" s="5">
        <v>203261</v>
      </c>
      <c r="HB79" s="5">
        <v>140409</v>
      </c>
      <c r="HC79" s="5">
        <v>149976</v>
      </c>
      <c r="HD79" s="5">
        <v>121756</v>
      </c>
      <c r="HE79" s="5">
        <v>207669</v>
      </c>
      <c r="HF79" s="5">
        <v>89390</v>
      </c>
      <c r="HG79" s="5">
        <v>85608</v>
      </c>
      <c r="HH79" s="5">
        <v>62718</v>
      </c>
      <c r="HI79" s="5">
        <v>87099</v>
      </c>
      <c r="HJ79" s="5">
        <v>71018</v>
      </c>
      <c r="HK79" s="5">
        <v>113398</v>
      </c>
      <c r="HL79" s="5">
        <v>155529</v>
      </c>
      <c r="HM79" s="5">
        <v>71651</v>
      </c>
      <c r="HN79" s="5">
        <v>123196</v>
      </c>
      <c r="HO79" s="5">
        <v>100246</v>
      </c>
      <c r="HP79" s="5">
        <v>66856</v>
      </c>
      <c r="HQ79" s="5">
        <v>51993</v>
      </c>
      <c r="HR79" s="5">
        <v>83595</v>
      </c>
      <c r="HS79" s="5">
        <v>508487</v>
      </c>
      <c r="HT79" s="5">
        <v>534313</v>
      </c>
      <c r="HU79" s="5">
        <v>511957</v>
      </c>
      <c r="HV79" s="5">
        <v>479099</v>
      </c>
      <c r="HW79" s="5">
        <v>487391</v>
      </c>
      <c r="HX79" s="5">
        <v>525301</v>
      </c>
      <c r="HY79" s="5">
        <v>455217</v>
      </c>
      <c r="HZ79" s="5">
        <v>348501</v>
      </c>
      <c r="IA79" s="5">
        <v>384898</v>
      </c>
      <c r="IB79" s="5">
        <v>402163</v>
      </c>
      <c r="IC79" s="5">
        <v>428095</v>
      </c>
      <c r="ID79" s="5">
        <v>383844</v>
      </c>
      <c r="IE79" s="5">
        <v>349770</v>
      </c>
      <c r="IF79" s="5">
        <v>412716</v>
      </c>
      <c r="IG79" s="5">
        <v>362902</v>
      </c>
      <c r="IH79" s="5">
        <v>374998</v>
      </c>
      <c r="II79" s="5">
        <v>351559</v>
      </c>
      <c r="IJ79" s="5">
        <v>444961</v>
      </c>
      <c r="IK79" s="5">
        <v>543827</v>
      </c>
      <c r="IL79" s="5">
        <v>408832</v>
      </c>
      <c r="IM79" s="5">
        <v>230724</v>
      </c>
      <c r="IN79" s="5">
        <v>683655</v>
      </c>
      <c r="IO79" s="5">
        <v>319385</v>
      </c>
      <c r="IP79" s="5">
        <v>163235</v>
      </c>
      <c r="IQ79" s="5">
        <v>147281</v>
      </c>
      <c r="IR79" s="5">
        <v>176245</v>
      </c>
      <c r="IS79" s="5">
        <v>169025</v>
      </c>
      <c r="IT79" s="5">
        <v>176565</v>
      </c>
      <c r="IU79" s="5">
        <v>154812</v>
      </c>
      <c r="IV79" s="5">
        <v>147124</v>
      </c>
      <c r="IW79" s="5">
        <v>148676</v>
      </c>
      <c r="IX79" s="5">
        <v>138076</v>
      </c>
      <c r="IY79" s="5">
        <v>30967</v>
      </c>
      <c r="IZ79" s="5">
        <v>32905</v>
      </c>
      <c r="JA79" s="5">
        <v>31703</v>
      </c>
      <c r="JB79" s="5">
        <v>36306</v>
      </c>
      <c r="JC79" s="5">
        <v>36240</v>
      </c>
      <c r="JD79" s="5">
        <v>32327</v>
      </c>
      <c r="JE79" s="5">
        <v>33091</v>
      </c>
      <c r="JF79" s="5">
        <v>35841</v>
      </c>
      <c r="JG79" s="5">
        <v>43376</v>
      </c>
      <c r="JH79" s="5">
        <v>38415</v>
      </c>
      <c r="JI79" s="5">
        <v>37435</v>
      </c>
      <c r="JJ79" s="5">
        <v>36353</v>
      </c>
      <c r="JK79" s="5">
        <v>38941</v>
      </c>
      <c r="JL79" s="5">
        <v>37379</v>
      </c>
      <c r="JM79" s="5">
        <v>34155</v>
      </c>
      <c r="JN79" s="5">
        <v>32581</v>
      </c>
      <c r="JO79" s="5">
        <v>34411</v>
      </c>
      <c r="JP79" s="5">
        <v>30239</v>
      </c>
      <c r="JQ79" s="5">
        <v>29344</v>
      </c>
      <c r="JR79" s="5">
        <v>20989</v>
      </c>
      <c r="JS79" s="5">
        <v>20685</v>
      </c>
      <c r="JT79" s="5">
        <v>20090</v>
      </c>
      <c r="JU79" s="5">
        <v>23069</v>
      </c>
      <c r="JV79" s="5">
        <v>18839</v>
      </c>
      <c r="JW79" s="5">
        <v>18274</v>
      </c>
      <c r="JX79" s="5">
        <v>22137</v>
      </c>
      <c r="JY79" s="5">
        <v>23271</v>
      </c>
      <c r="JZ79" s="5">
        <v>18898</v>
      </c>
      <c r="KA79" s="5">
        <v>21063</v>
      </c>
      <c r="KB79" s="5">
        <v>19601</v>
      </c>
      <c r="KC79" s="5">
        <v>19397</v>
      </c>
      <c r="KD79" s="5">
        <v>20634</v>
      </c>
      <c r="KE79" s="5">
        <v>19153</v>
      </c>
      <c r="KF79" s="5">
        <v>18707</v>
      </c>
      <c r="KG79" s="5">
        <v>21347</v>
      </c>
      <c r="KH79" s="5">
        <v>20943</v>
      </c>
      <c r="KI79" s="5">
        <v>20042</v>
      </c>
      <c r="KJ79" s="5">
        <v>19225</v>
      </c>
      <c r="KK79" s="5">
        <v>18174</v>
      </c>
      <c r="KL79" s="5">
        <v>18815</v>
      </c>
      <c r="KM79" s="5">
        <v>19286</v>
      </c>
      <c r="KN79" s="5">
        <v>16418</v>
      </c>
      <c r="KO79" s="5">
        <v>16582</v>
      </c>
      <c r="KP79" s="5">
        <v>16630</v>
      </c>
      <c r="KQ79" s="5">
        <v>20522</v>
      </c>
      <c r="KR79" s="5">
        <v>17822</v>
      </c>
      <c r="KS79" s="5">
        <v>16612</v>
      </c>
      <c r="KT79" s="5">
        <v>17808</v>
      </c>
      <c r="KU79" s="5">
        <v>13716</v>
      </c>
      <c r="KV79" s="5">
        <v>10879</v>
      </c>
      <c r="KW79" s="5">
        <v>9407</v>
      </c>
      <c r="KX79" s="5">
        <v>7707</v>
      </c>
      <c r="KY79" s="5">
        <v>9479</v>
      </c>
      <c r="KZ79" s="5">
        <v>12193</v>
      </c>
      <c r="LA79" s="5">
        <v>9866</v>
      </c>
      <c r="LB79" s="5">
        <v>7470</v>
      </c>
      <c r="LC79" s="5">
        <v>4560</v>
      </c>
      <c r="LD79" s="5">
        <v>6104</v>
      </c>
      <c r="LE79" s="5">
        <v>6568</v>
      </c>
      <c r="LF79" s="5">
        <v>5669</v>
      </c>
      <c r="LG79" s="5">
        <v>6053</v>
      </c>
      <c r="LH79" s="5">
        <v>6045</v>
      </c>
      <c r="LI79" s="5">
        <v>5817</v>
      </c>
      <c r="LJ79" s="5">
        <v>4315</v>
      </c>
      <c r="LK79" s="5">
        <v>3794</v>
      </c>
      <c r="LL79" s="5">
        <v>4336</v>
      </c>
      <c r="LM79" s="5">
        <v>3932</v>
      </c>
      <c r="LN79" s="5">
        <v>4465</v>
      </c>
      <c r="LO79" s="5">
        <v>7311</v>
      </c>
      <c r="LP79" s="5">
        <v>8110</v>
      </c>
      <c r="LQ79" s="5">
        <v>8276</v>
      </c>
      <c r="LR79" s="5">
        <v>10236</v>
      </c>
      <c r="LS79" s="5">
        <v>7305</v>
      </c>
      <c r="LT79" s="5">
        <v>7188</v>
      </c>
      <c r="LU79" s="5">
        <v>6909</v>
      </c>
      <c r="LV79" s="5">
        <v>6958</v>
      </c>
      <c r="LW79" s="5">
        <v>6137</v>
      </c>
      <c r="LX79" s="5">
        <v>5848</v>
      </c>
      <c r="LY79" s="5">
        <v>5378</v>
      </c>
      <c r="LZ79" s="5">
        <v>6028</v>
      </c>
      <c r="MA79" s="5">
        <v>5797</v>
      </c>
      <c r="MB79" s="5">
        <v>4581</v>
      </c>
      <c r="MC79" s="5">
        <v>6457</v>
      </c>
      <c r="MD79" s="5">
        <v>5189</v>
      </c>
      <c r="ME79" s="5">
        <v>4298</v>
      </c>
      <c r="MF79" s="5">
        <v>3909</v>
      </c>
      <c r="MG79" s="5">
        <v>4860</v>
      </c>
      <c r="MH79" s="5">
        <v>4692</v>
      </c>
      <c r="MI79" s="5">
        <v>3037</v>
      </c>
      <c r="MJ79" s="5">
        <v>4444</v>
      </c>
      <c r="MK79" s="5">
        <v>3715</v>
      </c>
      <c r="ML79" s="5">
        <v>3000</v>
      </c>
      <c r="MM79" s="5">
        <v>5570</v>
      </c>
      <c r="MN79" s="5">
        <v>3741</v>
      </c>
      <c r="MO79" s="5">
        <v>2598</v>
      </c>
      <c r="MP79" s="5">
        <v>3464</v>
      </c>
      <c r="MQ79" s="5">
        <v>611</v>
      </c>
      <c r="MR79" s="5">
        <v>412</v>
      </c>
      <c r="MS79" s="5">
        <v>0</v>
      </c>
      <c r="MT79" s="5">
        <v>0</v>
      </c>
      <c r="MU79" s="5">
        <v>0</v>
      </c>
      <c r="MV79" s="5">
        <v>0</v>
      </c>
      <c r="MW79" s="5">
        <v>0</v>
      </c>
      <c r="MX79" s="5">
        <v>0</v>
      </c>
      <c r="MY79" s="5">
        <v>0</v>
      </c>
      <c r="MZ79" s="5">
        <v>0</v>
      </c>
      <c r="NA79" s="5">
        <v>0</v>
      </c>
      <c r="NB79" s="5">
        <v>0</v>
      </c>
      <c r="NC79" s="5">
        <v>0</v>
      </c>
      <c r="ND79" s="5">
        <v>0</v>
      </c>
      <c r="NE79" s="5" t="s">
        <v>220</v>
      </c>
      <c r="NF79" s="5" t="s">
        <v>220</v>
      </c>
      <c r="NG79" s="5" t="s">
        <v>220</v>
      </c>
      <c r="NH79" s="5" t="s">
        <v>220</v>
      </c>
      <c r="NI79" s="5" t="s">
        <v>220</v>
      </c>
      <c r="NJ79" s="5" t="s">
        <v>220</v>
      </c>
      <c r="NK79" s="5" t="s">
        <v>220</v>
      </c>
      <c r="NL79" s="5" t="s">
        <v>220</v>
      </c>
      <c r="NM79" s="5" t="s">
        <v>220</v>
      </c>
      <c r="NN79" s="5" t="s">
        <v>220</v>
      </c>
      <c r="NO79" s="5" t="s">
        <v>220</v>
      </c>
      <c r="NP79" s="5" t="s">
        <v>220</v>
      </c>
      <c r="NQ79" s="5" t="s">
        <v>220</v>
      </c>
      <c r="NR79" s="5" t="s">
        <v>220</v>
      </c>
      <c r="NS79" s="5" t="s">
        <v>220</v>
      </c>
      <c r="NT79" s="5" t="s">
        <v>220</v>
      </c>
      <c r="NU79" s="5" t="s">
        <v>220</v>
      </c>
      <c r="NV79" s="5" t="s">
        <v>220</v>
      </c>
      <c r="NW79" s="5">
        <v>0</v>
      </c>
      <c r="NX79" s="5">
        <v>0</v>
      </c>
      <c r="NY79" s="5">
        <v>0</v>
      </c>
      <c r="NZ79" s="5">
        <v>0</v>
      </c>
      <c r="OA79" s="5">
        <v>0</v>
      </c>
      <c r="OB79" s="5">
        <v>0</v>
      </c>
      <c r="OC79" s="5">
        <v>0</v>
      </c>
      <c r="OD79" s="5">
        <v>0</v>
      </c>
      <c r="OE79" s="5">
        <v>0</v>
      </c>
      <c r="OF79" s="5">
        <v>0</v>
      </c>
      <c r="OG79" s="5">
        <v>0</v>
      </c>
      <c r="OH79" s="5">
        <v>0</v>
      </c>
      <c r="OI79" s="5">
        <v>0</v>
      </c>
      <c r="OJ79" s="5">
        <v>0</v>
      </c>
      <c r="OK79" s="5" t="s">
        <v>220</v>
      </c>
      <c r="OL79" s="5" t="s">
        <v>220</v>
      </c>
      <c r="OM79" s="5" t="s">
        <v>220</v>
      </c>
      <c r="ON79" s="5" t="s">
        <v>220</v>
      </c>
      <c r="OO79" s="5" t="s">
        <v>220</v>
      </c>
      <c r="OP79" s="5" t="s">
        <v>220</v>
      </c>
      <c r="OQ79" s="5" t="s">
        <v>220</v>
      </c>
      <c r="OR79" s="5" t="s">
        <v>220</v>
      </c>
      <c r="OS79" s="5" t="s">
        <v>220</v>
      </c>
      <c r="OT79" s="5" t="s">
        <v>220</v>
      </c>
      <c r="OU79" s="5" t="s">
        <v>220</v>
      </c>
      <c r="OV79" s="5" t="s">
        <v>220</v>
      </c>
      <c r="OW79" s="5" t="s">
        <v>220</v>
      </c>
      <c r="OX79" s="5" t="s">
        <v>220</v>
      </c>
      <c r="OY79" s="5" t="s">
        <v>220</v>
      </c>
      <c r="OZ79" s="5" t="s">
        <v>220</v>
      </c>
      <c r="PA79" s="5" t="s">
        <v>220</v>
      </c>
      <c r="PB79" s="5" t="s">
        <v>220</v>
      </c>
      <c r="PC79" s="5">
        <v>28761</v>
      </c>
      <c r="PD79" s="5">
        <v>29920</v>
      </c>
      <c r="PE79" s="5">
        <v>32031</v>
      </c>
      <c r="PF79" s="5">
        <v>30001</v>
      </c>
      <c r="PG79" s="5">
        <v>28328</v>
      </c>
      <c r="PH79" s="5">
        <v>25968</v>
      </c>
      <c r="PI79" s="5">
        <v>25869</v>
      </c>
      <c r="PJ79" s="5">
        <v>25484</v>
      </c>
      <c r="PK79" s="5">
        <v>24957</v>
      </c>
      <c r="PL79" s="5">
        <v>24498</v>
      </c>
      <c r="PM79" s="5">
        <v>24294</v>
      </c>
      <c r="PN79" s="5">
        <v>25043</v>
      </c>
      <c r="PO79" s="5">
        <v>25299</v>
      </c>
      <c r="PP79" s="5">
        <v>24461</v>
      </c>
      <c r="PQ79" s="5">
        <v>21793</v>
      </c>
      <c r="PR79" s="5">
        <v>22080</v>
      </c>
      <c r="PS79" s="5">
        <v>23852</v>
      </c>
      <c r="PT79" s="5">
        <v>23807</v>
      </c>
      <c r="PU79" s="5">
        <v>23179</v>
      </c>
      <c r="PV79" s="5">
        <v>23629</v>
      </c>
      <c r="PW79" s="5">
        <v>25884</v>
      </c>
      <c r="PX79" s="5">
        <v>22914</v>
      </c>
      <c r="PY79" s="5">
        <v>19450</v>
      </c>
      <c r="PZ79" s="5">
        <v>18092</v>
      </c>
      <c r="QA79" s="5">
        <v>14047</v>
      </c>
      <c r="QB79" s="5">
        <v>12738</v>
      </c>
      <c r="QC79" s="5">
        <v>11938</v>
      </c>
      <c r="QD79" s="5">
        <v>11063</v>
      </c>
      <c r="QE79" s="5">
        <v>10940</v>
      </c>
      <c r="QF79" s="5">
        <v>9666</v>
      </c>
      <c r="QG79" s="5">
        <v>8852</v>
      </c>
      <c r="QH79" s="5">
        <v>8960</v>
      </c>
      <c r="QI79" s="5">
        <v>23023</v>
      </c>
      <c r="QJ79" s="5">
        <v>24952</v>
      </c>
      <c r="QK79" s="5">
        <v>18612</v>
      </c>
      <c r="QL79" s="5">
        <v>20032</v>
      </c>
      <c r="QM79" s="5">
        <v>20030</v>
      </c>
      <c r="QN79" s="5">
        <v>20338</v>
      </c>
      <c r="QO79" s="5">
        <v>21110</v>
      </c>
      <c r="QP79" s="5">
        <v>22892</v>
      </c>
      <c r="QQ79" s="5">
        <v>20901</v>
      </c>
      <c r="QR79" s="5">
        <v>21310</v>
      </c>
      <c r="QS79" s="5">
        <v>21168</v>
      </c>
      <c r="QT79" s="5">
        <v>21179</v>
      </c>
      <c r="QU79" s="5">
        <v>19313</v>
      </c>
      <c r="QV79" s="5">
        <v>17523</v>
      </c>
      <c r="QW79" s="5">
        <v>16532</v>
      </c>
      <c r="QX79" s="5">
        <v>17269</v>
      </c>
      <c r="QY79" s="5">
        <v>20192</v>
      </c>
      <c r="QZ79" s="5">
        <v>18137</v>
      </c>
      <c r="RA79" s="5">
        <v>18807</v>
      </c>
      <c r="RB79" s="5">
        <v>19085</v>
      </c>
      <c r="RC79" s="5">
        <v>15163</v>
      </c>
      <c r="RD79" s="5">
        <v>16108</v>
      </c>
      <c r="RE79" s="5">
        <v>19508</v>
      </c>
      <c r="RF79" s="5">
        <v>17794</v>
      </c>
      <c r="RG79" s="5">
        <v>13540</v>
      </c>
      <c r="RH79" s="5">
        <v>15775</v>
      </c>
      <c r="RI79" s="5">
        <v>14992</v>
      </c>
      <c r="RJ79" s="5">
        <v>12822</v>
      </c>
      <c r="RK79" s="5">
        <v>16638</v>
      </c>
      <c r="RL79" s="5">
        <v>15921</v>
      </c>
      <c r="RM79" s="5">
        <v>11385</v>
      </c>
      <c r="RN79" s="5">
        <v>9856</v>
      </c>
      <c r="RO79" s="5">
        <v>18226</v>
      </c>
      <c r="RP79" s="5">
        <v>20208</v>
      </c>
      <c r="RQ79" s="5">
        <v>22428</v>
      </c>
      <c r="RR79" s="5">
        <v>20845</v>
      </c>
      <c r="RS79" s="5">
        <v>21157</v>
      </c>
      <c r="RT79" s="5">
        <v>25549</v>
      </c>
      <c r="RU79" s="5">
        <v>21841</v>
      </c>
      <c r="RV79" s="5">
        <v>19523</v>
      </c>
      <c r="RW79" s="5">
        <v>20095</v>
      </c>
      <c r="RX79" s="5">
        <v>22066</v>
      </c>
      <c r="RY79" s="5">
        <v>24139</v>
      </c>
      <c r="RZ79" s="5">
        <v>21551</v>
      </c>
      <c r="SA79" s="5">
        <v>16066</v>
      </c>
      <c r="SB79" s="5">
        <v>18787</v>
      </c>
      <c r="SC79" s="5">
        <v>16095</v>
      </c>
      <c r="SD79" s="5">
        <v>17445</v>
      </c>
      <c r="SE79" s="5">
        <v>17875</v>
      </c>
      <c r="SF79" s="5">
        <v>16421</v>
      </c>
      <c r="SG79" s="5">
        <v>17447</v>
      </c>
      <c r="SH79" s="5">
        <v>13380</v>
      </c>
      <c r="SI79" s="5">
        <v>13203</v>
      </c>
      <c r="SJ79" s="5">
        <v>13144</v>
      </c>
      <c r="SK79" s="5">
        <v>13188</v>
      </c>
      <c r="SL79" s="5">
        <v>14652</v>
      </c>
      <c r="SM79" s="5">
        <v>13004</v>
      </c>
      <c r="SN79" s="5">
        <v>12372</v>
      </c>
      <c r="SO79" s="5">
        <v>11556</v>
      </c>
      <c r="SP79" s="5">
        <v>11706</v>
      </c>
      <c r="SQ79" s="5">
        <v>10827</v>
      </c>
      <c r="SR79" s="5">
        <v>10496</v>
      </c>
      <c r="SS79" s="5">
        <v>10253</v>
      </c>
      <c r="ST79" s="5">
        <v>9575</v>
      </c>
      <c r="SU79" s="5">
        <v>48761</v>
      </c>
      <c r="SV79" s="5">
        <v>44258</v>
      </c>
      <c r="SW79" s="5">
        <v>46084</v>
      </c>
      <c r="SX79" s="5">
        <v>42924</v>
      </c>
      <c r="SY79" s="5">
        <v>39575</v>
      </c>
      <c r="SZ79" s="5">
        <v>35814</v>
      </c>
      <c r="TA79" s="5">
        <v>44062</v>
      </c>
      <c r="TB79" s="5">
        <v>35123</v>
      </c>
      <c r="TC79" s="5">
        <v>45177</v>
      </c>
      <c r="TD79" s="5">
        <v>53208</v>
      </c>
      <c r="TE79" s="5">
        <v>41870</v>
      </c>
      <c r="TF79" s="5">
        <v>28834</v>
      </c>
      <c r="TG79" s="5">
        <v>23098</v>
      </c>
      <c r="TH79" s="5">
        <v>10184</v>
      </c>
      <c r="TI79" s="5">
        <v>9620</v>
      </c>
      <c r="TJ79" s="5">
        <v>8398</v>
      </c>
      <c r="TK79" s="5">
        <v>8064</v>
      </c>
      <c r="TL79" s="5">
        <v>8591</v>
      </c>
      <c r="TM79" s="5">
        <v>8750</v>
      </c>
      <c r="TN79" s="5">
        <v>8866</v>
      </c>
      <c r="TO79" s="5">
        <v>7336</v>
      </c>
      <c r="TP79" s="5">
        <v>5194</v>
      </c>
      <c r="TQ79" s="5">
        <v>4956</v>
      </c>
      <c r="TR79" s="5">
        <v>5666</v>
      </c>
      <c r="TS79" s="5">
        <v>4296</v>
      </c>
      <c r="TT79" s="5">
        <v>3943</v>
      </c>
      <c r="TU79" s="5">
        <v>3693</v>
      </c>
      <c r="TV79" s="5">
        <v>3554</v>
      </c>
      <c r="TW79" s="5">
        <v>3932</v>
      </c>
      <c r="TX79" s="5">
        <v>4025</v>
      </c>
      <c r="TY79" s="5">
        <v>4886</v>
      </c>
      <c r="TZ79" s="5">
        <v>4613</v>
      </c>
      <c r="UA79" s="5">
        <v>0</v>
      </c>
      <c r="UB79" s="5">
        <v>0</v>
      </c>
      <c r="UC79" s="5">
        <v>0</v>
      </c>
      <c r="UD79" s="5">
        <v>0</v>
      </c>
      <c r="UE79" s="5">
        <v>80</v>
      </c>
      <c r="UF79" s="5">
        <v>0</v>
      </c>
      <c r="UG79" s="5">
        <v>0</v>
      </c>
      <c r="UH79" s="5">
        <v>0</v>
      </c>
      <c r="UI79" s="5">
        <v>0</v>
      </c>
      <c r="UJ79" s="5">
        <v>0</v>
      </c>
      <c r="UK79" s="5">
        <v>0</v>
      </c>
      <c r="UL79" s="5">
        <v>0</v>
      </c>
      <c r="UM79" s="5">
        <v>0</v>
      </c>
      <c r="UN79" s="5">
        <v>0</v>
      </c>
      <c r="UO79" s="5">
        <v>0</v>
      </c>
      <c r="UP79" s="5">
        <v>0</v>
      </c>
      <c r="UQ79" s="5">
        <v>0</v>
      </c>
      <c r="UR79" s="5">
        <v>0</v>
      </c>
      <c r="US79" s="5">
        <v>0</v>
      </c>
      <c r="UT79" s="5">
        <v>0</v>
      </c>
      <c r="UU79" s="5">
        <v>0</v>
      </c>
      <c r="UV79" s="5">
        <v>341</v>
      </c>
      <c r="UW79" s="5">
        <v>0</v>
      </c>
      <c r="UX79" s="5">
        <v>0</v>
      </c>
      <c r="UY79" s="5">
        <v>0</v>
      </c>
      <c r="UZ79" s="5">
        <v>0</v>
      </c>
      <c r="VA79" s="5">
        <v>0</v>
      </c>
      <c r="VB79" s="5">
        <v>0</v>
      </c>
      <c r="VC79" s="5">
        <v>0</v>
      </c>
      <c r="VD79" s="5">
        <v>0</v>
      </c>
      <c r="VE79" s="5">
        <v>0</v>
      </c>
      <c r="VF79" s="5">
        <v>0</v>
      </c>
      <c r="VG79" s="5">
        <v>150638</v>
      </c>
      <c r="VH79" s="5">
        <v>152317</v>
      </c>
      <c r="VI79" s="5">
        <v>135953</v>
      </c>
      <c r="VJ79" s="5">
        <v>140616</v>
      </c>
      <c r="VK79" s="5">
        <v>134553</v>
      </c>
      <c r="VL79" s="5">
        <v>148425</v>
      </c>
      <c r="VM79" s="5">
        <v>145768</v>
      </c>
      <c r="VN79" s="5">
        <v>148937</v>
      </c>
      <c r="VO79" s="5">
        <v>138585</v>
      </c>
      <c r="VP79" s="5">
        <v>103772</v>
      </c>
      <c r="VQ79" s="5">
        <v>103967</v>
      </c>
      <c r="VR79" s="5">
        <v>105275</v>
      </c>
      <c r="VS79" s="5">
        <v>97639</v>
      </c>
      <c r="VT79" s="5">
        <v>82758</v>
      </c>
      <c r="VU79" s="5">
        <v>78251</v>
      </c>
      <c r="VV79" s="5">
        <v>82600</v>
      </c>
      <c r="VW79" s="5">
        <v>62604</v>
      </c>
      <c r="VX79" s="5">
        <v>61688</v>
      </c>
      <c r="VY79" s="5">
        <v>57072</v>
      </c>
      <c r="VZ79" s="5">
        <v>56185</v>
      </c>
      <c r="WA79" s="5">
        <v>57634</v>
      </c>
      <c r="WB79" s="5">
        <v>56236</v>
      </c>
      <c r="WC79" s="5">
        <v>55052</v>
      </c>
      <c r="WD79" s="5">
        <v>49066</v>
      </c>
      <c r="WE79" s="5">
        <v>60093</v>
      </c>
      <c r="WF79" s="5">
        <v>54955</v>
      </c>
      <c r="WG79" s="5">
        <v>51690</v>
      </c>
      <c r="WH79" s="5">
        <v>48309</v>
      </c>
      <c r="WI79" s="5">
        <v>47029</v>
      </c>
      <c r="WJ79" s="5">
        <v>38220</v>
      </c>
      <c r="WK79" s="5">
        <v>40406</v>
      </c>
      <c r="WL79" s="5">
        <v>34195</v>
      </c>
      <c r="WM79" s="5">
        <v>7238</v>
      </c>
      <c r="WN79" s="5">
        <v>6842</v>
      </c>
      <c r="WO79" s="5">
        <v>6738</v>
      </c>
      <c r="WP79" s="5">
        <v>6271</v>
      </c>
      <c r="WQ79" s="5">
        <v>5817</v>
      </c>
      <c r="WR79" s="5">
        <v>7508</v>
      </c>
      <c r="WS79" s="5">
        <v>5252</v>
      </c>
      <c r="WT79" s="5">
        <v>5161</v>
      </c>
      <c r="WU79" s="5">
        <v>4522</v>
      </c>
      <c r="WV79" s="5">
        <v>4183</v>
      </c>
      <c r="WW79" s="5">
        <v>3947</v>
      </c>
      <c r="WX79" s="5">
        <v>4149</v>
      </c>
      <c r="WY79" s="5">
        <v>3772</v>
      </c>
      <c r="WZ79" s="5">
        <v>3969</v>
      </c>
      <c r="XA79" s="5">
        <v>3474</v>
      </c>
      <c r="XB79" s="5">
        <v>2526</v>
      </c>
      <c r="XC79" s="5">
        <v>2398</v>
      </c>
      <c r="XD79" s="5">
        <v>1643</v>
      </c>
      <c r="XE79" s="5">
        <v>1269</v>
      </c>
      <c r="XF79" s="5">
        <v>1709</v>
      </c>
      <c r="XG79" s="5">
        <v>1921</v>
      </c>
      <c r="XH79" s="5">
        <v>1766</v>
      </c>
      <c r="XI79" s="5">
        <v>1285</v>
      </c>
      <c r="XJ79" s="5">
        <v>1407</v>
      </c>
      <c r="XK79" s="5">
        <v>1102</v>
      </c>
      <c r="XL79" s="5">
        <v>1134</v>
      </c>
      <c r="XM79" s="5">
        <v>1158</v>
      </c>
      <c r="XN79" s="5">
        <v>1168</v>
      </c>
      <c r="XO79" s="5">
        <v>1099</v>
      </c>
      <c r="XP79" s="5">
        <v>816</v>
      </c>
      <c r="XQ79" s="5">
        <v>814</v>
      </c>
      <c r="XR79" s="5">
        <v>793</v>
      </c>
      <c r="XS79" s="2">
        <v>9191</v>
      </c>
      <c r="XT79" s="3" t="s">
        <v>222</v>
      </c>
      <c r="XU79" s="3" t="s">
        <v>222</v>
      </c>
      <c r="XV79" s="3" t="s">
        <v>222</v>
      </c>
      <c r="XW79" s="3" t="s">
        <v>221</v>
      </c>
      <c r="XX79" s="3" t="s">
        <v>222</v>
      </c>
      <c r="XY79" s="3" t="s">
        <v>222</v>
      </c>
      <c r="XZ79" s="3" t="s">
        <v>268</v>
      </c>
    </row>
    <row r="80" spans="1:650" x14ac:dyDescent="0.3">
      <c r="A80" s="1" t="s">
        <v>78</v>
      </c>
      <c r="B80" s="2">
        <v>4019050</v>
      </c>
      <c r="C80" s="5" t="s">
        <v>220</v>
      </c>
      <c r="D80" s="5" t="s">
        <v>220</v>
      </c>
      <c r="E80" s="5" t="s">
        <v>220</v>
      </c>
      <c r="F80" s="5" t="s">
        <v>220</v>
      </c>
      <c r="G80" s="5" t="s">
        <v>220</v>
      </c>
      <c r="H80" s="5" t="s">
        <v>220</v>
      </c>
      <c r="I80" s="5" t="s">
        <v>220</v>
      </c>
      <c r="J80" s="5" t="s">
        <v>220</v>
      </c>
      <c r="K80" s="5" t="s">
        <v>220</v>
      </c>
      <c r="L80" s="5" t="s">
        <v>220</v>
      </c>
      <c r="M80" s="5">
        <v>0</v>
      </c>
      <c r="N80" s="5">
        <v>0</v>
      </c>
      <c r="O80" s="5">
        <v>-111</v>
      </c>
      <c r="P80" s="5">
        <v>403</v>
      </c>
      <c r="Q80" s="5">
        <v>708</v>
      </c>
      <c r="R80" s="5">
        <v>6947</v>
      </c>
      <c r="S80" s="5">
        <v>6090</v>
      </c>
      <c r="T80" s="5">
        <v>10440</v>
      </c>
      <c r="U80" s="5">
        <v>9570</v>
      </c>
      <c r="V80" s="5">
        <v>3083</v>
      </c>
      <c r="W80" s="5">
        <v>3782</v>
      </c>
      <c r="X80" s="5">
        <v>18786</v>
      </c>
      <c r="Y80" s="5">
        <v>3814</v>
      </c>
      <c r="Z80" s="5">
        <v>3814</v>
      </c>
      <c r="AA80" s="5">
        <v>4684</v>
      </c>
      <c r="AB80" s="5">
        <v>23600</v>
      </c>
      <c r="AC80" s="5">
        <v>7163</v>
      </c>
      <c r="AD80" s="5">
        <v>811</v>
      </c>
      <c r="AE80" s="5">
        <v>14666</v>
      </c>
      <c r="AF80" s="5">
        <v>0</v>
      </c>
      <c r="AG80" s="5">
        <v>0</v>
      </c>
      <c r="AH80" s="5">
        <v>0</v>
      </c>
      <c r="AI80" s="5" t="s">
        <v>220</v>
      </c>
      <c r="AJ80" s="5" t="s">
        <v>220</v>
      </c>
      <c r="AK80" s="5" t="s">
        <v>220</v>
      </c>
      <c r="AL80" s="5" t="s">
        <v>220</v>
      </c>
      <c r="AM80" s="5" t="s">
        <v>220</v>
      </c>
      <c r="AN80" s="5" t="s">
        <v>220</v>
      </c>
      <c r="AO80" s="5" t="s">
        <v>220</v>
      </c>
      <c r="AP80" s="5" t="s">
        <v>220</v>
      </c>
      <c r="AQ80" s="5" t="s">
        <v>220</v>
      </c>
      <c r="AR80" s="5" t="s">
        <v>220</v>
      </c>
      <c r="AS80" s="5">
        <v>0</v>
      </c>
      <c r="AT80" s="5">
        <v>0</v>
      </c>
      <c r="AU80" s="5">
        <v>0</v>
      </c>
      <c r="AV80" s="5">
        <v>0</v>
      </c>
      <c r="AW80" s="5">
        <v>129</v>
      </c>
      <c r="AX80" s="5">
        <v>8</v>
      </c>
      <c r="AY80" s="5">
        <v>0</v>
      </c>
      <c r="AZ80" s="5">
        <v>0</v>
      </c>
      <c r="BA80" s="5">
        <v>-36</v>
      </c>
      <c r="BB80" s="5">
        <v>0</v>
      </c>
      <c r="BC80" s="5">
        <v>81927</v>
      </c>
      <c r="BD80" s="5">
        <v>92314</v>
      </c>
      <c r="BE80" s="5">
        <v>57645</v>
      </c>
      <c r="BF80" s="5">
        <v>57645</v>
      </c>
      <c r="BG80" s="5">
        <v>83640</v>
      </c>
      <c r="BH80" s="5">
        <v>91171</v>
      </c>
      <c r="BI80" s="5">
        <v>65258</v>
      </c>
      <c r="BJ80" s="5">
        <v>5636</v>
      </c>
      <c r="BK80" s="5">
        <v>34579</v>
      </c>
      <c r="BL80" s="5">
        <v>19897</v>
      </c>
      <c r="BM80" s="5">
        <v>14563</v>
      </c>
      <c r="BN80" s="5">
        <v>18099</v>
      </c>
      <c r="BO80" s="5" t="s">
        <v>220</v>
      </c>
      <c r="BP80" s="5" t="s">
        <v>220</v>
      </c>
      <c r="BQ80" s="5" t="s">
        <v>220</v>
      </c>
      <c r="BR80" s="5" t="s">
        <v>220</v>
      </c>
      <c r="BS80" s="5" t="s">
        <v>220</v>
      </c>
      <c r="BT80" s="5" t="s">
        <v>220</v>
      </c>
      <c r="BU80" s="5" t="s">
        <v>220</v>
      </c>
      <c r="BV80" s="5" t="s">
        <v>220</v>
      </c>
      <c r="BW80" s="5" t="s">
        <v>220</v>
      </c>
      <c r="BX80" s="5" t="s">
        <v>220</v>
      </c>
      <c r="BY80" s="5">
        <v>47554</v>
      </c>
      <c r="BZ80" s="5">
        <v>7914</v>
      </c>
      <c r="CA80" s="5">
        <v>8468</v>
      </c>
      <c r="CB80" s="5">
        <v>5515</v>
      </c>
      <c r="CC80" s="5">
        <v>12735</v>
      </c>
      <c r="CD80" s="5">
        <v>7454</v>
      </c>
      <c r="CE80" s="5">
        <v>5841</v>
      </c>
      <c r="CF80" s="5">
        <v>18569</v>
      </c>
      <c r="CG80" s="5">
        <v>10326</v>
      </c>
      <c r="CH80" s="5">
        <v>8667</v>
      </c>
      <c r="CI80" s="5">
        <v>3774</v>
      </c>
      <c r="CJ80" s="5">
        <v>31346</v>
      </c>
      <c r="CK80" s="5">
        <v>-4562</v>
      </c>
      <c r="CL80" s="5">
        <v>-4562</v>
      </c>
      <c r="CM80" s="5">
        <v>12774</v>
      </c>
      <c r="CN80" s="5">
        <v>11620</v>
      </c>
      <c r="CO80" s="5">
        <v>8082</v>
      </c>
      <c r="CP80" s="5">
        <v>4049</v>
      </c>
      <c r="CQ80" s="5">
        <v>-3757</v>
      </c>
      <c r="CR80" s="5">
        <v>13583</v>
      </c>
      <c r="CS80" s="5">
        <v>4598</v>
      </c>
      <c r="CT80" s="5">
        <v>2049</v>
      </c>
      <c r="CU80" s="5" t="s">
        <v>220</v>
      </c>
      <c r="CV80" s="5" t="s">
        <v>220</v>
      </c>
      <c r="CW80" s="5" t="s">
        <v>220</v>
      </c>
      <c r="CX80" s="5" t="s">
        <v>220</v>
      </c>
      <c r="CY80" s="5" t="s">
        <v>220</v>
      </c>
      <c r="CZ80" s="5" t="s">
        <v>220</v>
      </c>
      <c r="DA80" s="5" t="s">
        <v>220</v>
      </c>
      <c r="DB80" s="5" t="s">
        <v>220</v>
      </c>
      <c r="DC80" s="5" t="s">
        <v>220</v>
      </c>
      <c r="DD80" s="5" t="s">
        <v>220</v>
      </c>
      <c r="DE80" s="5">
        <v>117309</v>
      </c>
      <c r="DF80" s="5">
        <v>105132</v>
      </c>
      <c r="DG80" s="5">
        <v>93196</v>
      </c>
      <c r="DH80" s="5">
        <v>128006</v>
      </c>
      <c r="DI80" s="5">
        <v>115812</v>
      </c>
      <c r="DJ80" s="5">
        <v>93713</v>
      </c>
      <c r="DK80" s="5">
        <v>105561</v>
      </c>
      <c r="DL80" s="5">
        <v>84867</v>
      </c>
      <c r="DM80" s="5">
        <v>78968</v>
      </c>
      <c r="DN80" s="5">
        <v>77836</v>
      </c>
      <c r="DO80" s="5">
        <v>70101</v>
      </c>
      <c r="DP80" s="5">
        <v>76260</v>
      </c>
      <c r="DQ80" s="5">
        <v>57951</v>
      </c>
      <c r="DR80" s="5">
        <v>57951</v>
      </c>
      <c r="DS80" s="5">
        <v>65485</v>
      </c>
      <c r="DT80" s="5">
        <v>50988</v>
      </c>
      <c r="DU80" s="5">
        <v>54196</v>
      </c>
      <c r="DV80" s="5">
        <v>43848</v>
      </c>
      <c r="DW80" s="5">
        <v>40799</v>
      </c>
      <c r="DX80" s="5">
        <v>40585</v>
      </c>
      <c r="DY80" s="5">
        <v>41276</v>
      </c>
      <c r="DZ80" s="5">
        <v>39246</v>
      </c>
      <c r="EA80" s="5" t="s">
        <v>220</v>
      </c>
      <c r="EB80" s="5" t="s">
        <v>220</v>
      </c>
      <c r="EC80" s="5" t="s">
        <v>220</v>
      </c>
      <c r="ED80" s="5" t="s">
        <v>220</v>
      </c>
      <c r="EE80" s="5" t="s">
        <v>220</v>
      </c>
      <c r="EF80" s="5" t="s">
        <v>220</v>
      </c>
      <c r="EG80" s="5" t="s">
        <v>220</v>
      </c>
      <c r="EH80" s="5" t="s">
        <v>220</v>
      </c>
      <c r="EI80" s="5" t="s">
        <v>220</v>
      </c>
      <c r="EJ80" s="5" t="s">
        <v>220</v>
      </c>
      <c r="EK80" s="5">
        <v>17129</v>
      </c>
      <c r="EL80" s="5">
        <v>19044</v>
      </c>
      <c r="EM80" s="5">
        <v>9125</v>
      </c>
      <c r="EN80" s="5">
        <v>17780</v>
      </c>
      <c r="EO80" s="5">
        <v>3890</v>
      </c>
      <c r="EP80" s="5">
        <v>23448</v>
      </c>
      <c r="EQ80" s="5">
        <v>5223</v>
      </c>
      <c r="ER80" s="5">
        <v>24239</v>
      </c>
      <c r="ES80" s="5">
        <v>30667</v>
      </c>
      <c r="ET80" s="5">
        <v>10573</v>
      </c>
      <c r="EU80" s="5">
        <v>21260</v>
      </c>
      <c r="EV80" s="5">
        <v>25892</v>
      </c>
      <c r="EW80" s="5">
        <v>37457</v>
      </c>
      <c r="EX80" s="5">
        <v>37457</v>
      </c>
      <c r="EY80" s="5">
        <v>19167</v>
      </c>
      <c r="EZ80" s="5">
        <v>12439</v>
      </c>
      <c r="FA80" s="5">
        <v>41176</v>
      </c>
      <c r="FB80" s="5">
        <v>16719</v>
      </c>
      <c r="FC80" s="5">
        <v>19612</v>
      </c>
      <c r="FD80" s="5">
        <v>19616</v>
      </c>
      <c r="FE80" s="5">
        <v>21155</v>
      </c>
      <c r="FF80" s="5">
        <v>9991</v>
      </c>
      <c r="FG80" s="5" t="s">
        <v>220</v>
      </c>
      <c r="FH80" s="5" t="s">
        <v>220</v>
      </c>
      <c r="FI80" s="5" t="s">
        <v>220</v>
      </c>
      <c r="FJ80" s="5" t="s">
        <v>220</v>
      </c>
      <c r="FK80" s="5" t="s">
        <v>220</v>
      </c>
      <c r="FL80" s="5" t="s">
        <v>220</v>
      </c>
      <c r="FM80" s="5" t="s">
        <v>220</v>
      </c>
      <c r="FN80" s="5" t="s">
        <v>220</v>
      </c>
      <c r="FO80" s="5" t="s">
        <v>220</v>
      </c>
      <c r="FP80" s="5" t="s">
        <v>220</v>
      </c>
      <c r="FQ80" s="5">
        <v>0</v>
      </c>
      <c r="FR80" s="5">
        <v>0</v>
      </c>
      <c r="FS80" s="5">
        <v>0</v>
      </c>
      <c r="FT80" s="5">
        <v>0</v>
      </c>
      <c r="FU80" s="5" t="s">
        <v>220</v>
      </c>
      <c r="FV80" s="5" t="s">
        <v>220</v>
      </c>
      <c r="FW80" s="5" t="s">
        <v>220</v>
      </c>
      <c r="FX80" s="5" t="s">
        <v>220</v>
      </c>
      <c r="FY80" s="5" t="s">
        <v>220</v>
      </c>
      <c r="FZ80" s="5" t="s">
        <v>220</v>
      </c>
      <c r="GA80" s="5" t="s">
        <v>220</v>
      </c>
      <c r="GB80" s="5" t="s">
        <v>220</v>
      </c>
      <c r="GC80" s="5" t="s">
        <v>220</v>
      </c>
      <c r="GD80" s="5" t="s">
        <v>220</v>
      </c>
      <c r="GE80" s="5" t="s">
        <v>220</v>
      </c>
      <c r="GF80" s="5" t="s">
        <v>220</v>
      </c>
      <c r="GG80" s="5" t="s">
        <v>220</v>
      </c>
      <c r="GH80" s="5" t="s">
        <v>220</v>
      </c>
      <c r="GI80" s="5" t="s">
        <v>220</v>
      </c>
      <c r="GJ80" s="5" t="s">
        <v>220</v>
      </c>
      <c r="GK80" s="5" t="s">
        <v>220</v>
      </c>
      <c r="GL80" s="5" t="s">
        <v>220</v>
      </c>
      <c r="GM80" s="5" t="s">
        <v>220</v>
      </c>
      <c r="GN80" s="5" t="s">
        <v>220</v>
      </c>
      <c r="GO80" s="5" t="s">
        <v>220</v>
      </c>
      <c r="GP80" s="5" t="s">
        <v>220</v>
      </c>
      <c r="GQ80" s="5" t="s">
        <v>220</v>
      </c>
      <c r="GR80" s="5" t="s">
        <v>220</v>
      </c>
      <c r="GS80" s="5" t="s">
        <v>220</v>
      </c>
      <c r="GT80" s="5" t="s">
        <v>220</v>
      </c>
      <c r="GU80" s="5" t="s">
        <v>220</v>
      </c>
      <c r="GV80" s="5" t="s">
        <v>220</v>
      </c>
      <c r="GW80" s="5">
        <v>181992</v>
      </c>
      <c r="GX80" s="5">
        <v>132091</v>
      </c>
      <c r="GY80" s="5">
        <v>110678</v>
      </c>
      <c r="GZ80" s="5">
        <v>151705</v>
      </c>
      <c r="HA80" s="5">
        <v>133275</v>
      </c>
      <c r="HB80" s="5">
        <v>131570</v>
      </c>
      <c r="HC80" s="5">
        <v>122715</v>
      </c>
      <c r="HD80" s="5">
        <v>138115</v>
      </c>
      <c r="HE80" s="5">
        <v>129495</v>
      </c>
      <c r="HF80" s="5">
        <v>100158</v>
      </c>
      <c r="HG80" s="5">
        <v>180845</v>
      </c>
      <c r="HH80" s="5">
        <v>244598</v>
      </c>
      <c r="HI80" s="5">
        <v>152306</v>
      </c>
      <c r="HJ80" s="5">
        <v>152306</v>
      </c>
      <c r="HK80" s="5">
        <v>185750</v>
      </c>
      <c r="HL80" s="5">
        <v>189817</v>
      </c>
      <c r="HM80" s="5">
        <v>175876</v>
      </c>
      <c r="HN80" s="5">
        <v>71064</v>
      </c>
      <c r="HO80" s="5">
        <v>105899</v>
      </c>
      <c r="HP80" s="5">
        <v>93683</v>
      </c>
      <c r="HQ80" s="5">
        <v>81593</v>
      </c>
      <c r="HR80" s="5">
        <v>69386</v>
      </c>
      <c r="HS80" s="5" t="s">
        <v>220</v>
      </c>
      <c r="HT80" s="5" t="s">
        <v>220</v>
      </c>
      <c r="HU80" s="5" t="s">
        <v>220</v>
      </c>
      <c r="HV80" s="5" t="s">
        <v>220</v>
      </c>
      <c r="HW80" s="5" t="s">
        <v>220</v>
      </c>
      <c r="HX80" s="5" t="s">
        <v>220</v>
      </c>
      <c r="HY80" s="5" t="s">
        <v>220</v>
      </c>
      <c r="HZ80" s="5" t="s">
        <v>220</v>
      </c>
      <c r="IA80" s="5" t="s">
        <v>220</v>
      </c>
      <c r="IB80" s="5" t="s">
        <v>220</v>
      </c>
      <c r="IC80" s="5">
        <v>505789</v>
      </c>
      <c r="ID80" s="5">
        <v>652610</v>
      </c>
      <c r="IE80" s="5">
        <v>704482</v>
      </c>
      <c r="IF80" s="5">
        <v>730079</v>
      </c>
      <c r="IG80" s="5">
        <v>671018</v>
      </c>
      <c r="IH80" s="5">
        <v>623931</v>
      </c>
      <c r="II80" s="5">
        <v>681033</v>
      </c>
      <c r="IJ80" s="5">
        <v>677513</v>
      </c>
      <c r="IK80" s="5">
        <v>661853</v>
      </c>
      <c r="IL80" s="5">
        <v>729830</v>
      </c>
      <c r="IM80" s="5">
        <v>863323</v>
      </c>
      <c r="IN80" s="5">
        <v>1179272</v>
      </c>
      <c r="IO80" s="5">
        <v>399718</v>
      </c>
      <c r="IP80" s="5">
        <v>399718</v>
      </c>
      <c r="IQ80" s="5">
        <v>419342</v>
      </c>
      <c r="IR80" s="5">
        <v>402248</v>
      </c>
      <c r="IS80" s="5">
        <v>410421</v>
      </c>
      <c r="IT80" s="5">
        <v>353912</v>
      </c>
      <c r="IU80" s="5">
        <v>364837</v>
      </c>
      <c r="IV80" s="5">
        <v>321214</v>
      </c>
      <c r="IW80" s="5">
        <v>291751</v>
      </c>
      <c r="IX80" s="5">
        <v>268302</v>
      </c>
      <c r="IY80" s="5" t="s">
        <v>220</v>
      </c>
      <c r="IZ80" s="5" t="s">
        <v>220</v>
      </c>
      <c r="JA80" s="5" t="s">
        <v>220</v>
      </c>
      <c r="JB80" s="5" t="s">
        <v>220</v>
      </c>
      <c r="JC80" s="5" t="s">
        <v>220</v>
      </c>
      <c r="JD80" s="5" t="s">
        <v>220</v>
      </c>
      <c r="JE80" s="5" t="s">
        <v>220</v>
      </c>
      <c r="JF80" s="5" t="s">
        <v>220</v>
      </c>
      <c r="JG80" s="5" t="s">
        <v>220</v>
      </c>
      <c r="JH80" s="5" t="s">
        <v>220</v>
      </c>
      <c r="JI80" s="5">
        <v>0</v>
      </c>
      <c r="JJ80" s="5">
        <v>31</v>
      </c>
      <c r="JK80" s="5">
        <v>12</v>
      </c>
      <c r="JL80" s="5">
        <v>13</v>
      </c>
      <c r="JM80" s="5">
        <v>31</v>
      </c>
      <c r="JN80" s="5">
        <v>7</v>
      </c>
      <c r="JO80" s="5">
        <v>0</v>
      </c>
      <c r="JP80" s="5">
        <v>0</v>
      </c>
      <c r="JQ80" s="5">
        <v>0</v>
      </c>
      <c r="JR80" s="5">
        <v>1</v>
      </c>
      <c r="JS80" s="5">
        <v>50864</v>
      </c>
      <c r="JT80" s="5">
        <v>95080</v>
      </c>
      <c r="JU80" s="5">
        <v>53639</v>
      </c>
      <c r="JV80" s="5">
        <v>53639</v>
      </c>
      <c r="JW80" s="5">
        <v>56595</v>
      </c>
      <c r="JX80" s="5">
        <v>51135</v>
      </c>
      <c r="JY80" s="5">
        <v>55607</v>
      </c>
      <c r="JZ80" s="5">
        <v>56997</v>
      </c>
      <c r="KA80" s="5">
        <v>47793</v>
      </c>
      <c r="KB80" s="5">
        <v>78635</v>
      </c>
      <c r="KC80" s="5">
        <v>55403</v>
      </c>
      <c r="KD80" s="5">
        <v>51081</v>
      </c>
      <c r="KE80" s="5" t="s">
        <v>220</v>
      </c>
      <c r="KF80" s="5" t="s">
        <v>220</v>
      </c>
      <c r="KG80" s="5" t="s">
        <v>220</v>
      </c>
      <c r="KH80" s="5" t="s">
        <v>220</v>
      </c>
      <c r="KI80" s="5" t="s">
        <v>220</v>
      </c>
      <c r="KJ80" s="5" t="s">
        <v>220</v>
      </c>
      <c r="KK80" s="5" t="s">
        <v>220</v>
      </c>
      <c r="KL80" s="5" t="s">
        <v>220</v>
      </c>
      <c r="KM80" s="5" t="s">
        <v>220</v>
      </c>
      <c r="KN80" s="5" t="s">
        <v>220</v>
      </c>
      <c r="KO80" s="5">
        <v>7273</v>
      </c>
      <c r="KP80" s="5">
        <v>6095</v>
      </c>
      <c r="KQ80" s="5">
        <v>12913</v>
      </c>
      <c r="KR80" s="5">
        <v>8631</v>
      </c>
      <c r="KS80" s="5">
        <v>18029</v>
      </c>
      <c r="KT80" s="5">
        <v>5128</v>
      </c>
      <c r="KU80" s="5">
        <v>4581</v>
      </c>
      <c r="KV80" s="5">
        <v>10352</v>
      </c>
      <c r="KW80" s="5">
        <v>9190</v>
      </c>
      <c r="KX80" s="5">
        <v>8879</v>
      </c>
      <c r="KY80" s="5">
        <v>5343</v>
      </c>
      <c r="KZ80" s="5">
        <v>4236</v>
      </c>
      <c r="LA80" s="5">
        <v>3281</v>
      </c>
      <c r="LB80" s="5">
        <v>3281</v>
      </c>
      <c r="LC80" s="5">
        <v>3024</v>
      </c>
      <c r="LD80" s="5">
        <v>2303</v>
      </c>
      <c r="LE80" s="5">
        <v>1789</v>
      </c>
      <c r="LF80" s="5">
        <v>1396</v>
      </c>
      <c r="LG80" s="5">
        <v>1290</v>
      </c>
      <c r="LH80" s="5">
        <v>2253</v>
      </c>
      <c r="LI80" s="5">
        <v>1753</v>
      </c>
      <c r="LJ80" s="5">
        <v>1983</v>
      </c>
      <c r="LK80" s="5" t="s">
        <v>220</v>
      </c>
      <c r="LL80" s="5" t="s">
        <v>220</v>
      </c>
      <c r="LM80" s="5" t="s">
        <v>220</v>
      </c>
      <c r="LN80" s="5" t="s">
        <v>220</v>
      </c>
      <c r="LO80" s="5" t="s">
        <v>220</v>
      </c>
      <c r="LP80" s="5" t="s">
        <v>220</v>
      </c>
      <c r="LQ80" s="5" t="s">
        <v>220</v>
      </c>
      <c r="LR80" s="5" t="s">
        <v>220</v>
      </c>
      <c r="LS80" s="5" t="s">
        <v>220</v>
      </c>
      <c r="LT80" s="5" t="s">
        <v>220</v>
      </c>
      <c r="LU80" s="5">
        <v>3032</v>
      </c>
      <c r="LV80" s="5">
        <v>3577</v>
      </c>
      <c r="LW80" s="5">
        <v>3490</v>
      </c>
      <c r="LX80" s="5">
        <v>3493</v>
      </c>
      <c r="LY80" s="5">
        <v>3377</v>
      </c>
      <c r="LZ80" s="5">
        <v>4644</v>
      </c>
      <c r="MA80" s="5">
        <v>5609</v>
      </c>
      <c r="MB80" s="5">
        <v>5883</v>
      </c>
      <c r="MC80" s="5">
        <v>7966</v>
      </c>
      <c r="MD80" s="5">
        <v>9198</v>
      </c>
      <c r="ME80" s="5">
        <v>9910</v>
      </c>
      <c r="MF80" s="5">
        <v>9852</v>
      </c>
      <c r="MG80" s="5">
        <v>10403</v>
      </c>
      <c r="MH80" s="5">
        <v>10403</v>
      </c>
      <c r="MI80" s="5">
        <v>4941</v>
      </c>
      <c r="MJ80" s="5">
        <v>3863</v>
      </c>
      <c r="MK80" s="5">
        <v>3823</v>
      </c>
      <c r="ML80" s="5">
        <v>4307</v>
      </c>
      <c r="MM80" s="5">
        <v>3627</v>
      </c>
      <c r="MN80" s="5">
        <v>3467</v>
      </c>
      <c r="MO80" s="5">
        <v>2610</v>
      </c>
      <c r="MP80" s="5">
        <v>2143</v>
      </c>
      <c r="MQ80" s="5" t="s">
        <v>220</v>
      </c>
      <c r="MR80" s="5" t="s">
        <v>220</v>
      </c>
      <c r="MS80" s="5" t="s">
        <v>220</v>
      </c>
      <c r="MT80" s="5" t="s">
        <v>220</v>
      </c>
      <c r="MU80" s="5" t="s">
        <v>220</v>
      </c>
      <c r="MV80" s="5" t="s">
        <v>220</v>
      </c>
      <c r="MW80" s="5" t="s">
        <v>220</v>
      </c>
      <c r="MX80" s="5" t="s">
        <v>220</v>
      </c>
      <c r="MY80" s="5" t="s">
        <v>220</v>
      </c>
      <c r="MZ80" s="5" t="s">
        <v>220</v>
      </c>
      <c r="NA80" s="5">
        <v>582</v>
      </c>
      <c r="NB80" s="5">
        <v>237</v>
      </c>
      <c r="NC80" s="5">
        <v>62</v>
      </c>
      <c r="ND80" s="5">
        <v>2252</v>
      </c>
      <c r="NE80" s="5" t="s">
        <v>220</v>
      </c>
      <c r="NF80" s="5" t="s">
        <v>220</v>
      </c>
      <c r="NG80" s="5" t="s">
        <v>220</v>
      </c>
      <c r="NH80" s="5" t="s">
        <v>220</v>
      </c>
      <c r="NI80" s="5" t="s">
        <v>220</v>
      </c>
      <c r="NJ80" s="5" t="s">
        <v>220</v>
      </c>
      <c r="NK80" s="5" t="s">
        <v>220</v>
      </c>
      <c r="NL80" s="5" t="s">
        <v>220</v>
      </c>
      <c r="NM80" s="5" t="s">
        <v>220</v>
      </c>
      <c r="NN80" s="5" t="s">
        <v>220</v>
      </c>
      <c r="NO80" s="5" t="s">
        <v>220</v>
      </c>
      <c r="NP80" s="5" t="s">
        <v>220</v>
      </c>
      <c r="NQ80" s="5" t="s">
        <v>220</v>
      </c>
      <c r="NR80" s="5" t="s">
        <v>220</v>
      </c>
      <c r="NS80" s="5" t="s">
        <v>220</v>
      </c>
      <c r="NT80" s="5" t="s">
        <v>220</v>
      </c>
      <c r="NU80" s="5" t="s">
        <v>220</v>
      </c>
      <c r="NV80" s="5" t="s">
        <v>220</v>
      </c>
      <c r="NW80" s="5" t="s">
        <v>220</v>
      </c>
      <c r="NX80" s="5" t="s">
        <v>220</v>
      </c>
      <c r="NY80" s="5" t="s">
        <v>220</v>
      </c>
      <c r="NZ80" s="5" t="s">
        <v>220</v>
      </c>
      <c r="OA80" s="5" t="s">
        <v>220</v>
      </c>
      <c r="OB80" s="5" t="s">
        <v>220</v>
      </c>
      <c r="OC80" s="5" t="s">
        <v>220</v>
      </c>
      <c r="OD80" s="5" t="s">
        <v>220</v>
      </c>
      <c r="OE80" s="5" t="s">
        <v>220</v>
      </c>
      <c r="OF80" s="5" t="s">
        <v>220</v>
      </c>
      <c r="OG80" s="5">
        <v>0</v>
      </c>
      <c r="OH80" s="5">
        <v>0</v>
      </c>
      <c r="OI80" s="5">
        <v>0</v>
      </c>
      <c r="OJ80" s="5">
        <v>0</v>
      </c>
      <c r="OK80" s="5" t="s">
        <v>220</v>
      </c>
      <c r="OL80" s="5" t="s">
        <v>220</v>
      </c>
      <c r="OM80" s="5" t="s">
        <v>220</v>
      </c>
      <c r="ON80" s="5" t="s">
        <v>220</v>
      </c>
      <c r="OO80" s="5" t="s">
        <v>220</v>
      </c>
      <c r="OP80" s="5" t="s">
        <v>220</v>
      </c>
      <c r="OQ80" s="5" t="s">
        <v>220</v>
      </c>
      <c r="OR80" s="5" t="s">
        <v>220</v>
      </c>
      <c r="OS80" s="5" t="s">
        <v>220</v>
      </c>
      <c r="OT80" s="5" t="s">
        <v>220</v>
      </c>
      <c r="OU80" s="5" t="s">
        <v>220</v>
      </c>
      <c r="OV80" s="5" t="s">
        <v>220</v>
      </c>
      <c r="OW80" s="5" t="s">
        <v>220</v>
      </c>
      <c r="OX80" s="5" t="s">
        <v>220</v>
      </c>
      <c r="OY80" s="5" t="s">
        <v>220</v>
      </c>
      <c r="OZ80" s="5" t="s">
        <v>220</v>
      </c>
      <c r="PA80" s="5" t="s">
        <v>220</v>
      </c>
      <c r="PB80" s="5" t="s">
        <v>220</v>
      </c>
      <c r="PC80" s="5" t="s">
        <v>220</v>
      </c>
      <c r="PD80" s="5" t="s">
        <v>220</v>
      </c>
      <c r="PE80" s="5" t="s">
        <v>220</v>
      </c>
      <c r="PF80" s="5" t="s">
        <v>220</v>
      </c>
      <c r="PG80" s="5" t="s">
        <v>220</v>
      </c>
      <c r="PH80" s="5" t="s">
        <v>220</v>
      </c>
      <c r="PI80" s="5" t="s">
        <v>220</v>
      </c>
      <c r="PJ80" s="5" t="s">
        <v>220</v>
      </c>
      <c r="PK80" s="5" t="s">
        <v>220</v>
      </c>
      <c r="PL80" s="5" t="s">
        <v>220</v>
      </c>
      <c r="PM80" s="5">
        <v>33498</v>
      </c>
      <c r="PN80" s="5">
        <v>36160</v>
      </c>
      <c r="PO80" s="5">
        <v>36039</v>
      </c>
      <c r="PP80" s="5">
        <v>31369</v>
      </c>
      <c r="PQ80" s="5">
        <v>27021</v>
      </c>
      <c r="PR80" s="5">
        <v>14086</v>
      </c>
      <c r="PS80" s="5">
        <v>14189</v>
      </c>
      <c r="PT80" s="5">
        <v>11548</v>
      </c>
      <c r="PU80" s="5">
        <v>15867</v>
      </c>
      <c r="PV80" s="5">
        <v>10694</v>
      </c>
      <c r="PW80" s="5">
        <v>19128</v>
      </c>
      <c r="PX80" s="5">
        <v>13070</v>
      </c>
      <c r="PY80" s="5">
        <v>12618</v>
      </c>
      <c r="PZ80" s="5">
        <v>12618</v>
      </c>
      <c r="QA80" s="5">
        <v>11003</v>
      </c>
      <c r="QB80" s="5">
        <v>9306</v>
      </c>
      <c r="QC80" s="5">
        <v>11247</v>
      </c>
      <c r="QD80" s="5">
        <v>11753</v>
      </c>
      <c r="QE80" s="5">
        <v>11202</v>
      </c>
      <c r="QF80" s="5">
        <v>11622</v>
      </c>
      <c r="QG80" s="5">
        <v>10584</v>
      </c>
      <c r="QH80" s="5">
        <v>10484</v>
      </c>
      <c r="QI80" s="5" t="s">
        <v>220</v>
      </c>
      <c r="QJ80" s="5" t="s">
        <v>220</v>
      </c>
      <c r="QK80" s="5" t="s">
        <v>220</v>
      </c>
      <c r="QL80" s="5" t="s">
        <v>220</v>
      </c>
      <c r="QM80" s="5" t="s">
        <v>220</v>
      </c>
      <c r="QN80" s="5" t="s">
        <v>220</v>
      </c>
      <c r="QO80" s="5" t="s">
        <v>220</v>
      </c>
      <c r="QP80" s="5" t="s">
        <v>220</v>
      </c>
      <c r="QQ80" s="5" t="s">
        <v>220</v>
      </c>
      <c r="QR80" s="5" t="s">
        <v>220</v>
      </c>
      <c r="QS80" s="5">
        <v>53786</v>
      </c>
      <c r="QT80" s="5">
        <v>59585</v>
      </c>
      <c r="QU80" s="5">
        <v>42127</v>
      </c>
      <c r="QV80" s="5">
        <v>60129</v>
      </c>
      <c r="QW80" s="5">
        <v>42606</v>
      </c>
      <c r="QX80" s="5">
        <v>43526</v>
      </c>
      <c r="QY80" s="5">
        <v>44467</v>
      </c>
      <c r="QZ80" s="5">
        <v>39994</v>
      </c>
      <c r="RA80" s="5">
        <v>38682</v>
      </c>
      <c r="RB80" s="5">
        <v>39618</v>
      </c>
      <c r="RC80" s="5">
        <v>38455</v>
      </c>
      <c r="RD80" s="5">
        <v>43904</v>
      </c>
      <c r="RE80" s="5">
        <v>28357</v>
      </c>
      <c r="RF80" s="5">
        <v>28357</v>
      </c>
      <c r="RG80" s="5">
        <v>31204</v>
      </c>
      <c r="RH80" s="5">
        <v>27577</v>
      </c>
      <c r="RI80" s="5">
        <v>30410</v>
      </c>
      <c r="RJ80" s="5">
        <v>29244</v>
      </c>
      <c r="RK80" s="5">
        <v>26182</v>
      </c>
      <c r="RL80" s="5">
        <v>28577</v>
      </c>
      <c r="RM80" s="5">
        <v>21678</v>
      </c>
      <c r="RN80" s="5">
        <v>21994</v>
      </c>
      <c r="RO80" s="5" t="s">
        <v>220</v>
      </c>
      <c r="RP80" s="5" t="s">
        <v>220</v>
      </c>
      <c r="RQ80" s="5" t="s">
        <v>220</v>
      </c>
      <c r="RR80" s="5" t="s">
        <v>220</v>
      </c>
      <c r="RS80" s="5" t="s">
        <v>220</v>
      </c>
      <c r="RT80" s="5" t="s">
        <v>220</v>
      </c>
      <c r="RU80" s="5" t="s">
        <v>220</v>
      </c>
      <c r="RV80" s="5" t="s">
        <v>220</v>
      </c>
      <c r="RW80" s="5" t="s">
        <v>220</v>
      </c>
      <c r="RX80" s="5" t="s">
        <v>220</v>
      </c>
      <c r="RY80" s="5">
        <v>28552</v>
      </c>
      <c r="RZ80" s="5">
        <v>36028</v>
      </c>
      <c r="SA80" s="5">
        <v>34375</v>
      </c>
      <c r="SB80" s="5">
        <v>20151</v>
      </c>
      <c r="SC80" s="5">
        <v>19173</v>
      </c>
      <c r="SD80" s="5">
        <v>16360</v>
      </c>
      <c r="SE80" s="5">
        <v>15461</v>
      </c>
      <c r="SF80" s="5">
        <v>18965</v>
      </c>
      <c r="SG80" s="5">
        <v>20240</v>
      </c>
      <c r="SH80" s="5">
        <v>16468</v>
      </c>
      <c r="SI80" s="5">
        <v>21178</v>
      </c>
      <c r="SJ80" s="5">
        <v>20862</v>
      </c>
      <c r="SK80" s="5">
        <v>17218</v>
      </c>
      <c r="SL80" s="5">
        <v>17218</v>
      </c>
      <c r="SM80" s="5">
        <v>17503</v>
      </c>
      <c r="SN80" s="5">
        <v>18765</v>
      </c>
      <c r="SO80" s="5">
        <v>16876</v>
      </c>
      <c r="SP80" s="5">
        <v>15197</v>
      </c>
      <c r="SQ80" s="5">
        <v>17422</v>
      </c>
      <c r="SR80" s="5">
        <v>14588</v>
      </c>
      <c r="SS80" s="5">
        <v>13764</v>
      </c>
      <c r="ST80" s="5">
        <v>14871</v>
      </c>
      <c r="SU80" s="5" t="s">
        <v>220</v>
      </c>
      <c r="SV80" s="5" t="s">
        <v>220</v>
      </c>
      <c r="SW80" s="5" t="s">
        <v>220</v>
      </c>
      <c r="SX80" s="5" t="s">
        <v>220</v>
      </c>
      <c r="SY80" s="5" t="s">
        <v>220</v>
      </c>
      <c r="SZ80" s="5" t="s">
        <v>220</v>
      </c>
      <c r="TA80" s="5" t="s">
        <v>220</v>
      </c>
      <c r="TB80" s="5" t="s">
        <v>220</v>
      </c>
      <c r="TC80" s="5" t="s">
        <v>220</v>
      </c>
      <c r="TD80" s="5" t="s">
        <v>220</v>
      </c>
      <c r="TE80" s="5">
        <v>2101</v>
      </c>
      <c r="TF80" s="5">
        <v>2462</v>
      </c>
      <c r="TG80" s="5">
        <v>1967</v>
      </c>
      <c r="TH80" s="5">
        <v>1330</v>
      </c>
      <c r="TI80" s="5">
        <v>1350</v>
      </c>
      <c r="TJ80" s="5">
        <v>1094</v>
      </c>
      <c r="TK80" s="5">
        <v>2206</v>
      </c>
      <c r="TL80" s="5">
        <v>2128</v>
      </c>
      <c r="TM80" s="5">
        <v>3153</v>
      </c>
      <c r="TN80" s="5">
        <v>4950</v>
      </c>
      <c r="TO80" s="5">
        <v>745</v>
      </c>
      <c r="TP80" s="5">
        <v>617</v>
      </c>
      <c r="TQ80" s="5">
        <v>689</v>
      </c>
      <c r="TR80" s="5">
        <v>689</v>
      </c>
      <c r="TS80" s="5">
        <v>1484</v>
      </c>
      <c r="TT80" s="5">
        <v>1299</v>
      </c>
      <c r="TU80" s="5">
        <v>2117</v>
      </c>
      <c r="TV80" s="5">
        <v>1946</v>
      </c>
      <c r="TW80" s="5">
        <v>2663</v>
      </c>
      <c r="TX80" s="5">
        <v>2647</v>
      </c>
      <c r="TY80" s="5">
        <v>1364</v>
      </c>
      <c r="TZ80" s="5">
        <v>2620</v>
      </c>
      <c r="UA80" s="5" t="s">
        <v>220</v>
      </c>
      <c r="UB80" s="5" t="s">
        <v>220</v>
      </c>
      <c r="UC80" s="5" t="s">
        <v>220</v>
      </c>
      <c r="UD80" s="5" t="s">
        <v>220</v>
      </c>
      <c r="UE80" s="5" t="s">
        <v>220</v>
      </c>
      <c r="UF80" s="5" t="s">
        <v>220</v>
      </c>
      <c r="UG80" s="5" t="s">
        <v>220</v>
      </c>
      <c r="UH80" s="5" t="s">
        <v>220</v>
      </c>
      <c r="UI80" s="5" t="s">
        <v>220</v>
      </c>
      <c r="UJ80" s="5" t="s">
        <v>220</v>
      </c>
      <c r="UK80" s="5">
        <v>122</v>
      </c>
      <c r="UL80" s="5">
        <v>414</v>
      </c>
      <c r="UM80" s="5">
        <v>509</v>
      </c>
      <c r="UN80" s="5">
        <v>561</v>
      </c>
      <c r="UO80" s="5">
        <v>387</v>
      </c>
      <c r="UP80" s="5">
        <v>7</v>
      </c>
      <c r="UQ80" s="5">
        <v>62</v>
      </c>
      <c r="UR80" s="5">
        <v>316</v>
      </c>
      <c r="US80" s="5">
        <v>869</v>
      </c>
      <c r="UT80" s="5">
        <v>459</v>
      </c>
      <c r="UU80" s="5">
        <v>17266</v>
      </c>
      <c r="UV80" s="5">
        <v>14540</v>
      </c>
      <c r="UW80" s="5">
        <v>6216</v>
      </c>
      <c r="UX80" s="5">
        <v>6216</v>
      </c>
      <c r="UY80" s="5">
        <v>4617</v>
      </c>
      <c r="UZ80" s="5">
        <v>5084</v>
      </c>
      <c r="VA80" s="5">
        <v>4538</v>
      </c>
      <c r="VB80" s="5">
        <v>4238</v>
      </c>
      <c r="VC80" s="5">
        <v>2823</v>
      </c>
      <c r="VD80" s="5">
        <v>2474</v>
      </c>
      <c r="VE80" s="5">
        <v>1928</v>
      </c>
      <c r="VF80" s="5">
        <v>1293</v>
      </c>
      <c r="VG80" s="5" t="s">
        <v>220</v>
      </c>
      <c r="VH80" s="5" t="s">
        <v>220</v>
      </c>
      <c r="VI80" s="5" t="s">
        <v>220</v>
      </c>
      <c r="VJ80" s="5" t="s">
        <v>220</v>
      </c>
      <c r="VK80" s="5" t="s">
        <v>220</v>
      </c>
      <c r="VL80" s="5" t="s">
        <v>220</v>
      </c>
      <c r="VM80" s="5" t="s">
        <v>220</v>
      </c>
      <c r="VN80" s="5" t="s">
        <v>220</v>
      </c>
      <c r="VO80" s="5" t="s">
        <v>220</v>
      </c>
      <c r="VP80" s="5" t="s">
        <v>220</v>
      </c>
      <c r="VQ80" s="5">
        <v>76531</v>
      </c>
      <c r="VR80" s="5">
        <v>85506</v>
      </c>
      <c r="VS80" s="5">
        <v>60742</v>
      </c>
      <c r="VT80" s="5">
        <v>66865</v>
      </c>
      <c r="VU80" s="5">
        <v>66515</v>
      </c>
      <c r="VV80" s="5">
        <v>49290</v>
      </c>
      <c r="VW80" s="5">
        <v>58546</v>
      </c>
      <c r="VX80" s="5">
        <v>45668</v>
      </c>
      <c r="VY80" s="5">
        <v>47333</v>
      </c>
      <c r="VZ80" s="5">
        <v>71116</v>
      </c>
      <c r="WA80" s="5">
        <v>85918</v>
      </c>
      <c r="WB80" s="5">
        <v>85818</v>
      </c>
      <c r="WC80" s="5">
        <v>75834</v>
      </c>
      <c r="WD80" s="5">
        <v>75834</v>
      </c>
      <c r="WE80" s="5">
        <v>115677</v>
      </c>
      <c r="WF80" s="5">
        <v>85028</v>
      </c>
      <c r="WG80" s="5">
        <v>85851</v>
      </c>
      <c r="WH80" s="5">
        <v>110318</v>
      </c>
      <c r="WI80" s="5">
        <v>99286</v>
      </c>
      <c r="WJ80" s="5">
        <v>86513</v>
      </c>
      <c r="WK80" s="5">
        <v>90052</v>
      </c>
      <c r="WL80" s="5">
        <v>93133</v>
      </c>
      <c r="WM80" s="5" t="s">
        <v>220</v>
      </c>
      <c r="WN80" s="5" t="s">
        <v>220</v>
      </c>
      <c r="WO80" s="5" t="s">
        <v>220</v>
      </c>
      <c r="WP80" s="5" t="s">
        <v>220</v>
      </c>
      <c r="WQ80" s="5" t="s">
        <v>220</v>
      </c>
      <c r="WR80" s="5" t="s">
        <v>220</v>
      </c>
      <c r="WS80" s="5" t="s">
        <v>220</v>
      </c>
      <c r="WT80" s="5" t="s">
        <v>220</v>
      </c>
      <c r="WU80" s="5" t="s">
        <v>220</v>
      </c>
      <c r="WV80" s="5" t="s">
        <v>220</v>
      </c>
      <c r="WW80" s="5">
        <v>641</v>
      </c>
      <c r="WX80" s="5">
        <v>943</v>
      </c>
      <c r="WY80" s="5">
        <v>829</v>
      </c>
      <c r="WZ80" s="5">
        <v>850</v>
      </c>
      <c r="XA80" s="5">
        <v>1028</v>
      </c>
      <c r="XB80" s="5">
        <v>308</v>
      </c>
      <c r="XC80" s="5">
        <v>316</v>
      </c>
      <c r="XD80" s="5">
        <v>357</v>
      </c>
      <c r="XE80" s="5">
        <v>246</v>
      </c>
      <c r="XF80" s="5">
        <v>519</v>
      </c>
      <c r="XG80" s="5">
        <v>848</v>
      </c>
      <c r="XH80" s="5">
        <v>720</v>
      </c>
      <c r="XI80" s="5">
        <v>469</v>
      </c>
      <c r="XJ80" s="5">
        <v>469</v>
      </c>
      <c r="XK80" s="5">
        <v>584</v>
      </c>
      <c r="XL80" s="5">
        <v>895</v>
      </c>
      <c r="XM80" s="5">
        <v>1827</v>
      </c>
      <c r="XN80" s="5">
        <v>2236</v>
      </c>
      <c r="XO80" s="5">
        <v>1754</v>
      </c>
      <c r="XP80" s="5">
        <v>2743</v>
      </c>
      <c r="XQ80" s="5">
        <v>2330</v>
      </c>
      <c r="XR80" s="5">
        <v>2510</v>
      </c>
      <c r="XS80" s="2">
        <v>9208</v>
      </c>
      <c r="XT80" s="3" t="s">
        <v>220</v>
      </c>
      <c r="XU80" s="3" t="s">
        <v>220</v>
      </c>
      <c r="XV80" s="3" t="s">
        <v>220</v>
      </c>
      <c r="XW80" s="3" t="s">
        <v>220</v>
      </c>
      <c r="XX80" s="3" t="s">
        <v>220</v>
      </c>
      <c r="XY80" s="3" t="s">
        <v>220</v>
      </c>
      <c r="XZ80" s="3"/>
    </row>
    <row r="81" spans="1:650" x14ac:dyDescent="0.3">
      <c r="A81" s="1" t="s">
        <v>79</v>
      </c>
      <c r="B81" s="2">
        <v>4057003</v>
      </c>
      <c r="C81" s="5">
        <v>52124</v>
      </c>
      <c r="D81" s="5">
        <v>42693</v>
      </c>
      <c r="E81" s="5">
        <v>65047</v>
      </c>
      <c r="F81" s="5">
        <v>30104</v>
      </c>
      <c r="G81" s="5">
        <v>23582</v>
      </c>
      <c r="H81" s="5">
        <v>15008</v>
      </c>
      <c r="I81" s="5">
        <v>13468</v>
      </c>
      <c r="J81" s="5">
        <v>16659</v>
      </c>
      <c r="K81" s="5">
        <v>11654</v>
      </c>
      <c r="L81" s="5">
        <v>15758</v>
      </c>
      <c r="M81" s="5">
        <v>8927</v>
      </c>
      <c r="N81" s="5">
        <v>11545</v>
      </c>
      <c r="O81" s="5">
        <v>10457</v>
      </c>
      <c r="P81" s="5">
        <v>51776</v>
      </c>
      <c r="Q81" s="5">
        <v>23548</v>
      </c>
      <c r="R81" s="5">
        <v>11933</v>
      </c>
      <c r="S81" s="5">
        <v>22756</v>
      </c>
      <c r="T81" s="5">
        <v>20036</v>
      </c>
      <c r="U81" s="5">
        <v>6774</v>
      </c>
      <c r="V81" s="5">
        <v>6581</v>
      </c>
      <c r="W81" s="5">
        <v>6410</v>
      </c>
      <c r="X81" s="5">
        <v>1838</v>
      </c>
      <c r="Y81" s="5">
        <v>2256</v>
      </c>
      <c r="Z81" s="5">
        <v>0</v>
      </c>
      <c r="AA81" s="5">
        <v>0</v>
      </c>
      <c r="AB81" s="5">
        <v>-6</v>
      </c>
      <c r="AC81" s="5">
        <v>97</v>
      </c>
      <c r="AD81" s="5">
        <v>31</v>
      </c>
      <c r="AE81" s="5">
        <v>0</v>
      </c>
      <c r="AF81" s="5">
        <v>0</v>
      </c>
      <c r="AG81" s="5">
        <v>0</v>
      </c>
      <c r="AH81" s="5">
        <v>0</v>
      </c>
      <c r="AI81" s="5">
        <v>301841</v>
      </c>
      <c r="AJ81" s="5">
        <v>499949</v>
      </c>
      <c r="AK81" s="5">
        <v>488842</v>
      </c>
      <c r="AL81" s="5">
        <v>250417</v>
      </c>
      <c r="AM81" s="5">
        <v>153210</v>
      </c>
      <c r="AN81" s="5">
        <v>223155</v>
      </c>
      <c r="AO81" s="5">
        <v>232011</v>
      </c>
      <c r="AP81" s="5">
        <v>142374</v>
      </c>
      <c r="AQ81" s="5">
        <v>235768</v>
      </c>
      <c r="AR81" s="5">
        <v>165478</v>
      </c>
      <c r="AS81" s="5">
        <v>128469</v>
      </c>
      <c r="AT81" s="5">
        <v>65741</v>
      </c>
      <c r="AU81" s="5">
        <v>180543</v>
      </c>
      <c r="AV81" s="5">
        <v>296230</v>
      </c>
      <c r="AW81" s="5">
        <v>34887</v>
      </c>
      <c r="AX81" s="5">
        <v>253636</v>
      </c>
      <c r="AY81" s="5">
        <v>113374</v>
      </c>
      <c r="AZ81" s="5">
        <v>12398</v>
      </c>
      <c r="BA81" s="5">
        <v>39349</v>
      </c>
      <c r="BB81" s="5">
        <v>177501</v>
      </c>
      <c r="BC81" s="5">
        <v>34479</v>
      </c>
      <c r="BD81" s="5">
        <v>23580</v>
      </c>
      <c r="BE81" s="5">
        <v>28833</v>
      </c>
      <c r="BF81" s="5">
        <v>36509</v>
      </c>
      <c r="BG81" s="5">
        <v>38802</v>
      </c>
      <c r="BH81" s="5">
        <v>65193</v>
      </c>
      <c r="BI81" s="5">
        <v>76402</v>
      </c>
      <c r="BJ81" s="5">
        <v>41798</v>
      </c>
      <c r="BK81" s="5">
        <v>57669</v>
      </c>
      <c r="BL81" s="5">
        <v>16285</v>
      </c>
      <c r="BM81" s="5">
        <v>171133</v>
      </c>
      <c r="BN81" s="5">
        <v>69742</v>
      </c>
      <c r="BO81" s="5">
        <v>94740</v>
      </c>
      <c r="BP81" s="5">
        <v>106773</v>
      </c>
      <c r="BQ81" s="5">
        <v>73541</v>
      </c>
      <c r="BR81" s="5">
        <v>84043</v>
      </c>
      <c r="BS81" s="5">
        <v>57599</v>
      </c>
      <c r="BT81" s="5">
        <v>61566</v>
      </c>
      <c r="BU81" s="5">
        <v>45588</v>
      </c>
      <c r="BV81" s="5">
        <v>61717</v>
      </c>
      <c r="BW81" s="5">
        <v>39799</v>
      </c>
      <c r="BX81" s="5">
        <v>38667</v>
      </c>
      <c r="BY81" s="5">
        <v>43516</v>
      </c>
      <c r="BZ81" s="5">
        <v>42381</v>
      </c>
      <c r="CA81" s="5">
        <v>35817</v>
      </c>
      <c r="CB81" s="5">
        <v>25629</v>
      </c>
      <c r="CC81" s="5">
        <v>32638</v>
      </c>
      <c r="CD81" s="5">
        <v>13006</v>
      </c>
      <c r="CE81" s="5">
        <v>34487</v>
      </c>
      <c r="CF81" s="5">
        <v>16694</v>
      </c>
      <c r="CG81" s="5">
        <v>12602</v>
      </c>
      <c r="CH81" s="5">
        <v>22087</v>
      </c>
      <c r="CI81" s="5">
        <v>21259</v>
      </c>
      <c r="CJ81" s="5">
        <v>7049</v>
      </c>
      <c r="CK81" s="5">
        <v>34948</v>
      </c>
      <c r="CL81" s="5">
        <v>16455</v>
      </c>
      <c r="CM81" s="5">
        <v>24581</v>
      </c>
      <c r="CN81" s="5">
        <v>11335</v>
      </c>
      <c r="CO81" s="5">
        <v>12391</v>
      </c>
      <c r="CP81" s="5">
        <v>13876</v>
      </c>
      <c r="CQ81" s="5">
        <v>37029</v>
      </c>
      <c r="CR81" s="5">
        <v>7073</v>
      </c>
      <c r="CS81" s="5">
        <v>41174</v>
      </c>
      <c r="CT81" s="5">
        <v>16529</v>
      </c>
      <c r="CU81" s="5">
        <v>216142</v>
      </c>
      <c r="CV81" s="5">
        <v>210730</v>
      </c>
      <c r="CW81" s="5">
        <v>187563</v>
      </c>
      <c r="CX81" s="5">
        <v>120617</v>
      </c>
      <c r="CY81" s="5">
        <v>106776</v>
      </c>
      <c r="CZ81" s="5">
        <v>87507</v>
      </c>
      <c r="DA81" s="5">
        <v>91758</v>
      </c>
      <c r="DB81" s="5">
        <v>101313</v>
      </c>
      <c r="DC81" s="5">
        <v>83642</v>
      </c>
      <c r="DD81" s="5">
        <v>64272</v>
      </c>
      <c r="DE81" s="5">
        <v>95250</v>
      </c>
      <c r="DF81" s="5">
        <v>124235</v>
      </c>
      <c r="DG81" s="5">
        <v>119054</v>
      </c>
      <c r="DH81" s="5">
        <v>91891</v>
      </c>
      <c r="DI81" s="5">
        <v>59612</v>
      </c>
      <c r="DJ81" s="5">
        <v>44225</v>
      </c>
      <c r="DK81" s="5">
        <v>50796</v>
      </c>
      <c r="DL81" s="5">
        <v>42637</v>
      </c>
      <c r="DM81" s="5">
        <v>50963</v>
      </c>
      <c r="DN81" s="5">
        <v>57799</v>
      </c>
      <c r="DO81" s="5">
        <v>61542</v>
      </c>
      <c r="DP81" s="5">
        <v>44711</v>
      </c>
      <c r="DQ81" s="5">
        <v>52659</v>
      </c>
      <c r="DR81" s="5">
        <v>40009</v>
      </c>
      <c r="DS81" s="5">
        <v>31432</v>
      </c>
      <c r="DT81" s="5">
        <v>47239</v>
      </c>
      <c r="DU81" s="5">
        <v>41637</v>
      </c>
      <c r="DV81" s="5">
        <v>34747</v>
      </c>
      <c r="DW81" s="5">
        <v>36619</v>
      </c>
      <c r="DX81" s="5">
        <v>37850</v>
      </c>
      <c r="DY81" s="5">
        <v>35162</v>
      </c>
      <c r="DZ81" s="5">
        <v>31007</v>
      </c>
      <c r="EA81" s="5">
        <v>9109</v>
      </c>
      <c r="EB81" s="5">
        <v>23572</v>
      </c>
      <c r="EC81" s="5">
        <v>8416</v>
      </c>
      <c r="ED81" s="5">
        <v>5090</v>
      </c>
      <c r="EE81" s="5">
        <v>10671</v>
      </c>
      <c r="EF81" s="5">
        <v>13533</v>
      </c>
      <c r="EG81" s="5">
        <v>14744</v>
      </c>
      <c r="EH81" s="5">
        <v>5934</v>
      </c>
      <c r="EI81" s="5">
        <v>4128</v>
      </c>
      <c r="EJ81" s="5">
        <v>3280</v>
      </c>
      <c r="EK81" s="5">
        <v>7285</v>
      </c>
      <c r="EL81" s="5">
        <v>12332</v>
      </c>
      <c r="EM81" s="5">
        <v>4685</v>
      </c>
      <c r="EN81" s="5">
        <v>2696</v>
      </c>
      <c r="EO81" s="5">
        <v>2136</v>
      </c>
      <c r="EP81" s="5">
        <v>3162</v>
      </c>
      <c r="EQ81" s="5">
        <v>2204</v>
      </c>
      <c r="ER81" s="5">
        <v>2094</v>
      </c>
      <c r="ES81" s="5">
        <v>3249</v>
      </c>
      <c r="ET81" s="5">
        <v>2647</v>
      </c>
      <c r="EU81" s="5">
        <v>9415</v>
      </c>
      <c r="EV81" s="5">
        <v>3820</v>
      </c>
      <c r="EW81" s="5">
        <v>589</v>
      </c>
      <c r="EX81" s="5">
        <v>3745</v>
      </c>
      <c r="EY81" s="5">
        <v>2150</v>
      </c>
      <c r="EZ81" s="5">
        <v>3171</v>
      </c>
      <c r="FA81" s="5">
        <v>8113</v>
      </c>
      <c r="FB81" s="5">
        <v>874</v>
      </c>
      <c r="FC81" s="5">
        <v>199</v>
      </c>
      <c r="FD81" s="5">
        <v>1044</v>
      </c>
      <c r="FE81" s="5">
        <v>8026</v>
      </c>
      <c r="FF81" s="5">
        <v>1319</v>
      </c>
      <c r="FG81" s="5">
        <v>0</v>
      </c>
      <c r="FH81" s="5">
        <v>0</v>
      </c>
      <c r="FI81" s="5">
        <v>0</v>
      </c>
      <c r="FJ81" s="5">
        <v>0</v>
      </c>
      <c r="FK81" s="5">
        <v>0</v>
      </c>
      <c r="FL81" s="5">
        <v>0</v>
      </c>
      <c r="FM81" s="5">
        <v>0</v>
      </c>
      <c r="FN81" s="5">
        <v>0</v>
      </c>
      <c r="FO81" s="5">
        <v>0</v>
      </c>
      <c r="FP81" s="5">
        <v>0</v>
      </c>
      <c r="FQ81" s="5">
        <v>0</v>
      </c>
      <c r="FR81" s="5">
        <v>0</v>
      </c>
      <c r="FS81" s="5">
        <v>0</v>
      </c>
      <c r="FT81" s="5">
        <v>0</v>
      </c>
      <c r="FU81" s="5" t="s">
        <v>220</v>
      </c>
      <c r="FV81" s="5" t="s">
        <v>220</v>
      </c>
      <c r="FW81" s="5" t="s">
        <v>220</v>
      </c>
      <c r="FX81" s="5" t="s">
        <v>220</v>
      </c>
      <c r="FY81" s="5" t="s">
        <v>220</v>
      </c>
      <c r="FZ81" s="5" t="s">
        <v>220</v>
      </c>
      <c r="GA81" s="5" t="s">
        <v>220</v>
      </c>
      <c r="GB81" s="5" t="s">
        <v>220</v>
      </c>
      <c r="GC81" s="5" t="s">
        <v>220</v>
      </c>
      <c r="GD81" s="5" t="s">
        <v>220</v>
      </c>
      <c r="GE81" s="5" t="s">
        <v>220</v>
      </c>
      <c r="GF81" s="5" t="s">
        <v>220</v>
      </c>
      <c r="GG81" s="5" t="s">
        <v>220</v>
      </c>
      <c r="GH81" s="5" t="s">
        <v>220</v>
      </c>
      <c r="GI81" s="5" t="s">
        <v>220</v>
      </c>
      <c r="GJ81" s="5" t="s">
        <v>220</v>
      </c>
      <c r="GK81" s="5" t="s">
        <v>220</v>
      </c>
      <c r="GL81" s="5" t="s">
        <v>220</v>
      </c>
      <c r="GM81" s="5">
        <v>673956</v>
      </c>
      <c r="GN81" s="5">
        <v>883717</v>
      </c>
      <c r="GO81" s="5">
        <v>823409</v>
      </c>
      <c r="GP81" s="5">
        <v>490271</v>
      </c>
      <c r="GQ81" s="5">
        <v>351838</v>
      </c>
      <c r="GR81" s="5">
        <v>400769</v>
      </c>
      <c r="GS81" s="5">
        <v>397569</v>
      </c>
      <c r="GT81" s="5">
        <v>327997</v>
      </c>
      <c r="GU81" s="5">
        <v>374992</v>
      </c>
      <c r="GV81" s="5">
        <v>287455</v>
      </c>
      <c r="GW81" s="5">
        <v>283447</v>
      </c>
      <c r="GX81" s="5">
        <v>256234</v>
      </c>
      <c r="GY81" s="5">
        <v>350556</v>
      </c>
      <c r="GZ81" s="5">
        <v>468222</v>
      </c>
      <c r="HA81" s="5">
        <v>152821</v>
      </c>
      <c r="HB81" s="5">
        <v>325962</v>
      </c>
      <c r="HC81" s="5">
        <v>223617</v>
      </c>
      <c r="HD81" s="5">
        <v>93859</v>
      </c>
      <c r="HE81" s="5">
        <v>112937</v>
      </c>
      <c r="HF81" s="5">
        <v>266614</v>
      </c>
      <c r="HG81" s="5">
        <v>133105</v>
      </c>
      <c r="HH81" s="5">
        <v>80998</v>
      </c>
      <c r="HI81" s="5">
        <v>119285</v>
      </c>
      <c r="HJ81" s="5">
        <v>96718</v>
      </c>
      <c r="HK81" s="5">
        <v>97023</v>
      </c>
      <c r="HL81" s="5">
        <v>127252</v>
      </c>
      <c r="HM81" s="5">
        <v>138640</v>
      </c>
      <c r="HN81" s="5">
        <v>91327</v>
      </c>
      <c r="HO81" s="5">
        <v>131517</v>
      </c>
      <c r="HP81" s="5">
        <v>62626</v>
      </c>
      <c r="HQ81" s="5">
        <v>855649</v>
      </c>
      <c r="HR81" s="5">
        <v>118598</v>
      </c>
      <c r="HS81" s="5">
        <v>884167</v>
      </c>
      <c r="HT81" s="5">
        <v>984131</v>
      </c>
      <c r="HU81" s="5">
        <v>882321</v>
      </c>
      <c r="HV81" s="5">
        <v>967605</v>
      </c>
      <c r="HW81" s="5">
        <v>1044446</v>
      </c>
      <c r="HX81" s="5">
        <v>1121608</v>
      </c>
      <c r="HY81" s="5">
        <v>1277269</v>
      </c>
      <c r="HZ81" s="5">
        <v>1227468</v>
      </c>
      <c r="IA81" s="5">
        <v>1189257</v>
      </c>
      <c r="IB81" s="5">
        <v>1238938</v>
      </c>
      <c r="IC81" s="5">
        <v>1102254</v>
      </c>
      <c r="ID81" s="5">
        <v>1261155</v>
      </c>
      <c r="IE81" s="5">
        <v>1089216</v>
      </c>
      <c r="IF81" s="5">
        <v>1012518</v>
      </c>
      <c r="IG81" s="5">
        <v>908261</v>
      </c>
      <c r="IH81" s="5">
        <v>827975</v>
      </c>
      <c r="II81" s="5">
        <v>829964</v>
      </c>
      <c r="IJ81" s="5">
        <v>815955</v>
      </c>
      <c r="IK81" s="5">
        <v>4105118</v>
      </c>
      <c r="IL81" s="5">
        <v>1025452</v>
      </c>
      <c r="IM81" s="5">
        <v>801762</v>
      </c>
      <c r="IN81" s="5">
        <v>719770</v>
      </c>
      <c r="IO81" s="5">
        <v>659054</v>
      </c>
      <c r="IP81" s="5">
        <v>589560</v>
      </c>
      <c r="IQ81" s="5">
        <v>553155</v>
      </c>
      <c r="IR81" s="5">
        <v>541979</v>
      </c>
      <c r="IS81" s="5">
        <v>519909</v>
      </c>
      <c r="IT81" s="5">
        <v>568108</v>
      </c>
      <c r="IU81" s="5">
        <v>550911</v>
      </c>
      <c r="IV81" s="5">
        <v>394324</v>
      </c>
      <c r="IW81" s="5">
        <v>384113</v>
      </c>
      <c r="IX81" s="5">
        <v>385230</v>
      </c>
      <c r="IY81" s="5">
        <v>151804</v>
      </c>
      <c r="IZ81" s="5">
        <v>159838</v>
      </c>
      <c r="JA81" s="5">
        <v>148878</v>
      </c>
      <c r="JB81" s="5">
        <v>145831</v>
      </c>
      <c r="JC81" s="5">
        <v>157975</v>
      </c>
      <c r="JD81" s="5">
        <v>165142</v>
      </c>
      <c r="JE81" s="5">
        <v>143185</v>
      </c>
      <c r="JF81" s="5">
        <v>127388</v>
      </c>
      <c r="JG81" s="5">
        <v>176822</v>
      </c>
      <c r="JH81" s="5">
        <v>166468</v>
      </c>
      <c r="JI81" s="5">
        <v>164258</v>
      </c>
      <c r="JJ81" s="5">
        <v>157090</v>
      </c>
      <c r="JK81" s="5">
        <v>161096</v>
      </c>
      <c r="JL81" s="5">
        <v>136729</v>
      </c>
      <c r="JM81" s="5">
        <v>141447</v>
      </c>
      <c r="JN81" s="5">
        <v>123666</v>
      </c>
      <c r="JO81" s="5">
        <v>119584</v>
      </c>
      <c r="JP81" s="5">
        <v>118418</v>
      </c>
      <c r="JQ81" s="5">
        <v>93569</v>
      </c>
      <c r="JR81" s="5">
        <v>188959</v>
      </c>
      <c r="JS81" s="5">
        <v>106011</v>
      </c>
      <c r="JT81" s="5">
        <v>122573</v>
      </c>
      <c r="JU81" s="5">
        <v>84804</v>
      </c>
      <c r="JV81" s="5">
        <v>85021</v>
      </c>
      <c r="JW81" s="5">
        <v>106246</v>
      </c>
      <c r="JX81" s="5">
        <v>103791</v>
      </c>
      <c r="JY81" s="5">
        <v>110356</v>
      </c>
      <c r="JZ81" s="5">
        <v>138111</v>
      </c>
      <c r="KA81" s="5">
        <v>83651</v>
      </c>
      <c r="KB81" s="5">
        <v>101781</v>
      </c>
      <c r="KC81" s="5">
        <v>73025</v>
      </c>
      <c r="KD81" s="5">
        <v>60432</v>
      </c>
      <c r="KE81" s="5">
        <v>151119</v>
      </c>
      <c r="KF81" s="5">
        <v>104307</v>
      </c>
      <c r="KG81" s="5">
        <v>131327</v>
      </c>
      <c r="KH81" s="5">
        <v>85776</v>
      </c>
      <c r="KI81" s="5">
        <v>71708</v>
      </c>
      <c r="KJ81" s="5">
        <v>67064</v>
      </c>
      <c r="KK81" s="5">
        <v>41102</v>
      </c>
      <c r="KL81" s="5">
        <v>28464</v>
      </c>
      <c r="KM81" s="5">
        <v>20915</v>
      </c>
      <c r="KN81" s="5">
        <v>-4205</v>
      </c>
      <c r="KO81" s="5">
        <v>-26582</v>
      </c>
      <c r="KP81" s="5">
        <v>-25537</v>
      </c>
      <c r="KQ81" s="5">
        <v>-23277</v>
      </c>
      <c r="KR81" s="5">
        <v>-29100</v>
      </c>
      <c r="KS81" s="5">
        <v>-38530</v>
      </c>
      <c r="KT81" s="5">
        <v>-33813</v>
      </c>
      <c r="KU81" s="5">
        <v>-32305</v>
      </c>
      <c r="KV81" s="5">
        <v>-26894</v>
      </c>
      <c r="KW81" s="5">
        <v>-24639</v>
      </c>
      <c r="KX81" s="5">
        <v>-28042</v>
      </c>
      <c r="KY81" s="5">
        <v>-31327</v>
      </c>
      <c r="KZ81" s="5">
        <v>-31768</v>
      </c>
      <c r="LA81" s="5">
        <v>-34688</v>
      </c>
      <c r="LB81" s="5">
        <v>-34881</v>
      </c>
      <c r="LC81" s="5">
        <v>-37592</v>
      </c>
      <c r="LD81" s="5">
        <v>-40687</v>
      </c>
      <c r="LE81" s="5">
        <v>-38076</v>
      </c>
      <c r="LF81" s="5">
        <v>-38832</v>
      </c>
      <c r="LG81" s="5">
        <v>-36299</v>
      </c>
      <c r="LH81" s="5">
        <v>-38678</v>
      </c>
      <c r="LI81" s="5">
        <v>-28188</v>
      </c>
      <c r="LJ81" s="5">
        <v>-28336</v>
      </c>
      <c r="LK81" s="5">
        <v>16576</v>
      </c>
      <c r="LL81" s="5">
        <v>15916</v>
      </c>
      <c r="LM81" s="5">
        <v>9554</v>
      </c>
      <c r="LN81" s="5">
        <v>12542</v>
      </c>
      <c r="LO81" s="5">
        <v>15422</v>
      </c>
      <c r="LP81" s="5">
        <v>15995</v>
      </c>
      <c r="LQ81" s="5">
        <v>13899</v>
      </c>
      <c r="LR81" s="5">
        <v>11562</v>
      </c>
      <c r="LS81" s="5">
        <v>13589</v>
      </c>
      <c r="LT81" s="5">
        <v>12862</v>
      </c>
      <c r="LU81" s="5">
        <v>14123</v>
      </c>
      <c r="LV81" s="5">
        <v>13304</v>
      </c>
      <c r="LW81" s="5">
        <v>13634</v>
      </c>
      <c r="LX81" s="5">
        <v>10361</v>
      </c>
      <c r="LY81" s="5">
        <v>9113</v>
      </c>
      <c r="LZ81" s="5">
        <v>6256</v>
      </c>
      <c r="MA81" s="5">
        <v>5574</v>
      </c>
      <c r="MB81" s="5">
        <v>4985</v>
      </c>
      <c r="MC81" s="5">
        <v>5577</v>
      </c>
      <c r="MD81" s="5">
        <v>6693</v>
      </c>
      <c r="ME81" s="5">
        <v>6094</v>
      </c>
      <c r="MF81" s="5">
        <v>7957</v>
      </c>
      <c r="MG81" s="5">
        <v>7563</v>
      </c>
      <c r="MH81" s="5">
        <v>8031</v>
      </c>
      <c r="MI81" s="5">
        <v>10546</v>
      </c>
      <c r="MJ81" s="5">
        <v>11405</v>
      </c>
      <c r="MK81" s="5">
        <v>9691</v>
      </c>
      <c r="ML81" s="5">
        <v>10337</v>
      </c>
      <c r="MM81" s="5">
        <v>10561</v>
      </c>
      <c r="MN81" s="5">
        <v>9475</v>
      </c>
      <c r="MO81" s="5">
        <v>9835</v>
      </c>
      <c r="MP81" s="5">
        <v>9105</v>
      </c>
      <c r="MQ81" s="5">
        <v>4452</v>
      </c>
      <c r="MR81" s="5">
        <v>4958</v>
      </c>
      <c r="MS81" s="5">
        <v>4949</v>
      </c>
      <c r="MT81" s="5">
        <v>4007</v>
      </c>
      <c r="MU81" s="5">
        <v>3858</v>
      </c>
      <c r="MV81" s="5">
        <v>4281</v>
      </c>
      <c r="MW81" s="5">
        <v>3258</v>
      </c>
      <c r="MX81" s="5">
        <v>5603</v>
      </c>
      <c r="MY81" s="5">
        <v>5249</v>
      </c>
      <c r="MZ81" s="5">
        <v>3402</v>
      </c>
      <c r="NA81" s="5">
        <v>2515</v>
      </c>
      <c r="NB81" s="5">
        <v>2307</v>
      </c>
      <c r="NC81" s="5">
        <v>3261</v>
      </c>
      <c r="ND81" s="5">
        <v>2706</v>
      </c>
      <c r="NE81" s="5" t="s">
        <v>220</v>
      </c>
      <c r="NF81" s="5" t="s">
        <v>220</v>
      </c>
      <c r="NG81" s="5" t="s">
        <v>220</v>
      </c>
      <c r="NH81" s="5" t="s">
        <v>220</v>
      </c>
      <c r="NI81" s="5" t="s">
        <v>220</v>
      </c>
      <c r="NJ81" s="5" t="s">
        <v>220</v>
      </c>
      <c r="NK81" s="5" t="s">
        <v>220</v>
      </c>
      <c r="NL81" s="5" t="s">
        <v>220</v>
      </c>
      <c r="NM81" s="5" t="s">
        <v>220</v>
      </c>
      <c r="NN81" s="5" t="s">
        <v>220</v>
      </c>
      <c r="NO81" s="5" t="s">
        <v>220</v>
      </c>
      <c r="NP81" s="5" t="s">
        <v>220</v>
      </c>
      <c r="NQ81" s="5" t="s">
        <v>220</v>
      </c>
      <c r="NR81" s="5" t="s">
        <v>220</v>
      </c>
      <c r="NS81" s="5" t="s">
        <v>220</v>
      </c>
      <c r="NT81" s="5" t="s">
        <v>220</v>
      </c>
      <c r="NU81" s="5" t="s">
        <v>220</v>
      </c>
      <c r="NV81" s="5" t="s">
        <v>220</v>
      </c>
      <c r="NW81" s="5">
        <v>0</v>
      </c>
      <c r="NX81" s="5">
        <v>0</v>
      </c>
      <c r="NY81" s="5">
        <v>0</v>
      </c>
      <c r="NZ81" s="5">
        <v>0</v>
      </c>
      <c r="OA81" s="5">
        <v>0</v>
      </c>
      <c r="OB81" s="5">
        <v>0</v>
      </c>
      <c r="OC81" s="5">
        <v>0</v>
      </c>
      <c r="OD81" s="5">
        <v>0</v>
      </c>
      <c r="OE81" s="5">
        <v>0</v>
      </c>
      <c r="OF81" s="5">
        <v>0</v>
      </c>
      <c r="OG81" s="5">
        <v>0</v>
      </c>
      <c r="OH81" s="5">
        <v>0</v>
      </c>
      <c r="OI81" s="5">
        <v>0</v>
      </c>
      <c r="OJ81" s="5">
        <v>0</v>
      </c>
      <c r="OK81" s="5" t="s">
        <v>220</v>
      </c>
      <c r="OL81" s="5" t="s">
        <v>220</v>
      </c>
      <c r="OM81" s="5" t="s">
        <v>220</v>
      </c>
      <c r="ON81" s="5" t="s">
        <v>220</v>
      </c>
      <c r="OO81" s="5" t="s">
        <v>220</v>
      </c>
      <c r="OP81" s="5" t="s">
        <v>220</v>
      </c>
      <c r="OQ81" s="5" t="s">
        <v>220</v>
      </c>
      <c r="OR81" s="5" t="s">
        <v>220</v>
      </c>
      <c r="OS81" s="5" t="s">
        <v>220</v>
      </c>
      <c r="OT81" s="5" t="s">
        <v>220</v>
      </c>
      <c r="OU81" s="5" t="s">
        <v>220</v>
      </c>
      <c r="OV81" s="5" t="s">
        <v>220</v>
      </c>
      <c r="OW81" s="5" t="s">
        <v>220</v>
      </c>
      <c r="OX81" s="5" t="s">
        <v>220</v>
      </c>
      <c r="OY81" s="5" t="s">
        <v>220</v>
      </c>
      <c r="OZ81" s="5" t="s">
        <v>220</v>
      </c>
      <c r="PA81" s="5" t="s">
        <v>220</v>
      </c>
      <c r="PB81" s="5" t="s">
        <v>220</v>
      </c>
      <c r="PC81" s="5">
        <v>28738</v>
      </c>
      <c r="PD81" s="5">
        <v>29988</v>
      </c>
      <c r="PE81" s="5">
        <v>26161</v>
      </c>
      <c r="PF81" s="5">
        <v>30370</v>
      </c>
      <c r="PG81" s="5">
        <v>27575</v>
      </c>
      <c r="PH81" s="5">
        <v>25812</v>
      </c>
      <c r="PI81" s="5">
        <v>23140</v>
      </c>
      <c r="PJ81" s="5">
        <v>24496</v>
      </c>
      <c r="PK81" s="5">
        <v>15192</v>
      </c>
      <c r="PL81" s="5">
        <v>35017</v>
      </c>
      <c r="PM81" s="5">
        <v>32474</v>
      </c>
      <c r="PN81" s="5">
        <v>26491</v>
      </c>
      <c r="PO81" s="5">
        <v>22799</v>
      </c>
      <c r="PP81" s="5">
        <v>22160</v>
      </c>
      <c r="PQ81" s="5">
        <v>25279</v>
      </c>
      <c r="PR81" s="5">
        <v>18416</v>
      </c>
      <c r="PS81" s="5">
        <v>19270</v>
      </c>
      <c r="PT81" s="5">
        <v>22709</v>
      </c>
      <c r="PU81" s="5">
        <v>31217</v>
      </c>
      <c r="PV81" s="5">
        <v>24691</v>
      </c>
      <c r="PW81" s="5">
        <v>22799</v>
      </c>
      <c r="PX81" s="5">
        <v>23745</v>
      </c>
      <c r="PY81" s="5">
        <v>21063</v>
      </c>
      <c r="PZ81" s="5">
        <v>19885</v>
      </c>
      <c r="QA81" s="5">
        <v>19616</v>
      </c>
      <c r="QB81" s="5">
        <v>19277</v>
      </c>
      <c r="QC81" s="5">
        <v>18419</v>
      </c>
      <c r="QD81" s="5">
        <v>18797</v>
      </c>
      <c r="QE81" s="5">
        <v>17663</v>
      </c>
      <c r="QF81" s="5">
        <v>16373</v>
      </c>
      <c r="QG81" s="5">
        <v>17174</v>
      </c>
      <c r="QH81" s="5">
        <v>15277</v>
      </c>
      <c r="QI81" s="5">
        <v>53128</v>
      </c>
      <c r="QJ81" s="5">
        <v>51412</v>
      </c>
      <c r="QK81" s="5">
        <v>41078</v>
      </c>
      <c r="QL81" s="5">
        <v>37300</v>
      </c>
      <c r="QM81" s="5">
        <v>29109</v>
      </c>
      <c r="QN81" s="5">
        <v>38710</v>
      </c>
      <c r="QO81" s="5">
        <v>32327</v>
      </c>
      <c r="QP81" s="5">
        <v>29557</v>
      </c>
      <c r="QQ81" s="5">
        <v>35040</v>
      </c>
      <c r="QR81" s="5">
        <v>36295</v>
      </c>
      <c r="QS81" s="5">
        <v>34399</v>
      </c>
      <c r="QT81" s="5">
        <v>44313</v>
      </c>
      <c r="QU81" s="5">
        <v>37749</v>
      </c>
      <c r="QV81" s="5">
        <v>37439</v>
      </c>
      <c r="QW81" s="5">
        <v>46090</v>
      </c>
      <c r="QX81" s="5">
        <v>33968</v>
      </c>
      <c r="QY81" s="5">
        <v>26394</v>
      </c>
      <c r="QZ81" s="5">
        <v>21757</v>
      </c>
      <c r="RA81" s="5">
        <v>23427</v>
      </c>
      <c r="RB81" s="5">
        <v>19395</v>
      </c>
      <c r="RC81" s="5">
        <v>18702</v>
      </c>
      <c r="RD81" s="5">
        <v>21370</v>
      </c>
      <c r="RE81" s="5">
        <v>20740</v>
      </c>
      <c r="RF81" s="5">
        <v>18077</v>
      </c>
      <c r="RG81" s="5">
        <v>21387</v>
      </c>
      <c r="RH81" s="5">
        <v>21378</v>
      </c>
      <c r="RI81" s="5">
        <v>19900</v>
      </c>
      <c r="RJ81" s="5">
        <v>20659</v>
      </c>
      <c r="RK81" s="5">
        <v>20045</v>
      </c>
      <c r="RL81" s="5">
        <v>20222</v>
      </c>
      <c r="RM81" s="5">
        <v>18685</v>
      </c>
      <c r="RN81" s="5">
        <v>17556</v>
      </c>
      <c r="RO81" s="5">
        <v>18689</v>
      </c>
      <c r="RP81" s="5">
        <v>15725</v>
      </c>
      <c r="RQ81" s="5">
        <v>15024</v>
      </c>
      <c r="RR81" s="5">
        <v>15399</v>
      </c>
      <c r="RS81" s="5">
        <v>15383</v>
      </c>
      <c r="RT81" s="5">
        <v>16054</v>
      </c>
      <c r="RU81" s="5">
        <v>15722</v>
      </c>
      <c r="RV81" s="5">
        <v>18333</v>
      </c>
      <c r="RW81" s="5">
        <v>20638</v>
      </c>
      <c r="RX81" s="5">
        <v>19785</v>
      </c>
      <c r="RY81" s="5">
        <v>19954</v>
      </c>
      <c r="RZ81" s="5">
        <v>21318</v>
      </c>
      <c r="SA81" s="5">
        <v>22185</v>
      </c>
      <c r="SB81" s="5">
        <v>21822</v>
      </c>
      <c r="SC81" s="5">
        <v>23274</v>
      </c>
      <c r="SD81" s="5">
        <v>23866</v>
      </c>
      <c r="SE81" s="5">
        <v>19672</v>
      </c>
      <c r="SF81" s="5">
        <v>21094</v>
      </c>
      <c r="SG81" s="5">
        <v>24796</v>
      </c>
      <c r="SH81" s="5">
        <v>23240</v>
      </c>
      <c r="SI81" s="5">
        <v>24187</v>
      </c>
      <c r="SJ81" s="5">
        <v>20518</v>
      </c>
      <c r="SK81" s="5">
        <v>23236</v>
      </c>
      <c r="SL81" s="5">
        <v>20266</v>
      </c>
      <c r="SM81" s="5">
        <v>16331</v>
      </c>
      <c r="SN81" s="5">
        <v>15590</v>
      </c>
      <c r="SO81" s="5">
        <v>15836</v>
      </c>
      <c r="SP81" s="5">
        <v>17138</v>
      </c>
      <c r="SQ81" s="5">
        <v>15150</v>
      </c>
      <c r="SR81" s="5">
        <v>14394</v>
      </c>
      <c r="SS81" s="5">
        <v>19067</v>
      </c>
      <c r="ST81" s="5">
        <v>13568</v>
      </c>
      <c r="SU81" s="5">
        <v>30442</v>
      </c>
      <c r="SV81" s="5">
        <v>27488</v>
      </c>
      <c r="SW81" s="5">
        <v>25384</v>
      </c>
      <c r="SX81" s="5">
        <v>21929</v>
      </c>
      <c r="SY81" s="5">
        <v>19819</v>
      </c>
      <c r="SZ81" s="5">
        <v>14317</v>
      </c>
      <c r="TA81" s="5">
        <v>31205</v>
      </c>
      <c r="TB81" s="5">
        <v>20798</v>
      </c>
      <c r="TC81" s="5">
        <v>15813</v>
      </c>
      <c r="TD81" s="5">
        <v>7843</v>
      </c>
      <c r="TE81" s="5">
        <v>4468</v>
      </c>
      <c r="TF81" s="5">
        <v>3201</v>
      </c>
      <c r="TG81" s="5">
        <v>2920</v>
      </c>
      <c r="TH81" s="5">
        <v>2541</v>
      </c>
      <c r="TI81" s="5">
        <v>2293</v>
      </c>
      <c r="TJ81" s="5">
        <v>1740</v>
      </c>
      <c r="TK81" s="5">
        <v>2039</v>
      </c>
      <c r="TL81" s="5">
        <v>1552</v>
      </c>
      <c r="TM81" s="5">
        <v>3140</v>
      </c>
      <c r="TN81" s="5">
        <v>4436</v>
      </c>
      <c r="TO81" s="5">
        <v>4935</v>
      </c>
      <c r="TP81" s="5">
        <v>12170</v>
      </c>
      <c r="TQ81" s="5">
        <v>9147</v>
      </c>
      <c r="TR81" s="5">
        <v>8206</v>
      </c>
      <c r="TS81" s="5">
        <v>7418</v>
      </c>
      <c r="TT81" s="5">
        <v>6100</v>
      </c>
      <c r="TU81" s="5">
        <v>4803</v>
      </c>
      <c r="TV81" s="5">
        <v>4553</v>
      </c>
      <c r="TW81" s="5">
        <v>4373</v>
      </c>
      <c r="TX81" s="5">
        <v>4609</v>
      </c>
      <c r="TY81" s="5">
        <v>3894</v>
      </c>
      <c r="TZ81" s="5">
        <v>3428</v>
      </c>
      <c r="UA81" s="5">
        <v>272</v>
      </c>
      <c r="UB81" s="5">
        <v>215</v>
      </c>
      <c r="UC81" s="5">
        <v>211</v>
      </c>
      <c r="UD81" s="5">
        <v>66</v>
      </c>
      <c r="UE81" s="5">
        <v>314</v>
      </c>
      <c r="UF81" s="5">
        <v>212</v>
      </c>
      <c r="UG81" s="5">
        <v>99</v>
      </c>
      <c r="UH81" s="5">
        <v>224</v>
      </c>
      <c r="UI81" s="5">
        <v>122</v>
      </c>
      <c r="UJ81" s="5">
        <v>4</v>
      </c>
      <c r="UK81" s="5">
        <v>3</v>
      </c>
      <c r="UL81" s="5">
        <v>2</v>
      </c>
      <c r="UM81" s="5">
        <v>1</v>
      </c>
      <c r="UN81" s="5">
        <v>1</v>
      </c>
      <c r="UO81" s="5">
        <v>24</v>
      </c>
      <c r="UP81" s="5">
        <v>29</v>
      </c>
      <c r="UQ81" s="5">
        <v>28</v>
      </c>
      <c r="UR81" s="5">
        <v>46</v>
      </c>
      <c r="US81" s="5">
        <v>118</v>
      </c>
      <c r="UT81" s="5">
        <v>713</v>
      </c>
      <c r="UU81" s="5">
        <v>2579</v>
      </c>
      <c r="UV81" s="5">
        <v>333</v>
      </c>
      <c r="UW81" s="5">
        <v>1112</v>
      </c>
      <c r="UX81" s="5">
        <v>2443</v>
      </c>
      <c r="UY81" s="5">
        <v>2929</v>
      </c>
      <c r="UZ81" s="5">
        <v>3066</v>
      </c>
      <c r="VA81" s="5">
        <v>2459</v>
      </c>
      <c r="VB81" s="5">
        <v>3028</v>
      </c>
      <c r="VC81" s="5">
        <v>3337</v>
      </c>
      <c r="VD81" s="5">
        <v>2903</v>
      </c>
      <c r="VE81" s="5">
        <v>2499</v>
      </c>
      <c r="VF81" s="5">
        <v>2345</v>
      </c>
      <c r="VG81" s="5">
        <v>92108</v>
      </c>
      <c r="VH81" s="5">
        <v>84222</v>
      </c>
      <c r="VI81" s="5">
        <v>98745</v>
      </c>
      <c r="VJ81" s="5">
        <v>104731</v>
      </c>
      <c r="VK81" s="5">
        <v>106005</v>
      </c>
      <c r="VL81" s="5">
        <v>117591</v>
      </c>
      <c r="VM81" s="5">
        <v>109101</v>
      </c>
      <c r="VN81" s="5">
        <v>123454</v>
      </c>
      <c r="VO81" s="5">
        <v>124746</v>
      </c>
      <c r="VP81" s="5">
        <v>139506</v>
      </c>
      <c r="VQ81" s="5">
        <v>126020</v>
      </c>
      <c r="VR81" s="5">
        <v>116462</v>
      </c>
      <c r="VS81" s="5">
        <v>118854</v>
      </c>
      <c r="VT81" s="5">
        <v>114829</v>
      </c>
      <c r="VU81" s="5">
        <v>107131</v>
      </c>
      <c r="VV81" s="5">
        <v>118317</v>
      </c>
      <c r="VW81" s="5">
        <v>108454</v>
      </c>
      <c r="VX81" s="5">
        <v>123095</v>
      </c>
      <c r="VY81" s="5">
        <v>92766</v>
      </c>
      <c r="VZ81" s="5">
        <v>95655</v>
      </c>
      <c r="WA81" s="5">
        <v>97841</v>
      </c>
      <c r="WB81" s="5">
        <v>74727</v>
      </c>
      <c r="WC81" s="5">
        <v>99299</v>
      </c>
      <c r="WD81" s="5">
        <v>86035</v>
      </c>
      <c r="WE81" s="5">
        <v>93485</v>
      </c>
      <c r="WF81" s="5">
        <v>80676</v>
      </c>
      <c r="WG81" s="5">
        <v>69672</v>
      </c>
      <c r="WH81" s="5">
        <v>66140</v>
      </c>
      <c r="WI81" s="5">
        <v>60925</v>
      </c>
      <c r="WJ81" s="5">
        <v>58646</v>
      </c>
      <c r="WK81" s="5">
        <v>47556</v>
      </c>
      <c r="WL81" s="5">
        <v>50131</v>
      </c>
      <c r="WM81" s="5">
        <v>9731</v>
      </c>
      <c r="WN81" s="5">
        <v>10921</v>
      </c>
      <c r="WO81" s="5">
        <v>8886</v>
      </c>
      <c r="WP81" s="5">
        <v>9967</v>
      </c>
      <c r="WQ81" s="5">
        <v>9448</v>
      </c>
      <c r="WR81" s="5">
        <v>8658</v>
      </c>
      <c r="WS81" s="5">
        <v>6481</v>
      </c>
      <c r="WT81" s="5">
        <v>4056</v>
      </c>
      <c r="WU81" s="5">
        <v>4433</v>
      </c>
      <c r="WV81" s="5">
        <v>6781</v>
      </c>
      <c r="WW81" s="5">
        <v>5256</v>
      </c>
      <c r="WX81" s="5">
        <v>4921</v>
      </c>
      <c r="WY81" s="5">
        <v>4384</v>
      </c>
      <c r="WZ81" s="5">
        <v>6337</v>
      </c>
      <c r="XA81" s="5">
        <v>6260</v>
      </c>
      <c r="XB81" s="5">
        <v>4414</v>
      </c>
      <c r="XC81" s="5">
        <v>6728</v>
      </c>
      <c r="XD81" s="5">
        <v>6441</v>
      </c>
      <c r="XE81" s="5">
        <v>4689</v>
      </c>
      <c r="XF81" s="5">
        <v>4807</v>
      </c>
      <c r="XG81" s="5">
        <v>4524</v>
      </c>
      <c r="XH81" s="5">
        <v>5694</v>
      </c>
      <c r="XI81" s="5">
        <v>4672</v>
      </c>
      <c r="XJ81" s="5">
        <v>4171</v>
      </c>
      <c r="XK81" s="5">
        <v>3633</v>
      </c>
      <c r="XL81" s="5">
        <v>2849</v>
      </c>
      <c r="XM81" s="5">
        <v>2689</v>
      </c>
      <c r="XN81" s="5">
        <v>3040</v>
      </c>
      <c r="XO81" s="5">
        <v>2843</v>
      </c>
      <c r="XP81" s="5">
        <v>3044</v>
      </c>
      <c r="XQ81" s="5">
        <v>2679</v>
      </c>
      <c r="XR81" s="5">
        <v>2451</v>
      </c>
      <c r="XS81" s="2">
        <v>9324</v>
      </c>
      <c r="XT81" s="3" t="s">
        <v>222</v>
      </c>
      <c r="XU81" s="3" t="s">
        <v>222</v>
      </c>
      <c r="XV81" s="3" t="s">
        <v>222</v>
      </c>
      <c r="XW81" s="3" t="s">
        <v>221</v>
      </c>
      <c r="XX81" s="3" t="s">
        <v>222</v>
      </c>
      <c r="XY81" s="3" t="s">
        <v>222</v>
      </c>
      <c r="XZ81" s="3" t="s">
        <v>269</v>
      </c>
    </row>
    <row r="82" spans="1:650" x14ac:dyDescent="0.3">
      <c r="A82" s="1" t="s">
        <v>80</v>
      </c>
      <c r="B82" s="2">
        <v>4024697</v>
      </c>
      <c r="C82" s="5">
        <v>44784</v>
      </c>
      <c r="D82" s="5">
        <v>5749</v>
      </c>
      <c r="E82" s="5">
        <v>9279</v>
      </c>
      <c r="F82" s="5">
        <v>4013</v>
      </c>
      <c r="G82" s="5">
        <v>2061</v>
      </c>
      <c r="H82" s="5">
        <v>1136</v>
      </c>
      <c r="I82" s="5">
        <v>8040</v>
      </c>
      <c r="J82" s="5">
        <v>3801</v>
      </c>
      <c r="K82" s="5">
        <v>7294</v>
      </c>
      <c r="L82" s="5">
        <v>7893</v>
      </c>
      <c r="M82" s="5">
        <v>3993</v>
      </c>
      <c r="N82" s="5">
        <v>691</v>
      </c>
      <c r="O82" s="5">
        <v>1948</v>
      </c>
      <c r="P82" s="5">
        <v>585</v>
      </c>
      <c r="Q82" s="5">
        <v>878</v>
      </c>
      <c r="R82" s="5">
        <v>3822</v>
      </c>
      <c r="S82" s="5">
        <v>4708</v>
      </c>
      <c r="T82" s="5">
        <v>146</v>
      </c>
      <c r="U82" s="5">
        <v>763</v>
      </c>
      <c r="V82" s="5">
        <v>1953</v>
      </c>
      <c r="W82" s="5">
        <v>10507</v>
      </c>
      <c r="X82" s="5">
        <v>18217</v>
      </c>
      <c r="Y82" s="5">
        <v>2683</v>
      </c>
      <c r="Z82" s="5">
        <v>2111</v>
      </c>
      <c r="AA82" s="5">
        <v>295</v>
      </c>
      <c r="AB82" s="5">
        <v>840</v>
      </c>
      <c r="AC82" s="5">
        <v>3259</v>
      </c>
      <c r="AD82" s="5">
        <v>3759</v>
      </c>
      <c r="AE82" s="5">
        <v>1100</v>
      </c>
      <c r="AF82" s="5">
        <v>0</v>
      </c>
      <c r="AG82" s="5">
        <v>5406</v>
      </c>
      <c r="AH82" s="5">
        <v>0</v>
      </c>
      <c r="AI82" s="5">
        <v>148922</v>
      </c>
      <c r="AJ82" s="5">
        <v>760441</v>
      </c>
      <c r="AK82" s="5">
        <v>357918</v>
      </c>
      <c r="AL82" s="5">
        <v>268262</v>
      </c>
      <c r="AM82" s="5">
        <v>320954</v>
      </c>
      <c r="AN82" s="5">
        <v>129559</v>
      </c>
      <c r="AO82" s="5">
        <v>56721</v>
      </c>
      <c r="AP82" s="5">
        <v>36495</v>
      </c>
      <c r="AQ82" s="5">
        <v>212327</v>
      </c>
      <c r="AR82" s="5">
        <v>35165</v>
      </c>
      <c r="AS82" s="5">
        <v>60468</v>
      </c>
      <c r="AT82" s="5">
        <v>31254</v>
      </c>
      <c r="AU82" s="5">
        <v>239982</v>
      </c>
      <c r="AV82" s="5">
        <v>87802</v>
      </c>
      <c r="AW82" s="5">
        <v>66506</v>
      </c>
      <c r="AX82" s="5">
        <v>183971</v>
      </c>
      <c r="AY82" s="5">
        <v>34338</v>
      </c>
      <c r="AZ82" s="5">
        <v>111111</v>
      </c>
      <c r="BA82" s="5">
        <v>34249</v>
      </c>
      <c r="BB82" s="5">
        <v>50103</v>
      </c>
      <c r="BC82" s="5">
        <v>7944</v>
      </c>
      <c r="BD82" s="5">
        <v>13120</v>
      </c>
      <c r="BE82" s="5">
        <v>8192</v>
      </c>
      <c r="BF82" s="5">
        <v>202576</v>
      </c>
      <c r="BG82" s="5">
        <v>59616</v>
      </c>
      <c r="BH82" s="5">
        <v>62356</v>
      </c>
      <c r="BI82" s="5">
        <v>37381</v>
      </c>
      <c r="BJ82" s="5">
        <v>21788</v>
      </c>
      <c r="BK82" s="5">
        <v>16162</v>
      </c>
      <c r="BL82" s="5">
        <v>28259</v>
      </c>
      <c r="BM82" s="5">
        <v>28993</v>
      </c>
      <c r="BN82" s="5">
        <v>13384</v>
      </c>
      <c r="BO82" s="5">
        <v>7715</v>
      </c>
      <c r="BP82" s="5">
        <v>14558</v>
      </c>
      <c r="BQ82" s="5">
        <v>4794</v>
      </c>
      <c r="BR82" s="5">
        <v>88063</v>
      </c>
      <c r="BS82" s="5">
        <v>28160</v>
      </c>
      <c r="BT82" s="5">
        <v>12609</v>
      </c>
      <c r="BU82" s="5">
        <v>8988</v>
      </c>
      <c r="BV82" s="5">
        <v>12544</v>
      </c>
      <c r="BW82" s="5">
        <v>224</v>
      </c>
      <c r="BX82" s="5">
        <v>14168</v>
      </c>
      <c r="BY82" s="5">
        <v>1198</v>
      </c>
      <c r="BZ82" s="5">
        <v>2290</v>
      </c>
      <c r="CA82" s="5">
        <v>4590</v>
      </c>
      <c r="CB82" s="5">
        <v>2071</v>
      </c>
      <c r="CC82" s="5">
        <v>4145</v>
      </c>
      <c r="CD82" s="5">
        <v>2386</v>
      </c>
      <c r="CE82" s="5">
        <v>3519</v>
      </c>
      <c r="CF82" s="5">
        <v>11268</v>
      </c>
      <c r="CG82" s="5">
        <v>2682</v>
      </c>
      <c r="CH82" s="5">
        <v>4037</v>
      </c>
      <c r="CI82" s="5">
        <v>2080</v>
      </c>
      <c r="CJ82" s="5">
        <v>2378</v>
      </c>
      <c r="CK82" s="5">
        <v>2758</v>
      </c>
      <c r="CL82" s="5">
        <v>5061</v>
      </c>
      <c r="CM82" s="5">
        <v>5757</v>
      </c>
      <c r="CN82" s="5">
        <v>12010</v>
      </c>
      <c r="CO82" s="5">
        <v>8515</v>
      </c>
      <c r="CP82" s="5">
        <v>6643</v>
      </c>
      <c r="CQ82" s="5">
        <v>7107</v>
      </c>
      <c r="CR82" s="5">
        <v>4211</v>
      </c>
      <c r="CS82" s="5">
        <v>4473</v>
      </c>
      <c r="CT82" s="5">
        <v>4397</v>
      </c>
      <c r="CU82" s="5">
        <v>71916</v>
      </c>
      <c r="CV82" s="5">
        <v>60473</v>
      </c>
      <c r="CW82" s="5">
        <v>67746</v>
      </c>
      <c r="CX82" s="5">
        <v>69591</v>
      </c>
      <c r="CY82" s="5">
        <v>63910</v>
      </c>
      <c r="CZ82" s="5">
        <v>58730</v>
      </c>
      <c r="DA82" s="5">
        <v>42490</v>
      </c>
      <c r="DB82" s="5">
        <v>49740</v>
      </c>
      <c r="DC82" s="5">
        <v>43902</v>
      </c>
      <c r="DD82" s="5">
        <v>49446</v>
      </c>
      <c r="DE82" s="5">
        <v>36304</v>
      </c>
      <c r="DF82" s="5">
        <v>44791</v>
      </c>
      <c r="DG82" s="5">
        <v>49691</v>
      </c>
      <c r="DH82" s="5">
        <v>34070</v>
      </c>
      <c r="DI82" s="5">
        <v>33689</v>
      </c>
      <c r="DJ82" s="5">
        <v>43849</v>
      </c>
      <c r="DK82" s="5">
        <v>29270</v>
      </c>
      <c r="DL82" s="5">
        <v>92162</v>
      </c>
      <c r="DM82" s="5">
        <v>15007</v>
      </c>
      <c r="DN82" s="5">
        <v>41111</v>
      </c>
      <c r="DO82" s="5">
        <v>42867</v>
      </c>
      <c r="DP82" s="5">
        <v>24076</v>
      </c>
      <c r="DQ82" s="5">
        <v>35399</v>
      </c>
      <c r="DR82" s="5">
        <v>40876</v>
      </c>
      <c r="DS82" s="5">
        <v>36523</v>
      </c>
      <c r="DT82" s="5">
        <v>60080</v>
      </c>
      <c r="DU82" s="5">
        <v>28750</v>
      </c>
      <c r="DV82" s="5">
        <v>32230</v>
      </c>
      <c r="DW82" s="5">
        <v>26390</v>
      </c>
      <c r="DX82" s="5">
        <v>29527</v>
      </c>
      <c r="DY82" s="5">
        <v>29524</v>
      </c>
      <c r="DZ82" s="5">
        <v>30512</v>
      </c>
      <c r="EA82" s="5">
        <v>15125</v>
      </c>
      <c r="EB82" s="5">
        <v>11733</v>
      </c>
      <c r="EC82" s="5">
        <v>22581</v>
      </c>
      <c r="ED82" s="5">
        <v>42336</v>
      </c>
      <c r="EE82" s="5">
        <v>15820</v>
      </c>
      <c r="EF82" s="5">
        <v>12913</v>
      </c>
      <c r="EG82" s="5">
        <v>23715</v>
      </c>
      <c r="EH82" s="5">
        <v>7118</v>
      </c>
      <c r="EI82" s="5">
        <v>12086</v>
      </c>
      <c r="EJ82" s="5">
        <v>5380</v>
      </c>
      <c r="EK82" s="5">
        <v>21857</v>
      </c>
      <c r="EL82" s="5">
        <v>7052</v>
      </c>
      <c r="EM82" s="5">
        <v>8375</v>
      </c>
      <c r="EN82" s="5">
        <v>6173</v>
      </c>
      <c r="EO82" s="5">
        <v>7760</v>
      </c>
      <c r="EP82" s="5">
        <v>4928</v>
      </c>
      <c r="EQ82" s="5">
        <v>4481</v>
      </c>
      <c r="ER82" s="5">
        <v>11036</v>
      </c>
      <c r="ES82" s="5">
        <v>3351</v>
      </c>
      <c r="ET82" s="5">
        <v>11501</v>
      </c>
      <c r="EU82" s="5">
        <v>1832</v>
      </c>
      <c r="EV82" s="5">
        <v>13392</v>
      </c>
      <c r="EW82" s="5">
        <v>8801</v>
      </c>
      <c r="EX82" s="5">
        <v>13916</v>
      </c>
      <c r="EY82" s="5">
        <v>12735</v>
      </c>
      <c r="EZ82" s="5">
        <v>12916</v>
      </c>
      <c r="FA82" s="5">
        <v>8627</v>
      </c>
      <c r="FB82" s="5">
        <v>9150</v>
      </c>
      <c r="FC82" s="5">
        <v>12521</v>
      </c>
      <c r="FD82" s="5">
        <v>13118</v>
      </c>
      <c r="FE82" s="5">
        <v>6642</v>
      </c>
      <c r="FF82" s="5">
        <v>5975</v>
      </c>
      <c r="FG82" s="5">
        <v>0</v>
      </c>
      <c r="FH82" s="5">
        <v>0</v>
      </c>
      <c r="FI82" s="5">
        <v>0</v>
      </c>
      <c r="FJ82" s="5">
        <v>0</v>
      </c>
      <c r="FK82" s="5">
        <v>0</v>
      </c>
      <c r="FL82" s="5">
        <v>0</v>
      </c>
      <c r="FM82" s="5">
        <v>0</v>
      </c>
      <c r="FN82" s="5">
        <v>0</v>
      </c>
      <c r="FO82" s="5">
        <v>0</v>
      </c>
      <c r="FP82" s="5">
        <v>0</v>
      </c>
      <c r="FQ82" s="5">
        <v>0</v>
      </c>
      <c r="FR82" s="5">
        <v>0</v>
      </c>
      <c r="FS82" s="5">
        <v>0</v>
      </c>
      <c r="FT82" s="5">
        <v>0</v>
      </c>
      <c r="FU82" s="5" t="s">
        <v>220</v>
      </c>
      <c r="FV82" s="5" t="s">
        <v>220</v>
      </c>
      <c r="FW82" s="5" t="s">
        <v>220</v>
      </c>
      <c r="FX82" s="5" t="s">
        <v>220</v>
      </c>
      <c r="FY82" s="5" t="s">
        <v>220</v>
      </c>
      <c r="FZ82" s="5" t="s">
        <v>220</v>
      </c>
      <c r="GA82" s="5" t="s">
        <v>220</v>
      </c>
      <c r="GB82" s="5" t="s">
        <v>220</v>
      </c>
      <c r="GC82" s="5" t="s">
        <v>220</v>
      </c>
      <c r="GD82" s="5" t="s">
        <v>220</v>
      </c>
      <c r="GE82" s="5" t="s">
        <v>220</v>
      </c>
      <c r="GF82" s="5" t="s">
        <v>220</v>
      </c>
      <c r="GG82" s="5" t="s">
        <v>220</v>
      </c>
      <c r="GH82" s="5" t="s">
        <v>220</v>
      </c>
      <c r="GI82" s="5" t="s">
        <v>220</v>
      </c>
      <c r="GJ82" s="5" t="s">
        <v>220</v>
      </c>
      <c r="GK82" s="5" t="s">
        <v>220</v>
      </c>
      <c r="GL82" s="5" t="s">
        <v>220</v>
      </c>
      <c r="GM82" s="5">
        <v>288462</v>
      </c>
      <c r="GN82" s="5">
        <v>852953</v>
      </c>
      <c r="GO82" s="5">
        <v>462319</v>
      </c>
      <c r="GP82" s="5">
        <v>472265</v>
      </c>
      <c r="GQ82" s="5">
        <v>430905</v>
      </c>
      <c r="GR82" s="5">
        <v>214947</v>
      </c>
      <c r="GS82" s="5">
        <v>139955</v>
      </c>
      <c r="GT82" s="5">
        <v>109698</v>
      </c>
      <c r="GU82" s="5">
        <v>275833</v>
      </c>
      <c r="GV82" s="5">
        <v>112053</v>
      </c>
      <c r="GW82" s="5">
        <v>123819</v>
      </c>
      <c r="GX82" s="5">
        <v>86077</v>
      </c>
      <c r="GY82" s="5">
        <v>304585</v>
      </c>
      <c r="GZ82" s="5">
        <v>130701</v>
      </c>
      <c r="HA82" s="5">
        <v>112978</v>
      </c>
      <c r="HB82" s="5">
        <v>238956</v>
      </c>
      <c r="HC82" s="5">
        <v>76316</v>
      </c>
      <c r="HD82" s="5">
        <v>225722</v>
      </c>
      <c r="HE82" s="5">
        <v>56053</v>
      </c>
      <c r="HF82" s="5">
        <v>108705</v>
      </c>
      <c r="HG82" s="5">
        <v>65231</v>
      </c>
      <c r="HH82" s="5">
        <v>71183</v>
      </c>
      <c r="HI82" s="5">
        <v>57833</v>
      </c>
      <c r="HJ82" s="5">
        <v>264540</v>
      </c>
      <c r="HK82" s="5">
        <v>114926</v>
      </c>
      <c r="HL82" s="5">
        <v>148202</v>
      </c>
      <c r="HM82" s="5">
        <v>86532</v>
      </c>
      <c r="HN82" s="5">
        <v>73571</v>
      </c>
      <c r="HO82" s="5">
        <v>63279</v>
      </c>
      <c r="HP82" s="5">
        <v>75114</v>
      </c>
      <c r="HQ82" s="5">
        <v>75038</v>
      </c>
      <c r="HR82" s="5">
        <v>54268</v>
      </c>
      <c r="HS82" s="5">
        <v>520148</v>
      </c>
      <c r="HT82" s="5">
        <v>549989</v>
      </c>
      <c r="HU82" s="5">
        <v>514718</v>
      </c>
      <c r="HV82" s="5">
        <v>496479</v>
      </c>
      <c r="HW82" s="5">
        <v>517943</v>
      </c>
      <c r="HX82" s="5">
        <v>580308</v>
      </c>
      <c r="HY82" s="5">
        <v>524026</v>
      </c>
      <c r="HZ82" s="5">
        <v>513672</v>
      </c>
      <c r="IA82" s="5">
        <v>478716</v>
      </c>
      <c r="IB82" s="5">
        <v>428784</v>
      </c>
      <c r="IC82" s="5">
        <v>371076</v>
      </c>
      <c r="ID82" s="5">
        <v>377308</v>
      </c>
      <c r="IE82" s="5">
        <v>334721</v>
      </c>
      <c r="IF82" s="5">
        <v>358390</v>
      </c>
      <c r="IG82" s="5">
        <v>273334</v>
      </c>
      <c r="IH82" s="5">
        <v>236368</v>
      </c>
      <c r="II82" s="5">
        <v>223293</v>
      </c>
      <c r="IJ82" s="5">
        <v>218603</v>
      </c>
      <c r="IK82" s="5">
        <v>236429</v>
      </c>
      <c r="IL82" s="5">
        <v>230136</v>
      </c>
      <c r="IM82" s="5">
        <v>223407</v>
      </c>
      <c r="IN82" s="5">
        <v>207384</v>
      </c>
      <c r="IO82" s="5">
        <v>190846</v>
      </c>
      <c r="IP82" s="5">
        <v>202748</v>
      </c>
      <c r="IQ82" s="5">
        <v>203021</v>
      </c>
      <c r="IR82" s="5">
        <v>201862</v>
      </c>
      <c r="IS82" s="5">
        <v>188561</v>
      </c>
      <c r="IT82" s="5">
        <v>171983</v>
      </c>
      <c r="IU82" s="5">
        <v>176458</v>
      </c>
      <c r="IV82" s="5">
        <v>160463</v>
      </c>
      <c r="IW82" s="5">
        <v>156972</v>
      </c>
      <c r="IX82" s="5">
        <v>167426</v>
      </c>
      <c r="IY82" s="5">
        <v>110123</v>
      </c>
      <c r="IZ82" s="5">
        <v>114102</v>
      </c>
      <c r="JA82" s="5">
        <v>96632</v>
      </c>
      <c r="JB82" s="5">
        <v>96905</v>
      </c>
      <c r="JC82" s="5">
        <v>98700</v>
      </c>
      <c r="JD82" s="5">
        <v>80644</v>
      </c>
      <c r="JE82" s="5">
        <v>83409</v>
      </c>
      <c r="JF82" s="5">
        <v>70067</v>
      </c>
      <c r="JG82" s="5">
        <v>90912</v>
      </c>
      <c r="JH82" s="5">
        <v>90867</v>
      </c>
      <c r="JI82" s="5">
        <v>75644</v>
      </c>
      <c r="JJ82" s="5">
        <v>66505</v>
      </c>
      <c r="JK82" s="5">
        <v>62361</v>
      </c>
      <c r="JL82" s="5">
        <v>64929</v>
      </c>
      <c r="JM82" s="5">
        <v>53924</v>
      </c>
      <c r="JN82" s="5">
        <v>52143</v>
      </c>
      <c r="JO82" s="5">
        <v>54013</v>
      </c>
      <c r="JP82" s="5">
        <v>35962</v>
      </c>
      <c r="JQ82" s="5">
        <v>55880</v>
      </c>
      <c r="JR82" s="5">
        <v>50134</v>
      </c>
      <c r="JS82" s="5">
        <v>46026</v>
      </c>
      <c r="JT82" s="5">
        <v>44178</v>
      </c>
      <c r="JU82" s="5">
        <v>47909</v>
      </c>
      <c r="JV82" s="5">
        <v>40446</v>
      </c>
      <c r="JW82" s="5">
        <v>36256</v>
      </c>
      <c r="JX82" s="5">
        <v>39991</v>
      </c>
      <c r="JY82" s="5">
        <v>42059</v>
      </c>
      <c r="JZ82" s="5">
        <v>33186</v>
      </c>
      <c r="KA82" s="5">
        <v>35912</v>
      </c>
      <c r="KB82" s="5">
        <v>38547</v>
      </c>
      <c r="KC82" s="5">
        <v>38379</v>
      </c>
      <c r="KD82" s="5">
        <v>35577</v>
      </c>
      <c r="KE82" s="5">
        <v>42255</v>
      </c>
      <c r="KF82" s="5">
        <v>43829</v>
      </c>
      <c r="KG82" s="5">
        <v>36951</v>
      </c>
      <c r="KH82" s="5">
        <v>24748</v>
      </c>
      <c r="KI82" s="5">
        <v>7635</v>
      </c>
      <c r="KJ82" s="5">
        <v>8061</v>
      </c>
      <c r="KK82" s="5">
        <v>9016</v>
      </c>
      <c r="KL82" s="5">
        <v>8345</v>
      </c>
      <c r="KM82" s="5">
        <v>8600</v>
      </c>
      <c r="KN82" s="5">
        <v>8027</v>
      </c>
      <c r="KO82" s="5">
        <v>7799</v>
      </c>
      <c r="KP82" s="5">
        <v>7564</v>
      </c>
      <c r="KQ82" s="5">
        <v>7486</v>
      </c>
      <c r="KR82" s="5">
        <v>7848</v>
      </c>
      <c r="KS82" s="5">
        <v>3937</v>
      </c>
      <c r="KT82" s="5">
        <v>4912</v>
      </c>
      <c r="KU82" s="5">
        <v>6126</v>
      </c>
      <c r="KV82" s="5">
        <v>3348</v>
      </c>
      <c r="KW82" s="5">
        <v>3298</v>
      </c>
      <c r="KX82" s="5">
        <v>3561</v>
      </c>
      <c r="KY82" s="5">
        <v>2234</v>
      </c>
      <c r="KZ82" s="5">
        <v>1218</v>
      </c>
      <c r="LA82" s="5">
        <v>1170</v>
      </c>
      <c r="LB82" s="5">
        <v>1319</v>
      </c>
      <c r="LC82" s="5">
        <v>1146</v>
      </c>
      <c r="LD82" s="5">
        <v>1081</v>
      </c>
      <c r="LE82" s="5">
        <v>1069</v>
      </c>
      <c r="LF82" s="5">
        <v>1316</v>
      </c>
      <c r="LG82" s="5">
        <v>1369</v>
      </c>
      <c r="LH82" s="5">
        <v>1372</v>
      </c>
      <c r="LI82" s="5">
        <v>1414</v>
      </c>
      <c r="LJ82" s="5">
        <v>1826</v>
      </c>
      <c r="LK82" s="5">
        <v>4155</v>
      </c>
      <c r="LL82" s="5">
        <v>3228</v>
      </c>
      <c r="LM82" s="5">
        <v>3328</v>
      </c>
      <c r="LN82" s="5">
        <v>3230</v>
      </c>
      <c r="LO82" s="5">
        <v>2619</v>
      </c>
      <c r="LP82" s="5">
        <v>3548</v>
      </c>
      <c r="LQ82" s="5">
        <v>2815</v>
      </c>
      <c r="LR82" s="5">
        <v>2209</v>
      </c>
      <c r="LS82" s="5">
        <v>2901</v>
      </c>
      <c r="LT82" s="5">
        <v>3234</v>
      </c>
      <c r="LU82" s="5">
        <v>3085</v>
      </c>
      <c r="LV82" s="5">
        <v>3538</v>
      </c>
      <c r="LW82" s="5">
        <v>2622</v>
      </c>
      <c r="LX82" s="5">
        <v>2326</v>
      </c>
      <c r="LY82" s="5">
        <v>1778</v>
      </c>
      <c r="LZ82" s="5">
        <v>3048</v>
      </c>
      <c r="MA82" s="5">
        <v>2453</v>
      </c>
      <c r="MB82" s="5">
        <v>3043</v>
      </c>
      <c r="MC82" s="5">
        <v>2309</v>
      </c>
      <c r="MD82" s="5">
        <v>1931</v>
      </c>
      <c r="ME82" s="5">
        <v>4403</v>
      </c>
      <c r="MF82" s="5">
        <v>5333</v>
      </c>
      <c r="MG82" s="5">
        <v>5407</v>
      </c>
      <c r="MH82" s="5">
        <v>4699</v>
      </c>
      <c r="MI82" s="5">
        <v>4651</v>
      </c>
      <c r="MJ82" s="5">
        <v>5006</v>
      </c>
      <c r="MK82" s="5">
        <v>4551</v>
      </c>
      <c r="ML82" s="5">
        <v>4207</v>
      </c>
      <c r="MM82" s="5">
        <v>3663</v>
      </c>
      <c r="MN82" s="5">
        <v>3543</v>
      </c>
      <c r="MO82" s="5">
        <v>3777</v>
      </c>
      <c r="MP82" s="5">
        <v>3965</v>
      </c>
      <c r="MQ82" s="5">
        <v>6103</v>
      </c>
      <c r="MR82" s="5">
        <v>6537</v>
      </c>
      <c r="MS82" s="5">
        <v>5445</v>
      </c>
      <c r="MT82" s="5">
        <v>3583</v>
      </c>
      <c r="MU82" s="5">
        <v>54</v>
      </c>
      <c r="MV82" s="5">
        <v>162</v>
      </c>
      <c r="MW82" s="5">
        <v>188</v>
      </c>
      <c r="MX82" s="5">
        <v>121</v>
      </c>
      <c r="MY82" s="5">
        <v>131</v>
      </c>
      <c r="MZ82" s="5">
        <v>187</v>
      </c>
      <c r="NA82" s="5">
        <v>187</v>
      </c>
      <c r="NB82" s="5">
        <v>89</v>
      </c>
      <c r="NC82" s="5">
        <v>117</v>
      </c>
      <c r="ND82" s="5">
        <v>383</v>
      </c>
      <c r="NE82" s="5" t="s">
        <v>220</v>
      </c>
      <c r="NF82" s="5" t="s">
        <v>220</v>
      </c>
      <c r="NG82" s="5" t="s">
        <v>220</v>
      </c>
      <c r="NH82" s="5" t="s">
        <v>220</v>
      </c>
      <c r="NI82" s="5" t="s">
        <v>220</v>
      </c>
      <c r="NJ82" s="5" t="s">
        <v>220</v>
      </c>
      <c r="NK82" s="5" t="s">
        <v>220</v>
      </c>
      <c r="NL82" s="5" t="s">
        <v>220</v>
      </c>
      <c r="NM82" s="5" t="s">
        <v>220</v>
      </c>
      <c r="NN82" s="5" t="s">
        <v>220</v>
      </c>
      <c r="NO82" s="5" t="s">
        <v>220</v>
      </c>
      <c r="NP82" s="5" t="s">
        <v>220</v>
      </c>
      <c r="NQ82" s="5" t="s">
        <v>220</v>
      </c>
      <c r="NR82" s="5" t="s">
        <v>220</v>
      </c>
      <c r="NS82" s="5" t="s">
        <v>220</v>
      </c>
      <c r="NT82" s="5" t="s">
        <v>220</v>
      </c>
      <c r="NU82" s="5" t="s">
        <v>220</v>
      </c>
      <c r="NV82" s="5" t="s">
        <v>220</v>
      </c>
      <c r="NW82" s="5">
        <v>0</v>
      </c>
      <c r="NX82" s="5">
        <v>0</v>
      </c>
      <c r="NY82" s="5">
        <v>0</v>
      </c>
      <c r="NZ82" s="5">
        <v>0</v>
      </c>
      <c r="OA82" s="5">
        <v>0</v>
      </c>
      <c r="OB82" s="5">
        <v>0</v>
      </c>
      <c r="OC82" s="5">
        <v>0</v>
      </c>
      <c r="OD82" s="5">
        <v>0</v>
      </c>
      <c r="OE82" s="5">
        <v>0</v>
      </c>
      <c r="OF82" s="5">
        <v>0</v>
      </c>
      <c r="OG82" s="5">
        <v>0</v>
      </c>
      <c r="OH82" s="5">
        <v>0</v>
      </c>
      <c r="OI82" s="5">
        <v>0</v>
      </c>
      <c r="OJ82" s="5">
        <v>0</v>
      </c>
      <c r="OK82" s="5" t="s">
        <v>220</v>
      </c>
      <c r="OL82" s="5" t="s">
        <v>220</v>
      </c>
      <c r="OM82" s="5" t="s">
        <v>220</v>
      </c>
      <c r="ON82" s="5" t="s">
        <v>220</v>
      </c>
      <c r="OO82" s="5" t="s">
        <v>220</v>
      </c>
      <c r="OP82" s="5" t="s">
        <v>220</v>
      </c>
      <c r="OQ82" s="5" t="s">
        <v>220</v>
      </c>
      <c r="OR82" s="5" t="s">
        <v>220</v>
      </c>
      <c r="OS82" s="5" t="s">
        <v>220</v>
      </c>
      <c r="OT82" s="5" t="s">
        <v>220</v>
      </c>
      <c r="OU82" s="5" t="s">
        <v>220</v>
      </c>
      <c r="OV82" s="5" t="s">
        <v>220</v>
      </c>
      <c r="OW82" s="5" t="s">
        <v>220</v>
      </c>
      <c r="OX82" s="5" t="s">
        <v>220</v>
      </c>
      <c r="OY82" s="5" t="s">
        <v>220</v>
      </c>
      <c r="OZ82" s="5" t="s">
        <v>220</v>
      </c>
      <c r="PA82" s="5" t="s">
        <v>220</v>
      </c>
      <c r="PB82" s="5" t="s">
        <v>220</v>
      </c>
      <c r="PC82" s="5">
        <v>15490</v>
      </c>
      <c r="PD82" s="5">
        <v>15358</v>
      </c>
      <c r="PE82" s="5">
        <v>18043</v>
      </c>
      <c r="PF82" s="5">
        <v>15389</v>
      </c>
      <c r="PG82" s="5">
        <v>13376</v>
      </c>
      <c r="PH82" s="5">
        <v>12822</v>
      </c>
      <c r="PI82" s="5">
        <v>14424</v>
      </c>
      <c r="PJ82" s="5">
        <v>14593</v>
      </c>
      <c r="PK82" s="5">
        <v>13444</v>
      </c>
      <c r="PL82" s="5">
        <v>14443</v>
      </c>
      <c r="PM82" s="5">
        <v>15091</v>
      </c>
      <c r="PN82" s="5">
        <v>16374</v>
      </c>
      <c r="PO82" s="5">
        <v>14855</v>
      </c>
      <c r="PP82" s="5">
        <v>13580</v>
      </c>
      <c r="PQ82" s="5">
        <v>13337</v>
      </c>
      <c r="PR82" s="5">
        <v>14087</v>
      </c>
      <c r="PS82" s="5">
        <v>14547</v>
      </c>
      <c r="PT82" s="5">
        <v>15192</v>
      </c>
      <c r="PU82" s="5">
        <v>12891</v>
      </c>
      <c r="PV82" s="5">
        <v>12522</v>
      </c>
      <c r="PW82" s="5">
        <v>11288</v>
      </c>
      <c r="PX82" s="5">
        <v>12324</v>
      </c>
      <c r="PY82" s="5">
        <v>10649</v>
      </c>
      <c r="PZ82" s="5">
        <v>11667</v>
      </c>
      <c r="QA82" s="5">
        <v>10508</v>
      </c>
      <c r="QB82" s="5">
        <v>9045</v>
      </c>
      <c r="QC82" s="5">
        <v>9355</v>
      </c>
      <c r="QD82" s="5">
        <v>8228</v>
      </c>
      <c r="QE82" s="5">
        <v>8357</v>
      </c>
      <c r="QF82" s="5">
        <v>8708</v>
      </c>
      <c r="QG82" s="5">
        <v>7579</v>
      </c>
      <c r="QH82" s="5">
        <v>8688</v>
      </c>
      <c r="QI82" s="5">
        <v>47751</v>
      </c>
      <c r="QJ82" s="5">
        <v>28372</v>
      </c>
      <c r="QK82" s="5">
        <v>25200</v>
      </c>
      <c r="QL82" s="5">
        <v>25685</v>
      </c>
      <c r="QM82" s="5">
        <v>25988</v>
      </c>
      <c r="QN82" s="5">
        <v>24911</v>
      </c>
      <c r="QO82" s="5">
        <v>22482</v>
      </c>
      <c r="QP82" s="5">
        <v>23692</v>
      </c>
      <c r="QQ82" s="5">
        <v>21954</v>
      </c>
      <c r="QR82" s="5">
        <v>21175</v>
      </c>
      <c r="QS82" s="5">
        <v>20378</v>
      </c>
      <c r="QT82" s="5">
        <v>23198</v>
      </c>
      <c r="QU82" s="5">
        <v>16776</v>
      </c>
      <c r="QV82" s="5">
        <v>21811</v>
      </c>
      <c r="QW82" s="5">
        <v>22254</v>
      </c>
      <c r="QX82" s="5">
        <v>19163</v>
      </c>
      <c r="QY82" s="5">
        <v>24472</v>
      </c>
      <c r="QZ82" s="5">
        <v>20302</v>
      </c>
      <c r="RA82" s="5">
        <v>16167</v>
      </c>
      <c r="RB82" s="5">
        <v>18690</v>
      </c>
      <c r="RC82" s="5">
        <v>18590</v>
      </c>
      <c r="RD82" s="5">
        <v>17272</v>
      </c>
      <c r="RE82" s="5">
        <v>16975</v>
      </c>
      <c r="RF82" s="5">
        <v>16396</v>
      </c>
      <c r="RG82" s="5">
        <v>16581</v>
      </c>
      <c r="RH82" s="5">
        <v>17479</v>
      </c>
      <c r="RI82" s="5">
        <v>14364</v>
      </c>
      <c r="RJ82" s="5">
        <v>18773</v>
      </c>
      <c r="RK82" s="5">
        <v>14062</v>
      </c>
      <c r="RL82" s="5">
        <v>14861</v>
      </c>
      <c r="RM82" s="5">
        <v>13483</v>
      </c>
      <c r="RN82" s="5">
        <v>15798</v>
      </c>
      <c r="RO82" s="5">
        <v>19799</v>
      </c>
      <c r="RP82" s="5">
        <v>20827</v>
      </c>
      <c r="RQ82" s="5">
        <v>21889</v>
      </c>
      <c r="RR82" s="5">
        <v>20773</v>
      </c>
      <c r="RS82" s="5">
        <v>21360</v>
      </c>
      <c r="RT82" s="5">
        <v>21399</v>
      </c>
      <c r="RU82" s="5">
        <v>20099</v>
      </c>
      <c r="RV82" s="5">
        <v>19486</v>
      </c>
      <c r="RW82" s="5">
        <v>19651</v>
      </c>
      <c r="RX82" s="5">
        <v>19752</v>
      </c>
      <c r="RY82" s="5">
        <v>19323</v>
      </c>
      <c r="RZ82" s="5">
        <v>19289</v>
      </c>
      <c r="SA82" s="5">
        <v>18269</v>
      </c>
      <c r="SB82" s="5">
        <v>17563</v>
      </c>
      <c r="SC82" s="5">
        <v>16714</v>
      </c>
      <c r="SD82" s="5">
        <v>16811</v>
      </c>
      <c r="SE82" s="5">
        <v>15769</v>
      </c>
      <c r="SF82" s="5">
        <v>15119</v>
      </c>
      <c r="SG82" s="5">
        <v>17138</v>
      </c>
      <c r="SH82" s="5">
        <v>15807</v>
      </c>
      <c r="SI82" s="5">
        <v>14733</v>
      </c>
      <c r="SJ82" s="5">
        <v>15642</v>
      </c>
      <c r="SK82" s="5">
        <v>15148</v>
      </c>
      <c r="SL82" s="5">
        <v>14362</v>
      </c>
      <c r="SM82" s="5">
        <v>12464</v>
      </c>
      <c r="SN82" s="5">
        <v>11938</v>
      </c>
      <c r="SO82" s="5">
        <v>12374</v>
      </c>
      <c r="SP82" s="5">
        <v>12309</v>
      </c>
      <c r="SQ82" s="5">
        <v>12819</v>
      </c>
      <c r="SR82" s="5">
        <v>12452</v>
      </c>
      <c r="SS82" s="5">
        <v>12109</v>
      </c>
      <c r="ST82" s="5">
        <v>12726</v>
      </c>
      <c r="SU82" s="5">
        <v>4069</v>
      </c>
      <c r="SV82" s="5">
        <v>1661</v>
      </c>
      <c r="SW82" s="5">
        <v>1905</v>
      </c>
      <c r="SX82" s="5">
        <v>1661</v>
      </c>
      <c r="SY82" s="5">
        <v>1590</v>
      </c>
      <c r="SZ82" s="5">
        <v>1963</v>
      </c>
      <c r="TA82" s="5">
        <v>2227</v>
      </c>
      <c r="TB82" s="5">
        <v>2100</v>
      </c>
      <c r="TC82" s="5">
        <v>2064</v>
      </c>
      <c r="TD82" s="5">
        <v>1788</v>
      </c>
      <c r="TE82" s="5">
        <v>1340</v>
      </c>
      <c r="TF82" s="5">
        <v>1701</v>
      </c>
      <c r="TG82" s="5">
        <v>1949</v>
      </c>
      <c r="TH82" s="5">
        <v>2799</v>
      </c>
      <c r="TI82" s="5">
        <v>3155</v>
      </c>
      <c r="TJ82" s="5">
        <v>3645</v>
      </c>
      <c r="TK82" s="5">
        <v>3226</v>
      </c>
      <c r="TL82" s="5">
        <v>3368</v>
      </c>
      <c r="TM82" s="5">
        <v>5462</v>
      </c>
      <c r="TN82" s="5">
        <v>7410</v>
      </c>
      <c r="TO82" s="5">
        <v>6762</v>
      </c>
      <c r="TP82" s="5">
        <v>5185</v>
      </c>
      <c r="TQ82" s="5">
        <v>6158</v>
      </c>
      <c r="TR82" s="5">
        <v>4620</v>
      </c>
      <c r="TS82" s="5">
        <v>2359</v>
      </c>
      <c r="TT82" s="5">
        <v>4135</v>
      </c>
      <c r="TU82" s="5">
        <v>4918</v>
      </c>
      <c r="TV82" s="5">
        <v>6696</v>
      </c>
      <c r="TW82" s="5">
        <v>4726</v>
      </c>
      <c r="TX82" s="5">
        <v>5933</v>
      </c>
      <c r="TY82" s="5">
        <v>5576</v>
      </c>
      <c r="TZ82" s="5">
        <v>4638</v>
      </c>
      <c r="UA82" s="5">
        <v>0</v>
      </c>
      <c r="UB82" s="5">
        <v>0</v>
      </c>
      <c r="UC82" s="5">
        <v>0</v>
      </c>
      <c r="UD82" s="5">
        <v>0</v>
      </c>
      <c r="UE82" s="5">
        <v>0</v>
      </c>
      <c r="UF82" s="5">
        <v>0</v>
      </c>
      <c r="UG82" s="5">
        <v>0</v>
      </c>
      <c r="UH82" s="5">
        <v>0</v>
      </c>
      <c r="UI82" s="5">
        <v>0</v>
      </c>
      <c r="UJ82" s="5">
        <v>0</v>
      </c>
      <c r="UK82" s="5">
        <v>0</v>
      </c>
      <c r="UL82" s="5">
        <v>0</v>
      </c>
      <c r="UM82" s="5">
        <v>0</v>
      </c>
      <c r="UN82" s="5">
        <v>0</v>
      </c>
      <c r="UO82" s="5">
        <v>0</v>
      </c>
      <c r="UP82" s="5">
        <v>0</v>
      </c>
      <c r="UQ82" s="5">
        <v>35</v>
      </c>
      <c r="UR82" s="5">
        <v>74</v>
      </c>
      <c r="US82" s="5">
        <v>2074</v>
      </c>
      <c r="UT82" s="5">
        <v>2233</v>
      </c>
      <c r="UU82" s="5">
        <v>2090</v>
      </c>
      <c r="UV82" s="5">
        <v>5252</v>
      </c>
      <c r="UW82" s="5">
        <v>3650</v>
      </c>
      <c r="UX82" s="5">
        <v>2905</v>
      </c>
      <c r="UY82" s="5">
        <v>2979</v>
      </c>
      <c r="UZ82" s="5">
        <v>1157</v>
      </c>
      <c r="VA82" s="5">
        <v>0</v>
      </c>
      <c r="VB82" s="5">
        <v>0</v>
      </c>
      <c r="VC82" s="5">
        <v>0</v>
      </c>
      <c r="VD82" s="5">
        <v>0</v>
      </c>
      <c r="VE82" s="5">
        <v>0</v>
      </c>
      <c r="VF82" s="5">
        <v>0</v>
      </c>
      <c r="VG82" s="5">
        <v>139202</v>
      </c>
      <c r="VH82" s="5">
        <v>139067</v>
      </c>
      <c r="VI82" s="5">
        <v>125932</v>
      </c>
      <c r="VJ82" s="5">
        <v>129092</v>
      </c>
      <c r="VK82" s="5">
        <v>122801</v>
      </c>
      <c r="VL82" s="5">
        <v>121836</v>
      </c>
      <c r="VM82" s="5">
        <v>135525</v>
      </c>
      <c r="VN82" s="5">
        <v>120962</v>
      </c>
      <c r="VO82" s="5">
        <v>105597</v>
      </c>
      <c r="VP82" s="5">
        <v>101108</v>
      </c>
      <c r="VQ82" s="5">
        <v>109132</v>
      </c>
      <c r="VR82" s="5">
        <v>95105</v>
      </c>
      <c r="VS82" s="5">
        <v>89618</v>
      </c>
      <c r="VT82" s="5">
        <v>90546</v>
      </c>
      <c r="VU82" s="5">
        <v>82405</v>
      </c>
      <c r="VV82" s="5">
        <v>67519</v>
      </c>
      <c r="VW82" s="5">
        <v>60187</v>
      </c>
      <c r="VX82" s="5">
        <v>49751</v>
      </c>
      <c r="VY82" s="5">
        <v>140052</v>
      </c>
      <c r="VZ82" s="5">
        <v>140281</v>
      </c>
      <c r="WA82" s="5">
        <v>73183</v>
      </c>
      <c r="WB82" s="5">
        <v>82982</v>
      </c>
      <c r="WC82" s="5">
        <v>75738</v>
      </c>
      <c r="WD82" s="5">
        <v>69955</v>
      </c>
      <c r="WE82" s="5">
        <v>56325</v>
      </c>
      <c r="WF82" s="5">
        <v>47593</v>
      </c>
      <c r="WG82" s="5">
        <v>45903</v>
      </c>
      <c r="WH82" s="5">
        <v>46221</v>
      </c>
      <c r="WI82" s="5">
        <v>44681</v>
      </c>
      <c r="WJ82" s="5">
        <v>40991</v>
      </c>
      <c r="WK82" s="5">
        <v>36216</v>
      </c>
      <c r="WL82" s="5">
        <v>29771</v>
      </c>
      <c r="WM82" s="5">
        <v>4486</v>
      </c>
      <c r="WN82" s="5">
        <v>4742</v>
      </c>
      <c r="WO82" s="5">
        <v>4574</v>
      </c>
      <c r="WP82" s="5">
        <v>4566</v>
      </c>
      <c r="WQ82" s="5">
        <v>4268</v>
      </c>
      <c r="WR82" s="5">
        <v>4146</v>
      </c>
      <c r="WS82" s="5">
        <v>4207</v>
      </c>
      <c r="WT82" s="5">
        <v>3600</v>
      </c>
      <c r="WU82" s="5">
        <v>3386</v>
      </c>
      <c r="WV82" s="5">
        <v>3607</v>
      </c>
      <c r="WW82" s="5">
        <v>3224</v>
      </c>
      <c r="WX82" s="5">
        <v>3814</v>
      </c>
      <c r="WY82" s="5">
        <v>3100</v>
      </c>
      <c r="WZ82" s="5">
        <v>3258</v>
      </c>
      <c r="XA82" s="5">
        <v>4157</v>
      </c>
      <c r="XB82" s="5">
        <v>3750</v>
      </c>
      <c r="XC82" s="5">
        <v>3215</v>
      </c>
      <c r="XD82" s="5">
        <v>2758</v>
      </c>
      <c r="XE82" s="5">
        <v>3430</v>
      </c>
      <c r="XF82" s="5">
        <v>3608</v>
      </c>
      <c r="XG82" s="5">
        <v>3919</v>
      </c>
      <c r="XH82" s="5">
        <v>1773</v>
      </c>
      <c r="XI82" s="5">
        <v>1814</v>
      </c>
      <c r="XJ82" s="5">
        <v>1594</v>
      </c>
      <c r="XK82" s="5">
        <v>1447</v>
      </c>
      <c r="XL82" s="5">
        <v>1454</v>
      </c>
      <c r="XM82" s="5">
        <v>1367</v>
      </c>
      <c r="XN82" s="5">
        <v>1027</v>
      </c>
      <c r="XO82" s="5">
        <v>1067</v>
      </c>
      <c r="XP82" s="5">
        <v>882</v>
      </c>
      <c r="XQ82" s="5">
        <v>901</v>
      </c>
      <c r="XR82" s="5">
        <v>927</v>
      </c>
      <c r="XS82" s="2">
        <v>9273</v>
      </c>
      <c r="XT82" s="3" t="s">
        <v>222</v>
      </c>
      <c r="XU82" s="3" t="s">
        <v>222</v>
      </c>
      <c r="XV82" s="3" t="s">
        <v>221</v>
      </c>
      <c r="XW82" s="3" t="s">
        <v>221</v>
      </c>
      <c r="XX82" s="3" t="s">
        <v>222</v>
      </c>
      <c r="XY82" s="3" t="s">
        <v>222</v>
      </c>
      <c r="XZ82" s="3" t="s">
        <v>270</v>
      </c>
    </row>
    <row r="83" spans="1:650" x14ac:dyDescent="0.3">
      <c r="A83" s="1" t="s">
        <v>81</v>
      </c>
      <c r="B83" s="2">
        <v>4057087</v>
      </c>
      <c r="C83" s="5">
        <v>23847</v>
      </c>
      <c r="D83" s="5">
        <v>287</v>
      </c>
      <c r="E83" s="5">
        <v>3706</v>
      </c>
      <c r="F83" s="5">
        <v>917</v>
      </c>
      <c r="G83" s="5">
        <v>-367</v>
      </c>
      <c r="H83" s="5">
        <v>854</v>
      </c>
      <c r="I83" s="5">
        <v>23</v>
      </c>
      <c r="J83" s="5">
        <v>127</v>
      </c>
      <c r="K83" s="5">
        <v>225</v>
      </c>
      <c r="L83" s="5">
        <v>12204</v>
      </c>
      <c r="M83" s="5">
        <v>6549</v>
      </c>
      <c r="N83" s="5">
        <v>-178</v>
      </c>
      <c r="O83" s="5">
        <v>301</v>
      </c>
      <c r="P83" s="5">
        <v>-17</v>
      </c>
      <c r="Q83" s="5">
        <v>34</v>
      </c>
      <c r="R83" s="5">
        <v>1669</v>
      </c>
      <c r="S83" s="5">
        <v>-69</v>
      </c>
      <c r="T83" s="5">
        <v>3411</v>
      </c>
      <c r="U83" s="5">
        <v>389</v>
      </c>
      <c r="V83" s="5">
        <v>75</v>
      </c>
      <c r="W83" s="5">
        <v>0</v>
      </c>
      <c r="X83" s="5">
        <v>614</v>
      </c>
      <c r="Y83" s="5">
        <v>912</v>
      </c>
      <c r="Z83" s="5">
        <v>750</v>
      </c>
      <c r="AA83" s="5">
        <v>2093</v>
      </c>
      <c r="AB83" s="5">
        <v>982</v>
      </c>
      <c r="AC83" s="5">
        <v>879</v>
      </c>
      <c r="AD83" s="5" t="s">
        <v>220</v>
      </c>
      <c r="AE83" s="5" t="s">
        <v>220</v>
      </c>
      <c r="AF83" s="5" t="s">
        <v>220</v>
      </c>
      <c r="AG83" s="5" t="s">
        <v>220</v>
      </c>
      <c r="AH83" s="5" t="s">
        <v>220</v>
      </c>
      <c r="AI83" s="5">
        <v>839253</v>
      </c>
      <c r="AJ83" s="5">
        <v>58850</v>
      </c>
      <c r="AK83" s="5">
        <v>936391</v>
      </c>
      <c r="AL83" s="5">
        <v>40842</v>
      </c>
      <c r="AM83" s="5">
        <v>183711</v>
      </c>
      <c r="AN83" s="5">
        <v>371506</v>
      </c>
      <c r="AO83" s="5">
        <v>131559</v>
      </c>
      <c r="AP83" s="5">
        <v>24744</v>
      </c>
      <c r="AQ83" s="5">
        <v>57540</v>
      </c>
      <c r="AR83" s="5">
        <v>241637</v>
      </c>
      <c r="AS83" s="5">
        <v>685513</v>
      </c>
      <c r="AT83" s="5">
        <v>68952</v>
      </c>
      <c r="AU83" s="5">
        <v>53273</v>
      </c>
      <c r="AV83" s="5">
        <v>33338</v>
      </c>
      <c r="AW83" s="5">
        <v>93627</v>
      </c>
      <c r="AX83" s="5">
        <v>425586</v>
      </c>
      <c r="AY83" s="5">
        <v>92860</v>
      </c>
      <c r="AZ83" s="5">
        <v>22663</v>
      </c>
      <c r="BA83" s="5">
        <v>45970</v>
      </c>
      <c r="BB83" s="5">
        <v>8483</v>
      </c>
      <c r="BC83" s="5">
        <v>6793</v>
      </c>
      <c r="BD83" s="5">
        <v>11171</v>
      </c>
      <c r="BE83" s="5">
        <v>15843</v>
      </c>
      <c r="BF83" s="5">
        <v>50958</v>
      </c>
      <c r="BG83" s="5">
        <v>48197</v>
      </c>
      <c r="BH83" s="5">
        <v>45409</v>
      </c>
      <c r="BI83" s="5">
        <v>33062</v>
      </c>
      <c r="BJ83" s="5" t="s">
        <v>220</v>
      </c>
      <c r="BK83" s="5" t="s">
        <v>220</v>
      </c>
      <c r="BL83" s="5" t="s">
        <v>220</v>
      </c>
      <c r="BM83" s="5" t="s">
        <v>220</v>
      </c>
      <c r="BN83" s="5" t="s">
        <v>220</v>
      </c>
      <c r="BO83" s="5">
        <v>0</v>
      </c>
      <c r="BP83" s="5">
        <v>0</v>
      </c>
      <c r="BQ83" s="5">
        <v>0</v>
      </c>
      <c r="BR83" s="5">
        <v>0</v>
      </c>
      <c r="BS83" s="5">
        <v>0</v>
      </c>
      <c r="BT83" s="5">
        <v>0</v>
      </c>
      <c r="BU83" s="5">
        <v>0</v>
      </c>
      <c r="BV83" s="5">
        <v>0</v>
      </c>
      <c r="BW83" s="5">
        <v>0</v>
      </c>
      <c r="BX83" s="5">
        <v>0</v>
      </c>
      <c r="BY83" s="5">
        <v>0</v>
      </c>
      <c r="BZ83" s="5">
        <v>0</v>
      </c>
      <c r="CA83" s="5">
        <v>66525</v>
      </c>
      <c r="CB83" s="5">
        <v>31760</v>
      </c>
      <c r="CC83" s="5">
        <v>25991</v>
      </c>
      <c r="CD83" s="5">
        <v>34742</v>
      </c>
      <c r="CE83" s="5">
        <v>36720</v>
      </c>
      <c r="CF83" s="5">
        <v>12765</v>
      </c>
      <c r="CG83" s="5">
        <v>22509</v>
      </c>
      <c r="CH83" s="5">
        <v>11634</v>
      </c>
      <c r="CI83" s="5">
        <v>4917</v>
      </c>
      <c r="CJ83" s="5">
        <v>8904</v>
      </c>
      <c r="CK83" s="5">
        <v>14708</v>
      </c>
      <c r="CL83" s="5">
        <v>19272</v>
      </c>
      <c r="CM83" s="5">
        <v>20490</v>
      </c>
      <c r="CN83" s="5">
        <v>11581</v>
      </c>
      <c r="CO83" s="5">
        <v>13255</v>
      </c>
      <c r="CP83" s="5" t="s">
        <v>220</v>
      </c>
      <c r="CQ83" s="5" t="s">
        <v>220</v>
      </c>
      <c r="CR83" s="5" t="s">
        <v>220</v>
      </c>
      <c r="CS83" s="5" t="s">
        <v>220</v>
      </c>
      <c r="CT83" s="5" t="s">
        <v>220</v>
      </c>
      <c r="CU83" s="5">
        <v>224341</v>
      </c>
      <c r="CV83" s="5">
        <v>260772</v>
      </c>
      <c r="CW83" s="5">
        <v>259309</v>
      </c>
      <c r="CX83" s="5">
        <v>173459</v>
      </c>
      <c r="CY83" s="5">
        <v>171110</v>
      </c>
      <c r="CZ83" s="5">
        <v>182041</v>
      </c>
      <c r="DA83" s="5">
        <v>126320</v>
      </c>
      <c r="DB83" s="5">
        <v>148104</v>
      </c>
      <c r="DC83" s="5">
        <v>137327</v>
      </c>
      <c r="DD83" s="5">
        <v>128761</v>
      </c>
      <c r="DE83" s="5">
        <v>112145</v>
      </c>
      <c r="DF83" s="5">
        <v>114730</v>
      </c>
      <c r="DG83" s="5">
        <v>103733</v>
      </c>
      <c r="DH83" s="5">
        <v>94306</v>
      </c>
      <c r="DI83" s="5">
        <v>96043</v>
      </c>
      <c r="DJ83" s="5">
        <v>100777</v>
      </c>
      <c r="DK83" s="5">
        <v>129276</v>
      </c>
      <c r="DL83" s="5">
        <v>74405</v>
      </c>
      <c r="DM83" s="5">
        <v>47167</v>
      </c>
      <c r="DN83" s="5">
        <v>47400</v>
      </c>
      <c r="DO83" s="5">
        <v>46496</v>
      </c>
      <c r="DP83" s="5">
        <v>48027</v>
      </c>
      <c r="DQ83" s="5">
        <v>40823</v>
      </c>
      <c r="DR83" s="5">
        <v>38693</v>
      </c>
      <c r="DS83" s="5">
        <v>33322</v>
      </c>
      <c r="DT83" s="5">
        <v>35978</v>
      </c>
      <c r="DU83" s="5">
        <v>22336</v>
      </c>
      <c r="DV83" s="5" t="s">
        <v>220</v>
      </c>
      <c r="DW83" s="5" t="s">
        <v>220</v>
      </c>
      <c r="DX83" s="5" t="s">
        <v>220</v>
      </c>
      <c r="DY83" s="5" t="s">
        <v>220</v>
      </c>
      <c r="DZ83" s="5" t="s">
        <v>220</v>
      </c>
      <c r="EA83" s="5">
        <v>33599</v>
      </c>
      <c r="EB83" s="5">
        <v>452</v>
      </c>
      <c r="EC83" s="5">
        <v>54065</v>
      </c>
      <c r="ED83" s="5">
        <v>13464</v>
      </c>
      <c r="EE83" s="5">
        <v>19654</v>
      </c>
      <c r="EF83" s="5">
        <v>11253</v>
      </c>
      <c r="EG83" s="5">
        <v>9936</v>
      </c>
      <c r="EH83" s="5">
        <v>5760</v>
      </c>
      <c r="EI83" s="5">
        <v>10421</v>
      </c>
      <c r="EJ83" s="5">
        <v>21221</v>
      </c>
      <c r="EK83" s="5">
        <v>20433</v>
      </c>
      <c r="EL83" s="5">
        <v>8054</v>
      </c>
      <c r="EM83" s="5">
        <v>9568</v>
      </c>
      <c r="EN83" s="5">
        <v>11985</v>
      </c>
      <c r="EO83" s="5">
        <v>20510</v>
      </c>
      <c r="EP83" s="5">
        <v>7377</v>
      </c>
      <c r="EQ83" s="5">
        <v>12659</v>
      </c>
      <c r="ER83" s="5">
        <v>14123</v>
      </c>
      <c r="ES83" s="5">
        <v>7231</v>
      </c>
      <c r="ET83" s="5">
        <v>4524</v>
      </c>
      <c r="EU83" s="5">
        <v>7880</v>
      </c>
      <c r="EV83" s="5">
        <v>3718</v>
      </c>
      <c r="EW83" s="5">
        <v>2577</v>
      </c>
      <c r="EX83" s="5">
        <v>8306</v>
      </c>
      <c r="EY83" s="5">
        <v>6027</v>
      </c>
      <c r="EZ83" s="5">
        <v>4929</v>
      </c>
      <c r="FA83" s="5">
        <v>6964</v>
      </c>
      <c r="FB83" s="5" t="s">
        <v>220</v>
      </c>
      <c r="FC83" s="5" t="s">
        <v>220</v>
      </c>
      <c r="FD83" s="5" t="s">
        <v>220</v>
      </c>
      <c r="FE83" s="5" t="s">
        <v>220</v>
      </c>
      <c r="FF83" s="5" t="s">
        <v>220</v>
      </c>
      <c r="FG83" s="5">
        <v>0</v>
      </c>
      <c r="FH83" s="5">
        <v>0</v>
      </c>
      <c r="FI83" s="5">
        <v>0</v>
      </c>
      <c r="FJ83" s="5">
        <v>0</v>
      </c>
      <c r="FK83" s="5">
        <v>0</v>
      </c>
      <c r="FL83" s="5">
        <v>0</v>
      </c>
      <c r="FM83" s="5">
        <v>0</v>
      </c>
      <c r="FN83" s="5">
        <v>0</v>
      </c>
      <c r="FO83" s="5">
        <v>0</v>
      </c>
      <c r="FP83" s="5">
        <v>0</v>
      </c>
      <c r="FQ83" s="5">
        <v>0</v>
      </c>
      <c r="FR83" s="5">
        <v>0</v>
      </c>
      <c r="FS83" s="5">
        <v>0</v>
      </c>
      <c r="FT83" s="5">
        <v>0</v>
      </c>
      <c r="FU83" s="5" t="s">
        <v>220</v>
      </c>
      <c r="FV83" s="5" t="s">
        <v>220</v>
      </c>
      <c r="FW83" s="5" t="s">
        <v>220</v>
      </c>
      <c r="FX83" s="5" t="s">
        <v>220</v>
      </c>
      <c r="FY83" s="5" t="s">
        <v>220</v>
      </c>
      <c r="FZ83" s="5" t="s">
        <v>220</v>
      </c>
      <c r="GA83" s="5" t="s">
        <v>220</v>
      </c>
      <c r="GB83" s="5" t="s">
        <v>220</v>
      </c>
      <c r="GC83" s="5" t="s">
        <v>220</v>
      </c>
      <c r="GD83" s="5" t="s">
        <v>220</v>
      </c>
      <c r="GE83" s="5" t="s">
        <v>220</v>
      </c>
      <c r="GF83" s="5" t="s">
        <v>220</v>
      </c>
      <c r="GG83" s="5" t="s">
        <v>220</v>
      </c>
      <c r="GH83" s="5" t="s">
        <v>220</v>
      </c>
      <c r="GI83" s="5" t="s">
        <v>220</v>
      </c>
      <c r="GJ83" s="5" t="s">
        <v>220</v>
      </c>
      <c r="GK83" s="5" t="s">
        <v>220</v>
      </c>
      <c r="GL83" s="5" t="s">
        <v>220</v>
      </c>
      <c r="GM83" s="5">
        <v>1121040</v>
      </c>
      <c r="GN83" s="5">
        <v>320361</v>
      </c>
      <c r="GO83" s="5">
        <v>1293329</v>
      </c>
      <c r="GP83" s="5">
        <v>228681</v>
      </c>
      <c r="GQ83" s="5">
        <v>374108</v>
      </c>
      <c r="GR83" s="5">
        <v>565653</v>
      </c>
      <c r="GS83" s="5">
        <v>267838</v>
      </c>
      <c r="GT83" s="5">
        <v>178734</v>
      </c>
      <c r="GU83" s="5">
        <v>205513</v>
      </c>
      <c r="GV83" s="5">
        <v>403822</v>
      </c>
      <c r="GW83" s="5">
        <v>824641</v>
      </c>
      <c r="GX83" s="5">
        <v>191557</v>
      </c>
      <c r="GY83" s="5">
        <v>233399</v>
      </c>
      <c r="GZ83" s="5">
        <v>171372</v>
      </c>
      <c r="HA83" s="5">
        <v>236206</v>
      </c>
      <c r="HB83" s="5">
        <v>570150</v>
      </c>
      <c r="HC83" s="5">
        <v>271446</v>
      </c>
      <c r="HD83" s="5">
        <v>127368</v>
      </c>
      <c r="HE83" s="5">
        <v>123266</v>
      </c>
      <c r="HF83" s="5">
        <v>72117</v>
      </c>
      <c r="HG83" s="5">
        <v>66085</v>
      </c>
      <c r="HH83" s="5">
        <v>72434</v>
      </c>
      <c r="HI83" s="5">
        <v>74863</v>
      </c>
      <c r="HJ83" s="5">
        <v>117979</v>
      </c>
      <c r="HK83" s="5">
        <v>110129</v>
      </c>
      <c r="HL83" s="5">
        <v>98881</v>
      </c>
      <c r="HM83" s="5">
        <v>76496</v>
      </c>
      <c r="HN83" s="5" t="s">
        <v>220</v>
      </c>
      <c r="HO83" s="5" t="s">
        <v>220</v>
      </c>
      <c r="HP83" s="5" t="s">
        <v>220</v>
      </c>
      <c r="HQ83" s="5" t="s">
        <v>220</v>
      </c>
      <c r="HR83" s="5" t="s">
        <v>220</v>
      </c>
      <c r="HS83" s="5">
        <v>488880</v>
      </c>
      <c r="HT83" s="5">
        <v>512316</v>
      </c>
      <c r="HU83" s="5">
        <v>498668</v>
      </c>
      <c r="HV83" s="5">
        <v>481311</v>
      </c>
      <c r="HW83" s="5">
        <v>484486</v>
      </c>
      <c r="HX83" s="5">
        <v>554103</v>
      </c>
      <c r="HY83" s="5">
        <v>599535</v>
      </c>
      <c r="HZ83" s="5">
        <v>552456</v>
      </c>
      <c r="IA83" s="5">
        <v>611184</v>
      </c>
      <c r="IB83" s="5">
        <v>624801</v>
      </c>
      <c r="IC83" s="5">
        <v>636397</v>
      </c>
      <c r="ID83" s="5">
        <v>624147</v>
      </c>
      <c r="IE83" s="5">
        <v>636100</v>
      </c>
      <c r="IF83" s="5">
        <v>690712</v>
      </c>
      <c r="IG83" s="5">
        <v>487036</v>
      </c>
      <c r="IH83" s="5">
        <v>387886</v>
      </c>
      <c r="II83" s="5">
        <v>389186</v>
      </c>
      <c r="IJ83" s="5">
        <v>368284</v>
      </c>
      <c r="IK83" s="5">
        <v>292405</v>
      </c>
      <c r="IL83" s="5">
        <v>233069</v>
      </c>
      <c r="IM83" s="5">
        <v>203898</v>
      </c>
      <c r="IN83" s="5">
        <v>211981</v>
      </c>
      <c r="IO83" s="5">
        <v>209767</v>
      </c>
      <c r="IP83" s="5">
        <v>204363</v>
      </c>
      <c r="IQ83" s="5">
        <v>202240</v>
      </c>
      <c r="IR83" s="5">
        <v>194080</v>
      </c>
      <c r="IS83" s="5">
        <v>213003</v>
      </c>
      <c r="IT83" s="5" t="s">
        <v>220</v>
      </c>
      <c r="IU83" s="5" t="s">
        <v>220</v>
      </c>
      <c r="IV83" s="5" t="s">
        <v>220</v>
      </c>
      <c r="IW83" s="5" t="s">
        <v>220</v>
      </c>
      <c r="IX83" s="5" t="s">
        <v>220</v>
      </c>
      <c r="IY83" s="5">
        <v>36006</v>
      </c>
      <c r="IZ83" s="5">
        <v>35687</v>
      </c>
      <c r="JA83" s="5">
        <v>36160</v>
      </c>
      <c r="JB83" s="5">
        <v>29908</v>
      </c>
      <c r="JC83" s="5">
        <v>34014</v>
      </c>
      <c r="JD83" s="5">
        <v>40179</v>
      </c>
      <c r="JE83" s="5">
        <v>39616</v>
      </c>
      <c r="JF83" s="5">
        <v>40372</v>
      </c>
      <c r="JG83" s="5">
        <v>46149</v>
      </c>
      <c r="JH83" s="5">
        <v>40254</v>
      </c>
      <c r="JI83" s="5">
        <v>33910</v>
      </c>
      <c r="JJ83" s="5">
        <v>43108</v>
      </c>
      <c r="JK83" s="5">
        <v>35698</v>
      </c>
      <c r="JL83" s="5">
        <v>29167</v>
      </c>
      <c r="JM83" s="5">
        <v>47392</v>
      </c>
      <c r="JN83" s="5">
        <v>42289</v>
      </c>
      <c r="JO83" s="5">
        <v>42421</v>
      </c>
      <c r="JP83" s="5">
        <v>49889</v>
      </c>
      <c r="JQ83" s="5">
        <v>33945</v>
      </c>
      <c r="JR83" s="5">
        <v>26781</v>
      </c>
      <c r="JS83" s="5">
        <v>26619</v>
      </c>
      <c r="JT83" s="5">
        <v>29142</v>
      </c>
      <c r="JU83" s="5">
        <v>31515</v>
      </c>
      <c r="JV83" s="5">
        <v>26572</v>
      </c>
      <c r="JW83" s="5">
        <v>24829</v>
      </c>
      <c r="JX83" s="5">
        <v>29703</v>
      </c>
      <c r="JY83" s="5">
        <v>27991</v>
      </c>
      <c r="JZ83" s="5" t="s">
        <v>220</v>
      </c>
      <c r="KA83" s="5" t="s">
        <v>220</v>
      </c>
      <c r="KB83" s="5" t="s">
        <v>220</v>
      </c>
      <c r="KC83" s="5" t="s">
        <v>220</v>
      </c>
      <c r="KD83" s="5" t="s">
        <v>220</v>
      </c>
      <c r="KE83" s="5">
        <v>343156</v>
      </c>
      <c r="KF83" s="5">
        <v>355982</v>
      </c>
      <c r="KG83" s="5">
        <v>313416</v>
      </c>
      <c r="KH83" s="5">
        <v>362583</v>
      </c>
      <c r="KI83" s="5">
        <v>330867</v>
      </c>
      <c r="KJ83" s="5">
        <v>326345</v>
      </c>
      <c r="KK83" s="5">
        <v>304456</v>
      </c>
      <c r="KL83" s="5">
        <v>238324</v>
      </c>
      <c r="KM83" s="5">
        <v>222172</v>
      </c>
      <c r="KN83" s="5">
        <v>181994</v>
      </c>
      <c r="KO83" s="5">
        <v>134352</v>
      </c>
      <c r="KP83" s="5">
        <v>92226</v>
      </c>
      <c r="KQ83" s="5">
        <v>21855</v>
      </c>
      <c r="KR83" s="5">
        <v>18608</v>
      </c>
      <c r="KS83" s="5">
        <v>22857</v>
      </c>
      <c r="KT83" s="5">
        <v>17274</v>
      </c>
      <c r="KU83" s="5">
        <v>18627</v>
      </c>
      <c r="KV83" s="5">
        <v>19283</v>
      </c>
      <c r="KW83" s="5">
        <v>16586</v>
      </c>
      <c r="KX83" s="5">
        <v>6097</v>
      </c>
      <c r="KY83" s="5">
        <v>6063</v>
      </c>
      <c r="KZ83" s="5">
        <v>7618</v>
      </c>
      <c r="LA83" s="5">
        <v>5282</v>
      </c>
      <c r="LB83" s="5">
        <v>4278</v>
      </c>
      <c r="LC83" s="5">
        <v>2901</v>
      </c>
      <c r="LD83" s="5">
        <v>2783</v>
      </c>
      <c r="LE83" s="5">
        <v>3725</v>
      </c>
      <c r="LF83" s="5" t="s">
        <v>220</v>
      </c>
      <c r="LG83" s="5" t="s">
        <v>220</v>
      </c>
      <c r="LH83" s="5" t="s">
        <v>220</v>
      </c>
      <c r="LI83" s="5" t="s">
        <v>220</v>
      </c>
      <c r="LJ83" s="5" t="s">
        <v>220</v>
      </c>
      <c r="LK83" s="5">
        <v>0</v>
      </c>
      <c r="LL83" s="5">
        <v>0</v>
      </c>
      <c r="LM83" s="5">
        <v>0</v>
      </c>
      <c r="LN83" s="5">
        <v>0</v>
      </c>
      <c r="LO83" s="5">
        <v>0</v>
      </c>
      <c r="LP83" s="5">
        <v>0</v>
      </c>
      <c r="LQ83" s="5">
        <v>0</v>
      </c>
      <c r="LR83" s="5">
        <v>0</v>
      </c>
      <c r="LS83" s="5">
        <v>0</v>
      </c>
      <c r="LT83" s="5">
        <v>0</v>
      </c>
      <c r="LU83" s="5">
        <v>0</v>
      </c>
      <c r="LV83" s="5">
        <v>-20</v>
      </c>
      <c r="LW83" s="5">
        <v>3944</v>
      </c>
      <c r="LX83" s="5">
        <v>3299</v>
      </c>
      <c r="LY83" s="5">
        <v>3091</v>
      </c>
      <c r="LZ83" s="5">
        <v>3752</v>
      </c>
      <c r="MA83" s="5">
        <v>5131</v>
      </c>
      <c r="MB83" s="5">
        <v>6804</v>
      </c>
      <c r="MC83" s="5">
        <v>3674</v>
      </c>
      <c r="MD83" s="5">
        <v>3352</v>
      </c>
      <c r="ME83" s="5">
        <v>3731</v>
      </c>
      <c r="MF83" s="5">
        <v>4369</v>
      </c>
      <c r="MG83" s="5">
        <v>4027</v>
      </c>
      <c r="MH83" s="5">
        <v>3332</v>
      </c>
      <c r="MI83" s="5">
        <v>3171</v>
      </c>
      <c r="MJ83" s="5">
        <v>3481</v>
      </c>
      <c r="MK83" s="5">
        <v>3002</v>
      </c>
      <c r="ML83" s="5" t="s">
        <v>220</v>
      </c>
      <c r="MM83" s="5" t="s">
        <v>220</v>
      </c>
      <c r="MN83" s="5" t="s">
        <v>220</v>
      </c>
      <c r="MO83" s="5" t="s">
        <v>220</v>
      </c>
      <c r="MP83" s="5" t="s">
        <v>220</v>
      </c>
      <c r="MQ83" s="5">
        <v>3683</v>
      </c>
      <c r="MR83" s="5">
        <v>3639</v>
      </c>
      <c r="MS83" s="5">
        <v>3051</v>
      </c>
      <c r="MT83" s="5">
        <v>2773</v>
      </c>
      <c r="MU83" s="5">
        <v>2845</v>
      </c>
      <c r="MV83" s="5">
        <v>2566</v>
      </c>
      <c r="MW83" s="5">
        <v>3404</v>
      </c>
      <c r="MX83" s="5">
        <v>3336</v>
      </c>
      <c r="MY83" s="5">
        <v>3772</v>
      </c>
      <c r="MZ83" s="5">
        <v>3937</v>
      </c>
      <c r="NA83" s="5">
        <v>3935</v>
      </c>
      <c r="NB83" s="5">
        <v>3122</v>
      </c>
      <c r="NC83" s="5">
        <v>3189</v>
      </c>
      <c r="ND83" s="5">
        <v>2252</v>
      </c>
      <c r="NE83" s="5" t="s">
        <v>220</v>
      </c>
      <c r="NF83" s="5" t="s">
        <v>220</v>
      </c>
      <c r="NG83" s="5" t="s">
        <v>220</v>
      </c>
      <c r="NH83" s="5" t="s">
        <v>220</v>
      </c>
      <c r="NI83" s="5" t="s">
        <v>220</v>
      </c>
      <c r="NJ83" s="5" t="s">
        <v>220</v>
      </c>
      <c r="NK83" s="5" t="s">
        <v>220</v>
      </c>
      <c r="NL83" s="5" t="s">
        <v>220</v>
      </c>
      <c r="NM83" s="5" t="s">
        <v>220</v>
      </c>
      <c r="NN83" s="5" t="s">
        <v>220</v>
      </c>
      <c r="NO83" s="5" t="s">
        <v>220</v>
      </c>
      <c r="NP83" s="5" t="s">
        <v>220</v>
      </c>
      <c r="NQ83" s="5" t="s">
        <v>220</v>
      </c>
      <c r="NR83" s="5" t="s">
        <v>220</v>
      </c>
      <c r="NS83" s="5" t="s">
        <v>220</v>
      </c>
      <c r="NT83" s="5" t="s">
        <v>220</v>
      </c>
      <c r="NU83" s="5" t="s">
        <v>220</v>
      </c>
      <c r="NV83" s="5" t="s">
        <v>220</v>
      </c>
      <c r="NW83" s="5">
        <v>0</v>
      </c>
      <c r="NX83" s="5">
        <v>0</v>
      </c>
      <c r="NY83" s="5">
        <v>0</v>
      </c>
      <c r="NZ83" s="5">
        <v>0</v>
      </c>
      <c r="OA83" s="5">
        <v>0</v>
      </c>
      <c r="OB83" s="5">
        <v>0</v>
      </c>
      <c r="OC83" s="5">
        <v>0</v>
      </c>
      <c r="OD83" s="5">
        <v>0</v>
      </c>
      <c r="OE83" s="5">
        <v>0</v>
      </c>
      <c r="OF83" s="5">
        <v>0</v>
      </c>
      <c r="OG83" s="5">
        <v>0</v>
      </c>
      <c r="OH83" s="5">
        <v>0</v>
      </c>
      <c r="OI83" s="5">
        <v>0</v>
      </c>
      <c r="OJ83" s="5">
        <v>0</v>
      </c>
      <c r="OK83" s="5" t="s">
        <v>220</v>
      </c>
      <c r="OL83" s="5" t="s">
        <v>220</v>
      </c>
      <c r="OM83" s="5" t="s">
        <v>220</v>
      </c>
      <c r="ON83" s="5" t="s">
        <v>220</v>
      </c>
      <c r="OO83" s="5" t="s">
        <v>220</v>
      </c>
      <c r="OP83" s="5" t="s">
        <v>220</v>
      </c>
      <c r="OQ83" s="5" t="s">
        <v>220</v>
      </c>
      <c r="OR83" s="5" t="s">
        <v>220</v>
      </c>
      <c r="OS83" s="5" t="s">
        <v>220</v>
      </c>
      <c r="OT83" s="5" t="s">
        <v>220</v>
      </c>
      <c r="OU83" s="5" t="s">
        <v>220</v>
      </c>
      <c r="OV83" s="5" t="s">
        <v>220</v>
      </c>
      <c r="OW83" s="5" t="s">
        <v>220</v>
      </c>
      <c r="OX83" s="5" t="s">
        <v>220</v>
      </c>
      <c r="OY83" s="5" t="s">
        <v>220</v>
      </c>
      <c r="OZ83" s="5" t="s">
        <v>220</v>
      </c>
      <c r="PA83" s="5" t="s">
        <v>220</v>
      </c>
      <c r="PB83" s="5" t="s">
        <v>220</v>
      </c>
      <c r="PC83" s="5">
        <v>13980</v>
      </c>
      <c r="PD83" s="5">
        <v>15705</v>
      </c>
      <c r="PE83" s="5">
        <v>11772</v>
      </c>
      <c r="PF83" s="5">
        <v>11923</v>
      </c>
      <c r="PG83" s="5">
        <v>14266</v>
      </c>
      <c r="PH83" s="5">
        <v>12322</v>
      </c>
      <c r="PI83" s="5">
        <v>11622</v>
      </c>
      <c r="PJ83" s="5">
        <v>11185</v>
      </c>
      <c r="PK83" s="5">
        <v>7226</v>
      </c>
      <c r="PL83" s="5">
        <v>7157</v>
      </c>
      <c r="PM83" s="5">
        <v>8271</v>
      </c>
      <c r="PN83" s="5">
        <v>5165</v>
      </c>
      <c r="PO83" s="5">
        <v>7544</v>
      </c>
      <c r="PP83" s="5">
        <v>3006</v>
      </c>
      <c r="PQ83" s="5">
        <v>6958</v>
      </c>
      <c r="PR83" s="5">
        <v>7303</v>
      </c>
      <c r="PS83" s="5">
        <v>10228</v>
      </c>
      <c r="PT83" s="5">
        <v>14246</v>
      </c>
      <c r="PU83" s="5">
        <v>10320</v>
      </c>
      <c r="PV83" s="5">
        <v>8719</v>
      </c>
      <c r="PW83" s="5">
        <v>9366</v>
      </c>
      <c r="PX83" s="5">
        <v>9038</v>
      </c>
      <c r="PY83" s="5">
        <v>9757</v>
      </c>
      <c r="PZ83" s="5">
        <v>8836</v>
      </c>
      <c r="QA83" s="5">
        <v>8967</v>
      </c>
      <c r="QB83" s="5">
        <v>9664</v>
      </c>
      <c r="QC83" s="5">
        <v>8863</v>
      </c>
      <c r="QD83" s="5" t="s">
        <v>220</v>
      </c>
      <c r="QE83" s="5" t="s">
        <v>220</v>
      </c>
      <c r="QF83" s="5" t="s">
        <v>220</v>
      </c>
      <c r="QG83" s="5" t="s">
        <v>220</v>
      </c>
      <c r="QH83" s="5" t="s">
        <v>220</v>
      </c>
      <c r="QI83" s="5">
        <v>18780</v>
      </c>
      <c r="QJ83" s="5">
        <v>18108</v>
      </c>
      <c r="QK83" s="5">
        <v>22606</v>
      </c>
      <c r="QL83" s="5">
        <v>18005</v>
      </c>
      <c r="QM83" s="5">
        <v>19777</v>
      </c>
      <c r="QN83" s="5">
        <v>21085</v>
      </c>
      <c r="QO83" s="5">
        <v>20655</v>
      </c>
      <c r="QP83" s="5">
        <v>16248</v>
      </c>
      <c r="QQ83" s="5">
        <v>17182</v>
      </c>
      <c r="QR83" s="5">
        <v>18625</v>
      </c>
      <c r="QS83" s="5">
        <v>14829</v>
      </c>
      <c r="QT83" s="5">
        <v>22525</v>
      </c>
      <c r="QU83" s="5">
        <v>24053</v>
      </c>
      <c r="QV83" s="5">
        <v>19014</v>
      </c>
      <c r="QW83" s="5">
        <v>17874</v>
      </c>
      <c r="QX83" s="5">
        <v>19696</v>
      </c>
      <c r="QY83" s="5">
        <v>20123</v>
      </c>
      <c r="QZ83" s="5">
        <v>21356</v>
      </c>
      <c r="RA83" s="5">
        <v>12316</v>
      </c>
      <c r="RB83" s="5">
        <v>12032</v>
      </c>
      <c r="RC83" s="5">
        <v>11962</v>
      </c>
      <c r="RD83" s="5">
        <v>14877</v>
      </c>
      <c r="RE83" s="5">
        <v>13644</v>
      </c>
      <c r="RF83" s="5">
        <v>12346</v>
      </c>
      <c r="RG83" s="5">
        <v>12356</v>
      </c>
      <c r="RH83" s="5">
        <v>13365</v>
      </c>
      <c r="RI83" s="5">
        <v>12335</v>
      </c>
      <c r="RJ83" s="5" t="s">
        <v>220</v>
      </c>
      <c r="RK83" s="5" t="s">
        <v>220</v>
      </c>
      <c r="RL83" s="5" t="s">
        <v>220</v>
      </c>
      <c r="RM83" s="5" t="s">
        <v>220</v>
      </c>
      <c r="RN83" s="5" t="s">
        <v>220</v>
      </c>
      <c r="RO83" s="5">
        <v>22428</v>
      </c>
      <c r="RP83" s="5">
        <v>28757</v>
      </c>
      <c r="RQ83" s="5">
        <v>25805</v>
      </c>
      <c r="RR83" s="5">
        <v>25303</v>
      </c>
      <c r="RS83" s="5">
        <v>19872</v>
      </c>
      <c r="RT83" s="5">
        <v>22665</v>
      </c>
      <c r="RU83" s="5">
        <v>21688</v>
      </c>
      <c r="RV83" s="5">
        <v>18320</v>
      </c>
      <c r="RW83" s="5">
        <v>18262</v>
      </c>
      <c r="RX83" s="5">
        <v>15455</v>
      </c>
      <c r="RY83" s="5">
        <v>19651</v>
      </c>
      <c r="RZ83" s="5">
        <v>20045</v>
      </c>
      <c r="SA83" s="5">
        <v>17339</v>
      </c>
      <c r="SB83" s="5">
        <v>15923</v>
      </c>
      <c r="SC83" s="5">
        <v>17251</v>
      </c>
      <c r="SD83" s="5">
        <v>16588</v>
      </c>
      <c r="SE83" s="5">
        <v>18146</v>
      </c>
      <c r="SF83" s="5">
        <v>20301</v>
      </c>
      <c r="SG83" s="5">
        <v>15308</v>
      </c>
      <c r="SH83" s="5">
        <v>11428</v>
      </c>
      <c r="SI83" s="5">
        <v>12278</v>
      </c>
      <c r="SJ83" s="5">
        <v>12739</v>
      </c>
      <c r="SK83" s="5">
        <v>10429</v>
      </c>
      <c r="SL83" s="5">
        <v>11239</v>
      </c>
      <c r="SM83" s="5">
        <v>10323</v>
      </c>
      <c r="SN83" s="5">
        <v>10344</v>
      </c>
      <c r="SO83" s="5">
        <v>8921</v>
      </c>
      <c r="SP83" s="5" t="s">
        <v>220</v>
      </c>
      <c r="SQ83" s="5" t="s">
        <v>220</v>
      </c>
      <c r="SR83" s="5" t="s">
        <v>220</v>
      </c>
      <c r="SS83" s="5" t="s">
        <v>220</v>
      </c>
      <c r="ST83" s="5" t="s">
        <v>220</v>
      </c>
      <c r="SU83" s="5">
        <v>45831</v>
      </c>
      <c r="SV83" s="5">
        <v>35084</v>
      </c>
      <c r="SW83" s="5">
        <v>41492</v>
      </c>
      <c r="SX83" s="5">
        <v>47294</v>
      </c>
      <c r="SY83" s="5">
        <v>46725</v>
      </c>
      <c r="SZ83" s="5">
        <v>42555</v>
      </c>
      <c r="TA83" s="5">
        <v>39823</v>
      </c>
      <c r="TB83" s="5">
        <v>46605</v>
      </c>
      <c r="TC83" s="5">
        <v>43264</v>
      </c>
      <c r="TD83" s="5">
        <v>48086</v>
      </c>
      <c r="TE83" s="5">
        <v>36866</v>
      </c>
      <c r="TF83" s="5">
        <v>32148</v>
      </c>
      <c r="TG83" s="5">
        <v>32654</v>
      </c>
      <c r="TH83" s="5">
        <v>36642</v>
      </c>
      <c r="TI83" s="5">
        <v>30266</v>
      </c>
      <c r="TJ83" s="5">
        <v>26199</v>
      </c>
      <c r="TK83" s="5">
        <v>25037</v>
      </c>
      <c r="TL83" s="5">
        <v>24339</v>
      </c>
      <c r="TM83" s="5">
        <v>18165</v>
      </c>
      <c r="TN83" s="5">
        <v>20555</v>
      </c>
      <c r="TO83" s="5">
        <v>23596</v>
      </c>
      <c r="TP83" s="5">
        <v>26244</v>
      </c>
      <c r="TQ83" s="5">
        <v>1423</v>
      </c>
      <c r="TR83" s="5">
        <v>263</v>
      </c>
      <c r="TS83" s="5">
        <v>129</v>
      </c>
      <c r="TT83" s="5">
        <v>187</v>
      </c>
      <c r="TU83" s="5">
        <v>437</v>
      </c>
      <c r="TV83" s="5" t="s">
        <v>220</v>
      </c>
      <c r="TW83" s="5" t="s">
        <v>220</v>
      </c>
      <c r="TX83" s="5" t="s">
        <v>220</v>
      </c>
      <c r="TY83" s="5" t="s">
        <v>220</v>
      </c>
      <c r="TZ83" s="5" t="s">
        <v>220</v>
      </c>
      <c r="UA83" s="5">
        <v>0</v>
      </c>
      <c r="UB83" s="5">
        <v>0</v>
      </c>
      <c r="UC83" s="5">
        <v>0</v>
      </c>
      <c r="UD83" s="5">
        <v>0</v>
      </c>
      <c r="UE83" s="5">
        <v>0</v>
      </c>
      <c r="UF83" s="5">
        <v>0</v>
      </c>
      <c r="UG83" s="5">
        <v>0</v>
      </c>
      <c r="UH83" s="5">
        <v>0</v>
      </c>
      <c r="UI83" s="5">
        <v>0</v>
      </c>
      <c r="UJ83" s="5">
        <v>2</v>
      </c>
      <c r="UK83" s="5">
        <v>4</v>
      </c>
      <c r="UL83" s="5">
        <v>0</v>
      </c>
      <c r="UM83" s="5">
        <v>0</v>
      </c>
      <c r="UN83" s="5">
        <v>0</v>
      </c>
      <c r="UO83" s="5">
        <v>0</v>
      </c>
      <c r="UP83" s="5">
        <v>0</v>
      </c>
      <c r="UQ83" s="5">
        <v>0</v>
      </c>
      <c r="UR83" s="5">
        <v>106</v>
      </c>
      <c r="US83" s="5">
        <v>106</v>
      </c>
      <c r="UT83" s="5">
        <v>159</v>
      </c>
      <c r="UU83" s="5">
        <v>309</v>
      </c>
      <c r="UV83" s="5">
        <v>51</v>
      </c>
      <c r="UW83" s="5">
        <v>198</v>
      </c>
      <c r="UX83" s="5">
        <v>178</v>
      </c>
      <c r="UY83" s="5">
        <v>52</v>
      </c>
      <c r="UZ83" s="5">
        <v>63</v>
      </c>
      <c r="VA83" s="5">
        <v>25</v>
      </c>
      <c r="VB83" s="5" t="s">
        <v>220</v>
      </c>
      <c r="VC83" s="5" t="s">
        <v>220</v>
      </c>
      <c r="VD83" s="5" t="s">
        <v>220</v>
      </c>
      <c r="VE83" s="5" t="s">
        <v>220</v>
      </c>
      <c r="VF83" s="5" t="s">
        <v>220</v>
      </c>
      <c r="VG83" s="5">
        <v>126052</v>
      </c>
      <c r="VH83" s="5">
        <v>114536</v>
      </c>
      <c r="VI83" s="5">
        <v>116971</v>
      </c>
      <c r="VJ83" s="5">
        <v>114593</v>
      </c>
      <c r="VK83" s="5">
        <v>102903</v>
      </c>
      <c r="VL83" s="5">
        <v>97067</v>
      </c>
      <c r="VM83" s="5">
        <v>91879</v>
      </c>
      <c r="VN83" s="5">
        <v>86453</v>
      </c>
      <c r="VO83" s="5">
        <v>85836</v>
      </c>
      <c r="VP83" s="5">
        <v>89189</v>
      </c>
      <c r="VQ83" s="5">
        <v>80274</v>
      </c>
      <c r="VR83" s="5">
        <v>77354</v>
      </c>
      <c r="VS83" s="5">
        <v>79011</v>
      </c>
      <c r="VT83" s="5">
        <v>94709</v>
      </c>
      <c r="VU83" s="5">
        <v>91404</v>
      </c>
      <c r="VV83" s="5">
        <v>98107</v>
      </c>
      <c r="VW83" s="5">
        <v>79941</v>
      </c>
      <c r="VX83" s="5">
        <v>63747</v>
      </c>
      <c r="VY83" s="5">
        <v>34454</v>
      </c>
      <c r="VZ83" s="5">
        <v>38729</v>
      </c>
      <c r="WA83" s="5">
        <v>45014</v>
      </c>
      <c r="WB83" s="5">
        <v>51951</v>
      </c>
      <c r="WC83" s="5">
        <v>57470</v>
      </c>
      <c r="WD83" s="5">
        <v>53145</v>
      </c>
      <c r="WE83" s="5">
        <v>51554</v>
      </c>
      <c r="WF83" s="5">
        <v>40665</v>
      </c>
      <c r="WG83" s="5">
        <v>41211</v>
      </c>
      <c r="WH83" s="5" t="s">
        <v>220</v>
      </c>
      <c r="WI83" s="5" t="s">
        <v>220</v>
      </c>
      <c r="WJ83" s="5" t="s">
        <v>220</v>
      </c>
      <c r="WK83" s="5" t="s">
        <v>220</v>
      </c>
      <c r="WL83" s="5" t="s">
        <v>220</v>
      </c>
      <c r="WM83" s="5">
        <v>477</v>
      </c>
      <c r="WN83" s="5">
        <v>502</v>
      </c>
      <c r="WO83" s="5">
        <v>602</v>
      </c>
      <c r="WP83" s="5">
        <v>630</v>
      </c>
      <c r="WQ83" s="5">
        <v>596</v>
      </c>
      <c r="WR83" s="5">
        <v>837</v>
      </c>
      <c r="WS83" s="5">
        <v>619</v>
      </c>
      <c r="WT83" s="5">
        <v>697</v>
      </c>
      <c r="WU83" s="5">
        <v>602</v>
      </c>
      <c r="WV83" s="5">
        <v>796</v>
      </c>
      <c r="WW83" s="5">
        <v>808</v>
      </c>
      <c r="WX83" s="5">
        <v>913</v>
      </c>
      <c r="WY83" s="5">
        <v>890</v>
      </c>
      <c r="WZ83" s="5">
        <v>783</v>
      </c>
      <c r="XA83" s="5">
        <v>516</v>
      </c>
      <c r="XB83" s="5">
        <v>482</v>
      </c>
      <c r="XC83" s="5">
        <v>581</v>
      </c>
      <c r="XD83" s="5">
        <v>418</v>
      </c>
      <c r="XE83" s="5">
        <v>129</v>
      </c>
      <c r="XF83" s="5">
        <v>136</v>
      </c>
      <c r="XG83" s="5">
        <v>2296</v>
      </c>
      <c r="XH83" s="5">
        <v>290</v>
      </c>
      <c r="XI83" s="5">
        <v>373</v>
      </c>
      <c r="XJ83" s="5">
        <v>733</v>
      </c>
      <c r="XK83" s="5">
        <v>559</v>
      </c>
      <c r="XL83" s="5">
        <v>549</v>
      </c>
      <c r="XM83" s="5">
        <v>566</v>
      </c>
      <c r="XN83" s="5" t="s">
        <v>220</v>
      </c>
      <c r="XO83" s="5" t="s">
        <v>220</v>
      </c>
      <c r="XP83" s="5" t="s">
        <v>220</v>
      </c>
      <c r="XQ83" s="5" t="s">
        <v>220</v>
      </c>
      <c r="XR83" s="5" t="s">
        <v>220</v>
      </c>
      <c r="XS83" s="2">
        <v>9417</v>
      </c>
      <c r="XT83" s="3" t="s">
        <v>222</v>
      </c>
      <c r="XU83" s="3" t="s">
        <v>222</v>
      </c>
      <c r="XV83" s="3" t="s">
        <v>222</v>
      </c>
      <c r="XW83" s="3" t="s">
        <v>221</v>
      </c>
      <c r="XX83" s="3" t="s">
        <v>221</v>
      </c>
      <c r="XY83" s="3" t="s">
        <v>222</v>
      </c>
      <c r="XZ83" s="3" t="s">
        <v>271</v>
      </c>
    </row>
    <row r="84" spans="1:650" x14ac:dyDescent="0.3">
      <c r="A84" s="1" t="s">
        <v>82</v>
      </c>
      <c r="B84" s="2">
        <v>4057088</v>
      </c>
      <c r="C84" s="5" t="s">
        <v>220</v>
      </c>
      <c r="D84" s="5" t="s">
        <v>220</v>
      </c>
      <c r="E84" s="5" t="s">
        <v>220</v>
      </c>
      <c r="F84" s="5" t="s">
        <v>220</v>
      </c>
      <c r="G84" s="5" t="s">
        <v>220</v>
      </c>
      <c r="H84" s="5" t="s">
        <v>220</v>
      </c>
      <c r="I84" s="5" t="s">
        <v>220</v>
      </c>
      <c r="J84" s="5" t="s">
        <v>220</v>
      </c>
      <c r="K84" s="5" t="s">
        <v>220</v>
      </c>
      <c r="L84" s="5" t="s">
        <v>220</v>
      </c>
      <c r="M84" s="5" t="s">
        <v>220</v>
      </c>
      <c r="N84" s="5" t="s">
        <v>220</v>
      </c>
      <c r="O84" s="5" t="s">
        <v>220</v>
      </c>
      <c r="P84" s="5" t="s">
        <v>220</v>
      </c>
      <c r="Q84" s="5" t="s">
        <v>220</v>
      </c>
      <c r="R84" s="5" t="s">
        <v>220</v>
      </c>
      <c r="S84" s="5" t="s">
        <v>220</v>
      </c>
      <c r="T84" s="5" t="s">
        <v>220</v>
      </c>
      <c r="U84" s="5">
        <v>32</v>
      </c>
      <c r="V84" s="5">
        <v>62</v>
      </c>
      <c r="W84" s="5">
        <v>-165</v>
      </c>
      <c r="X84" s="5">
        <v>315</v>
      </c>
      <c r="Y84" s="5">
        <v>374</v>
      </c>
      <c r="Z84" s="5">
        <v>107</v>
      </c>
      <c r="AA84" s="5">
        <v>1179</v>
      </c>
      <c r="AB84" s="5">
        <v>202</v>
      </c>
      <c r="AC84" s="5">
        <v>289</v>
      </c>
      <c r="AD84" s="5">
        <v>344</v>
      </c>
      <c r="AE84" s="5">
        <v>104</v>
      </c>
      <c r="AF84" s="5">
        <v>248</v>
      </c>
      <c r="AG84" s="5">
        <v>480</v>
      </c>
      <c r="AH84" s="5">
        <v>49</v>
      </c>
      <c r="AI84" s="5" t="s">
        <v>220</v>
      </c>
      <c r="AJ84" s="5" t="s">
        <v>220</v>
      </c>
      <c r="AK84" s="5" t="s">
        <v>220</v>
      </c>
      <c r="AL84" s="5" t="s">
        <v>220</v>
      </c>
      <c r="AM84" s="5" t="s">
        <v>220</v>
      </c>
      <c r="AN84" s="5" t="s">
        <v>220</v>
      </c>
      <c r="AO84" s="5" t="s">
        <v>220</v>
      </c>
      <c r="AP84" s="5" t="s">
        <v>220</v>
      </c>
      <c r="AQ84" s="5" t="s">
        <v>220</v>
      </c>
      <c r="AR84" s="5" t="s">
        <v>220</v>
      </c>
      <c r="AS84" s="5" t="s">
        <v>220</v>
      </c>
      <c r="AT84" s="5" t="s">
        <v>220</v>
      </c>
      <c r="AU84" s="5" t="s">
        <v>220</v>
      </c>
      <c r="AV84" s="5" t="s">
        <v>220</v>
      </c>
      <c r="AW84" s="5" t="s">
        <v>220</v>
      </c>
      <c r="AX84" s="5" t="s">
        <v>220</v>
      </c>
      <c r="AY84" s="5" t="s">
        <v>220</v>
      </c>
      <c r="AZ84" s="5" t="s">
        <v>220</v>
      </c>
      <c r="BA84" s="5">
        <v>7041</v>
      </c>
      <c r="BB84" s="5">
        <v>5614</v>
      </c>
      <c r="BC84" s="5">
        <v>5943</v>
      </c>
      <c r="BD84" s="5">
        <v>792</v>
      </c>
      <c r="BE84" s="5">
        <v>1689</v>
      </c>
      <c r="BF84" s="5">
        <v>2918</v>
      </c>
      <c r="BG84" s="5">
        <v>5755</v>
      </c>
      <c r="BH84" s="5">
        <v>8811</v>
      </c>
      <c r="BI84" s="5">
        <v>4313</v>
      </c>
      <c r="BJ84" s="5">
        <v>5916</v>
      </c>
      <c r="BK84" s="5">
        <v>26225</v>
      </c>
      <c r="BL84" s="5">
        <v>2916</v>
      </c>
      <c r="BM84" s="5">
        <v>7845</v>
      </c>
      <c r="BN84" s="5">
        <v>1340</v>
      </c>
      <c r="BO84" s="5" t="s">
        <v>220</v>
      </c>
      <c r="BP84" s="5" t="s">
        <v>220</v>
      </c>
      <c r="BQ84" s="5" t="s">
        <v>220</v>
      </c>
      <c r="BR84" s="5" t="s">
        <v>220</v>
      </c>
      <c r="BS84" s="5" t="s">
        <v>220</v>
      </c>
      <c r="BT84" s="5" t="s">
        <v>220</v>
      </c>
      <c r="BU84" s="5" t="s">
        <v>220</v>
      </c>
      <c r="BV84" s="5" t="s">
        <v>220</v>
      </c>
      <c r="BW84" s="5" t="s">
        <v>220</v>
      </c>
      <c r="BX84" s="5" t="s">
        <v>220</v>
      </c>
      <c r="BY84" s="5" t="s">
        <v>220</v>
      </c>
      <c r="BZ84" s="5" t="s">
        <v>220</v>
      </c>
      <c r="CA84" s="5" t="s">
        <v>220</v>
      </c>
      <c r="CB84" s="5" t="s">
        <v>220</v>
      </c>
      <c r="CC84" s="5" t="s">
        <v>220</v>
      </c>
      <c r="CD84" s="5" t="s">
        <v>220</v>
      </c>
      <c r="CE84" s="5" t="s">
        <v>220</v>
      </c>
      <c r="CF84" s="5" t="s">
        <v>220</v>
      </c>
      <c r="CG84" s="5">
        <v>5512</v>
      </c>
      <c r="CH84" s="5">
        <v>5191</v>
      </c>
      <c r="CI84" s="5">
        <v>6008</v>
      </c>
      <c r="CJ84" s="5">
        <v>5669</v>
      </c>
      <c r="CK84" s="5">
        <v>4090</v>
      </c>
      <c r="CL84" s="5">
        <v>5417</v>
      </c>
      <c r="CM84" s="5">
        <v>6100</v>
      </c>
      <c r="CN84" s="5">
        <v>6987</v>
      </c>
      <c r="CO84" s="5">
        <v>7294</v>
      </c>
      <c r="CP84" s="5">
        <v>6555</v>
      </c>
      <c r="CQ84" s="5">
        <v>31548</v>
      </c>
      <c r="CR84" s="5">
        <v>1651</v>
      </c>
      <c r="CS84" s="5">
        <v>1967</v>
      </c>
      <c r="CT84" s="5">
        <v>1698</v>
      </c>
      <c r="CU84" s="5" t="s">
        <v>220</v>
      </c>
      <c r="CV84" s="5" t="s">
        <v>220</v>
      </c>
      <c r="CW84" s="5" t="s">
        <v>220</v>
      </c>
      <c r="CX84" s="5" t="s">
        <v>220</v>
      </c>
      <c r="CY84" s="5" t="s">
        <v>220</v>
      </c>
      <c r="CZ84" s="5" t="s">
        <v>220</v>
      </c>
      <c r="DA84" s="5" t="s">
        <v>220</v>
      </c>
      <c r="DB84" s="5" t="s">
        <v>220</v>
      </c>
      <c r="DC84" s="5" t="s">
        <v>220</v>
      </c>
      <c r="DD84" s="5" t="s">
        <v>220</v>
      </c>
      <c r="DE84" s="5" t="s">
        <v>220</v>
      </c>
      <c r="DF84" s="5" t="s">
        <v>220</v>
      </c>
      <c r="DG84" s="5" t="s">
        <v>220</v>
      </c>
      <c r="DH84" s="5" t="s">
        <v>220</v>
      </c>
      <c r="DI84" s="5" t="s">
        <v>220</v>
      </c>
      <c r="DJ84" s="5" t="s">
        <v>220</v>
      </c>
      <c r="DK84" s="5" t="s">
        <v>220</v>
      </c>
      <c r="DL84" s="5" t="s">
        <v>220</v>
      </c>
      <c r="DM84" s="5">
        <v>22726</v>
      </c>
      <c r="DN84" s="5">
        <v>23387</v>
      </c>
      <c r="DO84" s="5">
        <v>21538</v>
      </c>
      <c r="DP84" s="5">
        <v>15322</v>
      </c>
      <c r="DQ84" s="5">
        <v>15315</v>
      </c>
      <c r="DR84" s="5">
        <v>14677</v>
      </c>
      <c r="DS84" s="5">
        <v>13502</v>
      </c>
      <c r="DT84" s="5">
        <v>14883</v>
      </c>
      <c r="DU84" s="5">
        <v>10895</v>
      </c>
      <c r="DV84" s="5">
        <v>11051</v>
      </c>
      <c r="DW84" s="5">
        <v>8923</v>
      </c>
      <c r="DX84" s="5">
        <v>9790</v>
      </c>
      <c r="DY84" s="5">
        <v>8903</v>
      </c>
      <c r="DZ84" s="5">
        <v>8285</v>
      </c>
      <c r="EA84" s="5" t="s">
        <v>220</v>
      </c>
      <c r="EB84" s="5" t="s">
        <v>220</v>
      </c>
      <c r="EC84" s="5" t="s">
        <v>220</v>
      </c>
      <c r="ED84" s="5" t="s">
        <v>220</v>
      </c>
      <c r="EE84" s="5" t="s">
        <v>220</v>
      </c>
      <c r="EF84" s="5" t="s">
        <v>220</v>
      </c>
      <c r="EG84" s="5" t="s">
        <v>220</v>
      </c>
      <c r="EH84" s="5" t="s">
        <v>220</v>
      </c>
      <c r="EI84" s="5" t="s">
        <v>220</v>
      </c>
      <c r="EJ84" s="5" t="s">
        <v>220</v>
      </c>
      <c r="EK84" s="5" t="s">
        <v>220</v>
      </c>
      <c r="EL84" s="5" t="s">
        <v>220</v>
      </c>
      <c r="EM84" s="5" t="s">
        <v>220</v>
      </c>
      <c r="EN84" s="5" t="s">
        <v>220</v>
      </c>
      <c r="EO84" s="5" t="s">
        <v>220</v>
      </c>
      <c r="EP84" s="5" t="s">
        <v>220</v>
      </c>
      <c r="EQ84" s="5" t="s">
        <v>220</v>
      </c>
      <c r="ER84" s="5" t="s">
        <v>220</v>
      </c>
      <c r="ES84" s="5">
        <v>3763</v>
      </c>
      <c r="ET84" s="5">
        <v>3371</v>
      </c>
      <c r="EU84" s="5">
        <v>3635</v>
      </c>
      <c r="EV84" s="5">
        <v>3334</v>
      </c>
      <c r="EW84" s="5">
        <v>2847</v>
      </c>
      <c r="EX84" s="5">
        <v>2544</v>
      </c>
      <c r="EY84" s="5">
        <v>3512</v>
      </c>
      <c r="EZ84" s="5">
        <v>3847</v>
      </c>
      <c r="FA84" s="5">
        <v>6403</v>
      </c>
      <c r="FB84" s="5">
        <v>3314</v>
      </c>
      <c r="FC84" s="5">
        <v>2127</v>
      </c>
      <c r="FD84" s="5">
        <v>2407</v>
      </c>
      <c r="FE84" s="5">
        <v>4195</v>
      </c>
      <c r="FF84" s="5">
        <v>1467</v>
      </c>
      <c r="FG84" s="5" t="s">
        <v>220</v>
      </c>
      <c r="FH84" s="5" t="s">
        <v>220</v>
      </c>
      <c r="FI84" s="5" t="s">
        <v>220</v>
      </c>
      <c r="FJ84" s="5" t="s">
        <v>220</v>
      </c>
      <c r="FK84" s="5" t="s">
        <v>220</v>
      </c>
      <c r="FL84" s="5" t="s">
        <v>220</v>
      </c>
      <c r="FM84" s="5" t="s">
        <v>220</v>
      </c>
      <c r="FN84" s="5" t="s">
        <v>220</v>
      </c>
      <c r="FO84" s="5" t="s">
        <v>220</v>
      </c>
      <c r="FP84" s="5" t="s">
        <v>220</v>
      </c>
      <c r="FQ84" s="5" t="s">
        <v>220</v>
      </c>
      <c r="FR84" s="5" t="s">
        <v>220</v>
      </c>
      <c r="FS84" s="5" t="s">
        <v>220</v>
      </c>
      <c r="FT84" s="5" t="s">
        <v>220</v>
      </c>
      <c r="FU84" s="5" t="s">
        <v>220</v>
      </c>
      <c r="FV84" s="5" t="s">
        <v>220</v>
      </c>
      <c r="FW84" s="5" t="s">
        <v>220</v>
      </c>
      <c r="FX84" s="5" t="s">
        <v>220</v>
      </c>
      <c r="FY84" s="5" t="s">
        <v>220</v>
      </c>
      <c r="FZ84" s="5" t="s">
        <v>220</v>
      </c>
      <c r="GA84" s="5" t="s">
        <v>220</v>
      </c>
      <c r="GB84" s="5" t="s">
        <v>220</v>
      </c>
      <c r="GC84" s="5" t="s">
        <v>220</v>
      </c>
      <c r="GD84" s="5" t="s">
        <v>220</v>
      </c>
      <c r="GE84" s="5" t="s">
        <v>220</v>
      </c>
      <c r="GF84" s="5" t="s">
        <v>220</v>
      </c>
      <c r="GG84" s="5" t="s">
        <v>220</v>
      </c>
      <c r="GH84" s="5" t="s">
        <v>220</v>
      </c>
      <c r="GI84" s="5" t="s">
        <v>220</v>
      </c>
      <c r="GJ84" s="5" t="s">
        <v>220</v>
      </c>
      <c r="GK84" s="5" t="s">
        <v>220</v>
      </c>
      <c r="GL84" s="5" t="s">
        <v>220</v>
      </c>
      <c r="GM84" s="5" t="s">
        <v>220</v>
      </c>
      <c r="GN84" s="5" t="s">
        <v>220</v>
      </c>
      <c r="GO84" s="5" t="s">
        <v>220</v>
      </c>
      <c r="GP84" s="5" t="s">
        <v>220</v>
      </c>
      <c r="GQ84" s="5" t="s">
        <v>220</v>
      </c>
      <c r="GR84" s="5" t="s">
        <v>220</v>
      </c>
      <c r="GS84" s="5" t="s">
        <v>220</v>
      </c>
      <c r="GT84" s="5" t="s">
        <v>220</v>
      </c>
      <c r="GU84" s="5" t="s">
        <v>220</v>
      </c>
      <c r="GV84" s="5" t="s">
        <v>220</v>
      </c>
      <c r="GW84" s="5" t="s">
        <v>220</v>
      </c>
      <c r="GX84" s="5" t="s">
        <v>220</v>
      </c>
      <c r="GY84" s="5" t="s">
        <v>220</v>
      </c>
      <c r="GZ84" s="5" t="s">
        <v>220</v>
      </c>
      <c r="HA84" s="5" t="s">
        <v>220</v>
      </c>
      <c r="HB84" s="5" t="s">
        <v>220</v>
      </c>
      <c r="HC84" s="5" t="s">
        <v>220</v>
      </c>
      <c r="HD84" s="5" t="s">
        <v>220</v>
      </c>
      <c r="HE84" s="5">
        <v>39073</v>
      </c>
      <c r="HF84" s="5">
        <v>37625</v>
      </c>
      <c r="HG84" s="5">
        <v>36960</v>
      </c>
      <c r="HH84" s="5">
        <v>25433</v>
      </c>
      <c r="HI84" s="5">
        <v>24315</v>
      </c>
      <c r="HJ84" s="5">
        <v>25662</v>
      </c>
      <c r="HK84" s="5">
        <v>30047</v>
      </c>
      <c r="HL84" s="5">
        <v>34730</v>
      </c>
      <c r="HM84" s="5">
        <v>29193</v>
      </c>
      <c r="HN84" s="5">
        <v>27179</v>
      </c>
      <c r="HO84" s="5">
        <v>69094</v>
      </c>
      <c r="HP84" s="5">
        <v>17013</v>
      </c>
      <c r="HQ84" s="5">
        <v>23391</v>
      </c>
      <c r="HR84" s="5">
        <v>12839</v>
      </c>
      <c r="HS84" s="5" t="s">
        <v>220</v>
      </c>
      <c r="HT84" s="5" t="s">
        <v>220</v>
      </c>
      <c r="HU84" s="5" t="s">
        <v>220</v>
      </c>
      <c r="HV84" s="5" t="s">
        <v>220</v>
      </c>
      <c r="HW84" s="5" t="s">
        <v>220</v>
      </c>
      <c r="HX84" s="5" t="s">
        <v>220</v>
      </c>
      <c r="HY84" s="5" t="s">
        <v>220</v>
      </c>
      <c r="HZ84" s="5" t="s">
        <v>220</v>
      </c>
      <c r="IA84" s="5" t="s">
        <v>220</v>
      </c>
      <c r="IB84" s="5" t="s">
        <v>220</v>
      </c>
      <c r="IC84" s="5" t="s">
        <v>220</v>
      </c>
      <c r="ID84" s="5" t="s">
        <v>220</v>
      </c>
      <c r="IE84" s="5" t="s">
        <v>220</v>
      </c>
      <c r="IF84" s="5" t="s">
        <v>220</v>
      </c>
      <c r="IG84" s="5" t="s">
        <v>220</v>
      </c>
      <c r="IH84" s="5" t="s">
        <v>220</v>
      </c>
      <c r="II84" s="5" t="s">
        <v>220</v>
      </c>
      <c r="IJ84" s="5" t="s">
        <v>220</v>
      </c>
      <c r="IK84" s="5">
        <v>125248</v>
      </c>
      <c r="IL84" s="5">
        <v>131693</v>
      </c>
      <c r="IM84" s="5">
        <v>130195</v>
      </c>
      <c r="IN84" s="5">
        <v>142926</v>
      </c>
      <c r="IO84" s="5">
        <v>118831</v>
      </c>
      <c r="IP84" s="5">
        <v>125952</v>
      </c>
      <c r="IQ84" s="5">
        <v>126306</v>
      </c>
      <c r="IR84" s="5">
        <v>125824</v>
      </c>
      <c r="IS84" s="5">
        <v>123757</v>
      </c>
      <c r="IT84" s="5">
        <v>109222</v>
      </c>
      <c r="IU84" s="5">
        <v>97638</v>
      </c>
      <c r="IV84" s="5">
        <v>88798</v>
      </c>
      <c r="IW84" s="5">
        <v>84217</v>
      </c>
      <c r="IX84" s="5">
        <v>88009</v>
      </c>
      <c r="IY84" s="5" t="s">
        <v>220</v>
      </c>
      <c r="IZ84" s="5" t="s">
        <v>220</v>
      </c>
      <c r="JA84" s="5" t="s">
        <v>220</v>
      </c>
      <c r="JB84" s="5" t="s">
        <v>220</v>
      </c>
      <c r="JC84" s="5" t="s">
        <v>220</v>
      </c>
      <c r="JD84" s="5" t="s">
        <v>220</v>
      </c>
      <c r="JE84" s="5" t="s">
        <v>220</v>
      </c>
      <c r="JF84" s="5" t="s">
        <v>220</v>
      </c>
      <c r="JG84" s="5" t="s">
        <v>220</v>
      </c>
      <c r="JH84" s="5" t="s">
        <v>220</v>
      </c>
      <c r="JI84" s="5" t="s">
        <v>220</v>
      </c>
      <c r="JJ84" s="5" t="s">
        <v>220</v>
      </c>
      <c r="JK84" s="5" t="s">
        <v>220</v>
      </c>
      <c r="JL84" s="5" t="s">
        <v>220</v>
      </c>
      <c r="JM84" s="5" t="s">
        <v>220</v>
      </c>
      <c r="JN84" s="5" t="s">
        <v>220</v>
      </c>
      <c r="JO84" s="5" t="s">
        <v>220</v>
      </c>
      <c r="JP84" s="5" t="s">
        <v>220</v>
      </c>
      <c r="JQ84" s="5">
        <v>9575</v>
      </c>
      <c r="JR84" s="5">
        <v>8980</v>
      </c>
      <c r="JS84" s="5">
        <v>8241</v>
      </c>
      <c r="JT84" s="5">
        <v>7173</v>
      </c>
      <c r="JU84" s="5">
        <v>7738</v>
      </c>
      <c r="JV84" s="5">
        <v>6635</v>
      </c>
      <c r="JW84" s="5">
        <v>6237</v>
      </c>
      <c r="JX84" s="5">
        <v>7181</v>
      </c>
      <c r="JY84" s="5">
        <v>7111</v>
      </c>
      <c r="JZ84" s="5">
        <v>7527</v>
      </c>
      <c r="KA84" s="5">
        <v>7014</v>
      </c>
      <c r="KB84" s="5">
        <v>6588</v>
      </c>
      <c r="KC84" s="5">
        <v>8185</v>
      </c>
      <c r="KD84" s="5">
        <v>6725</v>
      </c>
      <c r="KE84" s="5" t="s">
        <v>220</v>
      </c>
      <c r="KF84" s="5" t="s">
        <v>220</v>
      </c>
      <c r="KG84" s="5" t="s">
        <v>220</v>
      </c>
      <c r="KH84" s="5" t="s">
        <v>220</v>
      </c>
      <c r="KI84" s="5" t="s">
        <v>220</v>
      </c>
      <c r="KJ84" s="5" t="s">
        <v>220</v>
      </c>
      <c r="KK84" s="5" t="s">
        <v>220</v>
      </c>
      <c r="KL84" s="5" t="s">
        <v>220</v>
      </c>
      <c r="KM84" s="5" t="s">
        <v>220</v>
      </c>
      <c r="KN84" s="5" t="s">
        <v>220</v>
      </c>
      <c r="KO84" s="5" t="s">
        <v>220</v>
      </c>
      <c r="KP84" s="5" t="s">
        <v>220</v>
      </c>
      <c r="KQ84" s="5" t="s">
        <v>220</v>
      </c>
      <c r="KR84" s="5" t="s">
        <v>220</v>
      </c>
      <c r="KS84" s="5" t="s">
        <v>220</v>
      </c>
      <c r="KT84" s="5" t="s">
        <v>220</v>
      </c>
      <c r="KU84" s="5" t="s">
        <v>220</v>
      </c>
      <c r="KV84" s="5" t="s">
        <v>220</v>
      </c>
      <c r="KW84" s="5">
        <v>8834</v>
      </c>
      <c r="KX84" s="5">
        <v>6667</v>
      </c>
      <c r="KY84" s="5">
        <v>5421</v>
      </c>
      <c r="KZ84" s="5">
        <v>5969</v>
      </c>
      <c r="LA84" s="5">
        <v>5235</v>
      </c>
      <c r="LB84" s="5">
        <v>4356</v>
      </c>
      <c r="LC84" s="5">
        <v>4780</v>
      </c>
      <c r="LD84" s="5">
        <v>4568</v>
      </c>
      <c r="LE84" s="5">
        <v>4460</v>
      </c>
      <c r="LF84" s="5">
        <v>2748</v>
      </c>
      <c r="LG84" s="5">
        <v>2358</v>
      </c>
      <c r="LH84" s="5">
        <v>2264</v>
      </c>
      <c r="LI84" s="5">
        <v>2276</v>
      </c>
      <c r="LJ84" s="5">
        <v>1869</v>
      </c>
      <c r="LK84" s="5" t="s">
        <v>220</v>
      </c>
      <c r="LL84" s="5" t="s">
        <v>220</v>
      </c>
      <c r="LM84" s="5" t="s">
        <v>220</v>
      </c>
      <c r="LN84" s="5" t="s">
        <v>220</v>
      </c>
      <c r="LO84" s="5" t="s">
        <v>220</v>
      </c>
      <c r="LP84" s="5" t="s">
        <v>220</v>
      </c>
      <c r="LQ84" s="5" t="s">
        <v>220</v>
      </c>
      <c r="LR84" s="5" t="s">
        <v>220</v>
      </c>
      <c r="LS84" s="5" t="s">
        <v>220</v>
      </c>
      <c r="LT84" s="5" t="s">
        <v>220</v>
      </c>
      <c r="LU84" s="5" t="s">
        <v>220</v>
      </c>
      <c r="LV84" s="5" t="s">
        <v>220</v>
      </c>
      <c r="LW84" s="5" t="s">
        <v>220</v>
      </c>
      <c r="LX84" s="5" t="s">
        <v>220</v>
      </c>
      <c r="LY84" s="5" t="s">
        <v>220</v>
      </c>
      <c r="LZ84" s="5" t="s">
        <v>220</v>
      </c>
      <c r="MA84" s="5" t="s">
        <v>220</v>
      </c>
      <c r="MB84" s="5" t="s">
        <v>220</v>
      </c>
      <c r="MC84" s="5">
        <v>1990</v>
      </c>
      <c r="MD84" s="5">
        <v>2438</v>
      </c>
      <c r="ME84" s="5">
        <v>1520</v>
      </c>
      <c r="MF84" s="5">
        <v>1783</v>
      </c>
      <c r="MG84" s="5">
        <v>1775</v>
      </c>
      <c r="MH84" s="5">
        <v>1544</v>
      </c>
      <c r="MI84" s="5">
        <v>1330</v>
      </c>
      <c r="MJ84" s="5">
        <v>1592</v>
      </c>
      <c r="MK84" s="5">
        <v>1415</v>
      </c>
      <c r="ML84" s="5">
        <v>1340</v>
      </c>
      <c r="MM84" s="5">
        <v>1519</v>
      </c>
      <c r="MN84" s="5">
        <v>1172</v>
      </c>
      <c r="MO84" s="5">
        <v>1374</v>
      </c>
      <c r="MP84" s="5">
        <v>1173</v>
      </c>
      <c r="MQ84" s="5" t="s">
        <v>220</v>
      </c>
      <c r="MR84" s="5" t="s">
        <v>220</v>
      </c>
      <c r="MS84" s="5" t="s">
        <v>220</v>
      </c>
      <c r="MT84" s="5" t="s">
        <v>220</v>
      </c>
      <c r="MU84" s="5" t="s">
        <v>220</v>
      </c>
      <c r="MV84" s="5" t="s">
        <v>220</v>
      </c>
      <c r="MW84" s="5" t="s">
        <v>220</v>
      </c>
      <c r="MX84" s="5" t="s">
        <v>220</v>
      </c>
      <c r="MY84" s="5" t="s">
        <v>220</v>
      </c>
      <c r="MZ84" s="5" t="s">
        <v>220</v>
      </c>
      <c r="NA84" s="5" t="s">
        <v>220</v>
      </c>
      <c r="NB84" s="5" t="s">
        <v>220</v>
      </c>
      <c r="NC84" s="5" t="s">
        <v>220</v>
      </c>
      <c r="ND84" s="5" t="s">
        <v>220</v>
      </c>
      <c r="NE84" s="5" t="s">
        <v>220</v>
      </c>
      <c r="NF84" s="5" t="s">
        <v>220</v>
      </c>
      <c r="NG84" s="5" t="s">
        <v>220</v>
      </c>
      <c r="NH84" s="5" t="s">
        <v>220</v>
      </c>
      <c r="NI84" s="5" t="s">
        <v>220</v>
      </c>
      <c r="NJ84" s="5" t="s">
        <v>220</v>
      </c>
      <c r="NK84" s="5" t="s">
        <v>220</v>
      </c>
      <c r="NL84" s="5" t="s">
        <v>220</v>
      </c>
      <c r="NM84" s="5" t="s">
        <v>220</v>
      </c>
      <c r="NN84" s="5" t="s">
        <v>220</v>
      </c>
      <c r="NO84" s="5" t="s">
        <v>220</v>
      </c>
      <c r="NP84" s="5" t="s">
        <v>220</v>
      </c>
      <c r="NQ84" s="5" t="s">
        <v>220</v>
      </c>
      <c r="NR84" s="5" t="s">
        <v>220</v>
      </c>
      <c r="NS84" s="5" t="s">
        <v>220</v>
      </c>
      <c r="NT84" s="5" t="s">
        <v>220</v>
      </c>
      <c r="NU84" s="5" t="s">
        <v>220</v>
      </c>
      <c r="NV84" s="5" t="s">
        <v>220</v>
      </c>
      <c r="NW84" s="5" t="s">
        <v>220</v>
      </c>
      <c r="NX84" s="5" t="s">
        <v>220</v>
      </c>
      <c r="NY84" s="5" t="s">
        <v>220</v>
      </c>
      <c r="NZ84" s="5" t="s">
        <v>220</v>
      </c>
      <c r="OA84" s="5" t="s">
        <v>220</v>
      </c>
      <c r="OB84" s="5" t="s">
        <v>220</v>
      </c>
      <c r="OC84" s="5" t="s">
        <v>220</v>
      </c>
      <c r="OD84" s="5" t="s">
        <v>220</v>
      </c>
      <c r="OE84" s="5" t="s">
        <v>220</v>
      </c>
      <c r="OF84" s="5" t="s">
        <v>220</v>
      </c>
      <c r="OG84" s="5" t="s">
        <v>220</v>
      </c>
      <c r="OH84" s="5" t="s">
        <v>220</v>
      </c>
      <c r="OI84" s="5" t="s">
        <v>220</v>
      </c>
      <c r="OJ84" s="5" t="s">
        <v>220</v>
      </c>
      <c r="OK84" s="5" t="s">
        <v>220</v>
      </c>
      <c r="OL84" s="5" t="s">
        <v>220</v>
      </c>
      <c r="OM84" s="5" t="s">
        <v>220</v>
      </c>
      <c r="ON84" s="5" t="s">
        <v>220</v>
      </c>
      <c r="OO84" s="5" t="s">
        <v>220</v>
      </c>
      <c r="OP84" s="5" t="s">
        <v>220</v>
      </c>
      <c r="OQ84" s="5" t="s">
        <v>220</v>
      </c>
      <c r="OR84" s="5" t="s">
        <v>220</v>
      </c>
      <c r="OS84" s="5" t="s">
        <v>220</v>
      </c>
      <c r="OT84" s="5" t="s">
        <v>220</v>
      </c>
      <c r="OU84" s="5" t="s">
        <v>220</v>
      </c>
      <c r="OV84" s="5" t="s">
        <v>220</v>
      </c>
      <c r="OW84" s="5" t="s">
        <v>220</v>
      </c>
      <c r="OX84" s="5" t="s">
        <v>220</v>
      </c>
      <c r="OY84" s="5" t="s">
        <v>220</v>
      </c>
      <c r="OZ84" s="5" t="s">
        <v>220</v>
      </c>
      <c r="PA84" s="5" t="s">
        <v>220</v>
      </c>
      <c r="PB84" s="5" t="s">
        <v>220</v>
      </c>
      <c r="PC84" s="5" t="s">
        <v>220</v>
      </c>
      <c r="PD84" s="5" t="s">
        <v>220</v>
      </c>
      <c r="PE84" s="5" t="s">
        <v>220</v>
      </c>
      <c r="PF84" s="5" t="s">
        <v>220</v>
      </c>
      <c r="PG84" s="5" t="s">
        <v>220</v>
      </c>
      <c r="PH84" s="5" t="s">
        <v>220</v>
      </c>
      <c r="PI84" s="5" t="s">
        <v>220</v>
      </c>
      <c r="PJ84" s="5" t="s">
        <v>220</v>
      </c>
      <c r="PK84" s="5" t="s">
        <v>220</v>
      </c>
      <c r="PL84" s="5" t="s">
        <v>220</v>
      </c>
      <c r="PM84" s="5" t="s">
        <v>220</v>
      </c>
      <c r="PN84" s="5" t="s">
        <v>220</v>
      </c>
      <c r="PO84" s="5" t="s">
        <v>220</v>
      </c>
      <c r="PP84" s="5" t="s">
        <v>220</v>
      </c>
      <c r="PQ84" s="5" t="s">
        <v>220</v>
      </c>
      <c r="PR84" s="5" t="s">
        <v>220</v>
      </c>
      <c r="PS84" s="5" t="s">
        <v>220</v>
      </c>
      <c r="PT84" s="5" t="s">
        <v>220</v>
      </c>
      <c r="PU84" s="5">
        <v>5696</v>
      </c>
      <c r="PV84" s="5">
        <v>5168</v>
      </c>
      <c r="PW84" s="5">
        <v>5321</v>
      </c>
      <c r="PX84" s="5">
        <v>6934</v>
      </c>
      <c r="PY84" s="5">
        <v>5453</v>
      </c>
      <c r="PZ84" s="5">
        <v>5488</v>
      </c>
      <c r="QA84" s="5">
        <v>5199</v>
      </c>
      <c r="QB84" s="5">
        <v>5910</v>
      </c>
      <c r="QC84" s="5">
        <v>6024</v>
      </c>
      <c r="QD84" s="5">
        <v>5788</v>
      </c>
      <c r="QE84" s="5">
        <v>5759</v>
      </c>
      <c r="QF84" s="5">
        <v>5267</v>
      </c>
      <c r="QG84" s="5">
        <v>5145</v>
      </c>
      <c r="QH84" s="5">
        <v>5033</v>
      </c>
      <c r="QI84" s="5" t="s">
        <v>220</v>
      </c>
      <c r="QJ84" s="5" t="s">
        <v>220</v>
      </c>
      <c r="QK84" s="5" t="s">
        <v>220</v>
      </c>
      <c r="QL84" s="5" t="s">
        <v>220</v>
      </c>
      <c r="QM84" s="5" t="s">
        <v>220</v>
      </c>
      <c r="QN84" s="5" t="s">
        <v>220</v>
      </c>
      <c r="QO84" s="5" t="s">
        <v>220</v>
      </c>
      <c r="QP84" s="5" t="s">
        <v>220</v>
      </c>
      <c r="QQ84" s="5" t="s">
        <v>220</v>
      </c>
      <c r="QR84" s="5" t="s">
        <v>220</v>
      </c>
      <c r="QS84" s="5" t="s">
        <v>220</v>
      </c>
      <c r="QT84" s="5" t="s">
        <v>220</v>
      </c>
      <c r="QU84" s="5" t="s">
        <v>220</v>
      </c>
      <c r="QV84" s="5" t="s">
        <v>220</v>
      </c>
      <c r="QW84" s="5" t="s">
        <v>220</v>
      </c>
      <c r="QX84" s="5" t="s">
        <v>220</v>
      </c>
      <c r="QY84" s="5" t="s">
        <v>220</v>
      </c>
      <c r="QZ84" s="5" t="s">
        <v>220</v>
      </c>
      <c r="RA84" s="5">
        <v>6151</v>
      </c>
      <c r="RB84" s="5">
        <v>4901</v>
      </c>
      <c r="RC84" s="5">
        <v>4897</v>
      </c>
      <c r="RD84" s="5">
        <v>6275</v>
      </c>
      <c r="RE84" s="5">
        <v>5758</v>
      </c>
      <c r="RF84" s="5">
        <v>5313</v>
      </c>
      <c r="RG84" s="5">
        <v>4777</v>
      </c>
      <c r="RH84" s="5">
        <v>5604</v>
      </c>
      <c r="RI84" s="5">
        <v>5725</v>
      </c>
      <c r="RJ84" s="5">
        <v>5610</v>
      </c>
      <c r="RK84" s="5">
        <v>6466</v>
      </c>
      <c r="RL84" s="5">
        <v>5242</v>
      </c>
      <c r="RM84" s="5">
        <v>5000</v>
      </c>
      <c r="RN84" s="5">
        <v>4881</v>
      </c>
      <c r="RO84" s="5" t="s">
        <v>220</v>
      </c>
      <c r="RP84" s="5" t="s">
        <v>220</v>
      </c>
      <c r="RQ84" s="5" t="s">
        <v>220</v>
      </c>
      <c r="RR84" s="5" t="s">
        <v>220</v>
      </c>
      <c r="RS84" s="5" t="s">
        <v>220</v>
      </c>
      <c r="RT84" s="5" t="s">
        <v>220</v>
      </c>
      <c r="RU84" s="5" t="s">
        <v>220</v>
      </c>
      <c r="RV84" s="5" t="s">
        <v>220</v>
      </c>
      <c r="RW84" s="5" t="s">
        <v>220</v>
      </c>
      <c r="RX84" s="5" t="s">
        <v>220</v>
      </c>
      <c r="RY84" s="5" t="s">
        <v>220</v>
      </c>
      <c r="RZ84" s="5" t="s">
        <v>220</v>
      </c>
      <c r="SA84" s="5" t="s">
        <v>220</v>
      </c>
      <c r="SB84" s="5" t="s">
        <v>220</v>
      </c>
      <c r="SC84" s="5" t="s">
        <v>220</v>
      </c>
      <c r="SD84" s="5" t="s">
        <v>220</v>
      </c>
      <c r="SE84" s="5" t="s">
        <v>220</v>
      </c>
      <c r="SF84" s="5" t="s">
        <v>220</v>
      </c>
      <c r="SG84" s="5">
        <v>6821</v>
      </c>
      <c r="SH84" s="5">
        <v>6859</v>
      </c>
      <c r="SI84" s="5">
        <v>5164</v>
      </c>
      <c r="SJ84" s="5">
        <v>5549</v>
      </c>
      <c r="SK84" s="5">
        <v>4373</v>
      </c>
      <c r="SL84" s="5">
        <v>4313</v>
      </c>
      <c r="SM84" s="5">
        <v>4253</v>
      </c>
      <c r="SN84" s="5">
        <v>4266</v>
      </c>
      <c r="SO84" s="5">
        <v>4143</v>
      </c>
      <c r="SP84" s="5">
        <v>4071</v>
      </c>
      <c r="SQ84" s="5">
        <v>3957</v>
      </c>
      <c r="SR84" s="5">
        <v>3810</v>
      </c>
      <c r="SS84" s="5">
        <v>3471</v>
      </c>
      <c r="ST84" s="5">
        <v>3617</v>
      </c>
      <c r="SU84" s="5" t="s">
        <v>220</v>
      </c>
      <c r="SV84" s="5" t="s">
        <v>220</v>
      </c>
      <c r="SW84" s="5" t="s">
        <v>220</v>
      </c>
      <c r="SX84" s="5" t="s">
        <v>220</v>
      </c>
      <c r="SY84" s="5" t="s">
        <v>220</v>
      </c>
      <c r="SZ84" s="5" t="s">
        <v>220</v>
      </c>
      <c r="TA84" s="5" t="s">
        <v>220</v>
      </c>
      <c r="TB84" s="5" t="s">
        <v>220</v>
      </c>
      <c r="TC84" s="5" t="s">
        <v>220</v>
      </c>
      <c r="TD84" s="5" t="s">
        <v>220</v>
      </c>
      <c r="TE84" s="5" t="s">
        <v>220</v>
      </c>
      <c r="TF84" s="5" t="s">
        <v>220</v>
      </c>
      <c r="TG84" s="5" t="s">
        <v>220</v>
      </c>
      <c r="TH84" s="5" t="s">
        <v>220</v>
      </c>
      <c r="TI84" s="5" t="s">
        <v>220</v>
      </c>
      <c r="TJ84" s="5" t="s">
        <v>220</v>
      </c>
      <c r="TK84" s="5" t="s">
        <v>220</v>
      </c>
      <c r="TL84" s="5" t="s">
        <v>220</v>
      </c>
      <c r="TM84" s="5">
        <v>13316</v>
      </c>
      <c r="TN84" s="5">
        <v>13742</v>
      </c>
      <c r="TO84" s="5">
        <v>8820</v>
      </c>
      <c r="TP84" s="5">
        <v>18233</v>
      </c>
      <c r="TQ84" s="5">
        <v>8657</v>
      </c>
      <c r="TR84" s="5">
        <v>2800</v>
      </c>
      <c r="TS84" s="5">
        <v>2296</v>
      </c>
      <c r="TT84" s="5">
        <v>1709</v>
      </c>
      <c r="TU84" s="5">
        <v>1192</v>
      </c>
      <c r="TV84" s="5">
        <v>1220</v>
      </c>
      <c r="TW84" s="5">
        <v>853</v>
      </c>
      <c r="TX84" s="5">
        <v>905</v>
      </c>
      <c r="TY84" s="5">
        <v>760</v>
      </c>
      <c r="TZ84" s="5">
        <v>617</v>
      </c>
      <c r="UA84" s="5" t="s">
        <v>220</v>
      </c>
      <c r="UB84" s="5" t="s">
        <v>220</v>
      </c>
      <c r="UC84" s="5" t="s">
        <v>220</v>
      </c>
      <c r="UD84" s="5" t="s">
        <v>220</v>
      </c>
      <c r="UE84" s="5" t="s">
        <v>220</v>
      </c>
      <c r="UF84" s="5" t="s">
        <v>220</v>
      </c>
      <c r="UG84" s="5" t="s">
        <v>220</v>
      </c>
      <c r="UH84" s="5" t="s">
        <v>220</v>
      </c>
      <c r="UI84" s="5" t="s">
        <v>220</v>
      </c>
      <c r="UJ84" s="5" t="s">
        <v>220</v>
      </c>
      <c r="UK84" s="5" t="s">
        <v>220</v>
      </c>
      <c r="UL84" s="5" t="s">
        <v>220</v>
      </c>
      <c r="UM84" s="5" t="s">
        <v>220</v>
      </c>
      <c r="UN84" s="5" t="s">
        <v>220</v>
      </c>
      <c r="UO84" s="5" t="s">
        <v>220</v>
      </c>
      <c r="UP84" s="5" t="s">
        <v>220</v>
      </c>
      <c r="UQ84" s="5" t="s">
        <v>220</v>
      </c>
      <c r="UR84" s="5" t="s">
        <v>220</v>
      </c>
      <c r="US84" s="5">
        <v>47</v>
      </c>
      <c r="UT84" s="5">
        <v>74</v>
      </c>
      <c r="UU84" s="5">
        <v>155</v>
      </c>
      <c r="UV84" s="5">
        <v>5</v>
      </c>
      <c r="UW84" s="5">
        <v>0</v>
      </c>
      <c r="UX84" s="5">
        <v>0</v>
      </c>
      <c r="UY84" s="5">
        <v>0</v>
      </c>
      <c r="UZ84" s="5">
        <v>2</v>
      </c>
      <c r="VA84" s="5">
        <v>10</v>
      </c>
      <c r="VB84" s="5">
        <v>0</v>
      </c>
      <c r="VC84" s="5">
        <v>1</v>
      </c>
      <c r="VD84" s="5">
        <v>0</v>
      </c>
      <c r="VE84" s="5">
        <v>0</v>
      </c>
      <c r="VF84" s="5">
        <v>4</v>
      </c>
      <c r="VG84" s="5" t="s">
        <v>220</v>
      </c>
      <c r="VH84" s="5" t="s">
        <v>220</v>
      </c>
      <c r="VI84" s="5" t="s">
        <v>220</v>
      </c>
      <c r="VJ84" s="5" t="s">
        <v>220</v>
      </c>
      <c r="VK84" s="5" t="s">
        <v>220</v>
      </c>
      <c r="VL84" s="5" t="s">
        <v>220</v>
      </c>
      <c r="VM84" s="5" t="s">
        <v>220</v>
      </c>
      <c r="VN84" s="5" t="s">
        <v>220</v>
      </c>
      <c r="VO84" s="5" t="s">
        <v>220</v>
      </c>
      <c r="VP84" s="5" t="s">
        <v>220</v>
      </c>
      <c r="VQ84" s="5" t="s">
        <v>220</v>
      </c>
      <c r="VR84" s="5" t="s">
        <v>220</v>
      </c>
      <c r="VS84" s="5" t="s">
        <v>220</v>
      </c>
      <c r="VT84" s="5" t="s">
        <v>220</v>
      </c>
      <c r="VU84" s="5" t="s">
        <v>220</v>
      </c>
      <c r="VV84" s="5" t="s">
        <v>220</v>
      </c>
      <c r="VW84" s="5" t="s">
        <v>220</v>
      </c>
      <c r="VX84" s="5" t="s">
        <v>220</v>
      </c>
      <c r="VY84" s="5">
        <v>20013</v>
      </c>
      <c r="VZ84" s="5">
        <v>22953</v>
      </c>
      <c r="WA84" s="5">
        <v>22972</v>
      </c>
      <c r="WB84" s="5">
        <v>32128</v>
      </c>
      <c r="WC84" s="5">
        <v>21242</v>
      </c>
      <c r="WD84" s="5">
        <v>20715</v>
      </c>
      <c r="WE84" s="5">
        <v>19407</v>
      </c>
      <c r="WF84" s="5">
        <v>20000</v>
      </c>
      <c r="WG84" s="5">
        <v>15854</v>
      </c>
      <c r="WH84" s="5">
        <v>14741</v>
      </c>
      <c r="WI84" s="5">
        <v>14040</v>
      </c>
      <c r="WJ84" s="5">
        <v>12614</v>
      </c>
      <c r="WK84" s="5">
        <v>12022</v>
      </c>
      <c r="WL84" s="5">
        <v>12212</v>
      </c>
      <c r="WM84" s="5" t="s">
        <v>220</v>
      </c>
      <c r="WN84" s="5" t="s">
        <v>220</v>
      </c>
      <c r="WO84" s="5" t="s">
        <v>220</v>
      </c>
      <c r="WP84" s="5" t="s">
        <v>220</v>
      </c>
      <c r="WQ84" s="5" t="s">
        <v>220</v>
      </c>
      <c r="WR84" s="5" t="s">
        <v>220</v>
      </c>
      <c r="WS84" s="5" t="s">
        <v>220</v>
      </c>
      <c r="WT84" s="5" t="s">
        <v>220</v>
      </c>
      <c r="WU84" s="5" t="s">
        <v>220</v>
      </c>
      <c r="WV84" s="5" t="s">
        <v>220</v>
      </c>
      <c r="WW84" s="5" t="s">
        <v>220</v>
      </c>
      <c r="WX84" s="5" t="s">
        <v>220</v>
      </c>
      <c r="WY84" s="5" t="s">
        <v>220</v>
      </c>
      <c r="WZ84" s="5" t="s">
        <v>220</v>
      </c>
      <c r="XA84" s="5" t="s">
        <v>220</v>
      </c>
      <c r="XB84" s="5" t="s">
        <v>220</v>
      </c>
      <c r="XC84" s="5" t="s">
        <v>220</v>
      </c>
      <c r="XD84" s="5" t="s">
        <v>220</v>
      </c>
      <c r="XE84" s="5">
        <v>295</v>
      </c>
      <c r="XF84" s="5">
        <v>223</v>
      </c>
      <c r="XG84" s="5">
        <v>1153</v>
      </c>
      <c r="XH84" s="5">
        <v>428</v>
      </c>
      <c r="XI84" s="5">
        <v>918</v>
      </c>
      <c r="XJ84" s="5">
        <v>1050</v>
      </c>
      <c r="XK84" s="5">
        <v>914</v>
      </c>
      <c r="XL84" s="5">
        <v>1050</v>
      </c>
      <c r="XM84" s="5">
        <v>967</v>
      </c>
      <c r="XN84" s="5">
        <v>834</v>
      </c>
      <c r="XO84" s="5">
        <v>910</v>
      </c>
      <c r="XP84" s="5">
        <v>828</v>
      </c>
      <c r="XQ84" s="5">
        <v>764</v>
      </c>
      <c r="XR84" s="5">
        <v>777</v>
      </c>
      <c r="XS84" s="2">
        <v>9392</v>
      </c>
      <c r="XT84" s="3" t="s">
        <v>220</v>
      </c>
      <c r="XU84" s="3" t="s">
        <v>220</v>
      </c>
      <c r="XV84" s="3" t="s">
        <v>220</v>
      </c>
      <c r="XW84" s="3" t="s">
        <v>220</v>
      </c>
      <c r="XX84" s="3" t="s">
        <v>220</v>
      </c>
      <c r="XY84" s="3" t="s">
        <v>220</v>
      </c>
      <c r="XZ84" s="3"/>
    </row>
    <row r="85" spans="1:650" x14ac:dyDescent="0.3">
      <c r="A85" s="1" t="s">
        <v>83</v>
      </c>
      <c r="B85" s="2">
        <v>4060700</v>
      </c>
      <c r="C85" s="5" t="s">
        <v>220</v>
      </c>
      <c r="D85" s="5" t="s">
        <v>220</v>
      </c>
      <c r="E85" s="5" t="s">
        <v>220</v>
      </c>
      <c r="F85" s="5" t="s">
        <v>220</v>
      </c>
      <c r="G85" s="5" t="s">
        <v>220</v>
      </c>
      <c r="H85" s="5" t="s">
        <v>220</v>
      </c>
      <c r="I85" s="5" t="s">
        <v>220</v>
      </c>
      <c r="J85" s="5" t="s">
        <v>220</v>
      </c>
      <c r="K85" s="5" t="s">
        <v>220</v>
      </c>
      <c r="L85" s="5" t="s">
        <v>220</v>
      </c>
      <c r="M85" s="5" t="s">
        <v>220</v>
      </c>
      <c r="N85" s="5" t="s">
        <v>220</v>
      </c>
      <c r="O85" s="5" t="s">
        <v>220</v>
      </c>
      <c r="P85" s="5" t="s">
        <v>220</v>
      </c>
      <c r="Q85" s="5" t="s">
        <v>220</v>
      </c>
      <c r="R85" s="5" t="s">
        <v>220</v>
      </c>
      <c r="S85" s="5" t="s">
        <v>220</v>
      </c>
      <c r="T85" s="5" t="s">
        <v>220</v>
      </c>
      <c r="U85" s="5" t="s">
        <v>220</v>
      </c>
      <c r="V85" s="5" t="s">
        <v>220</v>
      </c>
      <c r="W85" s="5" t="s">
        <v>220</v>
      </c>
      <c r="X85" s="5" t="s">
        <v>220</v>
      </c>
      <c r="Y85" s="5" t="s">
        <v>220</v>
      </c>
      <c r="Z85" s="5" t="s">
        <v>220</v>
      </c>
      <c r="AA85" s="5" t="s">
        <v>220</v>
      </c>
      <c r="AB85" s="5" t="s">
        <v>220</v>
      </c>
      <c r="AC85" s="5" t="s">
        <v>220</v>
      </c>
      <c r="AD85" s="5">
        <v>1143</v>
      </c>
      <c r="AE85" s="5">
        <v>2</v>
      </c>
      <c r="AF85" s="5">
        <v>3</v>
      </c>
      <c r="AG85" s="5">
        <v>10</v>
      </c>
      <c r="AH85" s="5">
        <v>706</v>
      </c>
      <c r="AI85" s="5" t="s">
        <v>220</v>
      </c>
      <c r="AJ85" s="5" t="s">
        <v>220</v>
      </c>
      <c r="AK85" s="5" t="s">
        <v>220</v>
      </c>
      <c r="AL85" s="5" t="s">
        <v>220</v>
      </c>
      <c r="AM85" s="5" t="s">
        <v>220</v>
      </c>
      <c r="AN85" s="5" t="s">
        <v>220</v>
      </c>
      <c r="AO85" s="5" t="s">
        <v>220</v>
      </c>
      <c r="AP85" s="5" t="s">
        <v>220</v>
      </c>
      <c r="AQ85" s="5" t="s">
        <v>220</v>
      </c>
      <c r="AR85" s="5" t="s">
        <v>220</v>
      </c>
      <c r="AS85" s="5" t="s">
        <v>220</v>
      </c>
      <c r="AT85" s="5" t="s">
        <v>220</v>
      </c>
      <c r="AU85" s="5" t="s">
        <v>220</v>
      </c>
      <c r="AV85" s="5" t="s">
        <v>220</v>
      </c>
      <c r="AW85" s="5" t="s">
        <v>220</v>
      </c>
      <c r="AX85" s="5" t="s">
        <v>220</v>
      </c>
      <c r="AY85" s="5" t="s">
        <v>220</v>
      </c>
      <c r="AZ85" s="5" t="s">
        <v>220</v>
      </c>
      <c r="BA85" s="5" t="s">
        <v>220</v>
      </c>
      <c r="BB85" s="5" t="s">
        <v>220</v>
      </c>
      <c r="BC85" s="5" t="s">
        <v>220</v>
      </c>
      <c r="BD85" s="5" t="s">
        <v>220</v>
      </c>
      <c r="BE85" s="5" t="s">
        <v>220</v>
      </c>
      <c r="BF85" s="5" t="s">
        <v>220</v>
      </c>
      <c r="BG85" s="5" t="s">
        <v>220</v>
      </c>
      <c r="BH85" s="5" t="s">
        <v>220</v>
      </c>
      <c r="BI85" s="5" t="s">
        <v>220</v>
      </c>
      <c r="BJ85" s="5">
        <v>27568</v>
      </c>
      <c r="BK85" s="5">
        <v>22530</v>
      </c>
      <c r="BL85" s="5">
        <v>53977</v>
      </c>
      <c r="BM85" s="5">
        <v>23084</v>
      </c>
      <c r="BN85" s="5">
        <v>21918</v>
      </c>
      <c r="BO85" s="5" t="s">
        <v>220</v>
      </c>
      <c r="BP85" s="5" t="s">
        <v>220</v>
      </c>
      <c r="BQ85" s="5" t="s">
        <v>220</v>
      </c>
      <c r="BR85" s="5" t="s">
        <v>220</v>
      </c>
      <c r="BS85" s="5" t="s">
        <v>220</v>
      </c>
      <c r="BT85" s="5" t="s">
        <v>220</v>
      </c>
      <c r="BU85" s="5" t="s">
        <v>220</v>
      </c>
      <c r="BV85" s="5" t="s">
        <v>220</v>
      </c>
      <c r="BW85" s="5" t="s">
        <v>220</v>
      </c>
      <c r="BX85" s="5" t="s">
        <v>220</v>
      </c>
      <c r="BY85" s="5" t="s">
        <v>220</v>
      </c>
      <c r="BZ85" s="5" t="s">
        <v>220</v>
      </c>
      <c r="CA85" s="5" t="s">
        <v>220</v>
      </c>
      <c r="CB85" s="5" t="s">
        <v>220</v>
      </c>
      <c r="CC85" s="5" t="s">
        <v>220</v>
      </c>
      <c r="CD85" s="5" t="s">
        <v>220</v>
      </c>
      <c r="CE85" s="5" t="s">
        <v>220</v>
      </c>
      <c r="CF85" s="5" t="s">
        <v>220</v>
      </c>
      <c r="CG85" s="5" t="s">
        <v>220</v>
      </c>
      <c r="CH85" s="5" t="s">
        <v>220</v>
      </c>
      <c r="CI85" s="5" t="s">
        <v>220</v>
      </c>
      <c r="CJ85" s="5" t="s">
        <v>220</v>
      </c>
      <c r="CK85" s="5" t="s">
        <v>220</v>
      </c>
      <c r="CL85" s="5" t="s">
        <v>220</v>
      </c>
      <c r="CM85" s="5" t="s">
        <v>220</v>
      </c>
      <c r="CN85" s="5" t="s">
        <v>220</v>
      </c>
      <c r="CO85" s="5" t="s">
        <v>220</v>
      </c>
      <c r="CP85" s="5">
        <v>15586</v>
      </c>
      <c r="CQ85" s="5">
        <v>10947</v>
      </c>
      <c r="CR85" s="5">
        <v>10272</v>
      </c>
      <c r="CS85" s="5">
        <v>5804</v>
      </c>
      <c r="CT85" s="5">
        <v>5716</v>
      </c>
      <c r="CU85" s="5" t="s">
        <v>220</v>
      </c>
      <c r="CV85" s="5" t="s">
        <v>220</v>
      </c>
      <c r="CW85" s="5" t="s">
        <v>220</v>
      </c>
      <c r="CX85" s="5" t="s">
        <v>220</v>
      </c>
      <c r="CY85" s="5" t="s">
        <v>220</v>
      </c>
      <c r="CZ85" s="5" t="s">
        <v>220</v>
      </c>
      <c r="DA85" s="5" t="s">
        <v>220</v>
      </c>
      <c r="DB85" s="5" t="s">
        <v>220</v>
      </c>
      <c r="DC85" s="5" t="s">
        <v>220</v>
      </c>
      <c r="DD85" s="5" t="s">
        <v>220</v>
      </c>
      <c r="DE85" s="5" t="s">
        <v>220</v>
      </c>
      <c r="DF85" s="5" t="s">
        <v>220</v>
      </c>
      <c r="DG85" s="5" t="s">
        <v>220</v>
      </c>
      <c r="DH85" s="5" t="s">
        <v>220</v>
      </c>
      <c r="DI85" s="5" t="s">
        <v>220</v>
      </c>
      <c r="DJ85" s="5" t="s">
        <v>220</v>
      </c>
      <c r="DK85" s="5" t="s">
        <v>220</v>
      </c>
      <c r="DL85" s="5" t="s">
        <v>220</v>
      </c>
      <c r="DM85" s="5" t="s">
        <v>220</v>
      </c>
      <c r="DN85" s="5" t="s">
        <v>220</v>
      </c>
      <c r="DO85" s="5" t="s">
        <v>220</v>
      </c>
      <c r="DP85" s="5" t="s">
        <v>220</v>
      </c>
      <c r="DQ85" s="5" t="s">
        <v>220</v>
      </c>
      <c r="DR85" s="5" t="s">
        <v>220</v>
      </c>
      <c r="DS85" s="5" t="s">
        <v>220</v>
      </c>
      <c r="DT85" s="5" t="s">
        <v>220</v>
      </c>
      <c r="DU85" s="5" t="s">
        <v>220</v>
      </c>
      <c r="DV85" s="5">
        <v>69740</v>
      </c>
      <c r="DW85" s="5">
        <v>31581</v>
      </c>
      <c r="DX85" s="5">
        <v>21138</v>
      </c>
      <c r="DY85" s="5">
        <v>14760</v>
      </c>
      <c r="DZ85" s="5">
        <v>13130</v>
      </c>
      <c r="EA85" s="5" t="s">
        <v>220</v>
      </c>
      <c r="EB85" s="5" t="s">
        <v>220</v>
      </c>
      <c r="EC85" s="5" t="s">
        <v>220</v>
      </c>
      <c r="ED85" s="5" t="s">
        <v>220</v>
      </c>
      <c r="EE85" s="5" t="s">
        <v>220</v>
      </c>
      <c r="EF85" s="5" t="s">
        <v>220</v>
      </c>
      <c r="EG85" s="5" t="s">
        <v>220</v>
      </c>
      <c r="EH85" s="5" t="s">
        <v>220</v>
      </c>
      <c r="EI85" s="5" t="s">
        <v>220</v>
      </c>
      <c r="EJ85" s="5" t="s">
        <v>220</v>
      </c>
      <c r="EK85" s="5" t="s">
        <v>220</v>
      </c>
      <c r="EL85" s="5" t="s">
        <v>220</v>
      </c>
      <c r="EM85" s="5" t="s">
        <v>220</v>
      </c>
      <c r="EN85" s="5" t="s">
        <v>220</v>
      </c>
      <c r="EO85" s="5" t="s">
        <v>220</v>
      </c>
      <c r="EP85" s="5" t="s">
        <v>220</v>
      </c>
      <c r="EQ85" s="5" t="s">
        <v>220</v>
      </c>
      <c r="ER85" s="5" t="s">
        <v>220</v>
      </c>
      <c r="ES85" s="5" t="s">
        <v>220</v>
      </c>
      <c r="ET85" s="5" t="s">
        <v>220</v>
      </c>
      <c r="EU85" s="5" t="s">
        <v>220</v>
      </c>
      <c r="EV85" s="5" t="s">
        <v>220</v>
      </c>
      <c r="EW85" s="5" t="s">
        <v>220</v>
      </c>
      <c r="EX85" s="5" t="s">
        <v>220</v>
      </c>
      <c r="EY85" s="5" t="s">
        <v>220</v>
      </c>
      <c r="EZ85" s="5" t="s">
        <v>220</v>
      </c>
      <c r="FA85" s="5" t="s">
        <v>220</v>
      </c>
      <c r="FB85" s="5">
        <v>3169</v>
      </c>
      <c r="FC85" s="5">
        <v>3447</v>
      </c>
      <c r="FD85" s="5">
        <v>2977</v>
      </c>
      <c r="FE85" s="5">
        <v>5131</v>
      </c>
      <c r="FF85" s="5">
        <v>1919</v>
      </c>
      <c r="FG85" s="5" t="s">
        <v>220</v>
      </c>
      <c r="FH85" s="5" t="s">
        <v>220</v>
      </c>
      <c r="FI85" s="5" t="s">
        <v>220</v>
      </c>
      <c r="FJ85" s="5" t="s">
        <v>220</v>
      </c>
      <c r="FK85" s="5" t="s">
        <v>220</v>
      </c>
      <c r="FL85" s="5" t="s">
        <v>220</v>
      </c>
      <c r="FM85" s="5" t="s">
        <v>220</v>
      </c>
      <c r="FN85" s="5" t="s">
        <v>220</v>
      </c>
      <c r="FO85" s="5" t="s">
        <v>220</v>
      </c>
      <c r="FP85" s="5" t="s">
        <v>220</v>
      </c>
      <c r="FQ85" s="5" t="s">
        <v>220</v>
      </c>
      <c r="FR85" s="5" t="s">
        <v>220</v>
      </c>
      <c r="FS85" s="5" t="s">
        <v>220</v>
      </c>
      <c r="FT85" s="5" t="s">
        <v>220</v>
      </c>
      <c r="FU85" s="5" t="s">
        <v>220</v>
      </c>
      <c r="FV85" s="5" t="s">
        <v>220</v>
      </c>
      <c r="FW85" s="5" t="s">
        <v>220</v>
      </c>
      <c r="FX85" s="5" t="s">
        <v>220</v>
      </c>
      <c r="FY85" s="5" t="s">
        <v>220</v>
      </c>
      <c r="FZ85" s="5" t="s">
        <v>220</v>
      </c>
      <c r="GA85" s="5" t="s">
        <v>220</v>
      </c>
      <c r="GB85" s="5" t="s">
        <v>220</v>
      </c>
      <c r="GC85" s="5" t="s">
        <v>220</v>
      </c>
      <c r="GD85" s="5" t="s">
        <v>220</v>
      </c>
      <c r="GE85" s="5" t="s">
        <v>220</v>
      </c>
      <c r="GF85" s="5" t="s">
        <v>220</v>
      </c>
      <c r="GG85" s="5" t="s">
        <v>220</v>
      </c>
      <c r="GH85" s="5" t="s">
        <v>220</v>
      </c>
      <c r="GI85" s="5" t="s">
        <v>220</v>
      </c>
      <c r="GJ85" s="5" t="s">
        <v>220</v>
      </c>
      <c r="GK85" s="5" t="s">
        <v>220</v>
      </c>
      <c r="GL85" s="5" t="s">
        <v>220</v>
      </c>
      <c r="GM85" s="5" t="s">
        <v>220</v>
      </c>
      <c r="GN85" s="5" t="s">
        <v>220</v>
      </c>
      <c r="GO85" s="5" t="s">
        <v>220</v>
      </c>
      <c r="GP85" s="5" t="s">
        <v>220</v>
      </c>
      <c r="GQ85" s="5" t="s">
        <v>220</v>
      </c>
      <c r="GR85" s="5" t="s">
        <v>220</v>
      </c>
      <c r="GS85" s="5" t="s">
        <v>220</v>
      </c>
      <c r="GT85" s="5" t="s">
        <v>220</v>
      </c>
      <c r="GU85" s="5" t="s">
        <v>220</v>
      </c>
      <c r="GV85" s="5" t="s">
        <v>220</v>
      </c>
      <c r="GW85" s="5" t="s">
        <v>220</v>
      </c>
      <c r="GX85" s="5" t="s">
        <v>220</v>
      </c>
      <c r="GY85" s="5" t="s">
        <v>220</v>
      </c>
      <c r="GZ85" s="5" t="s">
        <v>220</v>
      </c>
      <c r="HA85" s="5" t="s">
        <v>220</v>
      </c>
      <c r="HB85" s="5" t="s">
        <v>220</v>
      </c>
      <c r="HC85" s="5" t="s">
        <v>220</v>
      </c>
      <c r="HD85" s="5" t="s">
        <v>220</v>
      </c>
      <c r="HE85" s="5" t="s">
        <v>220</v>
      </c>
      <c r="HF85" s="5" t="s">
        <v>220</v>
      </c>
      <c r="HG85" s="5" t="s">
        <v>220</v>
      </c>
      <c r="HH85" s="5" t="s">
        <v>220</v>
      </c>
      <c r="HI85" s="5" t="s">
        <v>220</v>
      </c>
      <c r="HJ85" s="5" t="s">
        <v>220</v>
      </c>
      <c r="HK85" s="5" t="s">
        <v>220</v>
      </c>
      <c r="HL85" s="5" t="s">
        <v>220</v>
      </c>
      <c r="HM85" s="5" t="s">
        <v>220</v>
      </c>
      <c r="HN85" s="5">
        <v>117205</v>
      </c>
      <c r="HO85" s="5">
        <v>68506</v>
      </c>
      <c r="HP85" s="5">
        <v>88367</v>
      </c>
      <c r="HQ85" s="5">
        <v>48788</v>
      </c>
      <c r="HR85" s="5">
        <v>43390</v>
      </c>
      <c r="HS85" s="5" t="s">
        <v>220</v>
      </c>
      <c r="HT85" s="5" t="s">
        <v>220</v>
      </c>
      <c r="HU85" s="5" t="s">
        <v>220</v>
      </c>
      <c r="HV85" s="5" t="s">
        <v>220</v>
      </c>
      <c r="HW85" s="5" t="s">
        <v>220</v>
      </c>
      <c r="HX85" s="5" t="s">
        <v>220</v>
      </c>
      <c r="HY85" s="5" t="s">
        <v>220</v>
      </c>
      <c r="HZ85" s="5" t="s">
        <v>220</v>
      </c>
      <c r="IA85" s="5" t="s">
        <v>220</v>
      </c>
      <c r="IB85" s="5" t="s">
        <v>220</v>
      </c>
      <c r="IC85" s="5" t="s">
        <v>220</v>
      </c>
      <c r="ID85" s="5" t="s">
        <v>220</v>
      </c>
      <c r="IE85" s="5" t="s">
        <v>220</v>
      </c>
      <c r="IF85" s="5" t="s">
        <v>220</v>
      </c>
      <c r="IG85" s="5" t="s">
        <v>220</v>
      </c>
      <c r="IH85" s="5" t="s">
        <v>220</v>
      </c>
      <c r="II85" s="5" t="s">
        <v>220</v>
      </c>
      <c r="IJ85" s="5" t="s">
        <v>220</v>
      </c>
      <c r="IK85" s="5" t="s">
        <v>220</v>
      </c>
      <c r="IL85" s="5" t="s">
        <v>220</v>
      </c>
      <c r="IM85" s="5" t="s">
        <v>220</v>
      </c>
      <c r="IN85" s="5" t="s">
        <v>220</v>
      </c>
      <c r="IO85" s="5" t="s">
        <v>220</v>
      </c>
      <c r="IP85" s="5" t="s">
        <v>220</v>
      </c>
      <c r="IQ85" s="5" t="s">
        <v>220</v>
      </c>
      <c r="IR85" s="5" t="s">
        <v>220</v>
      </c>
      <c r="IS85" s="5" t="s">
        <v>220</v>
      </c>
      <c r="IT85" s="5">
        <v>135437</v>
      </c>
      <c r="IU85" s="5">
        <v>137684</v>
      </c>
      <c r="IV85" s="5">
        <v>136461</v>
      </c>
      <c r="IW85" s="5">
        <v>130170</v>
      </c>
      <c r="IX85" s="5">
        <v>131489</v>
      </c>
      <c r="IY85" s="5" t="s">
        <v>220</v>
      </c>
      <c r="IZ85" s="5" t="s">
        <v>220</v>
      </c>
      <c r="JA85" s="5" t="s">
        <v>220</v>
      </c>
      <c r="JB85" s="5" t="s">
        <v>220</v>
      </c>
      <c r="JC85" s="5" t="s">
        <v>220</v>
      </c>
      <c r="JD85" s="5" t="s">
        <v>220</v>
      </c>
      <c r="JE85" s="5" t="s">
        <v>220</v>
      </c>
      <c r="JF85" s="5" t="s">
        <v>220</v>
      </c>
      <c r="JG85" s="5" t="s">
        <v>220</v>
      </c>
      <c r="JH85" s="5" t="s">
        <v>220</v>
      </c>
      <c r="JI85" s="5" t="s">
        <v>220</v>
      </c>
      <c r="JJ85" s="5" t="s">
        <v>220</v>
      </c>
      <c r="JK85" s="5" t="s">
        <v>220</v>
      </c>
      <c r="JL85" s="5" t="s">
        <v>220</v>
      </c>
      <c r="JM85" s="5" t="s">
        <v>220</v>
      </c>
      <c r="JN85" s="5" t="s">
        <v>220</v>
      </c>
      <c r="JO85" s="5" t="s">
        <v>220</v>
      </c>
      <c r="JP85" s="5" t="s">
        <v>220</v>
      </c>
      <c r="JQ85" s="5" t="s">
        <v>220</v>
      </c>
      <c r="JR85" s="5" t="s">
        <v>220</v>
      </c>
      <c r="JS85" s="5" t="s">
        <v>220</v>
      </c>
      <c r="JT85" s="5" t="s">
        <v>220</v>
      </c>
      <c r="JU85" s="5" t="s">
        <v>220</v>
      </c>
      <c r="JV85" s="5" t="s">
        <v>220</v>
      </c>
      <c r="JW85" s="5" t="s">
        <v>220</v>
      </c>
      <c r="JX85" s="5" t="s">
        <v>220</v>
      </c>
      <c r="JY85" s="5" t="s">
        <v>220</v>
      </c>
      <c r="JZ85" s="5">
        <v>18461</v>
      </c>
      <c r="KA85" s="5">
        <v>19707</v>
      </c>
      <c r="KB85" s="5">
        <v>21394</v>
      </c>
      <c r="KC85" s="5">
        <v>15102</v>
      </c>
      <c r="KD85" s="5">
        <v>16882</v>
      </c>
      <c r="KE85" s="5" t="s">
        <v>220</v>
      </c>
      <c r="KF85" s="5" t="s">
        <v>220</v>
      </c>
      <c r="KG85" s="5" t="s">
        <v>220</v>
      </c>
      <c r="KH85" s="5" t="s">
        <v>220</v>
      </c>
      <c r="KI85" s="5" t="s">
        <v>220</v>
      </c>
      <c r="KJ85" s="5" t="s">
        <v>220</v>
      </c>
      <c r="KK85" s="5" t="s">
        <v>220</v>
      </c>
      <c r="KL85" s="5" t="s">
        <v>220</v>
      </c>
      <c r="KM85" s="5" t="s">
        <v>220</v>
      </c>
      <c r="KN85" s="5" t="s">
        <v>220</v>
      </c>
      <c r="KO85" s="5" t="s">
        <v>220</v>
      </c>
      <c r="KP85" s="5" t="s">
        <v>220</v>
      </c>
      <c r="KQ85" s="5" t="s">
        <v>220</v>
      </c>
      <c r="KR85" s="5" t="s">
        <v>220</v>
      </c>
      <c r="KS85" s="5" t="s">
        <v>220</v>
      </c>
      <c r="KT85" s="5" t="s">
        <v>220</v>
      </c>
      <c r="KU85" s="5" t="s">
        <v>220</v>
      </c>
      <c r="KV85" s="5" t="s">
        <v>220</v>
      </c>
      <c r="KW85" s="5" t="s">
        <v>220</v>
      </c>
      <c r="KX85" s="5" t="s">
        <v>220</v>
      </c>
      <c r="KY85" s="5" t="s">
        <v>220</v>
      </c>
      <c r="KZ85" s="5" t="s">
        <v>220</v>
      </c>
      <c r="LA85" s="5" t="s">
        <v>220</v>
      </c>
      <c r="LB85" s="5" t="s">
        <v>220</v>
      </c>
      <c r="LC85" s="5" t="s">
        <v>220</v>
      </c>
      <c r="LD85" s="5" t="s">
        <v>220</v>
      </c>
      <c r="LE85" s="5" t="s">
        <v>220</v>
      </c>
      <c r="LF85" s="5">
        <v>3103</v>
      </c>
      <c r="LG85" s="5">
        <v>4230</v>
      </c>
      <c r="LH85" s="5">
        <v>2169</v>
      </c>
      <c r="LI85" s="5">
        <v>2099</v>
      </c>
      <c r="LJ85" s="5">
        <v>1842</v>
      </c>
      <c r="LK85" s="5" t="s">
        <v>220</v>
      </c>
      <c r="LL85" s="5" t="s">
        <v>220</v>
      </c>
      <c r="LM85" s="5" t="s">
        <v>220</v>
      </c>
      <c r="LN85" s="5" t="s">
        <v>220</v>
      </c>
      <c r="LO85" s="5" t="s">
        <v>220</v>
      </c>
      <c r="LP85" s="5" t="s">
        <v>220</v>
      </c>
      <c r="LQ85" s="5" t="s">
        <v>220</v>
      </c>
      <c r="LR85" s="5" t="s">
        <v>220</v>
      </c>
      <c r="LS85" s="5" t="s">
        <v>220</v>
      </c>
      <c r="LT85" s="5" t="s">
        <v>220</v>
      </c>
      <c r="LU85" s="5" t="s">
        <v>220</v>
      </c>
      <c r="LV85" s="5" t="s">
        <v>220</v>
      </c>
      <c r="LW85" s="5" t="s">
        <v>220</v>
      </c>
      <c r="LX85" s="5" t="s">
        <v>220</v>
      </c>
      <c r="LY85" s="5" t="s">
        <v>220</v>
      </c>
      <c r="LZ85" s="5" t="s">
        <v>220</v>
      </c>
      <c r="MA85" s="5" t="s">
        <v>220</v>
      </c>
      <c r="MB85" s="5" t="s">
        <v>220</v>
      </c>
      <c r="MC85" s="5" t="s">
        <v>220</v>
      </c>
      <c r="MD85" s="5" t="s">
        <v>220</v>
      </c>
      <c r="ME85" s="5" t="s">
        <v>220</v>
      </c>
      <c r="MF85" s="5" t="s">
        <v>220</v>
      </c>
      <c r="MG85" s="5" t="s">
        <v>220</v>
      </c>
      <c r="MH85" s="5" t="s">
        <v>220</v>
      </c>
      <c r="MI85" s="5" t="s">
        <v>220</v>
      </c>
      <c r="MJ85" s="5" t="s">
        <v>220</v>
      </c>
      <c r="MK85" s="5" t="s">
        <v>220</v>
      </c>
      <c r="ML85" s="5">
        <v>2419</v>
      </c>
      <c r="MM85" s="5">
        <v>2272</v>
      </c>
      <c r="MN85" s="5">
        <v>1779</v>
      </c>
      <c r="MO85" s="5">
        <v>2444</v>
      </c>
      <c r="MP85" s="5">
        <v>2287</v>
      </c>
      <c r="MQ85" s="5" t="s">
        <v>220</v>
      </c>
      <c r="MR85" s="5" t="s">
        <v>220</v>
      </c>
      <c r="MS85" s="5" t="s">
        <v>220</v>
      </c>
      <c r="MT85" s="5" t="s">
        <v>220</v>
      </c>
      <c r="MU85" s="5" t="s">
        <v>220</v>
      </c>
      <c r="MV85" s="5" t="s">
        <v>220</v>
      </c>
      <c r="MW85" s="5" t="s">
        <v>220</v>
      </c>
      <c r="MX85" s="5" t="s">
        <v>220</v>
      </c>
      <c r="MY85" s="5" t="s">
        <v>220</v>
      </c>
      <c r="MZ85" s="5" t="s">
        <v>220</v>
      </c>
      <c r="NA85" s="5" t="s">
        <v>220</v>
      </c>
      <c r="NB85" s="5" t="s">
        <v>220</v>
      </c>
      <c r="NC85" s="5" t="s">
        <v>220</v>
      </c>
      <c r="ND85" s="5" t="s">
        <v>220</v>
      </c>
      <c r="NE85" s="5" t="s">
        <v>220</v>
      </c>
      <c r="NF85" s="5" t="s">
        <v>220</v>
      </c>
      <c r="NG85" s="5" t="s">
        <v>220</v>
      </c>
      <c r="NH85" s="5" t="s">
        <v>220</v>
      </c>
      <c r="NI85" s="5" t="s">
        <v>220</v>
      </c>
      <c r="NJ85" s="5" t="s">
        <v>220</v>
      </c>
      <c r="NK85" s="5" t="s">
        <v>220</v>
      </c>
      <c r="NL85" s="5" t="s">
        <v>220</v>
      </c>
      <c r="NM85" s="5" t="s">
        <v>220</v>
      </c>
      <c r="NN85" s="5" t="s">
        <v>220</v>
      </c>
      <c r="NO85" s="5" t="s">
        <v>220</v>
      </c>
      <c r="NP85" s="5" t="s">
        <v>220</v>
      </c>
      <c r="NQ85" s="5" t="s">
        <v>220</v>
      </c>
      <c r="NR85" s="5" t="s">
        <v>220</v>
      </c>
      <c r="NS85" s="5" t="s">
        <v>220</v>
      </c>
      <c r="NT85" s="5" t="s">
        <v>220</v>
      </c>
      <c r="NU85" s="5" t="s">
        <v>220</v>
      </c>
      <c r="NV85" s="5" t="s">
        <v>220</v>
      </c>
      <c r="NW85" s="5" t="s">
        <v>220</v>
      </c>
      <c r="NX85" s="5" t="s">
        <v>220</v>
      </c>
      <c r="NY85" s="5" t="s">
        <v>220</v>
      </c>
      <c r="NZ85" s="5" t="s">
        <v>220</v>
      </c>
      <c r="OA85" s="5" t="s">
        <v>220</v>
      </c>
      <c r="OB85" s="5" t="s">
        <v>220</v>
      </c>
      <c r="OC85" s="5" t="s">
        <v>220</v>
      </c>
      <c r="OD85" s="5" t="s">
        <v>220</v>
      </c>
      <c r="OE85" s="5" t="s">
        <v>220</v>
      </c>
      <c r="OF85" s="5" t="s">
        <v>220</v>
      </c>
      <c r="OG85" s="5" t="s">
        <v>220</v>
      </c>
      <c r="OH85" s="5" t="s">
        <v>220</v>
      </c>
      <c r="OI85" s="5" t="s">
        <v>220</v>
      </c>
      <c r="OJ85" s="5" t="s">
        <v>220</v>
      </c>
      <c r="OK85" s="5" t="s">
        <v>220</v>
      </c>
      <c r="OL85" s="5" t="s">
        <v>220</v>
      </c>
      <c r="OM85" s="5" t="s">
        <v>220</v>
      </c>
      <c r="ON85" s="5" t="s">
        <v>220</v>
      </c>
      <c r="OO85" s="5" t="s">
        <v>220</v>
      </c>
      <c r="OP85" s="5" t="s">
        <v>220</v>
      </c>
      <c r="OQ85" s="5" t="s">
        <v>220</v>
      </c>
      <c r="OR85" s="5" t="s">
        <v>220</v>
      </c>
      <c r="OS85" s="5" t="s">
        <v>220</v>
      </c>
      <c r="OT85" s="5" t="s">
        <v>220</v>
      </c>
      <c r="OU85" s="5" t="s">
        <v>220</v>
      </c>
      <c r="OV85" s="5" t="s">
        <v>220</v>
      </c>
      <c r="OW85" s="5" t="s">
        <v>220</v>
      </c>
      <c r="OX85" s="5" t="s">
        <v>220</v>
      </c>
      <c r="OY85" s="5" t="s">
        <v>220</v>
      </c>
      <c r="OZ85" s="5" t="s">
        <v>220</v>
      </c>
      <c r="PA85" s="5" t="s">
        <v>220</v>
      </c>
      <c r="PB85" s="5" t="s">
        <v>220</v>
      </c>
      <c r="PC85" s="5" t="s">
        <v>220</v>
      </c>
      <c r="PD85" s="5" t="s">
        <v>220</v>
      </c>
      <c r="PE85" s="5" t="s">
        <v>220</v>
      </c>
      <c r="PF85" s="5" t="s">
        <v>220</v>
      </c>
      <c r="PG85" s="5" t="s">
        <v>220</v>
      </c>
      <c r="PH85" s="5" t="s">
        <v>220</v>
      </c>
      <c r="PI85" s="5" t="s">
        <v>220</v>
      </c>
      <c r="PJ85" s="5" t="s">
        <v>220</v>
      </c>
      <c r="PK85" s="5" t="s">
        <v>220</v>
      </c>
      <c r="PL85" s="5" t="s">
        <v>220</v>
      </c>
      <c r="PM85" s="5" t="s">
        <v>220</v>
      </c>
      <c r="PN85" s="5" t="s">
        <v>220</v>
      </c>
      <c r="PO85" s="5" t="s">
        <v>220</v>
      </c>
      <c r="PP85" s="5" t="s">
        <v>220</v>
      </c>
      <c r="PQ85" s="5" t="s">
        <v>220</v>
      </c>
      <c r="PR85" s="5" t="s">
        <v>220</v>
      </c>
      <c r="PS85" s="5" t="s">
        <v>220</v>
      </c>
      <c r="PT85" s="5" t="s">
        <v>220</v>
      </c>
      <c r="PU85" s="5" t="s">
        <v>220</v>
      </c>
      <c r="PV85" s="5" t="s">
        <v>220</v>
      </c>
      <c r="PW85" s="5" t="s">
        <v>220</v>
      </c>
      <c r="PX85" s="5" t="s">
        <v>220</v>
      </c>
      <c r="PY85" s="5" t="s">
        <v>220</v>
      </c>
      <c r="PZ85" s="5" t="s">
        <v>220</v>
      </c>
      <c r="QA85" s="5" t="s">
        <v>220</v>
      </c>
      <c r="QB85" s="5" t="s">
        <v>220</v>
      </c>
      <c r="QC85" s="5" t="s">
        <v>220</v>
      </c>
      <c r="QD85" s="5">
        <v>4949</v>
      </c>
      <c r="QE85" s="5">
        <v>4906</v>
      </c>
      <c r="QF85" s="5">
        <v>3958</v>
      </c>
      <c r="QG85" s="5">
        <v>4259</v>
      </c>
      <c r="QH85" s="5">
        <v>3446</v>
      </c>
      <c r="QI85" s="5" t="s">
        <v>220</v>
      </c>
      <c r="QJ85" s="5" t="s">
        <v>220</v>
      </c>
      <c r="QK85" s="5" t="s">
        <v>220</v>
      </c>
      <c r="QL85" s="5" t="s">
        <v>220</v>
      </c>
      <c r="QM85" s="5" t="s">
        <v>220</v>
      </c>
      <c r="QN85" s="5" t="s">
        <v>220</v>
      </c>
      <c r="QO85" s="5" t="s">
        <v>220</v>
      </c>
      <c r="QP85" s="5" t="s">
        <v>220</v>
      </c>
      <c r="QQ85" s="5" t="s">
        <v>220</v>
      </c>
      <c r="QR85" s="5" t="s">
        <v>220</v>
      </c>
      <c r="QS85" s="5" t="s">
        <v>220</v>
      </c>
      <c r="QT85" s="5" t="s">
        <v>220</v>
      </c>
      <c r="QU85" s="5" t="s">
        <v>220</v>
      </c>
      <c r="QV85" s="5" t="s">
        <v>220</v>
      </c>
      <c r="QW85" s="5" t="s">
        <v>220</v>
      </c>
      <c r="QX85" s="5" t="s">
        <v>220</v>
      </c>
      <c r="QY85" s="5" t="s">
        <v>220</v>
      </c>
      <c r="QZ85" s="5" t="s">
        <v>220</v>
      </c>
      <c r="RA85" s="5" t="s">
        <v>220</v>
      </c>
      <c r="RB85" s="5" t="s">
        <v>220</v>
      </c>
      <c r="RC85" s="5" t="s">
        <v>220</v>
      </c>
      <c r="RD85" s="5" t="s">
        <v>220</v>
      </c>
      <c r="RE85" s="5" t="s">
        <v>220</v>
      </c>
      <c r="RF85" s="5" t="s">
        <v>220</v>
      </c>
      <c r="RG85" s="5" t="s">
        <v>220</v>
      </c>
      <c r="RH85" s="5" t="s">
        <v>220</v>
      </c>
      <c r="RI85" s="5" t="s">
        <v>220</v>
      </c>
      <c r="RJ85" s="5">
        <v>8227</v>
      </c>
      <c r="RK85" s="5">
        <v>8018</v>
      </c>
      <c r="RL85" s="5">
        <v>7346</v>
      </c>
      <c r="RM85" s="5">
        <v>7251</v>
      </c>
      <c r="RN85" s="5">
        <v>6199</v>
      </c>
      <c r="RO85" s="5" t="s">
        <v>220</v>
      </c>
      <c r="RP85" s="5" t="s">
        <v>220</v>
      </c>
      <c r="RQ85" s="5" t="s">
        <v>220</v>
      </c>
      <c r="RR85" s="5" t="s">
        <v>220</v>
      </c>
      <c r="RS85" s="5" t="s">
        <v>220</v>
      </c>
      <c r="RT85" s="5" t="s">
        <v>220</v>
      </c>
      <c r="RU85" s="5" t="s">
        <v>220</v>
      </c>
      <c r="RV85" s="5" t="s">
        <v>220</v>
      </c>
      <c r="RW85" s="5" t="s">
        <v>220</v>
      </c>
      <c r="RX85" s="5" t="s">
        <v>220</v>
      </c>
      <c r="RY85" s="5" t="s">
        <v>220</v>
      </c>
      <c r="RZ85" s="5" t="s">
        <v>220</v>
      </c>
      <c r="SA85" s="5" t="s">
        <v>220</v>
      </c>
      <c r="SB85" s="5" t="s">
        <v>220</v>
      </c>
      <c r="SC85" s="5" t="s">
        <v>220</v>
      </c>
      <c r="SD85" s="5" t="s">
        <v>220</v>
      </c>
      <c r="SE85" s="5" t="s">
        <v>220</v>
      </c>
      <c r="SF85" s="5" t="s">
        <v>220</v>
      </c>
      <c r="SG85" s="5" t="s">
        <v>220</v>
      </c>
      <c r="SH85" s="5" t="s">
        <v>220</v>
      </c>
      <c r="SI85" s="5" t="s">
        <v>220</v>
      </c>
      <c r="SJ85" s="5" t="s">
        <v>220</v>
      </c>
      <c r="SK85" s="5" t="s">
        <v>220</v>
      </c>
      <c r="SL85" s="5" t="s">
        <v>220</v>
      </c>
      <c r="SM85" s="5" t="s">
        <v>220</v>
      </c>
      <c r="SN85" s="5" t="s">
        <v>220</v>
      </c>
      <c r="SO85" s="5" t="s">
        <v>220</v>
      </c>
      <c r="SP85" s="5">
        <v>8670</v>
      </c>
      <c r="SQ85" s="5">
        <v>8802</v>
      </c>
      <c r="SR85" s="5">
        <v>8185</v>
      </c>
      <c r="SS85" s="5">
        <v>7288</v>
      </c>
      <c r="ST85" s="5">
        <v>6007</v>
      </c>
      <c r="SU85" s="5" t="s">
        <v>220</v>
      </c>
      <c r="SV85" s="5" t="s">
        <v>220</v>
      </c>
      <c r="SW85" s="5" t="s">
        <v>220</v>
      </c>
      <c r="SX85" s="5" t="s">
        <v>220</v>
      </c>
      <c r="SY85" s="5" t="s">
        <v>220</v>
      </c>
      <c r="SZ85" s="5" t="s">
        <v>220</v>
      </c>
      <c r="TA85" s="5" t="s">
        <v>220</v>
      </c>
      <c r="TB85" s="5" t="s">
        <v>220</v>
      </c>
      <c r="TC85" s="5" t="s">
        <v>220</v>
      </c>
      <c r="TD85" s="5" t="s">
        <v>220</v>
      </c>
      <c r="TE85" s="5" t="s">
        <v>220</v>
      </c>
      <c r="TF85" s="5" t="s">
        <v>220</v>
      </c>
      <c r="TG85" s="5" t="s">
        <v>220</v>
      </c>
      <c r="TH85" s="5" t="s">
        <v>220</v>
      </c>
      <c r="TI85" s="5" t="s">
        <v>220</v>
      </c>
      <c r="TJ85" s="5" t="s">
        <v>220</v>
      </c>
      <c r="TK85" s="5" t="s">
        <v>220</v>
      </c>
      <c r="TL85" s="5" t="s">
        <v>220</v>
      </c>
      <c r="TM85" s="5" t="s">
        <v>220</v>
      </c>
      <c r="TN85" s="5" t="s">
        <v>220</v>
      </c>
      <c r="TO85" s="5" t="s">
        <v>220</v>
      </c>
      <c r="TP85" s="5" t="s">
        <v>220</v>
      </c>
      <c r="TQ85" s="5" t="s">
        <v>220</v>
      </c>
      <c r="TR85" s="5" t="s">
        <v>220</v>
      </c>
      <c r="TS85" s="5" t="s">
        <v>220</v>
      </c>
      <c r="TT85" s="5" t="s">
        <v>220</v>
      </c>
      <c r="TU85" s="5" t="s">
        <v>220</v>
      </c>
      <c r="TV85" s="5">
        <v>22</v>
      </c>
      <c r="TW85" s="5">
        <v>173</v>
      </c>
      <c r="TX85" s="5">
        <v>174</v>
      </c>
      <c r="TY85" s="5">
        <v>126</v>
      </c>
      <c r="TZ85" s="5">
        <v>169</v>
      </c>
      <c r="UA85" s="5" t="s">
        <v>220</v>
      </c>
      <c r="UB85" s="5" t="s">
        <v>220</v>
      </c>
      <c r="UC85" s="5" t="s">
        <v>220</v>
      </c>
      <c r="UD85" s="5" t="s">
        <v>220</v>
      </c>
      <c r="UE85" s="5" t="s">
        <v>220</v>
      </c>
      <c r="UF85" s="5" t="s">
        <v>220</v>
      </c>
      <c r="UG85" s="5" t="s">
        <v>220</v>
      </c>
      <c r="UH85" s="5" t="s">
        <v>220</v>
      </c>
      <c r="UI85" s="5" t="s">
        <v>220</v>
      </c>
      <c r="UJ85" s="5" t="s">
        <v>220</v>
      </c>
      <c r="UK85" s="5" t="s">
        <v>220</v>
      </c>
      <c r="UL85" s="5" t="s">
        <v>220</v>
      </c>
      <c r="UM85" s="5" t="s">
        <v>220</v>
      </c>
      <c r="UN85" s="5" t="s">
        <v>220</v>
      </c>
      <c r="UO85" s="5" t="s">
        <v>220</v>
      </c>
      <c r="UP85" s="5" t="s">
        <v>220</v>
      </c>
      <c r="UQ85" s="5" t="s">
        <v>220</v>
      </c>
      <c r="UR85" s="5" t="s">
        <v>220</v>
      </c>
      <c r="US85" s="5" t="s">
        <v>220</v>
      </c>
      <c r="UT85" s="5" t="s">
        <v>220</v>
      </c>
      <c r="UU85" s="5" t="s">
        <v>220</v>
      </c>
      <c r="UV85" s="5" t="s">
        <v>220</v>
      </c>
      <c r="UW85" s="5" t="s">
        <v>220</v>
      </c>
      <c r="UX85" s="5" t="s">
        <v>220</v>
      </c>
      <c r="UY85" s="5" t="s">
        <v>220</v>
      </c>
      <c r="UZ85" s="5" t="s">
        <v>220</v>
      </c>
      <c r="VA85" s="5" t="s">
        <v>220</v>
      </c>
      <c r="VB85" s="5">
        <v>37</v>
      </c>
      <c r="VC85" s="5">
        <v>85</v>
      </c>
      <c r="VD85" s="5">
        <v>57</v>
      </c>
      <c r="VE85" s="5">
        <v>151</v>
      </c>
      <c r="VF85" s="5">
        <v>155</v>
      </c>
      <c r="VG85" s="5" t="s">
        <v>220</v>
      </c>
      <c r="VH85" s="5" t="s">
        <v>220</v>
      </c>
      <c r="VI85" s="5" t="s">
        <v>220</v>
      </c>
      <c r="VJ85" s="5" t="s">
        <v>220</v>
      </c>
      <c r="VK85" s="5" t="s">
        <v>220</v>
      </c>
      <c r="VL85" s="5" t="s">
        <v>220</v>
      </c>
      <c r="VM85" s="5" t="s">
        <v>220</v>
      </c>
      <c r="VN85" s="5" t="s">
        <v>220</v>
      </c>
      <c r="VO85" s="5" t="s">
        <v>220</v>
      </c>
      <c r="VP85" s="5" t="s">
        <v>220</v>
      </c>
      <c r="VQ85" s="5" t="s">
        <v>220</v>
      </c>
      <c r="VR85" s="5" t="s">
        <v>220</v>
      </c>
      <c r="VS85" s="5" t="s">
        <v>220</v>
      </c>
      <c r="VT85" s="5" t="s">
        <v>220</v>
      </c>
      <c r="VU85" s="5" t="s">
        <v>220</v>
      </c>
      <c r="VV85" s="5" t="s">
        <v>220</v>
      </c>
      <c r="VW85" s="5" t="s">
        <v>220</v>
      </c>
      <c r="VX85" s="5" t="s">
        <v>220</v>
      </c>
      <c r="VY85" s="5" t="s">
        <v>220</v>
      </c>
      <c r="VZ85" s="5" t="s">
        <v>220</v>
      </c>
      <c r="WA85" s="5" t="s">
        <v>220</v>
      </c>
      <c r="WB85" s="5" t="s">
        <v>220</v>
      </c>
      <c r="WC85" s="5" t="s">
        <v>220</v>
      </c>
      <c r="WD85" s="5" t="s">
        <v>220</v>
      </c>
      <c r="WE85" s="5" t="s">
        <v>220</v>
      </c>
      <c r="WF85" s="5" t="s">
        <v>220</v>
      </c>
      <c r="WG85" s="5" t="s">
        <v>220</v>
      </c>
      <c r="WH85" s="5">
        <v>29494</v>
      </c>
      <c r="WI85" s="5">
        <v>29537</v>
      </c>
      <c r="WJ85" s="5">
        <v>27398</v>
      </c>
      <c r="WK85" s="5">
        <v>27216</v>
      </c>
      <c r="WL85" s="5">
        <v>28279</v>
      </c>
      <c r="WM85" s="5" t="s">
        <v>220</v>
      </c>
      <c r="WN85" s="5" t="s">
        <v>220</v>
      </c>
      <c r="WO85" s="5" t="s">
        <v>220</v>
      </c>
      <c r="WP85" s="5" t="s">
        <v>220</v>
      </c>
      <c r="WQ85" s="5" t="s">
        <v>220</v>
      </c>
      <c r="WR85" s="5" t="s">
        <v>220</v>
      </c>
      <c r="WS85" s="5" t="s">
        <v>220</v>
      </c>
      <c r="WT85" s="5" t="s">
        <v>220</v>
      </c>
      <c r="WU85" s="5" t="s">
        <v>220</v>
      </c>
      <c r="WV85" s="5" t="s">
        <v>220</v>
      </c>
      <c r="WW85" s="5" t="s">
        <v>220</v>
      </c>
      <c r="WX85" s="5" t="s">
        <v>220</v>
      </c>
      <c r="WY85" s="5" t="s">
        <v>220</v>
      </c>
      <c r="WZ85" s="5" t="s">
        <v>220</v>
      </c>
      <c r="XA85" s="5" t="s">
        <v>220</v>
      </c>
      <c r="XB85" s="5" t="s">
        <v>220</v>
      </c>
      <c r="XC85" s="5" t="s">
        <v>220</v>
      </c>
      <c r="XD85" s="5" t="s">
        <v>220</v>
      </c>
      <c r="XE85" s="5" t="s">
        <v>220</v>
      </c>
      <c r="XF85" s="5" t="s">
        <v>220</v>
      </c>
      <c r="XG85" s="5" t="s">
        <v>220</v>
      </c>
      <c r="XH85" s="5" t="s">
        <v>220</v>
      </c>
      <c r="XI85" s="5" t="s">
        <v>220</v>
      </c>
      <c r="XJ85" s="5" t="s">
        <v>220</v>
      </c>
      <c r="XK85" s="5" t="s">
        <v>220</v>
      </c>
      <c r="XL85" s="5" t="s">
        <v>220</v>
      </c>
      <c r="XM85" s="5" t="s">
        <v>220</v>
      </c>
      <c r="XN85" s="5">
        <v>166</v>
      </c>
      <c r="XO85" s="5">
        <v>260</v>
      </c>
      <c r="XP85" s="5">
        <v>260</v>
      </c>
      <c r="XQ85" s="5">
        <v>215</v>
      </c>
      <c r="XR85" s="5">
        <v>295</v>
      </c>
      <c r="XS85" s="2" t="s">
        <v>220</v>
      </c>
      <c r="XT85" s="3" t="s">
        <v>220</v>
      </c>
      <c r="XU85" s="3" t="s">
        <v>220</v>
      </c>
      <c r="XV85" s="3" t="s">
        <v>220</v>
      </c>
      <c r="XW85" s="3" t="s">
        <v>220</v>
      </c>
      <c r="XX85" s="3" t="s">
        <v>220</v>
      </c>
      <c r="XY85" s="3" t="s">
        <v>220</v>
      </c>
      <c r="XZ85" s="3"/>
    </row>
    <row r="86" spans="1:650" x14ac:dyDescent="0.3">
      <c r="A86" s="1" t="s">
        <v>84</v>
      </c>
      <c r="B86" s="2">
        <v>4060703</v>
      </c>
      <c r="C86" s="5" t="s">
        <v>220</v>
      </c>
      <c r="D86" s="5" t="s">
        <v>220</v>
      </c>
      <c r="E86" s="5" t="s">
        <v>220</v>
      </c>
      <c r="F86" s="5" t="s">
        <v>220</v>
      </c>
      <c r="G86" s="5" t="s">
        <v>220</v>
      </c>
      <c r="H86" s="5" t="s">
        <v>220</v>
      </c>
      <c r="I86" s="5" t="s">
        <v>220</v>
      </c>
      <c r="J86" s="5" t="s">
        <v>220</v>
      </c>
      <c r="K86" s="5" t="s">
        <v>220</v>
      </c>
      <c r="L86" s="5" t="s">
        <v>220</v>
      </c>
      <c r="M86" s="5" t="s">
        <v>220</v>
      </c>
      <c r="N86" s="5" t="s">
        <v>220</v>
      </c>
      <c r="O86" s="5" t="s">
        <v>220</v>
      </c>
      <c r="P86" s="5" t="s">
        <v>220</v>
      </c>
      <c r="Q86" s="5" t="s">
        <v>220</v>
      </c>
      <c r="R86" s="5" t="s">
        <v>220</v>
      </c>
      <c r="S86" s="5" t="s">
        <v>220</v>
      </c>
      <c r="T86" s="5" t="s">
        <v>220</v>
      </c>
      <c r="U86" s="5" t="s">
        <v>220</v>
      </c>
      <c r="V86" s="5" t="s">
        <v>220</v>
      </c>
      <c r="W86" s="5" t="s">
        <v>220</v>
      </c>
      <c r="X86" s="5" t="s">
        <v>220</v>
      </c>
      <c r="Y86" s="5" t="s">
        <v>220</v>
      </c>
      <c r="Z86" s="5" t="s">
        <v>220</v>
      </c>
      <c r="AA86" s="5" t="s">
        <v>220</v>
      </c>
      <c r="AB86" s="5" t="s">
        <v>220</v>
      </c>
      <c r="AC86" s="5" t="s">
        <v>220</v>
      </c>
      <c r="AD86" s="5" t="s">
        <v>220</v>
      </c>
      <c r="AE86" s="5">
        <v>1154</v>
      </c>
      <c r="AF86" s="5">
        <v>28</v>
      </c>
      <c r="AG86" s="5">
        <v>64</v>
      </c>
      <c r="AH86" s="5">
        <v>19</v>
      </c>
      <c r="AI86" s="5" t="s">
        <v>220</v>
      </c>
      <c r="AJ86" s="5" t="s">
        <v>220</v>
      </c>
      <c r="AK86" s="5" t="s">
        <v>220</v>
      </c>
      <c r="AL86" s="5" t="s">
        <v>220</v>
      </c>
      <c r="AM86" s="5" t="s">
        <v>220</v>
      </c>
      <c r="AN86" s="5" t="s">
        <v>220</v>
      </c>
      <c r="AO86" s="5" t="s">
        <v>220</v>
      </c>
      <c r="AP86" s="5" t="s">
        <v>220</v>
      </c>
      <c r="AQ86" s="5" t="s">
        <v>220</v>
      </c>
      <c r="AR86" s="5" t="s">
        <v>220</v>
      </c>
      <c r="AS86" s="5" t="s">
        <v>220</v>
      </c>
      <c r="AT86" s="5" t="s">
        <v>220</v>
      </c>
      <c r="AU86" s="5" t="s">
        <v>220</v>
      </c>
      <c r="AV86" s="5" t="s">
        <v>220</v>
      </c>
      <c r="AW86" s="5" t="s">
        <v>220</v>
      </c>
      <c r="AX86" s="5" t="s">
        <v>220</v>
      </c>
      <c r="AY86" s="5" t="s">
        <v>220</v>
      </c>
      <c r="AZ86" s="5" t="s">
        <v>220</v>
      </c>
      <c r="BA86" s="5" t="s">
        <v>220</v>
      </c>
      <c r="BB86" s="5" t="s">
        <v>220</v>
      </c>
      <c r="BC86" s="5" t="s">
        <v>220</v>
      </c>
      <c r="BD86" s="5" t="s">
        <v>220</v>
      </c>
      <c r="BE86" s="5" t="s">
        <v>220</v>
      </c>
      <c r="BF86" s="5" t="s">
        <v>220</v>
      </c>
      <c r="BG86" s="5" t="s">
        <v>220</v>
      </c>
      <c r="BH86" s="5" t="s">
        <v>220</v>
      </c>
      <c r="BI86" s="5" t="s">
        <v>220</v>
      </c>
      <c r="BJ86" s="5" t="s">
        <v>220</v>
      </c>
      <c r="BK86" s="5">
        <v>10462</v>
      </c>
      <c r="BL86" s="5">
        <v>39023</v>
      </c>
      <c r="BM86" s="5">
        <v>4661</v>
      </c>
      <c r="BN86" s="5">
        <v>4756</v>
      </c>
      <c r="BO86" s="5" t="s">
        <v>220</v>
      </c>
      <c r="BP86" s="5" t="s">
        <v>220</v>
      </c>
      <c r="BQ86" s="5" t="s">
        <v>220</v>
      </c>
      <c r="BR86" s="5" t="s">
        <v>220</v>
      </c>
      <c r="BS86" s="5" t="s">
        <v>220</v>
      </c>
      <c r="BT86" s="5" t="s">
        <v>220</v>
      </c>
      <c r="BU86" s="5" t="s">
        <v>220</v>
      </c>
      <c r="BV86" s="5" t="s">
        <v>220</v>
      </c>
      <c r="BW86" s="5" t="s">
        <v>220</v>
      </c>
      <c r="BX86" s="5" t="s">
        <v>220</v>
      </c>
      <c r="BY86" s="5" t="s">
        <v>220</v>
      </c>
      <c r="BZ86" s="5" t="s">
        <v>220</v>
      </c>
      <c r="CA86" s="5" t="s">
        <v>220</v>
      </c>
      <c r="CB86" s="5" t="s">
        <v>220</v>
      </c>
      <c r="CC86" s="5" t="s">
        <v>220</v>
      </c>
      <c r="CD86" s="5" t="s">
        <v>220</v>
      </c>
      <c r="CE86" s="5" t="s">
        <v>220</v>
      </c>
      <c r="CF86" s="5" t="s">
        <v>220</v>
      </c>
      <c r="CG86" s="5" t="s">
        <v>220</v>
      </c>
      <c r="CH86" s="5" t="s">
        <v>220</v>
      </c>
      <c r="CI86" s="5" t="s">
        <v>220</v>
      </c>
      <c r="CJ86" s="5" t="s">
        <v>220</v>
      </c>
      <c r="CK86" s="5" t="s">
        <v>220</v>
      </c>
      <c r="CL86" s="5" t="s">
        <v>220</v>
      </c>
      <c r="CM86" s="5" t="s">
        <v>220</v>
      </c>
      <c r="CN86" s="5" t="s">
        <v>220</v>
      </c>
      <c r="CO86" s="5" t="s">
        <v>220</v>
      </c>
      <c r="CP86" s="5" t="s">
        <v>220</v>
      </c>
      <c r="CQ86" s="5">
        <v>5256</v>
      </c>
      <c r="CR86" s="5">
        <v>5827</v>
      </c>
      <c r="CS86" s="5">
        <v>3815</v>
      </c>
      <c r="CT86" s="5">
        <v>2713</v>
      </c>
      <c r="CU86" s="5" t="s">
        <v>220</v>
      </c>
      <c r="CV86" s="5" t="s">
        <v>220</v>
      </c>
      <c r="CW86" s="5" t="s">
        <v>220</v>
      </c>
      <c r="CX86" s="5" t="s">
        <v>220</v>
      </c>
      <c r="CY86" s="5" t="s">
        <v>220</v>
      </c>
      <c r="CZ86" s="5" t="s">
        <v>220</v>
      </c>
      <c r="DA86" s="5" t="s">
        <v>220</v>
      </c>
      <c r="DB86" s="5" t="s">
        <v>220</v>
      </c>
      <c r="DC86" s="5" t="s">
        <v>220</v>
      </c>
      <c r="DD86" s="5" t="s">
        <v>220</v>
      </c>
      <c r="DE86" s="5" t="s">
        <v>220</v>
      </c>
      <c r="DF86" s="5" t="s">
        <v>220</v>
      </c>
      <c r="DG86" s="5" t="s">
        <v>220</v>
      </c>
      <c r="DH86" s="5" t="s">
        <v>220</v>
      </c>
      <c r="DI86" s="5" t="s">
        <v>220</v>
      </c>
      <c r="DJ86" s="5" t="s">
        <v>220</v>
      </c>
      <c r="DK86" s="5" t="s">
        <v>220</v>
      </c>
      <c r="DL86" s="5" t="s">
        <v>220</v>
      </c>
      <c r="DM86" s="5" t="s">
        <v>220</v>
      </c>
      <c r="DN86" s="5" t="s">
        <v>220</v>
      </c>
      <c r="DO86" s="5" t="s">
        <v>220</v>
      </c>
      <c r="DP86" s="5" t="s">
        <v>220</v>
      </c>
      <c r="DQ86" s="5" t="s">
        <v>220</v>
      </c>
      <c r="DR86" s="5" t="s">
        <v>220</v>
      </c>
      <c r="DS86" s="5" t="s">
        <v>220</v>
      </c>
      <c r="DT86" s="5" t="s">
        <v>220</v>
      </c>
      <c r="DU86" s="5" t="s">
        <v>220</v>
      </c>
      <c r="DV86" s="5" t="s">
        <v>220</v>
      </c>
      <c r="DW86" s="5">
        <v>25376</v>
      </c>
      <c r="DX86" s="5">
        <v>28151</v>
      </c>
      <c r="DY86" s="5">
        <v>21331</v>
      </c>
      <c r="DZ86" s="5">
        <v>19771</v>
      </c>
      <c r="EA86" s="5" t="s">
        <v>220</v>
      </c>
      <c r="EB86" s="5" t="s">
        <v>220</v>
      </c>
      <c r="EC86" s="5" t="s">
        <v>220</v>
      </c>
      <c r="ED86" s="5" t="s">
        <v>220</v>
      </c>
      <c r="EE86" s="5" t="s">
        <v>220</v>
      </c>
      <c r="EF86" s="5" t="s">
        <v>220</v>
      </c>
      <c r="EG86" s="5" t="s">
        <v>220</v>
      </c>
      <c r="EH86" s="5" t="s">
        <v>220</v>
      </c>
      <c r="EI86" s="5" t="s">
        <v>220</v>
      </c>
      <c r="EJ86" s="5" t="s">
        <v>220</v>
      </c>
      <c r="EK86" s="5" t="s">
        <v>220</v>
      </c>
      <c r="EL86" s="5" t="s">
        <v>220</v>
      </c>
      <c r="EM86" s="5" t="s">
        <v>220</v>
      </c>
      <c r="EN86" s="5" t="s">
        <v>220</v>
      </c>
      <c r="EO86" s="5" t="s">
        <v>220</v>
      </c>
      <c r="EP86" s="5" t="s">
        <v>220</v>
      </c>
      <c r="EQ86" s="5" t="s">
        <v>220</v>
      </c>
      <c r="ER86" s="5" t="s">
        <v>220</v>
      </c>
      <c r="ES86" s="5" t="s">
        <v>220</v>
      </c>
      <c r="ET86" s="5" t="s">
        <v>220</v>
      </c>
      <c r="EU86" s="5" t="s">
        <v>220</v>
      </c>
      <c r="EV86" s="5" t="s">
        <v>220</v>
      </c>
      <c r="EW86" s="5" t="s">
        <v>220</v>
      </c>
      <c r="EX86" s="5" t="s">
        <v>220</v>
      </c>
      <c r="EY86" s="5" t="s">
        <v>220</v>
      </c>
      <c r="EZ86" s="5" t="s">
        <v>220</v>
      </c>
      <c r="FA86" s="5" t="s">
        <v>220</v>
      </c>
      <c r="FB86" s="5" t="s">
        <v>220</v>
      </c>
      <c r="FC86" s="5">
        <v>23993</v>
      </c>
      <c r="FD86" s="5">
        <v>9071</v>
      </c>
      <c r="FE86" s="5">
        <v>10882</v>
      </c>
      <c r="FF86" s="5">
        <v>19696</v>
      </c>
      <c r="FG86" s="5" t="s">
        <v>220</v>
      </c>
      <c r="FH86" s="5" t="s">
        <v>220</v>
      </c>
      <c r="FI86" s="5" t="s">
        <v>220</v>
      </c>
      <c r="FJ86" s="5" t="s">
        <v>220</v>
      </c>
      <c r="FK86" s="5" t="s">
        <v>220</v>
      </c>
      <c r="FL86" s="5" t="s">
        <v>220</v>
      </c>
      <c r="FM86" s="5" t="s">
        <v>220</v>
      </c>
      <c r="FN86" s="5" t="s">
        <v>220</v>
      </c>
      <c r="FO86" s="5" t="s">
        <v>220</v>
      </c>
      <c r="FP86" s="5" t="s">
        <v>220</v>
      </c>
      <c r="FQ86" s="5" t="s">
        <v>220</v>
      </c>
      <c r="FR86" s="5" t="s">
        <v>220</v>
      </c>
      <c r="FS86" s="5" t="s">
        <v>220</v>
      </c>
      <c r="FT86" s="5" t="s">
        <v>220</v>
      </c>
      <c r="FU86" s="5" t="s">
        <v>220</v>
      </c>
      <c r="FV86" s="5" t="s">
        <v>220</v>
      </c>
      <c r="FW86" s="5" t="s">
        <v>220</v>
      </c>
      <c r="FX86" s="5" t="s">
        <v>220</v>
      </c>
      <c r="FY86" s="5" t="s">
        <v>220</v>
      </c>
      <c r="FZ86" s="5" t="s">
        <v>220</v>
      </c>
      <c r="GA86" s="5" t="s">
        <v>220</v>
      </c>
      <c r="GB86" s="5" t="s">
        <v>220</v>
      </c>
      <c r="GC86" s="5" t="s">
        <v>220</v>
      </c>
      <c r="GD86" s="5" t="s">
        <v>220</v>
      </c>
      <c r="GE86" s="5" t="s">
        <v>220</v>
      </c>
      <c r="GF86" s="5" t="s">
        <v>220</v>
      </c>
      <c r="GG86" s="5" t="s">
        <v>220</v>
      </c>
      <c r="GH86" s="5" t="s">
        <v>220</v>
      </c>
      <c r="GI86" s="5" t="s">
        <v>220</v>
      </c>
      <c r="GJ86" s="5" t="s">
        <v>220</v>
      </c>
      <c r="GK86" s="5" t="s">
        <v>220</v>
      </c>
      <c r="GL86" s="5" t="s">
        <v>220</v>
      </c>
      <c r="GM86" s="5" t="s">
        <v>220</v>
      </c>
      <c r="GN86" s="5" t="s">
        <v>220</v>
      </c>
      <c r="GO86" s="5" t="s">
        <v>220</v>
      </c>
      <c r="GP86" s="5" t="s">
        <v>220</v>
      </c>
      <c r="GQ86" s="5" t="s">
        <v>220</v>
      </c>
      <c r="GR86" s="5" t="s">
        <v>220</v>
      </c>
      <c r="GS86" s="5" t="s">
        <v>220</v>
      </c>
      <c r="GT86" s="5" t="s">
        <v>220</v>
      </c>
      <c r="GU86" s="5" t="s">
        <v>220</v>
      </c>
      <c r="GV86" s="5" t="s">
        <v>220</v>
      </c>
      <c r="GW86" s="5" t="s">
        <v>220</v>
      </c>
      <c r="GX86" s="5" t="s">
        <v>220</v>
      </c>
      <c r="GY86" s="5" t="s">
        <v>220</v>
      </c>
      <c r="GZ86" s="5" t="s">
        <v>220</v>
      </c>
      <c r="HA86" s="5" t="s">
        <v>220</v>
      </c>
      <c r="HB86" s="5" t="s">
        <v>220</v>
      </c>
      <c r="HC86" s="5" t="s">
        <v>220</v>
      </c>
      <c r="HD86" s="5" t="s">
        <v>220</v>
      </c>
      <c r="HE86" s="5" t="s">
        <v>220</v>
      </c>
      <c r="HF86" s="5" t="s">
        <v>220</v>
      </c>
      <c r="HG86" s="5" t="s">
        <v>220</v>
      </c>
      <c r="HH86" s="5" t="s">
        <v>220</v>
      </c>
      <c r="HI86" s="5" t="s">
        <v>220</v>
      </c>
      <c r="HJ86" s="5" t="s">
        <v>220</v>
      </c>
      <c r="HK86" s="5" t="s">
        <v>220</v>
      </c>
      <c r="HL86" s="5" t="s">
        <v>220</v>
      </c>
      <c r="HM86" s="5" t="s">
        <v>220</v>
      </c>
      <c r="HN86" s="5" t="s">
        <v>220</v>
      </c>
      <c r="HO86" s="5">
        <v>66241</v>
      </c>
      <c r="HP86" s="5">
        <v>82100</v>
      </c>
      <c r="HQ86" s="5">
        <v>40754</v>
      </c>
      <c r="HR86" s="5">
        <v>46956</v>
      </c>
      <c r="HS86" s="5" t="s">
        <v>220</v>
      </c>
      <c r="HT86" s="5" t="s">
        <v>220</v>
      </c>
      <c r="HU86" s="5" t="s">
        <v>220</v>
      </c>
      <c r="HV86" s="5" t="s">
        <v>220</v>
      </c>
      <c r="HW86" s="5" t="s">
        <v>220</v>
      </c>
      <c r="HX86" s="5" t="s">
        <v>220</v>
      </c>
      <c r="HY86" s="5" t="s">
        <v>220</v>
      </c>
      <c r="HZ86" s="5" t="s">
        <v>220</v>
      </c>
      <c r="IA86" s="5" t="s">
        <v>220</v>
      </c>
      <c r="IB86" s="5" t="s">
        <v>220</v>
      </c>
      <c r="IC86" s="5" t="s">
        <v>220</v>
      </c>
      <c r="ID86" s="5" t="s">
        <v>220</v>
      </c>
      <c r="IE86" s="5" t="s">
        <v>220</v>
      </c>
      <c r="IF86" s="5" t="s">
        <v>220</v>
      </c>
      <c r="IG86" s="5" t="s">
        <v>220</v>
      </c>
      <c r="IH86" s="5" t="s">
        <v>220</v>
      </c>
      <c r="II86" s="5" t="s">
        <v>220</v>
      </c>
      <c r="IJ86" s="5" t="s">
        <v>220</v>
      </c>
      <c r="IK86" s="5" t="s">
        <v>220</v>
      </c>
      <c r="IL86" s="5" t="s">
        <v>220</v>
      </c>
      <c r="IM86" s="5" t="s">
        <v>220</v>
      </c>
      <c r="IN86" s="5" t="s">
        <v>220</v>
      </c>
      <c r="IO86" s="5" t="s">
        <v>220</v>
      </c>
      <c r="IP86" s="5" t="s">
        <v>220</v>
      </c>
      <c r="IQ86" s="5" t="s">
        <v>220</v>
      </c>
      <c r="IR86" s="5" t="s">
        <v>220</v>
      </c>
      <c r="IS86" s="5" t="s">
        <v>220</v>
      </c>
      <c r="IT86" s="5" t="s">
        <v>220</v>
      </c>
      <c r="IU86" s="5">
        <v>134824</v>
      </c>
      <c r="IV86" s="5">
        <v>114066</v>
      </c>
      <c r="IW86" s="5">
        <v>120674</v>
      </c>
      <c r="IX86" s="5">
        <v>127716</v>
      </c>
      <c r="IY86" s="5" t="s">
        <v>220</v>
      </c>
      <c r="IZ86" s="5" t="s">
        <v>220</v>
      </c>
      <c r="JA86" s="5" t="s">
        <v>220</v>
      </c>
      <c r="JB86" s="5" t="s">
        <v>220</v>
      </c>
      <c r="JC86" s="5" t="s">
        <v>220</v>
      </c>
      <c r="JD86" s="5" t="s">
        <v>220</v>
      </c>
      <c r="JE86" s="5" t="s">
        <v>220</v>
      </c>
      <c r="JF86" s="5" t="s">
        <v>220</v>
      </c>
      <c r="JG86" s="5" t="s">
        <v>220</v>
      </c>
      <c r="JH86" s="5" t="s">
        <v>220</v>
      </c>
      <c r="JI86" s="5" t="s">
        <v>220</v>
      </c>
      <c r="JJ86" s="5" t="s">
        <v>220</v>
      </c>
      <c r="JK86" s="5" t="s">
        <v>220</v>
      </c>
      <c r="JL86" s="5" t="s">
        <v>220</v>
      </c>
      <c r="JM86" s="5" t="s">
        <v>220</v>
      </c>
      <c r="JN86" s="5" t="s">
        <v>220</v>
      </c>
      <c r="JO86" s="5" t="s">
        <v>220</v>
      </c>
      <c r="JP86" s="5" t="s">
        <v>220</v>
      </c>
      <c r="JQ86" s="5" t="s">
        <v>220</v>
      </c>
      <c r="JR86" s="5" t="s">
        <v>220</v>
      </c>
      <c r="JS86" s="5" t="s">
        <v>220</v>
      </c>
      <c r="JT86" s="5" t="s">
        <v>220</v>
      </c>
      <c r="JU86" s="5" t="s">
        <v>220</v>
      </c>
      <c r="JV86" s="5" t="s">
        <v>220</v>
      </c>
      <c r="JW86" s="5" t="s">
        <v>220</v>
      </c>
      <c r="JX86" s="5" t="s">
        <v>220</v>
      </c>
      <c r="JY86" s="5" t="s">
        <v>220</v>
      </c>
      <c r="JZ86" s="5" t="s">
        <v>220</v>
      </c>
      <c r="KA86" s="5">
        <v>14832</v>
      </c>
      <c r="KB86" s="5">
        <v>11787</v>
      </c>
      <c r="KC86" s="5">
        <v>7964</v>
      </c>
      <c r="KD86" s="5">
        <v>7606</v>
      </c>
      <c r="KE86" s="5" t="s">
        <v>220</v>
      </c>
      <c r="KF86" s="5" t="s">
        <v>220</v>
      </c>
      <c r="KG86" s="5" t="s">
        <v>220</v>
      </c>
      <c r="KH86" s="5" t="s">
        <v>220</v>
      </c>
      <c r="KI86" s="5" t="s">
        <v>220</v>
      </c>
      <c r="KJ86" s="5" t="s">
        <v>220</v>
      </c>
      <c r="KK86" s="5" t="s">
        <v>220</v>
      </c>
      <c r="KL86" s="5" t="s">
        <v>220</v>
      </c>
      <c r="KM86" s="5" t="s">
        <v>220</v>
      </c>
      <c r="KN86" s="5" t="s">
        <v>220</v>
      </c>
      <c r="KO86" s="5" t="s">
        <v>220</v>
      </c>
      <c r="KP86" s="5" t="s">
        <v>220</v>
      </c>
      <c r="KQ86" s="5" t="s">
        <v>220</v>
      </c>
      <c r="KR86" s="5" t="s">
        <v>220</v>
      </c>
      <c r="KS86" s="5" t="s">
        <v>220</v>
      </c>
      <c r="KT86" s="5" t="s">
        <v>220</v>
      </c>
      <c r="KU86" s="5" t="s">
        <v>220</v>
      </c>
      <c r="KV86" s="5" t="s">
        <v>220</v>
      </c>
      <c r="KW86" s="5" t="s">
        <v>220</v>
      </c>
      <c r="KX86" s="5" t="s">
        <v>220</v>
      </c>
      <c r="KY86" s="5" t="s">
        <v>220</v>
      </c>
      <c r="KZ86" s="5" t="s">
        <v>220</v>
      </c>
      <c r="LA86" s="5" t="s">
        <v>220</v>
      </c>
      <c r="LB86" s="5" t="s">
        <v>220</v>
      </c>
      <c r="LC86" s="5" t="s">
        <v>220</v>
      </c>
      <c r="LD86" s="5" t="s">
        <v>220</v>
      </c>
      <c r="LE86" s="5" t="s">
        <v>220</v>
      </c>
      <c r="LF86" s="5" t="s">
        <v>220</v>
      </c>
      <c r="LG86" s="5">
        <v>1948</v>
      </c>
      <c r="LH86" s="5">
        <v>1737</v>
      </c>
      <c r="LI86" s="5">
        <v>1692</v>
      </c>
      <c r="LJ86" s="5">
        <v>1658</v>
      </c>
      <c r="LK86" s="5" t="s">
        <v>220</v>
      </c>
      <c r="LL86" s="5" t="s">
        <v>220</v>
      </c>
      <c r="LM86" s="5" t="s">
        <v>220</v>
      </c>
      <c r="LN86" s="5" t="s">
        <v>220</v>
      </c>
      <c r="LO86" s="5" t="s">
        <v>220</v>
      </c>
      <c r="LP86" s="5" t="s">
        <v>220</v>
      </c>
      <c r="LQ86" s="5" t="s">
        <v>220</v>
      </c>
      <c r="LR86" s="5" t="s">
        <v>220</v>
      </c>
      <c r="LS86" s="5" t="s">
        <v>220</v>
      </c>
      <c r="LT86" s="5" t="s">
        <v>220</v>
      </c>
      <c r="LU86" s="5" t="s">
        <v>220</v>
      </c>
      <c r="LV86" s="5" t="s">
        <v>220</v>
      </c>
      <c r="LW86" s="5" t="s">
        <v>220</v>
      </c>
      <c r="LX86" s="5" t="s">
        <v>220</v>
      </c>
      <c r="LY86" s="5" t="s">
        <v>220</v>
      </c>
      <c r="LZ86" s="5" t="s">
        <v>220</v>
      </c>
      <c r="MA86" s="5" t="s">
        <v>220</v>
      </c>
      <c r="MB86" s="5" t="s">
        <v>220</v>
      </c>
      <c r="MC86" s="5" t="s">
        <v>220</v>
      </c>
      <c r="MD86" s="5" t="s">
        <v>220</v>
      </c>
      <c r="ME86" s="5" t="s">
        <v>220</v>
      </c>
      <c r="MF86" s="5" t="s">
        <v>220</v>
      </c>
      <c r="MG86" s="5" t="s">
        <v>220</v>
      </c>
      <c r="MH86" s="5" t="s">
        <v>220</v>
      </c>
      <c r="MI86" s="5" t="s">
        <v>220</v>
      </c>
      <c r="MJ86" s="5" t="s">
        <v>220</v>
      </c>
      <c r="MK86" s="5" t="s">
        <v>220</v>
      </c>
      <c r="ML86" s="5" t="s">
        <v>220</v>
      </c>
      <c r="MM86" s="5">
        <v>1075</v>
      </c>
      <c r="MN86" s="5">
        <v>672</v>
      </c>
      <c r="MO86" s="5">
        <v>748</v>
      </c>
      <c r="MP86" s="5">
        <v>819</v>
      </c>
      <c r="MQ86" s="5" t="s">
        <v>220</v>
      </c>
      <c r="MR86" s="5" t="s">
        <v>220</v>
      </c>
      <c r="MS86" s="5" t="s">
        <v>220</v>
      </c>
      <c r="MT86" s="5" t="s">
        <v>220</v>
      </c>
      <c r="MU86" s="5" t="s">
        <v>220</v>
      </c>
      <c r="MV86" s="5" t="s">
        <v>220</v>
      </c>
      <c r="MW86" s="5" t="s">
        <v>220</v>
      </c>
      <c r="MX86" s="5" t="s">
        <v>220</v>
      </c>
      <c r="MY86" s="5" t="s">
        <v>220</v>
      </c>
      <c r="MZ86" s="5" t="s">
        <v>220</v>
      </c>
      <c r="NA86" s="5" t="s">
        <v>220</v>
      </c>
      <c r="NB86" s="5" t="s">
        <v>220</v>
      </c>
      <c r="NC86" s="5" t="s">
        <v>220</v>
      </c>
      <c r="ND86" s="5" t="s">
        <v>220</v>
      </c>
      <c r="NE86" s="5" t="s">
        <v>220</v>
      </c>
      <c r="NF86" s="5" t="s">
        <v>220</v>
      </c>
      <c r="NG86" s="5" t="s">
        <v>220</v>
      </c>
      <c r="NH86" s="5" t="s">
        <v>220</v>
      </c>
      <c r="NI86" s="5" t="s">
        <v>220</v>
      </c>
      <c r="NJ86" s="5" t="s">
        <v>220</v>
      </c>
      <c r="NK86" s="5" t="s">
        <v>220</v>
      </c>
      <c r="NL86" s="5" t="s">
        <v>220</v>
      </c>
      <c r="NM86" s="5" t="s">
        <v>220</v>
      </c>
      <c r="NN86" s="5" t="s">
        <v>220</v>
      </c>
      <c r="NO86" s="5" t="s">
        <v>220</v>
      </c>
      <c r="NP86" s="5" t="s">
        <v>220</v>
      </c>
      <c r="NQ86" s="5" t="s">
        <v>220</v>
      </c>
      <c r="NR86" s="5" t="s">
        <v>220</v>
      </c>
      <c r="NS86" s="5" t="s">
        <v>220</v>
      </c>
      <c r="NT86" s="5" t="s">
        <v>220</v>
      </c>
      <c r="NU86" s="5" t="s">
        <v>220</v>
      </c>
      <c r="NV86" s="5" t="s">
        <v>220</v>
      </c>
      <c r="NW86" s="5" t="s">
        <v>220</v>
      </c>
      <c r="NX86" s="5" t="s">
        <v>220</v>
      </c>
      <c r="NY86" s="5" t="s">
        <v>220</v>
      </c>
      <c r="NZ86" s="5" t="s">
        <v>220</v>
      </c>
      <c r="OA86" s="5" t="s">
        <v>220</v>
      </c>
      <c r="OB86" s="5" t="s">
        <v>220</v>
      </c>
      <c r="OC86" s="5" t="s">
        <v>220</v>
      </c>
      <c r="OD86" s="5" t="s">
        <v>220</v>
      </c>
      <c r="OE86" s="5" t="s">
        <v>220</v>
      </c>
      <c r="OF86" s="5" t="s">
        <v>220</v>
      </c>
      <c r="OG86" s="5" t="s">
        <v>220</v>
      </c>
      <c r="OH86" s="5" t="s">
        <v>220</v>
      </c>
      <c r="OI86" s="5" t="s">
        <v>220</v>
      </c>
      <c r="OJ86" s="5" t="s">
        <v>220</v>
      </c>
      <c r="OK86" s="5" t="s">
        <v>220</v>
      </c>
      <c r="OL86" s="5" t="s">
        <v>220</v>
      </c>
      <c r="OM86" s="5" t="s">
        <v>220</v>
      </c>
      <c r="ON86" s="5" t="s">
        <v>220</v>
      </c>
      <c r="OO86" s="5" t="s">
        <v>220</v>
      </c>
      <c r="OP86" s="5" t="s">
        <v>220</v>
      </c>
      <c r="OQ86" s="5" t="s">
        <v>220</v>
      </c>
      <c r="OR86" s="5" t="s">
        <v>220</v>
      </c>
      <c r="OS86" s="5" t="s">
        <v>220</v>
      </c>
      <c r="OT86" s="5" t="s">
        <v>220</v>
      </c>
      <c r="OU86" s="5" t="s">
        <v>220</v>
      </c>
      <c r="OV86" s="5" t="s">
        <v>220</v>
      </c>
      <c r="OW86" s="5" t="s">
        <v>220</v>
      </c>
      <c r="OX86" s="5" t="s">
        <v>220</v>
      </c>
      <c r="OY86" s="5" t="s">
        <v>220</v>
      </c>
      <c r="OZ86" s="5" t="s">
        <v>220</v>
      </c>
      <c r="PA86" s="5" t="s">
        <v>220</v>
      </c>
      <c r="PB86" s="5" t="s">
        <v>220</v>
      </c>
      <c r="PC86" s="5" t="s">
        <v>220</v>
      </c>
      <c r="PD86" s="5" t="s">
        <v>220</v>
      </c>
      <c r="PE86" s="5" t="s">
        <v>220</v>
      </c>
      <c r="PF86" s="5" t="s">
        <v>220</v>
      </c>
      <c r="PG86" s="5" t="s">
        <v>220</v>
      </c>
      <c r="PH86" s="5" t="s">
        <v>220</v>
      </c>
      <c r="PI86" s="5" t="s">
        <v>220</v>
      </c>
      <c r="PJ86" s="5" t="s">
        <v>220</v>
      </c>
      <c r="PK86" s="5" t="s">
        <v>220</v>
      </c>
      <c r="PL86" s="5" t="s">
        <v>220</v>
      </c>
      <c r="PM86" s="5" t="s">
        <v>220</v>
      </c>
      <c r="PN86" s="5" t="s">
        <v>220</v>
      </c>
      <c r="PO86" s="5" t="s">
        <v>220</v>
      </c>
      <c r="PP86" s="5" t="s">
        <v>220</v>
      </c>
      <c r="PQ86" s="5" t="s">
        <v>220</v>
      </c>
      <c r="PR86" s="5" t="s">
        <v>220</v>
      </c>
      <c r="PS86" s="5" t="s">
        <v>220</v>
      </c>
      <c r="PT86" s="5" t="s">
        <v>220</v>
      </c>
      <c r="PU86" s="5" t="s">
        <v>220</v>
      </c>
      <c r="PV86" s="5" t="s">
        <v>220</v>
      </c>
      <c r="PW86" s="5" t="s">
        <v>220</v>
      </c>
      <c r="PX86" s="5" t="s">
        <v>220</v>
      </c>
      <c r="PY86" s="5" t="s">
        <v>220</v>
      </c>
      <c r="PZ86" s="5" t="s">
        <v>220</v>
      </c>
      <c r="QA86" s="5" t="s">
        <v>220</v>
      </c>
      <c r="QB86" s="5" t="s">
        <v>220</v>
      </c>
      <c r="QC86" s="5" t="s">
        <v>220</v>
      </c>
      <c r="QD86" s="5" t="s">
        <v>220</v>
      </c>
      <c r="QE86" s="5">
        <v>7668</v>
      </c>
      <c r="QF86" s="5">
        <v>6864</v>
      </c>
      <c r="QG86" s="5">
        <v>7467</v>
      </c>
      <c r="QH86" s="5">
        <v>6677</v>
      </c>
      <c r="QI86" s="5" t="s">
        <v>220</v>
      </c>
      <c r="QJ86" s="5" t="s">
        <v>220</v>
      </c>
      <c r="QK86" s="5" t="s">
        <v>220</v>
      </c>
      <c r="QL86" s="5" t="s">
        <v>220</v>
      </c>
      <c r="QM86" s="5" t="s">
        <v>220</v>
      </c>
      <c r="QN86" s="5" t="s">
        <v>220</v>
      </c>
      <c r="QO86" s="5" t="s">
        <v>220</v>
      </c>
      <c r="QP86" s="5" t="s">
        <v>220</v>
      </c>
      <c r="QQ86" s="5" t="s">
        <v>220</v>
      </c>
      <c r="QR86" s="5" t="s">
        <v>220</v>
      </c>
      <c r="QS86" s="5" t="s">
        <v>220</v>
      </c>
      <c r="QT86" s="5" t="s">
        <v>220</v>
      </c>
      <c r="QU86" s="5" t="s">
        <v>220</v>
      </c>
      <c r="QV86" s="5" t="s">
        <v>220</v>
      </c>
      <c r="QW86" s="5" t="s">
        <v>220</v>
      </c>
      <c r="QX86" s="5" t="s">
        <v>220</v>
      </c>
      <c r="QY86" s="5" t="s">
        <v>220</v>
      </c>
      <c r="QZ86" s="5" t="s">
        <v>220</v>
      </c>
      <c r="RA86" s="5" t="s">
        <v>220</v>
      </c>
      <c r="RB86" s="5" t="s">
        <v>220</v>
      </c>
      <c r="RC86" s="5" t="s">
        <v>220</v>
      </c>
      <c r="RD86" s="5" t="s">
        <v>220</v>
      </c>
      <c r="RE86" s="5" t="s">
        <v>220</v>
      </c>
      <c r="RF86" s="5" t="s">
        <v>220</v>
      </c>
      <c r="RG86" s="5" t="s">
        <v>220</v>
      </c>
      <c r="RH86" s="5" t="s">
        <v>220</v>
      </c>
      <c r="RI86" s="5" t="s">
        <v>220</v>
      </c>
      <c r="RJ86" s="5" t="s">
        <v>220</v>
      </c>
      <c r="RK86" s="5">
        <v>11347</v>
      </c>
      <c r="RL86" s="5">
        <v>10767</v>
      </c>
      <c r="RM86" s="5">
        <v>10625</v>
      </c>
      <c r="RN86" s="5">
        <v>11752</v>
      </c>
      <c r="RO86" s="5" t="s">
        <v>220</v>
      </c>
      <c r="RP86" s="5" t="s">
        <v>220</v>
      </c>
      <c r="RQ86" s="5" t="s">
        <v>220</v>
      </c>
      <c r="RR86" s="5" t="s">
        <v>220</v>
      </c>
      <c r="RS86" s="5" t="s">
        <v>220</v>
      </c>
      <c r="RT86" s="5" t="s">
        <v>220</v>
      </c>
      <c r="RU86" s="5" t="s">
        <v>220</v>
      </c>
      <c r="RV86" s="5" t="s">
        <v>220</v>
      </c>
      <c r="RW86" s="5" t="s">
        <v>220</v>
      </c>
      <c r="RX86" s="5" t="s">
        <v>220</v>
      </c>
      <c r="RY86" s="5" t="s">
        <v>220</v>
      </c>
      <c r="RZ86" s="5" t="s">
        <v>220</v>
      </c>
      <c r="SA86" s="5" t="s">
        <v>220</v>
      </c>
      <c r="SB86" s="5" t="s">
        <v>220</v>
      </c>
      <c r="SC86" s="5" t="s">
        <v>220</v>
      </c>
      <c r="SD86" s="5" t="s">
        <v>220</v>
      </c>
      <c r="SE86" s="5" t="s">
        <v>220</v>
      </c>
      <c r="SF86" s="5" t="s">
        <v>220</v>
      </c>
      <c r="SG86" s="5" t="s">
        <v>220</v>
      </c>
      <c r="SH86" s="5" t="s">
        <v>220</v>
      </c>
      <c r="SI86" s="5" t="s">
        <v>220</v>
      </c>
      <c r="SJ86" s="5" t="s">
        <v>220</v>
      </c>
      <c r="SK86" s="5" t="s">
        <v>220</v>
      </c>
      <c r="SL86" s="5" t="s">
        <v>220</v>
      </c>
      <c r="SM86" s="5" t="s">
        <v>220</v>
      </c>
      <c r="SN86" s="5" t="s">
        <v>220</v>
      </c>
      <c r="SO86" s="5" t="s">
        <v>220</v>
      </c>
      <c r="SP86" s="5" t="s">
        <v>220</v>
      </c>
      <c r="SQ86" s="5">
        <v>12546</v>
      </c>
      <c r="SR86" s="5">
        <v>11440</v>
      </c>
      <c r="SS86" s="5">
        <v>11673</v>
      </c>
      <c r="ST86" s="5">
        <v>11965</v>
      </c>
      <c r="SU86" s="5" t="s">
        <v>220</v>
      </c>
      <c r="SV86" s="5" t="s">
        <v>220</v>
      </c>
      <c r="SW86" s="5" t="s">
        <v>220</v>
      </c>
      <c r="SX86" s="5" t="s">
        <v>220</v>
      </c>
      <c r="SY86" s="5" t="s">
        <v>220</v>
      </c>
      <c r="SZ86" s="5" t="s">
        <v>220</v>
      </c>
      <c r="TA86" s="5" t="s">
        <v>220</v>
      </c>
      <c r="TB86" s="5" t="s">
        <v>220</v>
      </c>
      <c r="TC86" s="5" t="s">
        <v>220</v>
      </c>
      <c r="TD86" s="5" t="s">
        <v>220</v>
      </c>
      <c r="TE86" s="5" t="s">
        <v>220</v>
      </c>
      <c r="TF86" s="5" t="s">
        <v>220</v>
      </c>
      <c r="TG86" s="5" t="s">
        <v>220</v>
      </c>
      <c r="TH86" s="5" t="s">
        <v>220</v>
      </c>
      <c r="TI86" s="5" t="s">
        <v>220</v>
      </c>
      <c r="TJ86" s="5" t="s">
        <v>220</v>
      </c>
      <c r="TK86" s="5" t="s">
        <v>220</v>
      </c>
      <c r="TL86" s="5" t="s">
        <v>220</v>
      </c>
      <c r="TM86" s="5" t="s">
        <v>220</v>
      </c>
      <c r="TN86" s="5" t="s">
        <v>220</v>
      </c>
      <c r="TO86" s="5" t="s">
        <v>220</v>
      </c>
      <c r="TP86" s="5" t="s">
        <v>220</v>
      </c>
      <c r="TQ86" s="5" t="s">
        <v>220</v>
      </c>
      <c r="TR86" s="5" t="s">
        <v>220</v>
      </c>
      <c r="TS86" s="5" t="s">
        <v>220</v>
      </c>
      <c r="TT86" s="5" t="s">
        <v>220</v>
      </c>
      <c r="TU86" s="5" t="s">
        <v>220</v>
      </c>
      <c r="TV86" s="5" t="s">
        <v>220</v>
      </c>
      <c r="TW86" s="5">
        <v>3824</v>
      </c>
      <c r="TX86" s="5">
        <v>3025</v>
      </c>
      <c r="TY86" s="5">
        <v>2178</v>
      </c>
      <c r="TZ86" s="5">
        <v>1545</v>
      </c>
      <c r="UA86" s="5" t="s">
        <v>220</v>
      </c>
      <c r="UB86" s="5" t="s">
        <v>220</v>
      </c>
      <c r="UC86" s="5" t="s">
        <v>220</v>
      </c>
      <c r="UD86" s="5" t="s">
        <v>220</v>
      </c>
      <c r="UE86" s="5" t="s">
        <v>220</v>
      </c>
      <c r="UF86" s="5" t="s">
        <v>220</v>
      </c>
      <c r="UG86" s="5" t="s">
        <v>220</v>
      </c>
      <c r="UH86" s="5" t="s">
        <v>220</v>
      </c>
      <c r="UI86" s="5" t="s">
        <v>220</v>
      </c>
      <c r="UJ86" s="5" t="s">
        <v>220</v>
      </c>
      <c r="UK86" s="5" t="s">
        <v>220</v>
      </c>
      <c r="UL86" s="5" t="s">
        <v>220</v>
      </c>
      <c r="UM86" s="5" t="s">
        <v>220</v>
      </c>
      <c r="UN86" s="5" t="s">
        <v>220</v>
      </c>
      <c r="UO86" s="5" t="s">
        <v>220</v>
      </c>
      <c r="UP86" s="5" t="s">
        <v>220</v>
      </c>
      <c r="UQ86" s="5" t="s">
        <v>220</v>
      </c>
      <c r="UR86" s="5" t="s">
        <v>220</v>
      </c>
      <c r="US86" s="5" t="s">
        <v>220</v>
      </c>
      <c r="UT86" s="5" t="s">
        <v>220</v>
      </c>
      <c r="UU86" s="5" t="s">
        <v>220</v>
      </c>
      <c r="UV86" s="5" t="s">
        <v>220</v>
      </c>
      <c r="UW86" s="5" t="s">
        <v>220</v>
      </c>
      <c r="UX86" s="5" t="s">
        <v>220</v>
      </c>
      <c r="UY86" s="5" t="s">
        <v>220</v>
      </c>
      <c r="UZ86" s="5" t="s">
        <v>220</v>
      </c>
      <c r="VA86" s="5" t="s">
        <v>220</v>
      </c>
      <c r="VB86" s="5" t="s">
        <v>220</v>
      </c>
      <c r="VC86" s="5">
        <v>1731</v>
      </c>
      <c r="VD86" s="5">
        <v>1315</v>
      </c>
      <c r="VE86" s="5">
        <v>1808</v>
      </c>
      <c r="VF86" s="5">
        <v>1254</v>
      </c>
      <c r="VG86" s="5" t="s">
        <v>220</v>
      </c>
      <c r="VH86" s="5" t="s">
        <v>220</v>
      </c>
      <c r="VI86" s="5" t="s">
        <v>220</v>
      </c>
      <c r="VJ86" s="5" t="s">
        <v>220</v>
      </c>
      <c r="VK86" s="5" t="s">
        <v>220</v>
      </c>
      <c r="VL86" s="5" t="s">
        <v>220</v>
      </c>
      <c r="VM86" s="5" t="s">
        <v>220</v>
      </c>
      <c r="VN86" s="5" t="s">
        <v>220</v>
      </c>
      <c r="VO86" s="5" t="s">
        <v>220</v>
      </c>
      <c r="VP86" s="5" t="s">
        <v>220</v>
      </c>
      <c r="VQ86" s="5" t="s">
        <v>220</v>
      </c>
      <c r="VR86" s="5" t="s">
        <v>220</v>
      </c>
      <c r="VS86" s="5" t="s">
        <v>220</v>
      </c>
      <c r="VT86" s="5" t="s">
        <v>220</v>
      </c>
      <c r="VU86" s="5" t="s">
        <v>220</v>
      </c>
      <c r="VV86" s="5" t="s">
        <v>220</v>
      </c>
      <c r="VW86" s="5" t="s">
        <v>220</v>
      </c>
      <c r="VX86" s="5" t="s">
        <v>220</v>
      </c>
      <c r="VY86" s="5" t="s">
        <v>220</v>
      </c>
      <c r="VZ86" s="5" t="s">
        <v>220</v>
      </c>
      <c r="WA86" s="5" t="s">
        <v>220</v>
      </c>
      <c r="WB86" s="5" t="s">
        <v>220</v>
      </c>
      <c r="WC86" s="5" t="s">
        <v>220</v>
      </c>
      <c r="WD86" s="5" t="s">
        <v>220</v>
      </c>
      <c r="WE86" s="5" t="s">
        <v>220</v>
      </c>
      <c r="WF86" s="5" t="s">
        <v>220</v>
      </c>
      <c r="WG86" s="5" t="s">
        <v>220</v>
      </c>
      <c r="WH86" s="5" t="s">
        <v>220</v>
      </c>
      <c r="WI86" s="5">
        <v>28731</v>
      </c>
      <c r="WJ86" s="5">
        <v>26001</v>
      </c>
      <c r="WK86" s="5">
        <v>24293</v>
      </c>
      <c r="WL86" s="5">
        <v>25210</v>
      </c>
      <c r="WM86" s="5" t="s">
        <v>220</v>
      </c>
      <c r="WN86" s="5" t="s">
        <v>220</v>
      </c>
      <c r="WO86" s="5" t="s">
        <v>220</v>
      </c>
      <c r="WP86" s="5" t="s">
        <v>220</v>
      </c>
      <c r="WQ86" s="5" t="s">
        <v>220</v>
      </c>
      <c r="WR86" s="5" t="s">
        <v>220</v>
      </c>
      <c r="WS86" s="5" t="s">
        <v>220</v>
      </c>
      <c r="WT86" s="5" t="s">
        <v>220</v>
      </c>
      <c r="WU86" s="5" t="s">
        <v>220</v>
      </c>
      <c r="WV86" s="5" t="s">
        <v>220</v>
      </c>
      <c r="WW86" s="5" t="s">
        <v>220</v>
      </c>
      <c r="WX86" s="5" t="s">
        <v>220</v>
      </c>
      <c r="WY86" s="5" t="s">
        <v>220</v>
      </c>
      <c r="WZ86" s="5" t="s">
        <v>220</v>
      </c>
      <c r="XA86" s="5" t="s">
        <v>220</v>
      </c>
      <c r="XB86" s="5" t="s">
        <v>220</v>
      </c>
      <c r="XC86" s="5" t="s">
        <v>220</v>
      </c>
      <c r="XD86" s="5" t="s">
        <v>220</v>
      </c>
      <c r="XE86" s="5" t="s">
        <v>220</v>
      </c>
      <c r="XF86" s="5" t="s">
        <v>220</v>
      </c>
      <c r="XG86" s="5" t="s">
        <v>220</v>
      </c>
      <c r="XH86" s="5" t="s">
        <v>220</v>
      </c>
      <c r="XI86" s="5" t="s">
        <v>220</v>
      </c>
      <c r="XJ86" s="5" t="s">
        <v>220</v>
      </c>
      <c r="XK86" s="5" t="s">
        <v>220</v>
      </c>
      <c r="XL86" s="5" t="s">
        <v>220</v>
      </c>
      <c r="XM86" s="5" t="s">
        <v>220</v>
      </c>
      <c r="XN86" s="5" t="s">
        <v>220</v>
      </c>
      <c r="XO86" s="5">
        <v>982</v>
      </c>
      <c r="XP86" s="5">
        <v>772</v>
      </c>
      <c r="XQ86" s="5">
        <v>553</v>
      </c>
      <c r="XR86" s="5">
        <v>513</v>
      </c>
      <c r="XS86" s="2" t="s">
        <v>220</v>
      </c>
      <c r="XT86" s="3" t="s">
        <v>220</v>
      </c>
      <c r="XU86" s="3" t="s">
        <v>220</v>
      </c>
      <c r="XV86" s="3" t="s">
        <v>220</v>
      </c>
      <c r="XW86" s="3" t="s">
        <v>220</v>
      </c>
      <c r="XX86" s="3" t="s">
        <v>220</v>
      </c>
      <c r="XY86" s="3" t="s">
        <v>220</v>
      </c>
      <c r="XZ86" s="3"/>
    </row>
    <row r="87" spans="1:650" x14ac:dyDescent="0.3">
      <c r="A87" s="1" t="s">
        <v>85</v>
      </c>
      <c r="B87" s="2">
        <v>4060704</v>
      </c>
      <c r="C87" s="5" t="s">
        <v>220</v>
      </c>
      <c r="D87" s="5" t="s">
        <v>220</v>
      </c>
      <c r="E87" s="5" t="s">
        <v>220</v>
      </c>
      <c r="F87" s="5" t="s">
        <v>220</v>
      </c>
      <c r="G87" s="5" t="s">
        <v>220</v>
      </c>
      <c r="H87" s="5" t="s">
        <v>220</v>
      </c>
      <c r="I87" s="5" t="s">
        <v>220</v>
      </c>
      <c r="J87" s="5" t="s">
        <v>220</v>
      </c>
      <c r="K87" s="5" t="s">
        <v>220</v>
      </c>
      <c r="L87" s="5" t="s">
        <v>220</v>
      </c>
      <c r="M87" s="5" t="s">
        <v>220</v>
      </c>
      <c r="N87" s="5" t="s">
        <v>220</v>
      </c>
      <c r="O87" s="5" t="s">
        <v>220</v>
      </c>
      <c r="P87" s="5" t="s">
        <v>220</v>
      </c>
      <c r="Q87" s="5" t="s">
        <v>220</v>
      </c>
      <c r="R87" s="5" t="s">
        <v>220</v>
      </c>
      <c r="S87" s="5" t="s">
        <v>220</v>
      </c>
      <c r="T87" s="5" t="s">
        <v>220</v>
      </c>
      <c r="U87" s="5" t="s">
        <v>220</v>
      </c>
      <c r="V87" s="5" t="s">
        <v>220</v>
      </c>
      <c r="W87" s="5" t="s">
        <v>220</v>
      </c>
      <c r="X87" s="5" t="s">
        <v>220</v>
      </c>
      <c r="Y87" s="5" t="s">
        <v>220</v>
      </c>
      <c r="Z87" s="5" t="s">
        <v>220</v>
      </c>
      <c r="AA87" s="5" t="s">
        <v>220</v>
      </c>
      <c r="AB87" s="5" t="s">
        <v>220</v>
      </c>
      <c r="AC87" s="5" t="s">
        <v>220</v>
      </c>
      <c r="AD87" s="5" t="s">
        <v>220</v>
      </c>
      <c r="AE87" s="5">
        <v>212</v>
      </c>
      <c r="AF87" s="5">
        <v>24</v>
      </c>
      <c r="AG87" s="5">
        <v>28</v>
      </c>
      <c r="AH87" s="5">
        <v>261</v>
      </c>
      <c r="AI87" s="5" t="s">
        <v>220</v>
      </c>
      <c r="AJ87" s="5" t="s">
        <v>220</v>
      </c>
      <c r="AK87" s="5" t="s">
        <v>220</v>
      </c>
      <c r="AL87" s="5" t="s">
        <v>220</v>
      </c>
      <c r="AM87" s="5" t="s">
        <v>220</v>
      </c>
      <c r="AN87" s="5" t="s">
        <v>220</v>
      </c>
      <c r="AO87" s="5" t="s">
        <v>220</v>
      </c>
      <c r="AP87" s="5" t="s">
        <v>220</v>
      </c>
      <c r="AQ87" s="5" t="s">
        <v>220</v>
      </c>
      <c r="AR87" s="5" t="s">
        <v>220</v>
      </c>
      <c r="AS87" s="5" t="s">
        <v>220</v>
      </c>
      <c r="AT87" s="5" t="s">
        <v>220</v>
      </c>
      <c r="AU87" s="5" t="s">
        <v>220</v>
      </c>
      <c r="AV87" s="5" t="s">
        <v>220</v>
      </c>
      <c r="AW87" s="5" t="s">
        <v>220</v>
      </c>
      <c r="AX87" s="5" t="s">
        <v>220</v>
      </c>
      <c r="AY87" s="5" t="s">
        <v>220</v>
      </c>
      <c r="AZ87" s="5" t="s">
        <v>220</v>
      </c>
      <c r="BA87" s="5" t="s">
        <v>220</v>
      </c>
      <c r="BB87" s="5" t="s">
        <v>220</v>
      </c>
      <c r="BC87" s="5" t="s">
        <v>220</v>
      </c>
      <c r="BD87" s="5" t="s">
        <v>220</v>
      </c>
      <c r="BE87" s="5" t="s">
        <v>220</v>
      </c>
      <c r="BF87" s="5" t="s">
        <v>220</v>
      </c>
      <c r="BG87" s="5" t="s">
        <v>220</v>
      </c>
      <c r="BH87" s="5" t="s">
        <v>220</v>
      </c>
      <c r="BI87" s="5" t="s">
        <v>220</v>
      </c>
      <c r="BJ87" s="5" t="s">
        <v>220</v>
      </c>
      <c r="BK87" s="5">
        <v>4025</v>
      </c>
      <c r="BL87" s="5">
        <v>4249</v>
      </c>
      <c r="BM87" s="5">
        <v>3712</v>
      </c>
      <c r="BN87" s="5">
        <v>8983</v>
      </c>
      <c r="BO87" s="5" t="s">
        <v>220</v>
      </c>
      <c r="BP87" s="5" t="s">
        <v>220</v>
      </c>
      <c r="BQ87" s="5" t="s">
        <v>220</v>
      </c>
      <c r="BR87" s="5" t="s">
        <v>220</v>
      </c>
      <c r="BS87" s="5" t="s">
        <v>220</v>
      </c>
      <c r="BT87" s="5" t="s">
        <v>220</v>
      </c>
      <c r="BU87" s="5" t="s">
        <v>220</v>
      </c>
      <c r="BV87" s="5" t="s">
        <v>220</v>
      </c>
      <c r="BW87" s="5" t="s">
        <v>220</v>
      </c>
      <c r="BX87" s="5" t="s">
        <v>220</v>
      </c>
      <c r="BY87" s="5" t="s">
        <v>220</v>
      </c>
      <c r="BZ87" s="5" t="s">
        <v>220</v>
      </c>
      <c r="CA87" s="5" t="s">
        <v>220</v>
      </c>
      <c r="CB87" s="5" t="s">
        <v>220</v>
      </c>
      <c r="CC87" s="5" t="s">
        <v>220</v>
      </c>
      <c r="CD87" s="5" t="s">
        <v>220</v>
      </c>
      <c r="CE87" s="5" t="s">
        <v>220</v>
      </c>
      <c r="CF87" s="5" t="s">
        <v>220</v>
      </c>
      <c r="CG87" s="5" t="s">
        <v>220</v>
      </c>
      <c r="CH87" s="5" t="s">
        <v>220</v>
      </c>
      <c r="CI87" s="5" t="s">
        <v>220</v>
      </c>
      <c r="CJ87" s="5" t="s">
        <v>220</v>
      </c>
      <c r="CK87" s="5" t="s">
        <v>220</v>
      </c>
      <c r="CL87" s="5" t="s">
        <v>220</v>
      </c>
      <c r="CM87" s="5" t="s">
        <v>220</v>
      </c>
      <c r="CN87" s="5" t="s">
        <v>220</v>
      </c>
      <c r="CO87" s="5" t="s">
        <v>220</v>
      </c>
      <c r="CP87" s="5" t="s">
        <v>220</v>
      </c>
      <c r="CQ87" s="5">
        <v>1538</v>
      </c>
      <c r="CR87" s="5">
        <v>2103</v>
      </c>
      <c r="CS87" s="5">
        <v>3699</v>
      </c>
      <c r="CT87" s="5">
        <v>921</v>
      </c>
      <c r="CU87" s="5" t="s">
        <v>220</v>
      </c>
      <c r="CV87" s="5" t="s">
        <v>220</v>
      </c>
      <c r="CW87" s="5" t="s">
        <v>220</v>
      </c>
      <c r="CX87" s="5" t="s">
        <v>220</v>
      </c>
      <c r="CY87" s="5" t="s">
        <v>220</v>
      </c>
      <c r="CZ87" s="5" t="s">
        <v>220</v>
      </c>
      <c r="DA87" s="5" t="s">
        <v>220</v>
      </c>
      <c r="DB87" s="5" t="s">
        <v>220</v>
      </c>
      <c r="DC87" s="5" t="s">
        <v>220</v>
      </c>
      <c r="DD87" s="5" t="s">
        <v>220</v>
      </c>
      <c r="DE87" s="5" t="s">
        <v>220</v>
      </c>
      <c r="DF87" s="5" t="s">
        <v>220</v>
      </c>
      <c r="DG87" s="5" t="s">
        <v>220</v>
      </c>
      <c r="DH87" s="5" t="s">
        <v>220</v>
      </c>
      <c r="DI87" s="5" t="s">
        <v>220</v>
      </c>
      <c r="DJ87" s="5" t="s">
        <v>220</v>
      </c>
      <c r="DK87" s="5" t="s">
        <v>220</v>
      </c>
      <c r="DL87" s="5" t="s">
        <v>220</v>
      </c>
      <c r="DM87" s="5" t="s">
        <v>220</v>
      </c>
      <c r="DN87" s="5" t="s">
        <v>220</v>
      </c>
      <c r="DO87" s="5" t="s">
        <v>220</v>
      </c>
      <c r="DP87" s="5" t="s">
        <v>220</v>
      </c>
      <c r="DQ87" s="5" t="s">
        <v>220</v>
      </c>
      <c r="DR87" s="5" t="s">
        <v>220</v>
      </c>
      <c r="DS87" s="5" t="s">
        <v>220</v>
      </c>
      <c r="DT87" s="5" t="s">
        <v>220</v>
      </c>
      <c r="DU87" s="5" t="s">
        <v>220</v>
      </c>
      <c r="DV87" s="5" t="s">
        <v>220</v>
      </c>
      <c r="DW87" s="5">
        <v>13461</v>
      </c>
      <c r="DX87" s="5">
        <v>13024</v>
      </c>
      <c r="DY87" s="5">
        <v>9380</v>
      </c>
      <c r="DZ87" s="5">
        <v>8760</v>
      </c>
      <c r="EA87" s="5" t="s">
        <v>220</v>
      </c>
      <c r="EB87" s="5" t="s">
        <v>220</v>
      </c>
      <c r="EC87" s="5" t="s">
        <v>220</v>
      </c>
      <c r="ED87" s="5" t="s">
        <v>220</v>
      </c>
      <c r="EE87" s="5" t="s">
        <v>220</v>
      </c>
      <c r="EF87" s="5" t="s">
        <v>220</v>
      </c>
      <c r="EG87" s="5" t="s">
        <v>220</v>
      </c>
      <c r="EH87" s="5" t="s">
        <v>220</v>
      </c>
      <c r="EI87" s="5" t="s">
        <v>220</v>
      </c>
      <c r="EJ87" s="5" t="s">
        <v>220</v>
      </c>
      <c r="EK87" s="5" t="s">
        <v>220</v>
      </c>
      <c r="EL87" s="5" t="s">
        <v>220</v>
      </c>
      <c r="EM87" s="5" t="s">
        <v>220</v>
      </c>
      <c r="EN87" s="5" t="s">
        <v>220</v>
      </c>
      <c r="EO87" s="5" t="s">
        <v>220</v>
      </c>
      <c r="EP87" s="5" t="s">
        <v>220</v>
      </c>
      <c r="EQ87" s="5" t="s">
        <v>220</v>
      </c>
      <c r="ER87" s="5" t="s">
        <v>220</v>
      </c>
      <c r="ES87" s="5" t="s">
        <v>220</v>
      </c>
      <c r="ET87" s="5" t="s">
        <v>220</v>
      </c>
      <c r="EU87" s="5" t="s">
        <v>220</v>
      </c>
      <c r="EV87" s="5" t="s">
        <v>220</v>
      </c>
      <c r="EW87" s="5" t="s">
        <v>220</v>
      </c>
      <c r="EX87" s="5" t="s">
        <v>220</v>
      </c>
      <c r="EY87" s="5" t="s">
        <v>220</v>
      </c>
      <c r="EZ87" s="5" t="s">
        <v>220</v>
      </c>
      <c r="FA87" s="5" t="s">
        <v>220</v>
      </c>
      <c r="FB87" s="5" t="s">
        <v>220</v>
      </c>
      <c r="FC87" s="5">
        <v>4068</v>
      </c>
      <c r="FD87" s="5">
        <v>3248</v>
      </c>
      <c r="FE87" s="5">
        <v>1778</v>
      </c>
      <c r="FF87" s="5">
        <v>1963</v>
      </c>
      <c r="FG87" s="5" t="s">
        <v>220</v>
      </c>
      <c r="FH87" s="5" t="s">
        <v>220</v>
      </c>
      <c r="FI87" s="5" t="s">
        <v>220</v>
      </c>
      <c r="FJ87" s="5" t="s">
        <v>220</v>
      </c>
      <c r="FK87" s="5" t="s">
        <v>220</v>
      </c>
      <c r="FL87" s="5" t="s">
        <v>220</v>
      </c>
      <c r="FM87" s="5" t="s">
        <v>220</v>
      </c>
      <c r="FN87" s="5" t="s">
        <v>220</v>
      </c>
      <c r="FO87" s="5" t="s">
        <v>220</v>
      </c>
      <c r="FP87" s="5" t="s">
        <v>220</v>
      </c>
      <c r="FQ87" s="5" t="s">
        <v>220</v>
      </c>
      <c r="FR87" s="5" t="s">
        <v>220</v>
      </c>
      <c r="FS87" s="5" t="s">
        <v>220</v>
      </c>
      <c r="FT87" s="5" t="s">
        <v>220</v>
      </c>
      <c r="FU87" s="5" t="s">
        <v>220</v>
      </c>
      <c r="FV87" s="5" t="s">
        <v>220</v>
      </c>
      <c r="FW87" s="5" t="s">
        <v>220</v>
      </c>
      <c r="FX87" s="5" t="s">
        <v>220</v>
      </c>
      <c r="FY87" s="5" t="s">
        <v>220</v>
      </c>
      <c r="FZ87" s="5" t="s">
        <v>220</v>
      </c>
      <c r="GA87" s="5" t="s">
        <v>220</v>
      </c>
      <c r="GB87" s="5" t="s">
        <v>220</v>
      </c>
      <c r="GC87" s="5" t="s">
        <v>220</v>
      </c>
      <c r="GD87" s="5" t="s">
        <v>220</v>
      </c>
      <c r="GE87" s="5" t="s">
        <v>220</v>
      </c>
      <c r="GF87" s="5" t="s">
        <v>220</v>
      </c>
      <c r="GG87" s="5" t="s">
        <v>220</v>
      </c>
      <c r="GH87" s="5" t="s">
        <v>220</v>
      </c>
      <c r="GI87" s="5" t="s">
        <v>220</v>
      </c>
      <c r="GJ87" s="5" t="s">
        <v>220</v>
      </c>
      <c r="GK87" s="5" t="s">
        <v>220</v>
      </c>
      <c r="GL87" s="5" t="s">
        <v>220</v>
      </c>
      <c r="GM87" s="5" t="s">
        <v>220</v>
      </c>
      <c r="GN87" s="5" t="s">
        <v>220</v>
      </c>
      <c r="GO87" s="5" t="s">
        <v>220</v>
      </c>
      <c r="GP87" s="5" t="s">
        <v>220</v>
      </c>
      <c r="GQ87" s="5" t="s">
        <v>220</v>
      </c>
      <c r="GR87" s="5" t="s">
        <v>220</v>
      </c>
      <c r="GS87" s="5" t="s">
        <v>220</v>
      </c>
      <c r="GT87" s="5" t="s">
        <v>220</v>
      </c>
      <c r="GU87" s="5" t="s">
        <v>220</v>
      </c>
      <c r="GV87" s="5" t="s">
        <v>220</v>
      </c>
      <c r="GW87" s="5" t="s">
        <v>220</v>
      </c>
      <c r="GX87" s="5" t="s">
        <v>220</v>
      </c>
      <c r="GY87" s="5" t="s">
        <v>220</v>
      </c>
      <c r="GZ87" s="5" t="s">
        <v>220</v>
      </c>
      <c r="HA87" s="5" t="s">
        <v>220</v>
      </c>
      <c r="HB87" s="5" t="s">
        <v>220</v>
      </c>
      <c r="HC87" s="5" t="s">
        <v>220</v>
      </c>
      <c r="HD87" s="5" t="s">
        <v>220</v>
      </c>
      <c r="HE87" s="5" t="s">
        <v>220</v>
      </c>
      <c r="HF87" s="5" t="s">
        <v>220</v>
      </c>
      <c r="HG87" s="5" t="s">
        <v>220</v>
      </c>
      <c r="HH87" s="5" t="s">
        <v>220</v>
      </c>
      <c r="HI87" s="5" t="s">
        <v>220</v>
      </c>
      <c r="HJ87" s="5" t="s">
        <v>220</v>
      </c>
      <c r="HK87" s="5" t="s">
        <v>220</v>
      </c>
      <c r="HL87" s="5" t="s">
        <v>220</v>
      </c>
      <c r="HM87" s="5" t="s">
        <v>220</v>
      </c>
      <c r="HN87" s="5" t="s">
        <v>220</v>
      </c>
      <c r="HO87" s="5">
        <v>23304</v>
      </c>
      <c r="HP87" s="5">
        <v>22680</v>
      </c>
      <c r="HQ87" s="5">
        <v>18596</v>
      </c>
      <c r="HR87" s="5">
        <v>20888</v>
      </c>
      <c r="HS87" s="5" t="s">
        <v>220</v>
      </c>
      <c r="HT87" s="5" t="s">
        <v>220</v>
      </c>
      <c r="HU87" s="5" t="s">
        <v>220</v>
      </c>
      <c r="HV87" s="5" t="s">
        <v>220</v>
      </c>
      <c r="HW87" s="5" t="s">
        <v>220</v>
      </c>
      <c r="HX87" s="5" t="s">
        <v>220</v>
      </c>
      <c r="HY87" s="5" t="s">
        <v>220</v>
      </c>
      <c r="HZ87" s="5" t="s">
        <v>220</v>
      </c>
      <c r="IA87" s="5" t="s">
        <v>220</v>
      </c>
      <c r="IB87" s="5" t="s">
        <v>220</v>
      </c>
      <c r="IC87" s="5" t="s">
        <v>220</v>
      </c>
      <c r="ID87" s="5" t="s">
        <v>220</v>
      </c>
      <c r="IE87" s="5" t="s">
        <v>220</v>
      </c>
      <c r="IF87" s="5" t="s">
        <v>220</v>
      </c>
      <c r="IG87" s="5" t="s">
        <v>220</v>
      </c>
      <c r="IH87" s="5" t="s">
        <v>220</v>
      </c>
      <c r="II87" s="5" t="s">
        <v>220</v>
      </c>
      <c r="IJ87" s="5" t="s">
        <v>220</v>
      </c>
      <c r="IK87" s="5" t="s">
        <v>220</v>
      </c>
      <c r="IL87" s="5" t="s">
        <v>220</v>
      </c>
      <c r="IM87" s="5" t="s">
        <v>220</v>
      </c>
      <c r="IN87" s="5" t="s">
        <v>220</v>
      </c>
      <c r="IO87" s="5" t="s">
        <v>220</v>
      </c>
      <c r="IP87" s="5" t="s">
        <v>220</v>
      </c>
      <c r="IQ87" s="5" t="s">
        <v>220</v>
      </c>
      <c r="IR87" s="5" t="s">
        <v>220</v>
      </c>
      <c r="IS87" s="5" t="s">
        <v>220</v>
      </c>
      <c r="IT87" s="5" t="s">
        <v>220</v>
      </c>
      <c r="IU87" s="5">
        <v>85504</v>
      </c>
      <c r="IV87" s="5">
        <v>71317</v>
      </c>
      <c r="IW87" s="5">
        <v>75427</v>
      </c>
      <c r="IX87" s="5">
        <v>61598</v>
      </c>
      <c r="IY87" s="5" t="s">
        <v>220</v>
      </c>
      <c r="IZ87" s="5" t="s">
        <v>220</v>
      </c>
      <c r="JA87" s="5" t="s">
        <v>220</v>
      </c>
      <c r="JB87" s="5" t="s">
        <v>220</v>
      </c>
      <c r="JC87" s="5" t="s">
        <v>220</v>
      </c>
      <c r="JD87" s="5" t="s">
        <v>220</v>
      </c>
      <c r="JE87" s="5" t="s">
        <v>220</v>
      </c>
      <c r="JF87" s="5" t="s">
        <v>220</v>
      </c>
      <c r="JG87" s="5" t="s">
        <v>220</v>
      </c>
      <c r="JH87" s="5" t="s">
        <v>220</v>
      </c>
      <c r="JI87" s="5" t="s">
        <v>220</v>
      </c>
      <c r="JJ87" s="5" t="s">
        <v>220</v>
      </c>
      <c r="JK87" s="5" t="s">
        <v>220</v>
      </c>
      <c r="JL87" s="5" t="s">
        <v>220</v>
      </c>
      <c r="JM87" s="5" t="s">
        <v>220</v>
      </c>
      <c r="JN87" s="5" t="s">
        <v>220</v>
      </c>
      <c r="JO87" s="5" t="s">
        <v>220</v>
      </c>
      <c r="JP87" s="5" t="s">
        <v>220</v>
      </c>
      <c r="JQ87" s="5" t="s">
        <v>220</v>
      </c>
      <c r="JR87" s="5" t="s">
        <v>220</v>
      </c>
      <c r="JS87" s="5" t="s">
        <v>220</v>
      </c>
      <c r="JT87" s="5" t="s">
        <v>220</v>
      </c>
      <c r="JU87" s="5" t="s">
        <v>220</v>
      </c>
      <c r="JV87" s="5" t="s">
        <v>220</v>
      </c>
      <c r="JW87" s="5" t="s">
        <v>220</v>
      </c>
      <c r="JX87" s="5" t="s">
        <v>220</v>
      </c>
      <c r="JY87" s="5" t="s">
        <v>220</v>
      </c>
      <c r="JZ87" s="5" t="s">
        <v>220</v>
      </c>
      <c r="KA87" s="5">
        <v>10841</v>
      </c>
      <c r="KB87" s="5">
        <v>8993</v>
      </c>
      <c r="KC87" s="5">
        <v>7685</v>
      </c>
      <c r="KD87" s="5">
        <v>6902</v>
      </c>
      <c r="KE87" s="5" t="s">
        <v>220</v>
      </c>
      <c r="KF87" s="5" t="s">
        <v>220</v>
      </c>
      <c r="KG87" s="5" t="s">
        <v>220</v>
      </c>
      <c r="KH87" s="5" t="s">
        <v>220</v>
      </c>
      <c r="KI87" s="5" t="s">
        <v>220</v>
      </c>
      <c r="KJ87" s="5" t="s">
        <v>220</v>
      </c>
      <c r="KK87" s="5" t="s">
        <v>220</v>
      </c>
      <c r="KL87" s="5" t="s">
        <v>220</v>
      </c>
      <c r="KM87" s="5" t="s">
        <v>220</v>
      </c>
      <c r="KN87" s="5" t="s">
        <v>220</v>
      </c>
      <c r="KO87" s="5" t="s">
        <v>220</v>
      </c>
      <c r="KP87" s="5" t="s">
        <v>220</v>
      </c>
      <c r="KQ87" s="5" t="s">
        <v>220</v>
      </c>
      <c r="KR87" s="5" t="s">
        <v>220</v>
      </c>
      <c r="KS87" s="5" t="s">
        <v>220</v>
      </c>
      <c r="KT87" s="5" t="s">
        <v>220</v>
      </c>
      <c r="KU87" s="5" t="s">
        <v>220</v>
      </c>
      <c r="KV87" s="5" t="s">
        <v>220</v>
      </c>
      <c r="KW87" s="5" t="s">
        <v>220</v>
      </c>
      <c r="KX87" s="5" t="s">
        <v>220</v>
      </c>
      <c r="KY87" s="5" t="s">
        <v>220</v>
      </c>
      <c r="KZ87" s="5" t="s">
        <v>220</v>
      </c>
      <c r="LA87" s="5" t="s">
        <v>220</v>
      </c>
      <c r="LB87" s="5" t="s">
        <v>220</v>
      </c>
      <c r="LC87" s="5" t="s">
        <v>220</v>
      </c>
      <c r="LD87" s="5" t="s">
        <v>220</v>
      </c>
      <c r="LE87" s="5" t="s">
        <v>220</v>
      </c>
      <c r="LF87" s="5" t="s">
        <v>220</v>
      </c>
      <c r="LG87" s="5">
        <v>1640</v>
      </c>
      <c r="LH87" s="5">
        <v>1944</v>
      </c>
      <c r="LI87" s="5">
        <v>1568</v>
      </c>
      <c r="LJ87" s="5">
        <v>1680</v>
      </c>
      <c r="LK87" s="5" t="s">
        <v>220</v>
      </c>
      <c r="LL87" s="5" t="s">
        <v>220</v>
      </c>
      <c r="LM87" s="5" t="s">
        <v>220</v>
      </c>
      <c r="LN87" s="5" t="s">
        <v>220</v>
      </c>
      <c r="LO87" s="5" t="s">
        <v>220</v>
      </c>
      <c r="LP87" s="5" t="s">
        <v>220</v>
      </c>
      <c r="LQ87" s="5" t="s">
        <v>220</v>
      </c>
      <c r="LR87" s="5" t="s">
        <v>220</v>
      </c>
      <c r="LS87" s="5" t="s">
        <v>220</v>
      </c>
      <c r="LT87" s="5" t="s">
        <v>220</v>
      </c>
      <c r="LU87" s="5" t="s">
        <v>220</v>
      </c>
      <c r="LV87" s="5" t="s">
        <v>220</v>
      </c>
      <c r="LW87" s="5" t="s">
        <v>220</v>
      </c>
      <c r="LX87" s="5" t="s">
        <v>220</v>
      </c>
      <c r="LY87" s="5" t="s">
        <v>220</v>
      </c>
      <c r="LZ87" s="5" t="s">
        <v>220</v>
      </c>
      <c r="MA87" s="5" t="s">
        <v>220</v>
      </c>
      <c r="MB87" s="5" t="s">
        <v>220</v>
      </c>
      <c r="MC87" s="5" t="s">
        <v>220</v>
      </c>
      <c r="MD87" s="5" t="s">
        <v>220</v>
      </c>
      <c r="ME87" s="5" t="s">
        <v>220</v>
      </c>
      <c r="MF87" s="5" t="s">
        <v>220</v>
      </c>
      <c r="MG87" s="5" t="s">
        <v>220</v>
      </c>
      <c r="MH87" s="5" t="s">
        <v>220</v>
      </c>
      <c r="MI87" s="5" t="s">
        <v>220</v>
      </c>
      <c r="MJ87" s="5" t="s">
        <v>220</v>
      </c>
      <c r="MK87" s="5" t="s">
        <v>220</v>
      </c>
      <c r="ML87" s="5" t="s">
        <v>220</v>
      </c>
      <c r="MM87" s="5">
        <v>962</v>
      </c>
      <c r="MN87" s="5">
        <v>908</v>
      </c>
      <c r="MO87" s="5">
        <v>716</v>
      </c>
      <c r="MP87" s="5">
        <v>977</v>
      </c>
      <c r="MQ87" s="5" t="s">
        <v>220</v>
      </c>
      <c r="MR87" s="5" t="s">
        <v>220</v>
      </c>
      <c r="MS87" s="5" t="s">
        <v>220</v>
      </c>
      <c r="MT87" s="5" t="s">
        <v>220</v>
      </c>
      <c r="MU87" s="5" t="s">
        <v>220</v>
      </c>
      <c r="MV87" s="5" t="s">
        <v>220</v>
      </c>
      <c r="MW87" s="5" t="s">
        <v>220</v>
      </c>
      <c r="MX87" s="5" t="s">
        <v>220</v>
      </c>
      <c r="MY87" s="5" t="s">
        <v>220</v>
      </c>
      <c r="MZ87" s="5" t="s">
        <v>220</v>
      </c>
      <c r="NA87" s="5" t="s">
        <v>220</v>
      </c>
      <c r="NB87" s="5" t="s">
        <v>220</v>
      </c>
      <c r="NC87" s="5" t="s">
        <v>220</v>
      </c>
      <c r="ND87" s="5" t="s">
        <v>220</v>
      </c>
      <c r="NE87" s="5" t="s">
        <v>220</v>
      </c>
      <c r="NF87" s="5" t="s">
        <v>220</v>
      </c>
      <c r="NG87" s="5" t="s">
        <v>220</v>
      </c>
      <c r="NH87" s="5" t="s">
        <v>220</v>
      </c>
      <c r="NI87" s="5" t="s">
        <v>220</v>
      </c>
      <c r="NJ87" s="5" t="s">
        <v>220</v>
      </c>
      <c r="NK87" s="5" t="s">
        <v>220</v>
      </c>
      <c r="NL87" s="5" t="s">
        <v>220</v>
      </c>
      <c r="NM87" s="5" t="s">
        <v>220</v>
      </c>
      <c r="NN87" s="5" t="s">
        <v>220</v>
      </c>
      <c r="NO87" s="5" t="s">
        <v>220</v>
      </c>
      <c r="NP87" s="5" t="s">
        <v>220</v>
      </c>
      <c r="NQ87" s="5" t="s">
        <v>220</v>
      </c>
      <c r="NR87" s="5" t="s">
        <v>220</v>
      </c>
      <c r="NS87" s="5" t="s">
        <v>220</v>
      </c>
      <c r="NT87" s="5" t="s">
        <v>220</v>
      </c>
      <c r="NU87" s="5" t="s">
        <v>220</v>
      </c>
      <c r="NV87" s="5" t="s">
        <v>220</v>
      </c>
      <c r="NW87" s="5" t="s">
        <v>220</v>
      </c>
      <c r="NX87" s="5" t="s">
        <v>220</v>
      </c>
      <c r="NY87" s="5" t="s">
        <v>220</v>
      </c>
      <c r="NZ87" s="5" t="s">
        <v>220</v>
      </c>
      <c r="OA87" s="5" t="s">
        <v>220</v>
      </c>
      <c r="OB87" s="5" t="s">
        <v>220</v>
      </c>
      <c r="OC87" s="5" t="s">
        <v>220</v>
      </c>
      <c r="OD87" s="5" t="s">
        <v>220</v>
      </c>
      <c r="OE87" s="5" t="s">
        <v>220</v>
      </c>
      <c r="OF87" s="5" t="s">
        <v>220</v>
      </c>
      <c r="OG87" s="5" t="s">
        <v>220</v>
      </c>
      <c r="OH87" s="5" t="s">
        <v>220</v>
      </c>
      <c r="OI87" s="5" t="s">
        <v>220</v>
      </c>
      <c r="OJ87" s="5" t="s">
        <v>220</v>
      </c>
      <c r="OK87" s="5" t="s">
        <v>220</v>
      </c>
      <c r="OL87" s="5" t="s">
        <v>220</v>
      </c>
      <c r="OM87" s="5" t="s">
        <v>220</v>
      </c>
      <c r="ON87" s="5" t="s">
        <v>220</v>
      </c>
      <c r="OO87" s="5" t="s">
        <v>220</v>
      </c>
      <c r="OP87" s="5" t="s">
        <v>220</v>
      </c>
      <c r="OQ87" s="5" t="s">
        <v>220</v>
      </c>
      <c r="OR87" s="5" t="s">
        <v>220</v>
      </c>
      <c r="OS87" s="5" t="s">
        <v>220</v>
      </c>
      <c r="OT87" s="5" t="s">
        <v>220</v>
      </c>
      <c r="OU87" s="5" t="s">
        <v>220</v>
      </c>
      <c r="OV87" s="5" t="s">
        <v>220</v>
      </c>
      <c r="OW87" s="5" t="s">
        <v>220</v>
      </c>
      <c r="OX87" s="5" t="s">
        <v>220</v>
      </c>
      <c r="OY87" s="5" t="s">
        <v>220</v>
      </c>
      <c r="OZ87" s="5" t="s">
        <v>220</v>
      </c>
      <c r="PA87" s="5" t="s">
        <v>220</v>
      </c>
      <c r="PB87" s="5" t="s">
        <v>220</v>
      </c>
      <c r="PC87" s="5" t="s">
        <v>220</v>
      </c>
      <c r="PD87" s="5" t="s">
        <v>220</v>
      </c>
      <c r="PE87" s="5" t="s">
        <v>220</v>
      </c>
      <c r="PF87" s="5" t="s">
        <v>220</v>
      </c>
      <c r="PG87" s="5" t="s">
        <v>220</v>
      </c>
      <c r="PH87" s="5" t="s">
        <v>220</v>
      </c>
      <c r="PI87" s="5" t="s">
        <v>220</v>
      </c>
      <c r="PJ87" s="5" t="s">
        <v>220</v>
      </c>
      <c r="PK87" s="5" t="s">
        <v>220</v>
      </c>
      <c r="PL87" s="5" t="s">
        <v>220</v>
      </c>
      <c r="PM87" s="5" t="s">
        <v>220</v>
      </c>
      <c r="PN87" s="5" t="s">
        <v>220</v>
      </c>
      <c r="PO87" s="5" t="s">
        <v>220</v>
      </c>
      <c r="PP87" s="5" t="s">
        <v>220</v>
      </c>
      <c r="PQ87" s="5" t="s">
        <v>220</v>
      </c>
      <c r="PR87" s="5" t="s">
        <v>220</v>
      </c>
      <c r="PS87" s="5" t="s">
        <v>220</v>
      </c>
      <c r="PT87" s="5" t="s">
        <v>220</v>
      </c>
      <c r="PU87" s="5" t="s">
        <v>220</v>
      </c>
      <c r="PV87" s="5" t="s">
        <v>220</v>
      </c>
      <c r="PW87" s="5" t="s">
        <v>220</v>
      </c>
      <c r="PX87" s="5" t="s">
        <v>220</v>
      </c>
      <c r="PY87" s="5" t="s">
        <v>220</v>
      </c>
      <c r="PZ87" s="5" t="s">
        <v>220</v>
      </c>
      <c r="QA87" s="5" t="s">
        <v>220</v>
      </c>
      <c r="QB87" s="5" t="s">
        <v>220</v>
      </c>
      <c r="QC87" s="5" t="s">
        <v>220</v>
      </c>
      <c r="QD87" s="5" t="s">
        <v>220</v>
      </c>
      <c r="QE87" s="5">
        <v>5541</v>
      </c>
      <c r="QF87" s="5">
        <v>5611</v>
      </c>
      <c r="QG87" s="5">
        <v>4968</v>
      </c>
      <c r="QH87" s="5">
        <v>4341</v>
      </c>
      <c r="QI87" s="5" t="s">
        <v>220</v>
      </c>
      <c r="QJ87" s="5" t="s">
        <v>220</v>
      </c>
      <c r="QK87" s="5" t="s">
        <v>220</v>
      </c>
      <c r="QL87" s="5" t="s">
        <v>220</v>
      </c>
      <c r="QM87" s="5" t="s">
        <v>220</v>
      </c>
      <c r="QN87" s="5" t="s">
        <v>220</v>
      </c>
      <c r="QO87" s="5" t="s">
        <v>220</v>
      </c>
      <c r="QP87" s="5" t="s">
        <v>220</v>
      </c>
      <c r="QQ87" s="5" t="s">
        <v>220</v>
      </c>
      <c r="QR87" s="5" t="s">
        <v>220</v>
      </c>
      <c r="QS87" s="5" t="s">
        <v>220</v>
      </c>
      <c r="QT87" s="5" t="s">
        <v>220</v>
      </c>
      <c r="QU87" s="5" t="s">
        <v>220</v>
      </c>
      <c r="QV87" s="5" t="s">
        <v>220</v>
      </c>
      <c r="QW87" s="5" t="s">
        <v>220</v>
      </c>
      <c r="QX87" s="5" t="s">
        <v>220</v>
      </c>
      <c r="QY87" s="5" t="s">
        <v>220</v>
      </c>
      <c r="QZ87" s="5" t="s">
        <v>220</v>
      </c>
      <c r="RA87" s="5" t="s">
        <v>220</v>
      </c>
      <c r="RB87" s="5" t="s">
        <v>220</v>
      </c>
      <c r="RC87" s="5" t="s">
        <v>220</v>
      </c>
      <c r="RD87" s="5" t="s">
        <v>220</v>
      </c>
      <c r="RE87" s="5" t="s">
        <v>220</v>
      </c>
      <c r="RF87" s="5" t="s">
        <v>220</v>
      </c>
      <c r="RG87" s="5" t="s">
        <v>220</v>
      </c>
      <c r="RH87" s="5" t="s">
        <v>220</v>
      </c>
      <c r="RI87" s="5" t="s">
        <v>220</v>
      </c>
      <c r="RJ87" s="5" t="s">
        <v>220</v>
      </c>
      <c r="RK87" s="5">
        <v>5129</v>
      </c>
      <c r="RL87" s="5">
        <v>5216</v>
      </c>
      <c r="RM87" s="5">
        <v>4695</v>
      </c>
      <c r="RN87" s="5">
        <v>4412</v>
      </c>
      <c r="RO87" s="5" t="s">
        <v>220</v>
      </c>
      <c r="RP87" s="5" t="s">
        <v>220</v>
      </c>
      <c r="RQ87" s="5" t="s">
        <v>220</v>
      </c>
      <c r="RR87" s="5" t="s">
        <v>220</v>
      </c>
      <c r="RS87" s="5" t="s">
        <v>220</v>
      </c>
      <c r="RT87" s="5" t="s">
        <v>220</v>
      </c>
      <c r="RU87" s="5" t="s">
        <v>220</v>
      </c>
      <c r="RV87" s="5" t="s">
        <v>220</v>
      </c>
      <c r="RW87" s="5" t="s">
        <v>220</v>
      </c>
      <c r="RX87" s="5" t="s">
        <v>220</v>
      </c>
      <c r="RY87" s="5" t="s">
        <v>220</v>
      </c>
      <c r="RZ87" s="5" t="s">
        <v>220</v>
      </c>
      <c r="SA87" s="5" t="s">
        <v>220</v>
      </c>
      <c r="SB87" s="5" t="s">
        <v>220</v>
      </c>
      <c r="SC87" s="5" t="s">
        <v>220</v>
      </c>
      <c r="SD87" s="5" t="s">
        <v>220</v>
      </c>
      <c r="SE87" s="5" t="s">
        <v>220</v>
      </c>
      <c r="SF87" s="5" t="s">
        <v>220</v>
      </c>
      <c r="SG87" s="5" t="s">
        <v>220</v>
      </c>
      <c r="SH87" s="5" t="s">
        <v>220</v>
      </c>
      <c r="SI87" s="5" t="s">
        <v>220</v>
      </c>
      <c r="SJ87" s="5" t="s">
        <v>220</v>
      </c>
      <c r="SK87" s="5" t="s">
        <v>220</v>
      </c>
      <c r="SL87" s="5" t="s">
        <v>220</v>
      </c>
      <c r="SM87" s="5" t="s">
        <v>220</v>
      </c>
      <c r="SN87" s="5" t="s">
        <v>220</v>
      </c>
      <c r="SO87" s="5" t="s">
        <v>220</v>
      </c>
      <c r="SP87" s="5" t="s">
        <v>220</v>
      </c>
      <c r="SQ87" s="5">
        <v>4477</v>
      </c>
      <c r="SR87" s="5">
        <v>3902</v>
      </c>
      <c r="SS87" s="5">
        <v>3772</v>
      </c>
      <c r="ST87" s="5">
        <v>4160</v>
      </c>
      <c r="SU87" s="5" t="s">
        <v>220</v>
      </c>
      <c r="SV87" s="5" t="s">
        <v>220</v>
      </c>
      <c r="SW87" s="5" t="s">
        <v>220</v>
      </c>
      <c r="SX87" s="5" t="s">
        <v>220</v>
      </c>
      <c r="SY87" s="5" t="s">
        <v>220</v>
      </c>
      <c r="SZ87" s="5" t="s">
        <v>220</v>
      </c>
      <c r="TA87" s="5" t="s">
        <v>220</v>
      </c>
      <c r="TB87" s="5" t="s">
        <v>220</v>
      </c>
      <c r="TC87" s="5" t="s">
        <v>220</v>
      </c>
      <c r="TD87" s="5" t="s">
        <v>220</v>
      </c>
      <c r="TE87" s="5" t="s">
        <v>220</v>
      </c>
      <c r="TF87" s="5" t="s">
        <v>220</v>
      </c>
      <c r="TG87" s="5" t="s">
        <v>220</v>
      </c>
      <c r="TH87" s="5" t="s">
        <v>220</v>
      </c>
      <c r="TI87" s="5" t="s">
        <v>220</v>
      </c>
      <c r="TJ87" s="5" t="s">
        <v>220</v>
      </c>
      <c r="TK87" s="5" t="s">
        <v>220</v>
      </c>
      <c r="TL87" s="5" t="s">
        <v>220</v>
      </c>
      <c r="TM87" s="5" t="s">
        <v>220</v>
      </c>
      <c r="TN87" s="5" t="s">
        <v>220</v>
      </c>
      <c r="TO87" s="5" t="s">
        <v>220</v>
      </c>
      <c r="TP87" s="5" t="s">
        <v>220</v>
      </c>
      <c r="TQ87" s="5" t="s">
        <v>220</v>
      </c>
      <c r="TR87" s="5" t="s">
        <v>220</v>
      </c>
      <c r="TS87" s="5" t="s">
        <v>220</v>
      </c>
      <c r="TT87" s="5" t="s">
        <v>220</v>
      </c>
      <c r="TU87" s="5" t="s">
        <v>220</v>
      </c>
      <c r="TV87" s="5" t="s">
        <v>220</v>
      </c>
      <c r="TW87" s="5">
        <v>1014</v>
      </c>
      <c r="TX87" s="5">
        <v>781</v>
      </c>
      <c r="TY87" s="5">
        <v>613</v>
      </c>
      <c r="TZ87" s="5">
        <v>865</v>
      </c>
      <c r="UA87" s="5" t="s">
        <v>220</v>
      </c>
      <c r="UB87" s="5" t="s">
        <v>220</v>
      </c>
      <c r="UC87" s="5" t="s">
        <v>220</v>
      </c>
      <c r="UD87" s="5" t="s">
        <v>220</v>
      </c>
      <c r="UE87" s="5" t="s">
        <v>220</v>
      </c>
      <c r="UF87" s="5" t="s">
        <v>220</v>
      </c>
      <c r="UG87" s="5" t="s">
        <v>220</v>
      </c>
      <c r="UH87" s="5" t="s">
        <v>220</v>
      </c>
      <c r="UI87" s="5" t="s">
        <v>220</v>
      </c>
      <c r="UJ87" s="5" t="s">
        <v>220</v>
      </c>
      <c r="UK87" s="5" t="s">
        <v>220</v>
      </c>
      <c r="UL87" s="5" t="s">
        <v>220</v>
      </c>
      <c r="UM87" s="5" t="s">
        <v>220</v>
      </c>
      <c r="UN87" s="5" t="s">
        <v>220</v>
      </c>
      <c r="UO87" s="5" t="s">
        <v>220</v>
      </c>
      <c r="UP87" s="5" t="s">
        <v>220</v>
      </c>
      <c r="UQ87" s="5" t="s">
        <v>220</v>
      </c>
      <c r="UR87" s="5" t="s">
        <v>220</v>
      </c>
      <c r="US87" s="5" t="s">
        <v>220</v>
      </c>
      <c r="UT87" s="5" t="s">
        <v>220</v>
      </c>
      <c r="UU87" s="5" t="s">
        <v>220</v>
      </c>
      <c r="UV87" s="5" t="s">
        <v>220</v>
      </c>
      <c r="UW87" s="5" t="s">
        <v>220</v>
      </c>
      <c r="UX87" s="5" t="s">
        <v>220</v>
      </c>
      <c r="UY87" s="5" t="s">
        <v>220</v>
      </c>
      <c r="UZ87" s="5" t="s">
        <v>220</v>
      </c>
      <c r="VA87" s="5" t="s">
        <v>220</v>
      </c>
      <c r="VB87" s="5" t="s">
        <v>220</v>
      </c>
      <c r="VC87" s="5">
        <v>1350</v>
      </c>
      <c r="VD87" s="5">
        <v>1301</v>
      </c>
      <c r="VE87" s="5">
        <v>1177</v>
      </c>
      <c r="VF87" s="5">
        <v>614</v>
      </c>
      <c r="VG87" s="5" t="s">
        <v>220</v>
      </c>
      <c r="VH87" s="5" t="s">
        <v>220</v>
      </c>
      <c r="VI87" s="5" t="s">
        <v>220</v>
      </c>
      <c r="VJ87" s="5" t="s">
        <v>220</v>
      </c>
      <c r="VK87" s="5" t="s">
        <v>220</v>
      </c>
      <c r="VL87" s="5" t="s">
        <v>220</v>
      </c>
      <c r="VM87" s="5" t="s">
        <v>220</v>
      </c>
      <c r="VN87" s="5" t="s">
        <v>220</v>
      </c>
      <c r="VO87" s="5" t="s">
        <v>220</v>
      </c>
      <c r="VP87" s="5" t="s">
        <v>220</v>
      </c>
      <c r="VQ87" s="5" t="s">
        <v>220</v>
      </c>
      <c r="VR87" s="5" t="s">
        <v>220</v>
      </c>
      <c r="VS87" s="5" t="s">
        <v>220</v>
      </c>
      <c r="VT87" s="5" t="s">
        <v>220</v>
      </c>
      <c r="VU87" s="5" t="s">
        <v>220</v>
      </c>
      <c r="VV87" s="5" t="s">
        <v>220</v>
      </c>
      <c r="VW87" s="5" t="s">
        <v>220</v>
      </c>
      <c r="VX87" s="5" t="s">
        <v>220</v>
      </c>
      <c r="VY87" s="5" t="s">
        <v>220</v>
      </c>
      <c r="VZ87" s="5" t="s">
        <v>220</v>
      </c>
      <c r="WA87" s="5" t="s">
        <v>220</v>
      </c>
      <c r="WB87" s="5" t="s">
        <v>220</v>
      </c>
      <c r="WC87" s="5" t="s">
        <v>220</v>
      </c>
      <c r="WD87" s="5" t="s">
        <v>220</v>
      </c>
      <c r="WE87" s="5" t="s">
        <v>220</v>
      </c>
      <c r="WF87" s="5" t="s">
        <v>220</v>
      </c>
      <c r="WG87" s="5" t="s">
        <v>220</v>
      </c>
      <c r="WH87" s="5" t="s">
        <v>220</v>
      </c>
      <c r="WI87" s="5">
        <v>21099</v>
      </c>
      <c r="WJ87" s="5">
        <v>20326</v>
      </c>
      <c r="WK87" s="5">
        <v>18651</v>
      </c>
      <c r="WL87" s="5">
        <v>16929</v>
      </c>
      <c r="WM87" s="5" t="s">
        <v>220</v>
      </c>
      <c r="WN87" s="5" t="s">
        <v>220</v>
      </c>
      <c r="WO87" s="5" t="s">
        <v>220</v>
      </c>
      <c r="WP87" s="5" t="s">
        <v>220</v>
      </c>
      <c r="WQ87" s="5" t="s">
        <v>220</v>
      </c>
      <c r="WR87" s="5" t="s">
        <v>220</v>
      </c>
      <c r="WS87" s="5" t="s">
        <v>220</v>
      </c>
      <c r="WT87" s="5" t="s">
        <v>220</v>
      </c>
      <c r="WU87" s="5" t="s">
        <v>220</v>
      </c>
      <c r="WV87" s="5" t="s">
        <v>220</v>
      </c>
      <c r="WW87" s="5" t="s">
        <v>220</v>
      </c>
      <c r="WX87" s="5" t="s">
        <v>220</v>
      </c>
      <c r="WY87" s="5" t="s">
        <v>220</v>
      </c>
      <c r="WZ87" s="5" t="s">
        <v>220</v>
      </c>
      <c r="XA87" s="5" t="s">
        <v>220</v>
      </c>
      <c r="XB87" s="5" t="s">
        <v>220</v>
      </c>
      <c r="XC87" s="5" t="s">
        <v>220</v>
      </c>
      <c r="XD87" s="5" t="s">
        <v>220</v>
      </c>
      <c r="XE87" s="5" t="s">
        <v>220</v>
      </c>
      <c r="XF87" s="5" t="s">
        <v>220</v>
      </c>
      <c r="XG87" s="5" t="s">
        <v>220</v>
      </c>
      <c r="XH87" s="5" t="s">
        <v>220</v>
      </c>
      <c r="XI87" s="5" t="s">
        <v>220</v>
      </c>
      <c r="XJ87" s="5" t="s">
        <v>220</v>
      </c>
      <c r="XK87" s="5" t="s">
        <v>220</v>
      </c>
      <c r="XL87" s="5" t="s">
        <v>220</v>
      </c>
      <c r="XM87" s="5" t="s">
        <v>220</v>
      </c>
      <c r="XN87" s="5" t="s">
        <v>220</v>
      </c>
      <c r="XO87" s="5">
        <v>503</v>
      </c>
      <c r="XP87" s="5">
        <v>145</v>
      </c>
      <c r="XQ87" s="5">
        <v>9</v>
      </c>
      <c r="XR87" s="5">
        <v>542</v>
      </c>
      <c r="XS87" s="2" t="s">
        <v>220</v>
      </c>
      <c r="XT87" s="3" t="s">
        <v>220</v>
      </c>
      <c r="XU87" s="3" t="s">
        <v>220</v>
      </c>
      <c r="XV87" s="3" t="s">
        <v>220</v>
      </c>
      <c r="XW87" s="3" t="s">
        <v>220</v>
      </c>
      <c r="XX87" s="3" t="s">
        <v>220</v>
      </c>
      <c r="XY87" s="3" t="s">
        <v>220</v>
      </c>
      <c r="XZ87" s="3"/>
    </row>
    <row r="88" spans="1:650" x14ac:dyDescent="0.3">
      <c r="A88" s="1" t="s">
        <v>86</v>
      </c>
      <c r="B88" s="2">
        <v>4060705</v>
      </c>
      <c r="C88" s="5" t="s">
        <v>220</v>
      </c>
      <c r="D88" s="5" t="s">
        <v>220</v>
      </c>
      <c r="E88" s="5" t="s">
        <v>220</v>
      </c>
      <c r="F88" s="5" t="s">
        <v>220</v>
      </c>
      <c r="G88" s="5" t="s">
        <v>220</v>
      </c>
      <c r="H88" s="5" t="s">
        <v>220</v>
      </c>
      <c r="I88" s="5" t="s">
        <v>220</v>
      </c>
      <c r="J88" s="5" t="s">
        <v>220</v>
      </c>
      <c r="K88" s="5" t="s">
        <v>220</v>
      </c>
      <c r="L88" s="5" t="s">
        <v>220</v>
      </c>
      <c r="M88" s="5" t="s">
        <v>220</v>
      </c>
      <c r="N88" s="5" t="s">
        <v>220</v>
      </c>
      <c r="O88" s="5" t="s">
        <v>220</v>
      </c>
      <c r="P88" s="5" t="s">
        <v>220</v>
      </c>
      <c r="Q88" s="5" t="s">
        <v>220</v>
      </c>
      <c r="R88" s="5" t="s">
        <v>220</v>
      </c>
      <c r="S88" s="5" t="s">
        <v>220</v>
      </c>
      <c r="T88" s="5" t="s">
        <v>220</v>
      </c>
      <c r="U88" s="5" t="s">
        <v>220</v>
      </c>
      <c r="V88" s="5" t="s">
        <v>220</v>
      </c>
      <c r="W88" s="5" t="s">
        <v>220</v>
      </c>
      <c r="X88" s="5" t="s">
        <v>220</v>
      </c>
      <c r="Y88" s="5" t="s">
        <v>220</v>
      </c>
      <c r="Z88" s="5" t="s">
        <v>220</v>
      </c>
      <c r="AA88" s="5" t="s">
        <v>220</v>
      </c>
      <c r="AB88" s="5" t="s">
        <v>220</v>
      </c>
      <c r="AC88" s="5" t="s">
        <v>220</v>
      </c>
      <c r="AD88" s="5">
        <v>11</v>
      </c>
      <c r="AE88" s="5">
        <v>3</v>
      </c>
      <c r="AF88" s="5">
        <v>4</v>
      </c>
      <c r="AG88" s="5">
        <v>7</v>
      </c>
      <c r="AH88" s="5">
        <v>3</v>
      </c>
      <c r="AI88" s="5" t="s">
        <v>220</v>
      </c>
      <c r="AJ88" s="5" t="s">
        <v>220</v>
      </c>
      <c r="AK88" s="5" t="s">
        <v>220</v>
      </c>
      <c r="AL88" s="5" t="s">
        <v>220</v>
      </c>
      <c r="AM88" s="5" t="s">
        <v>220</v>
      </c>
      <c r="AN88" s="5" t="s">
        <v>220</v>
      </c>
      <c r="AO88" s="5" t="s">
        <v>220</v>
      </c>
      <c r="AP88" s="5" t="s">
        <v>220</v>
      </c>
      <c r="AQ88" s="5" t="s">
        <v>220</v>
      </c>
      <c r="AR88" s="5" t="s">
        <v>220</v>
      </c>
      <c r="AS88" s="5" t="s">
        <v>220</v>
      </c>
      <c r="AT88" s="5" t="s">
        <v>220</v>
      </c>
      <c r="AU88" s="5" t="s">
        <v>220</v>
      </c>
      <c r="AV88" s="5" t="s">
        <v>220</v>
      </c>
      <c r="AW88" s="5" t="s">
        <v>220</v>
      </c>
      <c r="AX88" s="5" t="s">
        <v>220</v>
      </c>
      <c r="AY88" s="5" t="s">
        <v>220</v>
      </c>
      <c r="AZ88" s="5" t="s">
        <v>220</v>
      </c>
      <c r="BA88" s="5" t="s">
        <v>220</v>
      </c>
      <c r="BB88" s="5" t="s">
        <v>220</v>
      </c>
      <c r="BC88" s="5" t="s">
        <v>220</v>
      </c>
      <c r="BD88" s="5" t="s">
        <v>220</v>
      </c>
      <c r="BE88" s="5" t="s">
        <v>220</v>
      </c>
      <c r="BF88" s="5" t="s">
        <v>220</v>
      </c>
      <c r="BG88" s="5" t="s">
        <v>220</v>
      </c>
      <c r="BH88" s="5" t="s">
        <v>220</v>
      </c>
      <c r="BI88" s="5" t="s">
        <v>220</v>
      </c>
      <c r="BJ88" s="5">
        <v>1625</v>
      </c>
      <c r="BK88" s="5">
        <v>2128</v>
      </c>
      <c r="BL88" s="5">
        <v>13497</v>
      </c>
      <c r="BM88" s="5">
        <v>1428</v>
      </c>
      <c r="BN88" s="5">
        <v>1204</v>
      </c>
      <c r="BO88" s="5" t="s">
        <v>220</v>
      </c>
      <c r="BP88" s="5" t="s">
        <v>220</v>
      </c>
      <c r="BQ88" s="5" t="s">
        <v>220</v>
      </c>
      <c r="BR88" s="5" t="s">
        <v>220</v>
      </c>
      <c r="BS88" s="5" t="s">
        <v>220</v>
      </c>
      <c r="BT88" s="5" t="s">
        <v>220</v>
      </c>
      <c r="BU88" s="5" t="s">
        <v>220</v>
      </c>
      <c r="BV88" s="5" t="s">
        <v>220</v>
      </c>
      <c r="BW88" s="5" t="s">
        <v>220</v>
      </c>
      <c r="BX88" s="5" t="s">
        <v>220</v>
      </c>
      <c r="BY88" s="5" t="s">
        <v>220</v>
      </c>
      <c r="BZ88" s="5" t="s">
        <v>220</v>
      </c>
      <c r="CA88" s="5" t="s">
        <v>220</v>
      </c>
      <c r="CB88" s="5" t="s">
        <v>220</v>
      </c>
      <c r="CC88" s="5" t="s">
        <v>220</v>
      </c>
      <c r="CD88" s="5" t="s">
        <v>220</v>
      </c>
      <c r="CE88" s="5" t="s">
        <v>220</v>
      </c>
      <c r="CF88" s="5" t="s">
        <v>220</v>
      </c>
      <c r="CG88" s="5" t="s">
        <v>220</v>
      </c>
      <c r="CH88" s="5" t="s">
        <v>220</v>
      </c>
      <c r="CI88" s="5" t="s">
        <v>220</v>
      </c>
      <c r="CJ88" s="5" t="s">
        <v>220</v>
      </c>
      <c r="CK88" s="5" t="s">
        <v>220</v>
      </c>
      <c r="CL88" s="5" t="s">
        <v>220</v>
      </c>
      <c r="CM88" s="5" t="s">
        <v>220</v>
      </c>
      <c r="CN88" s="5" t="s">
        <v>220</v>
      </c>
      <c r="CO88" s="5" t="s">
        <v>220</v>
      </c>
      <c r="CP88" s="5">
        <v>7089</v>
      </c>
      <c r="CQ88" s="5">
        <v>2628</v>
      </c>
      <c r="CR88" s="5">
        <v>2026</v>
      </c>
      <c r="CS88" s="5">
        <v>150</v>
      </c>
      <c r="CT88" s="5">
        <v>594</v>
      </c>
      <c r="CU88" s="5" t="s">
        <v>220</v>
      </c>
      <c r="CV88" s="5" t="s">
        <v>220</v>
      </c>
      <c r="CW88" s="5" t="s">
        <v>220</v>
      </c>
      <c r="CX88" s="5" t="s">
        <v>220</v>
      </c>
      <c r="CY88" s="5" t="s">
        <v>220</v>
      </c>
      <c r="CZ88" s="5" t="s">
        <v>220</v>
      </c>
      <c r="DA88" s="5" t="s">
        <v>220</v>
      </c>
      <c r="DB88" s="5" t="s">
        <v>220</v>
      </c>
      <c r="DC88" s="5" t="s">
        <v>220</v>
      </c>
      <c r="DD88" s="5" t="s">
        <v>220</v>
      </c>
      <c r="DE88" s="5" t="s">
        <v>220</v>
      </c>
      <c r="DF88" s="5" t="s">
        <v>220</v>
      </c>
      <c r="DG88" s="5" t="s">
        <v>220</v>
      </c>
      <c r="DH88" s="5" t="s">
        <v>220</v>
      </c>
      <c r="DI88" s="5" t="s">
        <v>220</v>
      </c>
      <c r="DJ88" s="5" t="s">
        <v>220</v>
      </c>
      <c r="DK88" s="5" t="s">
        <v>220</v>
      </c>
      <c r="DL88" s="5" t="s">
        <v>220</v>
      </c>
      <c r="DM88" s="5" t="s">
        <v>220</v>
      </c>
      <c r="DN88" s="5" t="s">
        <v>220</v>
      </c>
      <c r="DO88" s="5" t="s">
        <v>220</v>
      </c>
      <c r="DP88" s="5" t="s">
        <v>220</v>
      </c>
      <c r="DQ88" s="5" t="s">
        <v>220</v>
      </c>
      <c r="DR88" s="5" t="s">
        <v>220</v>
      </c>
      <c r="DS88" s="5" t="s">
        <v>220</v>
      </c>
      <c r="DT88" s="5" t="s">
        <v>220</v>
      </c>
      <c r="DU88" s="5" t="s">
        <v>220</v>
      </c>
      <c r="DV88" s="5">
        <v>5321</v>
      </c>
      <c r="DW88" s="5">
        <v>5322</v>
      </c>
      <c r="DX88" s="5">
        <v>5350</v>
      </c>
      <c r="DY88" s="5">
        <v>5876</v>
      </c>
      <c r="DZ88" s="5">
        <v>4700</v>
      </c>
      <c r="EA88" s="5" t="s">
        <v>220</v>
      </c>
      <c r="EB88" s="5" t="s">
        <v>220</v>
      </c>
      <c r="EC88" s="5" t="s">
        <v>220</v>
      </c>
      <c r="ED88" s="5" t="s">
        <v>220</v>
      </c>
      <c r="EE88" s="5" t="s">
        <v>220</v>
      </c>
      <c r="EF88" s="5" t="s">
        <v>220</v>
      </c>
      <c r="EG88" s="5" t="s">
        <v>220</v>
      </c>
      <c r="EH88" s="5" t="s">
        <v>220</v>
      </c>
      <c r="EI88" s="5" t="s">
        <v>220</v>
      </c>
      <c r="EJ88" s="5" t="s">
        <v>220</v>
      </c>
      <c r="EK88" s="5" t="s">
        <v>220</v>
      </c>
      <c r="EL88" s="5" t="s">
        <v>220</v>
      </c>
      <c r="EM88" s="5" t="s">
        <v>220</v>
      </c>
      <c r="EN88" s="5" t="s">
        <v>220</v>
      </c>
      <c r="EO88" s="5" t="s">
        <v>220</v>
      </c>
      <c r="EP88" s="5" t="s">
        <v>220</v>
      </c>
      <c r="EQ88" s="5" t="s">
        <v>220</v>
      </c>
      <c r="ER88" s="5" t="s">
        <v>220</v>
      </c>
      <c r="ES88" s="5" t="s">
        <v>220</v>
      </c>
      <c r="ET88" s="5" t="s">
        <v>220</v>
      </c>
      <c r="EU88" s="5" t="s">
        <v>220</v>
      </c>
      <c r="EV88" s="5" t="s">
        <v>220</v>
      </c>
      <c r="EW88" s="5" t="s">
        <v>220</v>
      </c>
      <c r="EX88" s="5" t="s">
        <v>220</v>
      </c>
      <c r="EY88" s="5" t="s">
        <v>220</v>
      </c>
      <c r="EZ88" s="5" t="s">
        <v>220</v>
      </c>
      <c r="FA88" s="5" t="s">
        <v>220</v>
      </c>
      <c r="FB88" s="5">
        <v>0</v>
      </c>
      <c r="FC88" s="5">
        <v>0</v>
      </c>
      <c r="FD88" s="5">
        <v>0</v>
      </c>
      <c r="FE88" s="5">
        <v>0</v>
      </c>
      <c r="FF88" s="5">
        <v>0</v>
      </c>
      <c r="FG88" s="5" t="s">
        <v>220</v>
      </c>
      <c r="FH88" s="5" t="s">
        <v>220</v>
      </c>
      <c r="FI88" s="5" t="s">
        <v>220</v>
      </c>
      <c r="FJ88" s="5" t="s">
        <v>220</v>
      </c>
      <c r="FK88" s="5" t="s">
        <v>220</v>
      </c>
      <c r="FL88" s="5" t="s">
        <v>220</v>
      </c>
      <c r="FM88" s="5" t="s">
        <v>220</v>
      </c>
      <c r="FN88" s="5" t="s">
        <v>220</v>
      </c>
      <c r="FO88" s="5" t="s">
        <v>220</v>
      </c>
      <c r="FP88" s="5" t="s">
        <v>220</v>
      </c>
      <c r="FQ88" s="5" t="s">
        <v>220</v>
      </c>
      <c r="FR88" s="5" t="s">
        <v>220</v>
      </c>
      <c r="FS88" s="5" t="s">
        <v>220</v>
      </c>
      <c r="FT88" s="5" t="s">
        <v>220</v>
      </c>
      <c r="FU88" s="5" t="s">
        <v>220</v>
      </c>
      <c r="FV88" s="5" t="s">
        <v>220</v>
      </c>
      <c r="FW88" s="5" t="s">
        <v>220</v>
      </c>
      <c r="FX88" s="5" t="s">
        <v>220</v>
      </c>
      <c r="FY88" s="5" t="s">
        <v>220</v>
      </c>
      <c r="FZ88" s="5" t="s">
        <v>220</v>
      </c>
      <c r="GA88" s="5" t="s">
        <v>220</v>
      </c>
      <c r="GB88" s="5" t="s">
        <v>220</v>
      </c>
      <c r="GC88" s="5" t="s">
        <v>220</v>
      </c>
      <c r="GD88" s="5" t="s">
        <v>220</v>
      </c>
      <c r="GE88" s="5" t="s">
        <v>220</v>
      </c>
      <c r="GF88" s="5" t="s">
        <v>220</v>
      </c>
      <c r="GG88" s="5" t="s">
        <v>220</v>
      </c>
      <c r="GH88" s="5" t="s">
        <v>220</v>
      </c>
      <c r="GI88" s="5" t="s">
        <v>220</v>
      </c>
      <c r="GJ88" s="5" t="s">
        <v>220</v>
      </c>
      <c r="GK88" s="5" t="s">
        <v>220</v>
      </c>
      <c r="GL88" s="5" t="s">
        <v>220</v>
      </c>
      <c r="GM88" s="5" t="s">
        <v>220</v>
      </c>
      <c r="GN88" s="5" t="s">
        <v>220</v>
      </c>
      <c r="GO88" s="5" t="s">
        <v>220</v>
      </c>
      <c r="GP88" s="5" t="s">
        <v>220</v>
      </c>
      <c r="GQ88" s="5" t="s">
        <v>220</v>
      </c>
      <c r="GR88" s="5" t="s">
        <v>220</v>
      </c>
      <c r="GS88" s="5" t="s">
        <v>220</v>
      </c>
      <c r="GT88" s="5" t="s">
        <v>220</v>
      </c>
      <c r="GU88" s="5" t="s">
        <v>220</v>
      </c>
      <c r="GV88" s="5" t="s">
        <v>220</v>
      </c>
      <c r="GW88" s="5" t="s">
        <v>220</v>
      </c>
      <c r="GX88" s="5" t="s">
        <v>220</v>
      </c>
      <c r="GY88" s="5" t="s">
        <v>220</v>
      </c>
      <c r="GZ88" s="5" t="s">
        <v>220</v>
      </c>
      <c r="HA88" s="5" t="s">
        <v>220</v>
      </c>
      <c r="HB88" s="5" t="s">
        <v>220</v>
      </c>
      <c r="HC88" s="5" t="s">
        <v>220</v>
      </c>
      <c r="HD88" s="5" t="s">
        <v>220</v>
      </c>
      <c r="HE88" s="5" t="s">
        <v>220</v>
      </c>
      <c r="HF88" s="5" t="s">
        <v>220</v>
      </c>
      <c r="HG88" s="5" t="s">
        <v>220</v>
      </c>
      <c r="HH88" s="5" t="s">
        <v>220</v>
      </c>
      <c r="HI88" s="5" t="s">
        <v>220</v>
      </c>
      <c r="HJ88" s="5" t="s">
        <v>220</v>
      </c>
      <c r="HK88" s="5" t="s">
        <v>220</v>
      </c>
      <c r="HL88" s="5" t="s">
        <v>220</v>
      </c>
      <c r="HM88" s="5" t="s">
        <v>220</v>
      </c>
      <c r="HN88" s="5">
        <v>14045</v>
      </c>
      <c r="HO88" s="5">
        <v>10081</v>
      </c>
      <c r="HP88" s="5">
        <v>20877</v>
      </c>
      <c r="HQ88" s="5">
        <v>7461</v>
      </c>
      <c r="HR88" s="5">
        <v>6502</v>
      </c>
      <c r="HS88" s="5" t="s">
        <v>220</v>
      </c>
      <c r="HT88" s="5" t="s">
        <v>220</v>
      </c>
      <c r="HU88" s="5" t="s">
        <v>220</v>
      </c>
      <c r="HV88" s="5" t="s">
        <v>220</v>
      </c>
      <c r="HW88" s="5" t="s">
        <v>220</v>
      </c>
      <c r="HX88" s="5" t="s">
        <v>220</v>
      </c>
      <c r="HY88" s="5" t="s">
        <v>220</v>
      </c>
      <c r="HZ88" s="5" t="s">
        <v>220</v>
      </c>
      <c r="IA88" s="5" t="s">
        <v>220</v>
      </c>
      <c r="IB88" s="5" t="s">
        <v>220</v>
      </c>
      <c r="IC88" s="5" t="s">
        <v>220</v>
      </c>
      <c r="ID88" s="5" t="s">
        <v>220</v>
      </c>
      <c r="IE88" s="5" t="s">
        <v>220</v>
      </c>
      <c r="IF88" s="5" t="s">
        <v>220</v>
      </c>
      <c r="IG88" s="5" t="s">
        <v>220</v>
      </c>
      <c r="IH88" s="5" t="s">
        <v>220</v>
      </c>
      <c r="II88" s="5" t="s">
        <v>220</v>
      </c>
      <c r="IJ88" s="5" t="s">
        <v>220</v>
      </c>
      <c r="IK88" s="5" t="s">
        <v>220</v>
      </c>
      <c r="IL88" s="5" t="s">
        <v>220</v>
      </c>
      <c r="IM88" s="5" t="s">
        <v>220</v>
      </c>
      <c r="IN88" s="5" t="s">
        <v>220</v>
      </c>
      <c r="IO88" s="5" t="s">
        <v>220</v>
      </c>
      <c r="IP88" s="5" t="s">
        <v>220</v>
      </c>
      <c r="IQ88" s="5" t="s">
        <v>220</v>
      </c>
      <c r="IR88" s="5" t="s">
        <v>220</v>
      </c>
      <c r="IS88" s="5" t="s">
        <v>220</v>
      </c>
      <c r="IT88" s="5">
        <v>45523</v>
      </c>
      <c r="IU88" s="5">
        <v>54769</v>
      </c>
      <c r="IV88" s="5">
        <v>29956</v>
      </c>
      <c r="IW88" s="5">
        <v>28064</v>
      </c>
      <c r="IX88" s="5">
        <v>28000</v>
      </c>
      <c r="IY88" s="5" t="s">
        <v>220</v>
      </c>
      <c r="IZ88" s="5" t="s">
        <v>220</v>
      </c>
      <c r="JA88" s="5" t="s">
        <v>220</v>
      </c>
      <c r="JB88" s="5" t="s">
        <v>220</v>
      </c>
      <c r="JC88" s="5" t="s">
        <v>220</v>
      </c>
      <c r="JD88" s="5" t="s">
        <v>220</v>
      </c>
      <c r="JE88" s="5" t="s">
        <v>220</v>
      </c>
      <c r="JF88" s="5" t="s">
        <v>220</v>
      </c>
      <c r="JG88" s="5" t="s">
        <v>220</v>
      </c>
      <c r="JH88" s="5" t="s">
        <v>220</v>
      </c>
      <c r="JI88" s="5" t="s">
        <v>220</v>
      </c>
      <c r="JJ88" s="5" t="s">
        <v>220</v>
      </c>
      <c r="JK88" s="5" t="s">
        <v>220</v>
      </c>
      <c r="JL88" s="5" t="s">
        <v>220</v>
      </c>
      <c r="JM88" s="5" t="s">
        <v>220</v>
      </c>
      <c r="JN88" s="5" t="s">
        <v>220</v>
      </c>
      <c r="JO88" s="5" t="s">
        <v>220</v>
      </c>
      <c r="JP88" s="5" t="s">
        <v>220</v>
      </c>
      <c r="JQ88" s="5" t="s">
        <v>220</v>
      </c>
      <c r="JR88" s="5" t="s">
        <v>220</v>
      </c>
      <c r="JS88" s="5" t="s">
        <v>220</v>
      </c>
      <c r="JT88" s="5" t="s">
        <v>220</v>
      </c>
      <c r="JU88" s="5" t="s">
        <v>220</v>
      </c>
      <c r="JV88" s="5" t="s">
        <v>220</v>
      </c>
      <c r="JW88" s="5" t="s">
        <v>220</v>
      </c>
      <c r="JX88" s="5" t="s">
        <v>220</v>
      </c>
      <c r="JY88" s="5" t="s">
        <v>220</v>
      </c>
      <c r="JZ88" s="5">
        <v>4428</v>
      </c>
      <c r="KA88" s="5">
        <v>3725</v>
      </c>
      <c r="KB88" s="5">
        <v>3054</v>
      </c>
      <c r="KC88" s="5">
        <v>3759</v>
      </c>
      <c r="KD88" s="5">
        <v>1871</v>
      </c>
      <c r="KE88" s="5" t="s">
        <v>220</v>
      </c>
      <c r="KF88" s="5" t="s">
        <v>220</v>
      </c>
      <c r="KG88" s="5" t="s">
        <v>220</v>
      </c>
      <c r="KH88" s="5" t="s">
        <v>220</v>
      </c>
      <c r="KI88" s="5" t="s">
        <v>220</v>
      </c>
      <c r="KJ88" s="5" t="s">
        <v>220</v>
      </c>
      <c r="KK88" s="5" t="s">
        <v>220</v>
      </c>
      <c r="KL88" s="5" t="s">
        <v>220</v>
      </c>
      <c r="KM88" s="5" t="s">
        <v>220</v>
      </c>
      <c r="KN88" s="5" t="s">
        <v>220</v>
      </c>
      <c r="KO88" s="5" t="s">
        <v>220</v>
      </c>
      <c r="KP88" s="5" t="s">
        <v>220</v>
      </c>
      <c r="KQ88" s="5" t="s">
        <v>220</v>
      </c>
      <c r="KR88" s="5" t="s">
        <v>220</v>
      </c>
      <c r="KS88" s="5" t="s">
        <v>220</v>
      </c>
      <c r="KT88" s="5" t="s">
        <v>220</v>
      </c>
      <c r="KU88" s="5" t="s">
        <v>220</v>
      </c>
      <c r="KV88" s="5" t="s">
        <v>220</v>
      </c>
      <c r="KW88" s="5" t="s">
        <v>220</v>
      </c>
      <c r="KX88" s="5" t="s">
        <v>220</v>
      </c>
      <c r="KY88" s="5" t="s">
        <v>220</v>
      </c>
      <c r="KZ88" s="5" t="s">
        <v>220</v>
      </c>
      <c r="LA88" s="5" t="s">
        <v>220</v>
      </c>
      <c r="LB88" s="5" t="s">
        <v>220</v>
      </c>
      <c r="LC88" s="5" t="s">
        <v>220</v>
      </c>
      <c r="LD88" s="5" t="s">
        <v>220</v>
      </c>
      <c r="LE88" s="5" t="s">
        <v>220</v>
      </c>
      <c r="LF88" s="5">
        <v>532</v>
      </c>
      <c r="LG88" s="5">
        <v>602</v>
      </c>
      <c r="LH88" s="5">
        <v>560</v>
      </c>
      <c r="LI88" s="5">
        <v>520</v>
      </c>
      <c r="LJ88" s="5">
        <v>592</v>
      </c>
      <c r="LK88" s="5" t="s">
        <v>220</v>
      </c>
      <c r="LL88" s="5" t="s">
        <v>220</v>
      </c>
      <c r="LM88" s="5" t="s">
        <v>220</v>
      </c>
      <c r="LN88" s="5" t="s">
        <v>220</v>
      </c>
      <c r="LO88" s="5" t="s">
        <v>220</v>
      </c>
      <c r="LP88" s="5" t="s">
        <v>220</v>
      </c>
      <c r="LQ88" s="5" t="s">
        <v>220</v>
      </c>
      <c r="LR88" s="5" t="s">
        <v>220</v>
      </c>
      <c r="LS88" s="5" t="s">
        <v>220</v>
      </c>
      <c r="LT88" s="5" t="s">
        <v>220</v>
      </c>
      <c r="LU88" s="5" t="s">
        <v>220</v>
      </c>
      <c r="LV88" s="5" t="s">
        <v>220</v>
      </c>
      <c r="LW88" s="5" t="s">
        <v>220</v>
      </c>
      <c r="LX88" s="5" t="s">
        <v>220</v>
      </c>
      <c r="LY88" s="5" t="s">
        <v>220</v>
      </c>
      <c r="LZ88" s="5" t="s">
        <v>220</v>
      </c>
      <c r="MA88" s="5" t="s">
        <v>220</v>
      </c>
      <c r="MB88" s="5" t="s">
        <v>220</v>
      </c>
      <c r="MC88" s="5" t="s">
        <v>220</v>
      </c>
      <c r="MD88" s="5" t="s">
        <v>220</v>
      </c>
      <c r="ME88" s="5" t="s">
        <v>220</v>
      </c>
      <c r="MF88" s="5" t="s">
        <v>220</v>
      </c>
      <c r="MG88" s="5" t="s">
        <v>220</v>
      </c>
      <c r="MH88" s="5" t="s">
        <v>220</v>
      </c>
      <c r="MI88" s="5" t="s">
        <v>220</v>
      </c>
      <c r="MJ88" s="5" t="s">
        <v>220</v>
      </c>
      <c r="MK88" s="5" t="s">
        <v>220</v>
      </c>
      <c r="ML88" s="5">
        <v>642</v>
      </c>
      <c r="MM88" s="5">
        <v>634</v>
      </c>
      <c r="MN88" s="5">
        <v>462</v>
      </c>
      <c r="MO88" s="5">
        <v>580</v>
      </c>
      <c r="MP88" s="5">
        <v>484</v>
      </c>
      <c r="MQ88" s="5" t="s">
        <v>220</v>
      </c>
      <c r="MR88" s="5" t="s">
        <v>220</v>
      </c>
      <c r="MS88" s="5" t="s">
        <v>220</v>
      </c>
      <c r="MT88" s="5" t="s">
        <v>220</v>
      </c>
      <c r="MU88" s="5" t="s">
        <v>220</v>
      </c>
      <c r="MV88" s="5" t="s">
        <v>220</v>
      </c>
      <c r="MW88" s="5" t="s">
        <v>220</v>
      </c>
      <c r="MX88" s="5" t="s">
        <v>220</v>
      </c>
      <c r="MY88" s="5" t="s">
        <v>220</v>
      </c>
      <c r="MZ88" s="5" t="s">
        <v>220</v>
      </c>
      <c r="NA88" s="5" t="s">
        <v>220</v>
      </c>
      <c r="NB88" s="5" t="s">
        <v>220</v>
      </c>
      <c r="NC88" s="5" t="s">
        <v>220</v>
      </c>
      <c r="ND88" s="5" t="s">
        <v>220</v>
      </c>
      <c r="NE88" s="5" t="s">
        <v>220</v>
      </c>
      <c r="NF88" s="5" t="s">
        <v>220</v>
      </c>
      <c r="NG88" s="5" t="s">
        <v>220</v>
      </c>
      <c r="NH88" s="5" t="s">
        <v>220</v>
      </c>
      <c r="NI88" s="5" t="s">
        <v>220</v>
      </c>
      <c r="NJ88" s="5" t="s">
        <v>220</v>
      </c>
      <c r="NK88" s="5" t="s">
        <v>220</v>
      </c>
      <c r="NL88" s="5" t="s">
        <v>220</v>
      </c>
      <c r="NM88" s="5" t="s">
        <v>220</v>
      </c>
      <c r="NN88" s="5" t="s">
        <v>220</v>
      </c>
      <c r="NO88" s="5" t="s">
        <v>220</v>
      </c>
      <c r="NP88" s="5" t="s">
        <v>220</v>
      </c>
      <c r="NQ88" s="5" t="s">
        <v>220</v>
      </c>
      <c r="NR88" s="5" t="s">
        <v>220</v>
      </c>
      <c r="NS88" s="5" t="s">
        <v>220</v>
      </c>
      <c r="NT88" s="5" t="s">
        <v>220</v>
      </c>
      <c r="NU88" s="5" t="s">
        <v>220</v>
      </c>
      <c r="NV88" s="5" t="s">
        <v>220</v>
      </c>
      <c r="NW88" s="5" t="s">
        <v>220</v>
      </c>
      <c r="NX88" s="5" t="s">
        <v>220</v>
      </c>
      <c r="NY88" s="5" t="s">
        <v>220</v>
      </c>
      <c r="NZ88" s="5" t="s">
        <v>220</v>
      </c>
      <c r="OA88" s="5" t="s">
        <v>220</v>
      </c>
      <c r="OB88" s="5" t="s">
        <v>220</v>
      </c>
      <c r="OC88" s="5" t="s">
        <v>220</v>
      </c>
      <c r="OD88" s="5" t="s">
        <v>220</v>
      </c>
      <c r="OE88" s="5" t="s">
        <v>220</v>
      </c>
      <c r="OF88" s="5" t="s">
        <v>220</v>
      </c>
      <c r="OG88" s="5" t="s">
        <v>220</v>
      </c>
      <c r="OH88" s="5" t="s">
        <v>220</v>
      </c>
      <c r="OI88" s="5" t="s">
        <v>220</v>
      </c>
      <c r="OJ88" s="5" t="s">
        <v>220</v>
      </c>
      <c r="OK88" s="5" t="s">
        <v>220</v>
      </c>
      <c r="OL88" s="5" t="s">
        <v>220</v>
      </c>
      <c r="OM88" s="5" t="s">
        <v>220</v>
      </c>
      <c r="ON88" s="5" t="s">
        <v>220</v>
      </c>
      <c r="OO88" s="5" t="s">
        <v>220</v>
      </c>
      <c r="OP88" s="5" t="s">
        <v>220</v>
      </c>
      <c r="OQ88" s="5" t="s">
        <v>220</v>
      </c>
      <c r="OR88" s="5" t="s">
        <v>220</v>
      </c>
      <c r="OS88" s="5" t="s">
        <v>220</v>
      </c>
      <c r="OT88" s="5" t="s">
        <v>220</v>
      </c>
      <c r="OU88" s="5" t="s">
        <v>220</v>
      </c>
      <c r="OV88" s="5" t="s">
        <v>220</v>
      </c>
      <c r="OW88" s="5" t="s">
        <v>220</v>
      </c>
      <c r="OX88" s="5" t="s">
        <v>220</v>
      </c>
      <c r="OY88" s="5" t="s">
        <v>220</v>
      </c>
      <c r="OZ88" s="5" t="s">
        <v>220</v>
      </c>
      <c r="PA88" s="5" t="s">
        <v>220</v>
      </c>
      <c r="PB88" s="5" t="s">
        <v>220</v>
      </c>
      <c r="PC88" s="5" t="s">
        <v>220</v>
      </c>
      <c r="PD88" s="5" t="s">
        <v>220</v>
      </c>
      <c r="PE88" s="5" t="s">
        <v>220</v>
      </c>
      <c r="PF88" s="5" t="s">
        <v>220</v>
      </c>
      <c r="PG88" s="5" t="s">
        <v>220</v>
      </c>
      <c r="PH88" s="5" t="s">
        <v>220</v>
      </c>
      <c r="PI88" s="5" t="s">
        <v>220</v>
      </c>
      <c r="PJ88" s="5" t="s">
        <v>220</v>
      </c>
      <c r="PK88" s="5" t="s">
        <v>220</v>
      </c>
      <c r="PL88" s="5" t="s">
        <v>220</v>
      </c>
      <c r="PM88" s="5" t="s">
        <v>220</v>
      </c>
      <c r="PN88" s="5" t="s">
        <v>220</v>
      </c>
      <c r="PO88" s="5" t="s">
        <v>220</v>
      </c>
      <c r="PP88" s="5" t="s">
        <v>220</v>
      </c>
      <c r="PQ88" s="5" t="s">
        <v>220</v>
      </c>
      <c r="PR88" s="5" t="s">
        <v>220</v>
      </c>
      <c r="PS88" s="5" t="s">
        <v>220</v>
      </c>
      <c r="PT88" s="5" t="s">
        <v>220</v>
      </c>
      <c r="PU88" s="5" t="s">
        <v>220</v>
      </c>
      <c r="PV88" s="5" t="s">
        <v>220</v>
      </c>
      <c r="PW88" s="5" t="s">
        <v>220</v>
      </c>
      <c r="PX88" s="5" t="s">
        <v>220</v>
      </c>
      <c r="PY88" s="5" t="s">
        <v>220</v>
      </c>
      <c r="PZ88" s="5" t="s">
        <v>220</v>
      </c>
      <c r="QA88" s="5" t="s">
        <v>220</v>
      </c>
      <c r="QB88" s="5" t="s">
        <v>220</v>
      </c>
      <c r="QC88" s="5" t="s">
        <v>220</v>
      </c>
      <c r="QD88" s="5">
        <v>1993</v>
      </c>
      <c r="QE88" s="5">
        <v>1934</v>
      </c>
      <c r="QF88" s="5">
        <v>1865</v>
      </c>
      <c r="QG88" s="5">
        <v>1812</v>
      </c>
      <c r="QH88" s="5">
        <v>1781</v>
      </c>
      <c r="QI88" s="5" t="s">
        <v>220</v>
      </c>
      <c r="QJ88" s="5" t="s">
        <v>220</v>
      </c>
      <c r="QK88" s="5" t="s">
        <v>220</v>
      </c>
      <c r="QL88" s="5" t="s">
        <v>220</v>
      </c>
      <c r="QM88" s="5" t="s">
        <v>220</v>
      </c>
      <c r="QN88" s="5" t="s">
        <v>220</v>
      </c>
      <c r="QO88" s="5" t="s">
        <v>220</v>
      </c>
      <c r="QP88" s="5" t="s">
        <v>220</v>
      </c>
      <c r="QQ88" s="5" t="s">
        <v>220</v>
      </c>
      <c r="QR88" s="5" t="s">
        <v>220</v>
      </c>
      <c r="QS88" s="5" t="s">
        <v>220</v>
      </c>
      <c r="QT88" s="5" t="s">
        <v>220</v>
      </c>
      <c r="QU88" s="5" t="s">
        <v>220</v>
      </c>
      <c r="QV88" s="5" t="s">
        <v>220</v>
      </c>
      <c r="QW88" s="5" t="s">
        <v>220</v>
      </c>
      <c r="QX88" s="5" t="s">
        <v>220</v>
      </c>
      <c r="QY88" s="5" t="s">
        <v>220</v>
      </c>
      <c r="QZ88" s="5" t="s">
        <v>220</v>
      </c>
      <c r="RA88" s="5" t="s">
        <v>220</v>
      </c>
      <c r="RB88" s="5" t="s">
        <v>220</v>
      </c>
      <c r="RC88" s="5" t="s">
        <v>220</v>
      </c>
      <c r="RD88" s="5" t="s">
        <v>220</v>
      </c>
      <c r="RE88" s="5" t="s">
        <v>220</v>
      </c>
      <c r="RF88" s="5" t="s">
        <v>220</v>
      </c>
      <c r="RG88" s="5" t="s">
        <v>220</v>
      </c>
      <c r="RH88" s="5" t="s">
        <v>220</v>
      </c>
      <c r="RI88" s="5" t="s">
        <v>220</v>
      </c>
      <c r="RJ88" s="5">
        <v>2750</v>
      </c>
      <c r="RK88" s="5">
        <v>2782</v>
      </c>
      <c r="RL88" s="5">
        <v>2529</v>
      </c>
      <c r="RM88" s="5">
        <v>2378</v>
      </c>
      <c r="RN88" s="5">
        <v>2264</v>
      </c>
      <c r="RO88" s="5" t="s">
        <v>220</v>
      </c>
      <c r="RP88" s="5" t="s">
        <v>220</v>
      </c>
      <c r="RQ88" s="5" t="s">
        <v>220</v>
      </c>
      <c r="RR88" s="5" t="s">
        <v>220</v>
      </c>
      <c r="RS88" s="5" t="s">
        <v>220</v>
      </c>
      <c r="RT88" s="5" t="s">
        <v>220</v>
      </c>
      <c r="RU88" s="5" t="s">
        <v>220</v>
      </c>
      <c r="RV88" s="5" t="s">
        <v>220</v>
      </c>
      <c r="RW88" s="5" t="s">
        <v>220</v>
      </c>
      <c r="RX88" s="5" t="s">
        <v>220</v>
      </c>
      <c r="RY88" s="5" t="s">
        <v>220</v>
      </c>
      <c r="RZ88" s="5" t="s">
        <v>220</v>
      </c>
      <c r="SA88" s="5" t="s">
        <v>220</v>
      </c>
      <c r="SB88" s="5" t="s">
        <v>220</v>
      </c>
      <c r="SC88" s="5" t="s">
        <v>220</v>
      </c>
      <c r="SD88" s="5" t="s">
        <v>220</v>
      </c>
      <c r="SE88" s="5" t="s">
        <v>220</v>
      </c>
      <c r="SF88" s="5" t="s">
        <v>220</v>
      </c>
      <c r="SG88" s="5" t="s">
        <v>220</v>
      </c>
      <c r="SH88" s="5" t="s">
        <v>220</v>
      </c>
      <c r="SI88" s="5" t="s">
        <v>220</v>
      </c>
      <c r="SJ88" s="5" t="s">
        <v>220</v>
      </c>
      <c r="SK88" s="5" t="s">
        <v>220</v>
      </c>
      <c r="SL88" s="5" t="s">
        <v>220</v>
      </c>
      <c r="SM88" s="5" t="s">
        <v>220</v>
      </c>
      <c r="SN88" s="5" t="s">
        <v>220</v>
      </c>
      <c r="SO88" s="5" t="s">
        <v>220</v>
      </c>
      <c r="SP88" s="5">
        <v>1637</v>
      </c>
      <c r="SQ88" s="5">
        <v>1809</v>
      </c>
      <c r="SR88" s="5">
        <v>1660</v>
      </c>
      <c r="SS88" s="5">
        <v>1563</v>
      </c>
      <c r="ST88" s="5">
        <v>1885</v>
      </c>
      <c r="SU88" s="5" t="s">
        <v>220</v>
      </c>
      <c r="SV88" s="5" t="s">
        <v>220</v>
      </c>
      <c r="SW88" s="5" t="s">
        <v>220</v>
      </c>
      <c r="SX88" s="5" t="s">
        <v>220</v>
      </c>
      <c r="SY88" s="5" t="s">
        <v>220</v>
      </c>
      <c r="SZ88" s="5" t="s">
        <v>220</v>
      </c>
      <c r="TA88" s="5" t="s">
        <v>220</v>
      </c>
      <c r="TB88" s="5" t="s">
        <v>220</v>
      </c>
      <c r="TC88" s="5" t="s">
        <v>220</v>
      </c>
      <c r="TD88" s="5" t="s">
        <v>220</v>
      </c>
      <c r="TE88" s="5" t="s">
        <v>220</v>
      </c>
      <c r="TF88" s="5" t="s">
        <v>220</v>
      </c>
      <c r="TG88" s="5" t="s">
        <v>220</v>
      </c>
      <c r="TH88" s="5" t="s">
        <v>220</v>
      </c>
      <c r="TI88" s="5" t="s">
        <v>220</v>
      </c>
      <c r="TJ88" s="5" t="s">
        <v>220</v>
      </c>
      <c r="TK88" s="5" t="s">
        <v>220</v>
      </c>
      <c r="TL88" s="5" t="s">
        <v>220</v>
      </c>
      <c r="TM88" s="5" t="s">
        <v>220</v>
      </c>
      <c r="TN88" s="5" t="s">
        <v>220</v>
      </c>
      <c r="TO88" s="5" t="s">
        <v>220</v>
      </c>
      <c r="TP88" s="5" t="s">
        <v>220</v>
      </c>
      <c r="TQ88" s="5" t="s">
        <v>220</v>
      </c>
      <c r="TR88" s="5" t="s">
        <v>220</v>
      </c>
      <c r="TS88" s="5" t="s">
        <v>220</v>
      </c>
      <c r="TT88" s="5" t="s">
        <v>220</v>
      </c>
      <c r="TU88" s="5" t="s">
        <v>220</v>
      </c>
      <c r="TV88" s="5">
        <v>552</v>
      </c>
      <c r="TW88" s="5">
        <v>579</v>
      </c>
      <c r="TX88" s="5">
        <v>499</v>
      </c>
      <c r="TY88" s="5">
        <v>502</v>
      </c>
      <c r="TZ88" s="5">
        <v>562</v>
      </c>
      <c r="UA88" s="5" t="s">
        <v>220</v>
      </c>
      <c r="UB88" s="5" t="s">
        <v>220</v>
      </c>
      <c r="UC88" s="5" t="s">
        <v>220</v>
      </c>
      <c r="UD88" s="5" t="s">
        <v>220</v>
      </c>
      <c r="UE88" s="5" t="s">
        <v>220</v>
      </c>
      <c r="UF88" s="5" t="s">
        <v>220</v>
      </c>
      <c r="UG88" s="5" t="s">
        <v>220</v>
      </c>
      <c r="UH88" s="5" t="s">
        <v>220</v>
      </c>
      <c r="UI88" s="5" t="s">
        <v>220</v>
      </c>
      <c r="UJ88" s="5" t="s">
        <v>220</v>
      </c>
      <c r="UK88" s="5" t="s">
        <v>220</v>
      </c>
      <c r="UL88" s="5" t="s">
        <v>220</v>
      </c>
      <c r="UM88" s="5" t="s">
        <v>220</v>
      </c>
      <c r="UN88" s="5" t="s">
        <v>220</v>
      </c>
      <c r="UO88" s="5" t="s">
        <v>220</v>
      </c>
      <c r="UP88" s="5" t="s">
        <v>220</v>
      </c>
      <c r="UQ88" s="5" t="s">
        <v>220</v>
      </c>
      <c r="UR88" s="5" t="s">
        <v>220</v>
      </c>
      <c r="US88" s="5" t="s">
        <v>220</v>
      </c>
      <c r="UT88" s="5" t="s">
        <v>220</v>
      </c>
      <c r="UU88" s="5" t="s">
        <v>220</v>
      </c>
      <c r="UV88" s="5" t="s">
        <v>220</v>
      </c>
      <c r="UW88" s="5" t="s">
        <v>220</v>
      </c>
      <c r="UX88" s="5" t="s">
        <v>220</v>
      </c>
      <c r="UY88" s="5" t="s">
        <v>220</v>
      </c>
      <c r="UZ88" s="5" t="s">
        <v>220</v>
      </c>
      <c r="VA88" s="5" t="s">
        <v>220</v>
      </c>
      <c r="VB88" s="5">
        <v>0</v>
      </c>
      <c r="VC88" s="5">
        <v>0</v>
      </c>
      <c r="VD88" s="5">
        <v>0</v>
      </c>
      <c r="VE88" s="5">
        <v>0</v>
      </c>
      <c r="VF88" s="5">
        <v>0</v>
      </c>
      <c r="VG88" s="5" t="s">
        <v>220</v>
      </c>
      <c r="VH88" s="5" t="s">
        <v>220</v>
      </c>
      <c r="VI88" s="5" t="s">
        <v>220</v>
      </c>
      <c r="VJ88" s="5" t="s">
        <v>220</v>
      </c>
      <c r="VK88" s="5" t="s">
        <v>220</v>
      </c>
      <c r="VL88" s="5" t="s">
        <v>220</v>
      </c>
      <c r="VM88" s="5" t="s">
        <v>220</v>
      </c>
      <c r="VN88" s="5" t="s">
        <v>220</v>
      </c>
      <c r="VO88" s="5" t="s">
        <v>220</v>
      </c>
      <c r="VP88" s="5" t="s">
        <v>220</v>
      </c>
      <c r="VQ88" s="5" t="s">
        <v>220</v>
      </c>
      <c r="VR88" s="5" t="s">
        <v>220</v>
      </c>
      <c r="VS88" s="5" t="s">
        <v>220</v>
      </c>
      <c r="VT88" s="5" t="s">
        <v>220</v>
      </c>
      <c r="VU88" s="5" t="s">
        <v>220</v>
      </c>
      <c r="VV88" s="5" t="s">
        <v>220</v>
      </c>
      <c r="VW88" s="5" t="s">
        <v>220</v>
      </c>
      <c r="VX88" s="5" t="s">
        <v>220</v>
      </c>
      <c r="VY88" s="5" t="s">
        <v>220</v>
      </c>
      <c r="VZ88" s="5" t="s">
        <v>220</v>
      </c>
      <c r="WA88" s="5" t="s">
        <v>220</v>
      </c>
      <c r="WB88" s="5" t="s">
        <v>220</v>
      </c>
      <c r="WC88" s="5" t="s">
        <v>220</v>
      </c>
      <c r="WD88" s="5" t="s">
        <v>220</v>
      </c>
      <c r="WE88" s="5" t="s">
        <v>220</v>
      </c>
      <c r="WF88" s="5" t="s">
        <v>220</v>
      </c>
      <c r="WG88" s="5" t="s">
        <v>220</v>
      </c>
      <c r="WH88" s="5">
        <v>9638</v>
      </c>
      <c r="WI88" s="5">
        <v>8654</v>
      </c>
      <c r="WJ88" s="5">
        <v>6867</v>
      </c>
      <c r="WK88" s="5">
        <v>6907</v>
      </c>
      <c r="WL88" s="5">
        <v>6783</v>
      </c>
      <c r="WM88" s="5" t="s">
        <v>220</v>
      </c>
      <c r="WN88" s="5" t="s">
        <v>220</v>
      </c>
      <c r="WO88" s="5" t="s">
        <v>220</v>
      </c>
      <c r="WP88" s="5" t="s">
        <v>220</v>
      </c>
      <c r="WQ88" s="5" t="s">
        <v>220</v>
      </c>
      <c r="WR88" s="5" t="s">
        <v>220</v>
      </c>
      <c r="WS88" s="5" t="s">
        <v>220</v>
      </c>
      <c r="WT88" s="5" t="s">
        <v>220</v>
      </c>
      <c r="WU88" s="5" t="s">
        <v>220</v>
      </c>
      <c r="WV88" s="5" t="s">
        <v>220</v>
      </c>
      <c r="WW88" s="5" t="s">
        <v>220</v>
      </c>
      <c r="WX88" s="5" t="s">
        <v>220</v>
      </c>
      <c r="WY88" s="5" t="s">
        <v>220</v>
      </c>
      <c r="WZ88" s="5" t="s">
        <v>220</v>
      </c>
      <c r="XA88" s="5" t="s">
        <v>220</v>
      </c>
      <c r="XB88" s="5" t="s">
        <v>220</v>
      </c>
      <c r="XC88" s="5" t="s">
        <v>220</v>
      </c>
      <c r="XD88" s="5" t="s">
        <v>220</v>
      </c>
      <c r="XE88" s="5" t="s">
        <v>220</v>
      </c>
      <c r="XF88" s="5" t="s">
        <v>220</v>
      </c>
      <c r="XG88" s="5" t="s">
        <v>220</v>
      </c>
      <c r="XH88" s="5" t="s">
        <v>220</v>
      </c>
      <c r="XI88" s="5" t="s">
        <v>220</v>
      </c>
      <c r="XJ88" s="5" t="s">
        <v>220</v>
      </c>
      <c r="XK88" s="5" t="s">
        <v>220</v>
      </c>
      <c r="XL88" s="5" t="s">
        <v>220</v>
      </c>
      <c r="XM88" s="5" t="s">
        <v>220</v>
      </c>
      <c r="XN88" s="5">
        <v>314</v>
      </c>
      <c r="XO88" s="5">
        <v>260</v>
      </c>
      <c r="XP88" s="5">
        <v>249</v>
      </c>
      <c r="XQ88" s="5">
        <v>224</v>
      </c>
      <c r="XR88" s="5">
        <v>229</v>
      </c>
      <c r="XS88" s="2" t="s">
        <v>220</v>
      </c>
      <c r="XT88" s="3" t="s">
        <v>220</v>
      </c>
      <c r="XU88" s="3" t="s">
        <v>220</v>
      </c>
      <c r="XV88" s="3" t="s">
        <v>220</v>
      </c>
      <c r="XW88" s="3" t="s">
        <v>220</v>
      </c>
      <c r="XX88" s="3" t="s">
        <v>220</v>
      </c>
      <c r="XY88" s="3" t="s">
        <v>220</v>
      </c>
      <c r="XZ88" s="3"/>
    </row>
    <row r="89" spans="1:650" x14ac:dyDescent="0.3">
      <c r="A89" s="1" t="s">
        <v>87</v>
      </c>
      <c r="B89" s="2">
        <v>4057071</v>
      </c>
      <c r="C89" s="5" t="s">
        <v>220</v>
      </c>
      <c r="D89" s="5" t="s">
        <v>220</v>
      </c>
      <c r="E89" s="5" t="s">
        <v>220</v>
      </c>
      <c r="F89" s="5" t="s">
        <v>220</v>
      </c>
      <c r="G89" s="5" t="s">
        <v>220</v>
      </c>
      <c r="H89" s="5" t="s">
        <v>220</v>
      </c>
      <c r="I89" s="5" t="s">
        <v>220</v>
      </c>
      <c r="J89" s="5" t="s">
        <v>220</v>
      </c>
      <c r="K89" s="5" t="s">
        <v>220</v>
      </c>
      <c r="L89" s="5" t="s">
        <v>220</v>
      </c>
      <c r="M89" s="5" t="s">
        <v>220</v>
      </c>
      <c r="N89" s="5" t="s">
        <v>220</v>
      </c>
      <c r="O89" s="5" t="s">
        <v>220</v>
      </c>
      <c r="P89" s="5" t="s">
        <v>220</v>
      </c>
      <c r="Q89" s="5" t="s">
        <v>220</v>
      </c>
      <c r="R89" s="5" t="s">
        <v>220</v>
      </c>
      <c r="S89" s="5" t="s">
        <v>220</v>
      </c>
      <c r="T89" s="5" t="s">
        <v>220</v>
      </c>
      <c r="U89" s="5" t="s">
        <v>220</v>
      </c>
      <c r="V89" s="5" t="s">
        <v>220</v>
      </c>
      <c r="W89" s="5" t="s">
        <v>220</v>
      </c>
      <c r="X89" s="5" t="s">
        <v>220</v>
      </c>
      <c r="Y89" s="5" t="s">
        <v>220</v>
      </c>
      <c r="Z89" s="5" t="s">
        <v>220</v>
      </c>
      <c r="AA89" s="5" t="s">
        <v>220</v>
      </c>
      <c r="AB89" s="5">
        <v>1710</v>
      </c>
      <c r="AC89" s="5">
        <v>961</v>
      </c>
      <c r="AD89" s="5">
        <v>773</v>
      </c>
      <c r="AE89" s="5">
        <v>0</v>
      </c>
      <c r="AF89" s="5">
        <v>0</v>
      </c>
      <c r="AG89" s="5">
        <v>15</v>
      </c>
      <c r="AH89" s="5">
        <v>6</v>
      </c>
      <c r="AI89" s="5" t="s">
        <v>220</v>
      </c>
      <c r="AJ89" s="5" t="s">
        <v>220</v>
      </c>
      <c r="AK89" s="5" t="s">
        <v>220</v>
      </c>
      <c r="AL89" s="5" t="s">
        <v>220</v>
      </c>
      <c r="AM89" s="5" t="s">
        <v>220</v>
      </c>
      <c r="AN89" s="5" t="s">
        <v>220</v>
      </c>
      <c r="AO89" s="5" t="s">
        <v>220</v>
      </c>
      <c r="AP89" s="5" t="s">
        <v>220</v>
      </c>
      <c r="AQ89" s="5" t="s">
        <v>220</v>
      </c>
      <c r="AR89" s="5" t="s">
        <v>220</v>
      </c>
      <c r="AS89" s="5" t="s">
        <v>220</v>
      </c>
      <c r="AT89" s="5" t="s">
        <v>220</v>
      </c>
      <c r="AU89" s="5" t="s">
        <v>220</v>
      </c>
      <c r="AV89" s="5" t="s">
        <v>220</v>
      </c>
      <c r="AW89" s="5" t="s">
        <v>220</v>
      </c>
      <c r="AX89" s="5" t="s">
        <v>220</v>
      </c>
      <c r="AY89" s="5" t="s">
        <v>220</v>
      </c>
      <c r="AZ89" s="5" t="s">
        <v>220</v>
      </c>
      <c r="BA89" s="5" t="s">
        <v>220</v>
      </c>
      <c r="BB89" s="5" t="s">
        <v>220</v>
      </c>
      <c r="BC89" s="5" t="s">
        <v>220</v>
      </c>
      <c r="BD89" s="5" t="s">
        <v>220</v>
      </c>
      <c r="BE89" s="5" t="s">
        <v>220</v>
      </c>
      <c r="BF89" s="5" t="s">
        <v>220</v>
      </c>
      <c r="BG89" s="5" t="s">
        <v>220</v>
      </c>
      <c r="BH89" s="5">
        <v>6022</v>
      </c>
      <c r="BI89" s="5">
        <v>34716</v>
      </c>
      <c r="BJ89" s="5">
        <v>8020</v>
      </c>
      <c r="BK89" s="5">
        <v>14922</v>
      </c>
      <c r="BL89" s="5">
        <v>20676</v>
      </c>
      <c r="BM89" s="5">
        <v>5721</v>
      </c>
      <c r="BN89" s="5">
        <v>5218</v>
      </c>
      <c r="BO89" s="5" t="s">
        <v>220</v>
      </c>
      <c r="BP89" s="5" t="s">
        <v>220</v>
      </c>
      <c r="BQ89" s="5" t="s">
        <v>220</v>
      </c>
      <c r="BR89" s="5" t="s">
        <v>220</v>
      </c>
      <c r="BS89" s="5" t="s">
        <v>220</v>
      </c>
      <c r="BT89" s="5" t="s">
        <v>220</v>
      </c>
      <c r="BU89" s="5" t="s">
        <v>220</v>
      </c>
      <c r="BV89" s="5" t="s">
        <v>220</v>
      </c>
      <c r="BW89" s="5" t="s">
        <v>220</v>
      </c>
      <c r="BX89" s="5" t="s">
        <v>220</v>
      </c>
      <c r="BY89" s="5" t="s">
        <v>220</v>
      </c>
      <c r="BZ89" s="5" t="s">
        <v>220</v>
      </c>
      <c r="CA89" s="5" t="s">
        <v>220</v>
      </c>
      <c r="CB89" s="5" t="s">
        <v>220</v>
      </c>
      <c r="CC89" s="5" t="s">
        <v>220</v>
      </c>
      <c r="CD89" s="5" t="s">
        <v>220</v>
      </c>
      <c r="CE89" s="5" t="s">
        <v>220</v>
      </c>
      <c r="CF89" s="5" t="s">
        <v>220</v>
      </c>
      <c r="CG89" s="5" t="s">
        <v>220</v>
      </c>
      <c r="CH89" s="5" t="s">
        <v>220</v>
      </c>
      <c r="CI89" s="5" t="s">
        <v>220</v>
      </c>
      <c r="CJ89" s="5" t="s">
        <v>220</v>
      </c>
      <c r="CK89" s="5" t="s">
        <v>220</v>
      </c>
      <c r="CL89" s="5" t="s">
        <v>220</v>
      </c>
      <c r="CM89" s="5" t="s">
        <v>220</v>
      </c>
      <c r="CN89" s="5">
        <v>1425</v>
      </c>
      <c r="CO89" s="5">
        <v>1875</v>
      </c>
      <c r="CP89" s="5">
        <v>8076</v>
      </c>
      <c r="CQ89" s="5">
        <v>1795</v>
      </c>
      <c r="CR89" s="5">
        <v>2883</v>
      </c>
      <c r="CS89" s="5">
        <v>8751</v>
      </c>
      <c r="CT89" s="5">
        <v>218</v>
      </c>
      <c r="CU89" s="5" t="s">
        <v>220</v>
      </c>
      <c r="CV89" s="5" t="s">
        <v>220</v>
      </c>
      <c r="CW89" s="5" t="s">
        <v>220</v>
      </c>
      <c r="CX89" s="5" t="s">
        <v>220</v>
      </c>
      <c r="CY89" s="5" t="s">
        <v>220</v>
      </c>
      <c r="CZ89" s="5" t="s">
        <v>220</v>
      </c>
      <c r="DA89" s="5" t="s">
        <v>220</v>
      </c>
      <c r="DB89" s="5" t="s">
        <v>220</v>
      </c>
      <c r="DC89" s="5" t="s">
        <v>220</v>
      </c>
      <c r="DD89" s="5" t="s">
        <v>220</v>
      </c>
      <c r="DE89" s="5" t="s">
        <v>220</v>
      </c>
      <c r="DF89" s="5" t="s">
        <v>220</v>
      </c>
      <c r="DG89" s="5" t="s">
        <v>220</v>
      </c>
      <c r="DH89" s="5" t="s">
        <v>220</v>
      </c>
      <c r="DI89" s="5" t="s">
        <v>220</v>
      </c>
      <c r="DJ89" s="5" t="s">
        <v>220</v>
      </c>
      <c r="DK89" s="5" t="s">
        <v>220</v>
      </c>
      <c r="DL89" s="5" t="s">
        <v>220</v>
      </c>
      <c r="DM89" s="5" t="s">
        <v>220</v>
      </c>
      <c r="DN89" s="5" t="s">
        <v>220</v>
      </c>
      <c r="DO89" s="5" t="s">
        <v>220</v>
      </c>
      <c r="DP89" s="5" t="s">
        <v>220</v>
      </c>
      <c r="DQ89" s="5" t="s">
        <v>220</v>
      </c>
      <c r="DR89" s="5" t="s">
        <v>220</v>
      </c>
      <c r="DS89" s="5" t="s">
        <v>220</v>
      </c>
      <c r="DT89" s="5">
        <v>9675</v>
      </c>
      <c r="DU89" s="5">
        <v>12542</v>
      </c>
      <c r="DV89" s="5">
        <v>13057</v>
      </c>
      <c r="DW89" s="5">
        <v>17460</v>
      </c>
      <c r="DX89" s="5">
        <v>9918</v>
      </c>
      <c r="DY89" s="5">
        <v>11385</v>
      </c>
      <c r="DZ89" s="5">
        <v>11541</v>
      </c>
      <c r="EA89" s="5" t="s">
        <v>220</v>
      </c>
      <c r="EB89" s="5" t="s">
        <v>220</v>
      </c>
      <c r="EC89" s="5" t="s">
        <v>220</v>
      </c>
      <c r="ED89" s="5" t="s">
        <v>220</v>
      </c>
      <c r="EE89" s="5" t="s">
        <v>220</v>
      </c>
      <c r="EF89" s="5" t="s">
        <v>220</v>
      </c>
      <c r="EG89" s="5" t="s">
        <v>220</v>
      </c>
      <c r="EH89" s="5" t="s">
        <v>220</v>
      </c>
      <c r="EI89" s="5" t="s">
        <v>220</v>
      </c>
      <c r="EJ89" s="5" t="s">
        <v>220</v>
      </c>
      <c r="EK89" s="5" t="s">
        <v>220</v>
      </c>
      <c r="EL89" s="5" t="s">
        <v>220</v>
      </c>
      <c r="EM89" s="5" t="s">
        <v>220</v>
      </c>
      <c r="EN89" s="5" t="s">
        <v>220</v>
      </c>
      <c r="EO89" s="5" t="s">
        <v>220</v>
      </c>
      <c r="EP89" s="5" t="s">
        <v>220</v>
      </c>
      <c r="EQ89" s="5" t="s">
        <v>220</v>
      </c>
      <c r="ER89" s="5" t="s">
        <v>220</v>
      </c>
      <c r="ES89" s="5" t="s">
        <v>220</v>
      </c>
      <c r="ET89" s="5" t="s">
        <v>220</v>
      </c>
      <c r="EU89" s="5" t="s">
        <v>220</v>
      </c>
      <c r="EV89" s="5" t="s">
        <v>220</v>
      </c>
      <c r="EW89" s="5" t="s">
        <v>220</v>
      </c>
      <c r="EX89" s="5" t="s">
        <v>220</v>
      </c>
      <c r="EY89" s="5" t="s">
        <v>220</v>
      </c>
      <c r="EZ89" s="5">
        <v>901</v>
      </c>
      <c r="FA89" s="5">
        <v>1749</v>
      </c>
      <c r="FB89" s="5">
        <v>1889</v>
      </c>
      <c r="FC89" s="5">
        <v>2407</v>
      </c>
      <c r="FD89" s="5">
        <v>2118</v>
      </c>
      <c r="FE89" s="5">
        <v>2256</v>
      </c>
      <c r="FF89" s="5">
        <v>1452</v>
      </c>
      <c r="FG89" s="5" t="s">
        <v>220</v>
      </c>
      <c r="FH89" s="5" t="s">
        <v>220</v>
      </c>
      <c r="FI89" s="5" t="s">
        <v>220</v>
      </c>
      <c r="FJ89" s="5" t="s">
        <v>220</v>
      </c>
      <c r="FK89" s="5" t="s">
        <v>220</v>
      </c>
      <c r="FL89" s="5" t="s">
        <v>220</v>
      </c>
      <c r="FM89" s="5" t="s">
        <v>220</v>
      </c>
      <c r="FN89" s="5" t="s">
        <v>220</v>
      </c>
      <c r="FO89" s="5" t="s">
        <v>220</v>
      </c>
      <c r="FP89" s="5" t="s">
        <v>220</v>
      </c>
      <c r="FQ89" s="5" t="s">
        <v>220</v>
      </c>
      <c r="FR89" s="5" t="s">
        <v>220</v>
      </c>
      <c r="FS89" s="5" t="s">
        <v>220</v>
      </c>
      <c r="FT89" s="5" t="s">
        <v>220</v>
      </c>
      <c r="FU89" s="5" t="s">
        <v>220</v>
      </c>
      <c r="FV89" s="5" t="s">
        <v>220</v>
      </c>
      <c r="FW89" s="5" t="s">
        <v>220</v>
      </c>
      <c r="FX89" s="5" t="s">
        <v>220</v>
      </c>
      <c r="FY89" s="5" t="s">
        <v>220</v>
      </c>
      <c r="FZ89" s="5" t="s">
        <v>220</v>
      </c>
      <c r="GA89" s="5" t="s">
        <v>220</v>
      </c>
      <c r="GB89" s="5" t="s">
        <v>220</v>
      </c>
      <c r="GC89" s="5" t="s">
        <v>220</v>
      </c>
      <c r="GD89" s="5" t="s">
        <v>220</v>
      </c>
      <c r="GE89" s="5" t="s">
        <v>220</v>
      </c>
      <c r="GF89" s="5" t="s">
        <v>220</v>
      </c>
      <c r="GG89" s="5" t="s">
        <v>220</v>
      </c>
      <c r="GH89" s="5" t="s">
        <v>220</v>
      </c>
      <c r="GI89" s="5" t="s">
        <v>220</v>
      </c>
      <c r="GJ89" s="5" t="s">
        <v>220</v>
      </c>
      <c r="GK89" s="5" t="s">
        <v>220</v>
      </c>
      <c r="GL89" s="5" t="s">
        <v>220</v>
      </c>
      <c r="GM89" s="5" t="s">
        <v>220</v>
      </c>
      <c r="GN89" s="5" t="s">
        <v>220</v>
      </c>
      <c r="GO89" s="5" t="s">
        <v>220</v>
      </c>
      <c r="GP89" s="5" t="s">
        <v>220</v>
      </c>
      <c r="GQ89" s="5" t="s">
        <v>220</v>
      </c>
      <c r="GR89" s="5" t="s">
        <v>220</v>
      </c>
      <c r="GS89" s="5" t="s">
        <v>220</v>
      </c>
      <c r="GT89" s="5" t="s">
        <v>220</v>
      </c>
      <c r="GU89" s="5" t="s">
        <v>220</v>
      </c>
      <c r="GV89" s="5" t="s">
        <v>220</v>
      </c>
      <c r="GW89" s="5" t="s">
        <v>220</v>
      </c>
      <c r="GX89" s="5" t="s">
        <v>220</v>
      </c>
      <c r="GY89" s="5" t="s">
        <v>220</v>
      </c>
      <c r="GZ89" s="5" t="s">
        <v>220</v>
      </c>
      <c r="HA89" s="5" t="s">
        <v>220</v>
      </c>
      <c r="HB89" s="5" t="s">
        <v>220</v>
      </c>
      <c r="HC89" s="5" t="s">
        <v>220</v>
      </c>
      <c r="HD89" s="5" t="s">
        <v>220</v>
      </c>
      <c r="HE89" s="5" t="s">
        <v>220</v>
      </c>
      <c r="HF89" s="5" t="s">
        <v>220</v>
      </c>
      <c r="HG89" s="5" t="s">
        <v>220</v>
      </c>
      <c r="HH89" s="5" t="s">
        <v>220</v>
      </c>
      <c r="HI89" s="5" t="s">
        <v>220</v>
      </c>
      <c r="HJ89" s="5" t="s">
        <v>220</v>
      </c>
      <c r="HK89" s="5" t="s">
        <v>220</v>
      </c>
      <c r="HL89" s="5">
        <v>19733</v>
      </c>
      <c r="HM89" s="5">
        <v>51844</v>
      </c>
      <c r="HN89" s="5">
        <v>31816</v>
      </c>
      <c r="HO89" s="5">
        <v>36585</v>
      </c>
      <c r="HP89" s="5">
        <v>35595</v>
      </c>
      <c r="HQ89" s="5">
        <v>28127</v>
      </c>
      <c r="HR89" s="5">
        <v>18436</v>
      </c>
      <c r="HS89" s="5" t="s">
        <v>220</v>
      </c>
      <c r="HT89" s="5" t="s">
        <v>220</v>
      </c>
      <c r="HU89" s="5" t="s">
        <v>220</v>
      </c>
      <c r="HV89" s="5" t="s">
        <v>220</v>
      </c>
      <c r="HW89" s="5" t="s">
        <v>220</v>
      </c>
      <c r="HX89" s="5" t="s">
        <v>220</v>
      </c>
      <c r="HY89" s="5" t="s">
        <v>220</v>
      </c>
      <c r="HZ89" s="5" t="s">
        <v>220</v>
      </c>
      <c r="IA89" s="5" t="s">
        <v>220</v>
      </c>
      <c r="IB89" s="5" t="s">
        <v>220</v>
      </c>
      <c r="IC89" s="5" t="s">
        <v>220</v>
      </c>
      <c r="ID89" s="5" t="s">
        <v>220</v>
      </c>
      <c r="IE89" s="5" t="s">
        <v>220</v>
      </c>
      <c r="IF89" s="5" t="s">
        <v>220</v>
      </c>
      <c r="IG89" s="5" t="s">
        <v>220</v>
      </c>
      <c r="IH89" s="5" t="s">
        <v>220</v>
      </c>
      <c r="II89" s="5" t="s">
        <v>220</v>
      </c>
      <c r="IJ89" s="5" t="s">
        <v>220</v>
      </c>
      <c r="IK89" s="5" t="s">
        <v>220</v>
      </c>
      <c r="IL89" s="5" t="s">
        <v>220</v>
      </c>
      <c r="IM89" s="5" t="s">
        <v>220</v>
      </c>
      <c r="IN89" s="5" t="s">
        <v>220</v>
      </c>
      <c r="IO89" s="5" t="s">
        <v>220</v>
      </c>
      <c r="IP89" s="5" t="s">
        <v>220</v>
      </c>
      <c r="IQ89" s="5" t="s">
        <v>220</v>
      </c>
      <c r="IR89" s="5">
        <v>113005</v>
      </c>
      <c r="IS89" s="5">
        <v>105238</v>
      </c>
      <c r="IT89" s="5">
        <v>100945</v>
      </c>
      <c r="IU89" s="5">
        <v>104027</v>
      </c>
      <c r="IV89" s="5">
        <v>78492</v>
      </c>
      <c r="IW89" s="5">
        <v>69369</v>
      </c>
      <c r="IX89" s="5">
        <v>68280</v>
      </c>
      <c r="IY89" s="5" t="s">
        <v>220</v>
      </c>
      <c r="IZ89" s="5" t="s">
        <v>220</v>
      </c>
      <c r="JA89" s="5" t="s">
        <v>220</v>
      </c>
      <c r="JB89" s="5" t="s">
        <v>220</v>
      </c>
      <c r="JC89" s="5" t="s">
        <v>220</v>
      </c>
      <c r="JD89" s="5" t="s">
        <v>220</v>
      </c>
      <c r="JE89" s="5" t="s">
        <v>220</v>
      </c>
      <c r="JF89" s="5" t="s">
        <v>220</v>
      </c>
      <c r="JG89" s="5" t="s">
        <v>220</v>
      </c>
      <c r="JH89" s="5" t="s">
        <v>220</v>
      </c>
      <c r="JI89" s="5" t="s">
        <v>220</v>
      </c>
      <c r="JJ89" s="5" t="s">
        <v>220</v>
      </c>
      <c r="JK89" s="5" t="s">
        <v>220</v>
      </c>
      <c r="JL89" s="5" t="s">
        <v>220</v>
      </c>
      <c r="JM89" s="5" t="s">
        <v>220</v>
      </c>
      <c r="JN89" s="5" t="s">
        <v>220</v>
      </c>
      <c r="JO89" s="5" t="s">
        <v>220</v>
      </c>
      <c r="JP89" s="5" t="s">
        <v>220</v>
      </c>
      <c r="JQ89" s="5" t="s">
        <v>220</v>
      </c>
      <c r="JR89" s="5" t="s">
        <v>220</v>
      </c>
      <c r="JS89" s="5" t="s">
        <v>220</v>
      </c>
      <c r="JT89" s="5" t="s">
        <v>220</v>
      </c>
      <c r="JU89" s="5" t="s">
        <v>220</v>
      </c>
      <c r="JV89" s="5" t="s">
        <v>220</v>
      </c>
      <c r="JW89" s="5" t="s">
        <v>220</v>
      </c>
      <c r="JX89" s="5">
        <v>31351</v>
      </c>
      <c r="JY89" s="5">
        <v>29862</v>
      </c>
      <c r="JZ89" s="5">
        <v>25487</v>
      </c>
      <c r="KA89" s="5">
        <v>24710</v>
      </c>
      <c r="KB89" s="5">
        <v>23202</v>
      </c>
      <c r="KC89" s="5">
        <v>17661</v>
      </c>
      <c r="KD89" s="5">
        <v>14153</v>
      </c>
      <c r="KE89" s="5" t="s">
        <v>220</v>
      </c>
      <c r="KF89" s="5" t="s">
        <v>220</v>
      </c>
      <c r="KG89" s="5" t="s">
        <v>220</v>
      </c>
      <c r="KH89" s="5" t="s">
        <v>220</v>
      </c>
      <c r="KI89" s="5" t="s">
        <v>220</v>
      </c>
      <c r="KJ89" s="5" t="s">
        <v>220</v>
      </c>
      <c r="KK89" s="5" t="s">
        <v>220</v>
      </c>
      <c r="KL89" s="5" t="s">
        <v>220</v>
      </c>
      <c r="KM89" s="5" t="s">
        <v>220</v>
      </c>
      <c r="KN89" s="5" t="s">
        <v>220</v>
      </c>
      <c r="KO89" s="5" t="s">
        <v>220</v>
      </c>
      <c r="KP89" s="5" t="s">
        <v>220</v>
      </c>
      <c r="KQ89" s="5" t="s">
        <v>220</v>
      </c>
      <c r="KR89" s="5" t="s">
        <v>220</v>
      </c>
      <c r="KS89" s="5" t="s">
        <v>220</v>
      </c>
      <c r="KT89" s="5" t="s">
        <v>220</v>
      </c>
      <c r="KU89" s="5" t="s">
        <v>220</v>
      </c>
      <c r="KV89" s="5" t="s">
        <v>220</v>
      </c>
      <c r="KW89" s="5" t="s">
        <v>220</v>
      </c>
      <c r="KX89" s="5" t="s">
        <v>220</v>
      </c>
      <c r="KY89" s="5" t="s">
        <v>220</v>
      </c>
      <c r="KZ89" s="5" t="s">
        <v>220</v>
      </c>
      <c r="LA89" s="5" t="s">
        <v>220</v>
      </c>
      <c r="LB89" s="5" t="s">
        <v>220</v>
      </c>
      <c r="LC89" s="5" t="s">
        <v>220</v>
      </c>
      <c r="LD89" s="5">
        <v>2212</v>
      </c>
      <c r="LE89" s="5">
        <v>2208</v>
      </c>
      <c r="LF89" s="5">
        <v>2225</v>
      </c>
      <c r="LG89" s="5">
        <v>2141</v>
      </c>
      <c r="LH89" s="5">
        <v>2070</v>
      </c>
      <c r="LI89" s="5">
        <v>1933</v>
      </c>
      <c r="LJ89" s="5">
        <v>1939</v>
      </c>
      <c r="LK89" s="5" t="s">
        <v>220</v>
      </c>
      <c r="LL89" s="5" t="s">
        <v>220</v>
      </c>
      <c r="LM89" s="5" t="s">
        <v>220</v>
      </c>
      <c r="LN89" s="5" t="s">
        <v>220</v>
      </c>
      <c r="LO89" s="5" t="s">
        <v>220</v>
      </c>
      <c r="LP89" s="5" t="s">
        <v>220</v>
      </c>
      <c r="LQ89" s="5" t="s">
        <v>220</v>
      </c>
      <c r="LR89" s="5" t="s">
        <v>220</v>
      </c>
      <c r="LS89" s="5" t="s">
        <v>220</v>
      </c>
      <c r="LT89" s="5" t="s">
        <v>220</v>
      </c>
      <c r="LU89" s="5" t="s">
        <v>220</v>
      </c>
      <c r="LV89" s="5" t="s">
        <v>220</v>
      </c>
      <c r="LW89" s="5" t="s">
        <v>220</v>
      </c>
      <c r="LX89" s="5" t="s">
        <v>220</v>
      </c>
      <c r="LY89" s="5" t="s">
        <v>220</v>
      </c>
      <c r="LZ89" s="5" t="s">
        <v>220</v>
      </c>
      <c r="MA89" s="5" t="s">
        <v>220</v>
      </c>
      <c r="MB89" s="5" t="s">
        <v>220</v>
      </c>
      <c r="MC89" s="5" t="s">
        <v>220</v>
      </c>
      <c r="MD89" s="5" t="s">
        <v>220</v>
      </c>
      <c r="ME89" s="5" t="s">
        <v>220</v>
      </c>
      <c r="MF89" s="5" t="s">
        <v>220</v>
      </c>
      <c r="MG89" s="5" t="s">
        <v>220</v>
      </c>
      <c r="MH89" s="5" t="s">
        <v>220</v>
      </c>
      <c r="MI89" s="5" t="s">
        <v>220</v>
      </c>
      <c r="MJ89" s="5">
        <v>1094</v>
      </c>
      <c r="MK89" s="5">
        <v>915</v>
      </c>
      <c r="ML89" s="5">
        <v>834</v>
      </c>
      <c r="MM89" s="5">
        <v>1023</v>
      </c>
      <c r="MN89" s="5">
        <v>1015</v>
      </c>
      <c r="MO89" s="5">
        <v>1316</v>
      </c>
      <c r="MP89" s="5">
        <v>1429</v>
      </c>
      <c r="MQ89" s="5" t="s">
        <v>220</v>
      </c>
      <c r="MR89" s="5" t="s">
        <v>220</v>
      </c>
      <c r="MS89" s="5" t="s">
        <v>220</v>
      </c>
      <c r="MT89" s="5" t="s">
        <v>220</v>
      </c>
      <c r="MU89" s="5" t="s">
        <v>220</v>
      </c>
      <c r="MV89" s="5" t="s">
        <v>220</v>
      </c>
      <c r="MW89" s="5" t="s">
        <v>220</v>
      </c>
      <c r="MX89" s="5" t="s">
        <v>220</v>
      </c>
      <c r="MY89" s="5" t="s">
        <v>220</v>
      </c>
      <c r="MZ89" s="5" t="s">
        <v>220</v>
      </c>
      <c r="NA89" s="5" t="s">
        <v>220</v>
      </c>
      <c r="NB89" s="5" t="s">
        <v>220</v>
      </c>
      <c r="NC89" s="5" t="s">
        <v>220</v>
      </c>
      <c r="ND89" s="5" t="s">
        <v>220</v>
      </c>
      <c r="NE89" s="5" t="s">
        <v>220</v>
      </c>
      <c r="NF89" s="5" t="s">
        <v>220</v>
      </c>
      <c r="NG89" s="5" t="s">
        <v>220</v>
      </c>
      <c r="NH89" s="5" t="s">
        <v>220</v>
      </c>
      <c r="NI89" s="5" t="s">
        <v>220</v>
      </c>
      <c r="NJ89" s="5" t="s">
        <v>220</v>
      </c>
      <c r="NK89" s="5" t="s">
        <v>220</v>
      </c>
      <c r="NL89" s="5" t="s">
        <v>220</v>
      </c>
      <c r="NM89" s="5" t="s">
        <v>220</v>
      </c>
      <c r="NN89" s="5" t="s">
        <v>220</v>
      </c>
      <c r="NO89" s="5" t="s">
        <v>220</v>
      </c>
      <c r="NP89" s="5" t="s">
        <v>220</v>
      </c>
      <c r="NQ89" s="5" t="s">
        <v>220</v>
      </c>
      <c r="NR89" s="5" t="s">
        <v>220</v>
      </c>
      <c r="NS89" s="5" t="s">
        <v>220</v>
      </c>
      <c r="NT89" s="5" t="s">
        <v>220</v>
      </c>
      <c r="NU89" s="5" t="s">
        <v>220</v>
      </c>
      <c r="NV89" s="5" t="s">
        <v>220</v>
      </c>
      <c r="NW89" s="5" t="s">
        <v>220</v>
      </c>
      <c r="NX89" s="5" t="s">
        <v>220</v>
      </c>
      <c r="NY89" s="5" t="s">
        <v>220</v>
      </c>
      <c r="NZ89" s="5" t="s">
        <v>220</v>
      </c>
      <c r="OA89" s="5" t="s">
        <v>220</v>
      </c>
      <c r="OB89" s="5" t="s">
        <v>220</v>
      </c>
      <c r="OC89" s="5" t="s">
        <v>220</v>
      </c>
      <c r="OD89" s="5" t="s">
        <v>220</v>
      </c>
      <c r="OE89" s="5" t="s">
        <v>220</v>
      </c>
      <c r="OF89" s="5" t="s">
        <v>220</v>
      </c>
      <c r="OG89" s="5" t="s">
        <v>220</v>
      </c>
      <c r="OH89" s="5" t="s">
        <v>220</v>
      </c>
      <c r="OI89" s="5" t="s">
        <v>220</v>
      </c>
      <c r="OJ89" s="5" t="s">
        <v>220</v>
      </c>
      <c r="OK89" s="5" t="s">
        <v>220</v>
      </c>
      <c r="OL89" s="5" t="s">
        <v>220</v>
      </c>
      <c r="OM89" s="5" t="s">
        <v>220</v>
      </c>
      <c r="ON89" s="5" t="s">
        <v>220</v>
      </c>
      <c r="OO89" s="5" t="s">
        <v>220</v>
      </c>
      <c r="OP89" s="5" t="s">
        <v>220</v>
      </c>
      <c r="OQ89" s="5" t="s">
        <v>220</v>
      </c>
      <c r="OR89" s="5" t="s">
        <v>220</v>
      </c>
      <c r="OS89" s="5" t="s">
        <v>220</v>
      </c>
      <c r="OT89" s="5" t="s">
        <v>220</v>
      </c>
      <c r="OU89" s="5" t="s">
        <v>220</v>
      </c>
      <c r="OV89" s="5" t="s">
        <v>220</v>
      </c>
      <c r="OW89" s="5" t="s">
        <v>220</v>
      </c>
      <c r="OX89" s="5" t="s">
        <v>220</v>
      </c>
      <c r="OY89" s="5" t="s">
        <v>220</v>
      </c>
      <c r="OZ89" s="5" t="s">
        <v>220</v>
      </c>
      <c r="PA89" s="5" t="s">
        <v>220</v>
      </c>
      <c r="PB89" s="5" t="s">
        <v>220</v>
      </c>
      <c r="PC89" s="5" t="s">
        <v>220</v>
      </c>
      <c r="PD89" s="5" t="s">
        <v>220</v>
      </c>
      <c r="PE89" s="5" t="s">
        <v>220</v>
      </c>
      <c r="PF89" s="5" t="s">
        <v>220</v>
      </c>
      <c r="PG89" s="5" t="s">
        <v>220</v>
      </c>
      <c r="PH89" s="5" t="s">
        <v>220</v>
      </c>
      <c r="PI89" s="5" t="s">
        <v>220</v>
      </c>
      <c r="PJ89" s="5" t="s">
        <v>220</v>
      </c>
      <c r="PK89" s="5" t="s">
        <v>220</v>
      </c>
      <c r="PL89" s="5" t="s">
        <v>220</v>
      </c>
      <c r="PM89" s="5" t="s">
        <v>220</v>
      </c>
      <c r="PN89" s="5" t="s">
        <v>220</v>
      </c>
      <c r="PO89" s="5" t="s">
        <v>220</v>
      </c>
      <c r="PP89" s="5" t="s">
        <v>220</v>
      </c>
      <c r="PQ89" s="5" t="s">
        <v>220</v>
      </c>
      <c r="PR89" s="5" t="s">
        <v>220</v>
      </c>
      <c r="PS89" s="5" t="s">
        <v>220</v>
      </c>
      <c r="PT89" s="5" t="s">
        <v>220</v>
      </c>
      <c r="PU89" s="5" t="s">
        <v>220</v>
      </c>
      <c r="PV89" s="5" t="s">
        <v>220</v>
      </c>
      <c r="PW89" s="5" t="s">
        <v>220</v>
      </c>
      <c r="PX89" s="5" t="s">
        <v>220</v>
      </c>
      <c r="PY89" s="5" t="s">
        <v>220</v>
      </c>
      <c r="PZ89" s="5" t="s">
        <v>220</v>
      </c>
      <c r="QA89" s="5" t="s">
        <v>220</v>
      </c>
      <c r="QB89" s="5">
        <v>6154</v>
      </c>
      <c r="QC89" s="5">
        <v>6254</v>
      </c>
      <c r="QD89" s="5">
        <v>6377</v>
      </c>
      <c r="QE89" s="5">
        <v>5903</v>
      </c>
      <c r="QF89" s="5">
        <v>5782</v>
      </c>
      <c r="QG89" s="5">
        <v>5358</v>
      </c>
      <c r="QH89" s="5">
        <v>5276</v>
      </c>
      <c r="QI89" s="5" t="s">
        <v>220</v>
      </c>
      <c r="QJ89" s="5" t="s">
        <v>220</v>
      </c>
      <c r="QK89" s="5" t="s">
        <v>220</v>
      </c>
      <c r="QL89" s="5" t="s">
        <v>220</v>
      </c>
      <c r="QM89" s="5" t="s">
        <v>220</v>
      </c>
      <c r="QN89" s="5" t="s">
        <v>220</v>
      </c>
      <c r="QO89" s="5" t="s">
        <v>220</v>
      </c>
      <c r="QP89" s="5" t="s">
        <v>220</v>
      </c>
      <c r="QQ89" s="5" t="s">
        <v>220</v>
      </c>
      <c r="QR89" s="5" t="s">
        <v>220</v>
      </c>
      <c r="QS89" s="5" t="s">
        <v>220</v>
      </c>
      <c r="QT89" s="5" t="s">
        <v>220</v>
      </c>
      <c r="QU89" s="5" t="s">
        <v>220</v>
      </c>
      <c r="QV89" s="5" t="s">
        <v>220</v>
      </c>
      <c r="QW89" s="5" t="s">
        <v>220</v>
      </c>
      <c r="QX89" s="5" t="s">
        <v>220</v>
      </c>
      <c r="QY89" s="5" t="s">
        <v>220</v>
      </c>
      <c r="QZ89" s="5" t="s">
        <v>220</v>
      </c>
      <c r="RA89" s="5" t="s">
        <v>220</v>
      </c>
      <c r="RB89" s="5" t="s">
        <v>220</v>
      </c>
      <c r="RC89" s="5" t="s">
        <v>220</v>
      </c>
      <c r="RD89" s="5" t="s">
        <v>220</v>
      </c>
      <c r="RE89" s="5" t="s">
        <v>220</v>
      </c>
      <c r="RF89" s="5" t="s">
        <v>220</v>
      </c>
      <c r="RG89" s="5" t="s">
        <v>220</v>
      </c>
      <c r="RH89" s="5">
        <v>8837</v>
      </c>
      <c r="RI89" s="5">
        <v>8282</v>
      </c>
      <c r="RJ89" s="5">
        <v>7816</v>
      </c>
      <c r="RK89" s="5">
        <v>8484</v>
      </c>
      <c r="RL89" s="5">
        <v>7500</v>
      </c>
      <c r="RM89" s="5">
        <v>6748</v>
      </c>
      <c r="RN89" s="5">
        <v>6540</v>
      </c>
      <c r="RO89" s="5" t="s">
        <v>220</v>
      </c>
      <c r="RP89" s="5" t="s">
        <v>220</v>
      </c>
      <c r="RQ89" s="5" t="s">
        <v>220</v>
      </c>
      <c r="RR89" s="5" t="s">
        <v>220</v>
      </c>
      <c r="RS89" s="5" t="s">
        <v>220</v>
      </c>
      <c r="RT89" s="5" t="s">
        <v>220</v>
      </c>
      <c r="RU89" s="5" t="s">
        <v>220</v>
      </c>
      <c r="RV89" s="5" t="s">
        <v>220</v>
      </c>
      <c r="RW89" s="5" t="s">
        <v>220</v>
      </c>
      <c r="RX89" s="5" t="s">
        <v>220</v>
      </c>
      <c r="RY89" s="5" t="s">
        <v>220</v>
      </c>
      <c r="RZ89" s="5" t="s">
        <v>220</v>
      </c>
      <c r="SA89" s="5" t="s">
        <v>220</v>
      </c>
      <c r="SB89" s="5" t="s">
        <v>220</v>
      </c>
      <c r="SC89" s="5" t="s">
        <v>220</v>
      </c>
      <c r="SD89" s="5" t="s">
        <v>220</v>
      </c>
      <c r="SE89" s="5" t="s">
        <v>220</v>
      </c>
      <c r="SF89" s="5" t="s">
        <v>220</v>
      </c>
      <c r="SG89" s="5" t="s">
        <v>220</v>
      </c>
      <c r="SH89" s="5" t="s">
        <v>220</v>
      </c>
      <c r="SI89" s="5" t="s">
        <v>220</v>
      </c>
      <c r="SJ89" s="5" t="s">
        <v>220</v>
      </c>
      <c r="SK89" s="5" t="s">
        <v>220</v>
      </c>
      <c r="SL89" s="5" t="s">
        <v>220</v>
      </c>
      <c r="SM89" s="5" t="s">
        <v>220</v>
      </c>
      <c r="SN89" s="5">
        <v>4487</v>
      </c>
      <c r="SO89" s="5">
        <v>4453</v>
      </c>
      <c r="SP89" s="5">
        <v>4510</v>
      </c>
      <c r="SQ89" s="5">
        <v>4519</v>
      </c>
      <c r="SR89" s="5">
        <v>3916</v>
      </c>
      <c r="SS89" s="5">
        <v>4346</v>
      </c>
      <c r="ST89" s="5">
        <v>4527</v>
      </c>
      <c r="SU89" s="5" t="s">
        <v>220</v>
      </c>
      <c r="SV89" s="5" t="s">
        <v>220</v>
      </c>
      <c r="SW89" s="5" t="s">
        <v>220</v>
      </c>
      <c r="SX89" s="5" t="s">
        <v>220</v>
      </c>
      <c r="SY89" s="5" t="s">
        <v>220</v>
      </c>
      <c r="SZ89" s="5" t="s">
        <v>220</v>
      </c>
      <c r="TA89" s="5" t="s">
        <v>220</v>
      </c>
      <c r="TB89" s="5" t="s">
        <v>220</v>
      </c>
      <c r="TC89" s="5" t="s">
        <v>220</v>
      </c>
      <c r="TD89" s="5" t="s">
        <v>220</v>
      </c>
      <c r="TE89" s="5" t="s">
        <v>220</v>
      </c>
      <c r="TF89" s="5" t="s">
        <v>220</v>
      </c>
      <c r="TG89" s="5" t="s">
        <v>220</v>
      </c>
      <c r="TH89" s="5" t="s">
        <v>220</v>
      </c>
      <c r="TI89" s="5" t="s">
        <v>220</v>
      </c>
      <c r="TJ89" s="5" t="s">
        <v>220</v>
      </c>
      <c r="TK89" s="5" t="s">
        <v>220</v>
      </c>
      <c r="TL89" s="5" t="s">
        <v>220</v>
      </c>
      <c r="TM89" s="5" t="s">
        <v>220</v>
      </c>
      <c r="TN89" s="5" t="s">
        <v>220</v>
      </c>
      <c r="TO89" s="5" t="s">
        <v>220</v>
      </c>
      <c r="TP89" s="5" t="s">
        <v>220</v>
      </c>
      <c r="TQ89" s="5" t="s">
        <v>220</v>
      </c>
      <c r="TR89" s="5" t="s">
        <v>220</v>
      </c>
      <c r="TS89" s="5" t="s">
        <v>220</v>
      </c>
      <c r="TT89" s="5">
        <v>1233</v>
      </c>
      <c r="TU89" s="5">
        <v>1906</v>
      </c>
      <c r="TV89" s="5">
        <v>1435</v>
      </c>
      <c r="TW89" s="5">
        <v>1132</v>
      </c>
      <c r="TX89" s="5">
        <v>962</v>
      </c>
      <c r="TY89" s="5">
        <v>851</v>
      </c>
      <c r="TZ89" s="5">
        <v>912</v>
      </c>
      <c r="UA89" s="5" t="s">
        <v>220</v>
      </c>
      <c r="UB89" s="5" t="s">
        <v>220</v>
      </c>
      <c r="UC89" s="5" t="s">
        <v>220</v>
      </c>
      <c r="UD89" s="5" t="s">
        <v>220</v>
      </c>
      <c r="UE89" s="5" t="s">
        <v>220</v>
      </c>
      <c r="UF89" s="5" t="s">
        <v>220</v>
      </c>
      <c r="UG89" s="5" t="s">
        <v>220</v>
      </c>
      <c r="UH89" s="5" t="s">
        <v>220</v>
      </c>
      <c r="UI89" s="5" t="s">
        <v>220</v>
      </c>
      <c r="UJ89" s="5" t="s">
        <v>220</v>
      </c>
      <c r="UK89" s="5" t="s">
        <v>220</v>
      </c>
      <c r="UL89" s="5" t="s">
        <v>220</v>
      </c>
      <c r="UM89" s="5" t="s">
        <v>220</v>
      </c>
      <c r="UN89" s="5" t="s">
        <v>220</v>
      </c>
      <c r="UO89" s="5" t="s">
        <v>220</v>
      </c>
      <c r="UP89" s="5" t="s">
        <v>220</v>
      </c>
      <c r="UQ89" s="5" t="s">
        <v>220</v>
      </c>
      <c r="UR89" s="5" t="s">
        <v>220</v>
      </c>
      <c r="US89" s="5" t="s">
        <v>220</v>
      </c>
      <c r="UT89" s="5" t="s">
        <v>220</v>
      </c>
      <c r="UU89" s="5" t="s">
        <v>220</v>
      </c>
      <c r="UV89" s="5" t="s">
        <v>220</v>
      </c>
      <c r="UW89" s="5" t="s">
        <v>220</v>
      </c>
      <c r="UX89" s="5" t="s">
        <v>220</v>
      </c>
      <c r="UY89" s="5" t="s">
        <v>220</v>
      </c>
      <c r="UZ89" s="5">
        <v>233</v>
      </c>
      <c r="VA89" s="5">
        <v>228</v>
      </c>
      <c r="VB89" s="5">
        <v>170</v>
      </c>
      <c r="VC89" s="5">
        <v>232</v>
      </c>
      <c r="VD89" s="5">
        <v>225</v>
      </c>
      <c r="VE89" s="5">
        <v>229</v>
      </c>
      <c r="VF89" s="5">
        <v>274</v>
      </c>
      <c r="VG89" s="5" t="s">
        <v>220</v>
      </c>
      <c r="VH89" s="5" t="s">
        <v>220</v>
      </c>
      <c r="VI89" s="5" t="s">
        <v>220</v>
      </c>
      <c r="VJ89" s="5" t="s">
        <v>220</v>
      </c>
      <c r="VK89" s="5" t="s">
        <v>220</v>
      </c>
      <c r="VL89" s="5" t="s">
        <v>220</v>
      </c>
      <c r="VM89" s="5" t="s">
        <v>220</v>
      </c>
      <c r="VN89" s="5" t="s">
        <v>220</v>
      </c>
      <c r="VO89" s="5" t="s">
        <v>220</v>
      </c>
      <c r="VP89" s="5" t="s">
        <v>220</v>
      </c>
      <c r="VQ89" s="5" t="s">
        <v>220</v>
      </c>
      <c r="VR89" s="5" t="s">
        <v>220</v>
      </c>
      <c r="VS89" s="5" t="s">
        <v>220</v>
      </c>
      <c r="VT89" s="5" t="s">
        <v>220</v>
      </c>
      <c r="VU89" s="5" t="s">
        <v>220</v>
      </c>
      <c r="VV89" s="5" t="s">
        <v>220</v>
      </c>
      <c r="VW89" s="5" t="s">
        <v>220</v>
      </c>
      <c r="VX89" s="5" t="s">
        <v>220</v>
      </c>
      <c r="VY89" s="5" t="s">
        <v>220</v>
      </c>
      <c r="VZ89" s="5" t="s">
        <v>220</v>
      </c>
      <c r="WA89" s="5" t="s">
        <v>220</v>
      </c>
      <c r="WB89" s="5" t="s">
        <v>220</v>
      </c>
      <c r="WC89" s="5" t="s">
        <v>220</v>
      </c>
      <c r="WD89" s="5" t="s">
        <v>220</v>
      </c>
      <c r="WE89" s="5" t="s">
        <v>220</v>
      </c>
      <c r="WF89" s="5">
        <v>18753</v>
      </c>
      <c r="WG89" s="5">
        <v>19314</v>
      </c>
      <c r="WH89" s="5">
        <v>18339</v>
      </c>
      <c r="WI89" s="5">
        <v>17472</v>
      </c>
      <c r="WJ89" s="5">
        <v>16887</v>
      </c>
      <c r="WK89" s="5">
        <v>16866</v>
      </c>
      <c r="WL89" s="5">
        <v>18389</v>
      </c>
      <c r="WM89" s="5" t="s">
        <v>220</v>
      </c>
      <c r="WN89" s="5" t="s">
        <v>220</v>
      </c>
      <c r="WO89" s="5" t="s">
        <v>220</v>
      </c>
      <c r="WP89" s="5" t="s">
        <v>220</v>
      </c>
      <c r="WQ89" s="5" t="s">
        <v>220</v>
      </c>
      <c r="WR89" s="5" t="s">
        <v>220</v>
      </c>
      <c r="WS89" s="5" t="s">
        <v>220</v>
      </c>
      <c r="WT89" s="5" t="s">
        <v>220</v>
      </c>
      <c r="WU89" s="5" t="s">
        <v>220</v>
      </c>
      <c r="WV89" s="5" t="s">
        <v>220</v>
      </c>
      <c r="WW89" s="5" t="s">
        <v>220</v>
      </c>
      <c r="WX89" s="5" t="s">
        <v>220</v>
      </c>
      <c r="WY89" s="5" t="s">
        <v>220</v>
      </c>
      <c r="WZ89" s="5" t="s">
        <v>220</v>
      </c>
      <c r="XA89" s="5" t="s">
        <v>220</v>
      </c>
      <c r="XB89" s="5" t="s">
        <v>220</v>
      </c>
      <c r="XC89" s="5" t="s">
        <v>220</v>
      </c>
      <c r="XD89" s="5" t="s">
        <v>220</v>
      </c>
      <c r="XE89" s="5" t="s">
        <v>220</v>
      </c>
      <c r="XF89" s="5" t="s">
        <v>220</v>
      </c>
      <c r="XG89" s="5" t="s">
        <v>220</v>
      </c>
      <c r="XH89" s="5" t="s">
        <v>220</v>
      </c>
      <c r="XI89" s="5" t="s">
        <v>220</v>
      </c>
      <c r="XJ89" s="5" t="s">
        <v>220</v>
      </c>
      <c r="XK89" s="5" t="s">
        <v>220</v>
      </c>
      <c r="XL89" s="5">
        <v>610</v>
      </c>
      <c r="XM89" s="5">
        <v>540</v>
      </c>
      <c r="XN89" s="5">
        <v>519</v>
      </c>
      <c r="XO89" s="5">
        <v>466</v>
      </c>
      <c r="XP89" s="5">
        <v>444</v>
      </c>
      <c r="XQ89" s="5">
        <v>396</v>
      </c>
      <c r="XR89" s="5">
        <v>352</v>
      </c>
      <c r="XS89" s="2" t="s">
        <v>220</v>
      </c>
      <c r="XT89" s="3" t="s">
        <v>220</v>
      </c>
      <c r="XU89" s="3" t="s">
        <v>220</v>
      </c>
      <c r="XV89" s="3" t="s">
        <v>220</v>
      </c>
      <c r="XW89" s="3" t="s">
        <v>220</v>
      </c>
      <c r="XX89" s="3" t="s">
        <v>220</v>
      </c>
      <c r="XY89" s="3" t="s">
        <v>220</v>
      </c>
      <c r="XZ89" s="3"/>
    </row>
    <row r="90" spans="1:650" x14ac:dyDescent="0.3">
      <c r="A90" s="1" t="s">
        <v>88</v>
      </c>
      <c r="B90" s="2">
        <v>4674873</v>
      </c>
      <c r="C90" s="5">
        <v>0</v>
      </c>
      <c r="D90" s="5">
        <v>0</v>
      </c>
      <c r="E90" s="5">
        <v>0</v>
      </c>
      <c r="F90" s="5">
        <v>0</v>
      </c>
      <c r="G90" s="5" t="s">
        <v>220</v>
      </c>
      <c r="H90" s="5" t="s">
        <v>220</v>
      </c>
      <c r="I90" s="5" t="s">
        <v>220</v>
      </c>
      <c r="J90" s="5" t="s">
        <v>220</v>
      </c>
      <c r="K90" s="5" t="s">
        <v>220</v>
      </c>
      <c r="L90" s="5" t="s">
        <v>220</v>
      </c>
      <c r="M90" s="5" t="s">
        <v>220</v>
      </c>
      <c r="N90" s="5" t="s">
        <v>220</v>
      </c>
      <c r="O90" s="5" t="s">
        <v>220</v>
      </c>
      <c r="P90" s="5" t="s">
        <v>220</v>
      </c>
      <c r="Q90" s="5" t="s">
        <v>220</v>
      </c>
      <c r="R90" s="5" t="s">
        <v>220</v>
      </c>
      <c r="S90" s="5" t="s">
        <v>220</v>
      </c>
      <c r="T90" s="5" t="s">
        <v>220</v>
      </c>
      <c r="U90" s="5" t="s">
        <v>220</v>
      </c>
      <c r="V90" s="5" t="s">
        <v>220</v>
      </c>
      <c r="W90" s="5" t="s">
        <v>220</v>
      </c>
      <c r="X90" s="5" t="s">
        <v>220</v>
      </c>
      <c r="Y90" s="5" t="s">
        <v>220</v>
      </c>
      <c r="Z90" s="5" t="s">
        <v>220</v>
      </c>
      <c r="AA90" s="5" t="s">
        <v>220</v>
      </c>
      <c r="AB90" s="5" t="s">
        <v>220</v>
      </c>
      <c r="AC90" s="5" t="s">
        <v>220</v>
      </c>
      <c r="AD90" s="5" t="s">
        <v>220</v>
      </c>
      <c r="AE90" s="5" t="s">
        <v>220</v>
      </c>
      <c r="AF90" s="5" t="s">
        <v>220</v>
      </c>
      <c r="AG90" s="5" t="s">
        <v>220</v>
      </c>
      <c r="AH90" s="5" t="s">
        <v>220</v>
      </c>
      <c r="AI90" s="5">
        <v>0</v>
      </c>
      <c r="AJ90" s="5">
        <v>0</v>
      </c>
      <c r="AK90" s="5">
        <v>0</v>
      </c>
      <c r="AL90" s="5">
        <v>0</v>
      </c>
      <c r="AM90" s="5" t="s">
        <v>220</v>
      </c>
      <c r="AN90" s="5" t="s">
        <v>220</v>
      </c>
      <c r="AO90" s="5" t="s">
        <v>220</v>
      </c>
      <c r="AP90" s="5" t="s">
        <v>220</v>
      </c>
      <c r="AQ90" s="5" t="s">
        <v>220</v>
      </c>
      <c r="AR90" s="5" t="s">
        <v>220</v>
      </c>
      <c r="AS90" s="5" t="s">
        <v>220</v>
      </c>
      <c r="AT90" s="5" t="s">
        <v>220</v>
      </c>
      <c r="AU90" s="5" t="s">
        <v>220</v>
      </c>
      <c r="AV90" s="5" t="s">
        <v>220</v>
      </c>
      <c r="AW90" s="5" t="s">
        <v>220</v>
      </c>
      <c r="AX90" s="5" t="s">
        <v>220</v>
      </c>
      <c r="AY90" s="5" t="s">
        <v>220</v>
      </c>
      <c r="AZ90" s="5" t="s">
        <v>220</v>
      </c>
      <c r="BA90" s="5" t="s">
        <v>220</v>
      </c>
      <c r="BB90" s="5" t="s">
        <v>220</v>
      </c>
      <c r="BC90" s="5" t="s">
        <v>220</v>
      </c>
      <c r="BD90" s="5" t="s">
        <v>220</v>
      </c>
      <c r="BE90" s="5" t="s">
        <v>220</v>
      </c>
      <c r="BF90" s="5" t="s">
        <v>220</v>
      </c>
      <c r="BG90" s="5" t="s">
        <v>220</v>
      </c>
      <c r="BH90" s="5" t="s">
        <v>220</v>
      </c>
      <c r="BI90" s="5" t="s">
        <v>220</v>
      </c>
      <c r="BJ90" s="5" t="s">
        <v>220</v>
      </c>
      <c r="BK90" s="5" t="s">
        <v>220</v>
      </c>
      <c r="BL90" s="5" t="s">
        <v>220</v>
      </c>
      <c r="BM90" s="5" t="s">
        <v>220</v>
      </c>
      <c r="BN90" s="5" t="s">
        <v>220</v>
      </c>
      <c r="BO90" s="5">
        <v>305</v>
      </c>
      <c r="BP90" s="5">
        <v>0</v>
      </c>
      <c r="BQ90" s="5">
        <v>9</v>
      </c>
      <c r="BR90" s="5">
        <v>29</v>
      </c>
      <c r="BS90" s="5" t="s">
        <v>220</v>
      </c>
      <c r="BT90" s="5" t="s">
        <v>220</v>
      </c>
      <c r="BU90" s="5" t="s">
        <v>220</v>
      </c>
      <c r="BV90" s="5" t="s">
        <v>220</v>
      </c>
      <c r="BW90" s="5" t="s">
        <v>220</v>
      </c>
      <c r="BX90" s="5" t="s">
        <v>220</v>
      </c>
      <c r="BY90" s="5" t="s">
        <v>220</v>
      </c>
      <c r="BZ90" s="5" t="s">
        <v>220</v>
      </c>
      <c r="CA90" s="5" t="s">
        <v>220</v>
      </c>
      <c r="CB90" s="5" t="s">
        <v>220</v>
      </c>
      <c r="CC90" s="5" t="s">
        <v>220</v>
      </c>
      <c r="CD90" s="5" t="s">
        <v>220</v>
      </c>
      <c r="CE90" s="5" t="s">
        <v>220</v>
      </c>
      <c r="CF90" s="5" t="s">
        <v>220</v>
      </c>
      <c r="CG90" s="5" t="s">
        <v>220</v>
      </c>
      <c r="CH90" s="5" t="s">
        <v>220</v>
      </c>
      <c r="CI90" s="5" t="s">
        <v>220</v>
      </c>
      <c r="CJ90" s="5" t="s">
        <v>220</v>
      </c>
      <c r="CK90" s="5" t="s">
        <v>220</v>
      </c>
      <c r="CL90" s="5" t="s">
        <v>220</v>
      </c>
      <c r="CM90" s="5" t="s">
        <v>220</v>
      </c>
      <c r="CN90" s="5" t="s">
        <v>220</v>
      </c>
      <c r="CO90" s="5" t="s">
        <v>220</v>
      </c>
      <c r="CP90" s="5" t="s">
        <v>220</v>
      </c>
      <c r="CQ90" s="5" t="s">
        <v>220</v>
      </c>
      <c r="CR90" s="5" t="s">
        <v>220</v>
      </c>
      <c r="CS90" s="5" t="s">
        <v>220</v>
      </c>
      <c r="CT90" s="5" t="s">
        <v>220</v>
      </c>
      <c r="CU90" s="5">
        <v>0</v>
      </c>
      <c r="CV90" s="5">
        <v>0</v>
      </c>
      <c r="CW90" s="5">
        <v>0</v>
      </c>
      <c r="CX90" s="5">
        <v>0</v>
      </c>
      <c r="CY90" s="5" t="s">
        <v>220</v>
      </c>
      <c r="CZ90" s="5" t="s">
        <v>220</v>
      </c>
      <c r="DA90" s="5" t="s">
        <v>220</v>
      </c>
      <c r="DB90" s="5" t="s">
        <v>220</v>
      </c>
      <c r="DC90" s="5" t="s">
        <v>220</v>
      </c>
      <c r="DD90" s="5" t="s">
        <v>220</v>
      </c>
      <c r="DE90" s="5" t="s">
        <v>220</v>
      </c>
      <c r="DF90" s="5" t="s">
        <v>220</v>
      </c>
      <c r="DG90" s="5" t="s">
        <v>220</v>
      </c>
      <c r="DH90" s="5" t="s">
        <v>220</v>
      </c>
      <c r="DI90" s="5" t="s">
        <v>220</v>
      </c>
      <c r="DJ90" s="5" t="s">
        <v>220</v>
      </c>
      <c r="DK90" s="5" t="s">
        <v>220</v>
      </c>
      <c r="DL90" s="5" t="s">
        <v>220</v>
      </c>
      <c r="DM90" s="5" t="s">
        <v>220</v>
      </c>
      <c r="DN90" s="5" t="s">
        <v>220</v>
      </c>
      <c r="DO90" s="5" t="s">
        <v>220</v>
      </c>
      <c r="DP90" s="5" t="s">
        <v>220</v>
      </c>
      <c r="DQ90" s="5" t="s">
        <v>220</v>
      </c>
      <c r="DR90" s="5" t="s">
        <v>220</v>
      </c>
      <c r="DS90" s="5" t="s">
        <v>220</v>
      </c>
      <c r="DT90" s="5" t="s">
        <v>220</v>
      </c>
      <c r="DU90" s="5" t="s">
        <v>220</v>
      </c>
      <c r="DV90" s="5" t="s">
        <v>220</v>
      </c>
      <c r="DW90" s="5" t="s">
        <v>220</v>
      </c>
      <c r="DX90" s="5" t="s">
        <v>220</v>
      </c>
      <c r="DY90" s="5" t="s">
        <v>220</v>
      </c>
      <c r="DZ90" s="5" t="s">
        <v>220</v>
      </c>
      <c r="EA90" s="5">
        <v>0</v>
      </c>
      <c r="EB90" s="5">
        <v>0</v>
      </c>
      <c r="EC90" s="5">
        <v>0</v>
      </c>
      <c r="ED90" s="5">
        <v>0</v>
      </c>
      <c r="EE90" s="5" t="s">
        <v>220</v>
      </c>
      <c r="EF90" s="5" t="s">
        <v>220</v>
      </c>
      <c r="EG90" s="5" t="s">
        <v>220</v>
      </c>
      <c r="EH90" s="5" t="s">
        <v>220</v>
      </c>
      <c r="EI90" s="5" t="s">
        <v>220</v>
      </c>
      <c r="EJ90" s="5" t="s">
        <v>220</v>
      </c>
      <c r="EK90" s="5" t="s">
        <v>220</v>
      </c>
      <c r="EL90" s="5" t="s">
        <v>220</v>
      </c>
      <c r="EM90" s="5" t="s">
        <v>220</v>
      </c>
      <c r="EN90" s="5" t="s">
        <v>220</v>
      </c>
      <c r="EO90" s="5" t="s">
        <v>220</v>
      </c>
      <c r="EP90" s="5" t="s">
        <v>220</v>
      </c>
      <c r="EQ90" s="5" t="s">
        <v>220</v>
      </c>
      <c r="ER90" s="5" t="s">
        <v>220</v>
      </c>
      <c r="ES90" s="5" t="s">
        <v>220</v>
      </c>
      <c r="ET90" s="5" t="s">
        <v>220</v>
      </c>
      <c r="EU90" s="5" t="s">
        <v>220</v>
      </c>
      <c r="EV90" s="5" t="s">
        <v>220</v>
      </c>
      <c r="EW90" s="5" t="s">
        <v>220</v>
      </c>
      <c r="EX90" s="5" t="s">
        <v>220</v>
      </c>
      <c r="EY90" s="5" t="s">
        <v>220</v>
      </c>
      <c r="EZ90" s="5" t="s">
        <v>220</v>
      </c>
      <c r="FA90" s="5" t="s">
        <v>220</v>
      </c>
      <c r="FB90" s="5" t="s">
        <v>220</v>
      </c>
      <c r="FC90" s="5" t="s">
        <v>220</v>
      </c>
      <c r="FD90" s="5" t="s">
        <v>220</v>
      </c>
      <c r="FE90" s="5" t="s">
        <v>220</v>
      </c>
      <c r="FF90" s="5" t="s">
        <v>220</v>
      </c>
      <c r="FG90" s="5">
        <v>0</v>
      </c>
      <c r="FH90" s="5">
        <v>0</v>
      </c>
      <c r="FI90" s="5">
        <v>0</v>
      </c>
      <c r="FJ90" s="5">
        <v>0</v>
      </c>
      <c r="FK90" s="5" t="s">
        <v>220</v>
      </c>
      <c r="FL90" s="5" t="s">
        <v>220</v>
      </c>
      <c r="FM90" s="5" t="s">
        <v>220</v>
      </c>
      <c r="FN90" s="5" t="s">
        <v>220</v>
      </c>
      <c r="FO90" s="5" t="s">
        <v>220</v>
      </c>
      <c r="FP90" s="5" t="s">
        <v>220</v>
      </c>
      <c r="FQ90" s="5" t="s">
        <v>220</v>
      </c>
      <c r="FR90" s="5" t="s">
        <v>220</v>
      </c>
      <c r="FS90" s="5" t="s">
        <v>220</v>
      </c>
      <c r="FT90" s="5" t="s">
        <v>220</v>
      </c>
      <c r="FU90" s="5" t="s">
        <v>220</v>
      </c>
      <c r="FV90" s="5" t="s">
        <v>220</v>
      </c>
      <c r="FW90" s="5" t="s">
        <v>220</v>
      </c>
      <c r="FX90" s="5" t="s">
        <v>220</v>
      </c>
      <c r="FY90" s="5" t="s">
        <v>220</v>
      </c>
      <c r="FZ90" s="5" t="s">
        <v>220</v>
      </c>
      <c r="GA90" s="5" t="s">
        <v>220</v>
      </c>
      <c r="GB90" s="5" t="s">
        <v>220</v>
      </c>
      <c r="GC90" s="5" t="s">
        <v>220</v>
      </c>
      <c r="GD90" s="5" t="s">
        <v>220</v>
      </c>
      <c r="GE90" s="5" t="s">
        <v>220</v>
      </c>
      <c r="GF90" s="5" t="s">
        <v>220</v>
      </c>
      <c r="GG90" s="5" t="s">
        <v>220</v>
      </c>
      <c r="GH90" s="5" t="s">
        <v>220</v>
      </c>
      <c r="GI90" s="5" t="s">
        <v>220</v>
      </c>
      <c r="GJ90" s="5" t="s">
        <v>220</v>
      </c>
      <c r="GK90" s="5" t="s">
        <v>220</v>
      </c>
      <c r="GL90" s="5" t="s">
        <v>220</v>
      </c>
      <c r="GM90" s="5">
        <v>305</v>
      </c>
      <c r="GN90" s="5">
        <v>0</v>
      </c>
      <c r="GO90" s="5">
        <v>9</v>
      </c>
      <c r="GP90" s="5">
        <v>29</v>
      </c>
      <c r="GQ90" s="5" t="s">
        <v>220</v>
      </c>
      <c r="GR90" s="5" t="s">
        <v>220</v>
      </c>
      <c r="GS90" s="5" t="s">
        <v>220</v>
      </c>
      <c r="GT90" s="5" t="s">
        <v>220</v>
      </c>
      <c r="GU90" s="5" t="s">
        <v>220</v>
      </c>
      <c r="GV90" s="5" t="s">
        <v>220</v>
      </c>
      <c r="GW90" s="5" t="s">
        <v>220</v>
      </c>
      <c r="GX90" s="5" t="s">
        <v>220</v>
      </c>
      <c r="GY90" s="5" t="s">
        <v>220</v>
      </c>
      <c r="GZ90" s="5" t="s">
        <v>220</v>
      </c>
      <c r="HA90" s="5" t="s">
        <v>220</v>
      </c>
      <c r="HB90" s="5" t="s">
        <v>220</v>
      </c>
      <c r="HC90" s="5" t="s">
        <v>220</v>
      </c>
      <c r="HD90" s="5" t="s">
        <v>220</v>
      </c>
      <c r="HE90" s="5" t="s">
        <v>220</v>
      </c>
      <c r="HF90" s="5" t="s">
        <v>220</v>
      </c>
      <c r="HG90" s="5" t="s">
        <v>220</v>
      </c>
      <c r="HH90" s="5" t="s">
        <v>220</v>
      </c>
      <c r="HI90" s="5" t="s">
        <v>220</v>
      </c>
      <c r="HJ90" s="5" t="s">
        <v>220</v>
      </c>
      <c r="HK90" s="5" t="s">
        <v>220</v>
      </c>
      <c r="HL90" s="5" t="s">
        <v>220</v>
      </c>
      <c r="HM90" s="5" t="s">
        <v>220</v>
      </c>
      <c r="HN90" s="5" t="s">
        <v>220</v>
      </c>
      <c r="HO90" s="5" t="s">
        <v>220</v>
      </c>
      <c r="HP90" s="5" t="s">
        <v>220</v>
      </c>
      <c r="HQ90" s="5" t="s">
        <v>220</v>
      </c>
      <c r="HR90" s="5" t="s">
        <v>220</v>
      </c>
      <c r="HS90" s="5">
        <v>0</v>
      </c>
      <c r="HT90" s="5">
        <v>0</v>
      </c>
      <c r="HU90" s="5">
        <v>0</v>
      </c>
      <c r="HV90" s="5">
        <v>0</v>
      </c>
      <c r="HW90" s="5" t="s">
        <v>220</v>
      </c>
      <c r="HX90" s="5" t="s">
        <v>220</v>
      </c>
      <c r="HY90" s="5" t="s">
        <v>220</v>
      </c>
      <c r="HZ90" s="5" t="s">
        <v>220</v>
      </c>
      <c r="IA90" s="5" t="s">
        <v>220</v>
      </c>
      <c r="IB90" s="5" t="s">
        <v>220</v>
      </c>
      <c r="IC90" s="5" t="s">
        <v>220</v>
      </c>
      <c r="ID90" s="5" t="s">
        <v>220</v>
      </c>
      <c r="IE90" s="5" t="s">
        <v>220</v>
      </c>
      <c r="IF90" s="5" t="s">
        <v>220</v>
      </c>
      <c r="IG90" s="5" t="s">
        <v>220</v>
      </c>
      <c r="IH90" s="5" t="s">
        <v>220</v>
      </c>
      <c r="II90" s="5" t="s">
        <v>220</v>
      </c>
      <c r="IJ90" s="5" t="s">
        <v>220</v>
      </c>
      <c r="IK90" s="5" t="s">
        <v>220</v>
      </c>
      <c r="IL90" s="5" t="s">
        <v>220</v>
      </c>
      <c r="IM90" s="5" t="s">
        <v>220</v>
      </c>
      <c r="IN90" s="5" t="s">
        <v>220</v>
      </c>
      <c r="IO90" s="5" t="s">
        <v>220</v>
      </c>
      <c r="IP90" s="5" t="s">
        <v>220</v>
      </c>
      <c r="IQ90" s="5" t="s">
        <v>220</v>
      </c>
      <c r="IR90" s="5" t="s">
        <v>220</v>
      </c>
      <c r="IS90" s="5" t="s">
        <v>220</v>
      </c>
      <c r="IT90" s="5" t="s">
        <v>220</v>
      </c>
      <c r="IU90" s="5" t="s">
        <v>220</v>
      </c>
      <c r="IV90" s="5" t="s">
        <v>220</v>
      </c>
      <c r="IW90" s="5" t="s">
        <v>220</v>
      </c>
      <c r="IX90" s="5" t="s">
        <v>220</v>
      </c>
      <c r="IY90" s="5">
        <v>0</v>
      </c>
      <c r="IZ90" s="5">
        <v>0</v>
      </c>
      <c r="JA90" s="5">
        <v>0</v>
      </c>
      <c r="JB90" s="5">
        <v>0</v>
      </c>
      <c r="JC90" s="5" t="s">
        <v>220</v>
      </c>
      <c r="JD90" s="5" t="s">
        <v>220</v>
      </c>
      <c r="JE90" s="5" t="s">
        <v>220</v>
      </c>
      <c r="JF90" s="5" t="s">
        <v>220</v>
      </c>
      <c r="JG90" s="5" t="s">
        <v>220</v>
      </c>
      <c r="JH90" s="5" t="s">
        <v>220</v>
      </c>
      <c r="JI90" s="5" t="s">
        <v>220</v>
      </c>
      <c r="JJ90" s="5" t="s">
        <v>220</v>
      </c>
      <c r="JK90" s="5" t="s">
        <v>220</v>
      </c>
      <c r="JL90" s="5" t="s">
        <v>220</v>
      </c>
      <c r="JM90" s="5" t="s">
        <v>220</v>
      </c>
      <c r="JN90" s="5" t="s">
        <v>220</v>
      </c>
      <c r="JO90" s="5" t="s">
        <v>220</v>
      </c>
      <c r="JP90" s="5" t="s">
        <v>220</v>
      </c>
      <c r="JQ90" s="5" t="s">
        <v>220</v>
      </c>
      <c r="JR90" s="5" t="s">
        <v>220</v>
      </c>
      <c r="JS90" s="5" t="s">
        <v>220</v>
      </c>
      <c r="JT90" s="5" t="s">
        <v>220</v>
      </c>
      <c r="JU90" s="5" t="s">
        <v>220</v>
      </c>
      <c r="JV90" s="5" t="s">
        <v>220</v>
      </c>
      <c r="JW90" s="5" t="s">
        <v>220</v>
      </c>
      <c r="JX90" s="5" t="s">
        <v>220</v>
      </c>
      <c r="JY90" s="5" t="s">
        <v>220</v>
      </c>
      <c r="JZ90" s="5" t="s">
        <v>220</v>
      </c>
      <c r="KA90" s="5" t="s">
        <v>220</v>
      </c>
      <c r="KB90" s="5" t="s">
        <v>220</v>
      </c>
      <c r="KC90" s="5" t="s">
        <v>220</v>
      </c>
      <c r="KD90" s="5" t="s">
        <v>220</v>
      </c>
      <c r="KE90" s="5">
        <v>55</v>
      </c>
      <c r="KF90" s="5">
        <v>49</v>
      </c>
      <c r="KG90" s="5">
        <v>44</v>
      </c>
      <c r="KH90" s="5">
        <v>35</v>
      </c>
      <c r="KI90" s="5" t="s">
        <v>220</v>
      </c>
      <c r="KJ90" s="5" t="s">
        <v>220</v>
      </c>
      <c r="KK90" s="5" t="s">
        <v>220</v>
      </c>
      <c r="KL90" s="5" t="s">
        <v>220</v>
      </c>
      <c r="KM90" s="5" t="s">
        <v>220</v>
      </c>
      <c r="KN90" s="5" t="s">
        <v>220</v>
      </c>
      <c r="KO90" s="5" t="s">
        <v>220</v>
      </c>
      <c r="KP90" s="5" t="s">
        <v>220</v>
      </c>
      <c r="KQ90" s="5" t="s">
        <v>220</v>
      </c>
      <c r="KR90" s="5" t="s">
        <v>220</v>
      </c>
      <c r="KS90" s="5" t="s">
        <v>220</v>
      </c>
      <c r="KT90" s="5" t="s">
        <v>220</v>
      </c>
      <c r="KU90" s="5" t="s">
        <v>220</v>
      </c>
      <c r="KV90" s="5" t="s">
        <v>220</v>
      </c>
      <c r="KW90" s="5" t="s">
        <v>220</v>
      </c>
      <c r="KX90" s="5" t="s">
        <v>220</v>
      </c>
      <c r="KY90" s="5" t="s">
        <v>220</v>
      </c>
      <c r="KZ90" s="5" t="s">
        <v>220</v>
      </c>
      <c r="LA90" s="5" t="s">
        <v>220</v>
      </c>
      <c r="LB90" s="5" t="s">
        <v>220</v>
      </c>
      <c r="LC90" s="5" t="s">
        <v>220</v>
      </c>
      <c r="LD90" s="5" t="s">
        <v>220</v>
      </c>
      <c r="LE90" s="5" t="s">
        <v>220</v>
      </c>
      <c r="LF90" s="5" t="s">
        <v>220</v>
      </c>
      <c r="LG90" s="5" t="s">
        <v>220</v>
      </c>
      <c r="LH90" s="5" t="s">
        <v>220</v>
      </c>
      <c r="LI90" s="5" t="s">
        <v>220</v>
      </c>
      <c r="LJ90" s="5" t="s">
        <v>220</v>
      </c>
      <c r="LK90" s="5">
        <v>36</v>
      </c>
      <c r="LL90" s="5">
        <v>23</v>
      </c>
      <c r="LM90" s="5">
        <v>90</v>
      </c>
      <c r="LN90" s="5">
        <v>19</v>
      </c>
      <c r="LO90" s="5" t="s">
        <v>220</v>
      </c>
      <c r="LP90" s="5" t="s">
        <v>220</v>
      </c>
      <c r="LQ90" s="5" t="s">
        <v>220</v>
      </c>
      <c r="LR90" s="5" t="s">
        <v>220</v>
      </c>
      <c r="LS90" s="5" t="s">
        <v>220</v>
      </c>
      <c r="LT90" s="5" t="s">
        <v>220</v>
      </c>
      <c r="LU90" s="5" t="s">
        <v>220</v>
      </c>
      <c r="LV90" s="5" t="s">
        <v>220</v>
      </c>
      <c r="LW90" s="5" t="s">
        <v>220</v>
      </c>
      <c r="LX90" s="5" t="s">
        <v>220</v>
      </c>
      <c r="LY90" s="5" t="s">
        <v>220</v>
      </c>
      <c r="LZ90" s="5" t="s">
        <v>220</v>
      </c>
      <c r="MA90" s="5" t="s">
        <v>220</v>
      </c>
      <c r="MB90" s="5" t="s">
        <v>220</v>
      </c>
      <c r="MC90" s="5" t="s">
        <v>220</v>
      </c>
      <c r="MD90" s="5" t="s">
        <v>220</v>
      </c>
      <c r="ME90" s="5" t="s">
        <v>220</v>
      </c>
      <c r="MF90" s="5" t="s">
        <v>220</v>
      </c>
      <c r="MG90" s="5" t="s">
        <v>220</v>
      </c>
      <c r="MH90" s="5" t="s">
        <v>220</v>
      </c>
      <c r="MI90" s="5" t="s">
        <v>220</v>
      </c>
      <c r="MJ90" s="5" t="s">
        <v>220</v>
      </c>
      <c r="MK90" s="5" t="s">
        <v>220</v>
      </c>
      <c r="ML90" s="5" t="s">
        <v>220</v>
      </c>
      <c r="MM90" s="5" t="s">
        <v>220</v>
      </c>
      <c r="MN90" s="5" t="s">
        <v>220</v>
      </c>
      <c r="MO90" s="5" t="s">
        <v>220</v>
      </c>
      <c r="MP90" s="5" t="s">
        <v>220</v>
      </c>
      <c r="MQ90" s="5">
        <v>0</v>
      </c>
      <c r="MR90" s="5">
        <v>0</v>
      </c>
      <c r="MS90" s="5">
        <v>0</v>
      </c>
      <c r="MT90" s="5">
        <v>0</v>
      </c>
      <c r="MU90" s="5" t="s">
        <v>220</v>
      </c>
      <c r="MV90" s="5" t="s">
        <v>220</v>
      </c>
      <c r="MW90" s="5" t="s">
        <v>220</v>
      </c>
      <c r="MX90" s="5" t="s">
        <v>220</v>
      </c>
      <c r="MY90" s="5" t="s">
        <v>220</v>
      </c>
      <c r="MZ90" s="5" t="s">
        <v>220</v>
      </c>
      <c r="NA90" s="5" t="s">
        <v>220</v>
      </c>
      <c r="NB90" s="5" t="s">
        <v>220</v>
      </c>
      <c r="NC90" s="5" t="s">
        <v>220</v>
      </c>
      <c r="ND90" s="5" t="s">
        <v>220</v>
      </c>
      <c r="NE90" s="5" t="s">
        <v>220</v>
      </c>
      <c r="NF90" s="5" t="s">
        <v>220</v>
      </c>
      <c r="NG90" s="5" t="s">
        <v>220</v>
      </c>
      <c r="NH90" s="5" t="s">
        <v>220</v>
      </c>
      <c r="NI90" s="5" t="s">
        <v>220</v>
      </c>
      <c r="NJ90" s="5" t="s">
        <v>220</v>
      </c>
      <c r="NK90" s="5" t="s">
        <v>220</v>
      </c>
      <c r="NL90" s="5" t="s">
        <v>220</v>
      </c>
      <c r="NM90" s="5" t="s">
        <v>220</v>
      </c>
      <c r="NN90" s="5" t="s">
        <v>220</v>
      </c>
      <c r="NO90" s="5" t="s">
        <v>220</v>
      </c>
      <c r="NP90" s="5" t="s">
        <v>220</v>
      </c>
      <c r="NQ90" s="5" t="s">
        <v>220</v>
      </c>
      <c r="NR90" s="5" t="s">
        <v>220</v>
      </c>
      <c r="NS90" s="5" t="s">
        <v>220</v>
      </c>
      <c r="NT90" s="5" t="s">
        <v>220</v>
      </c>
      <c r="NU90" s="5" t="s">
        <v>220</v>
      </c>
      <c r="NV90" s="5" t="s">
        <v>220</v>
      </c>
      <c r="NW90" s="5">
        <v>0</v>
      </c>
      <c r="NX90" s="5">
        <v>0</v>
      </c>
      <c r="NY90" s="5">
        <v>0</v>
      </c>
      <c r="NZ90" s="5">
        <v>0</v>
      </c>
      <c r="OA90" s="5" t="s">
        <v>220</v>
      </c>
      <c r="OB90" s="5" t="s">
        <v>220</v>
      </c>
      <c r="OC90" s="5" t="s">
        <v>220</v>
      </c>
      <c r="OD90" s="5" t="s">
        <v>220</v>
      </c>
      <c r="OE90" s="5" t="s">
        <v>220</v>
      </c>
      <c r="OF90" s="5" t="s">
        <v>220</v>
      </c>
      <c r="OG90" s="5" t="s">
        <v>220</v>
      </c>
      <c r="OH90" s="5" t="s">
        <v>220</v>
      </c>
      <c r="OI90" s="5" t="s">
        <v>220</v>
      </c>
      <c r="OJ90" s="5" t="s">
        <v>220</v>
      </c>
      <c r="OK90" s="5" t="s">
        <v>220</v>
      </c>
      <c r="OL90" s="5" t="s">
        <v>220</v>
      </c>
      <c r="OM90" s="5" t="s">
        <v>220</v>
      </c>
      <c r="ON90" s="5" t="s">
        <v>220</v>
      </c>
      <c r="OO90" s="5" t="s">
        <v>220</v>
      </c>
      <c r="OP90" s="5" t="s">
        <v>220</v>
      </c>
      <c r="OQ90" s="5" t="s">
        <v>220</v>
      </c>
      <c r="OR90" s="5" t="s">
        <v>220</v>
      </c>
      <c r="OS90" s="5" t="s">
        <v>220</v>
      </c>
      <c r="OT90" s="5" t="s">
        <v>220</v>
      </c>
      <c r="OU90" s="5" t="s">
        <v>220</v>
      </c>
      <c r="OV90" s="5" t="s">
        <v>220</v>
      </c>
      <c r="OW90" s="5" t="s">
        <v>220</v>
      </c>
      <c r="OX90" s="5" t="s">
        <v>220</v>
      </c>
      <c r="OY90" s="5" t="s">
        <v>220</v>
      </c>
      <c r="OZ90" s="5" t="s">
        <v>220</v>
      </c>
      <c r="PA90" s="5" t="s">
        <v>220</v>
      </c>
      <c r="PB90" s="5" t="s">
        <v>220</v>
      </c>
      <c r="PC90" s="5">
        <v>0</v>
      </c>
      <c r="PD90" s="5">
        <v>0</v>
      </c>
      <c r="PE90" s="5">
        <v>0</v>
      </c>
      <c r="PF90" s="5">
        <v>0</v>
      </c>
      <c r="PG90" s="5" t="s">
        <v>220</v>
      </c>
      <c r="PH90" s="5" t="s">
        <v>220</v>
      </c>
      <c r="PI90" s="5" t="s">
        <v>220</v>
      </c>
      <c r="PJ90" s="5" t="s">
        <v>220</v>
      </c>
      <c r="PK90" s="5" t="s">
        <v>220</v>
      </c>
      <c r="PL90" s="5" t="s">
        <v>220</v>
      </c>
      <c r="PM90" s="5" t="s">
        <v>220</v>
      </c>
      <c r="PN90" s="5" t="s">
        <v>220</v>
      </c>
      <c r="PO90" s="5" t="s">
        <v>220</v>
      </c>
      <c r="PP90" s="5" t="s">
        <v>220</v>
      </c>
      <c r="PQ90" s="5" t="s">
        <v>220</v>
      </c>
      <c r="PR90" s="5" t="s">
        <v>220</v>
      </c>
      <c r="PS90" s="5" t="s">
        <v>220</v>
      </c>
      <c r="PT90" s="5" t="s">
        <v>220</v>
      </c>
      <c r="PU90" s="5" t="s">
        <v>220</v>
      </c>
      <c r="PV90" s="5" t="s">
        <v>220</v>
      </c>
      <c r="PW90" s="5" t="s">
        <v>220</v>
      </c>
      <c r="PX90" s="5" t="s">
        <v>220</v>
      </c>
      <c r="PY90" s="5" t="s">
        <v>220</v>
      </c>
      <c r="PZ90" s="5" t="s">
        <v>220</v>
      </c>
      <c r="QA90" s="5" t="s">
        <v>220</v>
      </c>
      <c r="QB90" s="5" t="s">
        <v>220</v>
      </c>
      <c r="QC90" s="5" t="s">
        <v>220</v>
      </c>
      <c r="QD90" s="5" t="s">
        <v>220</v>
      </c>
      <c r="QE90" s="5" t="s">
        <v>220</v>
      </c>
      <c r="QF90" s="5" t="s">
        <v>220</v>
      </c>
      <c r="QG90" s="5" t="s">
        <v>220</v>
      </c>
      <c r="QH90" s="5" t="s">
        <v>220</v>
      </c>
      <c r="QI90" s="5">
        <v>0</v>
      </c>
      <c r="QJ90" s="5">
        <v>0</v>
      </c>
      <c r="QK90" s="5">
        <v>0</v>
      </c>
      <c r="QL90" s="5">
        <v>0</v>
      </c>
      <c r="QM90" s="5" t="s">
        <v>220</v>
      </c>
      <c r="QN90" s="5" t="s">
        <v>220</v>
      </c>
      <c r="QO90" s="5" t="s">
        <v>220</v>
      </c>
      <c r="QP90" s="5" t="s">
        <v>220</v>
      </c>
      <c r="QQ90" s="5" t="s">
        <v>220</v>
      </c>
      <c r="QR90" s="5" t="s">
        <v>220</v>
      </c>
      <c r="QS90" s="5" t="s">
        <v>220</v>
      </c>
      <c r="QT90" s="5" t="s">
        <v>220</v>
      </c>
      <c r="QU90" s="5" t="s">
        <v>220</v>
      </c>
      <c r="QV90" s="5" t="s">
        <v>220</v>
      </c>
      <c r="QW90" s="5" t="s">
        <v>220</v>
      </c>
      <c r="QX90" s="5" t="s">
        <v>220</v>
      </c>
      <c r="QY90" s="5" t="s">
        <v>220</v>
      </c>
      <c r="QZ90" s="5" t="s">
        <v>220</v>
      </c>
      <c r="RA90" s="5" t="s">
        <v>220</v>
      </c>
      <c r="RB90" s="5" t="s">
        <v>220</v>
      </c>
      <c r="RC90" s="5" t="s">
        <v>220</v>
      </c>
      <c r="RD90" s="5" t="s">
        <v>220</v>
      </c>
      <c r="RE90" s="5" t="s">
        <v>220</v>
      </c>
      <c r="RF90" s="5" t="s">
        <v>220</v>
      </c>
      <c r="RG90" s="5" t="s">
        <v>220</v>
      </c>
      <c r="RH90" s="5" t="s">
        <v>220</v>
      </c>
      <c r="RI90" s="5" t="s">
        <v>220</v>
      </c>
      <c r="RJ90" s="5" t="s">
        <v>220</v>
      </c>
      <c r="RK90" s="5" t="s">
        <v>220</v>
      </c>
      <c r="RL90" s="5" t="s">
        <v>220</v>
      </c>
      <c r="RM90" s="5" t="s">
        <v>220</v>
      </c>
      <c r="RN90" s="5" t="s">
        <v>220</v>
      </c>
      <c r="RO90" s="5">
        <v>0</v>
      </c>
      <c r="RP90" s="5">
        <v>0</v>
      </c>
      <c r="RQ90" s="5">
        <v>0</v>
      </c>
      <c r="RR90" s="5">
        <v>0</v>
      </c>
      <c r="RS90" s="5" t="s">
        <v>220</v>
      </c>
      <c r="RT90" s="5" t="s">
        <v>220</v>
      </c>
      <c r="RU90" s="5" t="s">
        <v>220</v>
      </c>
      <c r="RV90" s="5" t="s">
        <v>220</v>
      </c>
      <c r="RW90" s="5" t="s">
        <v>220</v>
      </c>
      <c r="RX90" s="5" t="s">
        <v>220</v>
      </c>
      <c r="RY90" s="5" t="s">
        <v>220</v>
      </c>
      <c r="RZ90" s="5" t="s">
        <v>220</v>
      </c>
      <c r="SA90" s="5" t="s">
        <v>220</v>
      </c>
      <c r="SB90" s="5" t="s">
        <v>220</v>
      </c>
      <c r="SC90" s="5" t="s">
        <v>220</v>
      </c>
      <c r="SD90" s="5" t="s">
        <v>220</v>
      </c>
      <c r="SE90" s="5" t="s">
        <v>220</v>
      </c>
      <c r="SF90" s="5" t="s">
        <v>220</v>
      </c>
      <c r="SG90" s="5" t="s">
        <v>220</v>
      </c>
      <c r="SH90" s="5" t="s">
        <v>220</v>
      </c>
      <c r="SI90" s="5" t="s">
        <v>220</v>
      </c>
      <c r="SJ90" s="5" t="s">
        <v>220</v>
      </c>
      <c r="SK90" s="5" t="s">
        <v>220</v>
      </c>
      <c r="SL90" s="5" t="s">
        <v>220</v>
      </c>
      <c r="SM90" s="5" t="s">
        <v>220</v>
      </c>
      <c r="SN90" s="5" t="s">
        <v>220</v>
      </c>
      <c r="SO90" s="5" t="s">
        <v>220</v>
      </c>
      <c r="SP90" s="5" t="s">
        <v>220</v>
      </c>
      <c r="SQ90" s="5" t="s">
        <v>220</v>
      </c>
      <c r="SR90" s="5" t="s">
        <v>220</v>
      </c>
      <c r="SS90" s="5" t="s">
        <v>220</v>
      </c>
      <c r="ST90" s="5" t="s">
        <v>220</v>
      </c>
      <c r="SU90" s="5">
        <v>0</v>
      </c>
      <c r="SV90" s="5">
        <v>0</v>
      </c>
      <c r="SW90" s="5">
        <v>0</v>
      </c>
      <c r="SX90" s="5">
        <v>0</v>
      </c>
      <c r="SY90" s="5" t="s">
        <v>220</v>
      </c>
      <c r="SZ90" s="5" t="s">
        <v>220</v>
      </c>
      <c r="TA90" s="5" t="s">
        <v>220</v>
      </c>
      <c r="TB90" s="5" t="s">
        <v>220</v>
      </c>
      <c r="TC90" s="5" t="s">
        <v>220</v>
      </c>
      <c r="TD90" s="5" t="s">
        <v>220</v>
      </c>
      <c r="TE90" s="5" t="s">
        <v>220</v>
      </c>
      <c r="TF90" s="5" t="s">
        <v>220</v>
      </c>
      <c r="TG90" s="5" t="s">
        <v>220</v>
      </c>
      <c r="TH90" s="5" t="s">
        <v>220</v>
      </c>
      <c r="TI90" s="5" t="s">
        <v>220</v>
      </c>
      <c r="TJ90" s="5" t="s">
        <v>220</v>
      </c>
      <c r="TK90" s="5" t="s">
        <v>220</v>
      </c>
      <c r="TL90" s="5" t="s">
        <v>220</v>
      </c>
      <c r="TM90" s="5" t="s">
        <v>220</v>
      </c>
      <c r="TN90" s="5" t="s">
        <v>220</v>
      </c>
      <c r="TO90" s="5" t="s">
        <v>220</v>
      </c>
      <c r="TP90" s="5" t="s">
        <v>220</v>
      </c>
      <c r="TQ90" s="5" t="s">
        <v>220</v>
      </c>
      <c r="TR90" s="5" t="s">
        <v>220</v>
      </c>
      <c r="TS90" s="5" t="s">
        <v>220</v>
      </c>
      <c r="TT90" s="5" t="s">
        <v>220</v>
      </c>
      <c r="TU90" s="5" t="s">
        <v>220</v>
      </c>
      <c r="TV90" s="5" t="s">
        <v>220</v>
      </c>
      <c r="TW90" s="5" t="s">
        <v>220</v>
      </c>
      <c r="TX90" s="5" t="s">
        <v>220</v>
      </c>
      <c r="TY90" s="5" t="s">
        <v>220</v>
      </c>
      <c r="TZ90" s="5" t="s">
        <v>220</v>
      </c>
      <c r="UA90" s="5">
        <v>0</v>
      </c>
      <c r="UB90" s="5">
        <v>0</v>
      </c>
      <c r="UC90" s="5">
        <v>0</v>
      </c>
      <c r="UD90" s="5">
        <v>0</v>
      </c>
      <c r="UE90" s="5" t="s">
        <v>220</v>
      </c>
      <c r="UF90" s="5" t="s">
        <v>220</v>
      </c>
      <c r="UG90" s="5" t="s">
        <v>220</v>
      </c>
      <c r="UH90" s="5" t="s">
        <v>220</v>
      </c>
      <c r="UI90" s="5" t="s">
        <v>220</v>
      </c>
      <c r="UJ90" s="5" t="s">
        <v>220</v>
      </c>
      <c r="UK90" s="5" t="s">
        <v>220</v>
      </c>
      <c r="UL90" s="5" t="s">
        <v>220</v>
      </c>
      <c r="UM90" s="5" t="s">
        <v>220</v>
      </c>
      <c r="UN90" s="5" t="s">
        <v>220</v>
      </c>
      <c r="UO90" s="5" t="s">
        <v>220</v>
      </c>
      <c r="UP90" s="5" t="s">
        <v>220</v>
      </c>
      <c r="UQ90" s="5" t="s">
        <v>220</v>
      </c>
      <c r="UR90" s="5" t="s">
        <v>220</v>
      </c>
      <c r="US90" s="5" t="s">
        <v>220</v>
      </c>
      <c r="UT90" s="5" t="s">
        <v>220</v>
      </c>
      <c r="UU90" s="5" t="s">
        <v>220</v>
      </c>
      <c r="UV90" s="5" t="s">
        <v>220</v>
      </c>
      <c r="UW90" s="5" t="s">
        <v>220</v>
      </c>
      <c r="UX90" s="5" t="s">
        <v>220</v>
      </c>
      <c r="UY90" s="5" t="s">
        <v>220</v>
      </c>
      <c r="UZ90" s="5" t="s">
        <v>220</v>
      </c>
      <c r="VA90" s="5" t="s">
        <v>220</v>
      </c>
      <c r="VB90" s="5" t="s">
        <v>220</v>
      </c>
      <c r="VC90" s="5" t="s">
        <v>220</v>
      </c>
      <c r="VD90" s="5" t="s">
        <v>220</v>
      </c>
      <c r="VE90" s="5" t="s">
        <v>220</v>
      </c>
      <c r="VF90" s="5" t="s">
        <v>220</v>
      </c>
      <c r="VG90" s="5">
        <v>415</v>
      </c>
      <c r="VH90" s="5">
        <v>421</v>
      </c>
      <c r="VI90" s="5">
        <v>456</v>
      </c>
      <c r="VJ90" s="5">
        <v>112</v>
      </c>
      <c r="VK90" s="5" t="s">
        <v>220</v>
      </c>
      <c r="VL90" s="5" t="s">
        <v>220</v>
      </c>
      <c r="VM90" s="5" t="s">
        <v>220</v>
      </c>
      <c r="VN90" s="5" t="s">
        <v>220</v>
      </c>
      <c r="VO90" s="5" t="s">
        <v>220</v>
      </c>
      <c r="VP90" s="5" t="s">
        <v>220</v>
      </c>
      <c r="VQ90" s="5" t="s">
        <v>220</v>
      </c>
      <c r="VR90" s="5" t="s">
        <v>220</v>
      </c>
      <c r="VS90" s="5" t="s">
        <v>220</v>
      </c>
      <c r="VT90" s="5" t="s">
        <v>220</v>
      </c>
      <c r="VU90" s="5" t="s">
        <v>220</v>
      </c>
      <c r="VV90" s="5" t="s">
        <v>220</v>
      </c>
      <c r="VW90" s="5" t="s">
        <v>220</v>
      </c>
      <c r="VX90" s="5" t="s">
        <v>220</v>
      </c>
      <c r="VY90" s="5" t="s">
        <v>220</v>
      </c>
      <c r="VZ90" s="5" t="s">
        <v>220</v>
      </c>
      <c r="WA90" s="5" t="s">
        <v>220</v>
      </c>
      <c r="WB90" s="5" t="s">
        <v>220</v>
      </c>
      <c r="WC90" s="5" t="s">
        <v>220</v>
      </c>
      <c r="WD90" s="5" t="s">
        <v>220</v>
      </c>
      <c r="WE90" s="5" t="s">
        <v>220</v>
      </c>
      <c r="WF90" s="5" t="s">
        <v>220</v>
      </c>
      <c r="WG90" s="5" t="s">
        <v>220</v>
      </c>
      <c r="WH90" s="5" t="s">
        <v>220</v>
      </c>
      <c r="WI90" s="5" t="s">
        <v>220</v>
      </c>
      <c r="WJ90" s="5" t="s">
        <v>220</v>
      </c>
      <c r="WK90" s="5" t="s">
        <v>220</v>
      </c>
      <c r="WL90" s="5" t="s">
        <v>220</v>
      </c>
      <c r="WM90" s="5">
        <v>3</v>
      </c>
      <c r="WN90" s="5">
        <v>3</v>
      </c>
      <c r="WO90" s="5">
        <v>3</v>
      </c>
      <c r="WP90" s="5">
        <v>1</v>
      </c>
      <c r="WQ90" s="5" t="s">
        <v>220</v>
      </c>
      <c r="WR90" s="5" t="s">
        <v>220</v>
      </c>
      <c r="WS90" s="5" t="s">
        <v>220</v>
      </c>
      <c r="WT90" s="5" t="s">
        <v>220</v>
      </c>
      <c r="WU90" s="5" t="s">
        <v>220</v>
      </c>
      <c r="WV90" s="5" t="s">
        <v>220</v>
      </c>
      <c r="WW90" s="5" t="s">
        <v>220</v>
      </c>
      <c r="WX90" s="5" t="s">
        <v>220</v>
      </c>
      <c r="WY90" s="5" t="s">
        <v>220</v>
      </c>
      <c r="WZ90" s="5" t="s">
        <v>220</v>
      </c>
      <c r="XA90" s="5" t="s">
        <v>220</v>
      </c>
      <c r="XB90" s="5" t="s">
        <v>220</v>
      </c>
      <c r="XC90" s="5" t="s">
        <v>220</v>
      </c>
      <c r="XD90" s="5" t="s">
        <v>220</v>
      </c>
      <c r="XE90" s="5" t="s">
        <v>220</v>
      </c>
      <c r="XF90" s="5" t="s">
        <v>220</v>
      </c>
      <c r="XG90" s="5" t="s">
        <v>220</v>
      </c>
      <c r="XH90" s="5" t="s">
        <v>220</v>
      </c>
      <c r="XI90" s="5" t="s">
        <v>220</v>
      </c>
      <c r="XJ90" s="5" t="s">
        <v>220</v>
      </c>
      <c r="XK90" s="5" t="s">
        <v>220</v>
      </c>
      <c r="XL90" s="5" t="s">
        <v>220</v>
      </c>
      <c r="XM90" s="5" t="s">
        <v>220</v>
      </c>
      <c r="XN90" s="5" t="s">
        <v>220</v>
      </c>
      <c r="XO90" s="5" t="s">
        <v>220</v>
      </c>
      <c r="XP90" s="5" t="s">
        <v>220</v>
      </c>
      <c r="XQ90" s="5" t="s">
        <v>220</v>
      </c>
      <c r="XR90" s="5" t="s">
        <v>220</v>
      </c>
      <c r="XS90" s="2" t="s">
        <v>220</v>
      </c>
      <c r="XT90" s="3" t="s">
        <v>222</v>
      </c>
      <c r="XU90" s="3" t="s">
        <v>221</v>
      </c>
      <c r="XV90" s="3" t="s">
        <v>221</v>
      </c>
      <c r="XW90" s="3" t="s">
        <v>221</v>
      </c>
      <c r="XX90" s="3" t="s">
        <v>222</v>
      </c>
      <c r="XY90" s="3" t="s">
        <v>221</v>
      </c>
      <c r="XZ90" s="3"/>
    </row>
    <row r="91" spans="1:650" x14ac:dyDescent="0.3">
      <c r="A91" s="1" t="s">
        <v>89</v>
      </c>
      <c r="B91" s="2">
        <v>4057004</v>
      </c>
      <c r="C91" s="5">
        <v>30326</v>
      </c>
      <c r="D91" s="5">
        <v>18027</v>
      </c>
      <c r="E91" s="5">
        <v>9630</v>
      </c>
      <c r="F91" s="5">
        <v>8905</v>
      </c>
      <c r="G91" s="5">
        <v>13947</v>
      </c>
      <c r="H91" s="5">
        <v>8842</v>
      </c>
      <c r="I91" s="5">
        <v>6061</v>
      </c>
      <c r="J91" s="5">
        <v>151</v>
      </c>
      <c r="K91" s="5">
        <v>10884</v>
      </c>
      <c r="L91" s="5">
        <v>2464</v>
      </c>
      <c r="M91" s="5">
        <v>2797</v>
      </c>
      <c r="N91" s="5">
        <v>6107</v>
      </c>
      <c r="O91" s="5">
        <v>16826</v>
      </c>
      <c r="P91" s="5">
        <v>2312</v>
      </c>
      <c r="Q91" s="5">
        <v>62</v>
      </c>
      <c r="R91" s="5">
        <v>22050</v>
      </c>
      <c r="S91" s="5">
        <v>175</v>
      </c>
      <c r="T91" s="5">
        <v>3988</v>
      </c>
      <c r="U91" s="5">
        <v>6092</v>
      </c>
      <c r="V91" s="5">
        <v>435</v>
      </c>
      <c r="W91" s="5">
        <v>8236</v>
      </c>
      <c r="X91" s="5">
        <v>2934</v>
      </c>
      <c r="Y91" s="5">
        <v>3970</v>
      </c>
      <c r="Z91" s="5">
        <v>7024</v>
      </c>
      <c r="AA91" s="5">
        <v>5510</v>
      </c>
      <c r="AB91" s="5">
        <v>4495</v>
      </c>
      <c r="AC91" s="5">
        <v>3489</v>
      </c>
      <c r="AD91" s="5">
        <v>7015</v>
      </c>
      <c r="AE91" s="5">
        <v>168</v>
      </c>
      <c r="AF91" s="5">
        <v>4720</v>
      </c>
      <c r="AG91" s="5">
        <v>6</v>
      </c>
      <c r="AH91" s="5">
        <v>0</v>
      </c>
      <c r="AI91" s="5">
        <v>0</v>
      </c>
      <c r="AJ91" s="5">
        <v>40363</v>
      </c>
      <c r="AK91" s="5">
        <v>66</v>
      </c>
      <c r="AL91" s="5">
        <v>545</v>
      </c>
      <c r="AM91" s="5">
        <v>1312</v>
      </c>
      <c r="AN91" s="5">
        <v>4378</v>
      </c>
      <c r="AO91" s="5">
        <v>3345</v>
      </c>
      <c r="AP91" s="5">
        <v>2237</v>
      </c>
      <c r="AQ91" s="5">
        <v>18</v>
      </c>
      <c r="AR91" s="5">
        <v>1265</v>
      </c>
      <c r="AS91" s="5">
        <v>232</v>
      </c>
      <c r="AT91" s="5">
        <v>147</v>
      </c>
      <c r="AU91" s="5">
        <v>476</v>
      </c>
      <c r="AV91" s="5">
        <v>1042</v>
      </c>
      <c r="AW91" s="5">
        <v>519</v>
      </c>
      <c r="AX91" s="5">
        <v>137</v>
      </c>
      <c r="AY91" s="5">
        <v>98176</v>
      </c>
      <c r="AZ91" s="5">
        <v>576</v>
      </c>
      <c r="BA91" s="5">
        <v>681</v>
      </c>
      <c r="BB91" s="5">
        <v>169</v>
      </c>
      <c r="BC91" s="5">
        <v>17000</v>
      </c>
      <c r="BD91" s="5">
        <v>25963</v>
      </c>
      <c r="BE91" s="5">
        <v>14603</v>
      </c>
      <c r="BF91" s="5">
        <v>95693</v>
      </c>
      <c r="BG91" s="5">
        <v>65839</v>
      </c>
      <c r="BH91" s="5">
        <v>85141</v>
      </c>
      <c r="BI91" s="5">
        <v>132971</v>
      </c>
      <c r="BJ91" s="5">
        <v>45733</v>
      </c>
      <c r="BK91" s="5">
        <v>104292</v>
      </c>
      <c r="BL91" s="5">
        <v>57961</v>
      </c>
      <c r="BM91" s="5">
        <v>115776</v>
      </c>
      <c r="BN91" s="5">
        <v>79914</v>
      </c>
      <c r="BO91" s="5">
        <v>166170</v>
      </c>
      <c r="BP91" s="5">
        <v>90104</v>
      </c>
      <c r="BQ91" s="5">
        <v>170923</v>
      </c>
      <c r="BR91" s="5">
        <v>133376</v>
      </c>
      <c r="BS91" s="5">
        <v>57133</v>
      </c>
      <c r="BT91" s="5">
        <v>71056</v>
      </c>
      <c r="BU91" s="5">
        <v>51416</v>
      </c>
      <c r="BV91" s="5">
        <v>52988</v>
      </c>
      <c r="BW91" s="5">
        <v>22472</v>
      </c>
      <c r="BX91" s="5">
        <v>21824</v>
      </c>
      <c r="BY91" s="5">
        <v>37879</v>
      </c>
      <c r="BZ91" s="5">
        <v>42989</v>
      </c>
      <c r="CA91" s="5">
        <v>52126</v>
      </c>
      <c r="CB91" s="5">
        <v>30660</v>
      </c>
      <c r="CC91" s="5">
        <v>32369</v>
      </c>
      <c r="CD91" s="5">
        <v>8248</v>
      </c>
      <c r="CE91" s="5">
        <v>4684</v>
      </c>
      <c r="CF91" s="5">
        <v>27176</v>
      </c>
      <c r="CG91" s="5">
        <v>30591</v>
      </c>
      <c r="CH91" s="5">
        <v>17836</v>
      </c>
      <c r="CI91" s="5">
        <v>3491</v>
      </c>
      <c r="CJ91" s="5">
        <v>30912</v>
      </c>
      <c r="CK91" s="5">
        <v>7342</v>
      </c>
      <c r="CL91" s="5">
        <v>15839</v>
      </c>
      <c r="CM91" s="5">
        <v>14407</v>
      </c>
      <c r="CN91" s="5">
        <v>21694</v>
      </c>
      <c r="CO91" s="5">
        <v>15873</v>
      </c>
      <c r="CP91" s="5">
        <v>36018</v>
      </c>
      <c r="CQ91" s="5">
        <v>34000</v>
      </c>
      <c r="CR91" s="5">
        <v>94199</v>
      </c>
      <c r="CS91" s="5">
        <v>48803</v>
      </c>
      <c r="CT91" s="5">
        <v>27179</v>
      </c>
      <c r="CU91" s="5">
        <v>319297</v>
      </c>
      <c r="CV91" s="5">
        <v>240663</v>
      </c>
      <c r="CW91" s="5">
        <v>154814</v>
      </c>
      <c r="CX91" s="5">
        <v>204648</v>
      </c>
      <c r="CY91" s="5">
        <v>206136</v>
      </c>
      <c r="CZ91" s="5">
        <v>173742</v>
      </c>
      <c r="DA91" s="5">
        <v>151695</v>
      </c>
      <c r="DB91" s="5">
        <v>583957</v>
      </c>
      <c r="DC91" s="5">
        <v>96485</v>
      </c>
      <c r="DD91" s="5">
        <v>144670</v>
      </c>
      <c r="DE91" s="5">
        <v>143564</v>
      </c>
      <c r="DF91" s="5">
        <v>135739</v>
      </c>
      <c r="DG91" s="5">
        <v>117041</v>
      </c>
      <c r="DH91" s="5">
        <v>144412</v>
      </c>
      <c r="DI91" s="5">
        <v>148924</v>
      </c>
      <c r="DJ91" s="5">
        <v>116516</v>
      </c>
      <c r="DK91" s="5">
        <v>86209</v>
      </c>
      <c r="DL91" s="5">
        <v>108672</v>
      </c>
      <c r="DM91" s="5">
        <v>127163</v>
      </c>
      <c r="DN91" s="5">
        <v>107608</v>
      </c>
      <c r="DO91" s="5">
        <v>71113</v>
      </c>
      <c r="DP91" s="5">
        <v>146926</v>
      </c>
      <c r="DQ91" s="5">
        <v>119112</v>
      </c>
      <c r="DR91" s="5">
        <v>115764</v>
      </c>
      <c r="DS91" s="5">
        <v>116926</v>
      </c>
      <c r="DT91" s="5">
        <v>95776</v>
      </c>
      <c r="DU91" s="5">
        <v>103211</v>
      </c>
      <c r="DV91" s="5">
        <v>98677</v>
      </c>
      <c r="DW91" s="5">
        <v>103108</v>
      </c>
      <c r="DX91" s="5">
        <v>98404</v>
      </c>
      <c r="DY91" s="5">
        <v>101003</v>
      </c>
      <c r="DZ91" s="5">
        <v>101704</v>
      </c>
      <c r="EA91" s="5">
        <v>30959</v>
      </c>
      <c r="EB91" s="5">
        <v>34973</v>
      </c>
      <c r="EC91" s="5">
        <v>26683</v>
      </c>
      <c r="ED91" s="5">
        <v>9201</v>
      </c>
      <c r="EE91" s="5">
        <v>5261</v>
      </c>
      <c r="EF91" s="5">
        <v>6111</v>
      </c>
      <c r="EG91" s="5">
        <v>7832</v>
      </c>
      <c r="EH91" s="5">
        <v>1513</v>
      </c>
      <c r="EI91" s="5">
        <v>215</v>
      </c>
      <c r="EJ91" s="5">
        <v>2783</v>
      </c>
      <c r="EK91" s="5">
        <v>2941</v>
      </c>
      <c r="EL91" s="5">
        <v>6719</v>
      </c>
      <c r="EM91" s="5">
        <v>12286</v>
      </c>
      <c r="EN91" s="5">
        <v>2359</v>
      </c>
      <c r="EO91" s="5">
        <v>4138</v>
      </c>
      <c r="EP91" s="5">
        <v>2177</v>
      </c>
      <c r="EQ91" s="5">
        <v>3291</v>
      </c>
      <c r="ER91" s="5">
        <v>2994</v>
      </c>
      <c r="ES91" s="5">
        <v>10789</v>
      </c>
      <c r="ET91" s="5">
        <v>12848</v>
      </c>
      <c r="EU91" s="5">
        <v>8529</v>
      </c>
      <c r="EV91" s="5">
        <v>29947</v>
      </c>
      <c r="EW91" s="5">
        <v>15743</v>
      </c>
      <c r="EX91" s="5">
        <v>37114</v>
      </c>
      <c r="EY91" s="5">
        <v>10951</v>
      </c>
      <c r="EZ91" s="5">
        <v>8231</v>
      </c>
      <c r="FA91" s="5">
        <v>17099</v>
      </c>
      <c r="FB91" s="5">
        <v>11918</v>
      </c>
      <c r="FC91" s="5">
        <v>13272</v>
      </c>
      <c r="FD91" s="5">
        <v>13770</v>
      </c>
      <c r="FE91" s="5">
        <v>20339</v>
      </c>
      <c r="FF91" s="5">
        <v>8491</v>
      </c>
      <c r="FG91" s="5">
        <v>0</v>
      </c>
      <c r="FH91" s="5">
        <v>0</v>
      </c>
      <c r="FI91" s="5">
        <v>0</v>
      </c>
      <c r="FJ91" s="5">
        <v>0</v>
      </c>
      <c r="FK91" s="5">
        <v>0</v>
      </c>
      <c r="FL91" s="5">
        <v>0</v>
      </c>
      <c r="FM91" s="5">
        <v>0</v>
      </c>
      <c r="FN91" s="5">
        <v>0</v>
      </c>
      <c r="FO91" s="5">
        <v>0</v>
      </c>
      <c r="FP91" s="5">
        <v>0</v>
      </c>
      <c r="FQ91" s="5">
        <v>0</v>
      </c>
      <c r="FR91" s="5">
        <v>0</v>
      </c>
      <c r="FS91" s="5">
        <v>0</v>
      </c>
      <c r="FT91" s="5">
        <v>0</v>
      </c>
      <c r="FU91" s="5" t="s">
        <v>220</v>
      </c>
      <c r="FV91" s="5" t="s">
        <v>220</v>
      </c>
      <c r="FW91" s="5" t="s">
        <v>220</v>
      </c>
      <c r="FX91" s="5" t="s">
        <v>220</v>
      </c>
      <c r="FY91" s="5" t="s">
        <v>220</v>
      </c>
      <c r="FZ91" s="5" t="s">
        <v>220</v>
      </c>
      <c r="GA91" s="5" t="s">
        <v>220</v>
      </c>
      <c r="GB91" s="5" t="s">
        <v>220</v>
      </c>
      <c r="GC91" s="5" t="s">
        <v>220</v>
      </c>
      <c r="GD91" s="5" t="s">
        <v>220</v>
      </c>
      <c r="GE91" s="5" t="s">
        <v>220</v>
      </c>
      <c r="GF91" s="5" t="s">
        <v>220</v>
      </c>
      <c r="GG91" s="5" t="s">
        <v>220</v>
      </c>
      <c r="GH91" s="5" t="s">
        <v>220</v>
      </c>
      <c r="GI91" s="5" t="s">
        <v>220</v>
      </c>
      <c r="GJ91" s="5" t="s">
        <v>220</v>
      </c>
      <c r="GK91" s="5" t="s">
        <v>220</v>
      </c>
      <c r="GL91" s="5" t="s">
        <v>220</v>
      </c>
      <c r="GM91" s="5">
        <v>546752</v>
      </c>
      <c r="GN91" s="5">
        <v>424130</v>
      </c>
      <c r="GO91" s="5">
        <v>362116</v>
      </c>
      <c r="GP91" s="5">
        <v>356674</v>
      </c>
      <c r="GQ91" s="5">
        <v>283789</v>
      </c>
      <c r="GR91" s="5">
        <v>264129</v>
      </c>
      <c r="GS91" s="5">
        <v>220349</v>
      </c>
      <c r="GT91" s="5">
        <v>640847</v>
      </c>
      <c r="GU91" s="5">
        <v>130074</v>
      </c>
      <c r="GV91" s="5">
        <v>173006</v>
      </c>
      <c r="GW91" s="5">
        <v>187412</v>
      </c>
      <c r="GX91" s="5">
        <v>191700</v>
      </c>
      <c r="GY91" s="5">
        <v>198756</v>
      </c>
      <c r="GZ91" s="5">
        <v>180783</v>
      </c>
      <c r="HA91" s="5">
        <v>186011</v>
      </c>
      <c r="HB91" s="5">
        <v>149127</v>
      </c>
      <c r="HC91" s="5">
        <v>192535</v>
      </c>
      <c r="HD91" s="5">
        <v>143406</v>
      </c>
      <c r="HE91" s="5">
        <v>175316</v>
      </c>
      <c r="HF91" s="5">
        <v>138897</v>
      </c>
      <c r="HG91" s="5">
        <v>108370</v>
      </c>
      <c r="HH91" s="5">
        <v>236682</v>
      </c>
      <c r="HI91" s="5">
        <v>160769</v>
      </c>
      <c r="HJ91" s="5">
        <v>271433</v>
      </c>
      <c r="HK91" s="5">
        <v>213633</v>
      </c>
      <c r="HL91" s="5">
        <v>215337</v>
      </c>
      <c r="HM91" s="5">
        <v>272644</v>
      </c>
      <c r="HN91" s="5">
        <v>199361</v>
      </c>
      <c r="HO91" s="5">
        <v>261755</v>
      </c>
      <c r="HP91" s="5">
        <v>269053</v>
      </c>
      <c r="HQ91" s="5">
        <v>285927</v>
      </c>
      <c r="HR91" s="5">
        <v>217288</v>
      </c>
      <c r="HS91" s="5">
        <v>880479</v>
      </c>
      <c r="HT91" s="5">
        <v>911096</v>
      </c>
      <c r="HU91" s="5">
        <v>825515</v>
      </c>
      <c r="HV91" s="5">
        <v>916842</v>
      </c>
      <c r="HW91" s="5">
        <v>958291</v>
      </c>
      <c r="HX91" s="5">
        <v>1005838</v>
      </c>
      <c r="HY91" s="5">
        <v>1002126</v>
      </c>
      <c r="HZ91" s="5">
        <v>1071648</v>
      </c>
      <c r="IA91" s="5">
        <v>1384941</v>
      </c>
      <c r="IB91" s="5">
        <v>1739076</v>
      </c>
      <c r="IC91" s="5">
        <v>1785013</v>
      </c>
      <c r="ID91" s="5">
        <v>2209805</v>
      </c>
      <c r="IE91" s="5">
        <v>1964242</v>
      </c>
      <c r="IF91" s="5">
        <v>1529589</v>
      </c>
      <c r="IG91" s="5">
        <v>1441023</v>
      </c>
      <c r="IH91" s="5">
        <v>1175682</v>
      </c>
      <c r="II91" s="5">
        <v>1507203</v>
      </c>
      <c r="IJ91" s="5">
        <v>1257432</v>
      </c>
      <c r="IK91" s="5">
        <v>1076078</v>
      </c>
      <c r="IL91" s="5">
        <v>951495</v>
      </c>
      <c r="IM91" s="5">
        <v>961685</v>
      </c>
      <c r="IN91" s="5">
        <v>895381</v>
      </c>
      <c r="IO91" s="5">
        <v>839898</v>
      </c>
      <c r="IP91" s="5">
        <v>851290</v>
      </c>
      <c r="IQ91" s="5">
        <v>873436</v>
      </c>
      <c r="IR91" s="5">
        <v>798588</v>
      </c>
      <c r="IS91" s="5">
        <v>850804</v>
      </c>
      <c r="IT91" s="5">
        <v>838512</v>
      </c>
      <c r="IU91" s="5">
        <v>833175</v>
      </c>
      <c r="IV91" s="5">
        <v>667691</v>
      </c>
      <c r="IW91" s="5">
        <v>639919</v>
      </c>
      <c r="IX91" s="5">
        <v>563938</v>
      </c>
      <c r="IY91" s="5">
        <v>33</v>
      </c>
      <c r="IZ91" s="5">
        <v>61</v>
      </c>
      <c r="JA91" s="5">
        <v>1207</v>
      </c>
      <c r="JB91" s="5">
        <v>1623</v>
      </c>
      <c r="JC91" s="5">
        <v>1231</v>
      </c>
      <c r="JD91" s="5">
        <v>1120</v>
      </c>
      <c r="JE91" s="5">
        <v>1107</v>
      </c>
      <c r="JF91" s="5">
        <v>3361</v>
      </c>
      <c r="JG91" s="5">
        <v>1111</v>
      </c>
      <c r="JH91" s="5">
        <v>1549</v>
      </c>
      <c r="JI91" s="5">
        <v>779</v>
      </c>
      <c r="JJ91" s="5">
        <v>1193</v>
      </c>
      <c r="JK91" s="5">
        <v>2183</v>
      </c>
      <c r="JL91" s="5">
        <v>947</v>
      </c>
      <c r="JM91" s="5">
        <v>3810</v>
      </c>
      <c r="JN91" s="5">
        <v>2496</v>
      </c>
      <c r="JO91" s="5">
        <v>248</v>
      </c>
      <c r="JP91" s="5">
        <v>1293</v>
      </c>
      <c r="JQ91" s="5">
        <v>1012</v>
      </c>
      <c r="JR91" s="5">
        <v>13819</v>
      </c>
      <c r="JS91" s="5">
        <v>35193</v>
      </c>
      <c r="JT91" s="5">
        <v>43722</v>
      </c>
      <c r="JU91" s="5">
        <v>54369</v>
      </c>
      <c r="JV91" s="5">
        <v>65383</v>
      </c>
      <c r="JW91" s="5">
        <v>71786</v>
      </c>
      <c r="JX91" s="5">
        <v>80129</v>
      </c>
      <c r="JY91" s="5">
        <v>87623</v>
      </c>
      <c r="JZ91" s="5">
        <v>88450</v>
      </c>
      <c r="KA91" s="5">
        <v>77457</v>
      </c>
      <c r="KB91" s="5">
        <v>70481</v>
      </c>
      <c r="KC91" s="5">
        <v>79006</v>
      </c>
      <c r="KD91" s="5">
        <v>78722</v>
      </c>
      <c r="KE91" s="5">
        <v>9176</v>
      </c>
      <c r="KF91" s="5">
        <v>9391</v>
      </c>
      <c r="KG91" s="5">
        <v>10292</v>
      </c>
      <c r="KH91" s="5">
        <v>3659</v>
      </c>
      <c r="KI91" s="5">
        <v>13939</v>
      </c>
      <c r="KJ91" s="5">
        <v>14351</v>
      </c>
      <c r="KK91" s="5">
        <v>13174</v>
      </c>
      <c r="KL91" s="5">
        <v>11809</v>
      </c>
      <c r="KM91" s="5">
        <v>11650</v>
      </c>
      <c r="KN91" s="5">
        <v>12723</v>
      </c>
      <c r="KO91" s="5">
        <v>12602</v>
      </c>
      <c r="KP91" s="5">
        <v>15148</v>
      </c>
      <c r="KQ91" s="5">
        <v>14185</v>
      </c>
      <c r="KR91" s="5">
        <v>17005</v>
      </c>
      <c r="KS91" s="5">
        <v>21497</v>
      </c>
      <c r="KT91" s="5">
        <v>16890</v>
      </c>
      <c r="KU91" s="5">
        <v>12734</v>
      </c>
      <c r="KV91" s="5">
        <v>13615</v>
      </c>
      <c r="KW91" s="5">
        <v>17274</v>
      </c>
      <c r="KX91" s="5">
        <v>18857</v>
      </c>
      <c r="KY91" s="5">
        <v>19894</v>
      </c>
      <c r="KZ91" s="5">
        <v>18442</v>
      </c>
      <c r="LA91" s="5">
        <v>21314</v>
      </c>
      <c r="LB91" s="5">
        <v>31511</v>
      </c>
      <c r="LC91" s="5">
        <v>22493</v>
      </c>
      <c r="LD91" s="5">
        <v>20233</v>
      </c>
      <c r="LE91" s="5">
        <v>20986</v>
      </c>
      <c r="LF91" s="5">
        <v>21798</v>
      </c>
      <c r="LG91" s="5">
        <v>22455</v>
      </c>
      <c r="LH91" s="5">
        <v>21888</v>
      </c>
      <c r="LI91" s="5">
        <v>19631</v>
      </c>
      <c r="LJ91" s="5">
        <v>19782</v>
      </c>
      <c r="LK91" s="5">
        <v>22665</v>
      </c>
      <c r="LL91" s="5">
        <v>18532</v>
      </c>
      <c r="LM91" s="5">
        <v>18630</v>
      </c>
      <c r="LN91" s="5">
        <v>15544</v>
      </c>
      <c r="LO91" s="5">
        <v>16518</v>
      </c>
      <c r="LP91" s="5">
        <v>14591</v>
      </c>
      <c r="LQ91" s="5">
        <v>8699</v>
      </c>
      <c r="LR91" s="5">
        <v>19669</v>
      </c>
      <c r="LS91" s="5">
        <v>11305</v>
      </c>
      <c r="LT91" s="5">
        <v>9794</v>
      </c>
      <c r="LU91" s="5">
        <v>12648</v>
      </c>
      <c r="LV91" s="5">
        <v>10603</v>
      </c>
      <c r="LW91" s="5">
        <v>14539</v>
      </c>
      <c r="LX91" s="5">
        <v>11355</v>
      </c>
      <c r="LY91" s="5">
        <v>9098</v>
      </c>
      <c r="LZ91" s="5">
        <v>9377</v>
      </c>
      <c r="MA91" s="5">
        <v>7783</v>
      </c>
      <c r="MB91" s="5">
        <v>9374</v>
      </c>
      <c r="MC91" s="5">
        <v>10949</v>
      </c>
      <c r="MD91" s="5">
        <v>8929</v>
      </c>
      <c r="ME91" s="5">
        <v>10533</v>
      </c>
      <c r="MF91" s="5">
        <v>8166</v>
      </c>
      <c r="MG91" s="5">
        <v>7284</v>
      </c>
      <c r="MH91" s="5">
        <v>7994</v>
      </c>
      <c r="MI91" s="5">
        <v>6015</v>
      </c>
      <c r="MJ91" s="5">
        <v>5948</v>
      </c>
      <c r="MK91" s="5">
        <v>6423</v>
      </c>
      <c r="ML91" s="5">
        <v>5758</v>
      </c>
      <c r="MM91" s="5">
        <v>8436</v>
      </c>
      <c r="MN91" s="5">
        <v>5270</v>
      </c>
      <c r="MO91" s="5">
        <v>5075</v>
      </c>
      <c r="MP91" s="5">
        <v>5715</v>
      </c>
      <c r="MQ91" s="5">
        <v>10</v>
      </c>
      <c r="MR91" s="5">
        <v>9</v>
      </c>
      <c r="MS91" s="5">
        <v>9</v>
      </c>
      <c r="MT91" s="5">
        <v>8</v>
      </c>
      <c r="MU91" s="5">
        <v>9</v>
      </c>
      <c r="MV91" s="5">
        <v>31</v>
      </c>
      <c r="MW91" s="5">
        <v>29</v>
      </c>
      <c r="MX91" s="5">
        <v>36</v>
      </c>
      <c r="MY91" s="5">
        <v>82</v>
      </c>
      <c r="MZ91" s="5">
        <v>110</v>
      </c>
      <c r="NA91" s="5">
        <v>86</v>
      </c>
      <c r="NB91" s="5">
        <v>40</v>
      </c>
      <c r="NC91" s="5">
        <v>70</v>
      </c>
      <c r="ND91" s="5">
        <v>73</v>
      </c>
      <c r="NE91" s="5" t="s">
        <v>220</v>
      </c>
      <c r="NF91" s="5" t="s">
        <v>220</v>
      </c>
      <c r="NG91" s="5" t="s">
        <v>220</v>
      </c>
      <c r="NH91" s="5" t="s">
        <v>220</v>
      </c>
      <c r="NI91" s="5" t="s">
        <v>220</v>
      </c>
      <c r="NJ91" s="5" t="s">
        <v>220</v>
      </c>
      <c r="NK91" s="5" t="s">
        <v>220</v>
      </c>
      <c r="NL91" s="5" t="s">
        <v>220</v>
      </c>
      <c r="NM91" s="5" t="s">
        <v>220</v>
      </c>
      <c r="NN91" s="5" t="s">
        <v>220</v>
      </c>
      <c r="NO91" s="5" t="s">
        <v>220</v>
      </c>
      <c r="NP91" s="5" t="s">
        <v>220</v>
      </c>
      <c r="NQ91" s="5" t="s">
        <v>220</v>
      </c>
      <c r="NR91" s="5" t="s">
        <v>220</v>
      </c>
      <c r="NS91" s="5" t="s">
        <v>220</v>
      </c>
      <c r="NT91" s="5" t="s">
        <v>220</v>
      </c>
      <c r="NU91" s="5" t="s">
        <v>220</v>
      </c>
      <c r="NV91" s="5" t="s">
        <v>220</v>
      </c>
      <c r="NW91" s="5">
        <v>0</v>
      </c>
      <c r="NX91" s="5">
        <v>0</v>
      </c>
      <c r="NY91" s="5">
        <v>0</v>
      </c>
      <c r="NZ91" s="5">
        <v>0</v>
      </c>
      <c r="OA91" s="5">
        <v>0</v>
      </c>
      <c r="OB91" s="5">
        <v>0</v>
      </c>
      <c r="OC91" s="5">
        <v>0</v>
      </c>
      <c r="OD91" s="5">
        <v>0</v>
      </c>
      <c r="OE91" s="5">
        <v>0</v>
      </c>
      <c r="OF91" s="5">
        <v>0</v>
      </c>
      <c r="OG91" s="5">
        <v>0</v>
      </c>
      <c r="OH91" s="5">
        <v>0</v>
      </c>
      <c r="OI91" s="5">
        <v>0</v>
      </c>
      <c r="OJ91" s="5">
        <v>0</v>
      </c>
      <c r="OK91" s="5" t="s">
        <v>220</v>
      </c>
      <c r="OL91" s="5" t="s">
        <v>220</v>
      </c>
      <c r="OM91" s="5" t="s">
        <v>220</v>
      </c>
      <c r="ON91" s="5" t="s">
        <v>220</v>
      </c>
      <c r="OO91" s="5" t="s">
        <v>220</v>
      </c>
      <c r="OP91" s="5" t="s">
        <v>220</v>
      </c>
      <c r="OQ91" s="5" t="s">
        <v>220</v>
      </c>
      <c r="OR91" s="5" t="s">
        <v>220</v>
      </c>
      <c r="OS91" s="5" t="s">
        <v>220</v>
      </c>
      <c r="OT91" s="5" t="s">
        <v>220</v>
      </c>
      <c r="OU91" s="5" t="s">
        <v>220</v>
      </c>
      <c r="OV91" s="5" t="s">
        <v>220</v>
      </c>
      <c r="OW91" s="5" t="s">
        <v>220</v>
      </c>
      <c r="OX91" s="5" t="s">
        <v>220</v>
      </c>
      <c r="OY91" s="5" t="s">
        <v>220</v>
      </c>
      <c r="OZ91" s="5" t="s">
        <v>220</v>
      </c>
      <c r="PA91" s="5" t="s">
        <v>220</v>
      </c>
      <c r="PB91" s="5" t="s">
        <v>220</v>
      </c>
      <c r="PC91" s="5">
        <v>31851</v>
      </c>
      <c r="PD91" s="5">
        <v>31046</v>
      </c>
      <c r="PE91" s="5">
        <v>28367</v>
      </c>
      <c r="PF91" s="5">
        <v>26340</v>
      </c>
      <c r="PG91" s="5">
        <v>31986</v>
      </c>
      <c r="PH91" s="5">
        <v>31433</v>
      </c>
      <c r="PI91" s="5">
        <v>32508</v>
      </c>
      <c r="PJ91" s="5">
        <v>21773</v>
      </c>
      <c r="PK91" s="5">
        <v>32866</v>
      </c>
      <c r="PL91" s="5">
        <v>28081</v>
      </c>
      <c r="PM91" s="5">
        <v>36111</v>
      </c>
      <c r="PN91" s="5">
        <v>47981</v>
      </c>
      <c r="PO91" s="5">
        <v>46019</v>
      </c>
      <c r="PP91" s="5">
        <v>46058</v>
      </c>
      <c r="PQ91" s="5">
        <v>46504</v>
      </c>
      <c r="PR91" s="5">
        <v>32887</v>
      </c>
      <c r="PS91" s="5">
        <v>47297</v>
      </c>
      <c r="PT91" s="5">
        <v>42161</v>
      </c>
      <c r="PU91" s="5">
        <v>53496</v>
      </c>
      <c r="PV91" s="5">
        <v>46937</v>
      </c>
      <c r="PW91" s="5">
        <v>52990</v>
      </c>
      <c r="PX91" s="5">
        <v>44120</v>
      </c>
      <c r="PY91" s="5">
        <v>35371</v>
      </c>
      <c r="PZ91" s="5">
        <v>36103</v>
      </c>
      <c r="QA91" s="5">
        <v>31019</v>
      </c>
      <c r="QB91" s="5">
        <v>30648</v>
      </c>
      <c r="QC91" s="5">
        <v>27821</v>
      </c>
      <c r="QD91" s="5">
        <v>26560</v>
      </c>
      <c r="QE91" s="5">
        <v>27111</v>
      </c>
      <c r="QF91" s="5">
        <v>21644</v>
      </c>
      <c r="QG91" s="5">
        <v>28697</v>
      </c>
      <c r="QH91" s="5">
        <v>29760</v>
      </c>
      <c r="QI91" s="5">
        <v>141744</v>
      </c>
      <c r="QJ91" s="5">
        <v>220001</v>
      </c>
      <c r="QK91" s="5">
        <v>65383</v>
      </c>
      <c r="QL91" s="5">
        <v>68961</v>
      </c>
      <c r="QM91" s="5">
        <v>74083</v>
      </c>
      <c r="QN91" s="5">
        <v>55682</v>
      </c>
      <c r="QO91" s="5">
        <v>69866</v>
      </c>
      <c r="QP91" s="5">
        <v>173597</v>
      </c>
      <c r="QQ91" s="5">
        <v>111070</v>
      </c>
      <c r="QR91" s="5">
        <v>61706</v>
      </c>
      <c r="QS91" s="5">
        <v>39834</v>
      </c>
      <c r="QT91" s="5">
        <v>65134</v>
      </c>
      <c r="QU91" s="5">
        <v>69482</v>
      </c>
      <c r="QV91" s="5">
        <v>56763</v>
      </c>
      <c r="QW91" s="5">
        <v>71593</v>
      </c>
      <c r="QX91" s="5">
        <v>82105</v>
      </c>
      <c r="QY91" s="5">
        <v>97686</v>
      </c>
      <c r="QZ91" s="5">
        <v>49531</v>
      </c>
      <c r="RA91" s="5">
        <v>54681</v>
      </c>
      <c r="RB91" s="5">
        <v>55418</v>
      </c>
      <c r="RC91" s="5">
        <v>45572</v>
      </c>
      <c r="RD91" s="5">
        <v>35397</v>
      </c>
      <c r="RE91" s="5">
        <v>37161</v>
      </c>
      <c r="RF91" s="5">
        <v>41795</v>
      </c>
      <c r="RG91" s="5">
        <v>46984</v>
      </c>
      <c r="RH91" s="5">
        <v>43994</v>
      </c>
      <c r="RI91" s="5">
        <v>37860</v>
      </c>
      <c r="RJ91" s="5">
        <v>27727</v>
      </c>
      <c r="RK91" s="5">
        <v>28390</v>
      </c>
      <c r="RL91" s="5">
        <v>29632</v>
      </c>
      <c r="RM91" s="5">
        <v>28382</v>
      </c>
      <c r="RN91" s="5">
        <v>31416</v>
      </c>
      <c r="RO91" s="5">
        <v>36606</v>
      </c>
      <c r="RP91" s="5">
        <v>36859</v>
      </c>
      <c r="RQ91" s="5">
        <v>35110</v>
      </c>
      <c r="RR91" s="5">
        <v>36853</v>
      </c>
      <c r="RS91" s="5">
        <v>37931</v>
      </c>
      <c r="RT91" s="5">
        <v>33640</v>
      </c>
      <c r="RU91" s="5">
        <v>36629</v>
      </c>
      <c r="RV91" s="5">
        <v>35453</v>
      </c>
      <c r="RW91" s="5">
        <v>35995</v>
      </c>
      <c r="RX91" s="5">
        <v>31515</v>
      </c>
      <c r="RY91" s="5">
        <v>32957</v>
      </c>
      <c r="RZ91" s="5">
        <v>38592</v>
      </c>
      <c r="SA91" s="5">
        <v>37309</v>
      </c>
      <c r="SB91" s="5">
        <v>35665</v>
      </c>
      <c r="SC91" s="5">
        <v>34479</v>
      </c>
      <c r="SD91" s="5">
        <v>32662</v>
      </c>
      <c r="SE91" s="5">
        <v>61335</v>
      </c>
      <c r="SF91" s="5">
        <v>34602</v>
      </c>
      <c r="SG91" s="5">
        <v>36534</v>
      </c>
      <c r="SH91" s="5">
        <v>60321</v>
      </c>
      <c r="SI91" s="5">
        <v>45722</v>
      </c>
      <c r="SJ91" s="5">
        <v>33596</v>
      </c>
      <c r="SK91" s="5">
        <v>34311</v>
      </c>
      <c r="SL91" s="5">
        <v>31857</v>
      </c>
      <c r="SM91" s="5">
        <v>31946</v>
      </c>
      <c r="SN91" s="5">
        <v>31915</v>
      </c>
      <c r="SO91" s="5">
        <v>30922</v>
      </c>
      <c r="SP91" s="5">
        <v>29898</v>
      </c>
      <c r="SQ91" s="5">
        <v>30142</v>
      </c>
      <c r="SR91" s="5">
        <v>28013</v>
      </c>
      <c r="SS91" s="5">
        <v>25562</v>
      </c>
      <c r="ST91" s="5">
        <v>25627</v>
      </c>
      <c r="SU91" s="5">
        <v>116830</v>
      </c>
      <c r="SV91" s="5">
        <v>122391</v>
      </c>
      <c r="SW91" s="5">
        <v>129628</v>
      </c>
      <c r="SX91" s="5">
        <v>141494</v>
      </c>
      <c r="SY91" s="5">
        <v>142013</v>
      </c>
      <c r="SZ91" s="5">
        <v>134475</v>
      </c>
      <c r="TA91" s="5">
        <v>132126</v>
      </c>
      <c r="TB91" s="5">
        <v>133121</v>
      </c>
      <c r="TC91" s="5">
        <v>119589</v>
      </c>
      <c r="TD91" s="5">
        <v>108486</v>
      </c>
      <c r="TE91" s="5">
        <v>104875</v>
      </c>
      <c r="TF91" s="5">
        <v>98281</v>
      </c>
      <c r="TG91" s="5">
        <v>85131</v>
      </c>
      <c r="TH91" s="5">
        <v>86181</v>
      </c>
      <c r="TI91" s="5">
        <v>89772</v>
      </c>
      <c r="TJ91" s="5">
        <v>81973</v>
      </c>
      <c r="TK91" s="5">
        <v>27463</v>
      </c>
      <c r="TL91" s="5">
        <v>38290</v>
      </c>
      <c r="TM91" s="5">
        <v>38684</v>
      </c>
      <c r="TN91" s="5">
        <v>37030</v>
      </c>
      <c r="TO91" s="5">
        <v>36648</v>
      </c>
      <c r="TP91" s="5">
        <v>31958</v>
      </c>
      <c r="TQ91" s="5">
        <v>29257</v>
      </c>
      <c r="TR91" s="5">
        <v>29652</v>
      </c>
      <c r="TS91" s="5">
        <v>29664</v>
      </c>
      <c r="TT91" s="5">
        <v>28663</v>
      </c>
      <c r="TU91" s="5">
        <v>21133</v>
      </c>
      <c r="TV91" s="5">
        <v>14419</v>
      </c>
      <c r="TW91" s="5">
        <v>14315</v>
      </c>
      <c r="TX91" s="5">
        <v>11336</v>
      </c>
      <c r="TY91" s="5">
        <v>11058</v>
      </c>
      <c r="TZ91" s="5">
        <v>11071</v>
      </c>
      <c r="UA91" s="5">
        <v>38</v>
      </c>
      <c r="UB91" s="5">
        <v>223</v>
      </c>
      <c r="UC91" s="5">
        <v>301</v>
      </c>
      <c r="UD91" s="5">
        <v>103</v>
      </c>
      <c r="UE91" s="5">
        <v>25</v>
      </c>
      <c r="UF91" s="5">
        <v>0</v>
      </c>
      <c r="UG91" s="5">
        <v>0</v>
      </c>
      <c r="UH91" s="5">
        <v>0</v>
      </c>
      <c r="UI91" s="5">
        <v>0</v>
      </c>
      <c r="UJ91" s="5">
        <v>0</v>
      </c>
      <c r="UK91" s="5">
        <v>0</v>
      </c>
      <c r="UL91" s="5">
        <v>0</v>
      </c>
      <c r="UM91" s="5">
        <v>0</v>
      </c>
      <c r="UN91" s="5">
        <v>0</v>
      </c>
      <c r="UO91" s="5">
        <v>0</v>
      </c>
      <c r="UP91" s="5">
        <v>0</v>
      </c>
      <c r="UQ91" s="5">
        <v>0</v>
      </c>
      <c r="UR91" s="5">
        <v>0</v>
      </c>
      <c r="US91" s="5">
        <v>0</v>
      </c>
      <c r="UT91" s="5">
        <v>0</v>
      </c>
      <c r="UU91" s="5">
        <v>0</v>
      </c>
      <c r="UV91" s="5">
        <v>1579</v>
      </c>
      <c r="UW91" s="5">
        <v>3338</v>
      </c>
      <c r="UX91" s="5">
        <v>7502</v>
      </c>
      <c r="UY91" s="5">
        <v>7035</v>
      </c>
      <c r="UZ91" s="5">
        <v>6039</v>
      </c>
      <c r="VA91" s="5">
        <v>894</v>
      </c>
      <c r="VB91" s="5">
        <v>646</v>
      </c>
      <c r="VC91" s="5">
        <v>188</v>
      </c>
      <c r="VD91" s="5">
        <v>187</v>
      </c>
      <c r="VE91" s="5">
        <v>8</v>
      </c>
      <c r="VF91" s="5">
        <v>0</v>
      </c>
      <c r="VG91" s="5">
        <v>128852</v>
      </c>
      <c r="VH91" s="5">
        <v>56129</v>
      </c>
      <c r="VI91" s="5">
        <v>109931</v>
      </c>
      <c r="VJ91" s="5">
        <v>109871</v>
      </c>
      <c r="VK91" s="5">
        <v>90399</v>
      </c>
      <c r="VL91" s="5">
        <v>155698</v>
      </c>
      <c r="VM91" s="5">
        <v>10160</v>
      </c>
      <c r="VN91" s="5">
        <v>94866</v>
      </c>
      <c r="VO91" s="5">
        <v>97871</v>
      </c>
      <c r="VP91" s="5">
        <v>75599</v>
      </c>
      <c r="VQ91" s="5">
        <v>65336</v>
      </c>
      <c r="VR91" s="5">
        <v>20168</v>
      </c>
      <c r="VS91" s="5">
        <v>48616</v>
      </c>
      <c r="VT91" s="5">
        <v>57328</v>
      </c>
      <c r="VU91" s="5">
        <v>86506</v>
      </c>
      <c r="VV91" s="5">
        <v>81068</v>
      </c>
      <c r="VW91" s="5">
        <v>109660</v>
      </c>
      <c r="VX91" s="5">
        <v>74273</v>
      </c>
      <c r="VY91" s="5">
        <v>57507</v>
      </c>
      <c r="VZ91" s="5">
        <v>79445</v>
      </c>
      <c r="WA91" s="5">
        <v>124955</v>
      </c>
      <c r="WB91" s="5">
        <v>149083</v>
      </c>
      <c r="WC91" s="5">
        <v>123055</v>
      </c>
      <c r="WD91" s="5">
        <v>186001</v>
      </c>
      <c r="WE91" s="5">
        <v>107618</v>
      </c>
      <c r="WF91" s="5">
        <v>151421</v>
      </c>
      <c r="WG91" s="5">
        <v>101624</v>
      </c>
      <c r="WH91" s="5">
        <v>97498</v>
      </c>
      <c r="WI91" s="5">
        <v>95714</v>
      </c>
      <c r="WJ91" s="5">
        <v>96633</v>
      </c>
      <c r="WK91" s="5">
        <v>94514</v>
      </c>
      <c r="WL91" s="5">
        <v>91635</v>
      </c>
      <c r="WM91" s="5">
        <v>3268</v>
      </c>
      <c r="WN91" s="5">
        <v>2805</v>
      </c>
      <c r="WO91" s="5">
        <v>2696</v>
      </c>
      <c r="WP91" s="5">
        <v>1678</v>
      </c>
      <c r="WQ91" s="5">
        <v>1759</v>
      </c>
      <c r="WR91" s="5">
        <v>999</v>
      </c>
      <c r="WS91" s="5">
        <v>1946</v>
      </c>
      <c r="WT91" s="5">
        <v>1531</v>
      </c>
      <c r="WU91" s="5">
        <v>3081</v>
      </c>
      <c r="WV91" s="5">
        <v>1420</v>
      </c>
      <c r="WW91" s="5">
        <v>1735</v>
      </c>
      <c r="WX91" s="5">
        <v>1628</v>
      </c>
      <c r="WY91" s="5">
        <v>1703</v>
      </c>
      <c r="WZ91" s="5">
        <v>1171</v>
      </c>
      <c r="XA91" s="5">
        <v>1144</v>
      </c>
      <c r="XB91" s="5">
        <v>1972</v>
      </c>
      <c r="XC91" s="5">
        <v>1246</v>
      </c>
      <c r="XD91" s="5">
        <v>331</v>
      </c>
      <c r="XE91" s="5">
        <v>450</v>
      </c>
      <c r="XF91" s="5">
        <v>408</v>
      </c>
      <c r="XG91" s="5">
        <v>454</v>
      </c>
      <c r="XH91" s="5">
        <v>900</v>
      </c>
      <c r="XI91" s="5">
        <v>3495</v>
      </c>
      <c r="XJ91" s="5">
        <v>4251</v>
      </c>
      <c r="XK91" s="5">
        <v>3422</v>
      </c>
      <c r="XL91" s="5">
        <v>2709</v>
      </c>
      <c r="XM91" s="5">
        <v>3256</v>
      </c>
      <c r="XN91" s="5">
        <v>2800</v>
      </c>
      <c r="XO91" s="5">
        <v>3167</v>
      </c>
      <c r="XP91" s="5">
        <v>3209</v>
      </c>
      <c r="XQ91" s="5">
        <v>3025</v>
      </c>
      <c r="XR91" s="5">
        <v>3254</v>
      </c>
      <c r="XS91" s="2">
        <v>9726</v>
      </c>
      <c r="XT91" s="3" t="s">
        <v>222</v>
      </c>
      <c r="XU91" s="3" t="s">
        <v>222</v>
      </c>
      <c r="XV91" s="3" t="s">
        <v>222</v>
      </c>
      <c r="XW91" s="3" t="s">
        <v>221</v>
      </c>
      <c r="XX91" s="3" t="s">
        <v>222</v>
      </c>
      <c r="XY91" s="3" t="s">
        <v>222</v>
      </c>
      <c r="XZ91" s="3" t="s">
        <v>229</v>
      </c>
    </row>
    <row r="92" spans="1:650" x14ac:dyDescent="0.3">
      <c r="A92" s="1" t="s">
        <v>90</v>
      </c>
      <c r="B92" s="2">
        <v>4060829</v>
      </c>
      <c r="C92" s="5" t="s">
        <v>220</v>
      </c>
      <c r="D92" s="5" t="s">
        <v>220</v>
      </c>
      <c r="E92" s="5" t="s">
        <v>220</v>
      </c>
      <c r="F92" s="5" t="s">
        <v>220</v>
      </c>
      <c r="G92" s="5" t="s">
        <v>220</v>
      </c>
      <c r="H92" s="5" t="s">
        <v>220</v>
      </c>
      <c r="I92" s="5" t="s">
        <v>220</v>
      </c>
      <c r="J92" s="5" t="s">
        <v>220</v>
      </c>
      <c r="K92" s="5" t="s">
        <v>220</v>
      </c>
      <c r="L92" s="5" t="s">
        <v>220</v>
      </c>
      <c r="M92" s="5" t="s">
        <v>220</v>
      </c>
      <c r="N92" s="5" t="s">
        <v>220</v>
      </c>
      <c r="O92" s="5" t="s">
        <v>220</v>
      </c>
      <c r="P92" s="5" t="s">
        <v>220</v>
      </c>
      <c r="Q92" s="5" t="s">
        <v>220</v>
      </c>
      <c r="R92" s="5" t="s">
        <v>220</v>
      </c>
      <c r="S92" s="5" t="s">
        <v>220</v>
      </c>
      <c r="T92" s="5" t="s">
        <v>220</v>
      </c>
      <c r="U92" s="5" t="s">
        <v>220</v>
      </c>
      <c r="V92" s="5" t="s">
        <v>220</v>
      </c>
      <c r="W92" s="5" t="s">
        <v>220</v>
      </c>
      <c r="X92" s="5" t="s">
        <v>220</v>
      </c>
      <c r="Y92" s="5" t="s">
        <v>220</v>
      </c>
      <c r="Z92" s="5" t="s">
        <v>220</v>
      </c>
      <c r="AA92" s="5" t="s">
        <v>220</v>
      </c>
      <c r="AB92" s="5" t="s">
        <v>220</v>
      </c>
      <c r="AC92" s="5" t="s">
        <v>220</v>
      </c>
      <c r="AD92" s="5" t="s">
        <v>220</v>
      </c>
      <c r="AE92" s="5">
        <v>0</v>
      </c>
      <c r="AF92" s="5">
        <v>0</v>
      </c>
      <c r="AG92" s="5">
        <v>0</v>
      </c>
      <c r="AH92" s="5">
        <v>0</v>
      </c>
      <c r="AI92" s="5" t="s">
        <v>220</v>
      </c>
      <c r="AJ92" s="5" t="s">
        <v>220</v>
      </c>
      <c r="AK92" s="5" t="s">
        <v>220</v>
      </c>
      <c r="AL92" s="5" t="s">
        <v>220</v>
      </c>
      <c r="AM92" s="5" t="s">
        <v>220</v>
      </c>
      <c r="AN92" s="5" t="s">
        <v>220</v>
      </c>
      <c r="AO92" s="5" t="s">
        <v>220</v>
      </c>
      <c r="AP92" s="5" t="s">
        <v>220</v>
      </c>
      <c r="AQ92" s="5" t="s">
        <v>220</v>
      </c>
      <c r="AR92" s="5" t="s">
        <v>220</v>
      </c>
      <c r="AS92" s="5" t="s">
        <v>220</v>
      </c>
      <c r="AT92" s="5" t="s">
        <v>220</v>
      </c>
      <c r="AU92" s="5" t="s">
        <v>220</v>
      </c>
      <c r="AV92" s="5" t="s">
        <v>220</v>
      </c>
      <c r="AW92" s="5" t="s">
        <v>220</v>
      </c>
      <c r="AX92" s="5" t="s">
        <v>220</v>
      </c>
      <c r="AY92" s="5" t="s">
        <v>220</v>
      </c>
      <c r="AZ92" s="5" t="s">
        <v>220</v>
      </c>
      <c r="BA92" s="5" t="s">
        <v>220</v>
      </c>
      <c r="BB92" s="5" t="s">
        <v>220</v>
      </c>
      <c r="BC92" s="5" t="s">
        <v>220</v>
      </c>
      <c r="BD92" s="5" t="s">
        <v>220</v>
      </c>
      <c r="BE92" s="5" t="s">
        <v>220</v>
      </c>
      <c r="BF92" s="5" t="s">
        <v>220</v>
      </c>
      <c r="BG92" s="5" t="s">
        <v>220</v>
      </c>
      <c r="BH92" s="5" t="s">
        <v>220</v>
      </c>
      <c r="BI92" s="5" t="s">
        <v>220</v>
      </c>
      <c r="BJ92" s="5" t="s">
        <v>220</v>
      </c>
      <c r="BK92" s="5">
        <v>9723</v>
      </c>
      <c r="BL92" s="5">
        <v>11828</v>
      </c>
      <c r="BM92" s="5">
        <v>18465</v>
      </c>
      <c r="BN92" s="5">
        <v>7476</v>
      </c>
      <c r="BO92" s="5" t="s">
        <v>220</v>
      </c>
      <c r="BP92" s="5" t="s">
        <v>220</v>
      </c>
      <c r="BQ92" s="5" t="s">
        <v>220</v>
      </c>
      <c r="BR92" s="5" t="s">
        <v>220</v>
      </c>
      <c r="BS92" s="5" t="s">
        <v>220</v>
      </c>
      <c r="BT92" s="5" t="s">
        <v>220</v>
      </c>
      <c r="BU92" s="5" t="s">
        <v>220</v>
      </c>
      <c r="BV92" s="5" t="s">
        <v>220</v>
      </c>
      <c r="BW92" s="5" t="s">
        <v>220</v>
      </c>
      <c r="BX92" s="5" t="s">
        <v>220</v>
      </c>
      <c r="BY92" s="5" t="s">
        <v>220</v>
      </c>
      <c r="BZ92" s="5" t="s">
        <v>220</v>
      </c>
      <c r="CA92" s="5" t="s">
        <v>220</v>
      </c>
      <c r="CB92" s="5" t="s">
        <v>220</v>
      </c>
      <c r="CC92" s="5" t="s">
        <v>220</v>
      </c>
      <c r="CD92" s="5" t="s">
        <v>220</v>
      </c>
      <c r="CE92" s="5" t="s">
        <v>220</v>
      </c>
      <c r="CF92" s="5" t="s">
        <v>220</v>
      </c>
      <c r="CG92" s="5" t="s">
        <v>220</v>
      </c>
      <c r="CH92" s="5" t="s">
        <v>220</v>
      </c>
      <c r="CI92" s="5" t="s">
        <v>220</v>
      </c>
      <c r="CJ92" s="5" t="s">
        <v>220</v>
      </c>
      <c r="CK92" s="5" t="s">
        <v>220</v>
      </c>
      <c r="CL92" s="5" t="s">
        <v>220</v>
      </c>
      <c r="CM92" s="5" t="s">
        <v>220</v>
      </c>
      <c r="CN92" s="5" t="s">
        <v>220</v>
      </c>
      <c r="CO92" s="5" t="s">
        <v>220</v>
      </c>
      <c r="CP92" s="5" t="s">
        <v>220</v>
      </c>
      <c r="CQ92" s="5">
        <v>5185</v>
      </c>
      <c r="CR92" s="5">
        <v>9348</v>
      </c>
      <c r="CS92" s="5">
        <v>9440</v>
      </c>
      <c r="CT92" s="5">
        <v>15844</v>
      </c>
      <c r="CU92" s="5" t="s">
        <v>220</v>
      </c>
      <c r="CV92" s="5" t="s">
        <v>220</v>
      </c>
      <c r="CW92" s="5" t="s">
        <v>220</v>
      </c>
      <c r="CX92" s="5" t="s">
        <v>220</v>
      </c>
      <c r="CY92" s="5" t="s">
        <v>220</v>
      </c>
      <c r="CZ92" s="5" t="s">
        <v>220</v>
      </c>
      <c r="DA92" s="5" t="s">
        <v>220</v>
      </c>
      <c r="DB92" s="5" t="s">
        <v>220</v>
      </c>
      <c r="DC92" s="5" t="s">
        <v>220</v>
      </c>
      <c r="DD92" s="5" t="s">
        <v>220</v>
      </c>
      <c r="DE92" s="5" t="s">
        <v>220</v>
      </c>
      <c r="DF92" s="5" t="s">
        <v>220</v>
      </c>
      <c r="DG92" s="5" t="s">
        <v>220</v>
      </c>
      <c r="DH92" s="5" t="s">
        <v>220</v>
      </c>
      <c r="DI92" s="5" t="s">
        <v>220</v>
      </c>
      <c r="DJ92" s="5" t="s">
        <v>220</v>
      </c>
      <c r="DK92" s="5" t="s">
        <v>220</v>
      </c>
      <c r="DL92" s="5" t="s">
        <v>220</v>
      </c>
      <c r="DM92" s="5" t="s">
        <v>220</v>
      </c>
      <c r="DN92" s="5" t="s">
        <v>220</v>
      </c>
      <c r="DO92" s="5" t="s">
        <v>220</v>
      </c>
      <c r="DP92" s="5" t="s">
        <v>220</v>
      </c>
      <c r="DQ92" s="5" t="s">
        <v>220</v>
      </c>
      <c r="DR92" s="5" t="s">
        <v>220</v>
      </c>
      <c r="DS92" s="5" t="s">
        <v>220</v>
      </c>
      <c r="DT92" s="5" t="s">
        <v>220</v>
      </c>
      <c r="DU92" s="5" t="s">
        <v>220</v>
      </c>
      <c r="DV92" s="5" t="s">
        <v>220</v>
      </c>
      <c r="DW92" s="5">
        <v>21894</v>
      </c>
      <c r="DX92" s="5">
        <v>26762</v>
      </c>
      <c r="DY92" s="5">
        <v>27013</v>
      </c>
      <c r="DZ92" s="5">
        <v>27541</v>
      </c>
      <c r="EA92" s="5" t="s">
        <v>220</v>
      </c>
      <c r="EB92" s="5" t="s">
        <v>220</v>
      </c>
      <c r="EC92" s="5" t="s">
        <v>220</v>
      </c>
      <c r="ED92" s="5" t="s">
        <v>220</v>
      </c>
      <c r="EE92" s="5" t="s">
        <v>220</v>
      </c>
      <c r="EF92" s="5" t="s">
        <v>220</v>
      </c>
      <c r="EG92" s="5" t="s">
        <v>220</v>
      </c>
      <c r="EH92" s="5" t="s">
        <v>220</v>
      </c>
      <c r="EI92" s="5" t="s">
        <v>220</v>
      </c>
      <c r="EJ92" s="5" t="s">
        <v>220</v>
      </c>
      <c r="EK92" s="5" t="s">
        <v>220</v>
      </c>
      <c r="EL92" s="5" t="s">
        <v>220</v>
      </c>
      <c r="EM92" s="5" t="s">
        <v>220</v>
      </c>
      <c r="EN92" s="5" t="s">
        <v>220</v>
      </c>
      <c r="EO92" s="5" t="s">
        <v>220</v>
      </c>
      <c r="EP92" s="5" t="s">
        <v>220</v>
      </c>
      <c r="EQ92" s="5" t="s">
        <v>220</v>
      </c>
      <c r="ER92" s="5" t="s">
        <v>220</v>
      </c>
      <c r="ES92" s="5" t="s">
        <v>220</v>
      </c>
      <c r="ET92" s="5" t="s">
        <v>220</v>
      </c>
      <c r="EU92" s="5" t="s">
        <v>220</v>
      </c>
      <c r="EV92" s="5" t="s">
        <v>220</v>
      </c>
      <c r="EW92" s="5" t="s">
        <v>220</v>
      </c>
      <c r="EX92" s="5" t="s">
        <v>220</v>
      </c>
      <c r="EY92" s="5" t="s">
        <v>220</v>
      </c>
      <c r="EZ92" s="5" t="s">
        <v>220</v>
      </c>
      <c r="FA92" s="5" t="s">
        <v>220</v>
      </c>
      <c r="FB92" s="5" t="s">
        <v>220</v>
      </c>
      <c r="FC92" s="5">
        <v>2705</v>
      </c>
      <c r="FD92" s="5">
        <v>2651</v>
      </c>
      <c r="FE92" s="5">
        <v>4801</v>
      </c>
      <c r="FF92" s="5">
        <v>11586</v>
      </c>
      <c r="FG92" s="5" t="s">
        <v>220</v>
      </c>
      <c r="FH92" s="5" t="s">
        <v>220</v>
      </c>
      <c r="FI92" s="5" t="s">
        <v>220</v>
      </c>
      <c r="FJ92" s="5" t="s">
        <v>220</v>
      </c>
      <c r="FK92" s="5" t="s">
        <v>220</v>
      </c>
      <c r="FL92" s="5" t="s">
        <v>220</v>
      </c>
      <c r="FM92" s="5" t="s">
        <v>220</v>
      </c>
      <c r="FN92" s="5" t="s">
        <v>220</v>
      </c>
      <c r="FO92" s="5" t="s">
        <v>220</v>
      </c>
      <c r="FP92" s="5" t="s">
        <v>220</v>
      </c>
      <c r="FQ92" s="5" t="s">
        <v>220</v>
      </c>
      <c r="FR92" s="5" t="s">
        <v>220</v>
      </c>
      <c r="FS92" s="5" t="s">
        <v>220</v>
      </c>
      <c r="FT92" s="5" t="s">
        <v>220</v>
      </c>
      <c r="FU92" s="5" t="s">
        <v>220</v>
      </c>
      <c r="FV92" s="5" t="s">
        <v>220</v>
      </c>
      <c r="FW92" s="5" t="s">
        <v>220</v>
      </c>
      <c r="FX92" s="5" t="s">
        <v>220</v>
      </c>
      <c r="FY92" s="5" t="s">
        <v>220</v>
      </c>
      <c r="FZ92" s="5" t="s">
        <v>220</v>
      </c>
      <c r="GA92" s="5" t="s">
        <v>220</v>
      </c>
      <c r="GB92" s="5" t="s">
        <v>220</v>
      </c>
      <c r="GC92" s="5" t="s">
        <v>220</v>
      </c>
      <c r="GD92" s="5" t="s">
        <v>220</v>
      </c>
      <c r="GE92" s="5" t="s">
        <v>220</v>
      </c>
      <c r="GF92" s="5" t="s">
        <v>220</v>
      </c>
      <c r="GG92" s="5" t="s">
        <v>220</v>
      </c>
      <c r="GH92" s="5" t="s">
        <v>220</v>
      </c>
      <c r="GI92" s="5" t="s">
        <v>220</v>
      </c>
      <c r="GJ92" s="5" t="s">
        <v>220</v>
      </c>
      <c r="GK92" s="5" t="s">
        <v>220</v>
      </c>
      <c r="GL92" s="5" t="s">
        <v>220</v>
      </c>
      <c r="GM92" s="5" t="s">
        <v>220</v>
      </c>
      <c r="GN92" s="5" t="s">
        <v>220</v>
      </c>
      <c r="GO92" s="5" t="s">
        <v>220</v>
      </c>
      <c r="GP92" s="5" t="s">
        <v>220</v>
      </c>
      <c r="GQ92" s="5" t="s">
        <v>220</v>
      </c>
      <c r="GR92" s="5" t="s">
        <v>220</v>
      </c>
      <c r="GS92" s="5" t="s">
        <v>220</v>
      </c>
      <c r="GT92" s="5" t="s">
        <v>220</v>
      </c>
      <c r="GU92" s="5" t="s">
        <v>220</v>
      </c>
      <c r="GV92" s="5" t="s">
        <v>220</v>
      </c>
      <c r="GW92" s="5" t="s">
        <v>220</v>
      </c>
      <c r="GX92" s="5" t="s">
        <v>220</v>
      </c>
      <c r="GY92" s="5" t="s">
        <v>220</v>
      </c>
      <c r="GZ92" s="5" t="s">
        <v>220</v>
      </c>
      <c r="HA92" s="5" t="s">
        <v>220</v>
      </c>
      <c r="HB92" s="5" t="s">
        <v>220</v>
      </c>
      <c r="HC92" s="5" t="s">
        <v>220</v>
      </c>
      <c r="HD92" s="5" t="s">
        <v>220</v>
      </c>
      <c r="HE92" s="5" t="s">
        <v>220</v>
      </c>
      <c r="HF92" s="5" t="s">
        <v>220</v>
      </c>
      <c r="HG92" s="5" t="s">
        <v>220</v>
      </c>
      <c r="HH92" s="5" t="s">
        <v>220</v>
      </c>
      <c r="HI92" s="5" t="s">
        <v>220</v>
      </c>
      <c r="HJ92" s="5" t="s">
        <v>220</v>
      </c>
      <c r="HK92" s="5" t="s">
        <v>220</v>
      </c>
      <c r="HL92" s="5" t="s">
        <v>220</v>
      </c>
      <c r="HM92" s="5" t="s">
        <v>220</v>
      </c>
      <c r="HN92" s="5" t="s">
        <v>220</v>
      </c>
      <c r="HO92" s="5">
        <v>39508</v>
      </c>
      <c r="HP92" s="5">
        <v>50589</v>
      </c>
      <c r="HQ92" s="5">
        <v>59720</v>
      </c>
      <c r="HR92" s="5">
        <v>62447</v>
      </c>
      <c r="HS92" s="5" t="s">
        <v>220</v>
      </c>
      <c r="HT92" s="5" t="s">
        <v>220</v>
      </c>
      <c r="HU92" s="5" t="s">
        <v>220</v>
      </c>
      <c r="HV92" s="5" t="s">
        <v>220</v>
      </c>
      <c r="HW92" s="5" t="s">
        <v>220</v>
      </c>
      <c r="HX92" s="5" t="s">
        <v>220</v>
      </c>
      <c r="HY92" s="5" t="s">
        <v>220</v>
      </c>
      <c r="HZ92" s="5" t="s">
        <v>220</v>
      </c>
      <c r="IA92" s="5" t="s">
        <v>220</v>
      </c>
      <c r="IB92" s="5" t="s">
        <v>220</v>
      </c>
      <c r="IC92" s="5" t="s">
        <v>220</v>
      </c>
      <c r="ID92" s="5" t="s">
        <v>220</v>
      </c>
      <c r="IE92" s="5" t="s">
        <v>220</v>
      </c>
      <c r="IF92" s="5" t="s">
        <v>220</v>
      </c>
      <c r="IG92" s="5" t="s">
        <v>220</v>
      </c>
      <c r="IH92" s="5" t="s">
        <v>220</v>
      </c>
      <c r="II92" s="5" t="s">
        <v>220</v>
      </c>
      <c r="IJ92" s="5" t="s">
        <v>220</v>
      </c>
      <c r="IK92" s="5" t="s">
        <v>220</v>
      </c>
      <c r="IL92" s="5" t="s">
        <v>220</v>
      </c>
      <c r="IM92" s="5" t="s">
        <v>220</v>
      </c>
      <c r="IN92" s="5" t="s">
        <v>220</v>
      </c>
      <c r="IO92" s="5" t="s">
        <v>220</v>
      </c>
      <c r="IP92" s="5" t="s">
        <v>220</v>
      </c>
      <c r="IQ92" s="5" t="s">
        <v>220</v>
      </c>
      <c r="IR92" s="5" t="s">
        <v>220</v>
      </c>
      <c r="IS92" s="5" t="s">
        <v>220</v>
      </c>
      <c r="IT92" s="5" t="s">
        <v>220</v>
      </c>
      <c r="IU92" s="5">
        <v>168458</v>
      </c>
      <c r="IV92" s="5">
        <v>168414</v>
      </c>
      <c r="IW92" s="5">
        <v>165667</v>
      </c>
      <c r="IX92" s="5">
        <v>163138</v>
      </c>
      <c r="IY92" s="5" t="s">
        <v>220</v>
      </c>
      <c r="IZ92" s="5" t="s">
        <v>220</v>
      </c>
      <c r="JA92" s="5" t="s">
        <v>220</v>
      </c>
      <c r="JB92" s="5" t="s">
        <v>220</v>
      </c>
      <c r="JC92" s="5" t="s">
        <v>220</v>
      </c>
      <c r="JD92" s="5" t="s">
        <v>220</v>
      </c>
      <c r="JE92" s="5" t="s">
        <v>220</v>
      </c>
      <c r="JF92" s="5" t="s">
        <v>220</v>
      </c>
      <c r="JG92" s="5" t="s">
        <v>220</v>
      </c>
      <c r="JH92" s="5" t="s">
        <v>220</v>
      </c>
      <c r="JI92" s="5" t="s">
        <v>220</v>
      </c>
      <c r="JJ92" s="5" t="s">
        <v>220</v>
      </c>
      <c r="JK92" s="5" t="s">
        <v>220</v>
      </c>
      <c r="JL92" s="5" t="s">
        <v>220</v>
      </c>
      <c r="JM92" s="5" t="s">
        <v>220</v>
      </c>
      <c r="JN92" s="5" t="s">
        <v>220</v>
      </c>
      <c r="JO92" s="5" t="s">
        <v>220</v>
      </c>
      <c r="JP92" s="5" t="s">
        <v>220</v>
      </c>
      <c r="JQ92" s="5" t="s">
        <v>220</v>
      </c>
      <c r="JR92" s="5" t="s">
        <v>220</v>
      </c>
      <c r="JS92" s="5" t="s">
        <v>220</v>
      </c>
      <c r="JT92" s="5" t="s">
        <v>220</v>
      </c>
      <c r="JU92" s="5" t="s">
        <v>220</v>
      </c>
      <c r="JV92" s="5" t="s">
        <v>220</v>
      </c>
      <c r="JW92" s="5" t="s">
        <v>220</v>
      </c>
      <c r="JX92" s="5" t="s">
        <v>220</v>
      </c>
      <c r="JY92" s="5" t="s">
        <v>220</v>
      </c>
      <c r="JZ92" s="5" t="s">
        <v>220</v>
      </c>
      <c r="KA92" s="5">
        <v>21849</v>
      </c>
      <c r="KB92" s="5">
        <v>20103</v>
      </c>
      <c r="KC92" s="5">
        <v>21345</v>
      </c>
      <c r="KD92" s="5">
        <v>21880</v>
      </c>
      <c r="KE92" s="5" t="s">
        <v>220</v>
      </c>
      <c r="KF92" s="5" t="s">
        <v>220</v>
      </c>
      <c r="KG92" s="5" t="s">
        <v>220</v>
      </c>
      <c r="KH92" s="5" t="s">
        <v>220</v>
      </c>
      <c r="KI92" s="5" t="s">
        <v>220</v>
      </c>
      <c r="KJ92" s="5" t="s">
        <v>220</v>
      </c>
      <c r="KK92" s="5" t="s">
        <v>220</v>
      </c>
      <c r="KL92" s="5" t="s">
        <v>220</v>
      </c>
      <c r="KM92" s="5" t="s">
        <v>220</v>
      </c>
      <c r="KN92" s="5" t="s">
        <v>220</v>
      </c>
      <c r="KO92" s="5" t="s">
        <v>220</v>
      </c>
      <c r="KP92" s="5" t="s">
        <v>220</v>
      </c>
      <c r="KQ92" s="5" t="s">
        <v>220</v>
      </c>
      <c r="KR92" s="5" t="s">
        <v>220</v>
      </c>
      <c r="KS92" s="5" t="s">
        <v>220</v>
      </c>
      <c r="KT92" s="5" t="s">
        <v>220</v>
      </c>
      <c r="KU92" s="5" t="s">
        <v>220</v>
      </c>
      <c r="KV92" s="5" t="s">
        <v>220</v>
      </c>
      <c r="KW92" s="5" t="s">
        <v>220</v>
      </c>
      <c r="KX92" s="5" t="s">
        <v>220</v>
      </c>
      <c r="KY92" s="5" t="s">
        <v>220</v>
      </c>
      <c r="KZ92" s="5" t="s">
        <v>220</v>
      </c>
      <c r="LA92" s="5" t="s">
        <v>220</v>
      </c>
      <c r="LB92" s="5" t="s">
        <v>220</v>
      </c>
      <c r="LC92" s="5" t="s">
        <v>220</v>
      </c>
      <c r="LD92" s="5" t="s">
        <v>220</v>
      </c>
      <c r="LE92" s="5" t="s">
        <v>220</v>
      </c>
      <c r="LF92" s="5" t="s">
        <v>220</v>
      </c>
      <c r="LG92" s="5">
        <v>746</v>
      </c>
      <c r="LH92" s="5">
        <v>749</v>
      </c>
      <c r="LI92" s="5">
        <v>825</v>
      </c>
      <c r="LJ92" s="5">
        <v>731</v>
      </c>
      <c r="LK92" s="5" t="s">
        <v>220</v>
      </c>
      <c r="LL92" s="5" t="s">
        <v>220</v>
      </c>
      <c r="LM92" s="5" t="s">
        <v>220</v>
      </c>
      <c r="LN92" s="5" t="s">
        <v>220</v>
      </c>
      <c r="LO92" s="5" t="s">
        <v>220</v>
      </c>
      <c r="LP92" s="5" t="s">
        <v>220</v>
      </c>
      <c r="LQ92" s="5" t="s">
        <v>220</v>
      </c>
      <c r="LR92" s="5" t="s">
        <v>220</v>
      </c>
      <c r="LS92" s="5" t="s">
        <v>220</v>
      </c>
      <c r="LT92" s="5" t="s">
        <v>220</v>
      </c>
      <c r="LU92" s="5" t="s">
        <v>220</v>
      </c>
      <c r="LV92" s="5" t="s">
        <v>220</v>
      </c>
      <c r="LW92" s="5" t="s">
        <v>220</v>
      </c>
      <c r="LX92" s="5" t="s">
        <v>220</v>
      </c>
      <c r="LY92" s="5" t="s">
        <v>220</v>
      </c>
      <c r="LZ92" s="5" t="s">
        <v>220</v>
      </c>
      <c r="MA92" s="5" t="s">
        <v>220</v>
      </c>
      <c r="MB92" s="5" t="s">
        <v>220</v>
      </c>
      <c r="MC92" s="5" t="s">
        <v>220</v>
      </c>
      <c r="MD92" s="5" t="s">
        <v>220</v>
      </c>
      <c r="ME92" s="5" t="s">
        <v>220</v>
      </c>
      <c r="MF92" s="5" t="s">
        <v>220</v>
      </c>
      <c r="MG92" s="5" t="s">
        <v>220</v>
      </c>
      <c r="MH92" s="5" t="s">
        <v>220</v>
      </c>
      <c r="MI92" s="5" t="s">
        <v>220</v>
      </c>
      <c r="MJ92" s="5" t="s">
        <v>220</v>
      </c>
      <c r="MK92" s="5" t="s">
        <v>220</v>
      </c>
      <c r="ML92" s="5" t="s">
        <v>220</v>
      </c>
      <c r="MM92" s="5">
        <v>3037</v>
      </c>
      <c r="MN92" s="5">
        <v>3153</v>
      </c>
      <c r="MO92" s="5">
        <v>3323</v>
      </c>
      <c r="MP92" s="5">
        <v>3107</v>
      </c>
      <c r="MQ92" s="5" t="s">
        <v>220</v>
      </c>
      <c r="MR92" s="5" t="s">
        <v>220</v>
      </c>
      <c r="MS92" s="5" t="s">
        <v>220</v>
      </c>
      <c r="MT92" s="5" t="s">
        <v>220</v>
      </c>
      <c r="MU92" s="5" t="s">
        <v>220</v>
      </c>
      <c r="MV92" s="5" t="s">
        <v>220</v>
      </c>
      <c r="MW92" s="5" t="s">
        <v>220</v>
      </c>
      <c r="MX92" s="5" t="s">
        <v>220</v>
      </c>
      <c r="MY92" s="5" t="s">
        <v>220</v>
      </c>
      <c r="MZ92" s="5" t="s">
        <v>220</v>
      </c>
      <c r="NA92" s="5" t="s">
        <v>220</v>
      </c>
      <c r="NB92" s="5" t="s">
        <v>220</v>
      </c>
      <c r="NC92" s="5" t="s">
        <v>220</v>
      </c>
      <c r="ND92" s="5" t="s">
        <v>220</v>
      </c>
      <c r="NE92" s="5" t="s">
        <v>220</v>
      </c>
      <c r="NF92" s="5" t="s">
        <v>220</v>
      </c>
      <c r="NG92" s="5" t="s">
        <v>220</v>
      </c>
      <c r="NH92" s="5" t="s">
        <v>220</v>
      </c>
      <c r="NI92" s="5" t="s">
        <v>220</v>
      </c>
      <c r="NJ92" s="5" t="s">
        <v>220</v>
      </c>
      <c r="NK92" s="5" t="s">
        <v>220</v>
      </c>
      <c r="NL92" s="5" t="s">
        <v>220</v>
      </c>
      <c r="NM92" s="5" t="s">
        <v>220</v>
      </c>
      <c r="NN92" s="5" t="s">
        <v>220</v>
      </c>
      <c r="NO92" s="5" t="s">
        <v>220</v>
      </c>
      <c r="NP92" s="5" t="s">
        <v>220</v>
      </c>
      <c r="NQ92" s="5" t="s">
        <v>220</v>
      </c>
      <c r="NR92" s="5" t="s">
        <v>220</v>
      </c>
      <c r="NS92" s="5" t="s">
        <v>220</v>
      </c>
      <c r="NT92" s="5" t="s">
        <v>220</v>
      </c>
      <c r="NU92" s="5" t="s">
        <v>220</v>
      </c>
      <c r="NV92" s="5" t="s">
        <v>220</v>
      </c>
      <c r="NW92" s="5" t="s">
        <v>220</v>
      </c>
      <c r="NX92" s="5" t="s">
        <v>220</v>
      </c>
      <c r="NY92" s="5" t="s">
        <v>220</v>
      </c>
      <c r="NZ92" s="5" t="s">
        <v>220</v>
      </c>
      <c r="OA92" s="5" t="s">
        <v>220</v>
      </c>
      <c r="OB92" s="5" t="s">
        <v>220</v>
      </c>
      <c r="OC92" s="5" t="s">
        <v>220</v>
      </c>
      <c r="OD92" s="5" t="s">
        <v>220</v>
      </c>
      <c r="OE92" s="5" t="s">
        <v>220</v>
      </c>
      <c r="OF92" s="5" t="s">
        <v>220</v>
      </c>
      <c r="OG92" s="5" t="s">
        <v>220</v>
      </c>
      <c r="OH92" s="5" t="s">
        <v>220</v>
      </c>
      <c r="OI92" s="5" t="s">
        <v>220</v>
      </c>
      <c r="OJ92" s="5" t="s">
        <v>220</v>
      </c>
      <c r="OK92" s="5" t="s">
        <v>220</v>
      </c>
      <c r="OL92" s="5" t="s">
        <v>220</v>
      </c>
      <c r="OM92" s="5" t="s">
        <v>220</v>
      </c>
      <c r="ON92" s="5" t="s">
        <v>220</v>
      </c>
      <c r="OO92" s="5" t="s">
        <v>220</v>
      </c>
      <c r="OP92" s="5" t="s">
        <v>220</v>
      </c>
      <c r="OQ92" s="5" t="s">
        <v>220</v>
      </c>
      <c r="OR92" s="5" t="s">
        <v>220</v>
      </c>
      <c r="OS92" s="5" t="s">
        <v>220</v>
      </c>
      <c r="OT92" s="5" t="s">
        <v>220</v>
      </c>
      <c r="OU92" s="5" t="s">
        <v>220</v>
      </c>
      <c r="OV92" s="5" t="s">
        <v>220</v>
      </c>
      <c r="OW92" s="5" t="s">
        <v>220</v>
      </c>
      <c r="OX92" s="5" t="s">
        <v>220</v>
      </c>
      <c r="OY92" s="5" t="s">
        <v>220</v>
      </c>
      <c r="OZ92" s="5" t="s">
        <v>220</v>
      </c>
      <c r="PA92" s="5" t="s">
        <v>220</v>
      </c>
      <c r="PB92" s="5" t="s">
        <v>220</v>
      </c>
      <c r="PC92" s="5" t="s">
        <v>220</v>
      </c>
      <c r="PD92" s="5" t="s">
        <v>220</v>
      </c>
      <c r="PE92" s="5" t="s">
        <v>220</v>
      </c>
      <c r="PF92" s="5" t="s">
        <v>220</v>
      </c>
      <c r="PG92" s="5" t="s">
        <v>220</v>
      </c>
      <c r="PH92" s="5" t="s">
        <v>220</v>
      </c>
      <c r="PI92" s="5" t="s">
        <v>220</v>
      </c>
      <c r="PJ92" s="5" t="s">
        <v>220</v>
      </c>
      <c r="PK92" s="5" t="s">
        <v>220</v>
      </c>
      <c r="PL92" s="5" t="s">
        <v>220</v>
      </c>
      <c r="PM92" s="5" t="s">
        <v>220</v>
      </c>
      <c r="PN92" s="5" t="s">
        <v>220</v>
      </c>
      <c r="PO92" s="5" t="s">
        <v>220</v>
      </c>
      <c r="PP92" s="5" t="s">
        <v>220</v>
      </c>
      <c r="PQ92" s="5" t="s">
        <v>220</v>
      </c>
      <c r="PR92" s="5" t="s">
        <v>220</v>
      </c>
      <c r="PS92" s="5" t="s">
        <v>220</v>
      </c>
      <c r="PT92" s="5" t="s">
        <v>220</v>
      </c>
      <c r="PU92" s="5" t="s">
        <v>220</v>
      </c>
      <c r="PV92" s="5" t="s">
        <v>220</v>
      </c>
      <c r="PW92" s="5" t="s">
        <v>220</v>
      </c>
      <c r="PX92" s="5" t="s">
        <v>220</v>
      </c>
      <c r="PY92" s="5" t="s">
        <v>220</v>
      </c>
      <c r="PZ92" s="5" t="s">
        <v>220</v>
      </c>
      <c r="QA92" s="5" t="s">
        <v>220</v>
      </c>
      <c r="QB92" s="5" t="s">
        <v>220</v>
      </c>
      <c r="QC92" s="5" t="s">
        <v>220</v>
      </c>
      <c r="QD92" s="5" t="s">
        <v>220</v>
      </c>
      <c r="QE92" s="5">
        <v>6142</v>
      </c>
      <c r="QF92" s="5">
        <v>5501</v>
      </c>
      <c r="QG92" s="5">
        <v>5579</v>
      </c>
      <c r="QH92" s="5">
        <v>5186</v>
      </c>
      <c r="QI92" s="5" t="s">
        <v>220</v>
      </c>
      <c r="QJ92" s="5" t="s">
        <v>220</v>
      </c>
      <c r="QK92" s="5" t="s">
        <v>220</v>
      </c>
      <c r="QL92" s="5" t="s">
        <v>220</v>
      </c>
      <c r="QM92" s="5" t="s">
        <v>220</v>
      </c>
      <c r="QN92" s="5" t="s">
        <v>220</v>
      </c>
      <c r="QO92" s="5" t="s">
        <v>220</v>
      </c>
      <c r="QP92" s="5" t="s">
        <v>220</v>
      </c>
      <c r="QQ92" s="5" t="s">
        <v>220</v>
      </c>
      <c r="QR92" s="5" t="s">
        <v>220</v>
      </c>
      <c r="QS92" s="5" t="s">
        <v>220</v>
      </c>
      <c r="QT92" s="5" t="s">
        <v>220</v>
      </c>
      <c r="QU92" s="5" t="s">
        <v>220</v>
      </c>
      <c r="QV92" s="5" t="s">
        <v>220</v>
      </c>
      <c r="QW92" s="5" t="s">
        <v>220</v>
      </c>
      <c r="QX92" s="5" t="s">
        <v>220</v>
      </c>
      <c r="QY92" s="5" t="s">
        <v>220</v>
      </c>
      <c r="QZ92" s="5" t="s">
        <v>220</v>
      </c>
      <c r="RA92" s="5" t="s">
        <v>220</v>
      </c>
      <c r="RB92" s="5" t="s">
        <v>220</v>
      </c>
      <c r="RC92" s="5" t="s">
        <v>220</v>
      </c>
      <c r="RD92" s="5" t="s">
        <v>220</v>
      </c>
      <c r="RE92" s="5" t="s">
        <v>220</v>
      </c>
      <c r="RF92" s="5" t="s">
        <v>220</v>
      </c>
      <c r="RG92" s="5" t="s">
        <v>220</v>
      </c>
      <c r="RH92" s="5" t="s">
        <v>220</v>
      </c>
      <c r="RI92" s="5" t="s">
        <v>220</v>
      </c>
      <c r="RJ92" s="5" t="s">
        <v>220</v>
      </c>
      <c r="RK92" s="5">
        <v>8618</v>
      </c>
      <c r="RL92" s="5">
        <v>9509</v>
      </c>
      <c r="RM92" s="5">
        <v>9997</v>
      </c>
      <c r="RN92" s="5">
        <v>9574</v>
      </c>
      <c r="RO92" s="5" t="s">
        <v>220</v>
      </c>
      <c r="RP92" s="5" t="s">
        <v>220</v>
      </c>
      <c r="RQ92" s="5" t="s">
        <v>220</v>
      </c>
      <c r="RR92" s="5" t="s">
        <v>220</v>
      </c>
      <c r="RS92" s="5" t="s">
        <v>220</v>
      </c>
      <c r="RT92" s="5" t="s">
        <v>220</v>
      </c>
      <c r="RU92" s="5" t="s">
        <v>220</v>
      </c>
      <c r="RV92" s="5" t="s">
        <v>220</v>
      </c>
      <c r="RW92" s="5" t="s">
        <v>220</v>
      </c>
      <c r="RX92" s="5" t="s">
        <v>220</v>
      </c>
      <c r="RY92" s="5" t="s">
        <v>220</v>
      </c>
      <c r="RZ92" s="5" t="s">
        <v>220</v>
      </c>
      <c r="SA92" s="5" t="s">
        <v>220</v>
      </c>
      <c r="SB92" s="5" t="s">
        <v>220</v>
      </c>
      <c r="SC92" s="5" t="s">
        <v>220</v>
      </c>
      <c r="SD92" s="5" t="s">
        <v>220</v>
      </c>
      <c r="SE92" s="5" t="s">
        <v>220</v>
      </c>
      <c r="SF92" s="5" t="s">
        <v>220</v>
      </c>
      <c r="SG92" s="5" t="s">
        <v>220</v>
      </c>
      <c r="SH92" s="5" t="s">
        <v>220</v>
      </c>
      <c r="SI92" s="5" t="s">
        <v>220</v>
      </c>
      <c r="SJ92" s="5" t="s">
        <v>220</v>
      </c>
      <c r="SK92" s="5" t="s">
        <v>220</v>
      </c>
      <c r="SL92" s="5" t="s">
        <v>220</v>
      </c>
      <c r="SM92" s="5" t="s">
        <v>220</v>
      </c>
      <c r="SN92" s="5" t="s">
        <v>220</v>
      </c>
      <c r="SO92" s="5" t="s">
        <v>220</v>
      </c>
      <c r="SP92" s="5" t="s">
        <v>220</v>
      </c>
      <c r="SQ92" s="5">
        <v>7873</v>
      </c>
      <c r="SR92" s="5">
        <v>7145</v>
      </c>
      <c r="SS92" s="5">
        <v>6899</v>
      </c>
      <c r="ST92" s="5">
        <v>5858</v>
      </c>
      <c r="SU92" s="5" t="s">
        <v>220</v>
      </c>
      <c r="SV92" s="5" t="s">
        <v>220</v>
      </c>
      <c r="SW92" s="5" t="s">
        <v>220</v>
      </c>
      <c r="SX92" s="5" t="s">
        <v>220</v>
      </c>
      <c r="SY92" s="5" t="s">
        <v>220</v>
      </c>
      <c r="SZ92" s="5" t="s">
        <v>220</v>
      </c>
      <c r="TA92" s="5" t="s">
        <v>220</v>
      </c>
      <c r="TB92" s="5" t="s">
        <v>220</v>
      </c>
      <c r="TC92" s="5" t="s">
        <v>220</v>
      </c>
      <c r="TD92" s="5" t="s">
        <v>220</v>
      </c>
      <c r="TE92" s="5" t="s">
        <v>220</v>
      </c>
      <c r="TF92" s="5" t="s">
        <v>220</v>
      </c>
      <c r="TG92" s="5" t="s">
        <v>220</v>
      </c>
      <c r="TH92" s="5" t="s">
        <v>220</v>
      </c>
      <c r="TI92" s="5" t="s">
        <v>220</v>
      </c>
      <c r="TJ92" s="5" t="s">
        <v>220</v>
      </c>
      <c r="TK92" s="5" t="s">
        <v>220</v>
      </c>
      <c r="TL92" s="5" t="s">
        <v>220</v>
      </c>
      <c r="TM92" s="5" t="s">
        <v>220</v>
      </c>
      <c r="TN92" s="5" t="s">
        <v>220</v>
      </c>
      <c r="TO92" s="5" t="s">
        <v>220</v>
      </c>
      <c r="TP92" s="5" t="s">
        <v>220</v>
      </c>
      <c r="TQ92" s="5" t="s">
        <v>220</v>
      </c>
      <c r="TR92" s="5" t="s">
        <v>220</v>
      </c>
      <c r="TS92" s="5" t="s">
        <v>220</v>
      </c>
      <c r="TT92" s="5" t="s">
        <v>220</v>
      </c>
      <c r="TU92" s="5" t="s">
        <v>220</v>
      </c>
      <c r="TV92" s="5" t="s">
        <v>220</v>
      </c>
      <c r="TW92" s="5">
        <v>529</v>
      </c>
      <c r="TX92" s="5">
        <v>824</v>
      </c>
      <c r="TY92" s="5">
        <v>1181</v>
      </c>
      <c r="TZ92" s="5">
        <v>1211</v>
      </c>
      <c r="UA92" s="5" t="s">
        <v>220</v>
      </c>
      <c r="UB92" s="5" t="s">
        <v>220</v>
      </c>
      <c r="UC92" s="5" t="s">
        <v>220</v>
      </c>
      <c r="UD92" s="5" t="s">
        <v>220</v>
      </c>
      <c r="UE92" s="5" t="s">
        <v>220</v>
      </c>
      <c r="UF92" s="5" t="s">
        <v>220</v>
      </c>
      <c r="UG92" s="5" t="s">
        <v>220</v>
      </c>
      <c r="UH92" s="5" t="s">
        <v>220</v>
      </c>
      <c r="UI92" s="5" t="s">
        <v>220</v>
      </c>
      <c r="UJ92" s="5" t="s">
        <v>220</v>
      </c>
      <c r="UK92" s="5" t="s">
        <v>220</v>
      </c>
      <c r="UL92" s="5" t="s">
        <v>220</v>
      </c>
      <c r="UM92" s="5" t="s">
        <v>220</v>
      </c>
      <c r="UN92" s="5" t="s">
        <v>220</v>
      </c>
      <c r="UO92" s="5" t="s">
        <v>220</v>
      </c>
      <c r="UP92" s="5" t="s">
        <v>220</v>
      </c>
      <c r="UQ92" s="5" t="s">
        <v>220</v>
      </c>
      <c r="UR92" s="5" t="s">
        <v>220</v>
      </c>
      <c r="US92" s="5" t="s">
        <v>220</v>
      </c>
      <c r="UT92" s="5" t="s">
        <v>220</v>
      </c>
      <c r="UU92" s="5" t="s">
        <v>220</v>
      </c>
      <c r="UV92" s="5" t="s">
        <v>220</v>
      </c>
      <c r="UW92" s="5" t="s">
        <v>220</v>
      </c>
      <c r="UX92" s="5" t="s">
        <v>220</v>
      </c>
      <c r="UY92" s="5" t="s">
        <v>220</v>
      </c>
      <c r="UZ92" s="5" t="s">
        <v>220</v>
      </c>
      <c r="VA92" s="5" t="s">
        <v>220</v>
      </c>
      <c r="VB92" s="5" t="s">
        <v>220</v>
      </c>
      <c r="VC92" s="5">
        <v>1187</v>
      </c>
      <c r="VD92" s="5">
        <v>1009</v>
      </c>
      <c r="VE92" s="5">
        <v>717</v>
      </c>
      <c r="VF92" s="5">
        <v>390</v>
      </c>
      <c r="VG92" s="5" t="s">
        <v>220</v>
      </c>
      <c r="VH92" s="5" t="s">
        <v>220</v>
      </c>
      <c r="VI92" s="5" t="s">
        <v>220</v>
      </c>
      <c r="VJ92" s="5" t="s">
        <v>220</v>
      </c>
      <c r="VK92" s="5" t="s">
        <v>220</v>
      </c>
      <c r="VL92" s="5" t="s">
        <v>220</v>
      </c>
      <c r="VM92" s="5" t="s">
        <v>220</v>
      </c>
      <c r="VN92" s="5" t="s">
        <v>220</v>
      </c>
      <c r="VO92" s="5" t="s">
        <v>220</v>
      </c>
      <c r="VP92" s="5" t="s">
        <v>220</v>
      </c>
      <c r="VQ92" s="5" t="s">
        <v>220</v>
      </c>
      <c r="VR92" s="5" t="s">
        <v>220</v>
      </c>
      <c r="VS92" s="5" t="s">
        <v>220</v>
      </c>
      <c r="VT92" s="5" t="s">
        <v>220</v>
      </c>
      <c r="VU92" s="5" t="s">
        <v>220</v>
      </c>
      <c r="VV92" s="5" t="s">
        <v>220</v>
      </c>
      <c r="VW92" s="5" t="s">
        <v>220</v>
      </c>
      <c r="VX92" s="5" t="s">
        <v>220</v>
      </c>
      <c r="VY92" s="5" t="s">
        <v>220</v>
      </c>
      <c r="VZ92" s="5" t="s">
        <v>220</v>
      </c>
      <c r="WA92" s="5" t="s">
        <v>220</v>
      </c>
      <c r="WB92" s="5" t="s">
        <v>220</v>
      </c>
      <c r="WC92" s="5" t="s">
        <v>220</v>
      </c>
      <c r="WD92" s="5" t="s">
        <v>220</v>
      </c>
      <c r="WE92" s="5" t="s">
        <v>220</v>
      </c>
      <c r="WF92" s="5" t="s">
        <v>220</v>
      </c>
      <c r="WG92" s="5" t="s">
        <v>220</v>
      </c>
      <c r="WH92" s="5" t="s">
        <v>220</v>
      </c>
      <c r="WI92" s="5">
        <v>29759</v>
      </c>
      <c r="WJ92" s="5">
        <v>27240</v>
      </c>
      <c r="WK92" s="5">
        <v>27808</v>
      </c>
      <c r="WL92" s="5">
        <v>23167</v>
      </c>
      <c r="WM92" s="5" t="s">
        <v>220</v>
      </c>
      <c r="WN92" s="5" t="s">
        <v>220</v>
      </c>
      <c r="WO92" s="5" t="s">
        <v>220</v>
      </c>
      <c r="WP92" s="5" t="s">
        <v>220</v>
      </c>
      <c r="WQ92" s="5" t="s">
        <v>220</v>
      </c>
      <c r="WR92" s="5" t="s">
        <v>220</v>
      </c>
      <c r="WS92" s="5" t="s">
        <v>220</v>
      </c>
      <c r="WT92" s="5" t="s">
        <v>220</v>
      </c>
      <c r="WU92" s="5" t="s">
        <v>220</v>
      </c>
      <c r="WV92" s="5" t="s">
        <v>220</v>
      </c>
      <c r="WW92" s="5" t="s">
        <v>220</v>
      </c>
      <c r="WX92" s="5" t="s">
        <v>220</v>
      </c>
      <c r="WY92" s="5" t="s">
        <v>220</v>
      </c>
      <c r="WZ92" s="5" t="s">
        <v>220</v>
      </c>
      <c r="XA92" s="5" t="s">
        <v>220</v>
      </c>
      <c r="XB92" s="5" t="s">
        <v>220</v>
      </c>
      <c r="XC92" s="5" t="s">
        <v>220</v>
      </c>
      <c r="XD92" s="5" t="s">
        <v>220</v>
      </c>
      <c r="XE92" s="5" t="s">
        <v>220</v>
      </c>
      <c r="XF92" s="5" t="s">
        <v>220</v>
      </c>
      <c r="XG92" s="5" t="s">
        <v>220</v>
      </c>
      <c r="XH92" s="5" t="s">
        <v>220</v>
      </c>
      <c r="XI92" s="5" t="s">
        <v>220</v>
      </c>
      <c r="XJ92" s="5" t="s">
        <v>220</v>
      </c>
      <c r="XK92" s="5" t="s">
        <v>220</v>
      </c>
      <c r="XL92" s="5" t="s">
        <v>220</v>
      </c>
      <c r="XM92" s="5" t="s">
        <v>220</v>
      </c>
      <c r="XN92" s="5" t="s">
        <v>220</v>
      </c>
      <c r="XO92" s="5">
        <v>675</v>
      </c>
      <c r="XP92" s="5">
        <v>597</v>
      </c>
      <c r="XQ92" s="5">
        <v>653</v>
      </c>
      <c r="XR92" s="5">
        <v>1065</v>
      </c>
      <c r="XS92" s="2" t="s">
        <v>220</v>
      </c>
      <c r="XT92" s="3" t="s">
        <v>220</v>
      </c>
      <c r="XU92" s="3" t="s">
        <v>220</v>
      </c>
      <c r="XV92" s="3" t="s">
        <v>220</v>
      </c>
      <c r="XW92" s="3" t="s">
        <v>220</v>
      </c>
      <c r="XX92" s="3" t="s">
        <v>220</v>
      </c>
      <c r="XY92" s="3" t="s">
        <v>220</v>
      </c>
      <c r="XZ92" s="3"/>
    </row>
    <row r="93" spans="1:650" x14ac:dyDescent="0.3">
      <c r="A93" s="1" t="s">
        <v>91</v>
      </c>
      <c r="B93" s="2">
        <v>4057006</v>
      </c>
      <c r="C93" s="5">
        <v>13365</v>
      </c>
      <c r="D93" s="5">
        <v>9897</v>
      </c>
      <c r="E93" s="5">
        <v>10997</v>
      </c>
      <c r="F93" s="5">
        <v>7384</v>
      </c>
      <c r="G93" s="5">
        <v>4856</v>
      </c>
      <c r="H93" s="5">
        <v>3941</v>
      </c>
      <c r="I93" s="5">
        <v>3160</v>
      </c>
      <c r="J93" s="5">
        <v>3448</v>
      </c>
      <c r="K93" s="5">
        <v>2068</v>
      </c>
      <c r="L93" s="5">
        <v>2700</v>
      </c>
      <c r="M93" s="5">
        <v>1567</v>
      </c>
      <c r="N93" s="5">
        <v>3339</v>
      </c>
      <c r="O93" s="5">
        <v>2060</v>
      </c>
      <c r="P93" s="5">
        <v>1933</v>
      </c>
      <c r="Q93" s="5">
        <v>2243</v>
      </c>
      <c r="R93" s="5">
        <v>3606</v>
      </c>
      <c r="S93" s="5">
        <v>4055</v>
      </c>
      <c r="T93" s="5">
        <v>5609</v>
      </c>
      <c r="U93" s="5">
        <v>1145</v>
      </c>
      <c r="V93" s="5">
        <v>1715</v>
      </c>
      <c r="W93" s="5">
        <v>1767</v>
      </c>
      <c r="X93" s="5">
        <v>595</v>
      </c>
      <c r="Y93" s="5">
        <v>2</v>
      </c>
      <c r="Z93" s="5">
        <v>2</v>
      </c>
      <c r="AA93" s="5">
        <v>0</v>
      </c>
      <c r="AB93" s="5">
        <v>1</v>
      </c>
      <c r="AC93" s="5">
        <v>1</v>
      </c>
      <c r="AD93" s="5">
        <v>0</v>
      </c>
      <c r="AE93" s="5">
        <v>0</v>
      </c>
      <c r="AF93" s="5">
        <v>0</v>
      </c>
      <c r="AG93" s="5">
        <v>2</v>
      </c>
      <c r="AH93" s="5">
        <v>1</v>
      </c>
      <c r="AI93" s="5">
        <v>30416</v>
      </c>
      <c r="AJ93" s="5">
        <v>18389</v>
      </c>
      <c r="AK93" s="5">
        <v>13718</v>
      </c>
      <c r="AL93" s="5">
        <v>80284</v>
      </c>
      <c r="AM93" s="5">
        <v>42861</v>
      </c>
      <c r="AN93" s="5">
        <v>150403</v>
      </c>
      <c r="AO93" s="5">
        <v>5922</v>
      </c>
      <c r="AP93" s="5">
        <v>11059</v>
      </c>
      <c r="AQ93" s="5">
        <v>5704</v>
      </c>
      <c r="AR93" s="5">
        <v>7700</v>
      </c>
      <c r="AS93" s="5">
        <v>16844</v>
      </c>
      <c r="AT93" s="5">
        <v>57275</v>
      </c>
      <c r="AU93" s="5">
        <v>7986</v>
      </c>
      <c r="AV93" s="5">
        <v>9800</v>
      </c>
      <c r="AW93" s="5">
        <v>10253</v>
      </c>
      <c r="AX93" s="5">
        <v>8769</v>
      </c>
      <c r="AY93" s="5">
        <v>199823</v>
      </c>
      <c r="AZ93" s="5">
        <v>4910</v>
      </c>
      <c r="BA93" s="5">
        <v>1100</v>
      </c>
      <c r="BB93" s="5">
        <v>3637</v>
      </c>
      <c r="BC93" s="5">
        <v>1891</v>
      </c>
      <c r="BD93" s="5">
        <v>12945</v>
      </c>
      <c r="BE93" s="5">
        <v>12133</v>
      </c>
      <c r="BF93" s="5">
        <v>16561</v>
      </c>
      <c r="BG93" s="5">
        <v>11759</v>
      </c>
      <c r="BH93" s="5">
        <v>16396</v>
      </c>
      <c r="BI93" s="5">
        <v>9082</v>
      </c>
      <c r="BJ93" s="5">
        <v>4048</v>
      </c>
      <c r="BK93" s="5">
        <v>3735</v>
      </c>
      <c r="BL93" s="5">
        <v>5239</v>
      </c>
      <c r="BM93" s="5">
        <v>5182</v>
      </c>
      <c r="BN93" s="5">
        <v>8764</v>
      </c>
      <c r="BO93" s="5">
        <v>49432</v>
      </c>
      <c r="BP93" s="5">
        <v>28983</v>
      </c>
      <c r="BQ93" s="5">
        <v>9400</v>
      </c>
      <c r="BR93" s="5">
        <v>8095</v>
      </c>
      <c r="BS93" s="5">
        <v>11993</v>
      </c>
      <c r="BT93" s="5">
        <v>50613</v>
      </c>
      <c r="BU93" s="5">
        <v>13956</v>
      </c>
      <c r="BV93" s="5">
        <v>36339</v>
      </c>
      <c r="BW93" s="5">
        <v>14025</v>
      </c>
      <c r="BX93" s="5">
        <v>7674</v>
      </c>
      <c r="BY93" s="5">
        <v>7721</v>
      </c>
      <c r="BZ93" s="5">
        <v>31721</v>
      </c>
      <c r="CA93" s="5">
        <v>7457</v>
      </c>
      <c r="CB93" s="5">
        <v>8617</v>
      </c>
      <c r="CC93" s="5">
        <v>3483</v>
      </c>
      <c r="CD93" s="5">
        <v>5426</v>
      </c>
      <c r="CE93" s="5">
        <v>7979</v>
      </c>
      <c r="CF93" s="5">
        <v>-28</v>
      </c>
      <c r="CG93" s="5">
        <v>13687</v>
      </c>
      <c r="CH93" s="5">
        <v>5893</v>
      </c>
      <c r="CI93" s="5">
        <v>29360</v>
      </c>
      <c r="CJ93" s="5">
        <v>23873</v>
      </c>
      <c r="CK93" s="5">
        <v>40974</v>
      </c>
      <c r="CL93" s="5">
        <v>2964</v>
      </c>
      <c r="CM93" s="5">
        <v>3612</v>
      </c>
      <c r="CN93" s="5">
        <v>8831</v>
      </c>
      <c r="CO93" s="5">
        <v>7630</v>
      </c>
      <c r="CP93" s="5">
        <v>5553</v>
      </c>
      <c r="CQ93" s="5">
        <v>8734</v>
      </c>
      <c r="CR93" s="5">
        <v>5714</v>
      </c>
      <c r="CS93" s="5">
        <v>2763</v>
      </c>
      <c r="CT93" s="5">
        <v>1606</v>
      </c>
      <c r="CU93" s="5">
        <v>63742</v>
      </c>
      <c r="CV93" s="5">
        <v>44255</v>
      </c>
      <c r="CW93" s="5">
        <v>39656</v>
      </c>
      <c r="CX93" s="5">
        <v>36074</v>
      </c>
      <c r="CY93" s="5">
        <v>38204</v>
      </c>
      <c r="CZ93" s="5">
        <v>41495</v>
      </c>
      <c r="DA93" s="5">
        <v>49458</v>
      </c>
      <c r="DB93" s="5">
        <v>49857</v>
      </c>
      <c r="DC93" s="5">
        <v>30063</v>
      </c>
      <c r="DD93" s="5">
        <v>28812</v>
      </c>
      <c r="DE93" s="5">
        <v>51163</v>
      </c>
      <c r="DF93" s="5">
        <v>36156</v>
      </c>
      <c r="DG93" s="5">
        <v>41629</v>
      </c>
      <c r="DH93" s="5">
        <v>42670</v>
      </c>
      <c r="DI93" s="5">
        <v>25509</v>
      </c>
      <c r="DJ93" s="5">
        <v>20329</v>
      </c>
      <c r="DK93" s="5">
        <v>16819</v>
      </c>
      <c r="DL93" s="5">
        <v>18077</v>
      </c>
      <c r="DM93" s="5">
        <v>21071</v>
      </c>
      <c r="DN93" s="5">
        <v>22558</v>
      </c>
      <c r="DO93" s="5">
        <v>26116</v>
      </c>
      <c r="DP93" s="5">
        <v>6188</v>
      </c>
      <c r="DQ93" s="5">
        <v>29187</v>
      </c>
      <c r="DR93" s="5">
        <v>21550</v>
      </c>
      <c r="DS93" s="5">
        <v>23393</v>
      </c>
      <c r="DT93" s="5">
        <v>21717</v>
      </c>
      <c r="DU93" s="5">
        <v>19327</v>
      </c>
      <c r="DV93" s="5">
        <v>18330</v>
      </c>
      <c r="DW93" s="5">
        <v>18325</v>
      </c>
      <c r="DX93" s="5">
        <v>19970</v>
      </c>
      <c r="DY93" s="5">
        <v>16574</v>
      </c>
      <c r="DZ93" s="5">
        <v>13675</v>
      </c>
      <c r="EA93" s="5">
        <v>4229</v>
      </c>
      <c r="EB93" s="5">
        <v>6793</v>
      </c>
      <c r="EC93" s="5">
        <v>1611</v>
      </c>
      <c r="ED93" s="5">
        <v>1517</v>
      </c>
      <c r="EE93" s="5">
        <v>1784</v>
      </c>
      <c r="EF93" s="5">
        <v>1963</v>
      </c>
      <c r="EG93" s="5">
        <v>1998</v>
      </c>
      <c r="EH93" s="5">
        <v>1967</v>
      </c>
      <c r="EI93" s="5">
        <v>327</v>
      </c>
      <c r="EJ93" s="5">
        <v>495</v>
      </c>
      <c r="EK93" s="5">
        <v>461</v>
      </c>
      <c r="EL93" s="5">
        <v>2300</v>
      </c>
      <c r="EM93" s="5">
        <v>1186</v>
      </c>
      <c r="EN93" s="5">
        <v>1181</v>
      </c>
      <c r="EO93" s="5">
        <v>965</v>
      </c>
      <c r="EP93" s="5">
        <v>1122</v>
      </c>
      <c r="EQ93" s="5">
        <v>838</v>
      </c>
      <c r="ER93" s="5">
        <v>635</v>
      </c>
      <c r="ES93" s="5">
        <v>891</v>
      </c>
      <c r="ET93" s="5">
        <v>614</v>
      </c>
      <c r="EU93" s="5">
        <v>609</v>
      </c>
      <c r="EV93" s="5">
        <v>2153</v>
      </c>
      <c r="EW93" s="5">
        <v>513</v>
      </c>
      <c r="EX93" s="5">
        <v>928</v>
      </c>
      <c r="EY93" s="5">
        <v>935</v>
      </c>
      <c r="EZ93" s="5">
        <v>526</v>
      </c>
      <c r="FA93" s="5">
        <v>58</v>
      </c>
      <c r="FB93" s="5">
        <v>1929</v>
      </c>
      <c r="FC93" s="5">
        <v>1022</v>
      </c>
      <c r="FD93" s="5">
        <v>12630</v>
      </c>
      <c r="FE93" s="5">
        <v>226</v>
      </c>
      <c r="FF93" s="5">
        <v>216</v>
      </c>
      <c r="FG93" s="5">
        <v>0</v>
      </c>
      <c r="FH93" s="5">
        <v>0</v>
      </c>
      <c r="FI93" s="5">
        <v>0</v>
      </c>
      <c r="FJ93" s="5">
        <v>0</v>
      </c>
      <c r="FK93" s="5">
        <v>0</v>
      </c>
      <c r="FL93" s="5">
        <v>0</v>
      </c>
      <c r="FM93" s="5">
        <v>0</v>
      </c>
      <c r="FN93" s="5">
        <v>0</v>
      </c>
      <c r="FO93" s="5">
        <v>0</v>
      </c>
      <c r="FP93" s="5">
        <v>0</v>
      </c>
      <c r="FQ93" s="5">
        <v>0</v>
      </c>
      <c r="FR93" s="5">
        <v>0</v>
      </c>
      <c r="FS93" s="5">
        <v>0</v>
      </c>
      <c r="FT93" s="5">
        <v>0</v>
      </c>
      <c r="FU93" s="5" t="s">
        <v>220</v>
      </c>
      <c r="FV93" s="5" t="s">
        <v>220</v>
      </c>
      <c r="FW93" s="5" t="s">
        <v>220</v>
      </c>
      <c r="FX93" s="5" t="s">
        <v>220</v>
      </c>
      <c r="FY93" s="5" t="s">
        <v>220</v>
      </c>
      <c r="FZ93" s="5" t="s">
        <v>220</v>
      </c>
      <c r="GA93" s="5" t="s">
        <v>220</v>
      </c>
      <c r="GB93" s="5" t="s">
        <v>220</v>
      </c>
      <c r="GC93" s="5" t="s">
        <v>220</v>
      </c>
      <c r="GD93" s="5" t="s">
        <v>220</v>
      </c>
      <c r="GE93" s="5" t="s">
        <v>220</v>
      </c>
      <c r="GF93" s="5" t="s">
        <v>220</v>
      </c>
      <c r="GG93" s="5" t="s">
        <v>220</v>
      </c>
      <c r="GH93" s="5" t="s">
        <v>220</v>
      </c>
      <c r="GI93" s="5" t="s">
        <v>220</v>
      </c>
      <c r="GJ93" s="5" t="s">
        <v>220</v>
      </c>
      <c r="GK93" s="5" t="s">
        <v>220</v>
      </c>
      <c r="GL93" s="5" t="s">
        <v>220</v>
      </c>
      <c r="GM93" s="5">
        <v>161184</v>
      </c>
      <c r="GN93" s="5">
        <v>108316</v>
      </c>
      <c r="GO93" s="5">
        <v>75381</v>
      </c>
      <c r="GP93" s="5">
        <v>133354</v>
      </c>
      <c r="GQ93" s="5">
        <v>99698</v>
      </c>
      <c r="GR93" s="5">
        <v>248414</v>
      </c>
      <c r="GS93" s="5">
        <v>74495</v>
      </c>
      <c r="GT93" s="5">
        <v>102670</v>
      </c>
      <c r="GU93" s="5">
        <v>52188</v>
      </c>
      <c r="GV93" s="5">
        <v>47381</v>
      </c>
      <c r="GW93" s="5">
        <v>77757</v>
      </c>
      <c r="GX93" s="5">
        <v>130790</v>
      </c>
      <c r="GY93" s="5">
        <v>60318</v>
      </c>
      <c r="GZ93" s="5">
        <v>64202</v>
      </c>
      <c r="HA93" s="5">
        <v>42453</v>
      </c>
      <c r="HB93" s="5">
        <v>39253</v>
      </c>
      <c r="HC93" s="5">
        <v>229513</v>
      </c>
      <c r="HD93" s="5">
        <v>29204</v>
      </c>
      <c r="HE93" s="5">
        <v>37894</v>
      </c>
      <c r="HF93" s="5">
        <v>34418</v>
      </c>
      <c r="HG93" s="5">
        <v>59743</v>
      </c>
      <c r="HH93" s="5">
        <v>45753</v>
      </c>
      <c r="HI93" s="5">
        <v>83028</v>
      </c>
      <c r="HJ93" s="5">
        <v>42005</v>
      </c>
      <c r="HK93" s="5">
        <v>39698</v>
      </c>
      <c r="HL93" s="5">
        <v>47471</v>
      </c>
      <c r="HM93" s="5">
        <v>36099</v>
      </c>
      <c r="HN93" s="5">
        <v>29861</v>
      </c>
      <c r="HO93" s="5">
        <v>31816</v>
      </c>
      <c r="HP93" s="5">
        <v>43553</v>
      </c>
      <c r="HQ93" s="5">
        <v>24746</v>
      </c>
      <c r="HR93" s="5">
        <v>24263</v>
      </c>
      <c r="HS93" s="5">
        <v>254113</v>
      </c>
      <c r="HT93" s="5">
        <v>280337</v>
      </c>
      <c r="HU93" s="5">
        <v>278844</v>
      </c>
      <c r="HV93" s="5">
        <v>285712</v>
      </c>
      <c r="HW93" s="5">
        <v>336382</v>
      </c>
      <c r="HX93" s="5">
        <v>468451</v>
      </c>
      <c r="HY93" s="5">
        <v>406692</v>
      </c>
      <c r="HZ93" s="5">
        <v>361501</v>
      </c>
      <c r="IA93" s="5">
        <v>473710</v>
      </c>
      <c r="IB93" s="5">
        <v>461269</v>
      </c>
      <c r="IC93" s="5">
        <v>445924</v>
      </c>
      <c r="ID93" s="5">
        <v>474675</v>
      </c>
      <c r="IE93" s="5">
        <v>389684</v>
      </c>
      <c r="IF93" s="5">
        <v>370379</v>
      </c>
      <c r="IG93" s="5">
        <v>342804</v>
      </c>
      <c r="IH93" s="5">
        <v>260078</v>
      </c>
      <c r="II93" s="5">
        <v>232085</v>
      </c>
      <c r="IJ93" s="5">
        <v>213814</v>
      </c>
      <c r="IK93" s="5">
        <v>1500958</v>
      </c>
      <c r="IL93" s="5">
        <v>243178</v>
      </c>
      <c r="IM93" s="5">
        <v>200154</v>
      </c>
      <c r="IN93" s="5">
        <v>195314</v>
      </c>
      <c r="IO93" s="5">
        <v>199989</v>
      </c>
      <c r="IP93" s="5">
        <v>172404</v>
      </c>
      <c r="IQ93" s="5">
        <v>176362</v>
      </c>
      <c r="IR93" s="5">
        <v>163737</v>
      </c>
      <c r="IS93" s="5">
        <v>163843</v>
      </c>
      <c r="IT93" s="5">
        <v>182017</v>
      </c>
      <c r="IU93" s="5">
        <v>167666</v>
      </c>
      <c r="IV93" s="5">
        <v>151119</v>
      </c>
      <c r="IW93" s="5">
        <v>133799</v>
      </c>
      <c r="IX93" s="5">
        <v>134368</v>
      </c>
      <c r="IY93" s="5">
        <v>21613</v>
      </c>
      <c r="IZ93" s="5">
        <v>26214</v>
      </c>
      <c r="JA93" s="5">
        <v>22070</v>
      </c>
      <c r="JB93" s="5">
        <v>25963</v>
      </c>
      <c r="JC93" s="5">
        <v>32359</v>
      </c>
      <c r="JD93" s="5">
        <v>29054</v>
      </c>
      <c r="JE93" s="5">
        <v>12835</v>
      </c>
      <c r="JF93" s="5">
        <v>10200</v>
      </c>
      <c r="JG93" s="5">
        <v>11383</v>
      </c>
      <c r="JH93" s="5">
        <v>17369</v>
      </c>
      <c r="JI93" s="5">
        <v>11933</v>
      </c>
      <c r="JJ93" s="5">
        <v>24635</v>
      </c>
      <c r="JK93" s="5">
        <v>13936</v>
      </c>
      <c r="JL93" s="5">
        <v>12443</v>
      </c>
      <c r="JM93" s="5">
        <v>11564</v>
      </c>
      <c r="JN93" s="5">
        <v>12896</v>
      </c>
      <c r="JO93" s="5">
        <v>8428</v>
      </c>
      <c r="JP93" s="5">
        <v>19983</v>
      </c>
      <c r="JQ93" s="5">
        <v>9188</v>
      </c>
      <c r="JR93" s="5">
        <v>12425</v>
      </c>
      <c r="JS93" s="5">
        <v>8376</v>
      </c>
      <c r="JT93" s="5">
        <v>11831</v>
      </c>
      <c r="JU93" s="5">
        <v>10016</v>
      </c>
      <c r="JV93" s="5">
        <v>18634</v>
      </c>
      <c r="JW93" s="5">
        <v>13065</v>
      </c>
      <c r="JX93" s="5">
        <v>15512</v>
      </c>
      <c r="JY93" s="5">
        <v>14001</v>
      </c>
      <c r="JZ93" s="5">
        <v>9289</v>
      </c>
      <c r="KA93" s="5">
        <v>14069</v>
      </c>
      <c r="KB93" s="5">
        <v>11239</v>
      </c>
      <c r="KC93" s="5">
        <v>13423</v>
      </c>
      <c r="KD93" s="5">
        <v>12859</v>
      </c>
      <c r="KE93" s="5">
        <v>45463</v>
      </c>
      <c r="KF93" s="5">
        <v>31743</v>
      </c>
      <c r="KG93" s="5">
        <v>40789</v>
      </c>
      <c r="KH93" s="5">
        <v>31868</v>
      </c>
      <c r="KI93" s="5">
        <v>24460</v>
      </c>
      <c r="KJ93" s="5">
        <v>17626</v>
      </c>
      <c r="KK93" s="5">
        <v>11310</v>
      </c>
      <c r="KL93" s="5">
        <v>8886</v>
      </c>
      <c r="KM93" s="5">
        <v>7589</v>
      </c>
      <c r="KN93" s="5">
        <v>-31</v>
      </c>
      <c r="KO93" s="5">
        <v>-4124</v>
      </c>
      <c r="KP93" s="5">
        <v>2961</v>
      </c>
      <c r="KQ93" s="5">
        <v>3908</v>
      </c>
      <c r="KR93" s="5">
        <v>1814</v>
      </c>
      <c r="KS93" s="5">
        <v>-878</v>
      </c>
      <c r="KT93" s="5">
        <v>-3478</v>
      </c>
      <c r="KU93" s="5">
        <v>-3268</v>
      </c>
      <c r="KV93" s="5">
        <v>-2699</v>
      </c>
      <c r="KW93" s="5">
        <v>-187</v>
      </c>
      <c r="KX93" s="5">
        <v>-1957</v>
      </c>
      <c r="KY93" s="5">
        <v>-1764</v>
      </c>
      <c r="KZ93" s="5">
        <v>-3015</v>
      </c>
      <c r="LA93" s="5">
        <v>-140</v>
      </c>
      <c r="LB93" s="5">
        <v>-595</v>
      </c>
      <c r="LC93" s="5">
        <v>-1305</v>
      </c>
      <c r="LD93" s="5">
        <v>-2242</v>
      </c>
      <c r="LE93" s="5">
        <v>-1475</v>
      </c>
      <c r="LF93" s="5">
        <v>-1987</v>
      </c>
      <c r="LG93" s="5">
        <v>-3655</v>
      </c>
      <c r="LH93" s="5">
        <v>-2783</v>
      </c>
      <c r="LI93" s="5">
        <v>-4625</v>
      </c>
      <c r="LJ93" s="5">
        <v>-6680</v>
      </c>
      <c r="LK93" s="5">
        <v>6988</v>
      </c>
      <c r="LL93" s="5">
        <v>6715</v>
      </c>
      <c r="LM93" s="5">
        <v>3446</v>
      </c>
      <c r="LN93" s="5">
        <v>3059</v>
      </c>
      <c r="LO93" s="5">
        <v>3375</v>
      </c>
      <c r="LP93" s="5">
        <v>4439</v>
      </c>
      <c r="LQ93" s="5">
        <v>3074</v>
      </c>
      <c r="LR93" s="5">
        <v>3317</v>
      </c>
      <c r="LS93" s="5">
        <v>3246</v>
      </c>
      <c r="LT93" s="5">
        <v>2796</v>
      </c>
      <c r="LU93" s="5">
        <v>3302</v>
      </c>
      <c r="LV93" s="5">
        <v>3778</v>
      </c>
      <c r="LW93" s="5">
        <v>4409</v>
      </c>
      <c r="LX93" s="5">
        <v>5070</v>
      </c>
      <c r="LY93" s="5">
        <v>3518</v>
      </c>
      <c r="LZ93" s="5">
        <v>2136</v>
      </c>
      <c r="MA93" s="5">
        <v>2324</v>
      </c>
      <c r="MB93" s="5">
        <v>2230</v>
      </c>
      <c r="MC93" s="5">
        <v>2128</v>
      </c>
      <c r="MD93" s="5">
        <v>2238</v>
      </c>
      <c r="ME93" s="5">
        <v>1556</v>
      </c>
      <c r="MF93" s="5">
        <v>2351</v>
      </c>
      <c r="MG93" s="5">
        <v>2150</v>
      </c>
      <c r="MH93" s="5">
        <v>2331</v>
      </c>
      <c r="MI93" s="5">
        <v>2140</v>
      </c>
      <c r="MJ93" s="5">
        <v>2355</v>
      </c>
      <c r="MK93" s="5">
        <v>2150</v>
      </c>
      <c r="ML93" s="5">
        <v>1684</v>
      </c>
      <c r="MM93" s="5">
        <v>2084</v>
      </c>
      <c r="MN93" s="5">
        <v>2445</v>
      </c>
      <c r="MO93" s="5">
        <v>2113</v>
      </c>
      <c r="MP93" s="5">
        <v>2408</v>
      </c>
      <c r="MQ93" s="5">
        <v>1085</v>
      </c>
      <c r="MR93" s="5">
        <v>1156</v>
      </c>
      <c r="MS93" s="5">
        <v>1180</v>
      </c>
      <c r="MT93" s="5">
        <v>997</v>
      </c>
      <c r="MU93" s="5">
        <v>1015</v>
      </c>
      <c r="MV93" s="5">
        <v>1263</v>
      </c>
      <c r="MW93" s="5">
        <v>986</v>
      </c>
      <c r="MX93" s="5">
        <v>1194</v>
      </c>
      <c r="MY93" s="5">
        <v>1240</v>
      </c>
      <c r="MZ93" s="5">
        <v>1375</v>
      </c>
      <c r="NA93" s="5">
        <v>1168</v>
      </c>
      <c r="NB93" s="5">
        <v>1026</v>
      </c>
      <c r="NC93" s="5">
        <v>1419</v>
      </c>
      <c r="ND93" s="5">
        <v>1200</v>
      </c>
      <c r="NE93" s="5" t="s">
        <v>220</v>
      </c>
      <c r="NF93" s="5" t="s">
        <v>220</v>
      </c>
      <c r="NG93" s="5" t="s">
        <v>220</v>
      </c>
      <c r="NH93" s="5" t="s">
        <v>220</v>
      </c>
      <c r="NI93" s="5" t="s">
        <v>220</v>
      </c>
      <c r="NJ93" s="5" t="s">
        <v>220</v>
      </c>
      <c r="NK93" s="5" t="s">
        <v>220</v>
      </c>
      <c r="NL93" s="5" t="s">
        <v>220</v>
      </c>
      <c r="NM93" s="5" t="s">
        <v>220</v>
      </c>
      <c r="NN93" s="5" t="s">
        <v>220</v>
      </c>
      <c r="NO93" s="5" t="s">
        <v>220</v>
      </c>
      <c r="NP93" s="5" t="s">
        <v>220</v>
      </c>
      <c r="NQ93" s="5" t="s">
        <v>220</v>
      </c>
      <c r="NR93" s="5" t="s">
        <v>220</v>
      </c>
      <c r="NS93" s="5" t="s">
        <v>220</v>
      </c>
      <c r="NT93" s="5" t="s">
        <v>220</v>
      </c>
      <c r="NU93" s="5" t="s">
        <v>220</v>
      </c>
      <c r="NV93" s="5" t="s">
        <v>220</v>
      </c>
      <c r="NW93" s="5">
        <v>0</v>
      </c>
      <c r="NX93" s="5">
        <v>0</v>
      </c>
      <c r="NY93" s="5">
        <v>0</v>
      </c>
      <c r="NZ93" s="5">
        <v>0</v>
      </c>
      <c r="OA93" s="5">
        <v>0</v>
      </c>
      <c r="OB93" s="5">
        <v>0</v>
      </c>
      <c r="OC93" s="5">
        <v>0</v>
      </c>
      <c r="OD93" s="5">
        <v>0</v>
      </c>
      <c r="OE93" s="5">
        <v>0</v>
      </c>
      <c r="OF93" s="5">
        <v>0</v>
      </c>
      <c r="OG93" s="5">
        <v>0</v>
      </c>
      <c r="OH93" s="5">
        <v>0</v>
      </c>
      <c r="OI93" s="5">
        <v>0</v>
      </c>
      <c r="OJ93" s="5">
        <v>0</v>
      </c>
      <c r="OK93" s="5" t="s">
        <v>220</v>
      </c>
      <c r="OL93" s="5" t="s">
        <v>220</v>
      </c>
      <c r="OM93" s="5" t="s">
        <v>220</v>
      </c>
      <c r="ON93" s="5" t="s">
        <v>220</v>
      </c>
      <c r="OO93" s="5" t="s">
        <v>220</v>
      </c>
      <c r="OP93" s="5" t="s">
        <v>220</v>
      </c>
      <c r="OQ93" s="5" t="s">
        <v>220</v>
      </c>
      <c r="OR93" s="5" t="s">
        <v>220</v>
      </c>
      <c r="OS93" s="5" t="s">
        <v>220</v>
      </c>
      <c r="OT93" s="5" t="s">
        <v>220</v>
      </c>
      <c r="OU93" s="5" t="s">
        <v>220</v>
      </c>
      <c r="OV93" s="5" t="s">
        <v>220</v>
      </c>
      <c r="OW93" s="5" t="s">
        <v>220</v>
      </c>
      <c r="OX93" s="5" t="s">
        <v>220</v>
      </c>
      <c r="OY93" s="5" t="s">
        <v>220</v>
      </c>
      <c r="OZ93" s="5" t="s">
        <v>220</v>
      </c>
      <c r="PA93" s="5" t="s">
        <v>220</v>
      </c>
      <c r="PB93" s="5" t="s">
        <v>220</v>
      </c>
      <c r="PC93" s="5">
        <v>10174</v>
      </c>
      <c r="PD93" s="5">
        <v>9438</v>
      </c>
      <c r="PE93" s="5">
        <v>8120</v>
      </c>
      <c r="PF93" s="5">
        <v>9148</v>
      </c>
      <c r="PG93" s="5">
        <v>8682</v>
      </c>
      <c r="PH93" s="5">
        <v>8705</v>
      </c>
      <c r="PI93" s="5">
        <v>8167</v>
      </c>
      <c r="PJ93" s="5">
        <v>9004</v>
      </c>
      <c r="PK93" s="5">
        <v>9446</v>
      </c>
      <c r="PL93" s="5">
        <v>15510</v>
      </c>
      <c r="PM93" s="5">
        <v>7586</v>
      </c>
      <c r="PN93" s="5">
        <v>8509</v>
      </c>
      <c r="PO93" s="5">
        <v>7473</v>
      </c>
      <c r="PP93" s="5">
        <v>6704</v>
      </c>
      <c r="PQ93" s="5">
        <v>8091</v>
      </c>
      <c r="PR93" s="5">
        <v>6364</v>
      </c>
      <c r="PS93" s="5">
        <v>6175</v>
      </c>
      <c r="PT93" s="5">
        <v>8847</v>
      </c>
      <c r="PU93" s="5">
        <v>7614</v>
      </c>
      <c r="PV93" s="5">
        <v>7549</v>
      </c>
      <c r="PW93" s="5">
        <v>12909</v>
      </c>
      <c r="PX93" s="5">
        <v>7243</v>
      </c>
      <c r="PY93" s="5">
        <v>7519</v>
      </c>
      <c r="PZ93" s="5">
        <v>6137</v>
      </c>
      <c r="QA93" s="5">
        <v>7398</v>
      </c>
      <c r="QB93" s="5">
        <v>7366</v>
      </c>
      <c r="QC93" s="5">
        <v>8031</v>
      </c>
      <c r="QD93" s="5">
        <v>7472</v>
      </c>
      <c r="QE93" s="5">
        <v>6911</v>
      </c>
      <c r="QF93" s="5">
        <v>6166</v>
      </c>
      <c r="QG93" s="5">
        <v>5430</v>
      </c>
      <c r="QH93" s="5">
        <v>5022</v>
      </c>
      <c r="QI93" s="5">
        <v>33369</v>
      </c>
      <c r="QJ93" s="5">
        <v>34252</v>
      </c>
      <c r="QK93" s="5">
        <v>40873</v>
      </c>
      <c r="QL93" s="5">
        <v>40341</v>
      </c>
      <c r="QM93" s="5">
        <v>38688</v>
      </c>
      <c r="QN93" s="5">
        <v>36344</v>
      </c>
      <c r="QO93" s="5">
        <v>31094</v>
      </c>
      <c r="QP93" s="5">
        <v>31369</v>
      </c>
      <c r="QQ93" s="5">
        <v>34923</v>
      </c>
      <c r="QR93" s="5">
        <v>24132</v>
      </c>
      <c r="QS93" s="5">
        <v>22108</v>
      </c>
      <c r="QT93" s="5">
        <v>18093</v>
      </c>
      <c r="QU93" s="5">
        <v>17095</v>
      </c>
      <c r="QV93" s="5">
        <v>16428</v>
      </c>
      <c r="QW93" s="5">
        <v>13814</v>
      </c>
      <c r="QX93" s="5">
        <v>16277</v>
      </c>
      <c r="QY93" s="5">
        <v>14565</v>
      </c>
      <c r="QZ93" s="5">
        <v>11019</v>
      </c>
      <c r="RA93" s="5">
        <v>9634</v>
      </c>
      <c r="RB93" s="5">
        <v>9504</v>
      </c>
      <c r="RC93" s="5">
        <v>9855</v>
      </c>
      <c r="RD93" s="5">
        <v>14390</v>
      </c>
      <c r="RE93" s="5">
        <v>10309</v>
      </c>
      <c r="RF93" s="5">
        <v>10317</v>
      </c>
      <c r="RG93" s="5">
        <v>11288</v>
      </c>
      <c r="RH93" s="5">
        <v>12927</v>
      </c>
      <c r="RI93" s="5">
        <v>11545</v>
      </c>
      <c r="RJ93" s="5">
        <v>10180</v>
      </c>
      <c r="RK93" s="5">
        <v>10227</v>
      </c>
      <c r="RL93" s="5">
        <v>10624</v>
      </c>
      <c r="RM93" s="5">
        <v>9467</v>
      </c>
      <c r="RN93" s="5">
        <v>9051</v>
      </c>
      <c r="RO93" s="5">
        <v>6336</v>
      </c>
      <c r="RP93" s="5">
        <v>5682</v>
      </c>
      <c r="RQ93" s="5">
        <v>5920</v>
      </c>
      <c r="RR93" s="5">
        <v>5707</v>
      </c>
      <c r="RS93" s="5">
        <v>6131</v>
      </c>
      <c r="RT93" s="5">
        <v>6201</v>
      </c>
      <c r="RU93" s="5">
        <v>5734</v>
      </c>
      <c r="RV93" s="5">
        <v>6226</v>
      </c>
      <c r="RW93" s="5">
        <v>7044</v>
      </c>
      <c r="RX93" s="5">
        <v>6507</v>
      </c>
      <c r="RY93" s="5">
        <v>6892</v>
      </c>
      <c r="RZ93" s="5">
        <v>7385</v>
      </c>
      <c r="SA93" s="5">
        <v>7711</v>
      </c>
      <c r="SB93" s="5">
        <v>7577</v>
      </c>
      <c r="SC93" s="5">
        <v>7888</v>
      </c>
      <c r="SD93" s="5">
        <v>8938</v>
      </c>
      <c r="SE93" s="5">
        <v>7410</v>
      </c>
      <c r="SF93" s="5">
        <v>8647</v>
      </c>
      <c r="SG93" s="5">
        <v>8920</v>
      </c>
      <c r="SH93" s="5">
        <v>8766</v>
      </c>
      <c r="SI93" s="5">
        <v>8727</v>
      </c>
      <c r="SJ93" s="5">
        <v>7779</v>
      </c>
      <c r="SK93" s="5">
        <v>8431</v>
      </c>
      <c r="SL93" s="5">
        <v>8354</v>
      </c>
      <c r="SM93" s="5">
        <v>7067</v>
      </c>
      <c r="SN93" s="5">
        <v>6303</v>
      </c>
      <c r="SO93" s="5">
        <v>5835</v>
      </c>
      <c r="SP93" s="5">
        <v>6231</v>
      </c>
      <c r="SQ93" s="5">
        <v>6065</v>
      </c>
      <c r="SR93" s="5">
        <v>5485</v>
      </c>
      <c r="SS93" s="5">
        <v>5336</v>
      </c>
      <c r="ST93" s="5">
        <v>5105</v>
      </c>
      <c r="SU93" s="5">
        <v>666</v>
      </c>
      <c r="SV93" s="5">
        <v>2856</v>
      </c>
      <c r="SW93" s="5">
        <v>14530</v>
      </c>
      <c r="SX93" s="5">
        <v>6544</v>
      </c>
      <c r="SY93" s="5">
        <v>3909</v>
      </c>
      <c r="SZ93" s="5">
        <v>4938</v>
      </c>
      <c r="TA93" s="5">
        <v>3691</v>
      </c>
      <c r="TB93" s="5">
        <v>2997</v>
      </c>
      <c r="TC93" s="5">
        <v>3537</v>
      </c>
      <c r="TD93" s="5">
        <v>2794</v>
      </c>
      <c r="TE93" s="5">
        <v>1848</v>
      </c>
      <c r="TF93" s="5">
        <v>1670</v>
      </c>
      <c r="TG93" s="5">
        <v>2013</v>
      </c>
      <c r="TH93" s="5">
        <v>2256</v>
      </c>
      <c r="TI93" s="5">
        <v>1652</v>
      </c>
      <c r="TJ93" s="5">
        <v>1318</v>
      </c>
      <c r="TK93" s="5">
        <v>1253</v>
      </c>
      <c r="TL93" s="5">
        <v>1187</v>
      </c>
      <c r="TM93" s="5">
        <v>1734</v>
      </c>
      <c r="TN93" s="5">
        <v>2049</v>
      </c>
      <c r="TO93" s="5">
        <v>2940</v>
      </c>
      <c r="TP93" s="5">
        <v>4898</v>
      </c>
      <c r="TQ93" s="5">
        <v>3843</v>
      </c>
      <c r="TR93" s="5">
        <v>4782</v>
      </c>
      <c r="TS93" s="5">
        <v>2332</v>
      </c>
      <c r="TT93" s="5">
        <v>1904</v>
      </c>
      <c r="TU93" s="5">
        <v>1665</v>
      </c>
      <c r="TV93" s="5">
        <v>1627</v>
      </c>
      <c r="TW93" s="5">
        <v>1659</v>
      </c>
      <c r="TX93" s="5">
        <v>1726</v>
      </c>
      <c r="TY93" s="5">
        <v>1522</v>
      </c>
      <c r="TZ93" s="5">
        <v>1349</v>
      </c>
      <c r="UA93" s="5">
        <v>49</v>
      </c>
      <c r="UB93" s="5">
        <v>64</v>
      </c>
      <c r="UC93" s="5">
        <v>53</v>
      </c>
      <c r="UD93" s="5">
        <v>94</v>
      </c>
      <c r="UE93" s="5">
        <v>47</v>
      </c>
      <c r="UF93" s="5">
        <v>54</v>
      </c>
      <c r="UG93" s="5">
        <v>31</v>
      </c>
      <c r="UH93" s="5">
        <v>0</v>
      </c>
      <c r="UI93" s="5">
        <v>0</v>
      </c>
      <c r="UJ93" s="5">
        <v>0</v>
      </c>
      <c r="UK93" s="5">
        <v>0</v>
      </c>
      <c r="UL93" s="5">
        <v>0</v>
      </c>
      <c r="UM93" s="5">
        <v>0</v>
      </c>
      <c r="UN93" s="5">
        <v>0</v>
      </c>
      <c r="UO93" s="5">
        <v>6</v>
      </c>
      <c r="UP93" s="5">
        <v>11</v>
      </c>
      <c r="UQ93" s="5">
        <v>7</v>
      </c>
      <c r="UR93" s="5">
        <v>5</v>
      </c>
      <c r="US93" s="5">
        <v>14</v>
      </c>
      <c r="UT93" s="5">
        <v>225</v>
      </c>
      <c r="UU93" s="5">
        <v>787</v>
      </c>
      <c r="UV93" s="5">
        <v>340</v>
      </c>
      <c r="UW93" s="5">
        <v>410</v>
      </c>
      <c r="UX93" s="5">
        <v>536</v>
      </c>
      <c r="UY93" s="5">
        <v>561</v>
      </c>
      <c r="UZ93" s="5">
        <v>734</v>
      </c>
      <c r="VA93" s="5">
        <v>694</v>
      </c>
      <c r="VB93" s="5">
        <v>819</v>
      </c>
      <c r="VC93" s="5">
        <v>652</v>
      </c>
      <c r="VD93" s="5">
        <v>647</v>
      </c>
      <c r="VE93" s="5">
        <v>543</v>
      </c>
      <c r="VF93" s="5">
        <v>435</v>
      </c>
      <c r="VG93" s="5">
        <v>18241</v>
      </c>
      <c r="VH93" s="5">
        <v>18653</v>
      </c>
      <c r="VI93" s="5">
        <v>22244</v>
      </c>
      <c r="VJ93" s="5">
        <v>19007</v>
      </c>
      <c r="VK93" s="5">
        <v>20080</v>
      </c>
      <c r="VL93" s="5">
        <v>19826</v>
      </c>
      <c r="VM93" s="5">
        <v>18190</v>
      </c>
      <c r="VN93" s="5">
        <v>18327</v>
      </c>
      <c r="VO93" s="5">
        <v>18614</v>
      </c>
      <c r="VP93" s="5">
        <v>22158</v>
      </c>
      <c r="VQ93" s="5">
        <v>22501</v>
      </c>
      <c r="VR93" s="5">
        <v>20867</v>
      </c>
      <c r="VS93" s="5">
        <v>20244</v>
      </c>
      <c r="VT93" s="5">
        <v>22854</v>
      </c>
      <c r="VU93" s="5">
        <v>21454</v>
      </c>
      <c r="VV93" s="5">
        <v>22432</v>
      </c>
      <c r="VW93" s="5">
        <v>19333</v>
      </c>
      <c r="VX93" s="5">
        <v>24060</v>
      </c>
      <c r="VY93" s="5">
        <v>22027</v>
      </c>
      <c r="VZ93" s="5">
        <v>20174</v>
      </c>
      <c r="WA93" s="5">
        <v>22560</v>
      </c>
      <c r="WB93" s="5">
        <v>20579</v>
      </c>
      <c r="WC93" s="5">
        <v>22527</v>
      </c>
      <c r="WD93" s="5">
        <v>21117</v>
      </c>
      <c r="WE93" s="5">
        <v>21646</v>
      </c>
      <c r="WF93" s="5">
        <v>18071</v>
      </c>
      <c r="WG93" s="5">
        <v>17006</v>
      </c>
      <c r="WH93" s="5">
        <v>15090</v>
      </c>
      <c r="WI93" s="5">
        <v>13693</v>
      </c>
      <c r="WJ93" s="5">
        <v>12884</v>
      </c>
      <c r="WK93" s="5">
        <v>12672</v>
      </c>
      <c r="WL93" s="5">
        <v>11214</v>
      </c>
      <c r="WM93" s="5">
        <v>2653</v>
      </c>
      <c r="WN93" s="5">
        <v>3101</v>
      </c>
      <c r="WO93" s="5">
        <v>2609</v>
      </c>
      <c r="WP93" s="5">
        <v>2704</v>
      </c>
      <c r="WQ93" s="5">
        <v>2535</v>
      </c>
      <c r="WR93" s="5">
        <v>1976</v>
      </c>
      <c r="WS93" s="5">
        <v>1600</v>
      </c>
      <c r="WT93" s="5">
        <v>1579</v>
      </c>
      <c r="WU93" s="5">
        <v>1801</v>
      </c>
      <c r="WV93" s="5">
        <v>1926</v>
      </c>
      <c r="WW93" s="5">
        <v>1546</v>
      </c>
      <c r="WX93" s="5">
        <v>1415</v>
      </c>
      <c r="WY93" s="5">
        <v>1530</v>
      </c>
      <c r="WZ93" s="5">
        <v>1490</v>
      </c>
      <c r="XA93" s="5">
        <v>1755</v>
      </c>
      <c r="XB93" s="5">
        <v>1494</v>
      </c>
      <c r="XC93" s="5">
        <v>2011</v>
      </c>
      <c r="XD93" s="5">
        <v>1856</v>
      </c>
      <c r="XE93" s="5">
        <v>1495</v>
      </c>
      <c r="XF93" s="5">
        <v>1700</v>
      </c>
      <c r="XG93" s="5">
        <v>1665</v>
      </c>
      <c r="XH93" s="5">
        <v>1890</v>
      </c>
      <c r="XI93" s="5">
        <v>1942</v>
      </c>
      <c r="XJ93" s="5">
        <v>1511</v>
      </c>
      <c r="XK93" s="5">
        <v>1384</v>
      </c>
      <c r="XL93" s="5">
        <v>1173</v>
      </c>
      <c r="XM93" s="5">
        <v>991</v>
      </c>
      <c r="XN93" s="5">
        <v>1078</v>
      </c>
      <c r="XO93" s="5">
        <v>959</v>
      </c>
      <c r="XP93" s="5">
        <v>1039</v>
      </c>
      <c r="XQ93" s="5">
        <v>1187</v>
      </c>
      <c r="XR93" s="5">
        <v>609</v>
      </c>
      <c r="XS93" s="2">
        <v>22053</v>
      </c>
      <c r="XT93" s="3" t="s">
        <v>222</v>
      </c>
      <c r="XU93" s="3" t="s">
        <v>222</v>
      </c>
      <c r="XV93" s="3" t="s">
        <v>222</v>
      </c>
      <c r="XW93" s="3" t="s">
        <v>221</v>
      </c>
      <c r="XX93" s="3" t="s">
        <v>222</v>
      </c>
      <c r="XY93" s="3" t="s">
        <v>222</v>
      </c>
      <c r="XZ93" s="3" t="s">
        <v>272</v>
      </c>
    </row>
    <row r="94" spans="1:650" x14ac:dyDescent="0.3">
      <c r="A94" s="1" t="s">
        <v>92</v>
      </c>
      <c r="B94" s="2">
        <v>4042397</v>
      </c>
      <c r="C94" s="5">
        <v>16407</v>
      </c>
      <c r="D94" s="5">
        <v>7379</v>
      </c>
      <c r="E94" s="5">
        <v>27887</v>
      </c>
      <c r="F94" s="5">
        <v>11706</v>
      </c>
      <c r="G94" s="5">
        <v>13332</v>
      </c>
      <c r="H94" s="5">
        <v>12448</v>
      </c>
      <c r="I94" s="5">
        <v>11011</v>
      </c>
      <c r="J94" s="5">
        <v>6214</v>
      </c>
      <c r="K94" s="5">
        <v>9595</v>
      </c>
      <c r="L94" s="5">
        <v>6098</v>
      </c>
      <c r="M94" s="5">
        <v>39307</v>
      </c>
      <c r="N94" s="5">
        <v>3165</v>
      </c>
      <c r="O94" s="5">
        <v>2263</v>
      </c>
      <c r="P94" s="5">
        <v>2573</v>
      </c>
      <c r="Q94" s="5">
        <v>5885</v>
      </c>
      <c r="R94" s="5">
        <v>11132</v>
      </c>
      <c r="S94" s="5">
        <v>4419</v>
      </c>
      <c r="T94" s="5">
        <v>2247</v>
      </c>
      <c r="U94" s="5">
        <v>175</v>
      </c>
      <c r="V94" s="5">
        <v>3045</v>
      </c>
      <c r="W94" s="5">
        <v>11825</v>
      </c>
      <c r="X94" s="5">
        <v>9</v>
      </c>
      <c r="Y94" s="5">
        <v>2</v>
      </c>
      <c r="Z94" s="5">
        <v>10</v>
      </c>
      <c r="AA94" s="5">
        <v>10</v>
      </c>
      <c r="AB94" s="5">
        <v>20</v>
      </c>
      <c r="AC94" s="5">
        <v>6</v>
      </c>
      <c r="AD94" s="5">
        <v>1</v>
      </c>
      <c r="AE94" s="5">
        <v>2</v>
      </c>
      <c r="AF94" s="5">
        <v>0</v>
      </c>
      <c r="AG94" s="5">
        <v>1</v>
      </c>
      <c r="AH94" s="5">
        <v>2</v>
      </c>
      <c r="AI94" s="5">
        <v>232406</v>
      </c>
      <c r="AJ94" s="5">
        <v>104555</v>
      </c>
      <c r="AK94" s="5">
        <v>137916</v>
      </c>
      <c r="AL94" s="5">
        <v>219845</v>
      </c>
      <c r="AM94" s="5">
        <v>1049179</v>
      </c>
      <c r="AN94" s="5">
        <v>696618</v>
      </c>
      <c r="AO94" s="5">
        <v>152182</v>
      </c>
      <c r="AP94" s="5">
        <v>230882</v>
      </c>
      <c r="AQ94" s="5">
        <v>810385</v>
      </c>
      <c r="AR94" s="5">
        <v>501595</v>
      </c>
      <c r="AS94" s="5">
        <v>334173</v>
      </c>
      <c r="AT94" s="5">
        <v>359199</v>
      </c>
      <c r="AU94" s="5">
        <v>174609</v>
      </c>
      <c r="AV94" s="5">
        <v>28216</v>
      </c>
      <c r="AW94" s="5">
        <v>39425</v>
      </c>
      <c r="AX94" s="5">
        <v>370130</v>
      </c>
      <c r="AY94" s="5">
        <v>33500</v>
      </c>
      <c r="AZ94" s="5">
        <v>99258</v>
      </c>
      <c r="BA94" s="5">
        <v>74546</v>
      </c>
      <c r="BB94" s="5">
        <v>18003</v>
      </c>
      <c r="BC94" s="5">
        <v>92485</v>
      </c>
      <c r="BD94" s="5">
        <v>9017</v>
      </c>
      <c r="BE94" s="5">
        <v>31299</v>
      </c>
      <c r="BF94" s="5">
        <v>43450</v>
      </c>
      <c r="BG94" s="5">
        <v>96791</v>
      </c>
      <c r="BH94" s="5">
        <v>193912</v>
      </c>
      <c r="BI94" s="5">
        <v>11941</v>
      </c>
      <c r="BJ94" s="5">
        <v>17823</v>
      </c>
      <c r="BK94" s="5">
        <v>31531</v>
      </c>
      <c r="BL94" s="5">
        <v>3160</v>
      </c>
      <c r="BM94" s="5">
        <v>3789</v>
      </c>
      <c r="BN94" s="5">
        <v>3405</v>
      </c>
      <c r="BO94" s="5">
        <v>106441</v>
      </c>
      <c r="BP94" s="5">
        <v>123782</v>
      </c>
      <c r="BQ94" s="5">
        <v>61742</v>
      </c>
      <c r="BR94" s="5">
        <v>74824</v>
      </c>
      <c r="BS94" s="5">
        <v>49166</v>
      </c>
      <c r="BT94" s="5">
        <v>44056</v>
      </c>
      <c r="BU94" s="5">
        <v>42404</v>
      </c>
      <c r="BV94" s="5">
        <v>37752</v>
      </c>
      <c r="BW94" s="5">
        <v>32097</v>
      </c>
      <c r="BX94" s="5">
        <v>101193</v>
      </c>
      <c r="BY94" s="5">
        <v>30883</v>
      </c>
      <c r="BZ94" s="5">
        <v>17247</v>
      </c>
      <c r="CA94" s="5">
        <v>14641</v>
      </c>
      <c r="CB94" s="5">
        <v>7767</v>
      </c>
      <c r="CC94" s="5">
        <v>12728</v>
      </c>
      <c r="CD94" s="5">
        <v>10284</v>
      </c>
      <c r="CE94" s="5">
        <v>28277</v>
      </c>
      <c r="CF94" s="5">
        <v>5441</v>
      </c>
      <c r="CG94" s="5">
        <v>10418</v>
      </c>
      <c r="CH94" s="5">
        <v>16261</v>
      </c>
      <c r="CI94" s="5">
        <v>8396</v>
      </c>
      <c r="CJ94" s="5">
        <v>10748</v>
      </c>
      <c r="CK94" s="5">
        <v>12128</v>
      </c>
      <c r="CL94" s="5">
        <v>9185</v>
      </c>
      <c r="CM94" s="5">
        <v>12807</v>
      </c>
      <c r="CN94" s="5">
        <v>6819</v>
      </c>
      <c r="CO94" s="5">
        <v>6339</v>
      </c>
      <c r="CP94" s="5">
        <v>13647</v>
      </c>
      <c r="CQ94" s="5">
        <v>4250</v>
      </c>
      <c r="CR94" s="5">
        <v>4764</v>
      </c>
      <c r="CS94" s="5">
        <v>5642</v>
      </c>
      <c r="CT94" s="5">
        <v>6016</v>
      </c>
      <c r="CU94" s="5">
        <v>165366</v>
      </c>
      <c r="CV94" s="5">
        <v>113265</v>
      </c>
      <c r="CW94" s="5">
        <v>83549</v>
      </c>
      <c r="CX94" s="5">
        <v>105455</v>
      </c>
      <c r="CY94" s="5">
        <v>77963</v>
      </c>
      <c r="CZ94" s="5">
        <v>87349</v>
      </c>
      <c r="DA94" s="5">
        <v>66870</v>
      </c>
      <c r="DB94" s="5">
        <v>82571</v>
      </c>
      <c r="DC94" s="5">
        <v>72040</v>
      </c>
      <c r="DD94" s="5">
        <v>69706</v>
      </c>
      <c r="DE94" s="5">
        <v>92004</v>
      </c>
      <c r="DF94" s="5">
        <v>185147</v>
      </c>
      <c r="DG94" s="5">
        <v>28118</v>
      </c>
      <c r="DH94" s="5">
        <v>37503</v>
      </c>
      <c r="DI94" s="5">
        <v>16344</v>
      </c>
      <c r="DJ94" s="5">
        <v>26868</v>
      </c>
      <c r="DK94" s="5">
        <v>53535</v>
      </c>
      <c r="DL94" s="5">
        <v>37758</v>
      </c>
      <c r="DM94" s="5">
        <v>52075</v>
      </c>
      <c r="DN94" s="5">
        <v>38822</v>
      </c>
      <c r="DO94" s="5">
        <v>40361</v>
      </c>
      <c r="DP94" s="5">
        <v>43740</v>
      </c>
      <c r="DQ94" s="5">
        <v>48453</v>
      </c>
      <c r="DR94" s="5">
        <v>43533</v>
      </c>
      <c r="DS94" s="5">
        <v>47912</v>
      </c>
      <c r="DT94" s="5">
        <v>43071</v>
      </c>
      <c r="DU94" s="5">
        <v>32791</v>
      </c>
      <c r="DV94" s="5">
        <v>33224</v>
      </c>
      <c r="DW94" s="5">
        <v>28885</v>
      </c>
      <c r="DX94" s="5">
        <v>28009</v>
      </c>
      <c r="DY94" s="5">
        <v>29380</v>
      </c>
      <c r="DZ94" s="5">
        <v>26508</v>
      </c>
      <c r="EA94" s="5">
        <v>24995</v>
      </c>
      <c r="EB94" s="5">
        <v>29185</v>
      </c>
      <c r="EC94" s="5">
        <v>9437</v>
      </c>
      <c r="ED94" s="5">
        <v>16685</v>
      </c>
      <c r="EE94" s="5">
        <v>26648</v>
      </c>
      <c r="EF94" s="5">
        <v>25644</v>
      </c>
      <c r="EG94" s="5">
        <v>10875</v>
      </c>
      <c r="EH94" s="5">
        <v>9277</v>
      </c>
      <c r="EI94" s="5">
        <v>21590</v>
      </c>
      <c r="EJ94" s="5">
        <v>14370</v>
      </c>
      <c r="EK94" s="5">
        <v>8212</v>
      </c>
      <c r="EL94" s="5">
        <v>11078</v>
      </c>
      <c r="EM94" s="5">
        <v>3596</v>
      </c>
      <c r="EN94" s="5">
        <v>4668</v>
      </c>
      <c r="EO94" s="5">
        <v>8637</v>
      </c>
      <c r="EP94" s="5">
        <v>3056</v>
      </c>
      <c r="EQ94" s="5">
        <v>11576</v>
      </c>
      <c r="ER94" s="5">
        <v>5500</v>
      </c>
      <c r="ES94" s="5">
        <v>8478</v>
      </c>
      <c r="ET94" s="5">
        <v>24866</v>
      </c>
      <c r="EU94" s="5">
        <v>4938</v>
      </c>
      <c r="EV94" s="5">
        <v>2644</v>
      </c>
      <c r="EW94" s="5">
        <v>6701</v>
      </c>
      <c r="EX94" s="5">
        <v>8438</v>
      </c>
      <c r="EY94" s="5">
        <v>10149</v>
      </c>
      <c r="EZ94" s="5">
        <v>5549</v>
      </c>
      <c r="FA94" s="5">
        <v>5178</v>
      </c>
      <c r="FB94" s="5">
        <v>5984</v>
      </c>
      <c r="FC94" s="5">
        <v>4700</v>
      </c>
      <c r="FD94" s="5">
        <v>4579</v>
      </c>
      <c r="FE94" s="5">
        <v>10603</v>
      </c>
      <c r="FF94" s="5">
        <v>4319</v>
      </c>
      <c r="FG94" s="5">
        <v>0</v>
      </c>
      <c r="FH94" s="5">
        <v>0</v>
      </c>
      <c r="FI94" s="5">
        <v>0</v>
      </c>
      <c r="FJ94" s="5">
        <v>0</v>
      </c>
      <c r="FK94" s="5">
        <v>0</v>
      </c>
      <c r="FL94" s="5">
        <v>0</v>
      </c>
      <c r="FM94" s="5">
        <v>0</v>
      </c>
      <c r="FN94" s="5">
        <v>0</v>
      </c>
      <c r="FO94" s="5">
        <v>0</v>
      </c>
      <c r="FP94" s="5">
        <v>0</v>
      </c>
      <c r="FQ94" s="5">
        <v>0</v>
      </c>
      <c r="FR94" s="5">
        <v>0</v>
      </c>
      <c r="FS94" s="5">
        <v>0</v>
      </c>
      <c r="FT94" s="5">
        <v>0</v>
      </c>
      <c r="FU94" s="5" t="s">
        <v>220</v>
      </c>
      <c r="FV94" s="5" t="s">
        <v>220</v>
      </c>
      <c r="FW94" s="5" t="s">
        <v>220</v>
      </c>
      <c r="FX94" s="5" t="s">
        <v>220</v>
      </c>
      <c r="FY94" s="5" t="s">
        <v>220</v>
      </c>
      <c r="FZ94" s="5" t="s">
        <v>220</v>
      </c>
      <c r="GA94" s="5" t="s">
        <v>220</v>
      </c>
      <c r="GB94" s="5" t="s">
        <v>220</v>
      </c>
      <c r="GC94" s="5" t="s">
        <v>220</v>
      </c>
      <c r="GD94" s="5" t="s">
        <v>220</v>
      </c>
      <c r="GE94" s="5" t="s">
        <v>220</v>
      </c>
      <c r="GF94" s="5" t="s">
        <v>220</v>
      </c>
      <c r="GG94" s="5" t="s">
        <v>220</v>
      </c>
      <c r="GH94" s="5" t="s">
        <v>220</v>
      </c>
      <c r="GI94" s="5" t="s">
        <v>220</v>
      </c>
      <c r="GJ94" s="5" t="s">
        <v>220</v>
      </c>
      <c r="GK94" s="5" t="s">
        <v>220</v>
      </c>
      <c r="GL94" s="5" t="s">
        <v>220</v>
      </c>
      <c r="GM94" s="5">
        <v>545615</v>
      </c>
      <c r="GN94" s="5">
        <v>378166</v>
      </c>
      <c r="GO94" s="5">
        <v>320531</v>
      </c>
      <c r="GP94" s="5">
        <v>428516</v>
      </c>
      <c r="GQ94" s="5">
        <v>1216288</v>
      </c>
      <c r="GR94" s="5">
        <v>866115</v>
      </c>
      <c r="GS94" s="5">
        <v>283343</v>
      </c>
      <c r="GT94" s="5">
        <v>366139</v>
      </c>
      <c r="GU94" s="5">
        <v>945706</v>
      </c>
      <c r="GV94" s="5">
        <v>693445</v>
      </c>
      <c r="GW94" s="5">
        <v>504579</v>
      </c>
      <c r="GX94" s="5">
        <v>575837</v>
      </c>
      <c r="GY94" s="5">
        <v>223227</v>
      </c>
      <c r="GZ94" s="5">
        <v>80694</v>
      </c>
      <c r="HA94" s="5">
        <v>83135</v>
      </c>
      <c r="HB94" s="5">
        <v>421469</v>
      </c>
      <c r="HC94" s="5">
        <v>131078</v>
      </c>
      <c r="HD94" s="5">
        <v>150204</v>
      </c>
      <c r="HE94" s="5">
        <v>145692</v>
      </c>
      <c r="HF94" s="5">
        <v>100997</v>
      </c>
      <c r="HG94" s="5">
        <v>158004</v>
      </c>
      <c r="HH94" s="5">
        <v>66159</v>
      </c>
      <c r="HI94" s="5">
        <v>98582</v>
      </c>
      <c r="HJ94" s="5">
        <v>104616</v>
      </c>
      <c r="HK94" s="5">
        <v>167670</v>
      </c>
      <c r="HL94" s="5">
        <v>249372</v>
      </c>
      <c r="HM94" s="5">
        <v>56255</v>
      </c>
      <c r="HN94" s="5">
        <v>70679</v>
      </c>
      <c r="HO94" s="5">
        <v>69368</v>
      </c>
      <c r="HP94" s="5">
        <v>40513</v>
      </c>
      <c r="HQ94" s="5">
        <v>49415</v>
      </c>
      <c r="HR94" s="5">
        <v>40250</v>
      </c>
      <c r="HS94" s="5">
        <v>528579</v>
      </c>
      <c r="HT94" s="5">
        <v>611096</v>
      </c>
      <c r="HU94" s="5">
        <v>597193</v>
      </c>
      <c r="HV94" s="5">
        <v>613090</v>
      </c>
      <c r="HW94" s="5">
        <v>671040</v>
      </c>
      <c r="HX94" s="5">
        <v>744945</v>
      </c>
      <c r="HY94" s="5">
        <v>679632</v>
      </c>
      <c r="HZ94" s="5">
        <v>668353</v>
      </c>
      <c r="IA94" s="5">
        <v>690452</v>
      </c>
      <c r="IB94" s="5">
        <v>719126</v>
      </c>
      <c r="IC94" s="5">
        <v>675934</v>
      </c>
      <c r="ID94" s="5">
        <v>772070</v>
      </c>
      <c r="IE94" s="5">
        <v>662114</v>
      </c>
      <c r="IF94" s="5">
        <v>650602</v>
      </c>
      <c r="IG94" s="5">
        <v>671702</v>
      </c>
      <c r="IH94" s="5">
        <v>463401</v>
      </c>
      <c r="II94" s="5">
        <v>426550</v>
      </c>
      <c r="IJ94" s="5">
        <v>430031</v>
      </c>
      <c r="IK94" s="5">
        <v>415801</v>
      </c>
      <c r="IL94" s="5">
        <v>408174</v>
      </c>
      <c r="IM94" s="5">
        <v>485338</v>
      </c>
      <c r="IN94" s="5">
        <v>366116</v>
      </c>
      <c r="IO94" s="5">
        <v>281699</v>
      </c>
      <c r="IP94" s="5">
        <v>281874</v>
      </c>
      <c r="IQ94" s="5">
        <v>279541</v>
      </c>
      <c r="IR94" s="5">
        <v>248243</v>
      </c>
      <c r="IS94" s="5">
        <v>229723</v>
      </c>
      <c r="IT94" s="5">
        <v>217448</v>
      </c>
      <c r="IU94" s="5">
        <v>225730</v>
      </c>
      <c r="IV94" s="5">
        <v>217647</v>
      </c>
      <c r="IW94" s="5">
        <v>199451</v>
      </c>
      <c r="IX94" s="5">
        <v>229489</v>
      </c>
      <c r="IY94" s="5">
        <v>92987</v>
      </c>
      <c r="IZ94" s="5">
        <v>93321</v>
      </c>
      <c r="JA94" s="5">
        <v>80377</v>
      </c>
      <c r="JB94" s="5">
        <v>82261</v>
      </c>
      <c r="JC94" s="5">
        <v>87940</v>
      </c>
      <c r="JD94" s="5">
        <v>83598</v>
      </c>
      <c r="JE94" s="5">
        <v>63125</v>
      </c>
      <c r="JF94" s="5">
        <v>86168</v>
      </c>
      <c r="JG94" s="5">
        <v>69563</v>
      </c>
      <c r="JH94" s="5">
        <v>62835</v>
      </c>
      <c r="JI94" s="5">
        <v>57758</v>
      </c>
      <c r="JJ94" s="5">
        <v>51002</v>
      </c>
      <c r="JK94" s="5">
        <v>52888</v>
      </c>
      <c r="JL94" s="5">
        <v>39750</v>
      </c>
      <c r="JM94" s="5">
        <v>42746</v>
      </c>
      <c r="JN94" s="5">
        <v>36619</v>
      </c>
      <c r="JO94" s="5">
        <v>34345</v>
      </c>
      <c r="JP94" s="5">
        <v>39383</v>
      </c>
      <c r="JQ94" s="5">
        <v>33558</v>
      </c>
      <c r="JR94" s="5">
        <v>39154</v>
      </c>
      <c r="JS94" s="5">
        <v>34036</v>
      </c>
      <c r="JT94" s="5">
        <v>37076</v>
      </c>
      <c r="JU94" s="5">
        <v>37418</v>
      </c>
      <c r="JV94" s="5">
        <v>37291</v>
      </c>
      <c r="JW94" s="5">
        <v>36107</v>
      </c>
      <c r="JX94" s="5">
        <v>34439</v>
      </c>
      <c r="JY94" s="5">
        <v>31911</v>
      </c>
      <c r="JZ94" s="5">
        <v>36307</v>
      </c>
      <c r="KA94" s="5">
        <v>35820</v>
      </c>
      <c r="KB94" s="5">
        <v>30511</v>
      </c>
      <c r="KC94" s="5">
        <v>27990</v>
      </c>
      <c r="KD94" s="5">
        <v>28820</v>
      </c>
      <c r="KE94" s="5">
        <v>35939</v>
      </c>
      <c r="KF94" s="5">
        <v>27561</v>
      </c>
      <c r="KG94" s="5">
        <v>23878</v>
      </c>
      <c r="KH94" s="5">
        <v>23316</v>
      </c>
      <c r="KI94" s="5">
        <v>22439</v>
      </c>
      <c r="KJ94" s="5">
        <v>20842</v>
      </c>
      <c r="KK94" s="5">
        <v>19456</v>
      </c>
      <c r="KL94" s="5">
        <v>21687</v>
      </c>
      <c r="KM94" s="5">
        <v>20419</v>
      </c>
      <c r="KN94" s="5">
        <v>19803</v>
      </c>
      <c r="KO94" s="5">
        <v>11590</v>
      </c>
      <c r="KP94" s="5">
        <v>15167</v>
      </c>
      <c r="KQ94" s="5">
        <v>13588</v>
      </c>
      <c r="KR94" s="5">
        <v>7522</v>
      </c>
      <c r="KS94" s="5">
        <v>16890</v>
      </c>
      <c r="KT94" s="5">
        <v>14415</v>
      </c>
      <c r="KU94" s="5">
        <v>14092</v>
      </c>
      <c r="KV94" s="5">
        <v>12502</v>
      </c>
      <c r="KW94" s="5">
        <v>5094</v>
      </c>
      <c r="KX94" s="5">
        <v>5609</v>
      </c>
      <c r="KY94" s="5">
        <v>3500</v>
      </c>
      <c r="KZ94" s="5">
        <v>3369</v>
      </c>
      <c r="LA94" s="5">
        <v>2517</v>
      </c>
      <c r="LB94" s="5">
        <v>2496</v>
      </c>
      <c r="LC94" s="5">
        <v>2534</v>
      </c>
      <c r="LD94" s="5">
        <v>1980</v>
      </c>
      <c r="LE94" s="5">
        <v>2045</v>
      </c>
      <c r="LF94" s="5">
        <v>1884</v>
      </c>
      <c r="LG94" s="5">
        <v>1876</v>
      </c>
      <c r="LH94" s="5">
        <v>3390</v>
      </c>
      <c r="LI94" s="5">
        <v>3208</v>
      </c>
      <c r="LJ94" s="5">
        <v>2891</v>
      </c>
      <c r="LK94" s="5">
        <v>13154</v>
      </c>
      <c r="LL94" s="5">
        <v>14289</v>
      </c>
      <c r="LM94" s="5">
        <v>10719</v>
      </c>
      <c r="LN94" s="5">
        <v>8238</v>
      </c>
      <c r="LO94" s="5">
        <v>9344</v>
      </c>
      <c r="LP94" s="5">
        <v>9426</v>
      </c>
      <c r="LQ94" s="5">
        <v>8180</v>
      </c>
      <c r="LR94" s="5">
        <v>7767</v>
      </c>
      <c r="LS94" s="5">
        <v>7295</v>
      </c>
      <c r="LT94" s="5">
        <v>6828</v>
      </c>
      <c r="LU94" s="5">
        <v>6667</v>
      </c>
      <c r="LV94" s="5">
        <v>4733</v>
      </c>
      <c r="LW94" s="5">
        <v>4995</v>
      </c>
      <c r="LX94" s="5">
        <v>5017</v>
      </c>
      <c r="LY94" s="5">
        <v>4054</v>
      </c>
      <c r="LZ94" s="5">
        <v>3761</v>
      </c>
      <c r="MA94" s="5">
        <v>4811</v>
      </c>
      <c r="MB94" s="5">
        <v>4803</v>
      </c>
      <c r="MC94" s="5">
        <v>5338</v>
      </c>
      <c r="MD94" s="5">
        <v>4075</v>
      </c>
      <c r="ME94" s="5">
        <v>5826</v>
      </c>
      <c r="MF94" s="5">
        <v>6576</v>
      </c>
      <c r="MG94" s="5">
        <v>6817</v>
      </c>
      <c r="MH94" s="5">
        <v>6294</v>
      </c>
      <c r="MI94" s="5">
        <v>6448</v>
      </c>
      <c r="MJ94" s="5">
        <v>6419</v>
      </c>
      <c r="MK94" s="5">
        <v>6215</v>
      </c>
      <c r="ML94" s="5">
        <v>6196</v>
      </c>
      <c r="MM94" s="5">
        <v>5543</v>
      </c>
      <c r="MN94" s="5">
        <v>4851</v>
      </c>
      <c r="MO94" s="5">
        <v>4612</v>
      </c>
      <c r="MP94" s="5">
        <v>4195</v>
      </c>
      <c r="MQ94" s="5">
        <v>3</v>
      </c>
      <c r="MR94" s="5">
        <v>6</v>
      </c>
      <c r="MS94" s="5">
        <v>-160</v>
      </c>
      <c r="MT94" s="5">
        <v>-337</v>
      </c>
      <c r="MU94" s="5">
        <v>-308</v>
      </c>
      <c r="MV94" s="5">
        <v>-176</v>
      </c>
      <c r="MW94" s="5">
        <v>-160</v>
      </c>
      <c r="MX94" s="5">
        <v>1343</v>
      </c>
      <c r="MY94" s="5">
        <v>1412</v>
      </c>
      <c r="MZ94" s="5">
        <v>1884</v>
      </c>
      <c r="NA94" s="5">
        <v>1639</v>
      </c>
      <c r="NB94" s="5">
        <v>38</v>
      </c>
      <c r="NC94" s="5">
        <v>6</v>
      </c>
      <c r="ND94" s="5">
        <v>2467</v>
      </c>
      <c r="NE94" s="5" t="s">
        <v>220</v>
      </c>
      <c r="NF94" s="5" t="s">
        <v>220</v>
      </c>
      <c r="NG94" s="5" t="s">
        <v>220</v>
      </c>
      <c r="NH94" s="5" t="s">
        <v>220</v>
      </c>
      <c r="NI94" s="5" t="s">
        <v>220</v>
      </c>
      <c r="NJ94" s="5" t="s">
        <v>220</v>
      </c>
      <c r="NK94" s="5" t="s">
        <v>220</v>
      </c>
      <c r="NL94" s="5" t="s">
        <v>220</v>
      </c>
      <c r="NM94" s="5" t="s">
        <v>220</v>
      </c>
      <c r="NN94" s="5" t="s">
        <v>220</v>
      </c>
      <c r="NO94" s="5" t="s">
        <v>220</v>
      </c>
      <c r="NP94" s="5" t="s">
        <v>220</v>
      </c>
      <c r="NQ94" s="5" t="s">
        <v>220</v>
      </c>
      <c r="NR94" s="5" t="s">
        <v>220</v>
      </c>
      <c r="NS94" s="5" t="s">
        <v>220</v>
      </c>
      <c r="NT94" s="5" t="s">
        <v>220</v>
      </c>
      <c r="NU94" s="5" t="s">
        <v>220</v>
      </c>
      <c r="NV94" s="5" t="s">
        <v>220</v>
      </c>
      <c r="NW94" s="5">
        <v>0</v>
      </c>
      <c r="NX94" s="5">
        <v>0</v>
      </c>
      <c r="NY94" s="5">
        <v>0</v>
      </c>
      <c r="NZ94" s="5">
        <v>0</v>
      </c>
      <c r="OA94" s="5">
        <v>0</v>
      </c>
      <c r="OB94" s="5">
        <v>0</v>
      </c>
      <c r="OC94" s="5">
        <v>0</v>
      </c>
      <c r="OD94" s="5">
        <v>0</v>
      </c>
      <c r="OE94" s="5">
        <v>0</v>
      </c>
      <c r="OF94" s="5">
        <v>0</v>
      </c>
      <c r="OG94" s="5">
        <v>0</v>
      </c>
      <c r="OH94" s="5">
        <v>0</v>
      </c>
      <c r="OI94" s="5">
        <v>0</v>
      </c>
      <c r="OJ94" s="5">
        <v>0</v>
      </c>
      <c r="OK94" s="5" t="s">
        <v>220</v>
      </c>
      <c r="OL94" s="5" t="s">
        <v>220</v>
      </c>
      <c r="OM94" s="5" t="s">
        <v>220</v>
      </c>
      <c r="ON94" s="5" t="s">
        <v>220</v>
      </c>
      <c r="OO94" s="5" t="s">
        <v>220</v>
      </c>
      <c r="OP94" s="5" t="s">
        <v>220</v>
      </c>
      <c r="OQ94" s="5" t="s">
        <v>220</v>
      </c>
      <c r="OR94" s="5" t="s">
        <v>220</v>
      </c>
      <c r="OS94" s="5" t="s">
        <v>220</v>
      </c>
      <c r="OT94" s="5" t="s">
        <v>220</v>
      </c>
      <c r="OU94" s="5" t="s">
        <v>220</v>
      </c>
      <c r="OV94" s="5" t="s">
        <v>220</v>
      </c>
      <c r="OW94" s="5" t="s">
        <v>220</v>
      </c>
      <c r="OX94" s="5" t="s">
        <v>220</v>
      </c>
      <c r="OY94" s="5" t="s">
        <v>220</v>
      </c>
      <c r="OZ94" s="5" t="s">
        <v>220</v>
      </c>
      <c r="PA94" s="5" t="s">
        <v>220</v>
      </c>
      <c r="PB94" s="5" t="s">
        <v>220</v>
      </c>
      <c r="PC94" s="5">
        <v>29165</v>
      </c>
      <c r="PD94" s="5">
        <v>26577</v>
      </c>
      <c r="PE94" s="5">
        <v>24543</v>
      </c>
      <c r="PF94" s="5">
        <v>23345</v>
      </c>
      <c r="PG94" s="5">
        <v>21926</v>
      </c>
      <c r="PH94" s="5">
        <v>24044</v>
      </c>
      <c r="PI94" s="5">
        <v>20709</v>
      </c>
      <c r="PJ94" s="5">
        <v>21307</v>
      </c>
      <c r="PK94" s="5">
        <v>19878</v>
      </c>
      <c r="PL94" s="5">
        <v>19672</v>
      </c>
      <c r="PM94" s="5">
        <v>19070</v>
      </c>
      <c r="PN94" s="5">
        <v>18616</v>
      </c>
      <c r="PO94" s="5">
        <v>16698</v>
      </c>
      <c r="PP94" s="5">
        <v>17252</v>
      </c>
      <c r="PQ94" s="5">
        <v>16736</v>
      </c>
      <c r="PR94" s="5">
        <v>15206</v>
      </c>
      <c r="PS94" s="5">
        <v>17165</v>
      </c>
      <c r="PT94" s="5">
        <v>9248</v>
      </c>
      <c r="PU94" s="5">
        <v>8654</v>
      </c>
      <c r="PV94" s="5">
        <v>11850</v>
      </c>
      <c r="PW94" s="5">
        <v>11128</v>
      </c>
      <c r="PX94" s="5">
        <v>11387</v>
      </c>
      <c r="PY94" s="5">
        <v>11189</v>
      </c>
      <c r="PZ94" s="5">
        <v>11395</v>
      </c>
      <c r="QA94" s="5">
        <v>11020</v>
      </c>
      <c r="QB94" s="5">
        <v>11966</v>
      </c>
      <c r="QC94" s="5">
        <v>11258</v>
      </c>
      <c r="QD94" s="5">
        <v>10619</v>
      </c>
      <c r="QE94" s="5">
        <v>10427</v>
      </c>
      <c r="QF94" s="5">
        <v>9999</v>
      </c>
      <c r="QG94" s="5">
        <v>9374</v>
      </c>
      <c r="QH94" s="5">
        <v>8004</v>
      </c>
      <c r="QI94" s="5">
        <v>34681</v>
      </c>
      <c r="QJ94" s="5">
        <v>34631</v>
      </c>
      <c r="QK94" s="5">
        <v>31619</v>
      </c>
      <c r="QL94" s="5">
        <v>33420</v>
      </c>
      <c r="QM94" s="5">
        <v>33698</v>
      </c>
      <c r="QN94" s="5">
        <v>35438</v>
      </c>
      <c r="QO94" s="5">
        <v>34528</v>
      </c>
      <c r="QP94" s="5">
        <v>34731</v>
      </c>
      <c r="QQ94" s="5">
        <v>26467</v>
      </c>
      <c r="QR94" s="5">
        <v>26302</v>
      </c>
      <c r="QS94" s="5">
        <v>29395</v>
      </c>
      <c r="QT94" s="5">
        <v>24629</v>
      </c>
      <c r="QU94" s="5">
        <v>20942</v>
      </c>
      <c r="QV94" s="5">
        <v>21813</v>
      </c>
      <c r="QW94" s="5">
        <v>20965</v>
      </c>
      <c r="QX94" s="5">
        <v>17078</v>
      </c>
      <c r="QY94" s="5">
        <v>18820</v>
      </c>
      <c r="QZ94" s="5">
        <v>15513</v>
      </c>
      <c r="RA94" s="5">
        <v>14395</v>
      </c>
      <c r="RB94" s="5">
        <v>16274</v>
      </c>
      <c r="RC94" s="5">
        <v>16696</v>
      </c>
      <c r="RD94" s="5">
        <v>18441</v>
      </c>
      <c r="RE94" s="5">
        <v>18161</v>
      </c>
      <c r="RF94" s="5">
        <v>19001</v>
      </c>
      <c r="RG94" s="5">
        <v>18805</v>
      </c>
      <c r="RH94" s="5">
        <v>24048</v>
      </c>
      <c r="RI94" s="5">
        <v>20072</v>
      </c>
      <c r="RJ94" s="5">
        <v>17696</v>
      </c>
      <c r="RK94" s="5">
        <v>16470</v>
      </c>
      <c r="RL94" s="5">
        <v>14899</v>
      </c>
      <c r="RM94" s="5">
        <v>13128</v>
      </c>
      <c r="RN94" s="5">
        <v>12555</v>
      </c>
      <c r="RO94" s="5">
        <v>36252</v>
      </c>
      <c r="RP94" s="5">
        <v>34751</v>
      </c>
      <c r="RQ94" s="5">
        <v>32654</v>
      </c>
      <c r="RR94" s="5">
        <v>31630</v>
      </c>
      <c r="RS94" s="5">
        <v>31121</v>
      </c>
      <c r="RT94" s="5">
        <v>33323</v>
      </c>
      <c r="RU94" s="5">
        <v>26949</v>
      </c>
      <c r="RV94" s="5">
        <v>28303</v>
      </c>
      <c r="RW94" s="5">
        <v>28236</v>
      </c>
      <c r="RX94" s="5">
        <v>29195</v>
      </c>
      <c r="RY94" s="5">
        <v>25312</v>
      </c>
      <c r="RZ94" s="5">
        <v>22472</v>
      </c>
      <c r="SA94" s="5">
        <v>20462</v>
      </c>
      <c r="SB94" s="5">
        <v>21016</v>
      </c>
      <c r="SC94" s="5">
        <v>19710</v>
      </c>
      <c r="SD94" s="5">
        <v>17296</v>
      </c>
      <c r="SE94" s="5">
        <v>17036</v>
      </c>
      <c r="SF94" s="5">
        <v>17747</v>
      </c>
      <c r="SG94" s="5">
        <v>16962</v>
      </c>
      <c r="SH94" s="5">
        <v>17887</v>
      </c>
      <c r="SI94" s="5">
        <v>18630</v>
      </c>
      <c r="SJ94" s="5">
        <v>19802</v>
      </c>
      <c r="SK94" s="5">
        <v>20025</v>
      </c>
      <c r="SL94" s="5">
        <v>19887</v>
      </c>
      <c r="SM94" s="5">
        <v>18897</v>
      </c>
      <c r="SN94" s="5">
        <v>17359</v>
      </c>
      <c r="SO94" s="5">
        <v>16848</v>
      </c>
      <c r="SP94" s="5">
        <v>16467</v>
      </c>
      <c r="SQ94" s="5">
        <v>16210</v>
      </c>
      <c r="SR94" s="5">
        <v>13895</v>
      </c>
      <c r="SS94" s="5">
        <v>12454</v>
      </c>
      <c r="ST94" s="5">
        <v>11629</v>
      </c>
      <c r="SU94" s="5">
        <v>11487</v>
      </c>
      <c r="SV94" s="5">
        <v>16791</v>
      </c>
      <c r="SW94" s="5">
        <v>22093</v>
      </c>
      <c r="SX94" s="5">
        <v>22509</v>
      </c>
      <c r="SY94" s="5">
        <v>18532</v>
      </c>
      <c r="SZ94" s="5">
        <v>18365</v>
      </c>
      <c r="TA94" s="5">
        <v>19563</v>
      </c>
      <c r="TB94" s="5">
        <v>14622</v>
      </c>
      <c r="TC94" s="5">
        <v>13800</v>
      </c>
      <c r="TD94" s="5">
        <v>12281</v>
      </c>
      <c r="TE94" s="5">
        <v>14343</v>
      </c>
      <c r="TF94" s="5">
        <v>4918</v>
      </c>
      <c r="TG94" s="5">
        <v>6267</v>
      </c>
      <c r="TH94" s="5">
        <v>4838</v>
      </c>
      <c r="TI94" s="5">
        <v>4811</v>
      </c>
      <c r="TJ94" s="5">
        <v>5120</v>
      </c>
      <c r="TK94" s="5">
        <v>4925</v>
      </c>
      <c r="TL94" s="5">
        <v>2949</v>
      </c>
      <c r="TM94" s="5">
        <v>1220</v>
      </c>
      <c r="TN94" s="5">
        <v>1461</v>
      </c>
      <c r="TO94" s="5">
        <v>3247</v>
      </c>
      <c r="TP94" s="5">
        <v>3655</v>
      </c>
      <c r="TQ94" s="5">
        <v>4310</v>
      </c>
      <c r="TR94" s="5">
        <v>4912</v>
      </c>
      <c r="TS94" s="5">
        <v>6101</v>
      </c>
      <c r="TT94" s="5">
        <v>6147</v>
      </c>
      <c r="TU94" s="5">
        <v>3324</v>
      </c>
      <c r="TV94" s="5">
        <v>3639</v>
      </c>
      <c r="TW94" s="5">
        <v>3556</v>
      </c>
      <c r="TX94" s="5">
        <v>3411</v>
      </c>
      <c r="TY94" s="5">
        <v>3297</v>
      </c>
      <c r="TZ94" s="5">
        <v>2646</v>
      </c>
      <c r="UA94" s="5">
        <v>1456</v>
      </c>
      <c r="UB94" s="5">
        <v>986</v>
      </c>
      <c r="UC94" s="5">
        <v>792</v>
      </c>
      <c r="UD94" s="5">
        <v>817</v>
      </c>
      <c r="UE94" s="5">
        <v>307</v>
      </c>
      <c r="UF94" s="5">
        <v>94</v>
      </c>
      <c r="UG94" s="5">
        <v>42</v>
      </c>
      <c r="UH94" s="5">
        <v>2</v>
      </c>
      <c r="UI94" s="5">
        <v>33</v>
      </c>
      <c r="UJ94" s="5">
        <v>42</v>
      </c>
      <c r="UK94" s="5">
        <v>60</v>
      </c>
      <c r="UL94" s="5">
        <v>58</v>
      </c>
      <c r="UM94" s="5">
        <v>49</v>
      </c>
      <c r="UN94" s="5">
        <v>0</v>
      </c>
      <c r="UO94" s="5">
        <v>0</v>
      </c>
      <c r="UP94" s="5">
        <v>450</v>
      </c>
      <c r="UQ94" s="5">
        <v>258</v>
      </c>
      <c r="UR94" s="5">
        <v>131</v>
      </c>
      <c r="US94" s="5">
        <v>233</v>
      </c>
      <c r="UT94" s="5">
        <v>3398</v>
      </c>
      <c r="UU94" s="5">
        <v>4384</v>
      </c>
      <c r="UV94" s="5">
        <v>6554</v>
      </c>
      <c r="UW94" s="5">
        <v>6115</v>
      </c>
      <c r="UX94" s="5">
        <v>4506</v>
      </c>
      <c r="UY94" s="5">
        <v>4384</v>
      </c>
      <c r="UZ94" s="5">
        <v>3374</v>
      </c>
      <c r="VA94" s="5">
        <v>1961</v>
      </c>
      <c r="VB94" s="5">
        <v>1375</v>
      </c>
      <c r="VC94" s="5">
        <v>1451</v>
      </c>
      <c r="VD94" s="5">
        <v>1211</v>
      </c>
      <c r="VE94" s="5">
        <v>1123</v>
      </c>
      <c r="VF94" s="5">
        <v>1297</v>
      </c>
      <c r="VG94" s="5">
        <v>106736</v>
      </c>
      <c r="VH94" s="5">
        <v>108551</v>
      </c>
      <c r="VI94" s="5">
        <v>107980</v>
      </c>
      <c r="VJ94" s="5">
        <v>109017</v>
      </c>
      <c r="VK94" s="5">
        <v>118391</v>
      </c>
      <c r="VL94" s="5">
        <v>100637</v>
      </c>
      <c r="VM94" s="5">
        <v>108747</v>
      </c>
      <c r="VN94" s="5">
        <v>85446</v>
      </c>
      <c r="VO94" s="5">
        <v>91073</v>
      </c>
      <c r="VP94" s="5">
        <v>85318</v>
      </c>
      <c r="VQ94" s="5">
        <v>77610</v>
      </c>
      <c r="VR94" s="5">
        <v>67147</v>
      </c>
      <c r="VS94" s="5">
        <v>62301</v>
      </c>
      <c r="VT94" s="5">
        <v>66640</v>
      </c>
      <c r="VU94" s="5">
        <v>72364</v>
      </c>
      <c r="VV94" s="5">
        <v>65873</v>
      </c>
      <c r="VW94" s="5">
        <v>71866</v>
      </c>
      <c r="VX94" s="5">
        <v>82988</v>
      </c>
      <c r="VY94" s="5">
        <v>71726</v>
      </c>
      <c r="VZ94" s="5">
        <v>46755</v>
      </c>
      <c r="WA94" s="5">
        <v>53129</v>
      </c>
      <c r="WB94" s="5">
        <v>54749</v>
      </c>
      <c r="WC94" s="5">
        <v>56449</v>
      </c>
      <c r="WD94" s="5">
        <v>58704</v>
      </c>
      <c r="WE94" s="5">
        <v>58608</v>
      </c>
      <c r="WF94" s="5">
        <v>56248</v>
      </c>
      <c r="WG94" s="5">
        <v>53391</v>
      </c>
      <c r="WH94" s="5">
        <v>43705</v>
      </c>
      <c r="WI94" s="5">
        <v>42439</v>
      </c>
      <c r="WJ94" s="5">
        <v>35823</v>
      </c>
      <c r="WK94" s="5">
        <v>33540</v>
      </c>
      <c r="WL94" s="5">
        <v>35151</v>
      </c>
      <c r="WM94" s="5">
        <v>2140</v>
      </c>
      <c r="WN94" s="5">
        <v>1630</v>
      </c>
      <c r="WO94" s="5">
        <v>1527</v>
      </c>
      <c r="WP94" s="5">
        <v>1074</v>
      </c>
      <c r="WQ94" s="5">
        <v>2458</v>
      </c>
      <c r="WR94" s="5">
        <v>2457</v>
      </c>
      <c r="WS94" s="5">
        <v>5924</v>
      </c>
      <c r="WT94" s="5">
        <v>13868</v>
      </c>
      <c r="WU94" s="5">
        <v>12978</v>
      </c>
      <c r="WV94" s="5">
        <v>11850</v>
      </c>
      <c r="WW94" s="5">
        <v>9454</v>
      </c>
      <c r="WX94" s="5">
        <v>8416</v>
      </c>
      <c r="WY94" s="5">
        <v>6416</v>
      </c>
      <c r="WZ94" s="5">
        <v>6297</v>
      </c>
      <c r="XA94" s="5">
        <v>4491</v>
      </c>
      <c r="XB94" s="5">
        <v>3434</v>
      </c>
      <c r="XC94" s="5">
        <v>2295</v>
      </c>
      <c r="XD94" s="5">
        <v>83</v>
      </c>
      <c r="XE94" s="5">
        <v>3729</v>
      </c>
      <c r="XF94" s="5">
        <v>2140</v>
      </c>
      <c r="XG94" s="5">
        <v>760</v>
      </c>
      <c r="XH94" s="5">
        <v>1513</v>
      </c>
      <c r="XI94" s="5">
        <v>2594</v>
      </c>
      <c r="XJ94" s="5">
        <v>1574</v>
      </c>
      <c r="XK94" s="5">
        <v>1233</v>
      </c>
      <c r="XL94" s="5">
        <v>1229</v>
      </c>
      <c r="XM94" s="5">
        <v>1252</v>
      </c>
      <c r="XN94" s="5">
        <v>919</v>
      </c>
      <c r="XO94" s="5">
        <v>758</v>
      </c>
      <c r="XP94" s="5">
        <v>765</v>
      </c>
      <c r="XQ94" s="5">
        <v>834</v>
      </c>
      <c r="XR94" s="5">
        <v>861</v>
      </c>
      <c r="XS94" s="2">
        <v>10171</v>
      </c>
      <c r="XT94" s="3" t="s">
        <v>222</v>
      </c>
      <c r="XU94" s="3" t="s">
        <v>222</v>
      </c>
      <c r="XV94" s="3" t="s">
        <v>222</v>
      </c>
      <c r="XW94" s="3" t="s">
        <v>221</v>
      </c>
      <c r="XX94" s="3" t="s">
        <v>222</v>
      </c>
      <c r="XY94" s="3" t="s">
        <v>222</v>
      </c>
      <c r="XZ94" s="3" t="s">
        <v>273</v>
      </c>
    </row>
    <row r="95" spans="1:650" x14ac:dyDescent="0.3">
      <c r="A95" s="1" t="s">
        <v>93</v>
      </c>
      <c r="B95" s="2">
        <v>4060895</v>
      </c>
      <c r="C95" s="5">
        <v>1255</v>
      </c>
      <c r="D95" s="5">
        <v>1085</v>
      </c>
      <c r="E95" s="5">
        <v>1262</v>
      </c>
      <c r="F95" s="5">
        <v>840</v>
      </c>
      <c r="G95" s="5">
        <v>531</v>
      </c>
      <c r="H95" s="5">
        <v>7</v>
      </c>
      <c r="I95" s="5">
        <v>17</v>
      </c>
      <c r="J95" s="5">
        <v>208</v>
      </c>
      <c r="K95" s="5">
        <v>30</v>
      </c>
      <c r="L95" s="5">
        <v>121</v>
      </c>
      <c r="M95" s="5">
        <v>-28</v>
      </c>
      <c r="N95" s="5">
        <v>221</v>
      </c>
      <c r="O95" s="5">
        <v>167</v>
      </c>
      <c r="P95" s="5">
        <v>157</v>
      </c>
      <c r="Q95" s="5">
        <v>152</v>
      </c>
      <c r="R95" s="5">
        <v>190</v>
      </c>
      <c r="S95" s="5">
        <v>488</v>
      </c>
      <c r="T95" s="5">
        <v>739</v>
      </c>
      <c r="U95" s="5">
        <v>122</v>
      </c>
      <c r="V95" s="5">
        <v>307</v>
      </c>
      <c r="W95" s="5">
        <v>301</v>
      </c>
      <c r="X95" s="5">
        <v>76</v>
      </c>
      <c r="Y95" s="5">
        <v>0</v>
      </c>
      <c r="Z95" s="5">
        <v>0</v>
      </c>
      <c r="AA95" s="5">
        <v>0</v>
      </c>
      <c r="AB95" s="5">
        <v>0</v>
      </c>
      <c r="AC95" s="5" t="s">
        <v>220</v>
      </c>
      <c r="AD95" s="5" t="s">
        <v>220</v>
      </c>
      <c r="AE95" s="5" t="s">
        <v>220</v>
      </c>
      <c r="AF95" s="5" t="s">
        <v>220</v>
      </c>
      <c r="AG95" s="5" t="s">
        <v>220</v>
      </c>
      <c r="AH95" s="5" t="s">
        <v>220</v>
      </c>
      <c r="AI95" s="5">
        <v>0</v>
      </c>
      <c r="AJ95" s="5">
        <v>0</v>
      </c>
      <c r="AK95" s="5">
        <v>0</v>
      </c>
      <c r="AL95" s="5">
        <v>0</v>
      </c>
      <c r="AM95" s="5">
        <v>0</v>
      </c>
      <c r="AN95" s="5">
        <v>0</v>
      </c>
      <c r="AO95" s="5">
        <v>0</v>
      </c>
      <c r="AP95" s="5">
        <v>0</v>
      </c>
      <c r="AQ95" s="5">
        <v>0</v>
      </c>
      <c r="AR95" s="5">
        <v>0</v>
      </c>
      <c r="AS95" s="5">
        <v>0</v>
      </c>
      <c r="AT95" s="5">
        <v>0</v>
      </c>
      <c r="AU95" s="5">
        <v>0</v>
      </c>
      <c r="AV95" s="5">
        <v>0</v>
      </c>
      <c r="AW95" s="5">
        <v>0</v>
      </c>
      <c r="AX95" s="5">
        <v>0</v>
      </c>
      <c r="AY95" s="5">
        <v>0</v>
      </c>
      <c r="AZ95" s="5">
        <v>0</v>
      </c>
      <c r="BA95" s="5">
        <v>0</v>
      </c>
      <c r="BB95" s="5">
        <v>0</v>
      </c>
      <c r="BC95" s="5">
        <v>0</v>
      </c>
      <c r="BD95" s="5">
        <v>0</v>
      </c>
      <c r="BE95" s="5">
        <v>0</v>
      </c>
      <c r="BF95" s="5">
        <v>0</v>
      </c>
      <c r="BG95" s="5">
        <v>0</v>
      </c>
      <c r="BH95" s="5">
        <v>0</v>
      </c>
      <c r="BI95" s="5" t="s">
        <v>220</v>
      </c>
      <c r="BJ95" s="5" t="s">
        <v>220</v>
      </c>
      <c r="BK95" s="5" t="s">
        <v>220</v>
      </c>
      <c r="BL95" s="5" t="s">
        <v>220</v>
      </c>
      <c r="BM95" s="5" t="s">
        <v>220</v>
      </c>
      <c r="BN95" s="5" t="s">
        <v>220</v>
      </c>
      <c r="BO95" s="5">
        <v>4399</v>
      </c>
      <c r="BP95" s="5">
        <v>1674</v>
      </c>
      <c r="BQ95" s="5">
        <v>6819</v>
      </c>
      <c r="BR95" s="5">
        <v>430</v>
      </c>
      <c r="BS95" s="5">
        <v>1262</v>
      </c>
      <c r="BT95" s="5">
        <v>2309</v>
      </c>
      <c r="BU95" s="5">
        <v>5023</v>
      </c>
      <c r="BV95" s="5">
        <v>1994</v>
      </c>
      <c r="BW95" s="5">
        <v>1361</v>
      </c>
      <c r="BX95" s="5">
        <v>1716</v>
      </c>
      <c r="BY95" s="5">
        <v>125</v>
      </c>
      <c r="BZ95" s="5">
        <v>181</v>
      </c>
      <c r="CA95" s="5">
        <v>569</v>
      </c>
      <c r="CB95" s="5">
        <v>188</v>
      </c>
      <c r="CC95" s="5">
        <v>188</v>
      </c>
      <c r="CD95" s="5">
        <v>274</v>
      </c>
      <c r="CE95" s="5">
        <v>1066</v>
      </c>
      <c r="CF95" s="5">
        <v>259</v>
      </c>
      <c r="CG95" s="5">
        <v>401</v>
      </c>
      <c r="CH95" s="5">
        <v>575</v>
      </c>
      <c r="CI95" s="5">
        <v>115</v>
      </c>
      <c r="CJ95" s="5">
        <v>1197</v>
      </c>
      <c r="CK95" s="5">
        <v>1199</v>
      </c>
      <c r="CL95" s="5">
        <v>133</v>
      </c>
      <c r="CM95" s="5">
        <v>1484</v>
      </c>
      <c r="CN95" s="5">
        <v>1026</v>
      </c>
      <c r="CO95" s="5" t="s">
        <v>220</v>
      </c>
      <c r="CP95" s="5" t="s">
        <v>220</v>
      </c>
      <c r="CQ95" s="5" t="s">
        <v>220</v>
      </c>
      <c r="CR95" s="5" t="s">
        <v>220</v>
      </c>
      <c r="CS95" s="5" t="s">
        <v>220</v>
      </c>
      <c r="CT95" s="5" t="s">
        <v>220</v>
      </c>
      <c r="CU95" s="5">
        <v>19219</v>
      </c>
      <c r="CV95" s="5">
        <v>18477</v>
      </c>
      <c r="CW95" s="5">
        <v>9514</v>
      </c>
      <c r="CX95" s="5">
        <v>8475</v>
      </c>
      <c r="CY95" s="5">
        <v>12122</v>
      </c>
      <c r="CZ95" s="5">
        <v>7045</v>
      </c>
      <c r="DA95" s="5">
        <v>11563</v>
      </c>
      <c r="DB95" s="5">
        <v>6135</v>
      </c>
      <c r="DC95" s="5">
        <v>6120</v>
      </c>
      <c r="DD95" s="5">
        <v>5128</v>
      </c>
      <c r="DE95" s="5">
        <v>5038</v>
      </c>
      <c r="DF95" s="5">
        <v>5223</v>
      </c>
      <c r="DG95" s="5">
        <v>6455</v>
      </c>
      <c r="DH95" s="5">
        <v>7141</v>
      </c>
      <c r="DI95" s="5">
        <v>3883</v>
      </c>
      <c r="DJ95" s="5">
        <v>3580</v>
      </c>
      <c r="DK95" s="5">
        <v>2718</v>
      </c>
      <c r="DL95" s="5">
        <v>2749</v>
      </c>
      <c r="DM95" s="5">
        <v>3789</v>
      </c>
      <c r="DN95" s="5">
        <v>4346</v>
      </c>
      <c r="DO95" s="5">
        <v>5210</v>
      </c>
      <c r="DP95" s="5">
        <v>2928</v>
      </c>
      <c r="DQ95" s="5">
        <v>4406</v>
      </c>
      <c r="DR95" s="5">
        <v>5582</v>
      </c>
      <c r="DS95" s="5">
        <v>3299</v>
      </c>
      <c r="DT95" s="5">
        <v>4498</v>
      </c>
      <c r="DU95" s="5" t="s">
        <v>220</v>
      </c>
      <c r="DV95" s="5" t="s">
        <v>220</v>
      </c>
      <c r="DW95" s="5" t="s">
        <v>220</v>
      </c>
      <c r="DX95" s="5" t="s">
        <v>220</v>
      </c>
      <c r="DY95" s="5" t="s">
        <v>220</v>
      </c>
      <c r="DZ95" s="5" t="s">
        <v>220</v>
      </c>
      <c r="EA95" s="5">
        <v>412</v>
      </c>
      <c r="EB95" s="5">
        <v>235</v>
      </c>
      <c r="EC95" s="5">
        <v>600</v>
      </c>
      <c r="ED95" s="5">
        <v>315</v>
      </c>
      <c r="EE95" s="5">
        <v>44</v>
      </c>
      <c r="EF95" s="5">
        <v>38</v>
      </c>
      <c r="EG95" s="5">
        <v>129</v>
      </c>
      <c r="EH95" s="5">
        <v>118</v>
      </c>
      <c r="EI95" s="5">
        <v>103</v>
      </c>
      <c r="EJ95" s="5">
        <v>32</v>
      </c>
      <c r="EK95" s="5">
        <v>194</v>
      </c>
      <c r="EL95" s="5">
        <v>301</v>
      </c>
      <c r="EM95" s="5">
        <v>292</v>
      </c>
      <c r="EN95" s="5">
        <v>108</v>
      </c>
      <c r="EO95" s="5">
        <v>72</v>
      </c>
      <c r="EP95" s="5">
        <v>103</v>
      </c>
      <c r="EQ95" s="5">
        <v>139</v>
      </c>
      <c r="ER95" s="5">
        <v>176</v>
      </c>
      <c r="ES95" s="5">
        <v>203</v>
      </c>
      <c r="ET95" s="5">
        <v>3</v>
      </c>
      <c r="EU95" s="5">
        <v>71</v>
      </c>
      <c r="EV95" s="5">
        <v>32</v>
      </c>
      <c r="EW95" s="5">
        <v>356</v>
      </c>
      <c r="EX95" s="5">
        <v>5</v>
      </c>
      <c r="EY95" s="5">
        <v>12</v>
      </c>
      <c r="EZ95" s="5">
        <v>12</v>
      </c>
      <c r="FA95" s="5" t="s">
        <v>220</v>
      </c>
      <c r="FB95" s="5" t="s">
        <v>220</v>
      </c>
      <c r="FC95" s="5" t="s">
        <v>220</v>
      </c>
      <c r="FD95" s="5" t="s">
        <v>220</v>
      </c>
      <c r="FE95" s="5" t="s">
        <v>220</v>
      </c>
      <c r="FF95" s="5" t="s">
        <v>220</v>
      </c>
      <c r="FG95" s="5">
        <v>0</v>
      </c>
      <c r="FH95" s="5">
        <v>0</v>
      </c>
      <c r="FI95" s="5">
        <v>0</v>
      </c>
      <c r="FJ95" s="5">
        <v>0</v>
      </c>
      <c r="FK95" s="5">
        <v>0</v>
      </c>
      <c r="FL95" s="5">
        <v>0</v>
      </c>
      <c r="FM95" s="5">
        <v>0</v>
      </c>
      <c r="FN95" s="5">
        <v>0</v>
      </c>
      <c r="FO95" s="5">
        <v>0</v>
      </c>
      <c r="FP95" s="5">
        <v>0</v>
      </c>
      <c r="FQ95" s="5">
        <v>0</v>
      </c>
      <c r="FR95" s="5">
        <v>0</v>
      </c>
      <c r="FS95" s="5">
        <v>0</v>
      </c>
      <c r="FT95" s="5">
        <v>0</v>
      </c>
      <c r="FU95" s="5" t="s">
        <v>220</v>
      </c>
      <c r="FV95" s="5" t="s">
        <v>220</v>
      </c>
      <c r="FW95" s="5" t="s">
        <v>220</v>
      </c>
      <c r="FX95" s="5" t="s">
        <v>220</v>
      </c>
      <c r="FY95" s="5" t="s">
        <v>220</v>
      </c>
      <c r="FZ95" s="5" t="s">
        <v>220</v>
      </c>
      <c r="GA95" s="5" t="s">
        <v>220</v>
      </c>
      <c r="GB95" s="5" t="s">
        <v>220</v>
      </c>
      <c r="GC95" s="5" t="s">
        <v>220</v>
      </c>
      <c r="GD95" s="5" t="s">
        <v>220</v>
      </c>
      <c r="GE95" s="5" t="s">
        <v>220</v>
      </c>
      <c r="GF95" s="5" t="s">
        <v>220</v>
      </c>
      <c r="GG95" s="5" t="s">
        <v>220</v>
      </c>
      <c r="GH95" s="5" t="s">
        <v>220</v>
      </c>
      <c r="GI95" s="5" t="s">
        <v>220</v>
      </c>
      <c r="GJ95" s="5" t="s">
        <v>220</v>
      </c>
      <c r="GK95" s="5" t="s">
        <v>220</v>
      </c>
      <c r="GL95" s="5" t="s">
        <v>220</v>
      </c>
      <c r="GM95" s="5">
        <v>25285</v>
      </c>
      <c r="GN95" s="5">
        <v>21472</v>
      </c>
      <c r="GO95" s="5">
        <v>18196</v>
      </c>
      <c r="GP95" s="5">
        <v>10060</v>
      </c>
      <c r="GQ95" s="5">
        <v>13959</v>
      </c>
      <c r="GR95" s="5">
        <v>9398</v>
      </c>
      <c r="GS95" s="5">
        <v>16731</v>
      </c>
      <c r="GT95" s="5">
        <v>8454</v>
      </c>
      <c r="GU95" s="5">
        <v>7613</v>
      </c>
      <c r="GV95" s="5">
        <v>6998</v>
      </c>
      <c r="GW95" s="5">
        <v>5329</v>
      </c>
      <c r="GX95" s="5">
        <v>5925</v>
      </c>
      <c r="GY95" s="5">
        <v>7484</v>
      </c>
      <c r="GZ95" s="5">
        <v>7594</v>
      </c>
      <c r="HA95" s="5">
        <v>4295</v>
      </c>
      <c r="HB95" s="5">
        <v>4147</v>
      </c>
      <c r="HC95" s="5">
        <v>4412</v>
      </c>
      <c r="HD95" s="5">
        <v>3922</v>
      </c>
      <c r="HE95" s="5">
        <v>4515</v>
      </c>
      <c r="HF95" s="5">
        <v>5231</v>
      </c>
      <c r="HG95" s="5">
        <v>5697</v>
      </c>
      <c r="HH95" s="5">
        <v>4234</v>
      </c>
      <c r="HI95" s="5">
        <v>5961</v>
      </c>
      <c r="HJ95" s="5">
        <v>5721</v>
      </c>
      <c r="HK95" s="5">
        <v>4795</v>
      </c>
      <c r="HL95" s="5">
        <v>5536</v>
      </c>
      <c r="HM95" s="5" t="s">
        <v>220</v>
      </c>
      <c r="HN95" s="5" t="s">
        <v>220</v>
      </c>
      <c r="HO95" s="5" t="s">
        <v>220</v>
      </c>
      <c r="HP95" s="5" t="s">
        <v>220</v>
      </c>
      <c r="HQ95" s="5" t="s">
        <v>220</v>
      </c>
      <c r="HR95" s="5" t="s">
        <v>220</v>
      </c>
      <c r="HS95" s="5">
        <v>124088</v>
      </c>
      <c r="HT95" s="5">
        <v>133875</v>
      </c>
      <c r="HU95" s="5">
        <v>125837</v>
      </c>
      <c r="HV95" s="5">
        <v>126566</v>
      </c>
      <c r="HW95" s="5">
        <v>132145</v>
      </c>
      <c r="HX95" s="5">
        <v>141721</v>
      </c>
      <c r="HY95" s="5">
        <v>129015</v>
      </c>
      <c r="HZ95" s="5">
        <v>124518</v>
      </c>
      <c r="IA95" s="5">
        <v>126738</v>
      </c>
      <c r="IB95" s="5">
        <v>123835</v>
      </c>
      <c r="IC95" s="5">
        <v>123546</v>
      </c>
      <c r="ID95" s="5">
        <v>92230</v>
      </c>
      <c r="IE95" s="5">
        <v>75843</v>
      </c>
      <c r="IF95" s="5">
        <v>70404</v>
      </c>
      <c r="IG95" s="5">
        <v>70131</v>
      </c>
      <c r="IH95" s="5">
        <v>62019</v>
      </c>
      <c r="II95" s="5">
        <v>60640</v>
      </c>
      <c r="IJ95" s="5">
        <v>58203</v>
      </c>
      <c r="IK95" s="5">
        <v>54802</v>
      </c>
      <c r="IL95" s="5">
        <v>59120</v>
      </c>
      <c r="IM95" s="5">
        <v>56673</v>
      </c>
      <c r="IN95" s="5">
        <v>54624</v>
      </c>
      <c r="IO95" s="5">
        <v>57949</v>
      </c>
      <c r="IP95" s="5">
        <v>59528</v>
      </c>
      <c r="IQ95" s="5">
        <v>58738</v>
      </c>
      <c r="IR95" s="5">
        <v>61171</v>
      </c>
      <c r="IS95" s="5" t="s">
        <v>220</v>
      </c>
      <c r="IT95" s="5" t="s">
        <v>220</v>
      </c>
      <c r="IU95" s="5" t="s">
        <v>220</v>
      </c>
      <c r="IV95" s="5" t="s">
        <v>220</v>
      </c>
      <c r="IW95" s="5" t="s">
        <v>220</v>
      </c>
      <c r="IX95" s="5" t="s">
        <v>220</v>
      </c>
      <c r="IY95" s="5">
        <v>0</v>
      </c>
      <c r="IZ95" s="5">
        <v>0</v>
      </c>
      <c r="JA95" s="5">
        <v>0</v>
      </c>
      <c r="JB95" s="5">
        <v>0</v>
      </c>
      <c r="JC95" s="5">
        <v>0</v>
      </c>
      <c r="JD95" s="5">
        <v>0</v>
      </c>
      <c r="JE95" s="5">
        <v>0</v>
      </c>
      <c r="JF95" s="5">
        <v>0</v>
      </c>
      <c r="JG95" s="5">
        <v>0</v>
      </c>
      <c r="JH95" s="5">
        <v>0</v>
      </c>
      <c r="JI95" s="5">
        <v>0</v>
      </c>
      <c r="JJ95" s="5">
        <v>0</v>
      </c>
      <c r="JK95" s="5">
        <v>0</v>
      </c>
      <c r="JL95" s="5">
        <v>0</v>
      </c>
      <c r="JM95" s="5">
        <v>0</v>
      </c>
      <c r="JN95" s="5">
        <v>0</v>
      </c>
      <c r="JO95" s="5">
        <v>0</v>
      </c>
      <c r="JP95" s="5">
        <v>0</v>
      </c>
      <c r="JQ95" s="5">
        <v>0</v>
      </c>
      <c r="JR95" s="5">
        <v>0</v>
      </c>
      <c r="JS95" s="5">
        <v>0</v>
      </c>
      <c r="JT95" s="5">
        <v>0</v>
      </c>
      <c r="JU95" s="5">
        <v>0</v>
      </c>
      <c r="JV95" s="5">
        <v>0</v>
      </c>
      <c r="JW95" s="5">
        <v>0</v>
      </c>
      <c r="JX95" s="5">
        <v>0</v>
      </c>
      <c r="JY95" s="5" t="s">
        <v>220</v>
      </c>
      <c r="JZ95" s="5" t="s">
        <v>220</v>
      </c>
      <c r="KA95" s="5" t="s">
        <v>220</v>
      </c>
      <c r="KB95" s="5" t="s">
        <v>220</v>
      </c>
      <c r="KC95" s="5" t="s">
        <v>220</v>
      </c>
      <c r="KD95" s="5" t="s">
        <v>220</v>
      </c>
      <c r="KE95" s="5">
        <v>537</v>
      </c>
      <c r="KF95" s="5">
        <v>612</v>
      </c>
      <c r="KG95" s="5">
        <v>485</v>
      </c>
      <c r="KH95" s="5">
        <v>373</v>
      </c>
      <c r="KI95" s="5">
        <v>317</v>
      </c>
      <c r="KJ95" s="5">
        <v>221</v>
      </c>
      <c r="KK95" s="5">
        <v>307</v>
      </c>
      <c r="KL95" s="5">
        <v>290</v>
      </c>
      <c r="KM95" s="5">
        <v>260</v>
      </c>
      <c r="KN95" s="5">
        <v>310</v>
      </c>
      <c r="KO95" s="5">
        <v>253</v>
      </c>
      <c r="KP95" s="5">
        <v>295</v>
      </c>
      <c r="KQ95" s="5">
        <v>247</v>
      </c>
      <c r="KR95" s="5">
        <v>254</v>
      </c>
      <c r="KS95" s="5">
        <v>270</v>
      </c>
      <c r="KT95" s="5">
        <v>237</v>
      </c>
      <c r="KU95" s="5">
        <v>224</v>
      </c>
      <c r="KV95" s="5">
        <v>134</v>
      </c>
      <c r="KW95" s="5">
        <v>306</v>
      </c>
      <c r="KX95" s="5">
        <v>319</v>
      </c>
      <c r="KY95" s="5">
        <v>286</v>
      </c>
      <c r="KZ95" s="5">
        <v>302</v>
      </c>
      <c r="LA95" s="5">
        <v>353</v>
      </c>
      <c r="LB95" s="5">
        <v>323</v>
      </c>
      <c r="LC95" s="5">
        <v>337</v>
      </c>
      <c r="LD95" s="5">
        <v>315</v>
      </c>
      <c r="LE95" s="5" t="s">
        <v>220</v>
      </c>
      <c r="LF95" s="5" t="s">
        <v>220</v>
      </c>
      <c r="LG95" s="5" t="s">
        <v>220</v>
      </c>
      <c r="LH95" s="5" t="s">
        <v>220</v>
      </c>
      <c r="LI95" s="5" t="s">
        <v>220</v>
      </c>
      <c r="LJ95" s="5" t="s">
        <v>220</v>
      </c>
      <c r="LK95" s="5">
        <v>305</v>
      </c>
      <c r="LL95" s="5">
        <v>243</v>
      </c>
      <c r="LM95" s="5">
        <v>309</v>
      </c>
      <c r="LN95" s="5">
        <v>355</v>
      </c>
      <c r="LO95" s="5">
        <v>240</v>
      </c>
      <c r="LP95" s="5">
        <v>376</v>
      </c>
      <c r="LQ95" s="5">
        <v>245</v>
      </c>
      <c r="LR95" s="5">
        <v>224</v>
      </c>
      <c r="LS95" s="5">
        <v>218</v>
      </c>
      <c r="LT95" s="5">
        <v>225</v>
      </c>
      <c r="LU95" s="5">
        <v>218</v>
      </c>
      <c r="LV95" s="5">
        <v>248</v>
      </c>
      <c r="LW95" s="5">
        <v>184</v>
      </c>
      <c r="LX95" s="5">
        <v>242</v>
      </c>
      <c r="LY95" s="5">
        <v>163</v>
      </c>
      <c r="LZ95" s="5">
        <v>146</v>
      </c>
      <c r="MA95" s="5">
        <v>142</v>
      </c>
      <c r="MB95" s="5">
        <v>93</v>
      </c>
      <c r="MC95" s="5">
        <v>62</v>
      </c>
      <c r="MD95" s="5">
        <v>122</v>
      </c>
      <c r="ME95" s="5">
        <v>100</v>
      </c>
      <c r="MF95" s="5">
        <v>106</v>
      </c>
      <c r="MG95" s="5">
        <v>165</v>
      </c>
      <c r="MH95" s="5">
        <v>141</v>
      </c>
      <c r="MI95" s="5">
        <v>193</v>
      </c>
      <c r="MJ95" s="5">
        <v>208</v>
      </c>
      <c r="MK95" s="5" t="s">
        <v>220</v>
      </c>
      <c r="ML95" s="5" t="s">
        <v>220</v>
      </c>
      <c r="MM95" s="5" t="s">
        <v>220</v>
      </c>
      <c r="MN95" s="5" t="s">
        <v>220</v>
      </c>
      <c r="MO95" s="5" t="s">
        <v>220</v>
      </c>
      <c r="MP95" s="5" t="s">
        <v>220</v>
      </c>
      <c r="MQ95" s="5">
        <v>0</v>
      </c>
      <c r="MR95" s="5">
        <v>0</v>
      </c>
      <c r="MS95" s="5">
        <v>0</v>
      </c>
      <c r="MT95" s="5">
        <v>0</v>
      </c>
      <c r="MU95" s="5">
        <v>0</v>
      </c>
      <c r="MV95" s="5">
        <v>0</v>
      </c>
      <c r="MW95" s="5">
        <v>0</v>
      </c>
      <c r="MX95" s="5">
        <v>0</v>
      </c>
      <c r="MY95" s="5">
        <v>0</v>
      </c>
      <c r="MZ95" s="5">
        <v>0</v>
      </c>
      <c r="NA95" s="5">
        <v>0</v>
      </c>
      <c r="NB95" s="5">
        <v>0</v>
      </c>
      <c r="NC95" s="5">
        <v>0</v>
      </c>
      <c r="ND95" s="5">
        <v>0</v>
      </c>
      <c r="NE95" s="5" t="s">
        <v>220</v>
      </c>
      <c r="NF95" s="5" t="s">
        <v>220</v>
      </c>
      <c r="NG95" s="5" t="s">
        <v>220</v>
      </c>
      <c r="NH95" s="5" t="s">
        <v>220</v>
      </c>
      <c r="NI95" s="5" t="s">
        <v>220</v>
      </c>
      <c r="NJ95" s="5" t="s">
        <v>220</v>
      </c>
      <c r="NK95" s="5" t="s">
        <v>220</v>
      </c>
      <c r="NL95" s="5" t="s">
        <v>220</v>
      </c>
      <c r="NM95" s="5" t="s">
        <v>220</v>
      </c>
      <c r="NN95" s="5" t="s">
        <v>220</v>
      </c>
      <c r="NO95" s="5" t="s">
        <v>220</v>
      </c>
      <c r="NP95" s="5" t="s">
        <v>220</v>
      </c>
      <c r="NQ95" s="5" t="s">
        <v>220</v>
      </c>
      <c r="NR95" s="5" t="s">
        <v>220</v>
      </c>
      <c r="NS95" s="5" t="s">
        <v>220</v>
      </c>
      <c r="NT95" s="5" t="s">
        <v>220</v>
      </c>
      <c r="NU95" s="5" t="s">
        <v>220</v>
      </c>
      <c r="NV95" s="5" t="s">
        <v>220</v>
      </c>
      <c r="NW95" s="5">
        <v>0</v>
      </c>
      <c r="NX95" s="5">
        <v>0</v>
      </c>
      <c r="NY95" s="5">
        <v>0</v>
      </c>
      <c r="NZ95" s="5">
        <v>0</v>
      </c>
      <c r="OA95" s="5">
        <v>0</v>
      </c>
      <c r="OB95" s="5">
        <v>0</v>
      </c>
      <c r="OC95" s="5">
        <v>0</v>
      </c>
      <c r="OD95" s="5">
        <v>0</v>
      </c>
      <c r="OE95" s="5">
        <v>0</v>
      </c>
      <c r="OF95" s="5">
        <v>0</v>
      </c>
      <c r="OG95" s="5">
        <v>0</v>
      </c>
      <c r="OH95" s="5">
        <v>0</v>
      </c>
      <c r="OI95" s="5">
        <v>0</v>
      </c>
      <c r="OJ95" s="5">
        <v>0</v>
      </c>
      <c r="OK95" s="5" t="s">
        <v>220</v>
      </c>
      <c r="OL95" s="5" t="s">
        <v>220</v>
      </c>
      <c r="OM95" s="5" t="s">
        <v>220</v>
      </c>
      <c r="ON95" s="5" t="s">
        <v>220</v>
      </c>
      <c r="OO95" s="5" t="s">
        <v>220</v>
      </c>
      <c r="OP95" s="5" t="s">
        <v>220</v>
      </c>
      <c r="OQ95" s="5" t="s">
        <v>220</v>
      </c>
      <c r="OR95" s="5" t="s">
        <v>220</v>
      </c>
      <c r="OS95" s="5" t="s">
        <v>220</v>
      </c>
      <c r="OT95" s="5" t="s">
        <v>220</v>
      </c>
      <c r="OU95" s="5" t="s">
        <v>220</v>
      </c>
      <c r="OV95" s="5" t="s">
        <v>220</v>
      </c>
      <c r="OW95" s="5" t="s">
        <v>220</v>
      </c>
      <c r="OX95" s="5" t="s">
        <v>220</v>
      </c>
      <c r="OY95" s="5" t="s">
        <v>220</v>
      </c>
      <c r="OZ95" s="5" t="s">
        <v>220</v>
      </c>
      <c r="PA95" s="5" t="s">
        <v>220</v>
      </c>
      <c r="PB95" s="5" t="s">
        <v>220</v>
      </c>
      <c r="PC95" s="5">
        <v>1996</v>
      </c>
      <c r="PD95" s="5">
        <v>2034</v>
      </c>
      <c r="PE95" s="5">
        <v>2238</v>
      </c>
      <c r="PF95" s="5">
        <v>2242</v>
      </c>
      <c r="PG95" s="5">
        <v>1443</v>
      </c>
      <c r="PH95" s="5">
        <v>1037</v>
      </c>
      <c r="PI95" s="5">
        <v>1470</v>
      </c>
      <c r="PJ95" s="5">
        <v>2533</v>
      </c>
      <c r="PK95" s="5">
        <v>1784</v>
      </c>
      <c r="PL95" s="5">
        <v>3071</v>
      </c>
      <c r="PM95" s="5">
        <v>1803</v>
      </c>
      <c r="PN95" s="5">
        <v>1644</v>
      </c>
      <c r="PO95" s="5">
        <v>1516</v>
      </c>
      <c r="PP95" s="5">
        <v>721</v>
      </c>
      <c r="PQ95" s="5">
        <v>1998</v>
      </c>
      <c r="PR95" s="5">
        <v>2096</v>
      </c>
      <c r="PS95" s="5">
        <v>2038</v>
      </c>
      <c r="PT95" s="5">
        <v>1875</v>
      </c>
      <c r="PU95" s="5">
        <v>2631</v>
      </c>
      <c r="PV95" s="5">
        <v>2462</v>
      </c>
      <c r="PW95" s="5">
        <v>2540</v>
      </c>
      <c r="PX95" s="5">
        <v>2748</v>
      </c>
      <c r="PY95" s="5">
        <v>2468</v>
      </c>
      <c r="PZ95" s="5">
        <v>4302</v>
      </c>
      <c r="QA95" s="5">
        <v>1951</v>
      </c>
      <c r="QB95" s="5">
        <v>1919</v>
      </c>
      <c r="QC95" s="5" t="s">
        <v>220</v>
      </c>
      <c r="QD95" s="5" t="s">
        <v>220</v>
      </c>
      <c r="QE95" s="5" t="s">
        <v>220</v>
      </c>
      <c r="QF95" s="5" t="s">
        <v>220</v>
      </c>
      <c r="QG95" s="5" t="s">
        <v>220</v>
      </c>
      <c r="QH95" s="5" t="s">
        <v>220</v>
      </c>
      <c r="QI95" s="5">
        <v>3958</v>
      </c>
      <c r="QJ95" s="5">
        <v>4262</v>
      </c>
      <c r="QK95" s="5">
        <v>2993</v>
      </c>
      <c r="QL95" s="5">
        <v>3198</v>
      </c>
      <c r="QM95" s="5">
        <v>2592</v>
      </c>
      <c r="QN95" s="5">
        <v>2656</v>
      </c>
      <c r="QO95" s="5">
        <v>3847</v>
      </c>
      <c r="QP95" s="5">
        <v>2821</v>
      </c>
      <c r="QQ95" s="5">
        <v>3274</v>
      </c>
      <c r="QR95" s="5">
        <v>-744</v>
      </c>
      <c r="QS95" s="5">
        <v>6061</v>
      </c>
      <c r="QT95" s="5">
        <v>2797</v>
      </c>
      <c r="QU95" s="5">
        <v>2121</v>
      </c>
      <c r="QV95" s="5">
        <v>2639</v>
      </c>
      <c r="QW95" s="5">
        <v>2316</v>
      </c>
      <c r="QX95" s="5">
        <v>2913</v>
      </c>
      <c r="QY95" s="5">
        <v>2239</v>
      </c>
      <c r="QZ95" s="5">
        <v>2165</v>
      </c>
      <c r="RA95" s="5">
        <v>1760</v>
      </c>
      <c r="RB95" s="5">
        <v>1454</v>
      </c>
      <c r="RC95" s="5">
        <v>1636</v>
      </c>
      <c r="RD95" s="5">
        <v>2494</v>
      </c>
      <c r="RE95" s="5">
        <v>1552</v>
      </c>
      <c r="RF95" s="5">
        <v>2263</v>
      </c>
      <c r="RG95" s="5">
        <v>2027</v>
      </c>
      <c r="RH95" s="5">
        <v>2039</v>
      </c>
      <c r="RI95" s="5" t="s">
        <v>220</v>
      </c>
      <c r="RJ95" s="5" t="s">
        <v>220</v>
      </c>
      <c r="RK95" s="5" t="s">
        <v>220</v>
      </c>
      <c r="RL95" s="5" t="s">
        <v>220</v>
      </c>
      <c r="RM95" s="5" t="s">
        <v>220</v>
      </c>
      <c r="RN95" s="5" t="s">
        <v>220</v>
      </c>
      <c r="RO95" s="5">
        <v>1387</v>
      </c>
      <c r="RP95" s="5">
        <v>1308</v>
      </c>
      <c r="RQ95" s="5">
        <v>1564</v>
      </c>
      <c r="RR95" s="5">
        <v>1488</v>
      </c>
      <c r="RS95" s="5">
        <v>1446</v>
      </c>
      <c r="RT95" s="5">
        <v>1492</v>
      </c>
      <c r="RU95" s="5">
        <v>1497</v>
      </c>
      <c r="RV95" s="5">
        <v>1553</v>
      </c>
      <c r="RW95" s="5">
        <v>1635</v>
      </c>
      <c r="RX95" s="5">
        <v>2207</v>
      </c>
      <c r="RY95" s="5">
        <v>1750</v>
      </c>
      <c r="RZ95" s="5">
        <v>1824</v>
      </c>
      <c r="SA95" s="5">
        <v>1797</v>
      </c>
      <c r="SB95" s="5">
        <v>2570</v>
      </c>
      <c r="SC95" s="5">
        <v>2013</v>
      </c>
      <c r="SD95" s="5">
        <v>1972</v>
      </c>
      <c r="SE95" s="5">
        <v>1644</v>
      </c>
      <c r="SF95" s="5">
        <v>1823</v>
      </c>
      <c r="SG95" s="5">
        <v>1654</v>
      </c>
      <c r="SH95" s="5">
        <v>1931</v>
      </c>
      <c r="SI95" s="5">
        <v>2166</v>
      </c>
      <c r="SJ95" s="5">
        <v>1808</v>
      </c>
      <c r="SK95" s="5">
        <v>1576</v>
      </c>
      <c r="SL95" s="5">
        <v>1281</v>
      </c>
      <c r="SM95" s="5">
        <v>1198</v>
      </c>
      <c r="SN95" s="5">
        <v>1244</v>
      </c>
      <c r="SO95" s="5" t="s">
        <v>220</v>
      </c>
      <c r="SP95" s="5" t="s">
        <v>220</v>
      </c>
      <c r="SQ95" s="5" t="s">
        <v>220</v>
      </c>
      <c r="SR95" s="5" t="s">
        <v>220</v>
      </c>
      <c r="SS95" s="5" t="s">
        <v>220</v>
      </c>
      <c r="ST95" s="5" t="s">
        <v>220</v>
      </c>
      <c r="SU95" s="5">
        <v>528</v>
      </c>
      <c r="SV95" s="5">
        <v>466</v>
      </c>
      <c r="SW95" s="5">
        <v>372</v>
      </c>
      <c r="SX95" s="5">
        <v>109</v>
      </c>
      <c r="SY95" s="5">
        <v>112</v>
      </c>
      <c r="SZ95" s="5">
        <v>57</v>
      </c>
      <c r="TA95" s="5">
        <v>53</v>
      </c>
      <c r="TB95" s="5">
        <v>59</v>
      </c>
      <c r="TC95" s="5">
        <v>59</v>
      </c>
      <c r="TD95" s="5">
        <v>124</v>
      </c>
      <c r="TE95" s="5">
        <v>136</v>
      </c>
      <c r="TF95" s="5">
        <v>124</v>
      </c>
      <c r="TG95" s="5">
        <v>161</v>
      </c>
      <c r="TH95" s="5">
        <v>158</v>
      </c>
      <c r="TI95" s="5">
        <v>109</v>
      </c>
      <c r="TJ95" s="5">
        <v>117</v>
      </c>
      <c r="TK95" s="5">
        <v>140</v>
      </c>
      <c r="TL95" s="5">
        <v>95</v>
      </c>
      <c r="TM95" s="5">
        <v>212</v>
      </c>
      <c r="TN95" s="5">
        <v>282</v>
      </c>
      <c r="TO95" s="5">
        <v>514</v>
      </c>
      <c r="TP95" s="5">
        <v>847</v>
      </c>
      <c r="TQ95" s="5">
        <v>766</v>
      </c>
      <c r="TR95" s="5">
        <v>718</v>
      </c>
      <c r="TS95" s="5">
        <v>508</v>
      </c>
      <c r="TT95" s="5">
        <v>418</v>
      </c>
      <c r="TU95" s="5" t="s">
        <v>220</v>
      </c>
      <c r="TV95" s="5" t="s">
        <v>220</v>
      </c>
      <c r="TW95" s="5" t="s">
        <v>220</v>
      </c>
      <c r="TX95" s="5" t="s">
        <v>220</v>
      </c>
      <c r="TY95" s="5" t="s">
        <v>220</v>
      </c>
      <c r="TZ95" s="5" t="s">
        <v>220</v>
      </c>
      <c r="UA95" s="5">
        <v>11</v>
      </c>
      <c r="UB95" s="5">
        <v>14</v>
      </c>
      <c r="UC95" s="5">
        <v>14</v>
      </c>
      <c r="UD95" s="5">
        <v>10</v>
      </c>
      <c r="UE95" s="5">
        <v>12</v>
      </c>
      <c r="UF95" s="5">
        <v>15</v>
      </c>
      <c r="UG95" s="5">
        <v>7</v>
      </c>
      <c r="UH95" s="5">
        <v>0</v>
      </c>
      <c r="UI95" s="5">
        <v>0</v>
      </c>
      <c r="UJ95" s="5">
        <v>0</v>
      </c>
      <c r="UK95" s="5">
        <v>0</v>
      </c>
      <c r="UL95" s="5">
        <v>0</v>
      </c>
      <c r="UM95" s="5">
        <v>0</v>
      </c>
      <c r="UN95" s="5">
        <v>0</v>
      </c>
      <c r="UO95" s="5">
        <v>0</v>
      </c>
      <c r="UP95" s="5">
        <v>0</v>
      </c>
      <c r="UQ95" s="5">
        <v>0</v>
      </c>
      <c r="UR95" s="5">
        <v>1</v>
      </c>
      <c r="US95" s="5">
        <v>1</v>
      </c>
      <c r="UT95" s="5">
        <v>48</v>
      </c>
      <c r="UU95" s="5">
        <v>210</v>
      </c>
      <c r="UV95" s="5">
        <v>1</v>
      </c>
      <c r="UW95" s="5">
        <v>1</v>
      </c>
      <c r="UX95" s="5">
        <v>0</v>
      </c>
      <c r="UY95" s="5">
        <v>0</v>
      </c>
      <c r="UZ95" s="5">
        <v>4</v>
      </c>
      <c r="VA95" s="5" t="s">
        <v>220</v>
      </c>
      <c r="VB95" s="5" t="s">
        <v>220</v>
      </c>
      <c r="VC95" s="5" t="s">
        <v>220</v>
      </c>
      <c r="VD95" s="5" t="s">
        <v>220</v>
      </c>
      <c r="VE95" s="5" t="s">
        <v>220</v>
      </c>
      <c r="VF95" s="5" t="s">
        <v>220</v>
      </c>
      <c r="VG95" s="5">
        <v>1335</v>
      </c>
      <c r="VH95" s="5">
        <v>1529</v>
      </c>
      <c r="VI95" s="5">
        <v>2186</v>
      </c>
      <c r="VJ95" s="5">
        <v>2210</v>
      </c>
      <c r="VK95" s="5">
        <v>2692</v>
      </c>
      <c r="VL95" s="5">
        <v>1566</v>
      </c>
      <c r="VM95" s="5">
        <v>1602</v>
      </c>
      <c r="VN95" s="5">
        <v>1958</v>
      </c>
      <c r="VO95" s="5">
        <v>1807</v>
      </c>
      <c r="VP95" s="5">
        <v>2365</v>
      </c>
      <c r="VQ95" s="5">
        <v>2384</v>
      </c>
      <c r="VR95" s="5">
        <v>2211</v>
      </c>
      <c r="VS95" s="5">
        <v>2408</v>
      </c>
      <c r="VT95" s="5">
        <v>3018</v>
      </c>
      <c r="VU95" s="5">
        <v>2497</v>
      </c>
      <c r="VV95" s="5">
        <v>2911</v>
      </c>
      <c r="VW95" s="5">
        <v>2578</v>
      </c>
      <c r="VX95" s="5">
        <v>2890</v>
      </c>
      <c r="VY95" s="5">
        <v>2634</v>
      </c>
      <c r="VZ95" s="5">
        <v>3098</v>
      </c>
      <c r="WA95" s="5">
        <v>3304</v>
      </c>
      <c r="WB95" s="5">
        <v>3223</v>
      </c>
      <c r="WC95" s="5">
        <v>3351</v>
      </c>
      <c r="WD95" s="5">
        <v>3527</v>
      </c>
      <c r="WE95" s="5">
        <v>3304</v>
      </c>
      <c r="WF95" s="5">
        <v>2824</v>
      </c>
      <c r="WG95" s="5" t="s">
        <v>220</v>
      </c>
      <c r="WH95" s="5" t="s">
        <v>220</v>
      </c>
      <c r="WI95" s="5" t="s">
        <v>220</v>
      </c>
      <c r="WJ95" s="5" t="s">
        <v>220</v>
      </c>
      <c r="WK95" s="5" t="s">
        <v>220</v>
      </c>
      <c r="WL95" s="5" t="s">
        <v>220</v>
      </c>
      <c r="WM95" s="5">
        <v>389</v>
      </c>
      <c r="WN95" s="5">
        <v>363</v>
      </c>
      <c r="WO95" s="5">
        <v>319</v>
      </c>
      <c r="WP95" s="5">
        <v>363</v>
      </c>
      <c r="WQ95" s="5">
        <v>233</v>
      </c>
      <c r="WR95" s="5">
        <v>342</v>
      </c>
      <c r="WS95" s="5">
        <v>188</v>
      </c>
      <c r="WT95" s="5">
        <v>577</v>
      </c>
      <c r="WU95" s="5">
        <v>121</v>
      </c>
      <c r="WV95" s="5">
        <v>193</v>
      </c>
      <c r="WW95" s="5">
        <v>180</v>
      </c>
      <c r="WX95" s="5">
        <v>188</v>
      </c>
      <c r="WY95" s="5">
        <v>169</v>
      </c>
      <c r="WZ95" s="5">
        <v>277</v>
      </c>
      <c r="XA95" s="5">
        <v>170</v>
      </c>
      <c r="XB95" s="5">
        <v>219</v>
      </c>
      <c r="XC95" s="5">
        <v>411</v>
      </c>
      <c r="XD95" s="5">
        <v>263</v>
      </c>
      <c r="XE95" s="5">
        <v>378</v>
      </c>
      <c r="XF95" s="5">
        <v>282</v>
      </c>
      <c r="XG95" s="5">
        <v>623</v>
      </c>
      <c r="XH95" s="5">
        <v>313</v>
      </c>
      <c r="XI95" s="5">
        <v>266</v>
      </c>
      <c r="XJ95" s="5">
        <v>231</v>
      </c>
      <c r="XK95" s="5">
        <v>180</v>
      </c>
      <c r="XL95" s="5">
        <v>258</v>
      </c>
      <c r="XM95" s="5" t="s">
        <v>220</v>
      </c>
      <c r="XN95" s="5" t="s">
        <v>220</v>
      </c>
      <c r="XO95" s="5" t="s">
        <v>220</v>
      </c>
      <c r="XP95" s="5" t="s">
        <v>220</v>
      </c>
      <c r="XQ95" s="5" t="s">
        <v>220</v>
      </c>
      <c r="XR95" s="5" t="s">
        <v>220</v>
      </c>
      <c r="XS95" s="2">
        <v>10331</v>
      </c>
      <c r="XT95" s="3" t="s">
        <v>222</v>
      </c>
      <c r="XU95" s="3" t="s">
        <v>221</v>
      </c>
      <c r="XV95" s="3" t="s">
        <v>221</v>
      </c>
      <c r="XW95" s="3" t="s">
        <v>221</v>
      </c>
      <c r="XX95" s="3" t="s">
        <v>222</v>
      </c>
      <c r="XY95" s="3" t="s">
        <v>222</v>
      </c>
      <c r="XZ95" s="3" t="s">
        <v>274</v>
      </c>
    </row>
    <row r="96" spans="1:650" x14ac:dyDescent="0.3">
      <c r="A96" s="1" t="s">
        <v>94</v>
      </c>
      <c r="B96" s="2">
        <v>4232403</v>
      </c>
      <c r="C96" s="5">
        <v>848</v>
      </c>
      <c r="D96" s="5">
        <v>0</v>
      </c>
      <c r="E96" s="5" t="s">
        <v>220</v>
      </c>
      <c r="F96" s="5" t="s">
        <v>220</v>
      </c>
      <c r="G96" s="5" t="s">
        <v>220</v>
      </c>
      <c r="H96" s="5" t="s">
        <v>220</v>
      </c>
      <c r="I96" s="5" t="s">
        <v>220</v>
      </c>
      <c r="J96" s="5" t="s">
        <v>220</v>
      </c>
      <c r="K96" s="5" t="s">
        <v>220</v>
      </c>
      <c r="L96" s="5" t="s">
        <v>220</v>
      </c>
      <c r="M96" s="5" t="s">
        <v>220</v>
      </c>
      <c r="N96" s="5" t="s">
        <v>220</v>
      </c>
      <c r="O96" s="5" t="s">
        <v>220</v>
      </c>
      <c r="P96" s="5" t="s">
        <v>220</v>
      </c>
      <c r="Q96" s="5" t="s">
        <v>220</v>
      </c>
      <c r="R96" s="5" t="s">
        <v>220</v>
      </c>
      <c r="S96" s="5" t="s">
        <v>220</v>
      </c>
      <c r="T96" s="5" t="s">
        <v>220</v>
      </c>
      <c r="U96" s="5" t="s">
        <v>220</v>
      </c>
      <c r="V96" s="5" t="s">
        <v>220</v>
      </c>
      <c r="W96" s="5" t="s">
        <v>220</v>
      </c>
      <c r="X96" s="5" t="s">
        <v>220</v>
      </c>
      <c r="Y96" s="5" t="s">
        <v>220</v>
      </c>
      <c r="Z96" s="5" t="s">
        <v>220</v>
      </c>
      <c r="AA96" s="5" t="s">
        <v>220</v>
      </c>
      <c r="AB96" s="5" t="s">
        <v>220</v>
      </c>
      <c r="AC96" s="5" t="s">
        <v>220</v>
      </c>
      <c r="AD96" s="5" t="s">
        <v>220</v>
      </c>
      <c r="AE96" s="5" t="s">
        <v>220</v>
      </c>
      <c r="AF96" s="5" t="s">
        <v>220</v>
      </c>
      <c r="AG96" s="5" t="s">
        <v>220</v>
      </c>
      <c r="AH96" s="5" t="s">
        <v>220</v>
      </c>
      <c r="AI96" s="5">
        <v>0</v>
      </c>
      <c r="AJ96" s="5">
        <v>0</v>
      </c>
      <c r="AK96" s="5" t="s">
        <v>220</v>
      </c>
      <c r="AL96" s="5" t="s">
        <v>220</v>
      </c>
      <c r="AM96" s="5" t="s">
        <v>220</v>
      </c>
      <c r="AN96" s="5" t="s">
        <v>220</v>
      </c>
      <c r="AO96" s="5" t="s">
        <v>220</v>
      </c>
      <c r="AP96" s="5" t="s">
        <v>220</v>
      </c>
      <c r="AQ96" s="5" t="s">
        <v>220</v>
      </c>
      <c r="AR96" s="5" t="s">
        <v>220</v>
      </c>
      <c r="AS96" s="5" t="s">
        <v>220</v>
      </c>
      <c r="AT96" s="5" t="s">
        <v>220</v>
      </c>
      <c r="AU96" s="5" t="s">
        <v>220</v>
      </c>
      <c r="AV96" s="5" t="s">
        <v>220</v>
      </c>
      <c r="AW96" s="5" t="s">
        <v>220</v>
      </c>
      <c r="AX96" s="5" t="s">
        <v>220</v>
      </c>
      <c r="AY96" s="5" t="s">
        <v>220</v>
      </c>
      <c r="AZ96" s="5" t="s">
        <v>220</v>
      </c>
      <c r="BA96" s="5" t="s">
        <v>220</v>
      </c>
      <c r="BB96" s="5" t="s">
        <v>220</v>
      </c>
      <c r="BC96" s="5" t="s">
        <v>220</v>
      </c>
      <c r="BD96" s="5" t="s">
        <v>220</v>
      </c>
      <c r="BE96" s="5" t="s">
        <v>220</v>
      </c>
      <c r="BF96" s="5" t="s">
        <v>220</v>
      </c>
      <c r="BG96" s="5" t="s">
        <v>220</v>
      </c>
      <c r="BH96" s="5" t="s">
        <v>220</v>
      </c>
      <c r="BI96" s="5" t="s">
        <v>220</v>
      </c>
      <c r="BJ96" s="5" t="s">
        <v>220</v>
      </c>
      <c r="BK96" s="5" t="s">
        <v>220</v>
      </c>
      <c r="BL96" s="5" t="s">
        <v>220</v>
      </c>
      <c r="BM96" s="5" t="s">
        <v>220</v>
      </c>
      <c r="BN96" s="5" t="s">
        <v>220</v>
      </c>
      <c r="BO96" s="5">
        <v>0</v>
      </c>
      <c r="BP96" s="5">
        <v>0</v>
      </c>
      <c r="BQ96" s="5" t="s">
        <v>220</v>
      </c>
      <c r="BR96" s="5" t="s">
        <v>220</v>
      </c>
      <c r="BS96" s="5" t="s">
        <v>220</v>
      </c>
      <c r="BT96" s="5" t="s">
        <v>220</v>
      </c>
      <c r="BU96" s="5" t="s">
        <v>220</v>
      </c>
      <c r="BV96" s="5" t="s">
        <v>220</v>
      </c>
      <c r="BW96" s="5" t="s">
        <v>220</v>
      </c>
      <c r="BX96" s="5" t="s">
        <v>220</v>
      </c>
      <c r="BY96" s="5" t="s">
        <v>220</v>
      </c>
      <c r="BZ96" s="5" t="s">
        <v>220</v>
      </c>
      <c r="CA96" s="5" t="s">
        <v>220</v>
      </c>
      <c r="CB96" s="5" t="s">
        <v>220</v>
      </c>
      <c r="CC96" s="5" t="s">
        <v>220</v>
      </c>
      <c r="CD96" s="5" t="s">
        <v>220</v>
      </c>
      <c r="CE96" s="5" t="s">
        <v>220</v>
      </c>
      <c r="CF96" s="5" t="s">
        <v>220</v>
      </c>
      <c r="CG96" s="5" t="s">
        <v>220</v>
      </c>
      <c r="CH96" s="5" t="s">
        <v>220</v>
      </c>
      <c r="CI96" s="5" t="s">
        <v>220</v>
      </c>
      <c r="CJ96" s="5" t="s">
        <v>220</v>
      </c>
      <c r="CK96" s="5" t="s">
        <v>220</v>
      </c>
      <c r="CL96" s="5" t="s">
        <v>220</v>
      </c>
      <c r="CM96" s="5" t="s">
        <v>220</v>
      </c>
      <c r="CN96" s="5" t="s">
        <v>220</v>
      </c>
      <c r="CO96" s="5" t="s">
        <v>220</v>
      </c>
      <c r="CP96" s="5" t="s">
        <v>220</v>
      </c>
      <c r="CQ96" s="5" t="s">
        <v>220</v>
      </c>
      <c r="CR96" s="5" t="s">
        <v>220</v>
      </c>
      <c r="CS96" s="5" t="s">
        <v>220</v>
      </c>
      <c r="CT96" s="5" t="s">
        <v>220</v>
      </c>
      <c r="CU96" s="5">
        <v>22964</v>
      </c>
      <c r="CV96" s="5">
        <v>22440</v>
      </c>
      <c r="CW96" s="5" t="s">
        <v>220</v>
      </c>
      <c r="CX96" s="5" t="s">
        <v>220</v>
      </c>
      <c r="CY96" s="5" t="s">
        <v>220</v>
      </c>
      <c r="CZ96" s="5" t="s">
        <v>220</v>
      </c>
      <c r="DA96" s="5" t="s">
        <v>220</v>
      </c>
      <c r="DB96" s="5" t="s">
        <v>220</v>
      </c>
      <c r="DC96" s="5" t="s">
        <v>220</v>
      </c>
      <c r="DD96" s="5" t="s">
        <v>220</v>
      </c>
      <c r="DE96" s="5" t="s">
        <v>220</v>
      </c>
      <c r="DF96" s="5" t="s">
        <v>220</v>
      </c>
      <c r="DG96" s="5" t="s">
        <v>220</v>
      </c>
      <c r="DH96" s="5" t="s">
        <v>220</v>
      </c>
      <c r="DI96" s="5" t="s">
        <v>220</v>
      </c>
      <c r="DJ96" s="5" t="s">
        <v>220</v>
      </c>
      <c r="DK96" s="5" t="s">
        <v>220</v>
      </c>
      <c r="DL96" s="5" t="s">
        <v>220</v>
      </c>
      <c r="DM96" s="5" t="s">
        <v>220</v>
      </c>
      <c r="DN96" s="5" t="s">
        <v>220</v>
      </c>
      <c r="DO96" s="5" t="s">
        <v>220</v>
      </c>
      <c r="DP96" s="5" t="s">
        <v>220</v>
      </c>
      <c r="DQ96" s="5" t="s">
        <v>220</v>
      </c>
      <c r="DR96" s="5" t="s">
        <v>220</v>
      </c>
      <c r="DS96" s="5" t="s">
        <v>220</v>
      </c>
      <c r="DT96" s="5" t="s">
        <v>220</v>
      </c>
      <c r="DU96" s="5" t="s">
        <v>220</v>
      </c>
      <c r="DV96" s="5" t="s">
        <v>220</v>
      </c>
      <c r="DW96" s="5" t="s">
        <v>220</v>
      </c>
      <c r="DX96" s="5" t="s">
        <v>220</v>
      </c>
      <c r="DY96" s="5" t="s">
        <v>220</v>
      </c>
      <c r="DZ96" s="5" t="s">
        <v>220</v>
      </c>
      <c r="EA96" s="5">
        <v>8216</v>
      </c>
      <c r="EB96" s="5">
        <v>51</v>
      </c>
      <c r="EC96" s="5" t="s">
        <v>220</v>
      </c>
      <c r="ED96" s="5" t="s">
        <v>220</v>
      </c>
      <c r="EE96" s="5" t="s">
        <v>220</v>
      </c>
      <c r="EF96" s="5" t="s">
        <v>220</v>
      </c>
      <c r="EG96" s="5" t="s">
        <v>220</v>
      </c>
      <c r="EH96" s="5" t="s">
        <v>220</v>
      </c>
      <c r="EI96" s="5" t="s">
        <v>220</v>
      </c>
      <c r="EJ96" s="5" t="s">
        <v>220</v>
      </c>
      <c r="EK96" s="5" t="s">
        <v>220</v>
      </c>
      <c r="EL96" s="5" t="s">
        <v>220</v>
      </c>
      <c r="EM96" s="5" t="s">
        <v>220</v>
      </c>
      <c r="EN96" s="5" t="s">
        <v>220</v>
      </c>
      <c r="EO96" s="5" t="s">
        <v>220</v>
      </c>
      <c r="EP96" s="5" t="s">
        <v>220</v>
      </c>
      <c r="EQ96" s="5" t="s">
        <v>220</v>
      </c>
      <c r="ER96" s="5" t="s">
        <v>220</v>
      </c>
      <c r="ES96" s="5" t="s">
        <v>220</v>
      </c>
      <c r="ET96" s="5" t="s">
        <v>220</v>
      </c>
      <c r="EU96" s="5" t="s">
        <v>220</v>
      </c>
      <c r="EV96" s="5" t="s">
        <v>220</v>
      </c>
      <c r="EW96" s="5" t="s">
        <v>220</v>
      </c>
      <c r="EX96" s="5" t="s">
        <v>220</v>
      </c>
      <c r="EY96" s="5" t="s">
        <v>220</v>
      </c>
      <c r="EZ96" s="5" t="s">
        <v>220</v>
      </c>
      <c r="FA96" s="5" t="s">
        <v>220</v>
      </c>
      <c r="FB96" s="5" t="s">
        <v>220</v>
      </c>
      <c r="FC96" s="5" t="s">
        <v>220</v>
      </c>
      <c r="FD96" s="5" t="s">
        <v>220</v>
      </c>
      <c r="FE96" s="5" t="s">
        <v>220</v>
      </c>
      <c r="FF96" s="5" t="s">
        <v>220</v>
      </c>
      <c r="FG96" s="5">
        <v>0</v>
      </c>
      <c r="FH96" s="5">
        <v>0</v>
      </c>
      <c r="FI96" s="5" t="s">
        <v>220</v>
      </c>
      <c r="FJ96" s="5" t="s">
        <v>220</v>
      </c>
      <c r="FK96" s="5" t="s">
        <v>220</v>
      </c>
      <c r="FL96" s="5" t="s">
        <v>220</v>
      </c>
      <c r="FM96" s="5" t="s">
        <v>220</v>
      </c>
      <c r="FN96" s="5" t="s">
        <v>220</v>
      </c>
      <c r="FO96" s="5" t="s">
        <v>220</v>
      </c>
      <c r="FP96" s="5" t="s">
        <v>220</v>
      </c>
      <c r="FQ96" s="5" t="s">
        <v>220</v>
      </c>
      <c r="FR96" s="5" t="s">
        <v>220</v>
      </c>
      <c r="FS96" s="5" t="s">
        <v>220</v>
      </c>
      <c r="FT96" s="5" t="s">
        <v>220</v>
      </c>
      <c r="FU96" s="5" t="s">
        <v>220</v>
      </c>
      <c r="FV96" s="5" t="s">
        <v>220</v>
      </c>
      <c r="FW96" s="5" t="s">
        <v>220</v>
      </c>
      <c r="FX96" s="5" t="s">
        <v>220</v>
      </c>
      <c r="FY96" s="5" t="s">
        <v>220</v>
      </c>
      <c r="FZ96" s="5" t="s">
        <v>220</v>
      </c>
      <c r="GA96" s="5" t="s">
        <v>220</v>
      </c>
      <c r="GB96" s="5" t="s">
        <v>220</v>
      </c>
      <c r="GC96" s="5" t="s">
        <v>220</v>
      </c>
      <c r="GD96" s="5" t="s">
        <v>220</v>
      </c>
      <c r="GE96" s="5" t="s">
        <v>220</v>
      </c>
      <c r="GF96" s="5" t="s">
        <v>220</v>
      </c>
      <c r="GG96" s="5" t="s">
        <v>220</v>
      </c>
      <c r="GH96" s="5" t="s">
        <v>220</v>
      </c>
      <c r="GI96" s="5" t="s">
        <v>220</v>
      </c>
      <c r="GJ96" s="5" t="s">
        <v>220</v>
      </c>
      <c r="GK96" s="5" t="s">
        <v>220</v>
      </c>
      <c r="GL96" s="5" t="s">
        <v>220</v>
      </c>
      <c r="GM96" s="5">
        <v>32028</v>
      </c>
      <c r="GN96" s="5">
        <v>22490</v>
      </c>
      <c r="GO96" s="5" t="s">
        <v>220</v>
      </c>
      <c r="GP96" s="5" t="s">
        <v>220</v>
      </c>
      <c r="GQ96" s="5" t="s">
        <v>220</v>
      </c>
      <c r="GR96" s="5" t="s">
        <v>220</v>
      </c>
      <c r="GS96" s="5" t="s">
        <v>220</v>
      </c>
      <c r="GT96" s="5" t="s">
        <v>220</v>
      </c>
      <c r="GU96" s="5" t="s">
        <v>220</v>
      </c>
      <c r="GV96" s="5" t="s">
        <v>220</v>
      </c>
      <c r="GW96" s="5" t="s">
        <v>220</v>
      </c>
      <c r="GX96" s="5" t="s">
        <v>220</v>
      </c>
      <c r="GY96" s="5" t="s">
        <v>220</v>
      </c>
      <c r="GZ96" s="5" t="s">
        <v>220</v>
      </c>
      <c r="HA96" s="5" t="s">
        <v>220</v>
      </c>
      <c r="HB96" s="5" t="s">
        <v>220</v>
      </c>
      <c r="HC96" s="5" t="s">
        <v>220</v>
      </c>
      <c r="HD96" s="5" t="s">
        <v>220</v>
      </c>
      <c r="HE96" s="5" t="s">
        <v>220</v>
      </c>
      <c r="HF96" s="5" t="s">
        <v>220</v>
      </c>
      <c r="HG96" s="5" t="s">
        <v>220</v>
      </c>
      <c r="HH96" s="5" t="s">
        <v>220</v>
      </c>
      <c r="HI96" s="5" t="s">
        <v>220</v>
      </c>
      <c r="HJ96" s="5" t="s">
        <v>220</v>
      </c>
      <c r="HK96" s="5" t="s">
        <v>220</v>
      </c>
      <c r="HL96" s="5" t="s">
        <v>220</v>
      </c>
      <c r="HM96" s="5" t="s">
        <v>220</v>
      </c>
      <c r="HN96" s="5" t="s">
        <v>220</v>
      </c>
      <c r="HO96" s="5" t="s">
        <v>220</v>
      </c>
      <c r="HP96" s="5" t="s">
        <v>220</v>
      </c>
      <c r="HQ96" s="5" t="s">
        <v>220</v>
      </c>
      <c r="HR96" s="5" t="s">
        <v>220</v>
      </c>
      <c r="HS96" s="5">
        <v>20771</v>
      </c>
      <c r="HT96" s="5">
        <v>22543</v>
      </c>
      <c r="HU96" s="5" t="s">
        <v>220</v>
      </c>
      <c r="HV96" s="5" t="s">
        <v>220</v>
      </c>
      <c r="HW96" s="5" t="s">
        <v>220</v>
      </c>
      <c r="HX96" s="5" t="s">
        <v>220</v>
      </c>
      <c r="HY96" s="5" t="s">
        <v>220</v>
      </c>
      <c r="HZ96" s="5" t="s">
        <v>220</v>
      </c>
      <c r="IA96" s="5" t="s">
        <v>220</v>
      </c>
      <c r="IB96" s="5" t="s">
        <v>220</v>
      </c>
      <c r="IC96" s="5" t="s">
        <v>220</v>
      </c>
      <c r="ID96" s="5" t="s">
        <v>220</v>
      </c>
      <c r="IE96" s="5" t="s">
        <v>220</v>
      </c>
      <c r="IF96" s="5" t="s">
        <v>220</v>
      </c>
      <c r="IG96" s="5" t="s">
        <v>220</v>
      </c>
      <c r="IH96" s="5" t="s">
        <v>220</v>
      </c>
      <c r="II96" s="5" t="s">
        <v>220</v>
      </c>
      <c r="IJ96" s="5" t="s">
        <v>220</v>
      </c>
      <c r="IK96" s="5" t="s">
        <v>220</v>
      </c>
      <c r="IL96" s="5" t="s">
        <v>220</v>
      </c>
      <c r="IM96" s="5" t="s">
        <v>220</v>
      </c>
      <c r="IN96" s="5" t="s">
        <v>220</v>
      </c>
      <c r="IO96" s="5" t="s">
        <v>220</v>
      </c>
      <c r="IP96" s="5" t="s">
        <v>220</v>
      </c>
      <c r="IQ96" s="5" t="s">
        <v>220</v>
      </c>
      <c r="IR96" s="5" t="s">
        <v>220</v>
      </c>
      <c r="IS96" s="5" t="s">
        <v>220</v>
      </c>
      <c r="IT96" s="5" t="s">
        <v>220</v>
      </c>
      <c r="IU96" s="5" t="s">
        <v>220</v>
      </c>
      <c r="IV96" s="5" t="s">
        <v>220</v>
      </c>
      <c r="IW96" s="5" t="s">
        <v>220</v>
      </c>
      <c r="IX96" s="5" t="s">
        <v>220</v>
      </c>
      <c r="IY96" s="5">
        <v>665</v>
      </c>
      <c r="IZ96" s="5">
        <v>671</v>
      </c>
      <c r="JA96" s="5" t="s">
        <v>220</v>
      </c>
      <c r="JB96" s="5" t="s">
        <v>220</v>
      </c>
      <c r="JC96" s="5" t="s">
        <v>220</v>
      </c>
      <c r="JD96" s="5" t="s">
        <v>220</v>
      </c>
      <c r="JE96" s="5" t="s">
        <v>220</v>
      </c>
      <c r="JF96" s="5" t="s">
        <v>220</v>
      </c>
      <c r="JG96" s="5" t="s">
        <v>220</v>
      </c>
      <c r="JH96" s="5" t="s">
        <v>220</v>
      </c>
      <c r="JI96" s="5" t="s">
        <v>220</v>
      </c>
      <c r="JJ96" s="5" t="s">
        <v>220</v>
      </c>
      <c r="JK96" s="5" t="s">
        <v>220</v>
      </c>
      <c r="JL96" s="5" t="s">
        <v>220</v>
      </c>
      <c r="JM96" s="5" t="s">
        <v>220</v>
      </c>
      <c r="JN96" s="5" t="s">
        <v>220</v>
      </c>
      <c r="JO96" s="5" t="s">
        <v>220</v>
      </c>
      <c r="JP96" s="5" t="s">
        <v>220</v>
      </c>
      <c r="JQ96" s="5" t="s">
        <v>220</v>
      </c>
      <c r="JR96" s="5" t="s">
        <v>220</v>
      </c>
      <c r="JS96" s="5" t="s">
        <v>220</v>
      </c>
      <c r="JT96" s="5" t="s">
        <v>220</v>
      </c>
      <c r="JU96" s="5" t="s">
        <v>220</v>
      </c>
      <c r="JV96" s="5" t="s">
        <v>220</v>
      </c>
      <c r="JW96" s="5" t="s">
        <v>220</v>
      </c>
      <c r="JX96" s="5" t="s">
        <v>220</v>
      </c>
      <c r="JY96" s="5" t="s">
        <v>220</v>
      </c>
      <c r="JZ96" s="5" t="s">
        <v>220</v>
      </c>
      <c r="KA96" s="5" t="s">
        <v>220</v>
      </c>
      <c r="KB96" s="5" t="s">
        <v>220</v>
      </c>
      <c r="KC96" s="5" t="s">
        <v>220</v>
      </c>
      <c r="KD96" s="5" t="s">
        <v>220</v>
      </c>
      <c r="KE96" s="5">
        <v>0</v>
      </c>
      <c r="KF96" s="5">
        <v>0</v>
      </c>
      <c r="KG96" s="5" t="s">
        <v>220</v>
      </c>
      <c r="KH96" s="5" t="s">
        <v>220</v>
      </c>
      <c r="KI96" s="5" t="s">
        <v>220</v>
      </c>
      <c r="KJ96" s="5" t="s">
        <v>220</v>
      </c>
      <c r="KK96" s="5" t="s">
        <v>220</v>
      </c>
      <c r="KL96" s="5" t="s">
        <v>220</v>
      </c>
      <c r="KM96" s="5" t="s">
        <v>220</v>
      </c>
      <c r="KN96" s="5" t="s">
        <v>220</v>
      </c>
      <c r="KO96" s="5" t="s">
        <v>220</v>
      </c>
      <c r="KP96" s="5" t="s">
        <v>220</v>
      </c>
      <c r="KQ96" s="5" t="s">
        <v>220</v>
      </c>
      <c r="KR96" s="5" t="s">
        <v>220</v>
      </c>
      <c r="KS96" s="5" t="s">
        <v>220</v>
      </c>
      <c r="KT96" s="5" t="s">
        <v>220</v>
      </c>
      <c r="KU96" s="5" t="s">
        <v>220</v>
      </c>
      <c r="KV96" s="5" t="s">
        <v>220</v>
      </c>
      <c r="KW96" s="5" t="s">
        <v>220</v>
      </c>
      <c r="KX96" s="5" t="s">
        <v>220</v>
      </c>
      <c r="KY96" s="5" t="s">
        <v>220</v>
      </c>
      <c r="KZ96" s="5" t="s">
        <v>220</v>
      </c>
      <c r="LA96" s="5" t="s">
        <v>220</v>
      </c>
      <c r="LB96" s="5" t="s">
        <v>220</v>
      </c>
      <c r="LC96" s="5" t="s">
        <v>220</v>
      </c>
      <c r="LD96" s="5" t="s">
        <v>220</v>
      </c>
      <c r="LE96" s="5" t="s">
        <v>220</v>
      </c>
      <c r="LF96" s="5" t="s">
        <v>220</v>
      </c>
      <c r="LG96" s="5" t="s">
        <v>220</v>
      </c>
      <c r="LH96" s="5" t="s">
        <v>220</v>
      </c>
      <c r="LI96" s="5" t="s">
        <v>220</v>
      </c>
      <c r="LJ96" s="5" t="s">
        <v>220</v>
      </c>
      <c r="LK96" s="5">
        <v>0</v>
      </c>
      <c r="LL96" s="5">
        <v>0</v>
      </c>
      <c r="LM96" s="5" t="s">
        <v>220</v>
      </c>
      <c r="LN96" s="5" t="s">
        <v>220</v>
      </c>
      <c r="LO96" s="5" t="s">
        <v>220</v>
      </c>
      <c r="LP96" s="5" t="s">
        <v>220</v>
      </c>
      <c r="LQ96" s="5" t="s">
        <v>220</v>
      </c>
      <c r="LR96" s="5" t="s">
        <v>220</v>
      </c>
      <c r="LS96" s="5" t="s">
        <v>220</v>
      </c>
      <c r="LT96" s="5" t="s">
        <v>220</v>
      </c>
      <c r="LU96" s="5" t="s">
        <v>220</v>
      </c>
      <c r="LV96" s="5" t="s">
        <v>220</v>
      </c>
      <c r="LW96" s="5" t="s">
        <v>220</v>
      </c>
      <c r="LX96" s="5" t="s">
        <v>220</v>
      </c>
      <c r="LY96" s="5" t="s">
        <v>220</v>
      </c>
      <c r="LZ96" s="5" t="s">
        <v>220</v>
      </c>
      <c r="MA96" s="5" t="s">
        <v>220</v>
      </c>
      <c r="MB96" s="5" t="s">
        <v>220</v>
      </c>
      <c r="MC96" s="5" t="s">
        <v>220</v>
      </c>
      <c r="MD96" s="5" t="s">
        <v>220</v>
      </c>
      <c r="ME96" s="5" t="s">
        <v>220</v>
      </c>
      <c r="MF96" s="5" t="s">
        <v>220</v>
      </c>
      <c r="MG96" s="5" t="s">
        <v>220</v>
      </c>
      <c r="MH96" s="5" t="s">
        <v>220</v>
      </c>
      <c r="MI96" s="5" t="s">
        <v>220</v>
      </c>
      <c r="MJ96" s="5" t="s">
        <v>220</v>
      </c>
      <c r="MK96" s="5" t="s">
        <v>220</v>
      </c>
      <c r="ML96" s="5" t="s">
        <v>220</v>
      </c>
      <c r="MM96" s="5" t="s">
        <v>220</v>
      </c>
      <c r="MN96" s="5" t="s">
        <v>220</v>
      </c>
      <c r="MO96" s="5" t="s">
        <v>220</v>
      </c>
      <c r="MP96" s="5" t="s">
        <v>220</v>
      </c>
      <c r="MQ96" s="5">
        <v>0</v>
      </c>
      <c r="MR96" s="5">
        <v>0</v>
      </c>
      <c r="MS96" s="5" t="s">
        <v>220</v>
      </c>
      <c r="MT96" s="5" t="s">
        <v>220</v>
      </c>
      <c r="MU96" s="5" t="s">
        <v>220</v>
      </c>
      <c r="MV96" s="5" t="s">
        <v>220</v>
      </c>
      <c r="MW96" s="5" t="s">
        <v>220</v>
      </c>
      <c r="MX96" s="5" t="s">
        <v>220</v>
      </c>
      <c r="MY96" s="5" t="s">
        <v>220</v>
      </c>
      <c r="MZ96" s="5" t="s">
        <v>220</v>
      </c>
      <c r="NA96" s="5" t="s">
        <v>220</v>
      </c>
      <c r="NB96" s="5" t="s">
        <v>220</v>
      </c>
      <c r="NC96" s="5" t="s">
        <v>220</v>
      </c>
      <c r="ND96" s="5" t="s">
        <v>220</v>
      </c>
      <c r="NE96" s="5" t="s">
        <v>220</v>
      </c>
      <c r="NF96" s="5" t="s">
        <v>220</v>
      </c>
      <c r="NG96" s="5" t="s">
        <v>220</v>
      </c>
      <c r="NH96" s="5" t="s">
        <v>220</v>
      </c>
      <c r="NI96" s="5" t="s">
        <v>220</v>
      </c>
      <c r="NJ96" s="5" t="s">
        <v>220</v>
      </c>
      <c r="NK96" s="5" t="s">
        <v>220</v>
      </c>
      <c r="NL96" s="5" t="s">
        <v>220</v>
      </c>
      <c r="NM96" s="5" t="s">
        <v>220</v>
      </c>
      <c r="NN96" s="5" t="s">
        <v>220</v>
      </c>
      <c r="NO96" s="5" t="s">
        <v>220</v>
      </c>
      <c r="NP96" s="5" t="s">
        <v>220</v>
      </c>
      <c r="NQ96" s="5" t="s">
        <v>220</v>
      </c>
      <c r="NR96" s="5" t="s">
        <v>220</v>
      </c>
      <c r="NS96" s="5" t="s">
        <v>220</v>
      </c>
      <c r="NT96" s="5" t="s">
        <v>220</v>
      </c>
      <c r="NU96" s="5" t="s">
        <v>220</v>
      </c>
      <c r="NV96" s="5" t="s">
        <v>220</v>
      </c>
      <c r="NW96" s="5">
        <v>0</v>
      </c>
      <c r="NX96" s="5">
        <v>0</v>
      </c>
      <c r="NY96" s="5" t="s">
        <v>220</v>
      </c>
      <c r="NZ96" s="5" t="s">
        <v>220</v>
      </c>
      <c r="OA96" s="5" t="s">
        <v>220</v>
      </c>
      <c r="OB96" s="5" t="s">
        <v>220</v>
      </c>
      <c r="OC96" s="5" t="s">
        <v>220</v>
      </c>
      <c r="OD96" s="5" t="s">
        <v>220</v>
      </c>
      <c r="OE96" s="5" t="s">
        <v>220</v>
      </c>
      <c r="OF96" s="5" t="s">
        <v>220</v>
      </c>
      <c r="OG96" s="5" t="s">
        <v>220</v>
      </c>
      <c r="OH96" s="5" t="s">
        <v>220</v>
      </c>
      <c r="OI96" s="5" t="s">
        <v>220</v>
      </c>
      <c r="OJ96" s="5" t="s">
        <v>220</v>
      </c>
      <c r="OK96" s="5" t="s">
        <v>220</v>
      </c>
      <c r="OL96" s="5" t="s">
        <v>220</v>
      </c>
      <c r="OM96" s="5" t="s">
        <v>220</v>
      </c>
      <c r="ON96" s="5" t="s">
        <v>220</v>
      </c>
      <c r="OO96" s="5" t="s">
        <v>220</v>
      </c>
      <c r="OP96" s="5" t="s">
        <v>220</v>
      </c>
      <c r="OQ96" s="5" t="s">
        <v>220</v>
      </c>
      <c r="OR96" s="5" t="s">
        <v>220</v>
      </c>
      <c r="OS96" s="5" t="s">
        <v>220</v>
      </c>
      <c r="OT96" s="5" t="s">
        <v>220</v>
      </c>
      <c r="OU96" s="5" t="s">
        <v>220</v>
      </c>
      <c r="OV96" s="5" t="s">
        <v>220</v>
      </c>
      <c r="OW96" s="5" t="s">
        <v>220</v>
      </c>
      <c r="OX96" s="5" t="s">
        <v>220</v>
      </c>
      <c r="OY96" s="5" t="s">
        <v>220</v>
      </c>
      <c r="OZ96" s="5" t="s">
        <v>220</v>
      </c>
      <c r="PA96" s="5" t="s">
        <v>220</v>
      </c>
      <c r="PB96" s="5" t="s">
        <v>220</v>
      </c>
      <c r="PC96" s="5">
        <v>2977</v>
      </c>
      <c r="PD96" s="5">
        <v>3247</v>
      </c>
      <c r="PE96" s="5" t="s">
        <v>220</v>
      </c>
      <c r="PF96" s="5" t="s">
        <v>220</v>
      </c>
      <c r="PG96" s="5" t="s">
        <v>220</v>
      </c>
      <c r="PH96" s="5" t="s">
        <v>220</v>
      </c>
      <c r="PI96" s="5" t="s">
        <v>220</v>
      </c>
      <c r="PJ96" s="5" t="s">
        <v>220</v>
      </c>
      <c r="PK96" s="5" t="s">
        <v>220</v>
      </c>
      <c r="PL96" s="5" t="s">
        <v>220</v>
      </c>
      <c r="PM96" s="5" t="s">
        <v>220</v>
      </c>
      <c r="PN96" s="5" t="s">
        <v>220</v>
      </c>
      <c r="PO96" s="5" t="s">
        <v>220</v>
      </c>
      <c r="PP96" s="5" t="s">
        <v>220</v>
      </c>
      <c r="PQ96" s="5" t="s">
        <v>220</v>
      </c>
      <c r="PR96" s="5" t="s">
        <v>220</v>
      </c>
      <c r="PS96" s="5" t="s">
        <v>220</v>
      </c>
      <c r="PT96" s="5" t="s">
        <v>220</v>
      </c>
      <c r="PU96" s="5" t="s">
        <v>220</v>
      </c>
      <c r="PV96" s="5" t="s">
        <v>220</v>
      </c>
      <c r="PW96" s="5" t="s">
        <v>220</v>
      </c>
      <c r="PX96" s="5" t="s">
        <v>220</v>
      </c>
      <c r="PY96" s="5" t="s">
        <v>220</v>
      </c>
      <c r="PZ96" s="5" t="s">
        <v>220</v>
      </c>
      <c r="QA96" s="5" t="s">
        <v>220</v>
      </c>
      <c r="QB96" s="5" t="s">
        <v>220</v>
      </c>
      <c r="QC96" s="5" t="s">
        <v>220</v>
      </c>
      <c r="QD96" s="5" t="s">
        <v>220</v>
      </c>
      <c r="QE96" s="5" t="s">
        <v>220</v>
      </c>
      <c r="QF96" s="5" t="s">
        <v>220</v>
      </c>
      <c r="QG96" s="5" t="s">
        <v>220</v>
      </c>
      <c r="QH96" s="5" t="s">
        <v>220</v>
      </c>
      <c r="QI96" s="5">
        <v>3198</v>
      </c>
      <c r="QJ96" s="5">
        <v>2007</v>
      </c>
      <c r="QK96" s="5" t="s">
        <v>220</v>
      </c>
      <c r="QL96" s="5" t="s">
        <v>220</v>
      </c>
      <c r="QM96" s="5" t="s">
        <v>220</v>
      </c>
      <c r="QN96" s="5" t="s">
        <v>220</v>
      </c>
      <c r="QO96" s="5" t="s">
        <v>220</v>
      </c>
      <c r="QP96" s="5" t="s">
        <v>220</v>
      </c>
      <c r="QQ96" s="5" t="s">
        <v>220</v>
      </c>
      <c r="QR96" s="5" t="s">
        <v>220</v>
      </c>
      <c r="QS96" s="5" t="s">
        <v>220</v>
      </c>
      <c r="QT96" s="5" t="s">
        <v>220</v>
      </c>
      <c r="QU96" s="5" t="s">
        <v>220</v>
      </c>
      <c r="QV96" s="5" t="s">
        <v>220</v>
      </c>
      <c r="QW96" s="5" t="s">
        <v>220</v>
      </c>
      <c r="QX96" s="5" t="s">
        <v>220</v>
      </c>
      <c r="QY96" s="5" t="s">
        <v>220</v>
      </c>
      <c r="QZ96" s="5" t="s">
        <v>220</v>
      </c>
      <c r="RA96" s="5" t="s">
        <v>220</v>
      </c>
      <c r="RB96" s="5" t="s">
        <v>220</v>
      </c>
      <c r="RC96" s="5" t="s">
        <v>220</v>
      </c>
      <c r="RD96" s="5" t="s">
        <v>220</v>
      </c>
      <c r="RE96" s="5" t="s">
        <v>220</v>
      </c>
      <c r="RF96" s="5" t="s">
        <v>220</v>
      </c>
      <c r="RG96" s="5" t="s">
        <v>220</v>
      </c>
      <c r="RH96" s="5" t="s">
        <v>220</v>
      </c>
      <c r="RI96" s="5" t="s">
        <v>220</v>
      </c>
      <c r="RJ96" s="5" t="s">
        <v>220</v>
      </c>
      <c r="RK96" s="5" t="s">
        <v>220</v>
      </c>
      <c r="RL96" s="5" t="s">
        <v>220</v>
      </c>
      <c r="RM96" s="5" t="s">
        <v>220</v>
      </c>
      <c r="RN96" s="5" t="s">
        <v>220</v>
      </c>
      <c r="RO96" s="5">
        <v>1800</v>
      </c>
      <c r="RP96" s="5">
        <v>2138</v>
      </c>
      <c r="RQ96" s="5" t="s">
        <v>220</v>
      </c>
      <c r="RR96" s="5" t="s">
        <v>220</v>
      </c>
      <c r="RS96" s="5" t="s">
        <v>220</v>
      </c>
      <c r="RT96" s="5" t="s">
        <v>220</v>
      </c>
      <c r="RU96" s="5" t="s">
        <v>220</v>
      </c>
      <c r="RV96" s="5" t="s">
        <v>220</v>
      </c>
      <c r="RW96" s="5" t="s">
        <v>220</v>
      </c>
      <c r="RX96" s="5" t="s">
        <v>220</v>
      </c>
      <c r="RY96" s="5" t="s">
        <v>220</v>
      </c>
      <c r="RZ96" s="5" t="s">
        <v>220</v>
      </c>
      <c r="SA96" s="5" t="s">
        <v>220</v>
      </c>
      <c r="SB96" s="5" t="s">
        <v>220</v>
      </c>
      <c r="SC96" s="5" t="s">
        <v>220</v>
      </c>
      <c r="SD96" s="5" t="s">
        <v>220</v>
      </c>
      <c r="SE96" s="5" t="s">
        <v>220</v>
      </c>
      <c r="SF96" s="5" t="s">
        <v>220</v>
      </c>
      <c r="SG96" s="5" t="s">
        <v>220</v>
      </c>
      <c r="SH96" s="5" t="s">
        <v>220</v>
      </c>
      <c r="SI96" s="5" t="s">
        <v>220</v>
      </c>
      <c r="SJ96" s="5" t="s">
        <v>220</v>
      </c>
      <c r="SK96" s="5" t="s">
        <v>220</v>
      </c>
      <c r="SL96" s="5" t="s">
        <v>220</v>
      </c>
      <c r="SM96" s="5" t="s">
        <v>220</v>
      </c>
      <c r="SN96" s="5" t="s">
        <v>220</v>
      </c>
      <c r="SO96" s="5" t="s">
        <v>220</v>
      </c>
      <c r="SP96" s="5" t="s">
        <v>220</v>
      </c>
      <c r="SQ96" s="5" t="s">
        <v>220</v>
      </c>
      <c r="SR96" s="5" t="s">
        <v>220</v>
      </c>
      <c r="SS96" s="5" t="s">
        <v>220</v>
      </c>
      <c r="ST96" s="5" t="s">
        <v>220</v>
      </c>
      <c r="SU96" s="5">
        <v>1347</v>
      </c>
      <c r="SV96" s="5">
        <v>1038</v>
      </c>
      <c r="SW96" s="5" t="s">
        <v>220</v>
      </c>
      <c r="SX96" s="5" t="s">
        <v>220</v>
      </c>
      <c r="SY96" s="5" t="s">
        <v>220</v>
      </c>
      <c r="SZ96" s="5" t="s">
        <v>220</v>
      </c>
      <c r="TA96" s="5" t="s">
        <v>220</v>
      </c>
      <c r="TB96" s="5" t="s">
        <v>220</v>
      </c>
      <c r="TC96" s="5" t="s">
        <v>220</v>
      </c>
      <c r="TD96" s="5" t="s">
        <v>220</v>
      </c>
      <c r="TE96" s="5" t="s">
        <v>220</v>
      </c>
      <c r="TF96" s="5" t="s">
        <v>220</v>
      </c>
      <c r="TG96" s="5" t="s">
        <v>220</v>
      </c>
      <c r="TH96" s="5" t="s">
        <v>220</v>
      </c>
      <c r="TI96" s="5" t="s">
        <v>220</v>
      </c>
      <c r="TJ96" s="5" t="s">
        <v>220</v>
      </c>
      <c r="TK96" s="5" t="s">
        <v>220</v>
      </c>
      <c r="TL96" s="5" t="s">
        <v>220</v>
      </c>
      <c r="TM96" s="5" t="s">
        <v>220</v>
      </c>
      <c r="TN96" s="5" t="s">
        <v>220</v>
      </c>
      <c r="TO96" s="5" t="s">
        <v>220</v>
      </c>
      <c r="TP96" s="5" t="s">
        <v>220</v>
      </c>
      <c r="TQ96" s="5" t="s">
        <v>220</v>
      </c>
      <c r="TR96" s="5" t="s">
        <v>220</v>
      </c>
      <c r="TS96" s="5" t="s">
        <v>220</v>
      </c>
      <c r="TT96" s="5" t="s">
        <v>220</v>
      </c>
      <c r="TU96" s="5" t="s">
        <v>220</v>
      </c>
      <c r="TV96" s="5" t="s">
        <v>220</v>
      </c>
      <c r="TW96" s="5" t="s">
        <v>220</v>
      </c>
      <c r="TX96" s="5" t="s">
        <v>220</v>
      </c>
      <c r="TY96" s="5" t="s">
        <v>220</v>
      </c>
      <c r="TZ96" s="5" t="s">
        <v>220</v>
      </c>
      <c r="UA96" s="5">
        <v>0</v>
      </c>
      <c r="UB96" s="5">
        <v>0</v>
      </c>
      <c r="UC96" s="5" t="s">
        <v>220</v>
      </c>
      <c r="UD96" s="5" t="s">
        <v>220</v>
      </c>
      <c r="UE96" s="5" t="s">
        <v>220</v>
      </c>
      <c r="UF96" s="5" t="s">
        <v>220</v>
      </c>
      <c r="UG96" s="5" t="s">
        <v>220</v>
      </c>
      <c r="UH96" s="5" t="s">
        <v>220</v>
      </c>
      <c r="UI96" s="5" t="s">
        <v>220</v>
      </c>
      <c r="UJ96" s="5" t="s">
        <v>220</v>
      </c>
      <c r="UK96" s="5" t="s">
        <v>220</v>
      </c>
      <c r="UL96" s="5" t="s">
        <v>220</v>
      </c>
      <c r="UM96" s="5" t="s">
        <v>220</v>
      </c>
      <c r="UN96" s="5" t="s">
        <v>220</v>
      </c>
      <c r="UO96" s="5" t="s">
        <v>220</v>
      </c>
      <c r="UP96" s="5" t="s">
        <v>220</v>
      </c>
      <c r="UQ96" s="5" t="s">
        <v>220</v>
      </c>
      <c r="UR96" s="5" t="s">
        <v>220</v>
      </c>
      <c r="US96" s="5" t="s">
        <v>220</v>
      </c>
      <c r="UT96" s="5" t="s">
        <v>220</v>
      </c>
      <c r="UU96" s="5" t="s">
        <v>220</v>
      </c>
      <c r="UV96" s="5" t="s">
        <v>220</v>
      </c>
      <c r="UW96" s="5" t="s">
        <v>220</v>
      </c>
      <c r="UX96" s="5" t="s">
        <v>220</v>
      </c>
      <c r="UY96" s="5" t="s">
        <v>220</v>
      </c>
      <c r="UZ96" s="5" t="s">
        <v>220</v>
      </c>
      <c r="VA96" s="5" t="s">
        <v>220</v>
      </c>
      <c r="VB96" s="5" t="s">
        <v>220</v>
      </c>
      <c r="VC96" s="5" t="s">
        <v>220</v>
      </c>
      <c r="VD96" s="5" t="s">
        <v>220</v>
      </c>
      <c r="VE96" s="5" t="s">
        <v>220</v>
      </c>
      <c r="VF96" s="5" t="s">
        <v>220</v>
      </c>
      <c r="VG96" s="5">
        <v>12840</v>
      </c>
      <c r="VH96" s="5">
        <v>11410</v>
      </c>
      <c r="VI96" s="5" t="s">
        <v>220</v>
      </c>
      <c r="VJ96" s="5" t="s">
        <v>220</v>
      </c>
      <c r="VK96" s="5" t="s">
        <v>220</v>
      </c>
      <c r="VL96" s="5" t="s">
        <v>220</v>
      </c>
      <c r="VM96" s="5" t="s">
        <v>220</v>
      </c>
      <c r="VN96" s="5" t="s">
        <v>220</v>
      </c>
      <c r="VO96" s="5" t="s">
        <v>220</v>
      </c>
      <c r="VP96" s="5" t="s">
        <v>220</v>
      </c>
      <c r="VQ96" s="5" t="s">
        <v>220</v>
      </c>
      <c r="VR96" s="5" t="s">
        <v>220</v>
      </c>
      <c r="VS96" s="5" t="s">
        <v>220</v>
      </c>
      <c r="VT96" s="5" t="s">
        <v>220</v>
      </c>
      <c r="VU96" s="5" t="s">
        <v>220</v>
      </c>
      <c r="VV96" s="5" t="s">
        <v>220</v>
      </c>
      <c r="VW96" s="5" t="s">
        <v>220</v>
      </c>
      <c r="VX96" s="5" t="s">
        <v>220</v>
      </c>
      <c r="VY96" s="5" t="s">
        <v>220</v>
      </c>
      <c r="VZ96" s="5" t="s">
        <v>220</v>
      </c>
      <c r="WA96" s="5" t="s">
        <v>220</v>
      </c>
      <c r="WB96" s="5" t="s">
        <v>220</v>
      </c>
      <c r="WC96" s="5" t="s">
        <v>220</v>
      </c>
      <c r="WD96" s="5" t="s">
        <v>220</v>
      </c>
      <c r="WE96" s="5" t="s">
        <v>220</v>
      </c>
      <c r="WF96" s="5" t="s">
        <v>220</v>
      </c>
      <c r="WG96" s="5" t="s">
        <v>220</v>
      </c>
      <c r="WH96" s="5" t="s">
        <v>220</v>
      </c>
      <c r="WI96" s="5" t="s">
        <v>220</v>
      </c>
      <c r="WJ96" s="5" t="s">
        <v>220</v>
      </c>
      <c r="WK96" s="5" t="s">
        <v>220</v>
      </c>
      <c r="WL96" s="5" t="s">
        <v>220</v>
      </c>
      <c r="WM96" s="5">
        <v>318</v>
      </c>
      <c r="WN96" s="5">
        <v>189</v>
      </c>
      <c r="WO96" s="5" t="s">
        <v>220</v>
      </c>
      <c r="WP96" s="5" t="s">
        <v>220</v>
      </c>
      <c r="WQ96" s="5" t="s">
        <v>220</v>
      </c>
      <c r="WR96" s="5" t="s">
        <v>220</v>
      </c>
      <c r="WS96" s="5" t="s">
        <v>220</v>
      </c>
      <c r="WT96" s="5" t="s">
        <v>220</v>
      </c>
      <c r="WU96" s="5" t="s">
        <v>220</v>
      </c>
      <c r="WV96" s="5" t="s">
        <v>220</v>
      </c>
      <c r="WW96" s="5" t="s">
        <v>220</v>
      </c>
      <c r="WX96" s="5" t="s">
        <v>220</v>
      </c>
      <c r="WY96" s="5" t="s">
        <v>220</v>
      </c>
      <c r="WZ96" s="5" t="s">
        <v>220</v>
      </c>
      <c r="XA96" s="5" t="s">
        <v>220</v>
      </c>
      <c r="XB96" s="5" t="s">
        <v>220</v>
      </c>
      <c r="XC96" s="5" t="s">
        <v>220</v>
      </c>
      <c r="XD96" s="5" t="s">
        <v>220</v>
      </c>
      <c r="XE96" s="5" t="s">
        <v>220</v>
      </c>
      <c r="XF96" s="5" t="s">
        <v>220</v>
      </c>
      <c r="XG96" s="5" t="s">
        <v>220</v>
      </c>
      <c r="XH96" s="5" t="s">
        <v>220</v>
      </c>
      <c r="XI96" s="5" t="s">
        <v>220</v>
      </c>
      <c r="XJ96" s="5" t="s">
        <v>220</v>
      </c>
      <c r="XK96" s="5" t="s">
        <v>220</v>
      </c>
      <c r="XL96" s="5" t="s">
        <v>220</v>
      </c>
      <c r="XM96" s="5" t="s">
        <v>220</v>
      </c>
      <c r="XN96" s="5" t="s">
        <v>220</v>
      </c>
      <c r="XO96" s="5" t="s">
        <v>220</v>
      </c>
      <c r="XP96" s="5" t="s">
        <v>220</v>
      </c>
      <c r="XQ96" s="5" t="s">
        <v>220</v>
      </c>
      <c r="XR96" s="5" t="s">
        <v>220</v>
      </c>
      <c r="XS96" s="2">
        <v>57483</v>
      </c>
      <c r="XT96" s="3" t="s">
        <v>222</v>
      </c>
      <c r="XU96" s="3" t="s">
        <v>222</v>
      </c>
      <c r="XV96" s="3" t="s">
        <v>221</v>
      </c>
      <c r="XW96" s="3" t="s">
        <v>222</v>
      </c>
      <c r="XX96" s="3" t="s">
        <v>221</v>
      </c>
      <c r="XY96" s="3" t="s">
        <v>222</v>
      </c>
      <c r="XZ96" s="3" t="s">
        <v>275</v>
      </c>
    </row>
    <row r="97" spans="1:650" x14ac:dyDescent="0.3">
      <c r="A97" s="1" t="s">
        <v>95</v>
      </c>
      <c r="B97" s="2">
        <v>4060294</v>
      </c>
      <c r="C97" s="5">
        <v>579</v>
      </c>
      <c r="D97" s="5">
        <v>1104</v>
      </c>
      <c r="E97" s="5">
        <v>571</v>
      </c>
      <c r="F97" s="5">
        <v>1209</v>
      </c>
      <c r="G97" s="5">
        <v>58</v>
      </c>
      <c r="H97" s="5">
        <v>7086</v>
      </c>
      <c r="I97" s="5">
        <v>396</v>
      </c>
      <c r="J97" s="5">
        <v>0</v>
      </c>
      <c r="K97" s="5">
        <v>0</v>
      </c>
      <c r="L97" s="5">
        <v>0</v>
      </c>
      <c r="M97" s="5">
        <v>0</v>
      </c>
      <c r="N97" s="5">
        <v>0</v>
      </c>
      <c r="O97" s="5">
        <v>0</v>
      </c>
      <c r="P97" s="5">
        <v>0</v>
      </c>
      <c r="Q97" s="5">
        <v>0</v>
      </c>
      <c r="R97" s="5">
        <v>0</v>
      </c>
      <c r="S97" s="5">
        <v>0</v>
      </c>
      <c r="T97" s="5">
        <v>0</v>
      </c>
      <c r="U97" s="5">
        <v>0</v>
      </c>
      <c r="V97" s="5">
        <v>0</v>
      </c>
      <c r="W97" s="5">
        <v>0</v>
      </c>
      <c r="X97" s="5">
        <v>0</v>
      </c>
      <c r="Y97" s="5">
        <v>0</v>
      </c>
      <c r="Z97" s="5">
        <v>0</v>
      </c>
      <c r="AA97" s="5">
        <v>0</v>
      </c>
      <c r="AB97" s="5">
        <v>0</v>
      </c>
      <c r="AC97" s="5" t="s">
        <v>220</v>
      </c>
      <c r="AD97" s="5" t="s">
        <v>220</v>
      </c>
      <c r="AE97" s="5" t="s">
        <v>220</v>
      </c>
      <c r="AF97" s="5" t="s">
        <v>220</v>
      </c>
      <c r="AG97" s="5" t="s">
        <v>220</v>
      </c>
      <c r="AH97" s="5" t="s">
        <v>220</v>
      </c>
      <c r="AI97" s="5">
        <v>0</v>
      </c>
      <c r="AJ97" s="5">
        <v>0</v>
      </c>
      <c r="AK97" s="5">
        <v>0</v>
      </c>
      <c r="AL97" s="5">
        <v>0</v>
      </c>
      <c r="AM97" s="5">
        <v>0</v>
      </c>
      <c r="AN97" s="5">
        <v>0</v>
      </c>
      <c r="AO97" s="5">
        <v>0</v>
      </c>
      <c r="AP97" s="5">
        <v>0</v>
      </c>
      <c r="AQ97" s="5">
        <v>0</v>
      </c>
      <c r="AR97" s="5">
        <v>0</v>
      </c>
      <c r="AS97" s="5">
        <v>0</v>
      </c>
      <c r="AT97" s="5">
        <v>0</v>
      </c>
      <c r="AU97" s="5">
        <v>0</v>
      </c>
      <c r="AV97" s="5">
        <v>0</v>
      </c>
      <c r="AW97" s="5">
        <v>0</v>
      </c>
      <c r="AX97" s="5">
        <v>0</v>
      </c>
      <c r="AY97" s="5">
        <v>0</v>
      </c>
      <c r="AZ97" s="5">
        <v>0</v>
      </c>
      <c r="BA97" s="5">
        <v>0</v>
      </c>
      <c r="BB97" s="5">
        <v>0</v>
      </c>
      <c r="BC97" s="5">
        <v>0</v>
      </c>
      <c r="BD97" s="5">
        <v>0</v>
      </c>
      <c r="BE97" s="5">
        <v>0</v>
      </c>
      <c r="BF97" s="5">
        <v>0</v>
      </c>
      <c r="BG97" s="5">
        <v>0</v>
      </c>
      <c r="BH97" s="5">
        <v>0</v>
      </c>
      <c r="BI97" s="5" t="s">
        <v>220</v>
      </c>
      <c r="BJ97" s="5" t="s">
        <v>220</v>
      </c>
      <c r="BK97" s="5" t="s">
        <v>220</v>
      </c>
      <c r="BL97" s="5" t="s">
        <v>220</v>
      </c>
      <c r="BM97" s="5" t="s">
        <v>220</v>
      </c>
      <c r="BN97" s="5" t="s">
        <v>220</v>
      </c>
      <c r="BO97" s="5">
        <v>0</v>
      </c>
      <c r="BP97" s="5">
        <v>0</v>
      </c>
      <c r="BQ97" s="5">
        <v>0</v>
      </c>
      <c r="BR97" s="5">
        <v>0</v>
      </c>
      <c r="BS97" s="5">
        <v>0</v>
      </c>
      <c r="BT97" s="5">
        <v>0</v>
      </c>
      <c r="BU97" s="5">
        <v>0</v>
      </c>
      <c r="BV97" s="5">
        <v>0</v>
      </c>
      <c r="BW97" s="5">
        <v>0</v>
      </c>
      <c r="BX97" s="5">
        <v>0</v>
      </c>
      <c r="BY97" s="5">
        <v>0</v>
      </c>
      <c r="BZ97" s="5">
        <v>0</v>
      </c>
      <c r="CA97" s="5">
        <v>0</v>
      </c>
      <c r="CB97" s="5">
        <v>0</v>
      </c>
      <c r="CC97" s="5">
        <v>0</v>
      </c>
      <c r="CD97" s="5">
        <v>0</v>
      </c>
      <c r="CE97" s="5">
        <v>0</v>
      </c>
      <c r="CF97" s="5">
        <v>0</v>
      </c>
      <c r="CG97" s="5">
        <v>0</v>
      </c>
      <c r="CH97" s="5">
        <v>0</v>
      </c>
      <c r="CI97" s="5">
        <v>0</v>
      </c>
      <c r="CJ97" s="5">
        <v>0</v>
      </c>
      <c r="CK97" s="5">
        <v>0</v>
      </c>
      <c r="CL97" s="5">
        <v>0</v>
      </c>
      <c r="CM97" s="5">
        <v>0</v>
      </c>
      <c r="CN97" s="5">
        <v>0</v>
      </c>
      <c r="CO97" s="5" t="s">
        <v>220</v>
      </c>
      <c r="CP97" s="5" t="s">
        <v>220</v>
      </c>
      <c r="CQ97" s="5" t="s">
        <v>220</v>
      </c>
      <c r="CR97" s="5" t="s">
        <v>220</v>
      </c>
      <c r="CS97" s="5" t="s">
        <v>220</v>
      </c>
      <c r="CT97" s="5" t="s">
        <v>220</v>
      </c>
      <c r="CU97" s="5">
        <v>14860</v>
      </c>
      <c r="CV97" s="5">
        <v>17501</v>
      </c>
      <c r="CW97" s="5">
        <v>13581</v>
      </c>
      <c r="CX97" s="5">
        <v>18127</v>
      </c>
      <c r="CY97" s="5">
        <v>10123</v>
      </c>
      <c r="CZ97" s="5">
        <v>20866</v>
      </c>
      <c r="DA97" s="5">
        <v>10133</v>
      </c>
      <c r="DB97" s="5">
        <v>2951</v>
      </c>
      <c r="DC97" s="5">
        <v>5061</v>
      </c>
      <c r="DD97" s="5">
        <v>8097</v>
      </c>
      <c r="DE97" s="5">
        <v>5113</v>
      </c>
      <c r="DF97" s="5">
        <v>6145</v>
      </c>
      <c r="DG97" s="5">
        <v>7815</v>
      </c>
      <c r="DH97" s="5">
        <v>8478</v>
      </c>
      <c r="DI97" s="5">
        <v>5645</v>
      </c>
      <c r="DJ97" s="5">
        <v>3303</v>
      </c>
      <c r="DK97" s="5">
        <v>2771</v>
      </c>
      <c r="DL97" s="5">
        <v>3822</v>
      </c>
      <c r="DM97" s="5">
        <v>5051</v>
      </c>
      <c r="DN97" s="5">
        <v>3857</v>
      </c>
      <c r="DO97" s="5">
        <v>3026</v>
      </c>
      <c r="DP97" s="5">
        <v>2878</v>
      </c>
      <c r="DQ97" s="5">
        <v>3430</v>
      </c>
      <c r="DR97" s="5">
        <v>2776</v>
      </c>
      <c r="DS97" s="5">
        <v>2651</v>
      </c>
      <c r="DT97" s="5">
        <v>3830</v>
      </c>
      <c r="DU97" s="5" t="s">
        <v>220</v>
      </c>
      <c r="DV97" s="5" t="s">
        <v>220</v>
      </c>
      <c r="DW97" s="5" t="s">
        <v>220</v>
      </c>
      <c r="DX97" s="5" t="s">
        <v>220</v>
      </c>
      <c r="DY97" s="5" t="s">
        <v>220</v>
      </c>
      <c r="DZ97" s="5" t="s">
        <v>220</v>
      </c>
      <c r="EA97" s="5">
        <v>1789</v>
      </c>
      <c r="EB97" s="5">
        <v>985</v>
      </c>
      <c r="EC97" s="5">
        <v>392</v>
      </c>
      <c r="ED97" s="5">
        <v>698</v>
      </c>
      <c r="EE97" s="5">
        <v>5363</v>
      </c>
      <c r="EF97" s="5">
        <v>4654</v>
      </c>
      <c r="EG97" s="5">
        <v>972</v>
      </c>
      <c r="EH97" s="5">
        <v>0</v>
      </c>
      <c r="EI97" s="5">
        <v>24</v>
      </c>
      <c r="EJ97" s="5">
        <v>201</v>
      </c>
      <c r="EK97" s="5">
        <v>0</v>
      </c>
      <c r="EL97" s="5">
        <v>0</v>
      </c>
      <c r="EM97" s="5">
        <v>152</v>
      </c>
      <c r="EN97" s="5">
        <v>17</v>
      </c>
      <c r="EO97" s="5">
        <v>24</v>
      </c>
      <c r="EP97" s="5">
        <v>0</v>
      </c>
      <c r="EQ97" s="5">
        <v>183</v>
      </c>
      <c r="ER97" s="5">
        <v>1264</v>
      </c>
      <c r="ES97" s="5">
        <v>-91</v>
      </c>
      <c r="ET97" s="5">
        <v>-8</v>
      </c>
      <c r="EU97" s="5">
        <v>167</v>
      </c>
      <c r="EV97" s="5">
        <v>-50</v>
      </c>
      <c r="EW97" s="5">
        <v>300</v>
      </c>
      <c r="EX97" s="5">
        <v>284</v>
      </c>
      <c r="EY97" s="5">
        <v>1389</v>
      </c>
      <c r="EZ97" s="5">
        <v>45</v>
      </c>
      <c r="FA97" s="5" t="s">
        <v>220</v>
      </c>
      <c r="FB97" s="5" t="s">
        <v>220</v>
      </c>
      <c r="FC97" s="5" t="s">
        <v>220</v>
      </c>
      <c r="FD97" s="5" t="s">
        <v>220</v>
      </c>
      <c r="FE97" s="5" t="s">
        <v>220</v>
      </c>
      <c r="FF97" s="5" t="s">
        <v>220</v>
      </c>
      <c r="FG97" s="5">
        <v>0</v>
      </c>
      <c r="FH97" s="5">
        <v>0</v>
      </c>
      <c r="FI97" s="5">
        <v>0</v>
      </c>
      <c r="FJ97" s="5">
        <v>0</v>
      </c>
      <c r="FK97" s="5">
        <v>0</v>
      </c>
      <c r="FL97" s="5">
        <v>0</v>
      </c>
      <c r="FM97" s="5">
        <v>0</v>
      </c>
      <c r="FN97" s="5">
        <v>0</v>
      </c>
      <c r="FO97" s="5">
        <v>0</v>
      </c>
      <c r="FP97" s="5">
        <v>0</v>
      </c>
      <c r="FQ97" s="5">
        <v>0</v>
      </c>
      <c r="FR97" s="5">
        <v>0</v>
      </c>
      <c r="FS97" s="5">
        <v>0</v>
      </c>
      <c r="FT97" s="5">
        <v>0</v>
      </c>
      <c r="FU97" s="5" t="s">
        <v>220</v>
      </c>
      <c r="FV97" s="5" t="s">
        <v>220</v>
      </c>
      <c r="FW97" s="5" t="s">
        <v>220</v>
      </c>
      <c r="FX97" s="5" t="s">
        <v>220</v>
      </c>
      <c r="FY97" s="5" t="s">
        <v>220</v>
      </c>
      <c r="FZ97" s="5" t="s">
        <v>220</v>
      </c>
      <c r="GA97" s="5" t="s">
        <v>220</v>
      </c>
      <c r="GB97" s="5" t="s">
        <v>220</v>
      </c>
      <c r="GC97" s="5" t="s">
        <v>220</v>
      </c>
      <c r="GD97" s="5" t="s">
        <v>220</v>
      </c>
      <c r="GE97" s="5" t="s">
        <v>220</v>
      </c>
      <c r="GF97" s="5" t="s">
        <v>220</v>
      </c>
      <c r="GG97" s="5" t="s">
        <v>220</v>
      </c>
      <c r="GH97" s="5" t="s">
        <v>220</v>
      </c>
      <c r="GI97" s="5" t="s">
        <v>220</v>
      </c>
      <c r="GJ97" s="5" t="s">
        <v>220</v>
      </c>
      <c r="GK97" s="5" t="s">
        <v>220</v>
      </c>
      <c r="GL97" s="5" t="s">
        <v>220</v>
      </c>
      <c r="GM97" s="5">
        <v>17227</v>
      </c>
      <c r="GN97" s="5">
        <v>19589</v>
      </c>
      <c r="GO97" s="5">
        <v>14544</v>
      </c>
      <c r="GP97" s="5">
        <v>20034</v>
      </c>
      <c r="GQ97" s="5">
        <v>15544</v>
      </c>
      <c r="GR97" s="5">
        <v>32607</v>
      </c>
      <c r="GS97" s="5">
        <v>11501</v>
      </c>
      <c r="GT97" s="5">
        <v>2951</v>
      </c>
      <c r="GU97" s="5">
        <v>5085</v>
      </c>
      <c r="GV97" s="5">
        <v>8297</v>
      </c>
      <c r="GW97" s="5">
        <v>5113</v>
      </c>
      <c r="GX97" s="5">
        <v>6145</v>
      </c>
      <c r="GY97" s="5">
        <v>7966</v>
      </c>
      <c r="GZ97" s="5">
        <v>8495</v>
      </c>
      <c r="HA97" s="5">
        <v>5669</v>
      </c>
      <c r="HB97" s="5">
        <v>3303</v>
      </c>
      <c r="HC97" s="5">
        <v>2954</v>
      </c>
      <c r="HD97" s="5">
        <v>5086</v>
      </c>
      <c r="HE97" s="5">
        <v>4960</v>
      </c>
      <c r="HF97" s="5">
        <v>3849</v>
      </c>
      <c r="HG97" s="5">
        <v>3193</v>
      </c>
      <c r="HH97" s="5">
        <v>2828</v>
      </c>
      <c r="HI97" s="5">
        <v>3730</v>
      </c>
      <c r="HJ97" s="5">
        <v>3060</v>
      </c>
      <c r="HK97" s="5">
        <v>4040</v>
      </c>
      <c r="HL97" s="5">
        <v>3876</v>
      </c>
      <c r="HM97" s="5" t="s">
        <v>220</v>
      </c>
      <c r="HN97" s="5" t="s">
        <v>220</v>
      </c>
      <c r="HO97" s="5" t="s">
        <v>220</v>
      </c>
      <c r="HP97" s="5" t="s">
        <v>220</v>
      </c>
      <c r="HQ97" s="5" t="s">
        <v>220</v>
      </c>
      <c r="HR97" s="5" t="s">
        <v>220</v>
      </c>
      <c r="HS97" s="5">
        <v>40022</v>
      </c>
      <c r="HT97" s="5">
        <v>38108</v>
      </c>
      <c r="HU97" s="5">
        <v>31891</v>
      </c>
      <c r="HV97" s="5">
        <v>30961</v>
      </c>
      <c r="HW97" s="5">
        <v>46641</v>
      </c>
      <c r="HX97" s="5">
        <v>52687</v>
      </c>
      <c r="HY97" s="5">
        <v>38946</v>
      </c>
      <c r="HZ97" s="5">
        <v>36983</v>
      </c>
      <c r="IA97" s="5">
        <v>43802</v>
      </c>
      <c r="IB97" s="5">
        <v>45255</v>
      </c>
      <c r="IC97" s="5">
        <v>48612</v>
      </c>
      <c r="ID97" s="5">
        <v>68727</v>
      </c>
      <c r="IE97" s="5">
        <v>63974</v>
      </c>
      <c r="IF97" s="5">
        <v>57106</v>
      </c>
      <c r="IG97" s="5">
        <v>49579</v>
      </c>
      <c r="IH97" s="5">
        <v>46072</v>
      </c>
      <c r="II97" s="5">
        <v>44885</v>
      </c>
      <c r="IJ97" s="5">
        <v>42697</v>
      </c>
      <c r="IK97" s="5">
        <v>54350</v>
      </c>
      <c r="IL97" s="5">
        <v>41317</v>
      </c>
      <c r="IM97" s="5">
        <v>33792</v>
      </c>
      <c r="IN97" s="5">
        <v>41615</v>
      </c>
      <c r="IO97" s="5">
        <v>47846</v>
      </c>
      <c r="IP97" s="5">
        <v>47167</v>
      </c>
      <c r="IQ97" s="5">
        <v>46559</v>
      </c>
      <c r="IR97" s="5">
        <v>45221</v>
      </c>
      <c r="IS97" s="5" t="s">
        <v>220</v>
      </c>
      <c r="IT97" s="5" t="s">
        <v>220</v>
      </c>
      <c r="IU97" s="5" t="s">
        <v>220</v>
      </c>
      <c r="IV97" s="5" t="s">
        <v>220</v>
      </c>
      <c r="IW97" s="5" t="s">
        <v>220</v>
      </c>
      <c r="IX97" s="5" t="s">
        <v>220</v>
      </c>
      <c r="IY97" s="5">
        <v>0</v>
      </c>
      <c r="IZ97" s="5">
        <v>0</v>
      </c>
      <c r="JA97" s="5">
        <v>0</v>
      </c>
      <c r="JB97" s="5">
        <v>0</v>
      </c>
      <c r="JC97" s="5">
        <v>0</v>
      </c>
      <c r="JD97" s="5">
        <v>0</v>
      </c>
      <c r="JE97" s="5">
        <v>0</v>
      </c>
      <c r="JF97" s="5">
        <v>0</v>
      </c>
      <c r="JG97" s="5">
        <v>0</v>
      </c>
      <c r="JH97" s="5">
        <v>0</v>
      </c>
      <c r="JI97" s="5">
        <v>0</v>
      </c>
      <c r="JJ97" s="5">
        <v>0</v>
      </c>
      <c r="JK97" s="5">
        <v>0</v>
      </c>
      <c r="JL97" s="5">
        <v>0</v>
      </c>
      <c r="JM97" s="5">
        <v>0</v>
      </c>
      <c r="JN97" s="5">
        <v>0</v>
      </c>
      <c r="JO97" s="5">
        <v>0</v>
      </c>
      <c r="JP97" s="5">
        <v>0</v>
      </c>
      <c r="JQ97" s="5">
        <v>0</v>
      </c>
      <c r="JR97" s="5">
        <v>0</v>
      </c>
      <c r="JS97" s="5">
        <v>0</v>
      </c>
      <c r="JT97" s="5">
        <v>0</v>
      </c>
      <c r="JU97" s="5">
        <v>0</v>
      </c>
      <c r="JV97" s="5">
        <v>0</v>
      </c>
      <c r="JW97" s="5">
        <v>0</v>
      </c>
      <c r="JX97" s="5">
        <v>0</v>
      </c>
      <c r="JY97" s="5" t="s">
        <v>220</v>
      </c>
      <c r="JZ97" s="5" t="s">
        <v>220</v>
      </c>
      <c r="KA97" s="5" t="s">
        <v>220</v>
      </c>
      <c r="KB97" s="5" t="s">
        <v>220</v>
      </c>
      <c r="KC97" s="5" t="s">
        <v>220</v>
      </c>
      <c r="KD97" s="5" t="s">
        <v>220</v>
      </c>
      <c r="KE97" s="5">
        <v>22122</v>
      </c>
      <c r="KF97" s="5">
        <v>22351</v>
      </c>
      <c r="KG97" s="5">
        <v>21748</v>
      </c>
      <c r="KH97" s="5">
        <v>20890</v>
      </c>
      <c r="KI97" s="5">
        <v>19654</v>
      </c>
      <c r="KJ97" s="5">
        <v>19771</v>
      </c>
      <c r="KK97" s="5">
        <v>16963</v>
      </c>
      <c r="KL97" s="5">
        <v>15612</v>
      </c>
      <c r="KM97" s="5">
        <v>14577</v>
      </c>
      <c r="KN97" s="5">
        <v>13305</v>
      </c>
      <c r="KO97" s="5">
        <v>12232</v>
      </c>
      <c r="KP97" s="5">
        <v>10972</v>
      </c>
      <c r="KQ97" s="5">
        <v>7450</v>
      </c>
      <c r="KR97" s="5">
        <v>6966</v>
      </c>
      <c r="KS97" s="5">
        <v>6561</v>
      </c>
      <c r="KT97" s="5">
        <v>5608</v>
      </c>
      <c r="KU97" s="5">
        <v>5426</v>
      </c>
      <c r="KV97" s="5">
        <v>5574</v>
      </c>
      <c r="KW97" s="5">
        <v>5260</v>
      </c>
      <c r="KX97" s="5">
        <v>4948</v>
      </c>
      <c r="KY97" s="5">
        <v>4893</v>
      </c>
      <c r="KZ97" s="5">
        <v>2254</v>
      </c>
      <c r="LA97" s="5">
        <v>81</v>
      </c>
      <c r="LB97" s="5">
        <v>20</v>
      </c>
      <c r="LC97" s="5">
        <v>0</v>
      </c>
      <c r="LD97" s="5">
        <v>0</v>
      </c>
      <c r="LE97" s="5" t="s">
        <v>220</v>
      </c>
      <c r="LF97" s="5" t="s">
        <v>220</v>
      </c>
      <c r="LG97" s="5" t="s">
        <v>220</v>
      </c>
      <c r="LH97" s="5" t="s">
        <v>220</v>
      </c>
      <c r="LI97" s="5" t="s">
        <v>220</v>
      </c>
      <c r="LJ97" s="5" t="s">
        <v>220</v>
      </c>
      <c r="LK97" s="5">
        <v>0</v>
      </c>
      <c r="LL97" s="5">
        <v>4</v>
      </c>
      <c r="LM97" s="5">
        <v>6</v>
      </c>
      <c r="LN97" s="5">
        <v>14</v>
      </c>
      <c r="LO97" s="5">
        <v>19</v>
      </c>
      <c r="LP97" s="5">
        <v>0</v>
      </c>
      <c r="LQ97" s="5">
        <v>1</v>
      </c>
      <c r="LR97" s="5">
        <v>11</v>
      </c>
      <c r="LS97" s="5">
        <v>10</v>
      </c>
      <c r="LT97" s="5">
        <v>17</v>
      </c>
      <c r="LU97" s="5">
        <v>73</v>
      </c>
      <c r="LV97" s="5">
        <v>24</v>
      </c>
      <c r="LW97" s="5">
        <v>-4</v>
      </c>
      <c r="LX97" s="5">
        <v>44</v>
      </c>
      <c r="LY97" s="5">
        <v>4</v>
      </c>
      <c r="LZ97" s="5">
        <v>12</v>
      </c>
      <c r="MA97" s="5">
        <v>16</v>
      </c>
      <c r="MB97" s="5">
        <v>16</v>
      </c>
      <c r="MC97" s="5">
        <v>13</v>
      </c>
      <c r="MD97" s="5">
        <v>9</v>
      </c>
      <c r="ME97" s="5">
        <v>0</v>
      </c>
      <c r="MF97" s="5">
        <v>0</v>
      </c>
      <c r="MG97" s="5">
        <v>0</v>
      </c>
      <c r="MH97" s="5">
        <v>0</v>
      </c>
      <c r="MI97" s="5">
        <v>0</v>
      </c>
      <c r="MJ97" s="5">
        <v>0</v>
      </c>
      <c r="MK97" s="5" t="s">
        <v>220</v>
      </c>
      <c r="ML97" s="5" t="s">
        <v>220</v>
      </c>
      <c r="MM97" s="5" t="s">
        <v>220</v>
      </c>
      <c r="MN97" s="5" t="s">
        <v>220</v>
      </c>
      <c r="MO97" s="5" t="s">
        <v>220</v>
      </c>
      <c r="MP97" s="5" t="s">
        <v>220</v>
      </c>
      <c r="MQ97" s="5">
        <v>0</v>
      </c>
      <c r="MR97" s="5">
        <v>0</v>
      </c>
      <c r="MS97" s="5">
        <v>0</v>
      </c>
      <c r="MT97" s="5">
        <v>0</v>
      </c>
      <c r="MU97" s="5">
        <v>0</v>
      </c>
      <c r="MV97" s="5">
        <v>0</v>
      </c>
      <c r="MW97" s="5">
        <v>0</v>
      </c>
      <c r="MX97" s="5">
        <v>0</v>
      </c>
      <c r="MY97" s="5">
        <v>0</v>
      </c>
      <c r="MZ97" s="5">
        <v>0</v>
      </c>
      <c r="NA97" s="5">
        <v>0</v>
      </c>
      <c r="NB97" s="5">
        <v>0</v>
      </c>
      <c r="NC97" s="5">
        <v>0</v>
      </c>
      <c r="ND97" s="5">
        <v>0</v>
      </c>
      <c r="NE97" s="5" t="s">
        <v>220</v>
      </c>
      <c r="NF97" s="5" t="s">
        <v>220</v>
      </c>
      <c r="NG97" s="5" t="s">
        <v>220</v>
      </c>
      <c r="NH97" s="5" t="s">
        <v>220</v>
      </c>
      <c r="NI97" s="5" t="s">
        <v>220</v>
      </c>
      <c r="NJ97" s="5" t="s">
        <v>220</v>
      </c>
      <c r="NK97" s="5" t="s">
        <v>220</v>
      </c>
      <c r="NL97" s="5" t="s">
        <v>220</v>
      </c>
      <c r="NM97" s="5" t="s">
        <v>220</v>
      </c>
      <c r="NN97" s="5" t="s">
        <v>220</v>
      </c>
      <c r="NO97" s="5" t="s">
        <v>220</v>
      </c>
      <c r="NP97" s="5" t="s">
        <v>220</v>
      </c>
      <c r="NQ97" s="5" t="s">
        <v>220</v>
      </c>
      <c r="NR97" s="5" t="s">
        <v>220</v>
      </c>
      <c r="NS97" s="5" t="s">
        <v>220</v>
      </c>
      <c r="NT97" s="5" t="s">
        <v>220</v>
      </c>
      <c r="NU97" s="5" t="s">
        <v>220</v>
      </c>
      <c r="NV97" s="5" t="s">
        <v>220</v>
      </c>
      <c r="NW97" s="5">
        <v>0</v>
      </c>
      <c r="NX97" s="5">
        <v>0</v>
      </c>
      <c r="NY97" s="5">
        <v>0</v>
      </c>
      <c r="NZ97" s="5">
        <v>0</v>
      </c>
      <c r="OA97" s="5">
        <v>0</v>
      </c>
      <c r="OB97" s="5">
        <v>0</v>
      </c>
      <c r="OC97" s="5">
        <v>0</v>
      </c>
      <c r="OD97" s="5">
        <v>0</v>
      </c>
      <c r="OE97" s="5">
        <v>0</v>
      </c>
      <c r="OF97" s="5">
        <v>0</v>
      </c>
      <c r="OG97" s="5">
        <v>0</v>
      </c>
      <c r="OH97" s="5">
        <v>0</v>
      </c>
      <c r="OI97" s="5">
        <v>0</v>
      </c>
      <c r="OJ97" s="5">
        <v>0</v>
      </c>
      <c r="OK97" s="5" t="s">
        <v>220</v>
      </c>
      <c r="OL97" s="5" t="s">
        <v>220</v>
      </c>
      <c r="OM97" s="5" t="s">
        <v>220</v>
      </c>
      <c r="ON97" s="5" t="s">
        <v>220</v>
      </c>
      <c r="OO97" s="5" t="s">
        <v>220</v>
      </c>
      <c r="OP97" s="5" t="s">
        <v>220</v>
      </c>
      <c r="OQ97" s="5" t="s">
        <v>220</v>
      </c>
      <c r="OR97" s="5" t="s">
        <v>220</v>
      </c>
      <c r="OS97" s="5" t="s">
        <v>220</v>
      </c>
      <c r="OT97" s="5" t="s">
        <v>220</v>
      </c>
      <c r="OU97" s="5" t="s">
        <v>220</v>
      </c>
      <c r="OV97" s="5" t="s">
        <v>220</v>
      </c>
      <c r="OW97" s="5" t="s">
        <v>220</v>
      </c>
      <c r="OX97" s="5" t="s">
        <v>220</v>
      </c>
      <c r="OY97" s="5" t="s">
        <v>220</v>
      </c>
      <c r="OZ97" s="5" t="s">
        <v>220</v>
      </c>
      <c r="PA97" s="5" t="s">
        <v>220</v>
      </c>
      <c r="PB97" s="5" t="s">
        <v>220</v>
      </c>
      <c r="PC97" s="5">
        <v>3886</v>
      </c>
      <c r="PD97" s="5">
        <v>4780</v>
      </c>
      <c r="PE97" s="5">
        <v>4354</v>
      </c>
      <c r="PF97" s="5">
        <v>4060</v>
      </c>
      <c r="PG97" s="5">
        <v>3817</v>
      </c>
      <c r="PH97" s="5">
        <v>5649</v>
      </c>
      <c r="PI97" s="5">
        <v>3611</v>
      </c>
      <c r="PJ97" s="5">
        <v>1763</v>
      </c>
      <c r="PK97" s="5">
        <v>2535</v>
      </c>
      <c r="PL97" s="5">
        <v>2104</v>
      </c>
      <c r="PM97" s="5">
        <v>2703</v>
      </c>
      <c r="PN97" s="5">
        <v>2434</v>
      </c>
      <c r="PO97" s="5">
        <v>1817</v>
      </c>
      <c r="PP97" s="5">
        <v>1554</v>
      </c>
      <c r="PQ97" s="5">
        <v>1339</v>
      </c>
      <c r="PR97" s="5">
        <v>1747</v>
      </c>
      <c r="PS97" s="5">
        <v>1666</v>
      </c>
      <c r="PT97" s="5">
        <v>1754</v>
      </c>
      <c r="PU97" s="5">
        <v>2108</v>
      </c>
      <c r="PV97" s="5">
        <v>1870</v>
      </c>
      <c r="PW97" s="5">
        <v>1851</v>
      </c>
      <c r="PX97" s="5">
        <v>1659</v>
      </c>
      <c r="PY97" s="5">
        <v>1411</v>
      </c>
      <c r="PZ97" s="5">
        <v>1307</v>
      </c>
      <c r="QA97" s="5">
        <v>1270</v>
      </c>
      <c r="QB97" s="5">
        <v>1535</v>
      </c>
      <c r="QC97" s="5" t="s">
        <v>220</v>
      </c>
      <c r="QD97" s="5" t="s">
        <v>220</v>
      </c>
      <c r="QE97" s="5" t="s">
        <v>220</v>
      </c>
      <c r="QF97" s="5" t="s">
        <v>220</v>
      </c>
      <c r="QG97" s="5" t="s">
        <v>220</v>
      </c>
      <c r="QH97" s="5" t="s">
        <v>220</v>
      </c>
      <c r="QI97" s="5">
        <v>3574</v>
      </c>
      <c r="QJ97" s="5">
        <v>3787</v>
      </c>
      <c r="QK97" s="5">
        <v>2548</v>
      </c>
      <c r="QL97" s="5">
        <v>3383</v>
      </c>
      <c r="QM97" s="5">
        <v>3206</v>
      </c>
      <c r="QN97" s="5">
        <v>2081</v>
      </c>
      <c r="QO97" s="5">
        <v>2269</v>
      </c>
      <c r="QP97" s="5">
        <v>3557</v>
      </c>
      <c r="QQ97" s="5">
        <v>3281</v>
      </c>
      <c r="QR97" s="5">
        <v>1489</v>
      </c>
      <c r="QS97" s="5">
        <v>3238</v>
      </c>
      <c r="QT97" s="5">
        <v>3160</v>
      </c>
      <c r="QU97" s="5">
        <v>4218</v>
      </c>
      <c r="QV97" s="5">
        <v>2767</v>
      </c>
      <c r="QW97" s="5">
        <v>1610</v>
      </c>
      <c r="QX97" s="5">
        <v>2261</v>
      </c>
      <c r="QY97" s="5">
        <v>1907</v>
      </c>
      <c r="QZ97" s="5">
        <v>1616</v>
      </c>
      <c r="RA97" s="5">
        <v>1713</v>
      </c>
      <c r="RB97" s="5">
        <v>2041</v>
      </c>
      <c r="RC97" s="5">
        <v>1886</v>
      </c>
      <c r="RD97" s="5">
        <v>1338</v>
      </c>
      <c r="RE97" s="5">
        <v>1682</v>
      </c>
      <c r="RF97" s="5">
        <v>2123</v>
      </c>
      <c r="RG97" s="5">
        <v>1397</v>
      </c>
      <c r="RH97" s="5">
        <v>1647</v>
      </c>
      <c r="RI97" s="5" t="s">
        <v>220</v>
      </c>
      <c r="RJ97" s="5" t="s">
        <v>220</v>
      </c>
      <c r="RK97" s="5" t="s">
        <v>220</v>
      </c>
      <c r="RL97" s="5" t="s">
        <v>220</v>
      </c>
      <c r="RM97" s="5" t="s">
        <v>220</v>
      </c>
      <c r="RN97" s="5" t="s">
        <v>220</v>
      </c>
      <c r="RO97" s="5">
        <v>1967</v>
      </c>
      <c r="RP97" s="5">
        <v>2032</v>
      </c>
      <c r="RQ97" s="5">
        <v>2189</v>
      </c>
      <c r="RR97" s="5">
        <v>2368</v>
      </c>
      <c r="RS97" s="5">
        <v>3660</v>
      </c>
      <c r="RT97" s="5">
        <v>3435</v>
      </c>
      <c r="RU97" s="5">
        <v>2599</v>
      </c>
      <c r="RV97" s="5">
        <v>1323</v>
      </c>
      <c r="RW97" s="5">
        <v>1728</v>
      </c>
      <c r="RX97" s="5">
        <v>1781</v>
      </c>
      <c r="RY97" s="5">
        <v>2290</v>
      </c>
      <c r="RZ97" s="5">
        <v>1882</v>
      </c>
      <c r="SA97" s="5">
        <v>1661</v>
      </c>
      <c r="SB97" s="5">
        <v>1218</v>
      </c>
      <c r="SC97" s="5">
        <v>1044</v>
      </c>
      <c r="SD97" s="5">
        <v>1183</v>
      </c>
      <c r="SE97" s="5">
        <v>1522</v>
      </c>
      <c r="SF97" s="5">
        <v>1811</v>
      </c>
      <c r="SG97" s="5">
        <v>1478</v>
      </c>
      <c r="SH97" s="5">
        <v>2113</v>
      </c>
      <c r="SI97" s="5">
        <v>1458</v>
      </c>
      <c r="SJ97" s="5">
        <v>1346</v>
      </c>
      <c r="SK97" s="5">
        <v>1775</v>
      </c>
      <c r="SL97" s="5">
        <v>1897</v>
      </c>
      <c r="SM97" s="5">
        <v>1631</v>
      </c>
      <c r="SN97" s="5">
        <v>1545</v>
      </c>
      <c r="SO97" s="5" t="s">
        <v>220</v>
      </c>
      <c r="SP97" s="5" t="s">
        <v>220</v>
      </c>
      <c r="SQ97" s="5" t="s">
        <v>220</v>
      </c>
      <c r="SR97" s="5" t="s">
        <v>220</v>
      </c>
      <c r="SS97" s="5" t="s">
        <v>220</v>
      </c>
      <c r="ST97" s="5" t="s">
        <v>220</v>
      </c>
      <c r="SU97" s="5">
        <v>58</v>
      </c>
      <c r="SV97" s="5">
        <v>33</v>
      </c>
      <c r="SW97" s="5">
        <v>50</v>
      </c>
      <c r="SX97" s="5">
        <v>169</v>
      </c>
      <c r="SY97" s="5">
        <v>206</v>
      </c>
      <c r="SZ97" s="5">
        <v>170</v>
      </c>
      <c r="TA97" s="5">
        <v>176</v>
      </c>
      <c r="TB97" s="5">
        <v>134</v>
      </c>
      <c r="TC97" s="5">
        <v>183</v>
      </c>
      <c r="TD97" s="5">
        <v>197</v>
      </c>
      <c r="TE97" s="5">
        <v>202</v>
      </c>
      <c r="TF97" s="5">
        <v>544</v>
      </c>
      <c r="TG97" s="5">
        <v>497</v>
      </c>
      <c r="TH97" s="5">
        <v>478</v>
      </c>
      <c r="TI97" s="5">
        <v>368</v>
      </c>
      <c r="TJ97" s="5">
        <v>374</v>
      </c>
      <c r="TK97" s="5">
        <v>237</v>
      </c>
      <c r="TL97" s="5">
        <v>527</v>
      </c>
      <c r="TM97" s="5">
        <v>1705</v>
      </c>
      <c r="TN97" s="5">
        <v>1780</v>
      </c>
      <c r="TO97" s="5">
        <v>1959</v>
      </c>
      <c r="TP97" s="5">
        <v>2111</v>
      </c>
      <c r="TQ97" s="5">
        <v>2343</v>
      </c>
      <c r="TR97" s="5">
        <v>2415</v>
      </c>
      <c r="TS97" s="5">
        <v>2268</v>
      </c>
      <c r="TT97" s="5">
        <v>2090</v>
      </c>
      <c r="TU97" s="5" t="s">
        <v>220</v>
      </c>
      <c r="TV97" s="5" t="s">
        <v>220</v>
      </c>
      <c r="TW97" s="5" t="s">
        <v>220</v>
      </c>
      <c r="TX97" s="5" t="s">
        <v>220</v>
      </c>
      <c r="TY97" s="5" t="s">
        <v>220</v>
      </c>
      <c r="TZ97" s="5" t="s">
        <v>220</v>
      </c>
      <c r="UA97" s="5">
        <v>171</v>
      </c>
      <c r="UB97" s="5">
        <v>131</v>
      </c>
      <c r="UC97" s="5">
        <v>153</v>
      </c>
      <c r="UD97" s="5">
        <v>83</v>
      </c>
      <c r="UE97" s="5">
        <v>49</v>
      </c>
      <c r="UF97" s="5">
        <v>172</v>
      </c>
      <c r="UG97" s="5">
        <v>57</v>
      </c>
      <c r="UH97" s="5">
        <v>41</v>
      </c>
      <c r="UI97" s="5">
        <v>107</v>
      </c>
      <c r="UJ97" s="5">
        <v>6</v>
      </c>
      <c r="UK97" s="5">
        <v>8</v>
      </c>
      <c r="UL97" s="5">
        <v>7</v>
      </c>
      <c r="UM97" s="5">
        <v>0</v>
      </c>
      <c r="UN97" s="5">
        <v>0</v>
      </c>
      <c r="UO97" s="5">
        <v>0</v>
      </c>
      <c r="UP97" s="5">
        <v>0</v>
      </c>
      <c r="UQ97" s="5">
        <v>28</v>
      </c>
      <c r="UR97" s="5">
        <v>10</v>
      </c>
      <c r="US97" s="5">
        <v>23</v>
      </c>
      <c r="UT97" s="5">
        <v>23</v>
      </c>
      <c r="UU97" s="5">
        <v>0</v>
      </c>
      <c r="UV97" s="5">
        <v>0</v>
      </c>
      <c r="UW97" s="5">
        <v>0</v>
      </c>
      <c r="UX97" s="5">
        <v>4</v>
      </c>
      <c r="UY97" s="5">
        <v>0</v>
      </c>
      <c r="UZ97" s="5">
        <v>0</v>
      </c>
      <c r="VA97" s="5" t="s">
        <v>220</v>
      </c>
      <c r="VB97" s="5" t="s">
        <v>220</v>
      </c>
      <c r="VC97" s="5" t="s">
        <v>220</v>
      </c>
      <c r="VD97" s="5" t="s">
        <v>220</v>
      </c>
      <c r="VE97" s="5" t="s">
        <v>220</v>
      </c>
      <c r="VF97" s="5" t="s">
        <v>220</v>
      </c>
      <c r="VG97" s="5">
        <v>3648</v>
      </c>
      <c r="VH97" s="5">
        <v>7069</v>
      </c>
      <c r="VI97" s="5">
        <v>6694</v>
      </c>
      <c r="VJ97" s="5">
        <v>7844</v>
      </c>
      <c r="VK97" s="5">
        <v>7062</v>
      </c>
      <c r="VL97" s="5">
        <v>8313</v>
      </c>
      <c r="VM97" s="5">
        <v>9544</v>
      </c>
      <c r="VN97" s="5">
        <v>12123</v>
      </c>
      <c r="VO97" s="5">
        <v>7113</v>
      </c>
      <c r="VP97" s="5">
        <v>6918</v>
      </c>
      <c r="VQ97" s="5">
        <v>5802</v>
      </c>
      <c r="VR97" s="5">
        <v>4645</v>
      </c>
      <c r="VS97" s="5">
        <v>3889</v>
      </c>
      <c r="VT97" s="5">
        <v>4047</v>
      </c>
      <c r="VU97" s="5">
        <v>3349</v>
      </c>
      <c r="VV97" s="5">
        <v>4062</v>
      </c>
      <c r="VW97" s="5">
        <v>5965</v>
      </c>
      <c r="VX97" s="5">
        <v>4291</v>
      </c>
      <c r="VY97" s="5">
        <v>3596</v>
      </c>
      <c r="VZ97" s="5">
        <v>3841</v>
      </c>
      <c r="WA97" s="5">
        <v>3490</v>
      </c>
      <c r="WB97" s="5">
        <v>3799</v>
      </c>
      <c r="WC97" s="5">
        <v>3879</v>
      </c>
      <c r="WD97" s="5">
        <v>4125</v>
      </c>
      <c r="WE97" s="5">
        <v>4255</v>
      </c>
      <c r="WF97" s="5">
        <v>4355</v>
      </c>
      <c r="WG97" s="5" t="s">
        <v>220</v>
      </c>
      <c r="WH97" s="5" t="s">
        <v>220</v>
      </c>
      <c r="WI97" s="5" t="s">
        <v>220</v>
      </c>
      <c r="WJ97" s="5" t="s">
        <v>220</v>
      </c>
      <c r="WK97" s="5" t="s">
        <v>220</v>
      </c>
      <c r="WL97" s="5" t="s">
        <v>220</v>
      </c>
      <c r="WM97" s="5">
        <v>0</v>
      </c>
      <c r="WN97" s="5">
        <v>0</v>
      </c>
      <c r="WO97" s="5">
        <v>2</v>
      </c>
      <c r="WP97" s="5">
        <v>42</v>
      </c>
      <c r="WQ97" s="5">
        <v>71</v>
      </c>
      <c r="WR97" s="5">
        <v>40</v>
      </c>
      <c r="WS97" s="5">
        <v>0</v>
      </c>
      <c r="WT97" s="5">
        <v>15</v>
      </c>
      <c r="WU97" s="5">
        <v>36</v>
      </c>
      <c r="WV97" s="5">
        <v>48</v>
      </c>
      <c r="WW97" s="5">
        <v>63</v>
      </c>
      <c r="WX97" s="5">
        <v>59</v>
      </c>
      <c r="WY97" s="5">
        <v>56</v>
      </c>
      <c r="WZ97" s="5">
        <v>73</v>
      </c>
      <c r="XA97" s="5">
        <v>78</v>
      </c>
      <c r="XB97" s="5">
        <v>98</v>
      </c>
      <c r="XC97" s="5">
        <v>117</v>
      </c>
      <c r="XD97" s="5">
        <v>126</v>
      </c>
      <c r="XE97" s="5">
        <v>184</v>
      </c>
      <c r="XF97" s="5">
        <v>155</v>
      </c>
      <c r="XG97" s="5">
        <v>110</v>
      </c>
      <c r="XH97" s="5">
        <v>81</v>
      </c>
      <c r="XI97" s="5">
        <v>132</v>
      </c>
      <c r="XJ97" s="5">
        <v>138</v>
      </c>
      <c r="XK97" s="5">
        <v>53</v>
      </c>
      <c r="XL97" s="5">
        <v>113</v>
      </c>
      <c r="XM97" s="5" t="s">
        <v>220</v>
      </c>
      <c r="XN97" s="5" t="s">
        <v>220</v>
      </c>
      <c r="XO97" s="5" t="s">
        <v>220</v>
      </c>
      <c r="XP97" s="5" t="s">
        <v>220</v>
      </c>
      <c r="XQ97" s="5" t="s">
        <v>220</v>
      </c>
      <c r="XR97" s="5" t="s">
        <v>220</v>
      </c>
      <c r="XS97" s="2">
        <v>26510</v>
      </c>
      <c r="XT97" s="3" t="s">
        <v>222</v>
      </c>
      <c r="XU97" s="3" t="s">
        <v>221</v>
      </c>
      <c r="XV97" s="3" t="s">
        <v>220</v>
      </c>
      <c r="XW97" s="3" t="s">
        <v>220</v>
      </c>
      <c r="XX97" s="3" t="s">
        <v>222</v>
      </c>
      <c r="XY97" s="3" t="s">
        <v>222</v>
      </c>
      <c r="XZ97" s="3" t="s">
        <v>276</v>
      </c>
    </row>
    <row r="98" spans="1:650" x14ac:dyDescent="0.3">
      <c r="A98" s="1" t="s">
        <v>96</v>
      </c>
      <c r="B98" s="2">
        <v>4061118</v>
      </c>
      <c r="C98" s="5" t="s">
        <v>220</v>
      </c>
      <c r="D98" s="5">
        <v>0</v>
      </c>
      <c r="E98" s="5">
        <v>6</v>
      </c>
      <c r="F98" s="5">
        <v>25</v>
      </c>
      <c r="G98" s="5">
        <v>100</v>
      </c>
      <c r="H98" s="5">
        <v>513</v>
      </c>
      <c r="I98" s="5">
        <v>4739</v>
      </c>
      <c r="J98" s="5">
        <v>0</v>
      </c>
      <c r="K98" s="5">
        <v>5000</v>
      </c>
      <c r="L98" s="5">
        <v>0</v>
      </c>
      <c r="M98" s="5">
        <v>0</v>
      </c>
      <c r="N98" s="5">
        <v>0</v>
      </c>
      <c r="O98" s="5">
        <v>0</v>
      </c>
      <c r="P98" s="5">
        <v>0</v>
      </c>
      <c r="Q98" s="5">
        <v>0</v>
      </c>
      <c r="R98" s="5">
        <v>0</v>
      </c>
      <c r="S98" s="5">
        <v>0</v>
      </c>
      <c r="T98" s="5">
        <v>24</v>
      </c>
      <c r="U98" s="5">
        <v>195</v>
      </c>
      <c r="V98" s="5">
        <v>771</v>
      </c>
      <c r="W98" s="5">
        <v>0</v>
      </c>
      <c r="X98" s="5">
        <v>0</v>
      </c>
      <c r="Y98" s="5">
        <v>0</v>
      </c>
      <c r="Z98" s="5">
        <v>0</v>
      </c>
      <c r="AA98" s="5">
        <v>0</v>
      </c>
      <c r="AB98" s="5">
        <v>0</v>
      </c>
      <c r="AC98" s="5" t="s">
        <v>220</v>
      </c>
      <c r="AD98" s="5" t="s">
        <v>220</v>
      </c>
      <c r="AE98" s="5" t="s">
        <v>220</v>
      </c>
      <c r="AF98" s="5" t="s">
        <v>220</v>
      </c>
      <c r="AG98" s="5" t="s">
        <v>220</v>
      </c>
      <c r="AH98" s="5" t="s">
        <v>220</v>
      </c>
      <c r="AI98" s="5" t="s">
        <v>220</v>
      </c>
      <c r="AJ98" s="5">
        <v>309</v>
      </c>
      <c r="AK98" s="5">
        <v>184</v>
      </c>
      <c r="AL98" s="5">
        <v>395</v>
      </c>
      <c r="AM98" s="5">
        <v>1050</v>
      </c>
      <c r="AN98" s="5">
        <v>1006</v>
      </c>
      <c r="AO98" s="5">
        <v>6605</v>
      </c>
      <c r="AP98" s="5">
        <v>2321</v>
      </c>
      <c r="AQ98" s="5">
        <v>2364</v>
      </c>
      <c r="AR98" s="5">
        <v>34</v>
      </c>
      <c r="AS98" s="5">
        <v>928</v>
      </c>
      <c r="AT98" s="5">
        <v>540</v>
      </c>
      <c r="AU98" s="5">
        <v>71</v>
      </c>
      <c r="AV98" s="5">
        <v>1745</v>
      </c>
      <c r="AW98" s="5">
        <v>1</v>
      </c>
      <c r="AX98" s="5">
        <v>31</v>
      </c>
      <c r="AY98" s="5">
        <v>77</v>
      </c>
      <c r="AZ98" s="5">
        <v>101</v>
      </c>
      <c r="BA98" s="5">
        <v>1659</v>
      </c>
      <c r="BB98" s="5">
        <v>618</v>
      </c>
      <c r="BC98" s="5">
        <v>647</v>
      </c>
      <c r="BD98" s="5">
        <v>461</v>
      </c>
      <c r="BE98" s="5">
        <v>149</v>
      </c>
      <c r="BF98" s="5">
        <v>86</v>
      </c>
      <c r="BG98" s="5">
        <v>41</v>
      </c>
      <c r="BH98" s="5">
        <v>59</v>
      </c>
      <c r="BI98" s="5" t="s">
        <v>220</v>
      </c>
      <c r="BJ98" s="5" t="s">
        <v>220</v>
      </c>
      <c r="BK98" s="5" t="s">
        <v>220</v>
      </c>
      <c r="BL98" s="5" t="s">
        <v>220</v>
      </c>
      <c r="BM98" s="5" t="s">
        <v>220</v>
      </c>
      <c r="BN98" s="5" t="s">
        <v>220</v>
      </c>
      <c r="BO98" s="5" t="s">
        <v>220</v>
      </c>
      <c r="BP98" s="5">
        <v>5754</v>
      </c>
      <c r="BQ98" s="5">
        <v>89</v>
      </c>
      <c r="BR98" s="5">
        <v>302</v>
      </c>
      <c r="BS98" s="5">
        <v>232</v>
      </c>
      <c r="BT98" s="5">
        <v>153</v>
      </c>
      <c r="BU98" s="5">
        <v>274</v>
      </c>
      <c r="BV98" s="5">
        <v>5</v>
      </c>
      <c r="BW98" s="5">
        <v>60</v>
      </c>
      <c r="BX98" s="5">
        <v>29</v>
      </c>
      <c r="BY98" s="5">
        <v>24</v>
      </c>
      <c r="BZ98" s="5">
        <v>80</v>
      </c>
      <c r="CA98" s="5">
        <v>13</v>
      </c>
      <c r="CB98" s="5">
        <v>672</v>
      </c>
      <c r="CC98" s="5">
        <v>102</v>
      </c>
      <c r="CD98" s="5">
        <v>96</v>
      </c>
      <c r="CE98" s="5">
        <v>16</v>
      </c>
      <c r="CF98" s="5">
        <v>38</v>
      </c>
      <c r="CG98" s="5">
        <v>55</v>
      </c>
      <c r="CH98" s="5">
        <v>3</v>
      </c>
      <c r="CI98" s="5">
        <v>9</v>
      </c>
      <c r="CJ98" s="5">
        <v>262</v>
      </c>
      <c r="CK98" s="5">
        <v>155</v>
      </c>
      <c r="CL98" s="5">
        <v>94</v>
      </c>
      <c r="CM98" s="5">
        <v>89</v>
      </c>
      <c r="CN98" s="5">
        <v>229</v>
      </c>
      <c r="CO98" s="5" t="s">
        <v>220</v>
      </c>
      <c r="CP98" s="5" t="s">
        <v>220</v>
      </c>
      <c r="CQ98" s="5" t="s">
        <v>220</v>
      </c>
      <c r="CR98" s="5" t="s">
        <v>220</v>
      </c>
      <c r="CS98" s="5" t="s">
        <v>220</v>
      </c>
      <c r="CT98" s="5" t="s">
        <v>220</v>
      </c>
      <c r="CU98" s="5" t="s">
        <v>220</v>
      </c>
      <c r="CV98" s="5">
        <v>1578</v>
      </c>
      <c r="CW98" s="5">
        <v>835</v>
      </c>
      <c r="CX98" s="5">
        <v>578</v>
      </c>
      <c r="CY98" s="5">
        <v>939</v>
      </c>
      <c r="CZ98" s="5">
        <v>689</v>
      </c>
      <c r="DA98" s="5">
        <v>1445</v>
      </c>
      <c r="DB98" s="5">
        <v>882</v>
      </c>
      <c r="DC98" s="5">
        <v>712</v>
      </c>
      <c r="DD98" s="5">
        <v>875</v>
      </c>
      <c r="DE98" s="5">
        <v>649</v>
      </c>
      <c r="DF98" s="5">
        <v>1137</v>
      </c>
      <c r="DG98" s="5">
        <v>701</v>
      </c>
      <c r="DH98" s="5">
        <v>1144</v>
      </c>
      <c r="DI98" s="5">
        <v>618</v>
      </c>
      <c r="DJ98" s="5">
        <v>792</v>
      </c>
      <c r="DK98" s="5">
        <v>544</v>
      </c>
      <c r="DL98" s="5">
        <v>988</v>
      </c>
      <c r="DM98" s="5">
        <v>785</v>
      </c>
      <c r="DN98" s="5">
        <v>473</v>
      </c>
      <c r="DO98" s="5">
        <v>631</v>
      </c>
      <c r="DP98" s="5">
        <v>739</v>
      </c>
      <c r="DQ98" s="5">
        <v>892</v>
      </c>
      <c r="DR98" s="5">
        <v>677</v>
      </c>
      <c r="DS98" s="5">
        <v>643</v>
      </c>
      <c r="DT98" s="5">
        <v>747</v>
      </c>
      <c r="DU98" s="5" t="s">
        <v>220</v>
      </c>
      <c r="DV98" s="5" t="s">
        <v>220</v>
      </c>
      <c r="DW98" s="5" t="s">
        <v>220</v>
      </c>
      <c r="DX98" s="5" t="s">
        <v>220</v>
      </c>
      <c r="DY98" s="5" t="s">
        <v>220</v>
      </c>
      <c r="DZ98" s="5" t="s">
        <v>220</v>
      </c>
      <c r="EA98" s="5" t="s">
        <v>220</v>
      </c>
      <c r="EB98" s="5">
        <v>585</v>
      </c>
      <c r="EC98" s="5">
        <v>39</v>
      </c>
      <c r="ED98" s="5">
        <v>543</v>
      </c>
      <c r="EE98" s="5">
        <v>240</v>
      </c>
      <c r="EF98" s="5">
        <v>499</v>
      </c>
      <c r="EG98" s="5">
        <v>277</v>
      </c>
      <c r="EH98" s="5">
        <v>903</v>
      </c>
      <c r="EI98" s="5">
        <v>249</v>
      </c>
      <c r="EJ98" s="5">
        <v>16</v>
      </c>
      <c r="EK98" s="5">
        <v>280</v>
      </c>
      <c r="EL98" s="5">
        <v>66</v>
      </c>
      <c r="EM98" s="5">
        <v>6</v>
      </c>
      <c r="EN98" s="5">
        <v>151</v>
      </c>
      <c r="EO98" s="5">
        <v>17</v>
      </c>
      <c r="EP98" s="5">
        <v>412</v>
      </c>
      <c r="EQ98" s="5">
        <v>33</v>
      </c>
      <c r="ER98" s="5">
        <v>191</v>
      </c>
      <c r="ES98" s="5">
        <v>61</v>
      </c>
      <c r="ET98" s="5">
        <v>9</v>
      </c>
      <c r="EU98" s="5">
        <v>323</v>
      </c>
      <c r="EV98" s="5">
        <v>72</v>
      </c>
      <c r="EW98" s="5">
        <v>40</v>
      </c>
      <c r="EX98" s="5">
        <v>93</v>
      </c>
      <c r="EY98" s="5">
        <v>154</v>
      </c>
      <c r="EZ98" s="5">
        <v>348</v>
      </c>
      <c r="FA98" s="5" t="s">
        <v>220</v>
      </c>
      <c r="FB98" s="5" t="s">
        <v>220</v>
      </c>
      <c r="FC98" s="5" t="s">
        <v>220</v>
      </c>
      <c r="FD98" s="5" t="s">
        <v>220</v>
      </c>
      <c r="FE98" s="5" t="s">
        <v>220</v>
      </c>
      <c r="FF98" s="5" t="s">
        <v>220</v>
      </c>
      <c r="FG98" s="5" t="s">
        <v>220</v>
      </c>
      <c r="FH98" s="5">
        <v>0</v>
      </c>
      <c r="FI98" s="5">
        <v>0</v>
      </c>
      <c r="FJ98" s="5">
        <v>0</v>
      </c>
      <c r="FK98" s="5">
        <v>0</v>
      </c>
      <c r="FL98" s="5">
        <v>0</v>
      </c>
      <c r="FM98" s="5">
        <v>0</v>
      </c>
      <c r="FN98" s="5">
        <v>0</v>
      </c>
      <c r="FO98" s="5">
        <v>0</v>
      </c>
      <c r="FP98" s="5">
        <v>0</v>
      </c>
      <c r="FQ98" s="5">
        <v>0</v>
      </c>
      <c r="FR98" s="5">
        <v>0</v>
      </c>
      <c r="FS98" s="5">
        <v>0</v>
      </c>
      <c r="FT98" s="5">
        <v>0</v>
      </c>
      <c r="FU98" s="5" t="s">
        <v>220</v>
      </c>
      <c r="FV98" s="5" t="s">
        <v>220</v>
      </c>
      <c r="FW98" s="5" t="s">
        <v>220</v>
      </c>
      <c r="FX98" s="5" t="s">
        <v>220</v>
      </c>
      <c r="FY98" s="5" t="s">
        <v>220</v>
      </c>
      <c r="FZ98" s="5" t="s">
        <v>220</v>
      </c>
      <c r="GA98" s="5" t="s">
        <v>220</v>
      </c>
      <c r="GB98" s="5" t="s">
        <v>220</v>
      </c>
      <c r="GC98" s="5" t="s">
        <v>220</v>
      </c>
      <c r="GD98" s="5" t="s">
        <v>220</v>
      </c>
      <c r="GE98" s="5" t="s">
        <v>220</v>
      </c>
      <c r="GF98" s="5" t="s">
        <v>220</v>
      </c>
      <c r="GG98" s="5" t="s">
        <v>220</v>
      </c>
      <c r="GH98" s="5" t="s">
        <v>220</v>
      </c>
      <c r="GI98" s="5" t="s">
        <v>220</v>
      </c>
      <c r="GJ98" s="5" t="s">
        <v>220</v>
      </c>
      <c r="GK98" s="5" t="s">
        <v>220</v>
      </c>
      <c r="GL98" s="5" t="s">
        <v>220</v>
      </c>
      <c r="GM98" s="5" t="s">
        <v>220</v>
      </c>
      <c r="GN98" s="5">
        <v>8225</v>
      </c>
      <c r="GO98" s="5">
        <v>1153</v>
      </c>
      <c r="GP98" s="5">
        <v>1843</v>
      </c>
      <c r="GQ98" s="5">
        <v>2561</v>
      </c>
      <c r="GR98" s="5">
        <v>2860</v>
      </c>
      <c r="GS98" s="5">
        <v>13341</v>
      </c>
      <c r="GT98" s="5">
        <v>4111</v>
      </c>
      <c r="GU98" s="5">
        <v>8385</v>
      </c>
      <c r="GV98" s="5">
        <v>953</v>
      </c>
      <c r="GW98" s="5">
        <v>1881</v>
      </c>
      <c r="GX98" s="5">
        <v>1823</v>
      </c>
      <c r="GY98" s="5">
        <v>791</v>
      </c>
      <c r="GZ98" s="5">
        <v>3713</v>
      </c>
      <c r="HA98" s="5">
        <v>738</v>
      </c>
      <c r="HB98" s="5">
        <v>1332</v>
      </c>
      <c r="HC98" s="5">
        <v>671</v>
      </c>
      <c r="HD98" s="5">
        <v>1344</v>
      </c>
      <c r="HE98" s="5">
        <v>2756</v>
      </c>
      <c r="HF98" s="5">
        <v>1874</v>
      </c>
      <c r="HG98" s="5">
        <v>1610</v>
      </c>
      <c r="HH98" s="5">
        <v>1533</v>
      </c>
      <c r="HI98" s="5">
        <v>1236</v>
      </c>
      <c r="HJ98" s="5">
        <v>950</v>
      </c>
      <c r="HK98" s="5">
        <v>927</v>
      </c>
      <c r="HL98" s="5">
        <v>1384</v>
      </c>
      <c r="HM98" s="5" t="s">
        <v>220</v>
      </c>
      <c r="HN98" s="5" t="s">
        <v>220</v>
      </c>
      <c r="HO98" s="5" t="s">
        <v>220</v>
      </c>
      <c r="HP98" s="5" t="s">
        <v>220</v>
      </c>
      <c r="HQ98" s="5" t="s">
        <v>220</v>
      </c>
      <c r="HR98" s="5" t="s">
        <v>220</v>
      </c>
      <c r="HS98" s="5" t="s">
        <v>220</v>
      </c>
      <c r="HT98" s="5">
        <v>16635</v>
      </c>
      <c r="HU98" s="5">
        <v>14773</v>
      </c>
      <c r="HV98" s="5">
        <v>14979</v>
      </c>
      <c r="HW98" s="5">
        <v>18783</v>
      </c>
      <c r="HX98" s="5">
        <v>20181</v>
      </c>
      <c r="HY98" s="5">
        <v>19386</v>
      </c>
      <c r="HZ98" s="5">
        <v>18692</v>
      </c>
      <c r="IA98" s="5">
        <v>18897</v>
      </c>
      <c r="IB98" s="5">
        <v>15231</v>
      </c>
      <c r="IC98" s="5">
        <v>16744</v>
      </c>
      <c r="ID98" s="5">
        <v>17359</v>
      </c>
      <c r="IE98" s="5">
        <v>16142</v>
      </c>
      <c r="IF98" s="5">
        <v>14448</v>
      </c>
      <c r="IG98" s="5">
        <v>13045</v>
      </c>
      <c r="IH98" s="5">
        <v>12544</v>
      </c>
      <c r="II98" s="5">
        <v>11655</v>
      </c>
      <c r="IJ98" s="5">
        <v>13995</v>
      </c>
      <c r="IK98" s="5">
        <v>12875</v>
      </c>
      <c r="IL98" s="5">
        <v>13249</v>
      </c>
      <c r="IM98" s="5">
        <v>12748</v>
      </c>
      <c r="IN98" s="5">
        <v>12190</v>
      </c>
      <c r="IO98" s="5">
        <v>11364</v>
      </c>
      <c r="IP98" s="5">
        <v>13253</v>
      </c>
      <c r="IQ98" s="5">
        <v>13251</v>
      </c>
      <c r="IR98" s="5">
        <v>13454</v>
      </c>
      <c r="IS98" s="5" t="s">
        <v>220</v>
      </c>
      <c r="IT98" s="5" t="s">
        <v>220</v>
      </c>
      <c r="IU98" s="5" t="s">
        <v>220</v>
      </c>
      <c r="IV98" s="5" t="s">
        <v>220</v>
      </c>
      <c r="IW98" s="5" t="s">
        <v>220</v>
      </c>
      <c r="IX98" s="5" t="s">
        <v>220</v>
      </c>
      <c r="IY98" s="5" t="s">
        <v>220</v>
      </c>
      <c r="IZ98" s="5">
        <v>929</v>
      </c>
      <c r="JA98" s="5">
        <v>947</v>
      </c>
      <c r="JB98" s="5">
        <v>1063</v>
      </c>
      <c r="JC98" s="5">
        <v>1144</v>
      </c>
      <c r="JD98" s="5">
        <v>979</v>
      </c>
      <c r="JE98" s="5">
        <v>1149</v>
      </c>
      <c r="JF98" s="5">
        <v>847</v>
      </c>
      <c r="JG98" s="5">
        <v>395</v>
      </c>
      <c r="JH98" s="5">
        <v>320</v>
      </c>
      <c r="JI98" s="5">
        <v>358</v>
      </c>
      <c r="JJ98" s="5">
        <v>297</v>
      </c>
      <c r="JK98" s="5">
        <v>232</v>
      </c>
      <c r="JL98" s="5">
        <v>213</v>
      </c>
      <c r="JM98" s="5">
        <v>204</v>
      </c>
      <c r="JN98" s="5">
        <v>189</v>
      </c>
      <c r="JO98" s="5">
        <v>244</v>
      </c>
      <c r="JP98" s="5">
        <v>178</v>
      </c>
      <c r="JQ98" s="5">
        <v>182</v>
      </c>
      <c r="JR98" s="5">
        <v>243</v>
      </c>
      <c r="JS98" s="5">
        <v>207</v>
      </c>
      <c r="JT98" s="5">
        <v>221</v>
      </c>
      <c r="JU98" s="5">
        <v>228</v>
      </c>
      <c r="JV98" s="5">
        <v>202</v>
      </c>
      <c r="JW98" s="5">
        <v>269</v>
      </c>
      <c r="JX98" s="5">
        <v>220</v>
      </c>
      <c r="JY98" s="5" t="s">
        <v>220</v>
      </c>
      <c r="JZ98" s="5" t="s">
        <v>220</v>
      </c>
      <c r="KA98" s="5" t="s">
        <v>220</v>
      </c>
      <c r="KB98" s="5" t="s">
        <v>220</v>
      </c>
      <c r="KC98" s="5" t="s">
        <v>220</v>
      </c>
      <c r="KD98" s="5" t="s">
        <v>220</v>
      </c>
      <c r="KE98" s="5" t="s">
        <v>220</v>
      </c>
      <c r="KF98" s="5">
        <v>75</v>
      </c>
      <c r="KG98" s="5">
        <v>88</v>
      </c>
      <c r="KH98" s="5">
        <v>96</v>
      </c>
      <c r="KI98" s="5">
        <v>89</v>
      </c>
      <c r="KJ98" s="5">
        <v>109</v>
      </c>
      <c r="KK98" s="5">
        <v>85</v>
      </c>
      <c r="KL98" s="5">
        <v>72</v>
      </c>
      <c r="KM98" s="5">
        <v>65</v>
      </c>
      <c r="KN98" s="5">
        <v>56</v>
      </c>
      <c r="KO98" s="5">
        <v>58</v>
      </c>
      <c r="KP98" s="5">
        <v>52</v>
      </c>
      <c r="KQ98" s="5">
        <v>40</v>
      </c>
      <c r="KR98" s="5">
        <v>39</v>
      </c>
      <c r="KS98" s="5">
        <v>27</v>
      </c>
      <c r="KT98" s="5">
        <v>23</v>
      </c>
      <c r="KU98" s="5">
        <v>23</v>
      </c>
      <c r="KV98" s="5">
        <v>27</v>
      </c>
      <c r="KW98" s="5">
        <v>28</v>
      </c>
      <c r="KX98" s="5">
        <v>26</v>
      </c>
      <c r="KY98" s="5">
        <v>23</v>
      </c>
      <c r="KZ98" s="5">
        <v>22</v>
      </c>
      <c r="LA98" s="5">
        <v>25</v>
      </c>
      <c r="LB98" s="5">
        <v>18</v>
      </c>
      <c r="LC98" s="5">
        <v>17</v>
      </c>
      <c r="LD98" s="5">
        <v>21</v>
      </c>
      <c r="LE98" s="5" t="s">
        <v>220</v>
      </c>
      <c r="LF98" s="5" t="s">
        <v>220</v>
      </c>
      <c r="LG98" s="5" t="s">
        <v>220</v>
      </c>
      <c r="LH98" s="5" t="s">
        <v>220</v>
      </c>
      <c r="LI98" s="5" t="s">
        <v>220</v>
      </c>
      <c r="LJ98" s="5" t="s">
        <v>220</v>
      </c>
      <c r="LK98" s="5" t="s">
        <v>220</v>
      </c>
      <c r="LL98" s="5">
        <v>247</v>
      </c>
      <c r="LM98" s="5">
        <v>200</v>
      </c>
      <c r="LN98" s="5">
        <v>228</v>
      </c>
      <c r="LO98" s="5">
        <v>215</v>
      </c>
      <c r="LP98" s="5">
        <v>363</v>
      </c>
      <c r="LQ98" s="5">
        <v>275</v>
      </c>
      <c r="LR98" s="5">
        <v>177</v>
      </c>
      <c r="LS98" s="5">
        <v>196</v>
      </c>
      <c r="LT98" s="5">
        <v>165</v>
      </c>
      <c r="LU98" s="5">
        <v>147</v>
      </c>
      <c r="LV98" s="5">
        <v>137</v>
      </c>
      <c r="LW98" s="5">
        <v>151</v>
      </c>
      <c r="LX98" s="5">
        <v>123</v>
      </c>
      <c r="LY98" s="5">
        <v>142</v>
      </c>
      <c r="LZ98" s="5">
        <v>105</v>
      </c>
      <c r="MA98" s="5">
        <v>153</v>
      </c>
      <c r="MB98" s="5">
        <v>72</v>
      </c>
      <c r="MC98" s="5">
        <v>95</v>
      </c>
      <c r="MD98" s="5">
        <v>90</v>
      </c>
      <c r="ME98" s="5">
        <v>115</v>
      </c>
      <c r="MF98" s="5">
        <v>86</v>
      </c>
      <c r="MG98" s="5">
        <v>106</v>
      </c>
      <c r="MH98" s="5">
        <v>108</v>
      </c>
      <c r="MI98" s="5">
        <v>94</v>
      </c>
      <c r="MJ98" s="5">
        <v>131</v>
      </c>
      <c r="MK98" s="5" t="s">
        <v>220</v>
      </c>
      <c r="ML98" s="5" t="s">
        <v>220</v>
      </c>
      <c r="MM98" s="5" t="s">
        <v>220</v>
      </c>
      <c r="MN98" s="5" t="s">
        <v>220</v>
      </c>
      <c r="MO98" s="5" t="s">
        <v>220</v>
      </c>
      <c r="MP98" s="5" t="s">
        <v>220</v>
      </c>
      <c r="MQ98" s="5" t="s">
        <v>220</v>
      </c>
      <c r="MR98" s="5">
        <v>0</v>
      </c>
      <c r="MS98" s="5">
        <v>0</v>
      </c>
      <c r="MT98" s="5">
        <v>0</v>
      </c>
      <c r="MU98" s="5">
        <v>0</v>
      </c>
      <c r="MV98" s="5">
        <v>0</v>
      </c>
      <c r="MW98" s="5">
        <v>0</v>
      </c>
      <c r="MX98" s="5">
        <v>0</v>
      </c>
      <c r="MY98" s="5">
        <v>0</v>
      </c>
      <c r="MZ98" s="5">
        <v>0</v>
      </c>
      <c r="NA98" s="5">
        <v>0</v>
      </c>
      <c r="NB98" s="5">
        <v>0</v>
      </c>
      <c r="NC98" s="5">
        <v>0</v>
      </c>
      <c r="ND98" s="5">
        <v>0</v>
      </c>
      <c r="NE98" s="5" t="s">
        <v>220</v>
      </c>
      <c r="NF98" s="5" t="s">
        <v>220</v>
      </c>
      <c r="NG98" s="5" t="s">
        <v>220</v>
      </c>
      <c r="NH98" s="5" t="s">
        <v>220</v>
      </c>
      <c r="NI98" s="5" t="s">
        <v>220</v>
      </c>
      <c r="NJ98" s="5" t="s">
        <v>220</v>
      </c>
      <c r="NK98" s="5" t="s">
        <v>220</v>
      </c>
      <c r="NL98" s="5" t="s">
        <v>220</v>
      </c>
      <c r="NM98" s="5" t="s">
        <v>220</v>
      </c>
      <c r="NN98" s="5" t="s">
        <v>220</v>
      </c>
      <c r="NO98" s="5" t="s">
        <v>220</v>
      </c>
      <c r="NP98" s="5" t="s">
        <v>220</v>
      </c>
      <c r="NQ98" s="5" t="s">
        <v>220</v>
      </c>
      <c r="NR98" s="5" t="s">
        <v>220</v>
      </c>
      <c r="NS98" s="5" t="s">
        <v>220</v>
      </c>
      <c r="NT98" s="5" t="s">
        <v>220</v>
      </c>
      <c r="NU98" s="5" t="s">
        <v>220</v>
      </c>
      <c r="NV98" s="5" t="s">
        <v>220</v>
      </c>
      <c r="NW98" s="5" t="s">
        <v>220</v>
      </c>
      <c r="NX98" s="5">
        <v>0</v>
      </c>
      <c r="NY98" s="5">
        <v>0</v>
      </c>
      <c r="NZ98" s="5">
        <v>0</v>
      </c>
      <c r="OA98" s="5">
        <v>0</v>
      </c>
      <c r="OB98" s="5">
        <v>0</v>
      </c>
      <c r="OC98" s="5">
        <v>0</v>
      </c>
      <c r="OD98" s="5">
        <v>0</v>
      </c>
      <c r="OE98" s="5">
        <v>0</v>
      </c>
      <c r="OF98" s="5">
        <v>0</v>
      </c>
      <c r="OG98" s="5">
        <v>0</v>
      </c>
      <c r="OH98" s="5">
        <v>0</v>
      </c>
      <c r="OI98" s="5">
        <v>0</v>
      </c>
      <c r="OJ98" s="5">
        <v>0</v>
      </c>
      <c r="OK98" s="5" t="s">
        <v>220</v>
      </c>
      <c r="OL98" s="5" t="s">
        <v>220</v>
      </c>
      <c r="OM98" s="5" t="s">
        <v>220</v>
      </c>
      <c r="ON98" s="5" t="s">
        <v>220</v>
      </c>
      <c r="OO98" s="5" t="s">
        <v>220</v>
      </c>
      <c r="OP98" s="5" t="s">
        <v>220</v>
      </c>
      <c r="OQ98" s="5" t="s">
        <v>220</v>
      </c>
      <c r="OR98" s="5" t="s">
        <v>220</v>
      </c>
      <c r="OS98" s="5" t="s">
        <v>220</v>
      </c>
      <c r="OT98" s="5" t="s">
        <v>220</v>
      </c>
      <c r="OU98" s="5" t="s">
        <v>220</v>
      </c>
      <c r="OV98" s="5" t="s">
        <v>220</v>
      </c>
      <c r="OW98" s="5" t="s">
        <v>220</v>
      </c>
      <c r="OX98" s="5" t="s">
        <v>220</v>
      </c>
      <c r="OY98" s="5" t="s">
        <v>220</v>
      </c>
      <c r="OZ98" s="5" t="s">
        <v>220</v>
      </c>
      <c r="PA98" s="5" t="s">
        <v>220</v>
      </c>
      <c r="PB98" s="5" t="s">
        <v>220</v>
      </c>
      <c r="PC98" s="5" t="s">
        <v>220</v>
      </c>
      <c r="PD98" s="5">
        <v>175</v>
      </c>
      <c r="PE98" s="5">
        <v>171</v>
      </c>
      <c r="PF98" s="5">
        <v>192</v>
      </c>
      <c r="PG98" s="5">
        <v>177</v>
      </c>
      <c r="PH98" s="5">
        <v>194</v>
      </c>
      <c r="PI98" s="5">
        <v>181</v>
      </c>
      <c r="PJ98" s="5">
        <v>156</v>
      </c>
      <c r="PK98" s="5">
        <v>156</v>
      </c>
      <c r="PL98" s="5">
        <v>142</v>
      </c>
      <c r="PM98" s="5">
        <v>135</v>
      </c>
      <c r="PN98" s="5">
        <v>138</v>
      </c>
      <c r="PO98" s="5">
        <v>95</v>
      </c>
      <c r="PP98" s="5">
        <v>27</v>
      </c>
      <c r="PQ98" s="5">
        <v>22</v>
      </c>
      <c r="PR98" s="5">
        <v>30</v>
      </c>
      <c r="PS98" s="5">
        <v>36</v>
      </c>
      <c r="PT98" s="5">
        <v>-21</v>
      </c>
      <c r="PU98" s="5">
        <v>21</v>
      </c>
      <c r="PV98" s="5">
        <v>33</v>
      </c>
      <c r="PW98" s="5">
        <v>42</v>
      </c>
      <c r="PX98" s="5">
        <v>35</v>
      </c>
      <c r="PY98" s="5">
        <v>12</v>
      </c>
      <c r="PZ98" s="5">
        <v>25</v>
      </c>
      <c r="QA98" s="5">
        <v>38</v>
      </c>
      <c r="QB98" s="5">
        <v>65</v>
      </c>
      <c r="QC98" s="5" t="s">
        <v>220</v>
      </c>
      <c r="QD98" s="5" t="s">
        <v>220</v>
      </c>
      <c r="QE98" s="5" t="s">
        <v>220</v>
      </c>
      <c r="QF98" s="5" t="s">
        <v>220</v>
      </c>
      <c r="QG98" s="5" t="s">
        <v>220</v>
      </c>
      <c r="QH98" s="5" t="s">
        <v>220</v>
      </c>
      <c r="QI98" s="5" t="s">
        <v>220</v>
      </c>
      <c r="QJ98" s="5">
        <v>740</v>
      </c>
      <c r="QK98" s="5">
        <v>790</v>
      </c>
      <c r="QL98" s="5">
        <v>827</v>
      </c>
      <c r="QM98" s="5">
        <v>877</v>
      </c>
      <c r="QN98" s="5">
        <v>834</v>
      </c>
      <c r="QO98" s="5">
        <v>696</v>
      </c>
      <c r="QP98" s="5">
        <v>682</v>
      </c>
      <c r="QQ98" s="5">
        <v>812</v>
      </c>
      <c r="QR98" s="5">
        <v>658</v>
      </c>
      <c r="QS98" s="5">
        <v>588</v>
      </c>
      <c r="QT98" s="5">
        <v>560</v>
      </c>
      <c r="QU98" s="5">
        <v>453</v>
      </c>
      <c r="QV98" s="5">
        <v>457</v>
      </c>
      <c r="QW98" s="5">
        <v>533</v>
      </c>
      <c r="QX98" s="5">
        <v>447</v>
      </c>
      <c r="QY98" s="5">
        <v>465</v>
      </c>
      <c r="QZ98" s="5">
        <v>332</v>
      </c>
      <c r="RA98" s="5">
        <v>380</v>
      </c>
      <c r="RB98" s="5">
        <v>417</v>
      </c>
      <c r="RC98" s="5">
        <v>368</v>
      </c>
      <c r="RD98" s="5">
        <v>345</v>
      </c>
      <c r="RE98" s="5">
        <v>336</v>
      </c>
      <c r="RF98" s="5">
        <v>253</v>
      </c>
      <c r="RG98" s="5">
        <v>350</v>
      </c>
      <c r="RH98" s="5">
        <v>318</v>
      </c>
      <c r="RI98" s="5" t="s">
        <v>220</v>
      </c>
      <c r="RJ98" s="5" t="s">
        <v>220</v>
      </c>
      <c r="RK98" s="5" t="s">
        <v>220</v>
      </c>
      <c r="RL98" s="5" t="s">
        <v>220</v>
      </c>
      <c r="RM98" s="5" t="s">
        <v>220</v>
      </c>
      <c r="RN98" s="5" t="s">
        <v>220</v>
      </c>
      <c r="RO98" s="5" t="s">
        <v>220</v>
      </c>
      <c r="RP98" s="5">
        <v>491</v>
      </c>
      <c r="RQ98" s="5">
        <v>464</v>
      </c>
      <c r="RR98" s="5">
        <v>472</v>
      </c>
      <c r="RS98" s="5">
        <v>489</v>
      </c>
      <c r="RT98" s="5">
        <v>487</v>
      </c>
      <c r="RU98" s="5">
        <v>443</v>
      </c>
      <c r="RV98" s="5">
        <v>405</v>
      </c>
      <c r="RW98" s="5">
        <v>386</v>
      </c>
      <c r="RX98" s="5">
        <v>365</v>
      </c>
      <c r="RY98" s="5">
        <v>383</v>
      </c>
      <c r="RZ98" s="5">
        <v>377</v>
      </c>
      <c r="SA98" s="5">
        <v>329</v>
      </c>
      <c r="SB98" s="5">
        <v>319</v>
      </c>
      <c r="SC98" s="5">
        <v>314</v>
      </c>
      <c r="SD98" s="5">
        <v>331</v>
      </c>
      <c r="SE98" s="5">
        <v>318</v>
      </c>
      <c r="SF98" s="5">
        <v>261</v>
      </c>
      <c r="SG98" s="5">
        <v>294</v>
      </c>
      <c r="SH98" s="5">
        <v>315</v>
      </c>
      <c r="SI98" s="5">
        <v>275</v>
      </c>
      <c r="SJ98" s="5">
        <v>262</v>
      </c>
      <c r="SK98" s="5">
        <v>244</v>
      </c>
      <c r="SL98" s="5">
        <v>260</v>
      </c>
      <c r="SM98" s="5">
        <v>247</v>
      </c>
      <c r="SN98" s="5">
        <v>228</v>
      </c>
      <c r="SO98" s="5" t="s">
        <v>220</v>
      </c>
      <c r="SP98" s="5" t="s">
        <v>220</v>
      </c>
      <c r="SQ98" s="5" t="s">
        <v>220</v>
      </c>
      <c r="SR98" s="5" t="s">
        <v>220</v>
      </c>
      <c r="SS98" s="5" t="s">
        <v>220</v>
      </c>
      <c r="ST98" s="5" t="s">
        <v>220</v>
      </c>
      <c r="SU98" s="5" t="s">
        <v>220</v>
      </c>
      <c r="SV98" s="5">
        <v>13</v>
      </c>
      <c r="SW98" s="5">
        <v>5</v>
      </c>
      <c r="SX98" s="5">
        <v>5</v>
      </c>
      <c r="SY98" s="5">
        <v>5</v>
      </c>
      <c r="SZ98" s="5">
        <v>5</v>
      </c>
      <c r="TA98" s="5">
        <v>5</v>
      </c>
      <c r="TB98" s="5">
        <v>2</v>
      </c>
      <c r="TC98" s="5">
        <v>2</v>
      </c>
      <c r="TD98" s="5">
        <v>2</v>
      </c>
      <c r="TE98" s="5">
        <v>2</v>
      </c>
      <c r="TF98" s="5">
        <v>2</v>
      </c>
      <c r="TG98" s="5">
        <v>2</v>
      </c>
      <c r="TH98" s="5">
        <v>0</v>
      </c>
      <c r="TI98" s="5">
        <v>0</v>
      </c>
      <c r="TJ98" s="5">
        <v>4</v>
      </c>
      <c r="TK98" s="5">
        <v>5</v>
      </c>
      <c r="TL98" s="5">
        <v>6</v>
      </c>
      <c r="TM98" s="5">
        <v>5</v>
      </c>
      <c r="TN98" s="5">
        <v>6</v>
      </c>
      <c r="TO98" s="5">
        <v>5</v>
      </c>
      <c r="TP98" s="5">
        <v>5</v>
      </c>
      <c r="TQ98" s="5">
        <v>5</v>
      </c>
      <c r="TR98" s="5">
        <v>4</v>
      </c>
      <c r="TS98" s="5">
        <v>4</v>
      </c>
      <c r="TT98" s="5">
        <v>3</v>
      </c>
      <c r="TU98" s="5" t="s">
        <v>220</v>
      </c>
      <c r="TV98" s="5" t="s">
        <v>220</v>
      </c>
      <c r="TW98" s="5" t="s">
        <v>220</v>
      </c>
      <c r="TX98" s="5" t="s">
        <v>220</v>
      </c>
      <c r="TY98" s="5" t="s">
        <v>220</v>
      </c>
      <c r="TZ98" s="5" t="s">
        <v>220</v>
      </c>
      <c r="UA98" s="5" t="s">
        <v>220</v>
      </c>
      <c r="UB98" s="5">
        <v>0</v>
      </c>
      <c r="UC98" s="5">
        <v>0</v>
      </c>
      <c r="UD98" s="5">
        <v>0</v>
      </c>
      <c r="UE98" s="5">
        <v>3</v>
      </c>
      <c r="UF98" s="5">
        <v>2</v>
      </c>
      <c r="UG98" s="5">
        <v>1</v>
      </c>
      <c r="UH98" s="5">
        <v>3</v>
      </c>
      <c r="UI98" s="5">
        <v>3</v>
      </c>
      <c r="UJ98" s="5">
        <v>3</v>
      </c>
      <c r="UK98" s="5">
        <v>3</v>
      </c>
      <c r="UL98" s="5">
        <v>3</v>
      </c>
      <c r="UM98" s="5">
        <v>2</v>
      </c>
      <c r="UN98" s="5">
        <v>6</v>
      </c>
      <c r="UO98" s="5">
        <v>7</v>
      </c>
      <c r="UP98" s="5">
        <v>3</v>
      </c>
      <c r="UQ98" s="5">
        <v>1</v>
      </c>
      <c r="UR98" s="5">
        <v>1</v>
      </c>
      <c r="US98" s="5">
        <v>1</v>
      </c>
      <c r="UT98" s="5">
        <v>0</v>
      </c>
      <c r="UU98" s="5">
        <v>0</v>
      </c>
      <c r="UV98" s="5">
        <v>1</v>
      </c>
      <c r="UW98" s="5">
        <v>0</v>
      </c>
      <c r="UX98" s="5">
        <v>1</v>
      </c>
      <c r="UY98" s="5">
        <v>1</v>
      </c>
      <c r="UZ98" s="5">
        <v>0</v>
      </c>
      <c r="VA98" s="5" t="s">
        <v>220</v>
      </c>
      <c r="VB98" s="5" t="s">
        <v>220</v>
      </c>
      <c r="VC98" s="5" t="s">
        <v>220</v>
      </c>
      <c r="VD98" s="5" t="s">
        <v>220</v>
      </c>
      <c r="VE98" s="5" t="s">
        <v>220</v>
      </c>
      <c r="VF98" s="5" t="s">
        <v>220</v>
      </c>
      <c r="VG98" s="5" t="s">
        <v>220</v>
      </c>
      <c r="VH98" s="5">
        <v>2850</v>
      </c>
      <c r="VI98" s="5">
        <v>2745</v>
      </c>
      <c r="VJ98" s="5">
        <v>2944</v>
      </c>
      <c r="VK98" s="5">
        <v>2714</v>
      </c>
      <c r="VL98" s="5">
        <v>2357</v>
      </c>
      <c r="VM98" s="5">
        <v>2346</v>
      </c>
      <c r="VN98" s="5">
        <v>2097</v>
      </c>
      <c r="VO98" s="5">
        <v>1553</v>
      </c>
      <c r="VP98" s="5">
        <v>1353</v>
      </c>
      <c r="VQ98" s="5">
        <v>1302</v>
      </c>
      <c r="VR98" s="5">
        <v>1007</v>
      </c>
      <c r="VS98" s="5">
        <v>1069</v>
      </c>
      <c r="VT98" s="5">
        <v>1034</v>
      </c>
      <c r="VU98" s="5">
        <v>959</v>
      </c>
      <c r="VV98" s="5">
        <v>891</v>
      </c>
      <c r="VW98" s="5">
        <v>877</v>
      </c>
      <c r="VX98" s="5">
        <v>822</v>
      </c>
      <c r="VY98" s="5">
        <v>897</v>
      </c>
      <c r="VZ98" s="5">
        <v>747</v>
      </c>
      <c r="WA98" s="5">
        <v>672</v>
      </c>
      <c r="WB98" s="5">
        <v>638</v>
      </c>
      <c r="WC98" s="5">
        <v>654</v>
      </c>
      <c r="WD98" s="5">
        <v>648</v>
      </c>
      <c r="WE98" s="5">
        <v>571</v>
      </c>
      <c r="WF98" s="5">
        <v>574</v>
      </c>
      <c r="WG98" s="5" t="s">
        <v>220</v>
      </c>
      <c r="WH98" s="5" t="s">
        <v>220</v>
      </c>
      <c r="WI98" s="5" t="s">
        <v>220</v>
      </c>
      <c r="WJ98" s="5" t="s">
        <v>220</v>
      </c>
      <c r="WK98" s="5" t="s">
        <v>220</v>
      </c>
      <c r="WL98" s="5" t="s">
        <v>220</v>
      </c>
      <c r="WM98" s="5" t="s">
        <v>220</v>
      </c>
      <c r="WN98" s="5">
        <v>161</v>
      </c>
      <c r="WO98" s="5">
        <v>158</v>
      </c>
      <c r="WP98" s="5">
        <v>161</v>
      </c>
      <c r="WQ98" s="5">
        <v>150</v>
      </c>
      <c r="WR98" s="5">
        <v>113</v>
      </c>
      <c r="WS98" s="5">
        <v>116</v>
      </c>
      <c r="WT98" s="5">
        <v>108</v>
      </c>
      <c r="WU98" s="5">
        <v>125</v>
      </c>
      <c r="WV98" s="5">
        <v>117</v>
      </c>
      <c r="WW98" s="5">
        <v>115</v>
      </c>
      <c r="WX98" s="5">
        <v>103</v>
      </c>
      <c r="WY98" s="5">
        <v>105</v>
      </c>
      <c r="WZ98" s="5">
        <v>104</v>
      </c>
      <c r="XA98" s="5">
        <v>94</v>
      </c>
      <c r="XB98" s="5">
        <v>96</v>
      </c>
      <c r="XC98" s="5">
        <v>83</v>
      </c>
      <c r="XD98" s="5">
        <v>121</v>
      </c>
      <c r="XE98" s="5">
        <v>110</v>
      </c>
      <c r="XF98" s="5">
        <v>102</v>
      </c>
      <c r="XG98" s="5">
        <v>107</v>
      </c>
      <c r="XH98" s="5">
        <v>116</v>
      </c>
      <c r="XI98" s="5">
        <v>124</v>
      </c>
      <c r="XJ98" s="5">
        <v>125</v>
      </c>
      <c r="XK98" s="5">
        <v>86</v>
      </c>
      <c r="XL98" s="5">
        <v>76</v>
      </c>
      <c r="XM98" s="5" t="s">
        <v>220</v>
      </c>
      <c r="XN98" s="5" t="s">
        <v>220</v>
      </c>
      <c r="XO98" s="5" t="s">
        <v>220</v>
      </c>
      <c r="XP98" s="5" t="s">
        <v>220</v>
      </c>
      <c r="XQ98" s="5" t="s">
        <v>220</v>
      </c>
      <c r="XR98" s="5" t="s">
        <v>220</v>
      </c>
      <c r="XS98" s="2">
        <v>11118</v>
      </c>
      <c r="XT98" s="3" t="s">
        <v>222</v>
      </c>
      <c r="XU98" s="3" t="s">
        <v>222</v>
      </c>
      <c r="XV98" s="3" t="s">
        <v>222</v>
      </c>
      <c r="XW98" s="3" t="s">
        <v>221</v>
      </c>
      <c r="XX98" s="3" t="s">
        <v>222</v>
      </c>
      <c r="XY98" s="3" t="s">
        <v>222</v>
      </c>
      <c r="XZ98" s="3" t="s">
        <v>277</v>
      </c>
    </row>
    <row r="99" spans="1:650" x14ac:dyDescent="0.3">
      <c r="A99" s="1" t="s">
        <v>97</v>
      </c>
      <c r="B99" s="2">
        <v>3009116</v>
      </c>
      <c r="C99" s="5" t="s">
        <v>220</v>
      </c>
      <c r="D99" s="5" t="s">
        <v>220</v>
      </c>
      <c r="E99" s="5" t="s">
        <v>220</v>
      </c>
      <c r="F99" s="5" t="s">
        <v>220</v>
      </c>
      <c r="G99" s="5" t="s">
        <v>220</v>
      </c>
      <c r="H99" s="5" t="s">
        <v>220</v>
      </c>
      <c r="I99" s="5" t="s">
        <v>220</v>
      </c>
      <c r="J99" s="5" t="s">
        <v>220</v>
      </c>
      <c r="K99" s="5" t="s">
        <v>220</v>
      </c>
      <c r="L99" s="5" t="s">
        <v>220</v>
      </c>
      <c r="M99" s="5" t="s">
        <v>220</v>
      </c>
      <c r="N99" s="5" t="s">
        <v>220</v>
      </c>
      <c r="O99" s="5" t="s">
        <v>220</v>
      </c>
      <c r="P99" s="5" t="s">
        <v>220</v>
      </c>
      <c r="Q99" s="5" t="s">
        <v>220</v>
      </c>
      <c r="R99" s="5" t="s">
        <v>220</v>
      </c>
      <c r="S99" s="5" t="s">
        <v>220</v>
      </c>
      <c r="T99" s="5" t="s">
        <v>220</v>
      </c>
      <c r="U99" s="5" t="s">
        <v>220</v>
      </c>
      <c r="V99" s="5" t="s">
        <v>220</v>
      </c>
      <c r="W99" s="5" t="s">
        <v>220</v>
      </c>
      <c r="X99" s="5">
        <v>0</v>
      </c>
      <c r="Y99" s="5">
        <v>0</v>
      </c>
      <c r="Z99" s="5">
        <v>0</v>
      </c>
      <c r="AA99" s="5">
        <v>0</v>
      </c>
      <c r="AB99" s="5">
        <v>0</v>
      </c>
      <c r="AC99" s="5">
        <v>0</v>
      </c>
      <c r="AD99" s="5">
        <v>0</v>
      </c>
      <c r="AE99" s="5">
        <v>0</v>
      </c>
      <c r="AF99" s="5">
        <v>0</v>
      </c>
      <c r="AG99" s="5">
        <v>0</v>
      </c>
      <c r="AH99" s="5">
        <v>0</v>
      </c>
      <c r="AI99" s="5" t="s">
        <v>220</v>
      </c>
      <c r="AJ99" s="5" t="s">
        <v>220</v>
      </c>
      <c r="AK99" s="5" t="s">
        <v>220</v>
      </c>
      <c r="AL99" s="5" t="s">
        <v>220</v>
      </c>
      <c r="AM99" s="5" t="s">
        <v>220</v>
      </c>
      <c r="AN99" s="5" t="s">
        <v>220</v>
      </c>
      <c r="AO99" s="5" t="s">
        <v>220</v>
      </c>
      <c r="AP99" s="5" t="s">
        <v>220</v>
      </c>
      <c r="AQ99" s="5" t="s">
        <v>220</v>
      </c>
      <c r="AR99" s="5" t="s">
        <v>220</v>
      </c>
      <c r="AS99" s="5" t="s">
        <v>220</v>
      </c>
      <c r="AT99" s="5" t="s">
        <v>220</v>
      </c>
      <c r="AU99" s="5" t="s">
        <v>220</v>
      </c>
      <c r="AV99" s="5" t="s">
        <v>220</v>
      </c>
      <c r="AW99" s="5" t="s">
        <v>220</v>
      </c>
      <c r="AX99" s="5" t="s">
        <v>220</v>
      </c>
      <c r="AY99" s="5" t="s">
        <v>220</v>
      </c>
      <c r="AZ99" s="5" t="s">
        <v>220</v>
      </c>
      <c r="BA99" s="5" t="s">
        <v>220</v>
      </c>
      <c r="BB99" s="5" t="s">
        <v>220</v>
      </c>
      <c r="BC99" s="5" t="s">
        <v>220</v>
      </c>
      <c r="BD99" s="5">
        <v>13182</v>
      </c>
      <c r="BE99" s="5">
        <v>35641</v>
      </c>
      <c r="BF99" s="5">
        <v>31154</v>
      </c>
      <c r="BG99" s="5">
        <v>49904</v>
      </c>
      <c r="BH99" s="5">
        <v>47102</v>
      </c>
      <c r="BI99" s="5">
        <v>46660</v>
      </c>
      <c r="BJ99" s="5">
        <v>58361</v>
      </c>
      <c r="BK99" s="5">
        <v>23317</v>
      </c>
      <c r="BL99" s="5">
        <v>29548</v>
      </c>
      <c r="BM99" s="5">
        <v>96534</v>
      </c>
      <c r="BN99" s="5">
        <v>890793</v>
      </c>
      <c r="BO99" s="5" t="s">
        <v>220</v>
      </c>
      <c r="BP99" s="5" t="s">
        <v>220</v>
      </c>
      <c r="BQ99" s="5" t="s">
        <v>220</v>
      </c>
      <c r="BR99" s="5" t="s">
        <v>220</v>
      </c>
      <c r="BS99" s="5" t="s">
        <v>220</v>
      </c>
      <c r="BT99" s="5" t="s">
        <v>220</v>
      </c>
      <c r="BU99" s="5" t="s">
        <v>220</v>
      </c>
      <c r="BV99" s="5" t="s">
        <v>220</v>
      </c>
      <c r="BW99" s="5" t="s">
        <v>220</v>
      </c>
      <c r="BX99" s="5" t="s">
        <v>220</v>
      </c>
      <c r="BY99" s="5" t="s">
        <v>220</v>
      </c>
      <c r="BZ99" s="5" t="s">
        <v>220</v>
      </c>
      <c r="CA99" s="5" t="s">
        <v>220</v>
      </c>
      <c r="CB99" s="5" t="s">
        <v>220</v>
      </c>
      <c r="CC99" s="5" t="s">
        <v>220</v>
      </c>
      <c r="CD99" s="5" t="s">
        <v>220</v>
      </c>
      <c r="CE99" s="5" t="s">
        <v>220</v>
      </c>
      <c r="CF99" s="5" t="s">
        <v>220</v>
      </c>
      <c r="CG99" s="5" t="s">
        <v>220</v>
      </c>
      <c r="CH99" s="5" t="s">
        <v>220</v>
      </c>
      <c r="CI99" s="5" t="s">
        <v>220</v>
      </c>
      <c r="CJ99" s="5">
        <v>14213</v>
      </c>
      <c r="CK99" s="5">
        <v>12848</v>
      </c>
      <c r="CL99" s="5">
        <v>18223</v>
      </c>
      <c r="CM99" s="5">
        <v>12084</v>
      </c>
      <c r="CN99" s="5">
        <v>9766</v>
      </c>
      <c r="CO99" s="5">
        <v>20668</v>
      </c>
      <c r="CP99" s="5">
        <v>-3694</v>
      </c>
      <c r="CQ99" s="5">
        <v>61798</v>
      </c>
      <c r="CR99" s="5">
        <v>8263</v>
      </c>
      <c r="CS99" s="5">
        <v>-24466</v>
      </c>
      <c r="CT99" s="5">
        <v>-4961</v>
      </c>
      <c r="CU99" s="5" t="s">
        <v>220</v>
      </c>
      <c r="CV99" s="5" t="s">
        <v>220</v>
      </c>
      <c r="CW99" s="5" t="s">
        <v>220</v>
      </c>
      <c r="CX99" s="5" t="s">
        <v>220</v>
      </c>
      <c r="CY99" s="5" t="s">
        <v>220</v>
      </c>
      <c r="CZ99" s="5" t="s">
        <v>220</v>
      </c>
      <c r="DA99" s="5" t="s">
        <v>220</v>
      </c>
      <c r="DB99" s="5" t="s">
        <v>220</v>
      </c>
      <c r="DC99" s="5" t="s">
        <v>220</v>
      </c>
      <c r="DD99" s="5" t="s">
        <v>220</v>
      </c>
      <c r="DE99" s="5" t="s">
        <v>220</v>
      </c>
      <c r="DF99" s="5" t="s">
        <v>220</v>
      </c>
      <c r="DG99" s="5" t="s">
        <v>220</v>
      </c>
      <c r="DH99" s="5" t="s">
        <v>220</v>
      </c>
      <c r="DI99" s="5" t="s">
        <v>220</v>
      </c>
      <c r="DJ99" s="5" t="s">
        <v>220</v>
      </c>
      <c r="DK99" s="5" t="s">
        <v>220</v>
      </c>
      <c r="DL99" s="5" t="s">
        <v>220</v>
      </c>
      <c r="DM99" s="5" t="s">
        <v>220</v>
      </c>
      <c r="DN99" s="5" t="s">
        <v>220</v>
      </c>
      <c r="DO99" s="5" t="s">
        <v>220</v>
      </c>
      <c r="DP99" s="5">
        <v>41372</v>
      </c>
      <c r="DQ99" s="5">
        <v>99323</v>
      </c>
      <c r="DR99" s="5">
        <v>76873</v>
      </c>
      <c r="DS99" s="5">
        <v>91347</v>
      </c>
      <c r="DT99" s="5">
        <v>79224</v>
      </c>
      <c r="DU99" s="5">
        <v>77129</v>
      </c>
      <c r="DV99" s="5">
        <v>91822</v>
      </c>
      <c r="DW99" s="5">
        <v>51288</v>
      </c>
      <c r="DX99" s="5">
        <v>67911</v>
      </c>
      <c r="DY99" s="5">
        <v>102978</v>
      </c>
      <c r="DZ99" s="5">
        <v>68586</v>
      </c>
      <c r="EA99" s="5" t="s">
        <v>220</v>
      </c>
      <c r="EB99" s="5" t="s">
        <v>220</v>
      </c>
      <c r="EC99" s="5" t="s">
        <v>220</v>
      </c>
      <c r="ED99" s="5" t="s">
        <v>220</v>
      </c>
      <c r="EE99" s="5" t="s">
        <v>220</v>
      </c>
      <c r="EF99" s="5" t="s">
        <v>220</v>
      </c>
      <c r="EG99" s="5" t="s">
        <v>220</v>
      </c>
      <c r="EH99" s="5" t="s">
        <v>220</v>
      </c>
      <c r="EI99" s="5" t="s">
        <v>220</v>
      </c>
      <c r="EJ99" s="5" t="s">
        <v>220</v>
      </c>
      <c r="EK99" s="5" t="s">
        <v>220</v>
      </c>
      <c r="EL99" s="5" t="s">
        <v>220</v>
      </c>
      <c r="EM99" s="5" t="s">
        <v>220</v>
      </c>
      <c r="EN99" s="5" t="s">
        <v>220</v>
      </c>
      <c r="EO99" s="5" t="s">
        <v>220</v>
      </c>
      <c r="EP99" s="5" t="s">
        <v>220</v>
      </c>
      <c r="EQ99" s="5" t="s">
        <v>220</v>
      </c>
      <c r="ER99" s="5" t="s">
        <v>220</v>
      </c>
      <c r="ES99" s="5" t="s">
        <v>220</v>
      </c>
      <c r="ET99" s="5" t="s">
        <v>220</v>
      </c>
      <c r="EU99" s="5" t="s">
        <v>220</v>
      </c>
      <c r="EV99" s="5">
        <v>1081</v>
      </c>
      <c r="EW99" s="5">
        <v>2607</v>
      </c>
      <c r="EX99" s="5">
        <v>1531</v>
      </c>
      <c r="EY99" s="5">
        <v>1324</v>
      </c>
      <c r="EZ99" s="5">
        <v>1240</v>
      </c>
      <c r="FA99" s="5">
        <v>494</v>
      </c>
      <c r="FB99" s="5">
        <v>1071</v>
      </c>
      <c r="FC99" s="5">
        <v>480</v>
      </c>
      <c r="FD99" s="5">
        <v>121</v>
      </c>
      <c r="FE99" s="5">
        <v>748</v>
      </c>
      <c r="FF99" s="5">
        <v>693</v>
      </c>
      <c r="FG99" s="5" t="s">
        <v>220</v>
      </c>
      <c r="FH99" s="5" t="s">
        <v>220</v>
      </c>
      <c r="FI99" s="5" t="s">
        <v>220</v>
      </c>
      <c r="FJ99" s="5" t="s">
        <v>220</v>
      </c>
      <c r="FK99" s="5" t="s">
        <v>220</v>
      </c>
      <c r="FL99" s="5" t="s">
        <v>220</v>
      </c>
      <c r="FM99" s="5" t="s">
        <v>220</v>
      </c>
      <c r="FN99" s="5" t="s">
        <v>220</v>
      </c>
      <c r="FO99" s="5" t="s">
        <v>220</v>
      </c>
      <c r="FP99" s="5" t="s">
        <v>220</v>
      </c>
      <c r="FQ99" s="5" t="s">
        <v>220</v>
      </c>
      <c r="FR99" s="5" t="s">
        <v>220</v>
      </c>
      <c r="FS99" s="5" t="s">
        <v>220</v>
      </c>
      <c r="FT99" s="5" t="s">
        <v>220</v>
      </c>
      <c r="FU99" s="5" t="s">
        <v>220</v>
      </c>
      <c r="FV99" s="5" t="s">
        <v>220</v>
      </c>
      <c r="FW99" s="5" t="s">
        <v>220</v>
      </c>
      <c r="FX99" s="5" t="s">
        <v>220</v>
      </c>
      <c r="FY99" s="5" t="s">
        <v>220</v>
      </c>
      <c r="FZ99" s="5" t="s">
        <v>220</v>
      </c>
      <c r="GA99" s="5" t="s">
        <v>220</v>
      </c>
      <c r="GB99" s="5" t="s">
        <v>220</v>
      </c>
      <c r="GC99" s="5" t="s">
        <v>220</v>
      </c>
      <c r="GD99" s="5" t="s">
        <v>220</v>
      </c>
      <c r="GE99" s="5" t="s">
        <v>220</v>
      </c>
      <c r="GF99" s="5" t="s">
        <v>220</v>
      </c>
      <c r="GG99" s="5" t="s">
        <v>220</v>
      </c>
      <c r="GH99" s="5" t="s">
        <v>220</v>
      </c>
      <c r="GI99" s="5" t="s">
        <v>220</v>
      </c>
      <c r="GJ99" s="5" t="s">
        <v>220</v>
      </c>
      <c r="GK99" s="5" t="s">
        <v>220</v>
      </c>
      <c r="GL99" s="5" t="s">
        <v>220</v>
      </c>
      <c r="GM99" s="5" t="s">
        <v>220</v>
      </c>
      <c r="GN99" s="5" t="s">
        <v>220</v>
      </c>
      <c r="GO99" s="5" t="s">
        <v>220</v>
      </c>
      <c r="GP99" s="5" t="s">
        <v>220</v>
      </c>
      <c r="GQ99" s="5" t="s">
        <v>220</v>
      </c>
      <c r="GR99" s="5" t="s">
        <v>220</v>
      </c>
      <c r="GS99" s="5" t="s">
        <v>220</v>
      </c>
      <c r="GT99" s="5" t="s">
        <v>220</v>
      </c>
      <c r="GU99" s="5" t="s">
        <v>220</v>
      </c>
      <c r="GV99" s="5" t="s">
        <v>220</v>
      </c>
      <c r="GW99" s="5" t="s">
        <v>220</v>
      </c>
      <c r="GX99" s="5" t="s">
        <v>220</v>
      </c>
      <c r="GY99" s="5" t="s">
        <v>220</v>
      </c>
      <c r="GZ99" s="5" t="s">
        <v>220</v>
      </c>
      <c r="HA99" s="5" t="s">
        <v>220</v>
      </c>
      <c r="HB99" s="5" t="s">
        <v>220</v>
      </c>
      <c r="HC99" s="5" t="s">
        <v>220</v>
      </c>
      <c r="HD99" s="5" t="s">
        <v>220</v>
      </c>
      <c r="HE99" s="5" t="s">
        <v>220</v>
      </c>
      <c r="HF99" s="5" t="s">
        <v>220</v>
      </c>
      <c r="HG99" s="5" t="s">
        <v>220</v>
      </c>
      <c r="HH99" s="5">
        <v>69848</v>
      </c>
      <c r="HI99" s="5">
        <v>150419</v>
      </c>
      <c r="HJ99" s="5">
        <v>127781</v>
      </c>
      <c r="HK99" s="5">
        <v>154659</v>
      </c>
      <c r="HL99" s="5">
        <v>137331</v>
      </c>
      <c r="HM99" s="5">
        <v>144950</v>
      </c>
      <c r="HN99" s="5">
        <v>147560</v>
      </c>
      <c r="HO99" s="5">
        <v>136884</v>
      </c>
      <c r="HP99" s="5">
        <v>105843</v>
      </c>
      <c r="HQ99" s="5">
        <v>175795</v>
      </c>
      <c r="HR99" s="5">
        <v>955112</v>
      </c>
      <c r="HS99" s="5" t="s">
        <v>220</v>
      </c>
      <c r="HT99" s="5" t="s">
        <v>220</v>
      </c>
      <c r="HU99" s="5" t="s">
        <v>220</v>
      </c>
      <c r="HV99" s="5" t="s">
        <v>220</v>
      </c>
      <c r="HW99" s="5" t="s">
        <v>220</v>
      </c>
      <c r="HX99" s="5" t="s">
        <v>220</v>
      </c>
      <c r="HY99" s="5" t="s">
        <v>220</v>
      </c>
      <c r="HZ99" s="5" t="s">
        <v>220</v>
      </c>
      <c r="IA99" s="5" t="s">
        <v>220</v>
      </c>
      <c r="IB99" s="5" t="s">
        <v>220</v>
      </c>
      <c r="IC99" s="5" t="s">
        <v>220</v>
      </c>
      <c r="ID99" s="5" t="s">
        <v>220</v>
      </c>
      <c r="IE99" s="5" t="s">
        <v>220</v>
      </c>
      <c r="IF99" s="5" t="s">
        <v>220</v>
      </c>
      <c r="IG99" s="5" t="s">
        <v>220</v>
      </c>
      <c r="IH99" s="5" t="s">
        <v>220</v>
      </c>
      <c r="II99" s="5" t="s">
        <v>220</v>
      </c>
      <c r="IJ99" s="5" t="s">
        <v>220</v>
      </c>
      <c r="IK99" s="5" t="s">
        <v>220</v>
      </c>
      <c r="IL99" s="5" t="s">
        <v>220</v>
      </c>
      <c r="IM99" s="5" t="s">
        <v>220</v>
      </c>
      <c r="IN99" s="5">
        <v>252794</v>
      </c>
      <c r="IO99" s="5">
        <v>650505</v>
      </c>
      <c r="IP99" s="5">
        <v>633876</v>
      </c>
      <c r="IQ99" s="5">
        <v>564110</v>
      </c>
      <c r="IR99" s="5">
        <v>575729</v>
      </c>
      <c r="IS99" s="5">
        <v>590150</v>
      </c>
      <c r="IT99" s="5">
        <v>568221</v>
      </c>
      <c r="IU99" s="5">
        <v>610090</v>
      </c>
      <c r="IV99" s="5">
        <v>636657</v>
      </c>
      <c r="IW99" s="5">
        <v>605975</v>
      </c>
      <c r="IX99" s="5">
        <v>520864</v>
      </c>
      <c r="IY99" s="5" t="s">
        <v>220</v>
      </c>
      <c r="IZ99" s="5" t="s">
        <v>220</v>
      </c>
      <c r="JA99" s="5" t="s">
        <v>220</v>
      </c>
      <c r="JB99" s="5" t="s">
        <v>220</v>
      </c>
      <c r="JC99" s="5" t="s">
        <v>220</v>
      </c>
      <c r="JD99" s="5" t="s">
        <v>220</v>
      </c>
      <c r="JE99" s="5" t="s">
        <v>220</v>
      </c>
      <c r="JF99" s="5" t="s">
        <v>220</v>
      </c>
      <c r="JG99" s="5" t="s">
        <v>220</v>
      </c>
      <c r="JH99" s="5" t="s">
        <v>220</v>
      </c>
      <c r="JI99" s="5" t="s">
        <v>220</v>
      </c>
      <c r="JJ99" s="5" t="s">
        <v>220</v>
      </c>
      <c r="JK99" s="5" t="s">
        <v>220</v>
      </c>
      <c r="JL99" s="5" t="s">
        <v>220</v>
      </c>
      <c r="JM99" s="5" t="s">
        <v>220</v>
      </c>
      <c r="JN99" s="5" t="s">
        <v>220</v>
      </c>
      <c r="JO99" s="5" t="s">
        <v>220</v>
      </c>
      <c r="JP99" s="5" t="s">
        <v>220</v>
      </c>
      <c r="JQ99" s="5" t="s">
        <v>220</v>
      </c>
      <c r="JR99" s="5" t="s">
        <v>220</v>
      </c>
      <c r="JS99" s="5" t="s">
        <v>220</v>
      </c>
      <c r="JT99" s="5">
        <v>17313</v>
      </c>
      <c r="JU99" s="5">
        <v>36336</v>
      </c>
      <c r="JV99" s="5">
        <v>32915</v>
      </c>
      <c r="JW99" s="5">
        <v>37911</v>
      </c>
      <c r="JX99" s="5">
        <v>40619</v>
      </c>
      <c r="JY99" s="5">
        <v>41367</v>
      </c>
      <c r="JZ99" s="5">
        <v>42868</v>
      </c>
      <c r="KA99" s="5">
        <v>55048</v>
      </c>
      <c r="KB99" s="5">
        <v>49491</v>
      </c>
      <c r="KC99" s="5">
        <v>54464</v>
      </c>
      <c r="KD99" s="5">
        <v>47920</v>
      </c>
      <c r="KE99" s="5" t="s">
        <v>220</v>
      </c>
      <c r="KF99" s="5" t="s">
        <v>220</v>
      </c>
      <c r="KG99" s="5" t="s">
        <v>220</v>
      </c>
      <c r="KH99" s="5" t="s">
        <v>220</v>
      </c>
      <c r="KI99" s="5" t="s">
        <v>220</v>
      </c>
      <c r="KJ99" s="5" t="s">
        <v>220</v>
      </c>
      <c r="KK99" s="5" t="s">
        <v>220</v>
      </c>
      <c r="KL99" s="5" t="s">
        <v>220</v>
      </c>
      <c r="KM99" s="5" t="s">
        <v>220</v>
      </c>
      <c r="KN99" s="5" t="s">
        <v>220</v>
      </c>
      <c r="KO99" s="5" t="s">
        <v>220</v>
      </c>
      <c r="KP99" s="5" t="s">
        <v>220</v>
      </c>
      <c r="KQ99" s="5" t="s">
        <v>220</v>
      </c>
      <c r="KR99" s="5" t="s">
        <v>220</v>
      </c>
      <c r="KS99" s="5" t="s">
        <v>220</v>
      </c>
      <c r="KT99" s="5" t="s">
        <v>220</v>
      </c>
      <c r="KU99" s="5" t="s">
        <v>220</v>
      </c>
      <c r="KV99" s="5" t="s">
        <v>220</v>
      </c>
      <c r="KW99" s="5" t="s">
        <v>220</v>
      </c>
      <c r="KX99" s="5" t="s">
        <v>220</v>
      </c>
      <c r="KY99" s="5" t="s">
        <v>220</v>
      </c>
      <c r="KZ99" s="5">
        <v>24790</v>
      </c>
      <c r="LA99" s="5">
        <v>56328</v>
      </c>
      <c r="LB99" s="5">
        <v>55198</v>
      </c>
      <c r="LC99" s="5">
        <v>57967</v>
      </c>
      <c r="LD99" s="5">
        <v>54541</v>
      </c>
      <c r="LE99" s="5">
        <v>55247</v>
      </c>
      <c r="LF99" s="5">
        <v>53952</v>
      </c>
      <c r="LG99" s="5">
        <v>33542</v>
      </c>
      <c r="LH99" s="5">
        <v>25453</v>
      </c>
      <c r="LI99" s="5">
        <v>26326</v>
      </c>
      <c r="LJ99" s="5">
        <v>23282</v>
      </c>
      <c r="LK99" s="5" t="s">
        <v>220</v>
      </c>
      <c r="LL99" s="5" t="s">
        <v>220</v>
      </c>
      <c r="LM99" s="5" t="s">
        <v>220</v>
      </c>
      <c r="LN99" s="5" t="s">
        <v>220</v>
      </c>
      <c r="LO99" s="5" t="s">
        <v>220</v>
      </c>
      <c r="LP99" s="5" t="s">
        <v>220</v>
      </c>
      <c r="LQ99" s="5" t="s">
        <v>220</v>
      </c>
      <c r="LR99" s="5" t="s">
        <v>220</v>
      </c>
      <c r="LS99" s="5" t="s">
        <v>220</v>
      </c>
      <c r="LT99" s="5" t="s">
        <v>220</v>
      </c>
      <c r="LU99" s="5" t="s">
        <v>220</v>
      </c>
      <c r="LV99" s="5" t="s">
        <v>220</v>
      </c>
      <c r="LW99" s="5" t="s">
        <v>220</v>
      </c>
      <c r="LX99" s="5" t="s">
        <v>220</v>
      </c>
      <c r="LY99" s="5" t="s">
        <v>220</v>
      </c>
      <c r="LZ99" s="5" t="s">
        <v>220</v>
      </c>
      <c r="MA99" s="5" t="s">
        <v>220</v>
      </c>
      <c r="MB99" s="5" t="s">
        <v>220</v>
      </c>
      <c r="MC99" s="5" t="s">
        <v>220</v>
      </c>
      <c r="MD99" s="5" t="s">
        <v>220</v>
      </c>
      <c r="ME99" s="5" t="s">
        <v>220</v>
      </c>
      <c r="MF99" s="5">
        <v>1947</v>
      </c>
      <c r="MG99" s="5">
        <v>4977</v>
      </c>
      <c r="MH99" s="5">
        <v>5215</v>
      </c>
      <c r="MI99" s="5">
        <v>4948</v>
      </c>
      <c r="MJ99" s="5">
        <v>4877</v>
      </c>
      <c r="MK99" s="5">
        <v>4646</v>
      </c>
      <c r="ML99" s="5">
        <v>5004</v>
      </c>
      <c r="MM99" s="5">
        <v>5403</v>
      </c>
      <c r="MN99" s="5">
        <v>6252</v>
      </c>
      <c r="MO99" s="5">
        <v>6692</v>
      </c>
      <c r="MP99" s="5">
        <v>4493</v>
      </c>
      <c r="MQ99" s="5" t="s">
        <v>220</v>
      </c>
      <c r="MR99" s="5" t="s">
        <v>220</v>
      </c>
      <c r="MS99" s="5" t="s">
        <v>220</v>
      </c>
      <c r="MT99" s="5" t="s">
        <v>220</v>
      </c>
      <c r="MU99" s="5" t="s">
        <v>220</v>
      </c>
      <c r="MV99" s="5" t="s">
        <v>220</v>
      </c>
      <c r="MW99" s="5" t="s">
        <v>220</v>
      </c>
      <c r="MX99" s="5" t="s">
        <v>220</v>
      </c>
      <c r="MY99" s="5" t="s">
        <v>220</v>
      </c>
      <c r="MZ99" s="5" t="s">
        <v>220</v>
      </c>
      <c r="NA99" s="5" t="s">
        <v>220</v>
      </c>
      <c r="NB99" s="5" t="s">
        <v>220</v>
      </c>
      <c r="NC99" s="5" t="s">
        <v>220</v>
      </c>
      <c r="ND99" s="5" t="s">
        <v>220</v>
      </c>
      <c r="NE99" s="5" t="s">
        <v>220</v>
      </c>
      <c r="NF99" s="5" t="s">
        <v>220</v>
      </c>
      <c r="NG99" s="5" t="s">
        <v>220</v>
      </c>
      <c r="NH99" s="5" t="s">
        <v>220</v>
      </c>
      <c r="NI99" s="5" t="s">
        <v>220</v>
      </c>
      <c r="NJ99" s="5" t="s">
        <v>220</v>
      </c>
      <c r="NK99" s="5" t="s">
        <v>220</v>
      </c>
      <c r="NL99" s="5" t="s">
        <v>220</v>
      </c>
      <c r="NM99" s="5" t="s">
        <v>220</v>
      </c>
      <c r="NN99" s="5" t="s">
        <v>220</v>
      </c>
      <c r="NO99" s="5" t="s">
        <v>220</v>
      </c>
      <c r="NP99" s="5" t="s">
        <v>220</v>
      </c>
      <c r="NQ99" s="5" t="s">
        <v>220</v>
      </c>
      <c r="NR99" s="5" t="s">
        <v>220</v>
      </c>
      <c r="NS99" s="5" t="s">
        <v>220</v>
      </c>
      <c r="NT99" s="5" t="s">
        <v>220</v>
      </c>
      <c r="NU99" s="5" t="s">
        <v>220</v>
      </c>
      <c r="NV99" s="5" t="s">
        <v>220</v>
      </c>
      <c r="NW99" s="5" t="s">
        <v>220</v>
      </c>
      <c r="NX99" s="5" t="s">
        <v>220</v>
      </c>
      <c r="NY99" s="5" t="s">
        <v>220</v>
      </c>
      <c r="NZ99" s="5" t="s">
        <v>220</v>
      </c>
      <c r="OA99" s="5" t="s">
        <v>220</v>
      </c>
      <c r="OB99" s="5" t="s">
        <v>220</v>
      </c>
      <c r="OC99" s="5" t="s">
        <v>220</v>
      </c>
      <c r="OD99" s="5" t="s">
        <v>220</v>
      </c>
      <c r="OE99" s="5" t="s">
        <v>220</v>
      </c>
      <c r="OF99" s="5" t="s">
        <v>220</v>
      </c>
      <c r="OG99" s="5" t="s">
        <v>220</v>
      </c>
      <c r="OH99" s="5" t="s">
        <v>220</v>
      </c>
      <c r="OI99" s="5" t="s">
        <v>220</v>
      </c>
      <c r="OJ99" s="5" t="s">
        <v>220</v>
      </c>
      <c r="OK99" s="5" t="s">
        <v>220</v>
      </c>
      <c r="OL99" s="5" t="s">
        <v>220</v>
      </c>
      <c r="OM99" s="5" t="s">
        <v>220</v>
      </c>
      <c r="ON99" s="5" t="s">
        <v>220</v>
      </c>
      <c r="OO99" s="5" t="s">
        <v>220</v>
      </c>
      <c r="OP99" s="5" t="s">
        <v>220</v>
      </c>
      <c r="OQ99" s="5" t="s">
        <v>220</v>
      </c>
      <c r="OR99" s="5" t="s">
        <v>220</v>
      </c>
      <c r="OS99" s="5" t="s">
        <v>220</v>
      </c>
      <c r="OT99" s="5" t="s">
        <v>220</v>
      </c>
      <c r="OU99" s="5" t="s">
        <v>220</v>
      </c>
      <c r="OV99" s="5" t="s">
        <v>220</v>
      </c>
      <c r="OW99" s="5" t="s">
        <v>220</v>
      </c>
      <c r="OX99" s="5" t="s">
        <v>220</v>
      </c>
      <c r="OY99" s="5" t="s">
        <v>220</v>
      </c>
      <c r="OZ99" s="5" t="s">
        <v>220</v>
      </c>
      <c r="PA99" s="5" t="s">
        <v>220</v>
      </c>
      <c r="PB99" s="5" t="s">
        <v>220</v>
      </c>
      <c r="PC99" s="5" t="s">
        <v>220</v>
      </c>
      <c r="PD99" s="5" t="s">
        <v>220</v>
      </c>
      <c r="PE99" s="5" t="s">
        <v>220</v>
      </c>
      <c r="PF99" s="5" t="s">
        <v>220</v>
      </c>
      <c r="PG99" s="5" t="s">
        <v>220</v>
      </c>
      <c r="PH99" s="5" t="s">
        <v>220</v>
      </c>
      <c r="PI99" s="5" t="s">
        <v>220</v>
      </c>
      <c r="PJ99" s="5" t="s">
        <v>220</v>
      </c>
      <c r="PK99" s="5" t="s">
        <v>220</v>
      </c>
      <c r="PL99" s="5" t="s">
        <v>220</v>
      </c>
      <c r="PM99" s="5" t="s">
        <v>220</v>
      </c>
      <c r="PN99" s="5" t="s">
        <v>220</v>
      </c>
      <c r="PO99" s="5" t="s">
        <v>220</v>
      </c>
      <c r="PP99" s="5" t="s">
        <v>220</v>
      </c>
      <c r="PQ99" s="5" t="s">
        <v>220</v>
      </c>
      <c r="PR99" s="5" t="s">
        <v>220</v>
      </c>
      <c r="PS99" s="5" t="s">
        <v>220</v>
      </c>
      <c r="PT99" s="5" t="s">
        <v>220</v>
      </c>
      <c r="PU99" s="5" t="s">
        <v>220</v>
      </c>
      <c r="PV99" s="5" t="s">
        <v>220</v>
      </c>
      <c r="PW99" s="5" t="s">
        <v>220</v>
      </c>
      <c r="PX99" s="5">
        <v>11336</v>
      </c>
      <c r="PY99" s="5">
        <v>28377</v>
      </c>
      <c r="PZ99" s="5">
        <v>27288</v>
      </c>
      <c r="QA99" s="5">
        <v>25405</v>
      </c>
      <c r="QB99" s="5">
        <v>19832</v>
      </c>
      <c r="QC99" s="5">
        <v>23870</v>
      </c>
      <c r="QD99" s="5">
        <v>24179</v>
      </c>
      <c r="QE99" s="5">
        <v>21747</v>
      </c>
      <c r="QF99" s="5">
        <v>21010</v>
      </c>
      <c r="QG99" s="5">
        <v>19127</v>
      </c>
      <c r="QH99" s="5">
        <v>19401</v>
      </c>
      <c r="QI99" s="5" t="s">
        <v>220</v>
      </c>
      <c r="QJ99" s="5" t="s">
        <v>220</v>
      </c>
      <c r="QK99" s="5" t="s">
        <v>220</v>
      </c>
      <c r="QL99" s="5" t="s">
        <v>220</v>
      </c>
      <c r="QM99" s="5" t="s">
        <v>220</v>
      </c>
      <c r="QN99" s="5" t="s">
        <v>220</v>
      </c>
      <c r="QO99" s="5" t="s">
        <v>220</v>
      </c>
      <c r="QP99" s="5" t="s">
        <v>220</v>
      </c>
      <c r="QQ99" s="5" t="s">
        <v>220</v>
      </c>
      <c r="QR99" s="5" t="s">
        <v>220</v>
      </c>
      <c r="QS99" s="5" t="s">
        <v>220</v>
      </c>
      <c r="QT99" s="5" t="s">
        <v>220</v>
      </c>
      <c r="QU99" s="5" t="s">
        <v>220</v>
      </c>
      <c r="QV99" s="5" t="s">
        <v>220</v>
      </c>
      <c r="QW99" s="5" t="s">
        <v>220</v>
      </c>
      <c r="QX99" s="5" t="s">
        <v>220</v>
      </c>
      <c r="QY99" s="5" t="s">
        <v>220</v>
      </c>
      <c r="QZ99" s="5" t="s">
        <v>220</v>
      </c>
      <c r="RA99" s="5" t="s">
        <v>220</v>
      </c>
      <c r="RB99" s="5" t="s">
        <v>220</v>
      </c>
      <c r="RC99" s="5" t="s">
        <v>220</v>
      </c>
      <c r="RD99" s="5">
        <v>19210</v>
      </c>
      <c r="RE99" s="5">
        <v>50042</v>
      </c>
      <c r="RF99" s="5">
        <v>54880</v>
      </c>
      <c r="RG99" s="5">
        <v>57709</v>
      </c>
      <c r="RH99" s="5">
        <v>56241</v>
      </c>
      <c r="RI99" s="5">
        <v>61264</v>
      </c>
      <c r="RJ99" s="5">
        <v>55171</v>
      </c>
      <c r="RK99" s="5">
        <v>64774</v>
      </c>
      <c r="RL99" s="5">
        <v>60927</v>
      </c>
      <c r="RM99" s="5">
        <v>52594</v>
      </c>
      <c r="RN99" s="5">
        <v>42267</v>
      </c>
      <c r="RO99" s="5" t="s">
        <v>220</v>
      </c>
      <c r="RP99" s="5" t="s">
        <v>220</v>
      </c>
      <c r="RQ99" s="5" t="s">
        <v>220</v>
      </c>
      <c r="RR99" s="5" t="s">
        <v>220</v>
      </c>
      <c r="RS99" s="5" t="s">
        <v>220</v>
      </c>
      <c r="RT99" s="5" t="s">
        <v>220</v>
      </c>
      <c r="RU99" s="5" t="s">
        <v>220</v>
      </c>
      <c r="RV99" s="5" t="s">
        <v>220</v>
      </c>
      <c r="RW99" s="5" t="s">
        <v>220</v>
      </c>
      <c r="RX99" s="5" t="s">
        <v>220</v>
      </c>
      <c r="RY99" s="5" t="s">
        <v>220</v>
      </c>
      <c r="RZ99" s="5" t="s">
        <v>220</v>
      </c>
      <c r="SA99" s="5" t="s">
        <v>220</v>
      </c>
      <c r="SB99" s="5" t="s">
        <v>220</v>
      </c>
      <c r="SC99" s="5" t="s">
        <v>220</v>
      </c>
      <c r="SD99" s="5" t="s">
        <v>220</v>
      </c>
      <c r="SE99" s="5" t="s">
        <v>220</v>
      </c>
      <c r="SF99" s="5" t="s">
        <v>220</v>
      </c>
      <c r="SG99" s="5" t="s">
        <v>220</v>
      </c>
      <c r="SH99" s="5" t="s">
        <v>220</v>
      </c>
      <c r="SI99" s="5" t="s">
        <v>220</v>
      </c>
      <c r="SJ99" s="5">
        <v>24047</v>
      </c>
      <c r="SK99" s="5">
        <v>56374</v>
      </c>
      <c r="SL99" s="5">
        <v>58651</v>
      </c>
      <c r="SM99" s="5">
        <v>58431</v>
      </c>
      <c r="SN99" s="5">
        <v>58027</v>
      </c>
      <c r="SO99" s="5">
        <v>52465</v>
      </c>
      <c r="SP99" s="5">
        <v>48027</v>
      </c>
      <c r="SQ99" s="5">
        <v>63175</v>
      </c>
      <c r="SR99" s="5">
        <v>54678</v>
      </c>
      <c r="SS99" s="5">
        <v>37499</v>
      </c>
      <c r="ST99" s="5">
        <v>33855</v>
      </c>
      <c r="SU99" s="5" t="s">
        <v>220</v>
      </c>
      <c r="SV99" s="5" t="s">
        <v>220</v>
      </c>
      <c r="SW99" s="5" t="s">
        <v>220</v>
      </c>
      <c r="SX99" s="5" t="s">
        <v>220</v>
      </c>
      <c r="SY99" s="5" t="s">
        <v>220</v>
      </c>
      <c r="SZ99" s="5" t="s">
        <v>220</v>
      </c>
      <c r="TA99" s="5" t="s">
        <v>220</v>
      </c>
      <c r="TB99" s="5" t="s">
        <v>220</v>
      </c>
      <c r="TC99" s="5" t="s">
        <v>220</v>
      </c>
      <c r="TD99" s="5" t="s">
        <v>220</v>
      </c>
      <c r="TE99" s="5" t="s">
        <v>220</v>
      </c>
      <c r="TF99" s="5" t="s">
        <v>220</v>
      </c>
      <c r="TG99" s="5" t="s">
        <v>220</v>
      </c>
      <c r="TH99" s="5" t="s">
        <v>220</v>
      </c>
      <c r="TI99" s="5" t="s">
        <v>220</v>
      </c>
      <c r="TJ99" s="5" t="s">
        <v>220</v>
      </c>
      <c r="TK99" s="5" t="s">
        <v>220</v>
      </c>
      <c r="TL99" s="5" t="s">
        <v>220</v>
      </c>
      <c r="TM99" s="5" t="s">
        <v>220</v>
      </c>
      <c r="TN99" s="5" t="s">
        <v>220</v>
      </c>
      <c r="TO99" s="5" t="s">
        <v>220</v>
      </c>
      <c r="TP99" s="5">
        <v>6349</v>
      </c>
      <c r="TQ99" s="5">
        <v>19123</v>
      </c>
      <c r="TR99" s="5">
        <v>21990</v>
      </c>
      <c r="TS99" s="5">
        <v>20655</v>
      </c>
      <c r="TT99" s="5">
        <v>25027</v>
      </c>
      <c r="TU99" s="5">
        <v>26449</v>
      </c>
      <c r="TV99" s="5">
        <v>26660</v>
      </c>
      <c r="TW99" s="5">
        <v>22935</v>
      </c>
      <c r="TX99" s="5">
        <v>26544</v>
      </c>
      <c r="TY99" s="5">
        <v>32599</v>
      </c>
      <c r="TZ99" s="5">
        <v>6882</v>
      </c>
      <c r="UA99" s="5" t="s">
        <v>220</v>
      </c>
      <c r="UB99" s="5" t="s">
        <v>220</v>
      </c>
      <c r="UC99" s="5" t="s">
        <v>220</v>
      </c>
      <c r="UD99" s="5" t="s">
        <v>220</v>
      </c>
      <c r="UE99" s="5" t="s">
        <v>220</v>
      </c>
      <c r="UF99" s="5" t="s">
        <v>220</v>
      </c>
      <c r="UG99" s="5" t="s">
        <v>220</v>
      </c>
      <c r="UH99" s="5" t="s">
        <v>220</v>
      </c>
      <c r="UI99" s="5" t="s">
        <v>220</v>
      </c>
      <c r="UJ99" s="5" t="s">
        <v>220</v>
      </c>
      <c r="UK99" s="5" t="s">
        <v>220</v>
      </c>
      <c r="UL99" s="5" t="s">
        <v>220</v>
      </c>
      <c r="UM99" s="5" t="s">
        <v>220</v>
      </c>
      <c r="UN99" s="5" t="s">
        <v>220</v>
      </c>
      <c r="UO99" s="5" t="s">
        <v>220</v>
      </c>
      <c r="UP99" s="5" t="s">
        <v>220</v>
      </c>
      <c r="UQ99" s="5" t="s">
        <v>220</v>
      </c>
      <c r="UR99" s="5" t="s">
        <v>220</v>
      </c>
      <c r="US99" s="5" t="s">
        <v>220</v>
      </c>
      <c r="UT99" s="5" t="s">
        <v>220</v>
      </c>
      <c r="UU99" s="5" t="s">
        <v>220</v>
      </c>
      <c r="UV99" s="5">
        <v>639</v>
      </c>
      <c r="UW99" s="5">
        <v>1219</v>
      </c>
      <c r="UX99" s="5">
        <v>826</v>
      </c>
      <c r="UY99" s="5">
        <v>558</v>
      </c>
      <c r="UZ99" s="5">
        <v>1</v>
      </c>
      <c r="VA99" s="5">
        <v>0</v>
      </c>
      <c r="VB99" s="5">
        <v>0</v>
      </c>
      <c r="VC99" s="5">
        <v>11901</v>
      </c>
      <c r="VD99" s="5">
        <v>12563</v>
      </c>
      <c r="VE99" s="5">
        <v>9265</v>
      </c>
      <c r="VF99" s="5">
        <v>4926</v>
      </c>
      <c r="VG99" s="5" t="s">
        <v>220</v>
      </c>
      <c r="VH99" s="5" t="s">
        <v>220</v>
      </c>
      <c r="VI99" s="5" t="s">
        <v>220</v>
      </c>
      <c r="VJ99" s="5" t="s">
        <v>220</v>
      </c>
      <c r="VK99" s="5" t="s">
        <v>220</v>
      </c>
      <c r="VL99" s="5" t="s">
        <v>220</v>
      </c>
      <c r="VM99" s="5" t="s">
        <v>220</v>
      </c>
      <c r="VN99" s="5" t="s">
        <v>220</v>
      </c>
      <c r="VO99" s="5" t="s">
        <v>220</v>
      </c>
      <c r="VP99" s="5" t="s">
        <v>220</v>
      </c>
      <c r="VQ99" s="5" t="s">
        <v>220</v>
      </c>
      <c r="VR99" s="5" t="s">
        <v>220</v>
      </c>
      <c r="VS99" s="5" t="s">
        <v>220</v>
      </c>
      <c r="VT99" s="5" t="s">
        <v>220</v>
      </c>
      <c r="VU99" s="5" t="s">
        <v>220</v>
      </c>
      <c r="VV99" s="5" t="s">
        <v>220</v>
      </c>
      <c r="VW99" s="5" t="s">
        <v>220</v>
      </c>
      <c r="VX99" s="5" t="s">
        <v>220</v>
      </c>
      <c r="VY99" s="5" t="s">
        <v>220</v>
      </c>
      <c r="VZ99" s="5" t="s">
        <v>220</v>
      </c>
      <c r="WA99" s="5" t="s">
        <v>220</v>
      </c>
      <c r="WB99" s="5">
        <v>67185</v>
      </c>
      <c r="WC99" s="5">
        <v>145550</v>
      </c>
      <c r="WD99" s="5">
        <v>131460</v>
      </c>
      <c r="WE99" s="5">
        <v>136897</v>
      </c>
      <c r="WF99" s="5">
        <v>146428</v>
      </c>
      <c r="WG99" s="5">
        <v>137275</v>
      </c>
      <c r="WH99" s="5">
        <v>133652</v>
      </c>
      <c r="WI99" s="5">
        <v>127387</v>
      </c>
      <c r="WJ99" s="5">
        <v>106122</v>
      </c>
      <c r="WK99" s="5">
        <v>91606</v>
      </c>
      <c r="WL99" s="5">
        <v>88317</v>
      </c>
      <c r="WM99" s="5" t="s">
        <v>220</v>
      </c>
      <c r="WN99" s="5" t="s">
        <v>220</v>
      </c>
      <c r="WO99" s="5" t="s">
        <v>220</v>
      </c>
      <c r="WP99" s="5" t="s">
        <v>220</v>
      </c>
      <c r="WQ99" s="5" t="s">
        <v>220</v>
      </c>
      <c r="WR99" s="5" t="s">
        <v>220</v>
      </c>
      <c r="WS99" s="5" t="s">
        <v>220</v>
      </c>
      <c r="WT99" s="5" t="s">
        <v>220</v>
      </c>
      <c r="WU99" s="5" t="s">
        <v>220</v>
      </c>
      <c r="WV99" s="5" t="s">
        <v>220</v>
      </c>
      <c r="WW99" s="5" t="s">
        <v>220</v>
      </c>
      <c r="WX99" s="5" t="s">
        <v>220</v>
      </c>
      <c r="WY99" s="5" t="s">
        <v>220</v>
      </c>
      <c r="WZ99" s="5" t="s">
        <v>220</v>
      </c>
      <c r="XA99" s="5" t="s">
        <v>220</v>
      </c>
      <c r="XB99" s="5" t="s">
        <v>220</v>
      </c>
      <c r="XC99" s="5" t="s">
        <v>220</v>
      </c>
      <c r="XD99" s="5" t="s">
        <v>220</v>
      </c>
      <c r="XE99" s="5" t="s">
        <v>220</v>
      </c>
      <c r="XF99" s="5" t="s">
        <v>220</v>
      </c>
      <c r="XG99" s="5" t="s">
        <v>220</v>
      </c>
      <c r="XH99" s="5">
        <v>1310</v>
      </c>
      <c r="XI99" s="5">
        <v>3563</v>
      </c>
      <c r="XJ99" s="5">
        <v>4997</v>
      </c>
      <c r="XK99" s="5">
        <v>5463</v>
      </c>
      <c r="XL99" s="5">
        <v>5838</v>
      </c>
      <c r="XM99" s="5">
        <v>4489</v>
      </c>
      <c r="XN99" s="5">
        <v>2299</v>
      </c>
      <c r="XO99" s="5">
        <v>2227</v>
      </c>
      <c r="XP99" s="5">
        <v>1874</v>
      </c>
      <c r="XQ99" s="5">
        <v>1818</v>
      </c>
      <c r="XR99" s="5">
        <v>1902</v>
      </c>
      <c r="XS99" s="2">
        <v>11172</v>
      </c>
      <c r="XT99" s="3" t="s">
        <v>220</v>
      </c>
      <c r="XU99" s="3" t="s">
        <v>220</v>
      </c>
      <c r="XV99" s="3" t="s">
        <v>220</v>
      </c>
      <c r="XW99" s="3" t="s">
        <v>220</v>
      </c>
      <c r="XX99" s="3" t="s">
        <v>220</v>
      </c>
      <c r="XY99" s="3" t="s">
        <v>220</v>
      </c>
      <c r="XZ99" s="3"/>
    </row>
    <row r="100" spans="1:650" x14ac:dyDescent="0.3">
      <c r="A100" s="1" t="s">
        <v>98</v>
      </c>
      <c r="B100" s="2">
        <v>4057090</v>
      </c>
      <c r="C100" s="5">
        <v>0</v>
      </c>
      <c r="D100" s="5">
        <v>0</v>
      </c>
      <c r="E100" s="5">
        <v>0</v>
      </c>
      <c r="F100" s="5">
        <v>0</v>
      </c>
      <c r="G100" s="5">
        <v>0</v>
      </c>
      <c r="H100" s="5">
        <v>0</v>
      </c>
      <c r="I100" s="5">
        <v>0</v>
      </c>
      <c r="J100" s="5">
        <v>0</v>
      </c>
      <c r="K100" s="5">
        <v>0</v>
      </c>
      <c r="L100" s="5">
        <v>0</v>
      </c>
      <c r="M100" s="5">
        <v>0</v>
      </c>
      <c r="N100" s="5">
        <v>0</v>
      </c>
      <c r="O100" s="5">
        <v>0</v>
      </c>
      <c r="P100" s="5">
        <v>0</v>
      </c>
      <c r="Q100" s="5">
        <v>0</v>
      </c>
      <c r="R100" s="5">
        <v>0</v>
      </c>
      <c r="S100" s="5">
        <v>0</v>
      </c>
      <c r="T100" s="5">
        <v>0</v>
      </c>
      <c r="U100" s="5">
        <v>0</v>
      </c>
      <c r="V100" s="5">
        <v>0</v>
      </c>
      <c r="W100" s="5">
        <v>0</v>
      </c>
      <c r="X100" s="5">
        <v>0</v>
      </c>
      <c r="Y100" s="5">
        <v>0</v>
      </c>
      <c r="Z100" s="5">
        <v>0</v>
      </c>
      <c r="AA100" s="5">
        <v>0</v>
      </c>
      <c r="AB100" s="5">
        <v>0</v>
      </c>
      <c r="AC100" s="5">
        <v>0</v>
      </c>
      <c r="AD100" s="5">
        <v>0</v>
      </c>
      <c r="AE100" s="5">
        <v>0</v>
      </c>
      <c r="AF100" s="5">
        <v>0</v>
      </c>
      <c r="AG100" s="5">
        <v>0</v>
      </c>
      <c r="AH100" s="5">
        <v>0</v>
      </c>
      <c r="AI100" s="5">
        <v>423915</v>
      </c>
      <c r="AJ100" s="5">
        <v>78381</v>
      </c>
      <c r="AK100" s="5">
        <v>105728</v>
      </c>
      <c r="AL100" s="5">
        <v>410061</v>
      </c>
      <c r="AM100" s="5">
        <v>746337</v>
      </c>
      <c r="AN100" s="5">
        <v>419181</v>
      </c>
      <c r="AO100" s="5">
        <v>56096</v>
      </c>
      <c r="AP100" s="5">
        <v>94113</v>
      </c>
      <c r="AQ100" s="5">
        <v>244401</v>
      </c>
      <c r="AR100" s="5">
        <v>49384</v>
      </c>
      <c r="AS100" s="5">
        <v>35044</v>
      </c>
      <c r="AT100" s="5">
        <v>58090</v>
      </c>
      <c r="AU100" s="5">
        <v>30044</v>
      </c>
      <c r="AV100" s="5">
        <v>44504</v>
      </c>
      <c r="AW100" s="5">
        <v>32421</v>
      </c>
      <c r="AX100" s="5">
        <v>290951</v>
      </c>
      <c r="AY100" s="5">
        <v>64216</v>
      </c>
      <c r="AZ100" s="5">
        <v>85180</v>
      </c>
      <c r="BA100" s="5">
        <v>113276</v>
      </c>
      <c r="BB100" s="5">
        <v>26873</v>
      </c>
      <c r="BC100" s="5">
        <v>103127</v>
      </c>
      <c r="BD100" s="5">
        <v>16371</v>
      </c>
      <c r="BE100" s="5">
        <v>28000</v>
      </c>
      <c r="BF100" s="5">
        <v>51896</v>
      </c>
      <c r="BG100" s="5">
        <v>22141</v>
      </c>
      <c r="BH100" s="5">
        <v>48086</v>
      </c>
      <c r="BI100" s="5">
        <v>10982</v>
      </c>
      <c r="BJ100" s="5">
        <v>8242</v>
      </c>
      <c r="BK100" s="5">
        <v>21564</v>
      </c>
      <c r="BL100" s="5">
        <v>534393</v>
      </c>
      <c r="BM100" s="5">
        <v>2684</v>
      </c>
      <c r="BN100" s="5">
        <v>22827</v>
      </c>
      <c r="BO100" s="5">
        <v>27360</v>
      </c>
      <c r="BP100" s="5">
        <v>37558</v>
      </c>
      <c r="BQ100" s="5">
        <v>8951</v>
      </c>
      <c r="BR100" s="5">
        <v>45370</v>
      </c>
      <c r="BS100" s="5">
        <v>38265</v>
      </c>
      <c r="BT100" s="5">
        <v>29548</v>
      </c>
      <c r="BU100" s="5">
        <v>16161</v>
      </c>
      <c r="BV100" s="5">
        <v>16381</v>
      </c>
      <c r="BW100" s="5">
        <v>11178</v>
      </c>
      <c r="BX100" s="5">
        <v>40707</v>
      </c>
      <c r="BY100" s="5">
        <v>5369</v>
      </c>
      <c r="BZ100" s="5">
        <v>7234</v>
      </c>
      <c r="CA100" s="5">
        <v>15276</v>
      </c>
      <c r="CB100" s="5">
        <v>3230</v>
      </c>
      <c r="CC100" s="5">
        <v>13566</v>
      </c>
      <c r="CD100" s="5">
        <v>3898</v>
      </c>
      <c r="CE100" s="5">
        <v>8516</v>
      </c>
      <c r="CF100" s="5">
        <v>11876</v>
      </c>
      <c r="CG100" s="5">
        <v>5503</v>
      </c>
      <c r="CH100" s="5">
        <v>5746</v>
      </c>
      <c r="CI100" s="5">
        <v>2561</v>
      </c>
      <c r="CJ100" s="5">
        <v>5454</v>
      </c>
      <c r="CK100" s="5">
        <v>3435</v>
      </c>
      <c r="CL100" s="5">
        <v>3060</v>
      </c>
      <c r="CM100" s="5">
        <v>2724</v>
      </c>
      <c r="CN100" s="5">
        <v>3945</v>
      </c>
      <c r="CO100" s="5">
        <v>9817</v>
      </c>
      <c r="CP100" s="5">
        <v>2957</v>
      </c>
      <c r="CQ100" s="5">
        <v>3685</v>
      </c>
      <c r="CR100" s="5">
        <v>15907</v>
      </c>
      <c r="CS100" s="5">
        <v>1374</v>
      </c>
      <c r="CT100" s="5">
        <v>3079</v>
      </c>
      <c r="CU100" s="5">
        <v>123247</v>
      </c>
      <c r="CV100" s="5">
        <v>92502</v>
      </c>
      <c r="CW100" s="5">
        <v>85938</v>
      </c>
      <c r="CX100" s="5">
        <v>78681</v>
      </c>
      <c r="CY100" s="5">
        <v>78271</v>
      </c>
      <c r="CZ100" s="5">
        <v>78051</v>
      </c>
      <c r="DA100" s="5">
        <v>47343</v>
      </c>
      <c r="DB100" s="5">
        <v>71999</v>
      </c>
      <c r="DC100" s="5">
        <v>55609</v>
      </c>
      <c r="DD100" s="5">
        <v>52702</v>
      </c>
      <c r="DE100" s="5">
        <v>74200</v>
      </c>
      <c r="DF100" s="5">
        <v>76378</v>
      </c>
      <c r="DG100" s="5">
        <v>12660</v>
      </c>
      <c r="DH100" s="5">
        <v>19830</v>
      </c>
      <c r="DI100" s="5">
        <v>25565</v>
      </c>
      <c r="DJ100" s="5">
        <v>22578</v>
      </c>
      <c r="DK100" s="5">
        <v>37882</v>
      </c>
      <c r="DL100" s="5">
        <v>33257</v>
      </c>
      <c r="DM100" s="5">
        <v>30430</v>
      </c>
      <c r="DN100" s="5">
        <v>33757</v>
      </c>
      <c r="DO100" s="5">
        <v>26562</v>
      </c>
      <c r="DP100" s="5">
        <v>13559</v>
      </c>
      <c r="DQ100" s="5">
        <v>26122</v>
      </c>
      <c r="DR100" s="5">
        <v>23395</v>
      </c>
      <c r="DS100" s="5">
        <v>31114</v>
      </c>
      <c r="DT100" s="5">
        <v>27776</v>
      </c>
      <c r="DU100" s="5">
        <v>25483</v>
      </c>
      <c r="DV100" s="5">
        <v>29804</v>
      </c>
      <c r="DW100" s="5">
        <v>27369</v>
      </c>
      <c r="DX100" s="5">
        <v>22347</v>
      </c>
      <c r="DY100" s="5">
        <v>23403</v>
      </c>
      <c r="DZ100" s="5">
        <v>18554</v>
      </c>
      <c r="EA100" s="5">
        <v>1885</v>
      </c>
      <c r="EB100" s="5">
        <v>1552</v>
      </c>
      <c r="EC100" s="5">
        <v>1234</v>
      </c>
      <c r="ED100" s="5">
        <v>3631</v>
      </c>
      <c r="EE100" s="5">
        <v>2812</v>
      </c>
      <c r="EF100" s="5">
        <v>3305</v>
      </c>
      <c r="EG100" s="5">
        <v>1834</v>
      </c>
      <c r="EH100" s="5">
        <v>930</v>
      </c>
      <c r="EI100" s="5">
        <v>1423</v>
      </c>
      <c r="EJ100" s="5">
        <v>1570</v>
      </c>
      <c r="EK100" s="5">
        <v>185</v>
      </c>
      <c r="EL100" s="5">
        <v>212</v>
      </c>
      <c r="EM100" s="5">
        <v>82</v>
      </c>
      <c r="EN100" s="5">
        <v>189</v>
      </c>
      <c r="EO100" s="5">
        <v>331</v>
      </c>
      <c r="EP100" s="5">
        <v>41</v>
      </c>
      <c r="EQ100" s="5">
        <v>366</v>
      </c>
      <c r="ER100" s="5">
        <v>912</v>
      </c>
      <c r="ES100" s="5">
        <v>281</v>
      </c>
      <c r="ET100" s="5">
        <v>646</v>
      </c>
      <c r="EU100" s="5">
        <v>1425</v>
      </c>
      <c r="EV100" s="5">
        <v>1450</v>
      </c>
      <c r="EW100" s="5">
        <v>2038</v>
      </c>
      <c r="EX100" s="5">
        <v>618</v>
      </c>
      <c r="EY100" s="5">
        <v>336</v>
      </c>
      <c r="EZ100" s="5">
        <v>1634</v>
      </c>
      <c r="FA100" s="5">
        <v>1640</v>
      </c>
      <c r="FB100" s="5">
        <v>3729</v>
      </c>
      <c r="FC100" s="5">
        <v>180</v>
      </c>
      <c r="FD100" s="5">
        <v>334</v>
      </c>
      <c r="FE100" s="5">
        <v>128</v>
      </c>
      <c r="FF100" s="5">
        <v>250</v>
      </c>
      <c r="FG100" s="5">
        <v>0</v>
      </c>
      <c r="FH100" s="5">
        <v>0</v>
      </c>
      <c r="FI100" s="5">
        <v>0</v>
      </c>
      <c r="FJ100" s="5">
        <v>0</v>
      </c>
      <c r="FK100" s="5">
        <v>0</v>
      </c>
      <c r="FL100" s="5">
        <v>0</v>
      </c>
      <c r="FM100" s="5">
        <v>0</v>
      </c>
      <c r="FN100" s="5">
        <v>0</v>
      </c>
      <c r="FO100" s="5">
        <v>0</v>
      </c>
      <c r="FP100" s="5">
        <v>0</v>
      </c>
      <c r="FQ100" s="5">
        <v>0</v>
      </c>
      <c r="FR100" s="5">
        <v>0</v>
      </c>
      <c r="FS100" s="5">
        <v>0</v>
      </c>
      <c r="FT100" s="5">
        <v>0</v>
      </c>
      <c r="FU100" s="5" t="s">
        <v>220</v>
      </c>
      <c r="FV100" s="5" t="s">
        <v>220</v>
      </c>
      <c r="FW100" s="5" t="s">
        <v>220</v>
      </c>
      <c r="FX100" s="5" t="s">
        <v>220</v>
      </c>
      <c r="FY100" s="5" t="s">
        <v>220</v>
      </c>
      <c r="FZ100" s="5" t="s">
        <v>220</v>
      </c>
      <c r="GA100" s="5" t="s">
        <v>220</v>
      </c>
      <c r="GB100" s="5" t="s">
        <v>220</v>
      </c>
      <c r="GC100" s="5" t="s">
        <v>220</v>
      </c>
      <c r="GD100" s="5" t="s">
        <v>220</v>
      </c>
      <c r="GE100" s="5" t="s">
        <v>220</v>
      </c>
      <c r="GF100" s="5" t="s">
        <v>220</v>
      </c>
      <c r="GG100" s="5" t="s">
        <v>220</v>
      </c>
      <c r="GH100" s="5" t="s">
        <v>220</v>
      </c>
      <c r="GI100" s="5" t="s">
        <v>220</v>
      </c>
      <c r="GJ100" s="5" t="s">
        <v>220</v>
      </c>
      <c r="GK100" s="5" t="s">
        <v>220</v>
      </c>
      <c r="GL100" s="5" t="s">
        <v>220</v>
      </c>
      <c r="GM100" s="5">
        <v>576407</v>
      </c>
      <c r="GN100" s="5">
        <v>209993</v>
      </c>
      <c r="GO100" s="5">
        <v>201850</v>
      </c>
      <c r="GP100" s="5">
        <v>537667</v>
      </c>
      <c r="GQ100" s="5">
        <v>865686</v>
      </c>
      <c r="GR100" s="5">
        <v>530085</v>
      </c>
      <c r="GS100" s="5">
        <v>121434</v>
      </c>
      <c r="GT100" s="5">
        <v>183424</v>
      </c>
      <c r="GU100" s="5">
        <v>312611</v>
      </c>
      <c r="GV100" s="5">
        <v>144290</v>
      </c>
      <c r="GW100" s="5">
        <v>114797</v>
      </c>
      <c r="GX100" s="5">
        <v>141915</v>
      </c>
      <c r="GY100" s="5">
        <v>58062</v>
      </c>
      <c r="GZ100" s="5">
        <v>67753</v>
      </c>
      <c r="HA100" s="5">
        <v>71885</v>
      </c>
      <c r="HB100" s="5">
        <v>317468</v>
      </c>
      <c r="HC100" s="5">
        <v>110980</v>
      </c>
      <c r="HD100" s="5">
        <v>131226</v>
      </c>
      <c r="HE100" s="5">
        <v>149490</v>
      </c>
      <c r="HF100" s="5">
        <v>67022</v>
      </c>
      <c r="HG100" s="5">
        <v>133674</v>
      </c>
      <c r="HH100" s="5">
        <v>36833</v>
      </c>
      <c r="HI100" s="5">
        <v>59595</v>
      </c>
      <c r="HJ100" s="5">
        <v>78968</v>
      </c>
      <c r="HK100" s="5">
        <v>56315</v>
      </c>
      <c r="HL100" s="5">
        <v>81441</v>
      </c>
      <c r="HM100" s="5">
        <v>47923</v>
      </c>
      <c r="HN100" s="5">
        <v>44731</v>
      </c>
      <c r="HO100" s="5">
        <v>52798</v>
      </c>
      <c r="HP100" s="5">
        <v>572981</v>
      </c>
      <c r="HQ100" s="5">
        <v>27590</v>
      </c>
      <c r="HR100" s="5">
        <v>44710</v>
      </c>
      <c r="HS100" s="5">
        <v>384096</v>
      </c>
      <c r="HT100" s="5">
        <v>414420</v>
      </c>
      <c r="HU100" s="5">
        <v>400220</v>
      </c>
      <c r="HV100" s="5">
        <v>411241</v>
      </c>
      <c r="HW100" s="5">
        <v>453672</v>
      </c>
      <c r="HX100" s="5">
        <v>527752</v>
      </c>
      <c r="HY100" s="5">
        <v>487853</v>
      </c>
      <c r="HZ100" s="5">
        <v>500324</v>
      </c>
      <c r="IA100" s="5">
        <v>497078</v>
      </c>
      <c r="IB100" s="5">
        <v>482085</v>
      </c>
      <c r="IC100" s="5">
        <v>442559</v>
      </c>
      <c r="ID100" s="5">
        <v>523662</v>
      </c>
      <c r="IE100" s="5">
        <v>444209</v>
      </c>
      <c r="IF100" s="5">
        <v>461476</v>
      </c>
      <c r="IG100" s="5">
        <v>485477</v>
      </c>
      <c r="IH100" s="5">
        <v>342328</v>
      </c>
      <c r="II100" s="5">
        <v>320298</v>
      </c>
      <c r="IJ100" s="5">
        <v>321992</v>
      </c>
      <c r="IK100" s="5">
        <v>280056</v>
      </c>
      <c r="IL100" s="5">
        <v>297267</v>
      </c>
      <c r="IM100" s="5">
        <v>375570</v>
      </c>
      <c r="IN100" s="5">
        <v>255919</v>
      </c>
      <c r="IO100" s="5">
        <v>214334</v>
      </c>
      <c r="IP100" s="5">
        <v>205611</v>
      </c>
      <c r="IQ100" s="5">
        <v>191369</v>
      </c>
      <c r="IR100" s="5">
        <v>190573</v>
      </c>
      <c r="IS100" s="5">
        <v>204197</v>
      </c>
      <c r="IT100" s="5">
        <v>179483</v>
      </c>
      <c r="IU100" s="5">
        <v>179781</v>
      </c>
      <c r="IV100" s="5">
        <v>185304</v>
      </c>
      <c r="IW100" s="5">
        <v>159628</v>
      </c>
      <c r="IX100" s="5">
        <v>160683</v>
      </c>
      <c r="IY100" s="5">
        <v>60896</v>
      </c>
      <c r="IZ100" s="5">
        <v>57231</v>
      </c>
      <c r="JA100" s="5">
        <v>52337</v>
      </c>
      <c r="JB100" s="5">
        <v>54953</v>
      </c>
      <c r="JC100" s="5">
        <v>63360</v>
      </c>
      <c r="JD100" s="5">
        <v>59490</v>
      </c>
      <c r="JE100" s="5">
        <v>62527</v>
      </c>
      <c r="JF100" s="5">
        <v>62168</v>
      </c>
      <c r="JG100" s="5">
        <v>60154</v>
      </c>
      <c r="JH100" s="5">
        <v>67215</v>
      </c>
      <c r="JI100" s="5">
        <v>54929</v>
      </c>
      <c r="JJ100" s="5">
        <v>52943</v>
      </c>
      <c r="JK100" s="5">
        <v>47635</v>
      </c>
      <c r="JL100" s="5">
        <v>44282</v>
      </c>
      <c r="JM100" s="5">
        <v>37125</v>
      </c>
      <c r="JN100" s="5">
        <v>39531</v>
      </c>
      <c r="JO100" s="5">
        <v>36575</v>
      </c>
      <c r="JP100" s="5">
        <v>36996</v>
      </c>
      <c r="JQ100" s="5">
        <v>37310</v>
      </c>
      <c r="JR100" s="5">
        <v>40304</v>
      </c>
      <c r="JS100" s="5">
        <v>39701</v>
      </c>
      <c r="JT100" s="5">
        <v>33298</v>
      </c>
      <c r="JU100" s="5">
        <v>30796</v>
      </c>
      <c r="JV100" s="5">
        <v>36429</v>
      </c>
      <c r="JW100" s="5">
        <v>35108</v>
      </c>
      <c r="JX100" s="5">
        <v>30460</v>
      </c>
      <c r="JY100" s="5">
        <v>29838</v>
      </c>
      <c r="JZ100" s="5">
        <v>28251</v>
      </c>
      <c r="KA100" s="5">
        <v>30842</v>
      </c>
      <c r="KB100" s="5">
        <v>27029</v>
      </c>
      <c r="KC100" s="5">
        <v>28888</v>
      </c>
      <c r="KD100" s="5">
        <v>29953</v>
      </c>
      <c r="KE100" s="5">
        <v>16236</v>
      </c>
      <c r="KF100" s="5">
        <v>13951</v>
      </c>
      <c r="KG100" s="5">
        <v>11175</v>
      </c>
      <c r="KH100" s="5">
        <v>11213</v>
      </c>
      <c r="KI100" s="5">
        <v>11649</v>
      </c>
      <c r="KJ100" s="5">
        <v>11716</v>
      </c>
      <c r="KK100" s="5">
        <v>11402</v>
      </c>
      <c r="KL100" s="5">
        <v>13340</v>
      </c>
      <c r="KM100" s="5">
        <v>14206</v>
      </c>
      <c r="KN100" s="5">
        <v>10748</v>
      </c>
      <c r="KO100" s="5">
        <v>7822</v>
      </c>
      <c r="KP100" s="5">
        <v>13157</v>
      </c>
      <c r="KQ100" s="5">
        <v>10322</v>
      </c>
      <c r="KR100" s="5">
        <v>2317</v>
      </c>
      <c r="KS100" s="5">
        <v>12936</v>
      </c>
      <c r="KT100" s="5">
        <v>23388</v>
      </c>
      <c r="KU100" s="5">
        <v>22919</v>
      </c>
      <c r="KV100" s="5">
        <v>19853</v>
      </c>
      <c r="KW100" s="5">
        <v>6754</v>
      </c>
      <c r="KX100" s="5">
        <v>6803</v>
      </c>
      <c r="KY100" s="5">
        <v>6488</v>
      </c>
      <c r="KZ100" s="5">
        <v>5367</v>
      </c>
      <c r="LA100" s="5">
        <v>3571</v>
      </c>
      <c r="LB100" s="5">
        <v>4027</v>
      </c>
      <c r="LC100" s="5">
        <v>3162</v>
      </c>
      <c r="LD100" s="5">
        <v>2964</v>
      </c>
      <c r="LE100" s="5">
        <v>3111</v>
      </c>
      <c r="LF100" s="5">
        <v>3317</v>
      </c>
      <c r="LG100" s="5">
        <v>3522</v>
      </c>
      <c r="LH100" s="5">
        <v>3028</v>
      </c>
      <c r="LI100" s="5">
        <v>4314</v>
      </c>
      <c r="LJ100" s="5">
        <v>3830</v>
      </c>
      <c r="LK100" s="5">
        <v>8338</v>
      </c>
      <c r="LL100" s="5">
        <v>6663</v>
      </c>
      <c r="LM100" s="5">
        <v>4168</v>
      </c>
      <c r="LN100" s="5">
        <v>3780</v>
      </c>
      <c r="LO100" s="5">
        <v>2838</v>
      </c>
      <c r="LP100" s="5">
        <v>2905</v>
      </c>
      <c r="LQ100" s="5">
        <v>2883</v>
      </c>
      <c r="LR100" s="5">
        <v>2467</v>
      </c>
      <c r="LS100" s="5">
        <v>2618</v>
      </c>
      <c r="LT100" s="5">
        <v>2172</v>
      </c>
      <c r="LU100" s="5">
        <v>2232</v>
      </c>
      <c r="LV100" s="5">
        <v>1790</v>
      </c>
      <c r="LW100" s="5">
        <v>1694</v>
      </c>
      <c r="LX100" s="5">
        <v>1638</v>
      </c>
      <c r="LY100" s="5">
        <v>1474</v>
      </c>
      <c r="LZ100" s="5">
        <v>1223</v>
      </c>
      <c r="MA100" s="5">
        <v>1288</v>
      </c>
      <c r="MB100" s="5">
        <v>1596</v>
      </c>
      <c r="MC100" s="5">
        <v>1405</v>
      </c>
      <c r="MD100" s="5">
        <v>1533</v>
      </c>
      <c r="ME100" s="5">
        <v>1513</v>
      </c>
      <c r="MF100" s="5">
        <v>1501</v>
      </c>
      <c r="MG100" s="5">
        <v>1075</v>
      </c>
      <c r="MH100" s="5">
        <v>1279</v>
      </c>
      <c r="MI100" s="5">
        <v>1227</v>
      </c>
      <c r="MJ100" s="5">
        <v>1392</v>
      </c>
      <c r="MK100" s="5">
        <v>1423</v>
      </c>
      <c r="ML100" s="5">
        <v>1336</v>
      </c>
      <c r="MM100" s="5">
        <v>1212</v>
      </c>
      <c r="MN100" s="5">
        <v>1248</v>
      </c>
      <c r="MO100" s="5">
        <v>1385</v>
      </c>
      <c r="MP100" s="5">
        <v>1774</v>
      </c>
      <c r="MQ100" s="5">
        <v>7</v>
      </c>
      <c r="MR100" s="5">
        <v>10</v>
      </c>
      <c r="MS100" s="5">
        <v>-124</v>
      </c>
      <c r="MT100" s="5">
        <v>-257</v>
      </c>
      <c r="MU100" s="5">
        <v>-273</v>
      </c>
      <c r="MV100" s="5">
        <v>-287</v>
      </c>
      <c r="MW100" s="5">
        <v>-291</v>
      </c>
      <c r="MX100" s="5">
        <v>752</v>
      </c>
      <c r="MY100" s="5">
        <v>755</v>
      </c>
      <c r="MZ100" s="5">
        <v>1098</v>
      </c>
      <c r="NA100" s="5">
        <v>1138</v>
      </c>
      <c r="NB100" s="5">
        <v>47</v>
      </c>
      <c r="NC100" s="5">
        <v>12</v>
      </c>
      <c r="ND100" s="5">
        <v>1801</v>
      </c>
      <c r="NE100" s="5" t="s">
        <v>220</v>
      </c>
      <c r="NF100" s="5" t="s">
        <v>220</v>
      </c>
      <c r="NG100" s="5" t="s">
        <v>220</v>
      </c>
      <c r="NH100" s="5" t="s">
        <v>220</v>
      </c>
      <c r="NI100" s="5" t="s">
        <v>220</v>
      </c>
      <c r="NJ100" s="5" t="s">
        <v>220</v>
      </c>
      <c r="NK100" s="5" t="s">
        <v>220</v>
      </c>
      <c r="NL100" s="5" t="s">
        <v>220</v>
      </c>
      <c r="NM100" s="5" t="s">
        <v>220</v>
      </c>
      <c r="NN100" s="5" t="s">
        <v>220</v>
      </c>
      <c r="NO100" s="5" t="s">
        <v>220</v>
      </c>
      <c r="NP100" s="5" t="s">
        <v>220</v>
      </c>
      <c r="NQ100" s="5" t="s">
        <v>220</v>
      </c>
      <c r="NR100" s="5" t="s">
        <v>220</v>
      </c>
      <c r="NS100" s="5" t="s">
        <v>220</v>
      </c>
      <c r="NT100" s="5" t="s">
        <v>220</v>
      </c>
      <c r="NU100" s="5" t="s">
        <v>220</v>
      </c>
      <c r="NV100" s="5" t="s">
        <v>220</v>
      </c>
      <c r="NW100" s="5">
        <v>0</v>
      </c>
      <c r="NX100" s="5">
        <v>0</v>
      </c>
      <c r="NY100" s="5">
        <v>0</v>
      </c>
      <c r="NZ100" s="5">
        <v>0</v>
      </c>
      <c r="OA100" s="5">
        <v>0</v>
      </c>
      <c r="OB100" s="5">
        <v>0</v>
      </c>
      <c r="OC100" s="5">
        <v>0</v>
      </c>
      <c r="OD100" s="5">
        <v>0</v>
      </c>
      <c r="OE100" s="5">
        <v>0</v>
      </c>
      <c r="OF100" s="5">
        <v>0</v>
      </c>
      <c r="OG100" s="5">
        <v>0</v>
      </c>
      <c r="OH100" s="5">
        <v>0</v>
      </c>
      <c r="OI100" s="5">
        <v>0</v>
      </c>
      <c r="OJ100" s="5">
        <v>0</v>
      </c>
      <c r="OK100" s="5" t="s">
        <v>220</v>
      </c>
      <c r="OL100" s="5" t="s">
        <v>220</v>
      </c>
      <c r="OM100" s="5" t="s">
        <v>220</v>
      </c>
      <c r="ON100" s="5" t="s">
        <v>220</v>
      </c>
      <c r="OO100" s="5" t="s">
        <v>220</v>
      </c>
      <c r="OP100" s="5" t="s">
        <v>220</v>
      </c>
      <c r="OQ100" s="5" t="s">
        <v>220</v>
      </c>
      <c r="OR100" s="5" t="s">
        <v>220</v>
      </c>
      <c r="OS100" s="5" t="s">
        <v>220</v>
      </c>
      <c r="OT100" s="5" t="s">
        <v>220</v>
      </c>
      <c r="OU100" s="5" t="s">
        <v>220</v>
      </c>
      <c r="OV100" s="5" t="s">
        <v>220</v>
      </c>
      <c r="OW100" s="5" t="s">
        <v>220</v>
      </c>
      <c r="OX100" s="5" t="s">
        <v>220</v>
      </c>
      <c r="OY100" s="5" t="s">
        <v>220</v>
      </c>
      <c r="OZ100" s="5" t="s">
        <v>220</v>
      </c>
      <c r="PA100" s="5" t="s">
        <v>220</v>
      </c>
      <c r="PB100" s="5" t="s">
        <v>220</v>
      </c>
      <c r="PC100" s="5">
        <v>30065</v>
      </c>
      <c r="PD100" s="5">
        <v>27034</v>
      </c>
      <c r="PE100" s="5">
        <v>21601</v>
      </c>
      <c r="PF100" s="5">
        <v>21451</v>
      </c>
      <c r="PG100" s="5">
        <v>20325</v>
      </c>
      <c r="PH100" s="5">
        <v>20871</v>
      </c>
      <c r="PI100" s="5">
        <v>18596</v>
      </c>
      <c r="PJ100" s="5">
        <v>18679</v>
      </c>
      <c r="PK100" s="5">
        <v>17938</v>
      </c>
      <c r="PL100" s="5">
        <v>17238</v>
      </c>
      <c r="PM100" s="5">
        <v>15599</v>
      </c>
      <c r="PN100" s="5">
        <v>16676</v>
      </c>
      <c r="PO100" s="5">
        <v>14681</v>
      </c>
      <c r="PP100" s="5">
        <v>15930</v>
      </c>
      <c r="PQ100" s="5">
        <v>14922</v>
      </c>
      <c r="PR100" s="5">
        <v>19963</v>
      </c>
      <c r="PS100" s="5">
        <v>15905</v>
      </c>
      <c r="PT100" s="5">
        <v>13599</v>
      </c>
      <c r="PU100" s="5">
        <v>12558</v>
      </c>
      <c r="PV100" s="5">
        <v>14875</v>
      </c>
      <c r="PW100" s="5">
        <v>14523</v>
      </c>
      <c r="PX100" s="5">
        <v>16584</v>
      </c>
      <c r="PY100" s="5">
        <v>15524</v>
      </c>
      <c r="PZ100" s="5">
        <v>14305</v>
      </c>
      <c r="QA100" s="5">
        <v>14146</v>
      </c>
      <c r="QB100" s="5">
        <v>13883</v>
      </c>
      <c r="QC100" s="5">
        <v>13238</v>
      </c>
      <c r="QD100" s="5">
        <v>13303</v>
      </c>
      <c r="QE100" s="5">
        <v>14350</v>
      </c>
      <c r="QF100" s="5">
        <v>15262</v>
      </c>
      <c r="QG100" s="5">
        <v>16214</v>
      </c>
      <c r="QH100" s="5">
        <v>16951</v>
      </c>
      <c r="QI100" s="5">
        <v>24005</v>
      </c>
      <c r="QJ100" s="5">
        <v>26869</v>
      </c>
      <c r="QK100" s="5">
        <v>23607</v>
      </c>
      <c r="QL100" s="5">
        <v>24930</v>
      </c>
      <c r="QM100" s="5">
        <v>27660</v>
      </c>
      <c r="QN100" s="5">
        <v>29370</v>
      </c>
      <c r="QO100" s="5">
        <v>26479</v>
      </c>
      <c r="QP100" s="5">
        <v>23724</v>
      </c>
      <c r="QQ100" s="5">
        <v>24545</v>
      </c>
      <c r="QR100" s="5">
        <v>16226</v>
      </c>
      <c r="QS100" s="5">
        <v>15397</v>
      </c>
      <c r="QT100" s="5">
        <v>16218</v>
      </c>
      <c r="QU100" s="5">
        <v>14762</v>
      </c>
      <c r="QV100" s="5">
        <v>16011</v>
      </c>
      <c r="QW100" s="5">
        <v>10945</v>
      </c>
      <c r="QX100" s="5">
        <v>19406</v>
      </c>
      <c r="QY100" s="5">
        <v>9439</v>
      </c>
      <c r="QZ100" s="5">
        <v>10541</v>
      </c>
      <c r="RA100" s="5">
        <v>10086</v>
      </c>
      <c r="RB100" s="5">
        <v>9017</v>
      </c>
      <c r="RC100" s="5">
        <v>8819</v>
      </c>
      <c r="RD100" s="5">
        <v>10046</v>
      </c>
      <c r="RE100" s="5">
        <v>8625</v>
      </c>
      <c r="RF100" s="5">
        <v>10177</v>
      </c>
      <c r="RG100" s="5">
        <v>8257</v>
      </c>
      <c r="RH100" s="5">
        <v>9337</v>
      </c>
      <c r="RI100" s="5">
        <v>9284</v>
      </c>
      <c r="RJ100" s="5">
        <v>9378</v>
      </c>
      <c r="RK100" s="5">
        <v>8424</v>
      </c>
      <c r="RL100" s="5">
        <v>11015</v>
      </c>
      <c r="RM100" s="5">
        <v>11892</v>
      </c>
      <c r="RN100" s="5">
        <v>11430</v>
      </c>
      <c r="RO100" s="5">
        <v>13854</v>
      </c>
      <c r="RP100" s="5">
        <v>14127</v>
      </c>
      <c r="RQ100" s="5">
        <v>12706</v>
      </c>
      <c r="RR100" s="5">
        <v>11945</v>
      </c>
      <c r="RS100" s="5">
        <v>11659</v>
      </c>
      <c r="RT100" s="5">
        <v>12916</v>
      </c>
      <c r="RU100" s="5">
        <v>10319</v>
      </c>
      <c r="RV100" s="5">
        <v>10493</v>
      </c>
      <c r="RW100" s="5">
        <v>12341</v>
      </c>
      <c r="RX100" s="5">
        <v>13184</v>
      </c>
      <c r="RY100" s="5">
        <v>11261</v>
      </c>
      <c r="RZ100" s="5">
        <v>9475</v>
      </c>
      <c r="SA100" s="5">
        <v>8331</v>
      </c>
      <c r="SB100" s="5">
        <v>9013</v>
      </c>
      <c r="SC100" s="5">
        <v>8612</v>
      </c>
      <c r="SD100" s="5">
        <v>7699</v>
      </c>
      <c r="SE100" s="5">
        <v>11509</v>
      </c>
      <c r="SF100" s="5">
        <v>9075</v>
      </c>
      <c r="SG100" s="5">
        <v>8700</v>
      </c>
      <c r="SH100" s="5">
        <v>11053</v>
      </c>
      <c r="SI100" s="5">
        <v>8671</v>
      </c>
      <c r="SJ100" s="5">
        <v>8264</v>
      </c>
      <c r="SK100" s="5">
        <v>8204</v>
      </c>
      <c r="SL100" s="5">
        <v>8451</v>
      </c>
      <c r="SM100" s="5">
        <v>8567</v>
      </c>
      <c r="SN100" s="5">
        <v>8198</v>
      </c>
      <c r="SO100" s="5">
        <v>7906</v>
      </c>
      <c r="SP100" s="5">
        <v>7294</v>
      </c>
      <c r="SQ100" s="5">
        <v>7087</v>
      </c>
      <c r="SR100" s="5">
        <v>6516</v>
      </c>
      <c r="SS100" s="5">
        <v>6662</v>
      </c>
      <c r="ST100" s="5">
        <v>7345</v>
      </c>
      <c r="SU100" s="5">
        <v>9179</v>
      </c>
      <c r="SV100" s="5">
        <v>13601</v>
      </c>
      <c r="SW100" s="5">
        <v>16456</v>
      </c>
      <c r="SX100" s="5">
        <v>16461</v>
      </c>
      <c r="SY100" s="5">
        <v>14306</v>
      </c>
      <c r="SZ100" s="5">
        <v>15142</v>
      </c>
      <c r="TA100" s="5">
        <v>15059</v>
      </c>
      <c r="TB100" s="5">
        <v>11879</v>
      </c>
      <c r="TC100" s="5">
        <v>10660</v>
      </c>
      <c r="TD100" s="5">
        <v>10182</v>
      </c>
      <c r="TE100" s="5">
        <v>9894</v>
      </c>
      <c r="TF100" s="5">
        <v>2669</v>
      </c>
      <c r="TG100" s="5">
        <v>5270</v>
      </c>
      <c r="TH100" s="5">
        <v>4063</v>
      </c>
      <c r="TI100" s="5">
        <v>3976</v>
      </c>
      <c r="TJ100" s="5">
        <v>4671</v>
      </c>
      <c r="TK100" s="5">
        <v>4737</v>
      </c>
      <c r="TL100" s="5">
        <v>2269</v>
      </c>
      <c r="TM100" s="5">
        <v>1278</v>
      </c>
      <c r="TN100" s="5">
        <v>1797</v>
      </c>
      <c r="TO100" s="5">
        <v>1743</v>
      </c>
      <c r="TP100" s="5">
        <v>1754</v>
      </c>
      <c r="TQ100" s="5">
        <v>1626</v>
      </c>
      <c r="TR100" s="5">
        <v>1756</v>
      </c>
      <c r="TS100" s="5">
        <v>1524</v>
      </c>
      <c r="TT100" s="5">
        <v>1301</v>
      </c>
      <c r="TU100" s="5">
        <v>903</v>
      </c>
      <c r="TV100" s="5">
        <v>750</v>
      </c>
      <c r="TW100" s="5">
        <v>672</v>
      </c>
      <c r="TX100" s="5">
        <v>842</v>
      </c>
      <c r="TY100" s="5">
        <v>1242</v>
      </c>
      <c r="TZ100" s="5">
        <v>1095</v>
      </c>
      <c r="UA100" s="5">
        <v>1441</v>
      </c>
      <c r="UB100" s="5">
        <v>1184</v>
      </c>
      <c r="UC100" s="5">
        <v>1032</v>
      </c>
      <c r="UD100" s="5">
        <v>920</v>
      </c>
      <c r="UE100" s="5">
        <v>610</v>
      </c>
      <c r="UF100" s="5">
        <v>47</v>
      </c>
      <c r="UG100" s="5">
        <v>42</v>
      </c>
      <c r="UH100" s="5">
        <v>1</v>
      </c>
      <c r="UI100" s="5">
        <v>25</v>
      </c>
      <c r="UJ100" s="5">
        <v>30</v>
      </c>
      <c r="UK100" s="5">
        <v>41</v>
      </c>
      <c r="UL100" s="5">
        <v>41</v>
      </c>
      <c r="UM100" s="5">
        <v>42</v>
      </c>
      <c r="UN100" s="5">
        <v>1</v>
      </c>
      <c r="UO100" s="5">
        <v>2</v>
      </c>
      <c r="UP100" s="5">
        <v>248</v>
      </c>
      <c r="UQ100" s="5">
        <v>129</v>
      </c>
      <c r="UR100" s="5">
        <v>1</v>
      </c>
      <c r="US100" s="5">
        <v>16</v>
      </c>
      <c r="UT100" s="5">
        <v>1607</v>
      </c>
      <c r="UU100" s="5">
        <v>1842</v>
      </c>
      <c r="UV100" s="5">
        <v>1293</v>
      </c>
      <c r="UW100" s="5">
        <v>1004</v>
      </c>
      <c r="UX100" s="5">
        <v>849</v>
      </c>
      <c r="UY100" s="5">
        <v>842</v>
      </c>
      <c r="UZ100" s="5">
        <v>959</v>
      </c>
      <c r="VA100" s="5">
        <v>1015</v>
      </c>
      <c r="VB100" s="5">
        <v>999</v>
      </c>
      <c r="VC100" s="5">
        <v>1156</v>
      </c>
      <c r="VD100" s="5">
        <v>742</v>
      </c>
      <c r="VE100" s="5">
        <v>345</v>
      </c>
      <c r="VF100" s="5">
        <v>192</v>
      </c>
      <c r="VG100" s="5">
        <v>75857</v>
      </c>
      <c r="VH100" s="5">
        <v>75919</v>
      </c>
      <c r="VI100" s="5">
        <v>75638</v>
      </c>
      <c r="VJ100" s="5">
        <v>79659</v>
      </c>
      <c r="VK100" s="5">
        <v>83504</v>
      </c>
      <c r="VL100" s="5">
        <v>81350</v>
      </c>
      <c r="VM100" s="5">
        <v>82949</v>
      </c>
      <c r="VN100" s="5">
        <v>70219</v>
      </c>
      <c r="VO100" s="5">
        <v>74433</v>
      </c>
      <c r="VP100" s="5">
        <v>70843</v>
      </c>
      <c r="VQ100" s="5">
        <v>69444</v>
      </c>
      <c r="VR100" s="5">
        <v>51496</v>
      </c>
      <c r="VS100" s="5">
        <v>50981</v>
      </c>
      <c r="VT100" s="5">
        <v>60227</v>
      </c>
      <c r="VU100" s="5">
        <v>78431</v>
      </c>
      <c r="VV100" s="5">
        <v>74798</v>
      </c>
      <c r="VW100" s="5">
        <v>77976</v>
      </c>
      <c r="VX100" s="5">
        <v>87117</v>
      </c>
      <c r="VY100" s="5">
        <v>65907</v>
      </c>
      <c r="VZ100" s="5">
        <v>31514</v>
      </c>
      <c r="WA100" s="5">
        <v>42939</v>
      </c>
      <c r="WB100" s="5">
        <v>45461</v>
      </c>
      <c r="WC100" s="5">
        <v>38865</v>
      </c>
      <c r="WD100" s="5">
        <v>40684</v>
      </c>
      <c r="WE100" s="5">
        <v>37670</v>
      </c>
      <c r="WF100" s="5">
        <v>73605</v>
      </c>
      <c r="WG100" s="5">
        <v>44027</v>
      </c>
      <c r="WH100" s="5">
        <v>41173</v>
      </c>
      <c r="WI100" s="5">
        <v>34407</v>
      </c>
      <c r="WJ100" s="5">
        <v>34681</v>
      </c>
      <c r="WK100" s="5">
        <v>36905</v>
      </c>
      <c r="WL100" s="5">
        <v>27077</v>
      </c>
      <c r="WM100" s="5">
        <v>1252</v>
      </c>
      <c r="WN100" s="5">
        <v>850</v>
      </c>
      <c r="WO100" s="5">
        <v>848</v>
      </c>
      <c r="WP100" s="5">
        <v>684</v>
      </c>
      <c r="WQ100" s="5">
        <v>747</v>
      </c>
      <c r="WR100" s="5">
        <v>892</v>
      </c>
      <c r="WS100" s="5">
        <v>3756</v>
      </c>
      <c r="WT100" s="5">
        <v>9242</v>
      </c>
      <c r="WU100" s="5">
        <v>8917</v>
      </c>
      <c r="WV100" s="5">
        <v>8546</v>
      </c>
      <c r="WW100" s="5">
        <v>7255</v>
      </c>
      <c r="WX100" s="5">
        <v>6710</v>
      </c>
      <c r="WY100" s="5">
        <v>5138</v>
      </c>
      <c r="WZ100" s="5">
        <v>5503</v>
      </c>
      <c r="XA100" s="5">
        <v>4130</v>
      </c>
      <c r="XB100" s="5">
        <v>3187</v>
      </c>
      <c r="XC100" s="5">
        <v>2058</v>
      </c>
      <c r="XD100" s="5">
        <v>163</v>
      </c>
      <c r="XE100" s="5">
        <v>3545</v>
      </c>
      <c r="XF100" s="5">
        <v>6452</v>
      </c>
      <c r="XG100" s="5">
        <v>2676</v>
      </c>
      <c r="XH100" s="5">
        <v>2077</v>
      </c>
      <c r="XI100" s="5">
        <v>1462</v>
      </c>
      <c r="XJ100" s="5">
        <v>1416</v>
      </c>
      <c r="XK100" s="5">
        <v>1616</v>
      </c>
      <c r="XL100" s="5">
        <v>1823</v>
      </c>
      <c r="XM100" s="5">
        <v>2113</v>
      </c>
      <c r="XN100" s="5">
        <v>1893</v>
      </c>
      <c r="XO100" s="5">
        <v>1681</v>
      </c>
      <c r="XP100" s="5">
        <v>1788</v>
      </c>
      <c r="XQ100" s="5">
        <v>2269</v>
      </c>
      <c r="XR100" s="5">
        <v>1482</v>
      </c>
      <c r="XS100" s="2">
        <v>11249</v>
      </c>
      <c r="XT100" s="3" t="s">
        <v>222</v>
      </c>
      <c r="XU100" s="3" t="s">
        <v>222</v>
      </c>
      <c r="XV100" s="3" t="s">
        <v>222</v>
      </c>
      <c r="XW100" s="3" t="s">
        <v>221</v>
      </c>
      <c r="XX100" s="3" t="s">
        <v>222</v>
      </c>
      <c r="XY100" s="3" t="s">
        <v>222</v>
      </c>
      <c r="XZ100" s="3" t="s">
        <v>251</v>
      </c>
    </row>
    <row r="101" spans="1:650" x14ac:dyDescent="0.3">
      <c r="A101" s="1" t="s">
        <v>99</v>
      </c>
      <c r="B101" s="2">
        <v>4008754</v>
      </c>
      <c r="C101" s="5">
        <v>0</v>
      </c>
      <c r="D101" s="5">
        <v>0</v>
      </c>
      <c r="E101" s="5">
        <v>0</v>
      </c>
      <c r="F101" s="5">
        <v>0</v>
      </c>
      <c r="G101" s="5">
        <v>0</v>
      </c>
      <c r="H101" s="5">
        <v>0</v>
      </c>
      <c r="I101" s="5">
        <v>0</v>
      </c>
      <c r="J101" s="5">
        <v>0</v>
      </c>
      <c r="K101" s="5">
        <v>0</v>
      </c>
      <c r="L101" s="5">
        <v>0</v>
      </c>
      <c r="M101" s="5">
        <v>0</v>
      </c>
      <c r="N101" s="5">
        <v>0</v>
      </c>
      <c r="O101" s="5">
        <v>0</v>
      </c>
      <c r="P101" s="5">
        <v>0</v>
      </c>
      <c r="Q101" s="5">
        <v>0</v>
      </c>
      <c r="R101" s="5">
        <v>0</v>
      </c>
      <c r="S101" s="5">
        <v>0</v>
      </c>
      <c r="T101" s="5">
        <v>0</v>
      </c>
      <c r="U101" s="5">
        <v>745</v>
      </c>
      <c r="V101" s="5">
        <v>0</v>
      </c>
      <c r="W101" s="5">
        <v>0</v>
      </c>
      <c r="X101" s="5">
        <v>0</v>
      </c>
      <c r="Y101" s="5">
        <v>0</v>
      </c>
      <c r="Z101" s="5">
        <v>0</v>
      </c>
      <c r="AA101" s="5">
        <v>0</v>
      </c>
      <c r="AB101" s="5">
        <v>0</v>
      </c>
      <c r="AC101" s="5">
        <v>0</v>
      </c>
      <c r="AD101" s="5">
        <v>0</v>
      </c>
      <c r="AE101" s="5">
        <v>0</v>
      </c>
      <c r="AF101" s="5">
        <v>0</v>
      </c>
      <c r="AG101" s="5">
        <v>0</v>
      </c>
      <c r="AH101" s="5">
        <v>0</v>
      </c>
      <c r="AI101" s="5">
        <v>111902</v>
      </c>
      <c r="AJ101" s="5">
        <v>66365</v>
      </c>
      <c r="AK101" s="5">
        <v>22698</v>
      </c>
      <c r="AL101" s="5">
        <v>22858</v>
      </c>
      <c r="AM101" s="5">
        <v>13323</v>
      </c>
      <c r="AN101" s="5">
        <v>147238</v>
      </c>
      <c r="AO101" s="5">
        <v>7367</v>
      </c>
      <c r="AP101" s="5">
        <v>5003</v>
      </c>
      <c r="AQ101" s="5">
        <v>9270</v>
      </c>
      <c r="AR101" s="5">
        <v>8030</v>
      </c>
      <c r="AS101" s="5">
        <v>3602</v>
      </c>
      <c r="AT101" s="5">
        <v>65750</v>
      </c>
      <c r="AU101" s="5">
        <v>9155</v>
      </c>
      <c r="AV101" s="5">
        <v>9914</v>
      </c>
      <c r="AW101" s="5">
        <v>14843</v>
      </c>
      <c r="AX101" s="5">
        <v>13835</v>
      </c>
      <c r="AY101" s="5">
        <v>3097</v>
      </c>
      <c r="AZ101" s="5">
        <v>13730</v>
      </c>
      <c r="BA101" s="5">
        <v>15558</v>
      </c>
      <c r="BB101" s="5">
        <v>52662</v>
      </c>
      <c r="BC101" s="5">
        <v>21916</v>
      </c>
      <c r="BD101" s="5">
        <v>3947</v>
      </c>
      <c r="BE101" s="5">
        <v>2605</v>
      </c>
      <c r="BF101" s="5">
        <v>2055</v>
      </c>
      <c r="BG101" s="5">
        <v>3983</v>
      </c>
      <c r="BH101" s="5">
        <v>3927</v>
      </c>
      <c r="BI101" s="5">
        <v>1335</v>
      </c>
      <c r="BJ101" s="5">
        <v>703</v>
      </c>
      <c r="BK101" s="5">
        <v>2264</v>
      </c>
      <c r="BL101" s="5">
        <v>2193</v>
      </c>
      <c r="BM101" s="5">
        <v>1957</v>
      </c>
      <c r="BN101" s="5">
        <v>8167</v>
      </c>
      <c r="BO101" s="5">
        <v>0</v>
      </c>
      <c r="BP101" s="5">
        <v>0</v>
      </c>
      <c r="BQ101" s="5">
        <v>0</v>
      </c>
      <c r="BR101" s="5">
        <v>0</v>
      </c>
      <c r="BS101" s="5">
        <v>0</v>
      </c>
      <c r="BT101" s="5">
        <v>0</v>
      </c>
      <c r="BU101" s="5">
        <v>0</v>
      </c>
      <c r="BV101" s="5">
        <v>0</v>
      </c>
      <c r="BW101" s="5">
        <v>0</v>
      </c>
      <c r="BX101" s="5">
        <v>0</v>
      </c>
      <c r="BY101" s="5">
        <v>0</v>
      </c>
      <c r="BZ101" s="5">
        <v>0</v>
      </c>
      <c r="CA101" s="5">
        <v>0</v>
      </c>
      <c r="CB101" s="5">
        <v>0</v>
      </c>
      <c r="CC101" s="5">
        <v>147</v>
      </c>
      <c r="CD101" s="5">
        <v>0</v>
      </c>
      <c r="CE101" s="5">
        <v>2</v>
      </c>
      <c r="CF101" s="5">
        <v>0</v>
      </c>
      <c r="CG101" s="5">
        <v>-175</v>
      </c>
      <c r="CH101" s="5">
        <v>5792</v>
      </c>
      <c r="CI101" s="5">
        <v>2888</v>
      </c>
      <c r="CJ101" s="5">
        <v>1714</v>
      </c>
      <c r="CK101" s="5">
        <v>560</v>
      </c>
      <c r="CL101" s="5">
        <v>518</v>
      </c>
      <c r="CM101" s="5">
        <v>1885</v>
      </c>
      <c r="CN101" s="5">
        <v>1274</v>
      </c>
      <c r="CO101" s="5">
        <v>743</v>
      </c>
      <c r="CP101" s="5">
        <v>965</v>
      </c>
      <c r="CQ101" s="5">
        <v>3088</v>
      </c>
      <c r="CR101" s="5">
        <v>4079</v>
      </c>
      <c r="CS101" s="5">
        <v>2041</v>
      </c>
      <c r="CT101" s="5">
        <v>5377</v>
      </c>
      <c r="CU101" s="5">
        <v>42369</v>
      </c>
      <c r="CV101" s="5">
        <v>38833</v>
      </c>
      <c r="CW101" s="5">
        <v>37800</v>
      </c>
      <c r="CX101" s="5">
        <v>35044</v>
      </c>
      <c r="CY101" s="5">
        <v>27493</v>
      </c>
      <c r="CZ101" s="5">
        <v>35040</v>
      </c>
      <c r="DA101" s="5">
        <v>41569</v>
      </c>
      <c r="DB101" s="5">
        <v>27156</v>
      </c>
      <c r="DC101" s="5">
        <v>40348</v>
      </c>
      <c r="DD101" s="5">
        <v>26949</v>
      </c>
      <c r="DE101" s="5">
        <v>34538</v>
      </c>
      <c r="DF101" s="5">
        <v>18450</v>
      </c>
      <c r="DG101" s="5">
        <v>20160</v>
      </c>
      <c r="DH101" s="5">
        <v>27870</v>
      </c>
      <c r="DI101" s="5">
        <v>26477</v>
      </c>
      <c r="DJ101" s="5">
        <v>26529</v>
      </c>
      <c r="DK101" s="5">
        <v>24238</v>
      </c>
      <c r="DL101" s="5">
        <v>28656</v>
      </c>
      <c r="DM101" s="5">
        <v>10112</v>
      </c>
      <c r="DN101" s="5">
        <v>10338</v>
      </c>
      <c r="DO101" s="5">
        <v>10409</v>
      </c>
      <c r="DP101" s="5">
        <v>6350</v>
      </c>
      <c r="DQ101" s="5">
        <v>7421</v>
      </c>
      <c r="DR101" s="5">
        <v>9228</v>
      </c>
      <c r="DS101" s="5">
        <v>8894</v>
      </c>
      <c r="DT101" s="5">
        <v>6990</v>
      </c>
      <c r="DU101" s="5">
        <v>7453</v>
      </c>
      <c r="DV101" s="5">
        <v>7312</v>
      </c>
      <c r="DW101" s="5">
        <v>4500</v>
      </c>
      <c r="DX101" s="5">
        <v>8683</v>
      </c>
      <c r="DY101" s="5">
        <v>11268</v>
      </c>
      <c r="DZ101" s="5">
        <v>11352</v>
      </c>
      <c r="EA101" s="5">
        <v>982</v>
      </c>
      <c r="EB101" s="5">
        <v>550</v>
      </c>
      <c r="EC101" s="5">
        <v>860</v>
      </c>
      <c r="ED101" s="5">
        <v>476</v>
      </c>
      <c r="EE101" s="5">
        <v>569</v>
      </c>
      <c r="EF101" s="5">
        <v>213</v>
      </c>
      <c r="EG101" s="5">
        <v>393</v>
      </c>
      <c r="EH101" s="5">
        <v>352</v>
      </c>
      <c r="EI101" s="5">
        <v>650</v>
      </c>
      <c r="EJ101" s="5">
        <v>502</v>
      </c>
      <c r="EK101" s="5">
        <v>294</v>
      </c>
      <c r="EL101" s="5">
        <v>386</v>
      </c>
      <c r="EM101" s="5">
        <v>474</v>
      </c>
      <c r="EN101" s="5">
        <v>195</v>
      </c>
      <c r="EO101" s="5">
        <v>423</v>
      </c>
      <c r="EP101" s="5">
        <v>151</v>
      </c>
      <c r="EQ101" s="5">
        <v>746</v>
      </c>
      <c r="ER101" s="5">
        <v>130</v>
      </c>
      <c r="ES101" s="5">
        <v>125</v>
      </c>
      <c r="ET101" s="5">
        <v>524</v>
      </c>
      <c r="EU101" s="5">
        <v>339</v>
      </c>
      <c r="EV101" s="5">
        <v>366</v>
      </c>
      <c r="EW101" s="5">
        <v>601</v>
      </c>
      <c r="EX101" s="5">
        <v>602</v>
      </c>
      <c r="EY101" s="5">
        <v>181</v>
      </c>
      <c r="EZ101" s="5">
        <v>144</v>
      </c>
      <c r="FA101" s="5">
        <v>81</v>
      </c>
      <c r="FB101" s="5">
        <v>240</v>
      </c>
      <c r="FC101" s="5">
        <v>367</v>
      </c>
      <c r="FD101" s="5">
        <v>2485</v>
      </c>
      <c r="FE101" s="5">
        <v>14994</v>
      </c>
      <c r="FF101" s="5">
        <v>1995</v>
      </c>
      <c r="FG101" s="5">
        <v>0</v>
      </c>
      <c r="FH101" s="5">
        <v>0</v>
      </c>
      <c r="FI101" s="5">
        <v>0</v>
      </c>
      <c r="FJ101" s="5">
        <v>0</v>
      </c>
      <c r="FK101" s="5">
        <v>0</v>
      </c>
      <c r="FL101" s="5">
        <v>0</v>
      </c>
      <c r="FM101" s="5">
        <v>0</v>
      </c>
      <c r="FN101" s="5">
        <v>0</v>
      </c>
      <c r="FO101" s="5">
        <v>0</v>
      </c>
      <c r="FP101" s="5">
        <v>0</v>
      </c>
      <c r="FQ101" s="5">
        <v>0</v>
      </c>
      <c r="FR101" s="5">
        <v>0</v>
      </c>
      <c r="FS101" s="5">
        <v>0</v>
      </c>
      <c r="FT101" s="5">
        <v>0</v>
      </c>
      <c r="FU101" s="5" t="s">
        <v>220</v>
      </c>
      <c r="FV101" s="5" t="s">
        <v>220</v>
      </c>
      <c r="FW101" s="5" t="s">
        <v>220</v>
      </c>
      <c r="FX101" s="5" t="s">
        <v>220</v>
      </c>
      <c r="FY101" s="5" t="s">
        <v>220</v>
      </c>
      <c r="FZ101" s="5" t="s">
        <v>220</v>
      </c>
      <c r="GA101" s="5" t="s">
        <v>220</v>
      </c>
      <c r="GB101" s="5" t="s">
        <v>220</v>
      </c>
      <c r="GC101" s="5" t="s">
        <v>220</v>
      </c>
      <c r="GD101" s="5" t="s">
        <v>220</v>
      </c>
      <c r="GE101" s="5" t="s">
        <v>220</v>
      </c>
      <c r="GF101" s="5" t="s">
        <v>220</v>
      </c>
      <c r="GG101" s="5" t="s">
        <v>220</v>
      </c>
      <c r="GH101" s="5" t="s">
        <v>220</v>
      </c>
      <c r="GI101" s="5" t="s">
        <v>220</v>
      </c>
      <c r="GJ101" s="5" t="s">
        <v>220</v>
      </c>
      <c r="GK101" s="5" t="s">
        <v>220</v>
      </c>
      <c r="GL101" s="5" t="s">
        <v>220</v>
      </c>
      <c r="GM101" s="5">
        <v>155253</v>
      </c>
      <c r="GN101" s="5">
        <v>105748</v>
      </c>
      <c r="GO101" s="5">
        <v>61358</v>
      </c>
      <c r="GP101" s="5">
        <v>58378</v>
      </c>
      <c r="GQ101" s="5">
        <v>41385</v>
      </c>
      <c r="GR101" s="5">
        <v>182492</v>
      </c>
      <c r="GS101" s="5">
        <v>49328</v>
      </c>
      <c r="GT101" s="5">
        <v>32511</v>
      </c>
      <c r="GU101" s="5">
        <v>50268</v>
      </c>
      <c r="GV101" s="5">
        <v>35480</v>
      </c>
      <c r="GW101" s="5">
        <v>38435</v>
      </c>
      <c r="GX101" s="5">
        <v>84586</v>
      </c>
      <c r="GY101" s="5">
        <v>29789</v>
      </c>
      <c r="GZ101" s="5">
        <v>37979</v>
      </c>
      <c r="HA101" s="5">
        <v>41890</v>
      </c>
      <c r="HB101" s="5">
        <v>40515</v>
      </c>
      <c r="HC101" s="5">
        <v>28082</v>
      </c>
      <c r="HD101" s="5">
        <v>42516</v>
      </c>
      <c r="HE101" s="5">
        <v>26364</v>
      </c>
      <c r="HF101" s="5">
        <v>69316</v>
      </c>
      <c r="HG101" s="5">
        <v>35553</v>
      </c>
      <c r="HH101" s="5">
        <v>12376</v>
      </c>
      <c r="HI101" s="5">
        <v>11186</v>
      </c>
      <c r="HJ101" s="5">
        <v>12403</v>
      </c>
      <c r="HK101" s="5">
        <v>14943</v>
      </c>
      <c r="HL101" s="5">
        <v>12334</v>
      </c>
      <c r="HM101" s="5">
        <v>9612</v>
      </c>
      <c r="HN101" s="5">
        <v>9221</v>
      </c>
      <c r="HO101" s="5">
        <v>10220</v>
      </c>
      <c r="HP101" s="5">
        <v>17440</v>
      </c>
      <c r="HQ101" s="5">
        <v>30259</v>
      </c>
      <c r="HR101" s="5">
        <v>26891</v>
      </c>
      <c r="HS101" s="5">
        <v>120026</v>
      </c>
      <c r="HT101" s="5">
        <v>132534</v>
      </c>
      <c r="HU101" s="5">
        <v>135988</v>
      </c>
      <c r="HV101" s="5">
        <v>144853</v>
      </c>
      <c r="HW101" s="5">
        <v>159380</v>
      </c>
      <c r="HX101" s="5">
        <v>134984</v>
      </c>
      <c r="HY101" s="5">
        <v>149414</v>
      </c>
      <c r="HZ101" s="5">
        <v>142659</v>
      </c>
      <c r="IA101" s="5">
        <v>136910</v>
      </c>
      <c r="IB101" s="5">
        <v>136730</v>
      </c>
      <c r="IC101" s="5">
        <v>143921</v>
      </c>
      <c r="ID101" s="5">
        <v>167498</v>
      </c>
      <c r="IE101" s="5">
        <v>160866</v>
      </c>
      <c r="IF101" s="5">
        <v>153711</v>
      </c>
      <c r="IG101" s="5">
        <v>161542</v>
      </c>
      <c r="IH101" s="5">
        <v>107464</v>
      </c>
      <c r="II101" s="5">
        <v>102889</v>
      </c>
      <c r="IJ101" s="5">
        <v>93990</v>
      </c>
      <c r="IK101" s="5">
        <v>75155</v>
      </c>
      <c r="IL101" s="5">
        <v>73491</v>
      </c>
      <c r="IM101" s="5">
        <v>71038</v>
      </c>
      <c r="IN101" s="5">
        <v>58628</v>
      </c>
      <c r="IO101" s="5">
        <v>61089</v>
      </c>
      <c r="IP101" s="5">
        <v>52272</v>
      </c>
      <c r="IQ101" s="5">
        <v>50883</v>
      </c>
      <c r="IR101" s="5">
        <v>51419</v>
      </c>
      <c r="IS101" s="5">
        <v>49698</v>
      </c>
      <c r="IT101" s="5">
        <v>49146</v>
      </c>
      <c r="IU101" s="5">
        <v>49632</v>
      </c>
      <c r="IV101" s="5">
        <v>46380</v>
      </c>
      <c r="IW101" s="5">
        <v>45572</v>
      </c>
      <c r="IX101" s="5">
        <v>45495</v>
      </c>
      <c r="IY101" s="5">
        <v>10302</v>
      </c>
      <c r="IZ101" s="5">
        <v>9221</v>
      </c>
      <c r="JA101" s="5">
        <v>8520</v>
      </c>
      <c r="JB101" s="5">
        <v>8496</v>
      </c>
      <c r="JC101" s="5">
        <v>7851</v>
      </c>
      <c r="JD101" s="5">
        <v>11822</v>
      </c>
      <c r="JE101" s="5">
        <v>10735</v>
      </c>
      <c r="JF101" s="5">
        <v>8822</v>
      </c>
      <c r="JG101" s="5">
        <v>9817</v>
      </c>
      <c r="JH101" s="5">
        <v>9501</v>
      </c>
      <c r="JI101" s="5">
        <v>9030</v>
      </c>
      <c r="JJ101" s="5">
        <v>9884</v>
      </c>
      <c r="JK101" s="5">
        <v>8696</v>
      </c>
      <c r="JL101" s="5">
        <v>8671</v>
      </c>
      <c r="JM101" s="5">
        <v>8684</v>
      </c>
      <c r="JN101" s="5">
        <v>8225</v>
      </c>
      <c r="JO101" s="5">
        <v>7658</v>
      </c>
      <c r="JP101" s="5">
        <v>6316</v>
      </c>
      <c r="JQ101" s="5">
        <v>8182</v>
      </c>
      <c r="JR101" s="5">
        <v>12639</v>
      </c>
      <c r="JS101" s="5">
        <v>7504</v>
      </c>
      <c r="JT101" s="5">
        <v>9967</v>
      </c>
      <c r="JU101" s="5">
        <v>7737</v>
      </c>
      <c r="JV101" s="5">
        <v>7516</v>
      </c>
      <c r="JW101" s="5">
        <v>6621</v>
      </c>
      <c r="JX101" s="5">
        <v>7014</v>
      </c>
      <c r="JY101" s="5">
        <v>8331</v>
      </c>
      <c r="JZ101" s="5">
        <v>7584</v>
      </c>
      <c r="KA101" s="5">
        <v>8831</v>
      </c>
      <c r="KB101" s="5">
        <v>7326</v>
      </c>
      <c r="KC101" s="5">
        <v>7564</v>
      </c>
      <c r="KD101" s="5">
        <v>5796</v>
      </c>
      <c r="KE101" s="5">
        <v>39752</v>
      </c>
      <c r="KF101" s="5">
        <v>39434</v>
      </c>
      <c r="KG101" s="5">
        <v>41610</v>
      </c>
      <c r="KH101" s="5">
        <v>36422</v>
      </c>
      <c r="KI101" s="5">
        <v>36332</v>
      </c>
      <c r="KJ101" s="5">
        <v>33146</v>
      </c>
      <c r="KK101" s="5">
        <v>33059</v>
      </c>
      <c r="KL101" s="5">
        <v>29701</v>
      </c>
      <c r="KM101" s="5">
        <v>29075</v>
      </c>
      <c r="KN101" s="5">
        <v>29711</v>
      </c>
      <c r="KO101" s="5">
        <v>24863</v>
      </c>
      <c r="KP101" s="5">
        <v>24086</v>
      </c>
      <c r="KQ101" s="5">
        <v>19814</v>
      </c>
      <c r="KR101" s="5">
        <v>19902</v>
      </c>
      <c r="KS101" s="5">
        <v>20130</v>
      </c>
      <c r="KT101" s="5">
        <v>16195</v>
      </c>
      <c r="KU101" s="5">
        <v>16951</v>
      </c>
      <c r="KV101" s="5">
        <v>10293</v>
      </c>
      <c r="KW101" s="5">
        <v>9748</v>
      </c>
      <c r="KX101" s="5">
        <v>3187</v>
      </c>
      <c r="KY101" s="5">
        <v>2518</v>
      </c>
      <c r="KZ101" s="5">
        <v>1330</v>
      </c>
      <c r="LA101" s="5">
        <v>1383</v>
      </c>
      <c r="LB101" s="5">
        <v>1198</v>
      </c>
      <c r="LC101" s="5">
        <v>960</v>
      </c>
      <c r="LD101" s="5">
        <v>1134</v>
      </c>
      <c r="LE101" s="5">
        <v>1292</v>
      </c>
      <c r="LF101" s="5">
        <v>1098</v>
      </c>
      <c r="LG101" s="5">
        <v>1137</v>
      </c>
      <c r="LH101" s="5">
        <v>783</v>
      </c>
      <c r="LI101" s="5">
        <v>807</v>
      </c>
      <c r="LJ101" s="5">
        <v>972</v>
      </c>
      <c r="LK101" s="5">
        <v>-2</v>
      </c>
      <c r="LL101" s="5">
        <v>1</v>
      </c>
      <c r="LM101" s="5">
        <v>0</v>
      </c>
      <c r="LN101" s="5">
        <v>0</v>
      </c>
      <c r="LO101" s="5">
        <v>0</v>
      </c>
      <c r="LP101" s="5">
        <v>0</v>
      </c>
      <c r="LQ101" s="5">
        <v>0</v>
      </c>
      <c r="LR101" s="5">
        <v>6</v>
      </c>
      <c r="LS101" s="5">
        <v>12</v>
      </c>
      <c r="LT101" s="5">
        <v>4</v>
      </c>
      <c r="LU101" s="5">
        <v>21</v>
      </c>
      <c r="LV101" s="5">
        <v>0</v>
      </c>
      <c r="LW101" s="5">
        <v>0</v>
      </c>
      <c r="LX101" s="5">
        <v>0</v>
      </c>
      <c r="LY101" s="5">
        <v>0</v>
      </c>
      <c r="LZ101" s="5">
        <v>-5</v>
      </c>
      <c r="MA101" s="5">
        <v>13</v>
      </c>
      <c r="MB101" s="5">
        <v>56</v>
      </c>
      <c r="MC101" s="5">
        <v>26</v>
      </c>
      <c r="MD101" s="5">
        <v>710</v>
      </c>
      <c r="ME101" s="5">
        <v>836</v>
      </c>
      <c r="MF101" s="5">
        <v>624</v>
      </c>
      <c r="MG101" s="5">
        <v>767</v>
      </c>
      <c r="MH101" s="5">
        <v>629</v>
      </c>
      <c r="MI101" s="5">
        <v>859</v>
      </c>
      <c r="MJ101" s="5">
        <v>901</v>
      </c>
      <c r="MK101" s="5">
        <v>928</v>
      </c>
      <c r="ML101" s="5">
        <v>963</v>
      </c>
      <c r="MM101" s="5">
        <v>605</v>
      </c>
      <c r="MN101" s="5">
        <v>587</v>
      </c>
      <c r="MO101" s="5">
        <v>712</v>
      </c>
      <c r="MP101" s="5">
        <v>816</v>
      </c>
      <c r="MQ101" s="5">
        <v>656</v>
      </c>
      <c r="MR101" s="5">
        <v>684</v>
      </c>
      <c r="MS101" s="5">
        <v>621</v>
      </c>
      <c r="MT101" s="5">
        <v>608</v>
      </c>
      <c r="MU101" s="5">
        <v>561</v>
      </c>
      <c r="MV101" s="5">
        <v>475</v>
      </c>
      <c r="MW101" s="5">
        <v>682</v>
      </c>
      <c r="MX101" s="5">
        <v>662</v>
      </c>
      <c r="MY101" s="5">
        <v>749</v>
      </c>
      <c r="MZ101" s="5">
        <v>742</v>
      </c>
      <c r="NA101" s="5">
        <v>734</v>
      </c>
      <c r="NB101" s="5">
        <v>0</v>
      </c>
      <c r="NC101" s="5">
        <v>0</v>
      </c>
      <c r="ND101" s="5">
        <v>0</v>
      </c>
      <c r="NE101" s="5" t="s">
        <v>220</v>
      </c>
      <c r="NF101" s="5" t="s">
        <v>220</v>
      </c>
      <c r="NG101" s="5" t="s">
        <v>220</v>
      </c>
      <c r="NH101" s="5" t="s">
        <v>220</v>
      </c>
      <c r="NI101" s="5" t="s">
        <v>220</v>
      </c>
      <c r="NJ101" s="5" t="s">
        <v>220</v>
      </c>
      <c r="NK101" s="5" t="s">
        <v>220</v>
      </c>
      <c r="NL101" s="5" t="s">
        <v>220</v>
      </c>
      <c r="NM101" s="5" t="s">
        <v>220</v>
      </c>
      <c r="NN101" s="5" t="s">
        <v>220</v>
      </c>
      <c r="NO101" s="5" t="s">
        <v>220</v>
      </c>
      <c r="NP101" s="5" t="s">
        <v>220</v>
      </c>
      <c r="NQ101" s="5" t="s">
        <v>220</v>
      </c>
      <c r="NR101" s="5" t="s">
        <v>220</v>
      </c>
      <c r="NS101" s="5" t="s">
        <v>220</v>
      </c>
      <c r="NT101" s="5" t="s">
        <v>220</v>
      </c>
      <c r="NU101" s="5" t="s">
        <v>220</v>
      </c>
      <c r="NV101" s="5" t="s">
        <v>220</v>
      </c>
      <c r="NW101" s="5">
        <v>0</v>
      </c>
      <c r="NX101" s="5">
        <v>0</v>
      </c>
      <c r="NY101" s="5">
        <v>0</v>
      </c>
      <c r="NZ101" s="5">
        <v>0</v>
      </c>
      <c r="OA101" s="5">
        <v>0</v>
      </c>
      <c r="OB101" s="5">
        <v>0</v>
      </c>
      <c r="OC101" s="5">
        <v>0</v>
      </c>
      <c r="OD101" s="5">
        <v>0</v>
      </c>
      <c r="OE101" s="5">
        <v>0</v>
      </c>
      <c r="OF101" s="5">
        <v>0</v>
      </c>
      <c r="OG101" s="5">
        <v>0</v>
      </c>
      <c r="OH101" s="5">
        <v>0</v>
      </c>
      <c r="OI101" s="5">
        <v>0</v>
      </c>
      <c r="OJ101" s="5">
        <v>0</v>
      </c>
      <c r="OK101" s="5" t="s">
        <v>220</v>
      </c>
      <c r="OL101" s="5" t="s">
        <v>220</v>
      </c>
      <c r="OM101" s="5" t="s">
        <v>220</v>
      </c>
      <c r="ON101" s="5" t="s">
        <v>220</v>
      </c>
      <c r="OO101" s="5" t="s">
        <v>220</v>
      </c>
      <c r="OP101" s="5" t="s">
        <v>220</v>
      </c>
      <c r="OQ101" s="5" t="s">
        <v>220</v>
      </c>
      <c r="OR101" s="5" t="s">
        <v>220</v>
      </c>
      <c r="OS101" s="5" t="s">
        <v>220</v>
      </c>
      <c r="OT101" s="5" t="s">
        <v>220</v>
      </c>
      <c r="OU101" s="5" t="s">
        <v>220</v>
      </c>
      <c r="OV101" s="5" t="s">
        <v>220</v>
      </c>
      <c r="OW101" s="5" t="s">
        <v>220</v>
      </c>
      <c r="OX101" s="5" t="s">
        <v>220</v>
      </c>
      <c r="OY101" s="5" t="s">
        <v>220</v>
      </c>
      <c r="OZ101" s="5" t="s">
        <v>220</v>
      </c>
      <c r="PA101" s="5" t="s">
        <v>220</v>
      </c>
      <c r="PB101" s="5" t="s">
        <v>220</v>
      </c>
      <c r="PC101" s="5">
        <v>10161</v>
      </c>
      <c r="PD101" s="5">
        <v>8443</v>
      </c>
      <c r="PE101" s="5">
        <v>8066</v>
      </c>
      <c r="PF101" s="5">
        <v>8172</v>
      </c>
      <c r="PG101" s="5">
        <v>8142</v>
      </c>
      <c r="PH101" s="5">
        <v>7897</v>
      </c>
      <c r="PI101" s="5">
        <v>8318</v>
      </c>
      <c r="PJ101" s="5">
        <v>7774</v>
      </c>
      <c r="PK101" s="5">
        <v>7748</v>
      </c>
      <c r="PL101" s="5">
        <v>7069</v>
      </c>
      <c r="PM101" s="5">
        <v>6295</v>
      </c>
      <c r="PN101" s="5">
        <v>6564</v>
      </c>
      <c r="PO101" s="5">
        <v>6258</v>
      </c>
      <c r="PP101" s="5">
        <v>5950</v>
      </c>
      <c r="PQ101" s="5">
        <v>5479</v>
      </c>
      <c r="PR101" s="5">
        <v>5886</v>
      </c>
      <c r="PS101" s="5">
        <v>5712</v>
      </c>
      <c r="PT101" s="5">
        <v>4904</v>
      </c>
      <c r="PU101" s="5">
        <v>5596</v>
      </c>
      <c r="PV101" s="5">
        <v>4570</v>
      </c>
      <c r="PW101" s="5">
        <v>4532</v>
      </c>
      <c r="PX101" s="5">
        <v>4768</v>
      </c>
      <c r="PY101" s="5">
        <v>4017</v>
      </c>
      <c r="PZ101" s="5">
        <v>4424</v>
      </c>
      <c r="QA101" s="5">
        <v>4730</v>
      </c>
      <c r="QB101" s="5">
        <v>4556</v>
      </c>
      <c r="QC101" s="5">
        <v>4041</v>
      </c>
      <c r="QD101" s="5">
        <v>3717</v>
      </c>
      <c r="QE101" s="5">
        <v>4386</v>
      </c>
      <c r="QF101" s="5">
        <v>3465</v>
      </c>
      <c r="QG101" s="5">
        <v>3329</v>
      </c>
      <c r="QH101" s="5">
        <v>3107</v>
      </c>
      <c r="QI101" s="5">
        <v>6020</v>
      </c>
      <c r="QJ101" s="5">
        <v>6234</v>
      </c>
      <c r="QK101" s="5">
        <v>6229</v>
      </c>
      <c r="QL101" s="5">
        <v>6472</v>
      </c>
      <c r="QM101" s="5">
        <v>5999</v>
      </c>
      <c r="QN101" s="5">
        <v>6202</v>
      </c>
      <c r="QO101" s="5">
        <v>6438</v>
      </c>
      <c r="QP101" s="5">
        <v>5959</v>
      </c>
      <c r="QQ101" s="5">
        <v>5792</v>
      </c>
      <c r="QR101" s="5">
        <v>5730</v>
      </c>
      <c r="QS101" s="5">
        <v>5130</v>
      </c>
      <c r="QT101" s="5">
        <v>6450</v>
      </c>
      <c r="QU101" s="5">
        <v>6055</v>
      </c>
      <c r="QV101" s="5">
        <v>5323</v>
      </c>
      <c r="QW101" s="5">
        <v>4283</v>
      </c>
      <c r="QX101" s="5">
        <v>4960</v>
      </c>
      <c r="QY101" s="5">
        <v>5218</v>
      </c>
      <c r="QZ101" s="5">
        <v>3127</v>
      </c>
      <c r="RA101" s="5">
        <v>3817</v>
      </c>
      <c r="RB101" s="5">
        <v>3293</v>
      </c>
      <c r="RC101" s="5">
        <v>3086</v>
      </c>
      <c r="RD101" s="5">
        <v>2714</v>
      </c>
      <c r="RE101" s="5">
        <v>2478</v>
      </c>
      <c r="RF101" s="5">
        <v>2424</v>
      </c>
      <c r="RG101" s="5">
        <v>2382</v>
      </c>
      <c r="RH101" s="5">
        <v>2666</v>
      </c>
      <c r="RI101" s="5">
        <v>2209</v>
      </c>
      <c r="RJ101" s="5">
        <v>2366</v>
      </c>
      <c r="RK101" s="5">
        <v>2050</v>
      </c>
      <c r="RL101" s="5">
        <v>1968</v>
      </c>
      <c r="RM101" s="5">
        <v>2442</v>
      </c>
      <c r="RN101" s="5">
        <v>2470</v>
      </c>
      <c r="RO101" s="5">
        <v>7419</v>
      </c>
      <c r="RP101" s="5">
        <v>7204</v>
      </c>
      <c r="RQ101" s="5">
        <v>7946</v>
      </c>
      <c r="RR101" s="5">
        <v>6252</v>
      </c>
      <c r="RS101" s="5">
        <v>5369</v>
      </c>
      <c r="RT101" s="5">
        <v>6868</v>
      </c>
      <c r="RU101" s="5">
        <v>7051</v>
      </c>
      <c r="RV101" s="5">
        <v>6894</v>
      </c>
      <c r="RW101" s="5">
        <v>6816</v>
      </c>
      <c r="RX101" s="5">
        <v>6975</v>
      </c>
      <c r="RY101" s="5">
        <v>6709</v>
      </c>
      <c r="RZ101" s="5">
        <v>7304</v>
      </c>
      <c r="SA101" s="5">
        <v>6818</v>
      </c>
      <c r="SB101" s="5">
        <v>6650</v>
      </c>
      <c r="SC101" s="5">
        <v>6192</v>
      </c>
      <c r="SD101" s="5">
        <v>5285</v>
      </c>
      <c r="SE101" s="5">
        <v>5407</v>
      </c>
      <c r="SF101" s="5">
        <v>4978</v>
      </c>
      <c r="SG101" s="5">
        <v>5130</v>
      </c>
      <c r="SH101" s="5">
        <v>4750</v>
      </c>
      <c r="SI101" s="5">
        <v>4419</v>
      </c>
      <c r="SJ101" s="5">
        <v>4226</v>
      </c>
      <c r="SK101" s="5">
        <v>3466</v>
      </c>
      <c r="SL101" s="5">
        <v>3298</v>
      </c>
      <c r="SM101" s="5">
        <v>3725</v>
      </c>
      <c r="SN101" s="5">
        <v>3507</v>
      </c>
      <c r="SO101" s="5">
        <v>3702</v>
      </c>
      <c r="SP101" s="5">
        <v>3660</v>
      </c>
      <c r="SQ101" s="5">
        <v>3546</v>
      </c>
      <c r="SR101" s="5">
        <v>3858</v>
      </c>
      <c r="SS101" s="5">
        <v>3998</v>
      </c>
      <c r="ST101" s="5">
        <v>4039</v>
      </c>
      <c r="SU101" s="5">
        <v>9713</v>
      </c>
      <c r="SV101" s="5">
        <v>8616</v>
      </c>
      <c r="SW101" s="5">
        <v>8579</v>
      </c>
      <c r="SX101" s="5">
        <v>8235</v>
      </c>
      <c r="SY101" s="5">
        <v>8158</v>
      </c>
      <c r="SZ101" s="5">
        <v>7671</v>
      </c>
      <c r="TA101" s="5">
        <v>8458</v>
      </c>
      <c r="TB101" s="5">
        <v>9264</v>
      </c>
      <c r="TC101" s="5">
        <v>8335</v>
      </c>
      <c r="TD101" s="5">
        <v>8562</v>
      </c>
      <c r="TE101" s="5">
        <v>8563</v>
      </c>
      <c r="TF101" s="5">
        <v>8657</v>
      </c>
      <c r="TG101" s="5">
        <v>4212</v>
      </c>
      <c r="TH101" s="5">
        <v>4196</v>
      </c>
      <c r="TI101" s="5">
        <v>4032</v>
      </c>
      <c r="TJ101" s="5">
        <v>3289</v>
      </c>
      <c r="TK101" s="5">
        <v>3615</v>
      </c>
      <c r="TL101" s="5">
        <v>4298</v>
      </c>
      <c r="TM101" s="5">
        <v>4454</v>
      </c>
      <c r="TN101" s="5">
        <v>5279</v>
      </c>
      <c r="TO101" s="5">
        <v>5209</v>
      </c>
      <c r="TP101" s="5">
        <v>4921</v>
      </c>
      <c r="TQ101" s="5">
        <v>4887</v>
      </c>
      <c r="TR101" s="5">
        <v>4990</v>
      </c>
      <c r="TS101" s="5">
        <v>4889</v>
      </c>
      <c r="TT101" s="5">
        <v>3623</v>
      </c>
      <c r="TU101" s="5">
        <v>3284</v>
      </c>
      <c r="TV101" s="5">
        <v>2853</v>
      </c>
      <c r="TW101" s="5">
        <v>2349</v>
      </c>
      <c r="TX101" s="5">
        <v>2352</v>
      </c>
      <c r="TY101" s="5">
        <v>2187</v>
      </c>
      <c r="TZ101" s="5">
        <v>1617</v>
      </c>
      <c r="UA101" s="5">
        <v>616</v>
      </c>
      <c r="UB101" s="5">
        <v>304</v>
      </c>
      <c r="UC101" s="5">
        <v>252</v>
      </c>
      <c r="UD101" s="5">
        <v>263</v>
      </c>
      <c r="UE101" s="5">
        <v>214</v>
      </c>
      <c r="UF101" s="5">
        <v>187</v>
      </c>
      <c r="UG101" s="5">
        <v>223</v>
      </c>
      <c r="UH101" s="5">
        <v>207</v>
      </c>
      <c r="UI101" s="5">
        <v>184</v>
      </c>
      <c r="UJ101" s="5">
        <v>168</v>
      </c>
      <c r="UK101" s="5">
        <v>186</v>
      </c>
      <c r="UL101" s="5">
        <v>209</v>
      </c>
      <c r="UM101" s="5">
        <v>243</v>
      </c>
      <c r="UN101" s="5">
        <v>249</v>
      </c>
      <c r="UO101" s="5">
        <v>246</v>
      </c>
      <c r="UP101" s="5">
        <v>388</v>
      </c>
      <c r="UQ101" s="5">
        <v>315</v>
      </c>
      <c r="UR101" s="5">
        <v>312</v>
      </c>
      <c r="US101" s="5">
        <v>148</v>
      </c>
      <c r="UT101" s="5">
        <v>125</v>
      </c>
      <c r="UU101" s="5">
        <v>75</v>
      </c>
      <c r="UV101" s="5">
        <v>175</v>
      </c>
      <c r="UW101" s="5">
        <v>129</v>
      </c>
      <c r="UX101" s="5">
        <v>167</v>
      </c>
      <c r="UY101" s="5">
        <v>228</v>
      </c>
      <c r="UZ101" s="5">
        <v>143</v>
      </c>
      <c r="VA101" s="5">
        <v>124</v>
      </c>
      <c r="VB101" s="5">
        <v>107</v>
      </c>
      <c r="VC101" s="5">
        <v>116</v>
      </c>
      <c r="VD101" s="5">
        <v>154</v>
      </c>
      <c r="VE101" s="5">
        <v>152</v>
      </c>
      <c r="VF101" s="5">
        <v>152</v>
      </c>
      <c r="VG101" s="5">
        <v>37173</v>
      </c>
      <c r="VH101" s="5">
        <v>32689</v>
      </c>
      <c r="VI101" s="5">
        <v>33478</v>
      </c>
      <c r="VJ101" s="5">
        <v>34117</v>
      </c>
      <c r="VK101" s="5">
        <v>33929</v>
      </c>
      <c r="VL101" s="5">
        <v>32265</v>
      </c>
      <c r="VM101" s="5">
        <v>37918</v>
      </c>
      <c r="VN101" s="5">
        <v>41518</v>
      </c>
      <c r="VO101" s="5">
        <v>36621</v>
      </c>
      <c r="VP101" s="5">
        <v>36671</v>
      </c>
      <c r="VQ101" s="5">
        <v>30673</v>
      </c>
      <c r="VR101" s="5">
        <v>30718</v>
      </c>
      <c r="VS101" s="5">
        <v>28966</v>
      </c>
      <c r="VT101" s="5">
        <v>28227</v>
      </c>
      <c r="VU101" s="5">
        <v>25540</v>
      </c>
      <c r="VV101" s="5">
        <v>27385</v>
      </c>
      <c r="VW101" s="5">
        <v>26600</v>
      </c>
      <c r="VX101" s="5">
        <v>21670</v>
      </c>
      <c r="VY101" s="5">
        <v>16727</v>
      </c>
      <c r="VZ101" s="5">
        <v>16145</v>
      </c>
      <c r="WA101" s="5">
        <v>16033</v>
      </c>
      <c r="WB101" s="5">
        <v>14696</v>
      </c>
      <c r="WC101" s="5">
        <v>14935</v>
      </c>
      <c r="WD101" s="5">
        <v>13935</v>
      </c>
      <c r="WE101" s="5">
        <v>14686</v>
      </c>
      <c r="WF101" s="5">
        <v>12745</v>
      </c>
      <c r="WG101" s="5">
        <v>12540</v>
      </c>
      <c r="WH101" s="5">
        <v>10917</v>
      </c>
      <c r="WI101" s="5">
        <v>12531</v>
      </c>
      <c r="WJ101" s="5">
        <v>11261</v>
      </c>
      <c r="WK101" s="5">
        <v>11416</v>
      </c>
      <c r="WL101" s="5">
        <v>11164</v>
      </c>
      <c r="WM101" s="5">
        <v>684</v>
      </c>
      <c r="WN101" s="5">
        <v>372</v>
      </c>
      <c r="WO101" s="5">
        <v>333</v>
      </c>
      <c r="WP101" s="5">
        <v>423</v>
      </c>
      <c r="WQ101" s="5">
        <v>443</v>
      </c>
      <c r="WR101" s="5">
        <v>612</v>
      </c>
      <c r="WS101" s="5">
        <v>814</v>
      </c>
      <c r="WT101" s="5">
        <v>844</v>
      </c>
      <c r="WU101" s="5">
        <v>1122</v>
      </c>
      <c r="WV101" s="5">
        <v>948</v>
      </c>
      <c r="WW101" s="5">
        <v>833</v>
      </c>
      <c r="WX101" s="5">
        <v>906</v>
      </c>
      <c r="WY101" s="5">
        <v>751</v>
      </c>
      <c r="WZ101" s="5">
        <v>671</v>
      </c>
      <c r="XA101" s="5">
        <v>566</v>
      </c>
      <c r="XB101" s="5">
        <v>555</v>
      </c>
      <c r="XC101" s="5">
        <v>474</v>
      </c>
      <c r="XD101" s="5">
        <v>435</v>
      </c>
      <c r="XE101" s="5">
        <v>417</v>
      </c>
      <c r="XF101" s="5">
        <v>288</v>
      </c>
      <c r="XG101" s="5">
        <v>328</v>
      </c>
      <c r="XH101" s="5">
        <v>294</v>
      </c>
      <c r="XI101" s="5">
        <v>313</v>
      </c>
      <c r="XJ101" s="5">
        <v>365</v>
      </c>
      <c r="XK101" s="5">
        <v>398</v>
      </c>
      <c r="XL101" s="5">
        <v>392</v>
      </c>
      <c r="XM101" s="5">
        <v>305</v>
      </c>
      <c r="XN101" s="5">
        <v>379</v>
      </c>
      <c r="XO101" s="5">
        <v>452</v>
      </c>
      <c r="XP101" s="5">
        <v>409</v>
      </c>
      <c r="XQ101" s="5">
        <v>432</v>
      </c>
      <c r="XR101" s="5">
        <v>454</v>
      </c>
      <c r="XS101" s="2">
        <v>11479</v>
      </c>
      <c r="XT101" s="3" t="s">
        <v>222</v>
      </c>
      <c r="XU101" s="3" t="s">
        <v>222</v>
      </c>
      <c r="XV101" s="3" t="s">
        <v>222</v>
      </c>
      <c r="XW101" s="3" t="s">
        <v>221</v>
      </c>
      <c r="XX101" s="3" t="s">
        <v>221</v>
      </c>
      <c r="XY101" s="3" t="s">
        <v>222</v>
      </c>
      <c r="XZ101" s="3" t="s">
        <v>278</v>
      </c>
    </row>
    <row r="102" spans="1:650" x14ac:dyDescent="0.3">
      <c r="A102" s="1" t="s">
        <v>100</v>
      </c>
      <c r="B102" s="2">
        <v>4057007</v>
      </c>
      <c r="C102" s="5" t="s">
        <v>220</v>
      </c>
      <c r="D102" s="5" t="s">
        <v>220</v>
      </c>
      <c r="E102" s="5" t="s">
        <v>220</v>
      </c>
      <c r="F102" s="5" t="s">
        <v>220</v>
      </c>
      <c r="G102" s="5" t="s">
        <v>220</v>
      </c>
      <c r="H102" s="5" t="s">
        <v>220</v>
      </c>
      <c r="I102" s="5">
        <v>301</v>
      </c>
      <c r="J102" s="5">
        <v>181</v>
      </c>
      <c r="K102" s="5">
        <v>68</v>
      </c>
      <c r="L102" s="5">
        <v>140</v>
      </c>
      <c r="M102" s="5">
        <v>116</v>
      </c>
      <c r="N102" s="5">
        <v>113</v>
      </c>
      <c r="O102" s="5">
        <v>33</v>
      </c>
      <c r="P102" s="5">
        <v>76</v>
      </c>
      <c r="Q102" s="5">
        <v>109</v>
      </c>
      <c r="R102" s="5">
        <v>1597</v>
      </c>
      <c r="S102" s="5">
        <v>89</v>
      </c>
      <c r="T102" s="5">
        <v>44</v>
      </c>
      <c r="U102" s="5">
        <v>50</v>
      </c>
      <c r="V102" s="5">
        <v>481</v>
      </c>
      <c r="W102" s="5">
        <v>131</v>
      </c>
      <c r="X102" s="5">
        <v>29</v>
      </c>
      <c r="Y102" s="5">
        <v>13</v>
      </c>
      <c r="Z102" s="5">
        <v>51</v>
      </c>
      <c r="AA102" s="5">
        <v>187</v>
      </c>
      <c r="AB102" s="5">
        <v>113</v>
      </c>
      <c r="AC102" s="5" t="s">
        <v>220</v>
      </c>
      <c r="AD102" s="5" t="s">
        <v>220</v>
      </c>
      <c r="AE102" s="5" t="s">
        <v>220</v>
      </c>
      <c r="AF102" s="5" t="s">
        <v>220</v>
      </c>
      <c r="AG102" s="5" t="s">
        <v>220</v>
      </c>
      <c r="AH102" s="5" t="s">
        <v>220</v>
      </c>
      <c r="AI102" s="5" t="s">
        <v>220</v>
      </c>
      <c r="AJ102" s="5" t="s">
        <v>220</v>
      </c>
      <c r="AK102" s="5" t="s">
        <v>220</v>
      </c>
      <c r="AL102" s="5" t="s">
        <v>220</v>
      </c>
      <c r="AM102" s="5" t="s">
        <v>220</v>
      </c>
      <c r="AN102" s="5" t="s">
        <v>220</v>
      </c>
      <c r="AO102" s="5">
        <v>0</v>
      </c>
      <c r="AP102" s="5">
        <v>0</v>
      </c>
      <c r="AQ102" s="5">
        <v>0</v>
      </c>
      <c r="AR102" s="5">
        <v>0</v>
      </c>
      <c r="AS102" s="5">
        <v>0</v>
      </c>
      <c r="AT102" s="5">
        <v>0</v>
      </c>
      <c r="AU102" s="5">
        <v>0</v>
      </c>
      <c r="AV102" s="5">
        <v>0</v>
      </c>
      <c r="AW102" s="5">
        <v>0</v>
      </c>
      <c r="AX102" s="5">
        <v>0</v>
      </c>
      <c r="AY102" s="5">
        <v>0</v>
      </c>
      <c r="AZ102" s="5">
        <v>0</v>
      </c>
      <c r="BA102" s="5">
        <v>0</v>
      </c>
      <c r="BB102" s="5">
        <v>0</v>
      </c>
      <c r="BC102" s="5">
        <v>12</v>
      </c>
      <c r="BD102" s="5">
        <v>0</v>
      </c>
      <c r="BE102" s="5">
        <v>89</v>
      </c>
      <c r="BF102" s="5">
        <v>334</v>
      </c>
      <c r="BG102" s="5">
        <v>135</v>
      </c>
      <c r="BH102" s="5">
        <v>157</v>
      </c>
      <c r="BI102" s="5" t="s">
        <v>220</v>
      </c>
      <c r="BJ102" s="5" t="s">
        <v>220</v>
      </c>
      <c r="BK102" s="5" t="s">
        <v>220</v>
      </c>
      <c r="BL102" s="5" t="s">
        <v>220</v>
      </c>
      <c r="BM102" s="5" t="s">
        <v>220</v>
      </c>
      <c r="BN102" s="5" t="s">
        <v>220</v>
      </c>
      <c r="BO102" s="5" t="s">
        <v>220</v>
      </c>
      <c r="BP102" s="5" t="s">
        <v>220</v>
      </c>
      <c r="BQ102" s="5" t="s">
        <v>220</v>
      </c>
      <c r="BR102" s="5" t="s">
        <v>220</v>
      </c>
      <c r="BS102" s="5" t="s">
        <v>220</v>
      </c>
      <c r="BT102" s="5" t="s">
        <v>220</v>
      </c>
      <c r="BU102" s="5">
        <v>592</v>
      </c>
      <c r="BV102" s="5">
        <v>1090</v>
      </c>
      <c r="BW102" s="5">
        <v>1890</v>
      </c>
      <c r="BX102" s="5">
        <v>2699</v>
      </c>
      <c r="BY102" s="5">
        <v>3562</v>
      </c>
      <c r="BZ102" s="5">
        <v>618</v>
      </c>
      <c r="CA102" s="5">
        <v>197</v>
      </c>
      <c r="CB102" s="5">
        <v>364</v>
      </c>
      <c r="CC102" s="5">
        <v>739</v>
      </c>
      <c r="CD102" s="5">
        <v>259</v>
      </c>
      <c r="CE102" s="5">
        <v>264</v>
      </c>
      <c r="CF102" s="5">
        <v>1445</v>
      </c>
      <c r="CG102" s="5">
        <v>1516</v>
      </c>
      <c r="CH102" s="5">
        <v>473</v>
      </c>
      <c r="CI102" s="5">
        <v>1625</v>
      </c>
      <c r="CJ102" s="5">
        <v>574</v>
      </c>
      <c r="CK102" s="5">
        <v>251</v>
      </c>
      <c r="CL102" s="5">
        <v>193</v>
      </c>
      <c r="CM102" s="5">
        <v>350</v>
      </c>
      <c r="CN102" s="5">
        <v>247</v>
      </c>
      <c r="CO102" s="5" t="s">
        <v>220</v>
      </c>
      <c r="CP102" s="5" t="s">
        <v>220</v>
      </c>
      <c r="CQ102" s="5" t="s">
        <v>220</v>
      </c>
      <c r="CR102" s="5" t="s">
        <v>220</v>
      </c>
      <c r="CS102" s="5" t="s">
        <v>220</v>
      </c>
      <c r="CT102" s="5" t="s">
        <v>220</v>
      </c>
      <c r="CU102" s="5" t="s">
        <v>220</v>
      </c>
      <c r="CV102" s="5" t="s">
        <v>220</v>
      </c>
      <c r="CW102" s="5" t="s">
        <v>220</v>
      </c>
      <c r="CX102" s="5" t="s">
        <v>220</v>
      </c>
      <c r="CY102" s="5" t="s">
        <v>220</v>
      </c>
      <c r="CZ102" s="5" t="s">
        <v>220</v>
      </c>
      <c r="DA102" s="5">
        <v>4781</v>
      </c>
      <c r="DB102" s="5">
        <v>3356</v>
      </c>
      <c r="DC102" s="5">
        <v>5783</v>
      </c>
      <c r="DD102" s="5">
        <v>4225</v>
      </c>
      <c r="DE102" s="5">
        <v>4990</v>
      </c>
      <c r="DF102" s="5">
        <v>4370</v>
      </c>
      <c r="DG102" s="5">
        <v>2697</v>
      </c>
      <c r="DH102" s="5">
        <v>2245</v>
      </c>
      <c r="DI102" s="5">
        <v>2261</v>
      </c>
      <c r="DJ102" s="5">
        <v>2930</v>
      </c>
      <c r="DK102" s="5">
        <v>3405</v>
      </c>
      <c r="DL102" s="5">
        <v>3992</v>
      </c>
      <c r="DM102" s="5">
        <v>2903</v>
      </c>
      <c r="DN102" s="5">
        <v>2475</v>
      </c>
      <c r="DO102" s="5">
        <v>2239</v>
      </c>
      <c r="DP102" s="5">
        <v>1779</v>
      </c>
      <c r="DQ102" s="5">
        <v>1597</v>
      </c>
      <c r="DR102" s="5">
        <v>2109</v>
      </c>
      <c r="DS102" s="5">
        <v>2000</v>
      </c>
      <c r="DT102" s="5">
        <v>2070</v>
      </c>
      <c r="DU102" s="5" t="s">
        <v>220</v>
      </c>
      <c r="DV102" s="5" t="s">
        <v>220</v>
      </c>
      <c r="DW102" s="5" t="s">
        <v>220</v>
      </c>
      <c r="DX102" s="5" t="s">
        <v>220</v>
      </c>
      <c r="DY102" s="5" t="s">
        <v>220</v>
      </c>
      <c r="DZ102" s="5" t="s">
        <v>220</v>
      </c>
      <c r="EA102" s="5" t="s">
        <v>220</v>
      </c>
      <c r="EB102" s="5" t="s">
        <v>220</v>
      </c>
      <c r="EC102" s="5" t="s">
        <v>220</v>
      </c>
      <c r="ED102" s="5" t="s">
        <v>220</v>
      </c>
      <c r="EE102" s="5" t="s">
        <v>220</v>
      </c>
      <c r="EF102" s="5" t="s">
        <v>220</v>
      </c>
      <c r="EG102" s="5">
        <v>1677</v>
      </c>
      <c r="EH102" s="5">
        <v>1354</v>
      </c>
      <c r="EI102" s="5">
        <v>765</v>
      </c>
      <c r="EJ102" s="5">
        <v>1222</v>
      </c>
      <c r="EK102" s="5">
        <v>974</v>
      </c>
      <c r="EL102" s="5">
        <v>1121</v>
      </c>
      <c r="EM102" s="5">
        <v>542</v>
      </c>
      <c r="EN102" s="5">
        <v>925</v>
      </c>
      <c r="EO102" s="5">
        <v>698</v>
      </c>
      <c r="EP102" s="5">
        <v>755</v>
      </c>
      <c r="EQ102" s="5">
        <v>779</v>
      </c>
      <c r="ER102" s="5">
        <v>940</v>
      </c>
      <c r="ES102" s="5">
        <v>577</v>
      </c>
      <c r="ET102" s="5">
        <v>802</v>
      </c>
      <c r="EU102" s="5">
        <v>741</v>
      </c>
      <c r="EV102" s="5">
        <v>733</v>
      </c>
      <c r="EW102" s="5">
        <v>422</v>
      </c>
      <c r="EX102" s="5">
        <v>583</v>
      </c>
      <c r="EY102" s="5">
        <v>779</v>
      </c>
      <c r="EZ102" s="5">
        <v>868</v>
      </c>
      <c r="FA102" s="5" t="s">
        <v>220</v>
      </c>
      <c r="FB102" s="5" t="s">
        <v>220</v>
      </c>
      <c r="FC102" s="5" t="s">
        <v>220</v>
      </c>
      <c r="FD102" s="5" t="s">
        <v>220</v>
      </c>
      <c r="FE102" s="5" t="s">
        <v>220</v>
      </c>
      <c r="FF102" s="5" t="s">
        <v>220</v>
      </c>
      <c r="FG102" s="5" t="s">
        <v>220</v>
      </c>
      <c r="FH102" s="5" t="s">
        <v>220</v>
      </c>
      <c r="FI102" s="5" t="s">
        <v>220</v>
      </c>
      <c r="FJ102" s="5" t="s">
        <v>220</v>
      </c>
      <c r="FK102" s="5" t="s">
        <v>220</v>
      </c>
      <c r="FL102" s="5" t="s">
        <v>220</v>
      </c>
      <c r="FM102" s="5">
        <v>0</v>
      </c>
      <c r="FN102" s="5">
        <v>0</v>
      </c>
      <c r="FO102" s="5">
        <v>0</v>
      </c>
      <c r="FP102" s="5">
        <v>0</v>
      </c>
      <c r="FQ102" s="5">
        <v>0</v>
      </c>
      <c r="FR102" s="5">
        <v>0</v>
      </c>
      <c r="FS102" s="5">
        <v>0</v>
      </c>
      <c r="FT102" s="5">
        <v>0</v>
      </c>
      <c r="FU102" s="5" t="s">
        <v>220</v>
      </c>
      <c r="FV102" s="5" t="s">
        <v>220</v>
      </c>
      <c r="FW102" s="5" t="s">
        <v>220</v>
      </c>
      <c r="FX102" s="5" t="s">
        <v>220</v>
      </c>
      <c r="FY102" s="5" t="s">
        <v>220</v>
      </c>
      <c r="FZ102" s="5" t="s">
        <v>220</v>
      </c>
      <c r="GA102" s="5" t="s">
        <v>220</v>
      </c>
      <c r="GB102" s="5" t="s">
        <v>220</v>
      </c>
      <c r="GC102" s="5" t="s">
        <v>220</v>
      </c>
      <c r="GD102" s="5" t="s">
        <v>220</v>
      </c>
      <c r="GE102" s="5" t="s">
        <v>220</v>
      </c>
      <c r="GF102" s="5" t="s">
        <v>220</v>
      </c>
      <c r="GG102" s="5" t="s">
        <v>220</v>
      </c>
      <c r="GH102" s="5" t="s">
        <v>220</v>
      </c>
      <c r="GI102" s="5" t="s">
        <v>220</v>
      </c>
      <c r="GJ102" s="5" t="s">
        <v>220</v>
      </c>
      <c r="GK102" s="5" t="s">
        <v>220</v>
      </c>
      <c r="GL102" s="5" t="s">
        <v>220</v>
      </c>
      <c r="GM102" s="5" t="s">
        <v>220</v>
      </c>
      <c r="GN102" s="5" t="s">
        <v>220</v>
      </c>
      <c r="GO102" s="5" t="s">
        <v>220</v>
      </c>
      <c r="GP102" s="5" t="s">
        <v>220</v>
      </c>
      <c r="GQ102" s="5" t="s">
        <v>220</v>
      </c>
      <c r="GR102" s="5" t="s">
        <v>220</v>
      </c>
      <c r="GS102" s="5">
        <v>7351</v>
      </c>
      <c r="GT102" s="5">
        <v>5981</v>
      </c>
      <c r="GU102" s="5">
        <v>8507</v>
      </c>
      <c r="GV102" s="5">
        <v>8286</v>
      </c>
      <c r="GW102" s="5">
        <v>9642</v>
      </c>
      <c r="GX102" s="5">
        <v>6222</v>
      </c>
      <c r="GY102" s="5">
        <v>3468</v>
      </c>
      <c r="GZ102" s="5">
        <v>3610</v>
      </c>
      <c r="HA102" s="5">
        <v>3807</v>
      </c>
      <c r="HB102" s="5">
        <v>5541</v>
      </c>
      <c r="HC102" s="5">
        <v>4537</v>
      </c>
      <c r="HD102" s="5">
        <v>6420</v>
      </c>
      <c r="HE102" s="5">
        <v>5046</v>
      </c>
      <c r="HF102" s="5">
        <v>4231</v>
      </c>
      <c r="HG102" s="5">
        <v>4748</v>
      </c>
      <c r="HH102" s="5">
        <v>3115</v>
      </c>
      <c r="HI102" s="5">
        <v>2371</v>
      </c>
      <c r="HJ102" s="5">
        <v>3271</v>
      </c>
      <c r="HK102" s="5">
        <v>3452</v>
      </c>
      <c r="HL102" s="5">
        <v>3456</v>
      </c>
      <c r="HM102" s="5" t="s">
        <v>220</v>
      </c>
      <c r="HN102" s="5" t="s">
        <v>220</v>
      </c>
      <c r="HO102" s="5" t="s">
        <v>220</v>
      </c>
      <c r="HP102" s="5" t="s">
        <v>220</v>
      </c>
      <c r="HQ102" s="5" t="s">
        <v>220</v>
      </c>
      <c r="HR102" s="5" t="s">
        <v>220</v>
      </c>
      <c r="HS102" s="5" t="s">
        <v>220</v>
      </c>
      <c r="HT102" s="5" t="s">
        <v>220</v>
      </c>
      <c r="HU102" s="5" t="s">
        <v>220</v>
      </c>
      <c r="HV102" s="5" t="s">
        <v>220</v>
      </c>
      <c r="HW102" s="5" t="s">
        <v>220</v>
      </c>
      <c r="HX102" s="5" t="s">
        <v>220</v>
      </c>
      <c r="HY102" s="5">
        <v>0</v>
      </c>
      <c r="HZ102" s="5">
        <v>0</v>
      </c>
      <c r="IA102" s="5">
        <v>0</v>
      </c>
      <c r="IB102" s="5">
        <v>0</v>
      </c>
      <c r="IC102" s="5">
        <v>0</v>
      </c>
      <c r="ID102" s="5">
        <v>0</v>
      </c>
      <c r="IE102" s="5">
        <v>0</v>
      </c>
      <c r="IF102" s="5">
        <v>0</v>
      </c>
      <c r="IG102" s="5">
        <v>0</v>
      </c>
      <c r="IH102" s="5">
        <v>0</v>
      </c>
      <c r="II102" s="5">
        <v>0</v>
      </c>
      <c r="IJ102" s="5">
        <v>0</v>
      </c>
      <c r="IK102" s="5">
        <v>0</v>
      </c>
      <c r="IL102" s="5">
        <v>7160</v>
      </c>
      <c r="IM102" s="5">
        <v>33645</v>
      </c>
      <c r="IN102" s="5">
        <v>32685</v>
      </c>
      <c r="IO102" s="5">
        <v>39754</v>
      </c>
      <c r="IP102" s="5">
        <v>34005</v>
      </c>
      <c r="IQ102" s="5">
        <v>34287</v>
      </c>
      <c r="IR102" s="5">
        <v>30531</v>
      </c>
      <c r="IS102" s="5" t="s">
        <v>220</v>
      </c>
      <c r="IT102" s="5" t="s">
        <v>220</v>
      </c>
      <c r="IU102" s="5" t="s">
        <v>220</v>
      </c>
      <c r="IV102" s="5" t="s">
        <v>220</v>
      </c>
      <c r="IW102" s="5" t="s">
        <v>220</v>
      </c>
      <c r="IX102" s="5" t="s">
        <v>220</v>
      </c>
      <c r="IY102" s="5" t="s">
        <v>220</v>
      </c>
      <c r="IZ102" s="5" t="s">
        <v>220</v>
      </c>
      <c r="JA102" s="5" t="s">
        <v>220</v>
      </c>
      <c r="JB102" s="5" t="s">
        <v>220</v>
      </c>
      <c r="JC102" s="5" t="s">
        <v>220</v>
      </c>
      <c r="JD102" s="5" t="s">
        <v>220</v>
      </c>
      <c r="JE102" s="5">
        <v>0</v>
      </c>
      <c r="JF102" s="5">
        <v>0</v>
      </c>
      <c r="JG102" s="5">
        <v>0</v>
      </c>
      <c r="JH102" s="5">
        <v>0</v>
      </c>
      <c r="JI102" s="5">
        <v>0</v>
      </c>
      <c r="JJ102" s="5">
        <v>0</v>
      </c>
      <c r="JK102" s="5">
        <v>0</v>
      </c>
      <c r="JL102" s="5">
        <v>0</v>
      </c>
      <c r="JM102" s="5">
        <v>0</v>
      </c>
      <c r="JN102" s="5">
        <v>0</v>
      </c>
      <c r="JO102" s="5">
        <v>0</v>
      </c>
      <c r="JP102" s="5">
        <v>0</v>
      </c>
      <c r="JQ102" s="5">
        <v>0</v>
      </c>
      <c r="JR102" s="5">
        <v>0</v>
      </c>
      <c r="JS102" s="5">
        <v>132</v>
      </c>
      <c r="JT102" s="5">
        <v>262</v>
      </c>
      <c r="JU102" s="5">
        <v>243</v>
      </c>
      <c r="JV102" s="5">
        <v>274</v>
      </c>
      <c r="JW102" s="5">
        <v>398</v>
      </c>
      <c r="JX102" s="5">
        <v>425</v>
      </c>
      <c r="JY102" s="5" t="s">
        <v>220</v>
      </c>
      <c r="JZ102" s="5" t="s">
        <v>220</v>
      </c>
      <c r="KA102" s="5" t="s">
        <v>220</v>
      </c>
      <c r="KB102" s="5" t="s">
        <v>220</v>
      </c>
      <c r="KC102" s="5" t="s">
        <v>220</v>
      </c>
      <c r="KD102" s="5" t="s">
        <v>220</v>
      </c>
      <c r="KE102" s="5" t="s">
        <v>220</v>
      </c>
      <c r="KF102" s="5" t="s">
        <v>220</v>
      </c>
      <c r="KG102" s="5" t="s">
        <v>220</v>
      </c>
      <c r="KH102" s="5" t="s">
        <v>220</v>
      </c>
      <c r="KI102" s="5" t="s">
        <v>220</v>
      </c>
      <c r="KJ102" s="5" t="s">
        <v>220</v>
      </c>
      <c r="KK102" s="5">
        <v>2049</v>
      </c>
      <c r="KL102" s="5">
        <v>861</v>
      </c>
      <c r="KM102" s="5">
        <v>969</v>
      </c>
      <c r="KN102" s="5">
        <v>932</v>
      </c>
      <c r="KO102" s="5">
        <v>848</v>
      </c>
      <c r="KP102" s="5">
        <v>711</v>
      </c>
      <c r="KQ102" s="5">
        <v>700</v>
      </c>
      <c r="KR102" s="5">
        <v>734</v>
      </c>
      <c r="KS102" s="5">
        <v>725</v>
      </c>
      <c r="KT102" s="5">
        <v>731</v>
      </c>
      <c r="KU102" s="5">
        <v>733</v>
      </c>
      <c r="KV102" s="5">
        <v>643</v>
      </c>
      <c r="KW102" s="5">
        <v>582</v>
      </c>
      <c r="KX102" s="5">
        <v>590</v>
      </c>
      <c r="KY102" s="5">
        <v>360</v>
      </c>
      <c r="KZ102" s="5">
        <v>1269</v>
      </c>
      <c r="LA102" s="5">
        <v>1575</v>
      </c>
      <c r="LB102" s="5">
        <v>2095</v>
      </c>
      <c r="LC102" s="5">
        <v>1708</v>
      </c>
      <c r="LD102" s="5">
        <v>2193</v>
      </c>
      <c r="LE102" s="5" t="s">
        <v>220</v>
      </c>
      <c r="LF102" s="5" t="s">
        <v>220</v>
      </c>
      <c r="LG102" s="5" t="s">
        <v>220</v>
      </c>
      <c r="LH102" s="5" t="s">
        <v>220</v>
      </c>
      <c r="LI102" s="5" t="s">
        <v>220</v>
      </c>
      <c r="LJ102" s="5" t="s">
        <v>220</v>
      </c>
      <c r="LK102" s="5" t="s">
        <v>220</v>
      </c>
      <c r="LL102" s="5" t="s">
        <v>220</v>
      </c>
      <c r="LM102" s="5" t="s">
        <v>220</v>
      </c>
      <c r="LN102" s="5" t="s">
        <v>220</v>
      </c>
      <c r="LO102" s="5" t="s">
        <v>220</v>
      </c>
      <c r="LP102" s="5" t="s">
        <v>220</v>
      </c>
      <c r="LQ102" s="5">
        <v>601</v>
      </c>
      <c r="LR102" s="5">
        <v>370</v>
      </c>
      <c r="LS102" s="5">
        <v>273</v>
      </c>
      <c r="LT102" s="5">
        <v>431</v>
      </c>
      <c r="LU102" s="5">
        <v>368</v>
      </c>
      <c r="LV102" s="5">
        <v>407</v>
      </c>
      <c r="LW102" s="5">
        <v>417</v>
      </c>
      <c r="LX102" s="5">
        <v>427</v>
      </c>
      <c r="LY102" s="5">
        <v>328</v>
      </c>
      <c r="LZ102" s="5">
        <v>228</v>
      </c>
      <c r="MA102" s="5">
        <v>234</v>
      </c>
      <c r="MB102" s="5">
        <v>400</v>
      </c>
      <c r="MC102" s="5">
        <v>508</v>
      </c>
      <c r="MD102" s="5">
        <v>393</v>
      </c>
      <c r="ME102" s="5">
        <v>506</v>
      </c>
      <c r="MF102" s="5">
        <v>381</v>
      </c>
      <c r="MG102" s="5">
        <v>275</v>
      </c>
      <c r="MH102" s="5">
        <v>364</v>
      </c>
      <c r="MI102" s="5">
        <v>267</v>
      </c>
      <c r="MJ102" s="5">
        <v>296</v>
      </c>
      <c r="MK102" s="5" t="s">
        <v>220</v>
      </c>
      <c r="ML102" s="5" t="s">
        <v>220</v>
      </c>
      <c r="MM102" s="5" t="s">
        <v>220</v>
      </c>
      <c r="MN102" s="5" t="s">
        <v>220</v>
      </c>
      <c r="MO102" s="5" t="s">
        <v>220</v>
      </c>
      <c r="MP102" s="5" t="s">
        <v>220</v>
      </c>
      <c r="MQ102" s="5" t="s">
        <v>220</v>
      </c>
      <c r="MR102" s="5" t="s">
        <v>220</v>
      </c>
      <c r="MS102" s="5" t="s">
        <v>220</v>
      </c>
      <c r="MT102" s="5" t="s">
        <v>220</v>
      </c>
      <c r="MU102" s="5" t="s">
        <v>220</v>
      </c>
      <c r="MV102" s="5" t="s">
        <v>220</v>
      </c>
      <c r="MW102" s="5">
        <v>0</v>
      </c>
      <c r="MX102" s="5">
        <v>0</v>
      </c>
      <c r="MY102" s="5">
        <v>0</v>
      </c>
      <c r="MZ102" s="5">
        <v>0</v>
      </c>
      <c r="NA102" s="5">
        <v>0</v>
      </c>
      <c r="NB102" s="5">
        <v>0</v>
      </c>
      <c r="NC102" s="5">
        <v>0</v>
      </c>
      <c r="ND102" s="5">
        <v>0</v>
      </c>
      <c r="NE102" s="5" t="s">
        <v>220</v>
      </c>
      <c r="NF102" s="5" t="s">
        <v>220</v>
      </c>
      <c r="NG102" s="5" t="s">
        <v>220</v>
      </c>
      <c r="NH102" s="5" t="s">
        <v>220</v>
      </c>
      <c r="NI102" s="5" t="s">
        <v>220</v>
      </c>
      <c r="NJ102" s="5" t="s">
        <v>220</v>
      </c>
      <c r="NK102" s="5" t="s">
        <v>220</v>
      </c>
      <c r="NL102" s="5" t="s">
        <v>220</v>
      </c>
      <c r="NM102" s="5" t="s">
        <v>220</v>
      </c>
      <c r="NN102" s="5" t="s">
        <v>220</v>
      </c>
      <c r="NO102" s="5" t="s">
        <v>220</v>
      </c>
      <c r="NP102" s="5" t="s">
        <v>220</v>
      </c>
      <c r="NQ102" s="5" t="s">
        <v>220</v>
      </c>
      <c r="NR102" s="5" t="s">
        <v>220</v>
      </c>
      <c r="NS102" s="5" t="s">
        <v>220</v>
      </c>
      <c r="NT102" s="5" t="s">
        <v>220</v>
      </c>
      <c r="NU102" s="5" t="s">
        <v>220</v>
      </c>
      <c r="NV102" s="5" t="s">
        <v>220</v>
      </c>
      <c r="NW102" s="5" t="s">
        <v>220</v>
      </c>
      <c r="NX102" s="5" t="s">
        <v>220</v>
      </c>
      <c r="NY102" s="5" t="s">
        <v>220</v>
      </c>
      <c r="NZ102" s="5" t="s">
        <v>220</v>
      </c>
      <c r="OA102" s="5" t="s">
        <v>220</v>
      </c>
      <c r="OB102" s="5" t="s">
        <v>220</v>
      </c>
      <c r="OC102" s="5">
        <v>0</v>
      </c>
      <c r="OD102" s="5">
        <v>0</v>
      </c>
      <c r="OE102" s="5">
        <v>0</v>
      </c>
      <c r="OF102" s="5">
        <v>0</v>
      </c>
      <c r="OG102" s="5">
        <v>0</v>
      </c>
      <c r="OH102" s="5">
        <v>0</v>
      </c>
      <c r="OI102" s="5">
        <v>0</v>
      </c>
      <c r="OJ102" s="5">
        <v>0</v>
      </c>
      <c r="OK102" s="5" t="s">
        <v>220</v>
      </c>
      <c r="OL102" s="5" t="s">
        <v>220</v>
      </c>
      <c r="OM102" s="5" t="s">
        <v>220</v>
      </c>
      <c r="ON102" s="5" t="s">
        <v>220</v>
      </c>
      <c r="OO102" s="5" t="s">
        <v>220</v>
      </c>
      <c r="OP102" s="5" t="s">
        <v>220</v>
      </c>
      <c r="OQ102" s="5" t="s">
        <v>220</v>
      </c>
      <c r="OR102" s="5" t="s">
        <v>220</v>
      </c>
      <c r="OS102" s="5" t="s">
        <v>220</v>
      </c>
      <c r="OT102" s="5" t="s">
        <v>220</v>
      </c>
      <c r="OU102" s="5" t="s">
        <v>220</v>
      </c>
      <c r="OV102" s="5" t="s">
        <v>220</v>
      </c>
      <c r="OW102" s="5" t="s">
        <v>220</v>
      </c>
      <c r="OX102" s="5" t="s">
        <v>220</v>
      </c>
      <c r="OY102" s="5" t="s">
        <v>220</v>
      </c>
      <c r="OZ102" s="5" t="s">
        <v>220</v>
      </c>
      <c r="PA102" s="5" t="s">
        <v>220</v>
      </c>
      <c r="PB102" s="5" t="s">
        <v>220</v>
      </c>
      <c r="PC102" s="5" t="s">
        <v>220</v>
      </c>
      <c r="PD102" s="5" t="s">
        <v>220</v>
      </c>
      <c r="PE102" s="5" t="s">
        <v>220</v>
      </c>
      <c r="PF102" s="5" t="s">
        <v>220</v>
      </c>
      <c r="PG102" s="5" t="s">
        <v>220</v>
      </c>
      <c r="PH102" s="5" t="s">
        <v>220</v>
      </c>
      <c r="PI102" s="5">
        <v>792</v>
      </c>
      <c r="PJ102" s="5">
        <v>1172</v>
      </c>
      <c r="PK102" s="5">
        <v>1011</v>
      </c>
      <c r="PL102" s="5">
        <v>1252</v>
      </c>
      <c r="PM102" s="5">
        <v>1240</v>
      </c>
      <c r="PN102" s="5">
        <v>1210</v>
      </c>
      <c r="PO102" s="5">
        <v>1171</v>
      </c>
      <c r="PP102" s="5">
        <v>1098</v>
      </c>
      <c r="PQ102" s="5">
        <v>1193</v>
      </c>
      <c r="PR102" s="5">
        <v>903</v>
      </c>
      <c r="PS102" s="5">
        <v>804</v>
      </c>
      <c r="PT102" s="5">
        <v>752</v>
      </c>
      <c r="PU102" s="5">
        <v>716</v>
      </c>
      <c r="PV102" s="5">
        <v>860</v>
      </c>
      <c r="PW102" s="5">
        <v>697</v>
      </c>
      <c r="PX102" s="5">
        <v>743</v>
      </c>
      <c r="PY102" s="5">
        <v>736</v>
      </c>
      <c r="PZ102" s="5">
        <v>712</v>
      </c>
      <c r="QA102" s="5">
        <v>805</v>
      </c>
      <c r="QB102" s="5">
        <v>744</v>
      </c>
      <c r="QC102" s="5" t="s">
        <v>220</v>
      </c>
      <c r="QD102" s="5" t="s">
        <v>220</v>
      </c>
      <c r="QE102" s="5" t="s">
        <v>220</v>
      </c>
      <c r="QF102" s="5" t="s">
        <v>220</v>
      </c>
      <c r="QG102" s="5" t="s">
        <v>220</v>
      </c>
      <c r="QH102" s="5" t="s">
        <v>220</v>
      </c>
      <c r="QI102" s="5" t="s">
        <v>220</v>
      </c>
      <c r="QJ102" s="5" t="s">
        <v>220</v>
      </c>
      <c r="QK102" s="5" t="s">
        <v>220</v>
      </c>
      <c r="QL102" s="5" t="s">
        <v>220</v>
      </c>
      <c r="QM102" s="5" t="s">
        <v>220</v>
      </c>
      <c r="QN102" s="5" t="s">
        <v>220</v>
      </c>
      <c r="QO102" s="5">
        <v>2814</v>
      </c>
      <c r="QP102" s="5">
        <v>2326</v>
      </c>
      <c r="QQ102" s="5">
        <v>2283</v>
      </c>
      <c r="QR102" s="5">
        <v>2661</v>
      </c>
      <c r="QS102" s="5">
        <v>2347</v>
      </c>
      <c r="QT102" s="5">
        <v>1804</v>
      </c>
      <c r="QU102" s="5">
        <v>1894</v>
      </c>
      <c r="QV102" s="5">
        <v>1756</v>
      </c>
      <c r="QW102" s="5">
        <v>1740</v>
      </c>
      <c r="QX102" s="5">
        <v>1280</v>
      </c>
      <c r="QY102" s="5">
        <v>1344</v>
      </c>
      <c r="QZ102" s="5">
        <v>1538</v>
      </c>
      <c r="RA102" s="5">
        <v>1538</v>
      </c>
      <c r="RB102" s="5">
        <v>1375</v>
      </c>
      <c r="RC102" s="5">
        <v>1454</v>
      </c>
      <c r="RD102" s="5">
        <v>1238</v>
      </c>
      <c r="RE102" s="5">
        <v>1039</v>
      </c>
      <c r="RF102" s="5">
        <v>1053</v>
      </c>
      <c r="RG102" s="5">
        <v>870</v>
      </c>
      <c r="RH102" s="5">
        <v>848</v>
      </c>
      <c r="RI102" s="5" t="s">
        <v>220</v>
      </c>
      <c r="RJ102" s="5" t="s">
        <v>220</v>
      </c>
      <c r="RK102" s="5" t="s">
        <v>220</v>
      </c>
      <c r="RL102" s="5" t="s">
        <v>220</v>
      </c>
      <c r="RM102" s="5" t="s">
        <v>220</v>
      </c>
      <c r="RN102" s="5" t="s">
        <v>220</v>
      </c>
      <c r="RO102" s="5" t="s">
        <v>220</v>
      </c>
      <c r="RP102" s="5" t="s">
        <v>220</v>
      </c>
      <c r="RQ102" s="5" t="s">
        <v>220</v>
      </c>
      <c r="RR102" s="5" t="s">
        <v>220</v>
      </c>
      <c r="RS102" s="5" t="s">
        <v>220</v>
      </c>
      <c r="RT102" s="5" t="s">
        <v>220</v>
      </c>
      <c r="RU102" s="5">
        <v>1755</v>
      </c>
      <c r="RV102" s="5">
        <v>1510</v>
      </c>
      <c r="RW102" s="5">
        <v>1399</v>
      </c>
      <c r="RX102" s="5">
        <v>1209</v>
      </c>
      <c r="RY102" s="5">
        <v>1551</v>
      </c>
      <c r="RZ102" s="5">
        <v>1257</v>
      </c>
      <c r="SA102" s="5">
        <v>1251</v>
      </c>
      <c r="SB102" s="5">
        <v>1198</v>
      </c>
      <c r="SC102" s="5">
        <v>837</v>
      </c>
      <c r="SD102" s="5">
        <v>1182</v>
      </c>
      <c r="SE102" s="5">
        <v>1287</v>
      </c>
      <c r="SF102" s="5">
        <v>1436</v>
      </c>
      <c r="SG102" s="5">
        <v>1226</v>
      </c>
      <c r="SH102" s="5">
        <v>1239</v>
      </c>
      <c r="SI102" s="5">
        <v>1103</v>
      </c>
      <c r="SJ102" s="5">
        <v>1096</v>
      </c>
      <c r="SK102" s="5">
        <v>1129</v>
      </c>
      <c r="SL102" s="5">
        <v>1123</v>
      </c>
      <c r="SM102" s="5">
        <v>1136</v>
      </c>
      <c r="SN102" s="5">
        <v>1244</v>
      </c>
      <c r="SO102" s="5" t="s">
        <v>220</v>
      </c>
      <c r="SP102" s="5" t="s">
        <v>220</v>
      </c>
      <c r="SQ102" s="5" t="s">
        <v>220</v>
      </c>
      <c r="SR102" s="5" t="s">
        <v>220</v>
      </c>
      <c r="SS102" s="5" t="s">
        <v>220</v>
      </c>
      <c r="ST102" s="5" t="s">
        <v>220</v>
      </c>
      <c r="SU102" s="5" t="s">
        <v>220</v>
      </c>
      <c r="SV102" s="5" t="s">
        <v>220</v>
      </c>
      <c r="SW102" s="5" t="s">
        <v>220</v>
      </c>
      <c r="SX102" s="5" t="s">
        <v>220</v>
      </c>
      <c r="SY102" s="5" t="s">
        <v>220</v>
      </c>
      <c r="SZ102" s="5" t="s">
        <v>220</v>
      </c>
      <c r="TA102" s="5">
        <v>36</v>
      </c>
      <c r="TB102" s="5">
        <v>87</v>
      </c>
      <c r="TC102" s="5">
        <v>136</v>
      </c>
      <c r="TD102" s="5">
        <v>131</v>
      </c>
      <c r="TE102" s="5">
        <v>165</v>
      </c>
      <c r="TF102" s="5">
        <v>147</v>
      </c>
      <c r="TG102" s="5">
        <v>152</v>
      </c>
      <c r="TH102" s="5">
        <v>154</v>
      </c>
      <c r="TI102" s="5">
        <v>167</v>
      </c>
      <c r="TJ102" s="5">
        <v>164</v>
      </c>
      <c r="TK102" s="5">
        <v>165</v>
      </c>
      <c r="TL102" s="5">
        <v>199</v>
      </c>
      <c r="TM102" s="5">
        <v>226</v>
      </c>
      <c r="TN102" s="5">
        <v>182</v>
      </c>
      <c r="TO102" s="5">
        <v>197</v>
      </c>
      <c r="TP102" s="5">
        <v>213</v>
      </c>
      <c r="TQ102" s="5">
        <v>252</v>
      </c>
      <c r="TR102" s="5">
        <v>200</v>
      </c>
      <c r="TS102" s="5">
        <v>175</v>
      </c>
      <c r="TT102" s="5">
        <v>231</v>
      </c>
      <c r="TU102" s="5" t="s">
        <v>220</v>
      </c>
      <c r="TV102" s="5" t="s">
        <v>220</v>
      </c>
      <c r="TW102" s="5" t="s">
        <v>220</v>
      </c>
      <c r="TX102" s="5" t="s">
        <v>220</v>
      </c>
      <c r="TY102" s="5" t="s">
        <v>220</v>
      </c>
      <c r="TZ102" s="5" t="s">
        <v>220</v>
      </c>
      <c r="UA102" s="5" t="s">
        <v>220</v>
      </c>
      <c r="UB102" s="5" t="s">
        <v>220</v>
      </c>
      <c r="UC102" s="5" t="s">
        <v>220</v>
      </c>
      <c r="UD102" s="5" t="s">
        <v>220</v>
      </c>
      <c r="UE102" s="5" t="s">
        <v>220</v>
      </c>
      <c r="UF102" s="5" t="s">
        <v>220</v>
      </c>
      <c r="UG102" s="5">
        <v>0</v>
      </c>
      <c r="UH102" s="5">
        <v>0</v>
      </c>
      <c r="UI102" s="5">
        <v>0</v>
      </c>
      <c r="UJ102" s="5">
        <v>0</v>
      </c>
      <c r="UK102" s="5">
        <v>0</v>
      </c>
      <c r="UL102" s="5">
        <v>0</v>
      </c>
      <c r="UM102" s="5">
        <v>0</v>
      </c>
      <c r="UN102" s="5">
        <v>0</v>
      </c>
      <c r="UO102" s="5">
        <v>0</v>
      </c>
      <c r="UP102" s="5">
        <v>0</v>
      </c>
      <c r="UQ102" s="5">
        <v>0</v>
      </c>
      <c r="UR102" s="5">
        <v>1</v>
      </c>
      <c r="US102" s="5">
        <v>1</v>
      </c>
      <c r="UT102" s="5">
        <v>1</v>
      </c>
      <c r="UU102" s="5">
        <v>9</v>
      </c>
      <c r="UV102" s="5">
        <v>40</v>
      </c>
      <c r="UW102" s="5">
        <v>126</v>
      </c>
      <c r="UX102" s="5">
        <v>41</v>
      </c>
      <c r="UY102" s="5">
        <v>0</v>
      </c>
      <c r="UZ102" s="5">
        <v>0</v>
      </c>
      <c r="VA102" s="5" t="s">
        <v>220</v>
      </c>
      <c r="VB102" s="5" t="s">
        <v>220</v>
      </c>
      <c r="VC102" s="5" t="s">
        <v>220</v>
      </c>
      <c r="VD102" s="5" t="s">
        <v>220</v>
      </c>
      <c r="VE102" s="5" t="s">
        <v>220</v>
      </c>
      <c r="VF102" s="5" t="s">
        <v>220</v>
      </c>
      <c r="VG102" s="5" t="s">
        <v>220</v>
      </c>
      <c r="VH102" s="5" t="s">
        <v>220</v>
      </c>
      <c r="VI102" s="5" t="s">
        <v>220</v>
      </c>
      <c r="VJ102" s="5" t="s">
        <v>220</v>
      </c>
      <c r="VK102" s="5" t="s">
        <v>220</v>
      </c>
      <c r="VL102" s="5" t="s">
        <v>220</v>
      </c>
      <c r="VM102" s="5">
        <v>3265</v>
      </c>
      <c r="VN102" s="5">
        <v>5247</v>
      </c>
      <c r="VO102" s="5">
        <v>5199</v>
      </c>
      <c r="VP102" s="5">
        <v>7984</v>
      </c>
      <c r="VQ102" s="5">
        <v>8542</v>
      </c>
      <c r="VR102" s="5">
        <v>7379</v>
      </c>
      <c r="VS102" s="5">
        <v>8538</v>
      </c>
      <c r="VT102" s="5">
        <v>8975</v>
      </c>
      <c r="VU102" s="5">
        <v>8375</v>
      </c>
      <c r="VV102" s="5">
        <v>8855</v>
      </c>
      <c r="VW102" s="5">
        <v>7558</v>
      </c>
      <c r="VX102" s="5">
        <v>7762</v>
      </c>
      <c r="VY102" s="5">
        <v>5429</v>
      </c>
      <c r="VZ102" s="5">
        <v>5769</v>
      </c>
      <c r="WA102" s="5">
        <v>5630</v>
      </c>
      <c r="WB102" s="5">
        <v>5347</v>
      </c>
      <c r="WC102" s="5">
        <v>4965</v>
      </c>
      <c r="WD102" s="5">
        <v>5743</v>
      </c>
      <c r="WE102" s="5">
        <v>4926</v>
      </c>
      <c r="WF102" s="5">
        <v>4698</v>
      </c>
      <c r="WG102" s="5" t="s">
        <v>220</v>
      </c>
      <c r="WH102" s="5" t="s">
        <v>220</v>
      </c>
      <c r="WI102" s="5" t="s">
        <v>220</v>
      </c>
      <c r="WJ102" s="5" t="s">
        <v>220</v>
      </c>
      <c r="WK102" s="5" t="s">
        <v>220</v>
      </c>
      <c r="WL102" s="5" t="s">
        <v>220</v>
      </c>
      <c r="WM102" s="5" t="s">
        <v>220</v>
      </c>
      <c r="WN102" s="5" t="s">
        <v>220</v>
      </c>
      <c r="WO102" s="5" t="s">
        <v>220</v>
      </c>
      <c r="WP102" s="5" t="s">
        <v>220</v>
      </c>
      <c r="WQ102" s="5" t="s">
        <v>220</v>
      </c>
      <c r="WR102" s="5" t="s">
        <v>220</v>
      </c>
      <c r="WS102" s="5">
        <v>375</v>
      </c>
      <c r="WT102" s="5">
        <v>884</v>
      </c>
      <c r="WU102" s="5">
        <v>996</v>
      </c>
      <c r="WV102" s="5">
        <v>988</v>
      </c>
      <c r="WW102" s="5">
        <v>878</v>
      </c>
      <c r="WX102" s="5">
        <v>851</v>
      </c>
      <c r="WY102" s="5">
        <v>839</v>
      </c>
      <c r="WZ102" s="5">
        <v>909</v>
      </c>
      <c r="XA102" s="5">
        <v>1001</v>
      </c>
      <c r="XB102" s="5">
        <v>569</v>
      </c>
      <c r="XC102" s="5">
        <v>348</v>
      </c>
      <c r="XD102" s="5">
        <v>359</v>
      </c>
      <c r="XE102" s="5">
        <v>308</v>
      </c>
      <c r="XF102" s="5">
        <v>289</v>
      </c>
      <c r="XG102" s="5">
        <v>246</v>
      </c>
      <c r="XH102" s="5">
        <v>269</v>
      </c>
      <c r="XI102" s="5">
        <v>213</v>
      </c>
      <c r="XJ102" s="5">
        <v>232</v>
      </c>
      <c r="XK102" s="5">
        <v>218</v>
      </c>
      <c r="XL102" s="5">
        <v>189</v>
      </c>
      <c r="XM102" s="5" t="s">
        <v>220</v>
      </c>
      <c r="XN102" s="5" t="s">
        <v>220</v>
      </c>
      <c r="XO102" s="5" t="s">
        <v>220</v>
      </c>
      <c r="XP102" s="5" t="s">
        <v>220</v>
      </c>
      <c r="XQ102" s="5" t="s">
        <v>220</v>
      </c>
      <c r="XR102" s="5" t="s">
        <v>220</v>
      </c>
      <c r="XS102" s="2">
        <v>11522</v>
      </c>
      <c r="XT102" s="3" t="s">
        <v>222</v>
      </c>
      <c r="XU102" s="3" t="s">
        <v>221</v>
      </c>
      <c r="XV102" s="3" t="s">
        <v>220</v>
      </c>
      <c r="XW102" s="3" t="s">
        <v>220</v>
      </c>
      <c r="XX102" s="3" t="s">
        <v>221</v>
      </c>
      <c r="XY102" s="3" t="s">
        <v>222</v>
      </c>
      <c r="XZ102" s="3" t="s">
        <v>235</v>
      </c>
    </row>
    <row r="103" spans="1:650" x14ac:dyDescent="0.3">
      <c r="A103" s="1" t="s">
        <v>101</v>
      </c>
      <c r="B103" s="2">
        <v>4057008</v>
      </c>
      <c r="C103" s="5">
        <v>850</v>
      </c>
      <c r="D103" s="5">
        <v>0</v>
      </c>
      <c r="E103" s="5">
        <v>0</v>
      </c>
      <c r="F103" s="5">
        <v>0</v>
      </c>
      <c r="G103" s="5">
        <v>0</v>
      </c>
      <c r="H103" s="5">
        <v>0</v>
      </c>
      <c r="I103" s="5">
        <v>0</v>
      </c>
      <c r="J103" s="5">
        <v>0</v>
      </c>
      <c r="K103" s="5">
        <v>0</v>
      </c>
      <c r="L103" s="5">
        <v>0</v>
      </c>
      <c r="M103" s="5">
        <v>0</v>
      </c>
      <c r="N103" s="5">
        <v>0</v>
      </c>
      <c r="O103" s="5">
        <v>0</v>
      </c>
      <c r="P103" s="5">
        <v>0</v>
      </c>
      <c r="Q103" s="5">
        <v>0</v>
      </c>
      <c r="R103" s="5">
        <v>0</v>
      </c>
      <c r="S103" s="5">
        <v>0</v>
      </c>
      <c r="T103" s="5">
        <v>0</v>
      </c>
      <c r="U103" s="5">
        <v>0</v>
      </c>
      <c r="V103" s="5">
        <v>0</v>
      </c>
      <c r="W103" s="5">
        <v>0</v>
      </c>
      <c r="X103" s="5">
        <v>0</v>
      </c>
      <c r="Y103" s="5">
        <v>0</v>
      </c>
      <c r="Z103" s="5">
        <v>0</v>
      </c>
      <c r="AA103" s="5">
        <v>0</v>
      </c>
      <c r="AB103" s="5">
        <v>0</v>
      </c>
      <c r="AC103" s="5">
        <v>0</v>
      </c>
      <c r="AD103" s="5">
        <v>0</v>
      </c>
      <c r="AE103" s="5">
        <v>0</v>
      </c>
      <c r="AF103" s="5">
        <v>0</v>
      </c>
      <c r="AG103" s="5">
        <v>0</v>
      </c>
      <c r="AH103" s="5">
        <v>0</v>
      </c>
      <c r="AI103" s="5">
        <v>1094</v>
      </c>
      <c r="AJ103" s="5">
        <v>21470</v>
      </c>
      <c r="AK103" s="5">
        <v>15162</v>
      </c>
      <c r="AL103" s="5">
        <v>13294</v>
      </c>
      <c r="AM103" s="5">
        <v>10368</v>
      </c>
      <c r="AN103" s="5">
        <v>2178</v>
      </c>
      <c r="AO103" s="5">
        <v>-2573</v>
      </c>
      <c r="AP103" s="5">
        <v>10016</v>
      </c>
      <c r="AQ103" s="5">
        <v>5727</v>
      </c>
      <c r="AR103" s="5">
        <v>13374</v>
      </c>
      <c r="AS103" s="5">
        <v>0</v>
      </c>
      <c r="AT103" s="5">
        <v>0</v>
      </c>
      <c r="AU103" s="5">
        <v>0</v>
      </c>
      <c r="AV103" s="5">
        <v>0</v>
      </c>
      <c r="AW103" s="5">
        <v>0</v>
      </c>
      <c r="AX103" s="5">
        <v>0</v>
      </c>
      <c r="AY103" s="5">
        <v>0</v>
      </c>
      <c r="AZ103" s="5">
        <v>0</v>
      </c>
      <c r="BA103" s="5">
        <v>0</v>
      </c>
      <c r="BB103" s="5">
        <v>0</v>
      </c>
      <c r="BC103" s="5">
        <v>0</v>
      </c>
      <c r="BD103" s="5">
        <v>0</v>
      </c>
      <c r="BE103" s="5">
        <v>0</v>
      </c>
      <c r="BF103" s="5">
        <v>0</v>
      </c>
      <c r="BG103" s="5">
        <v>0</v>
      </c>
      <c r="BH103" s="5">
        <v>0</v>
      </c>
      <c r="BI103" s="5">
        <v>0</v>
      </c>
      <c r="BJ103" s="5">
        <v>0</v>
      </c>
      <c r="BK103" s="5">
        <v>0</v>
      </c>
      <c r="BL103" s="5">
        <v>0</v>
      </c>
      <c r="BM103" s="5">
        <v>0</v>
      </c>
      <c r="BN103" s="5">
        <v>0</v>
      </c>
      <c r="BO103" s="5">
        <v>10624</v>
      </c>
      <c r="BP103" s="5">
        <v>2233</v>
      </c>
      <c r="BQ103" s="5">
        <v>9890</v>
      </c>
      <c r="BR103" s="5">
        <v>1094</v>
      </c>
      <c r="BS103" s="5">
        <v>8135</v>
      </c>
      <c r="BT103" s="5">
        <v>5430</v>
      </c>
      <c r="BU103" s="5">
        <v>5925</v>
      </c>
      <c r="BV103" s="5">
        <v>1570</v>
      </c>
      <c r="BW103" s="5">
        <v>1497</v>
      </c>
      <c r="BX103" s="5">
        <v>872</v>
      </c>
      <c r="BY103" s="5">
        <v>1038</v>
      </c>
      <c r="BZ103" s="5">
        <v>2650</v>
      </c>
      <c r="CA103" s="5">
        <v>2895</v>
      </c>
      <c r="CB103" s="5">
        <v>-370</v>
      </c>
      <c r="CC103" s="5">
        <v>5418</v>
      </c>
      <c r="CD103" s="5">
        <v>5675</v>
      </c>
      <c r="CE103" s="5">
        <v>6041</v>
      </c>
      <c r="CF103" s="5">
        <v>4653</v>
      </c>
      <c r="CG103" s="5">
        <v>2348</v>
      </c>
      <c r="CH103" s="5">
        <v>116</v>
      </c>
      <c r="CI103" s="5">
        <v>34</v>
      </c>
      <c r="CJ103" s="5">
        <v>-415</v>
      </c>
      <c r="CK103" s="5">
        <v>632</v>
      </c>
      <c r="CL103" s="5">
        <v>537</v>
      </c>
      <c r="CM103" s="5">
        <v>0</v>
      </c>
      <c r="CN103" s="5">
        <v>19</v>
      </c>
      <c r="CO103" s="5">
        <v>-23</v>
      </c>
      <c r="CP103" s="5">
        <v>1</v>
      </c>
      <c r="CQ103" s="5">
        <v>15</v>
      </c>
      <c r="CR103" s="5">
        <v>365</v>
      </c>
      <c r="CS103" s="5">
        <v>-378</v>
      </c>
      <c r="CT103" s="5">
        <v>20</v>
      </c>
      <c r="CU103" s="5">
        <v>282577</v>
      </c>
      <c r="CV103" s="5">
        <v>270471</v>
      </c>
      <c r="CW103" s="5">
        <v>265180</v>
      </c>
      <c r="CX103" s="5">
        <v>232709</v>
      </c>
      <c r="CY103" s="5">
        <v>267123</v>
      </c>
      <c r="CZ103" s="5">
        <v>202739</v>
      </c>
      <c r="DA103" s="5">
        <v>144261</v>
      </c>
      <c r="DB103" s="5">
        <v>151724</v>
      </c>
      <c r="DC103" s="5">
        <v>169955</v>
      </c>
      <c r="DD103" s="5">
        <v>156785</v>
      </c>
      <c r="DE103" s="5">
        <v>160245</v>
      </c>
      <c r="DF103" s="5">
        <v>158599</v>
      </c>
      <c r="DG103" s="5">
        <v>157943</v>
      </c>
      <c r="DH103" s="5">
        <v>138815</v>
      </c>
      <c r="DI103" s="5">
        <v>130642</v>
      </c>
      <c r="DJ103" s="5">
        <v>113450</v>
      </c>
      <c r="DK103" s="5">
        <v>117473</v>
      </c>
      <c r="DL103" s="5">
        <v>86693</v>
      </c>
      <c r="DM103" s="5">
        <v>83082</v>
      </c>
      <c r="DN103" s="5">
        <v>87861</v>
      </c>
      <c r="DO103" s="5">
        <v>77155</v>
      </c>
      <c r="DP103" s="5">
        <v>73716</v>
      </c>
      <c r="DQ103" s="5">
        <v>74931</v>
      </c>
      <c r="DR103" s="5">
        <v>81680</v>
      </c>
      <c r="DS103" s="5">
        <v>84502</v>
      </c>
      <c r="DT103" s="5">
        <v>81528</v>
      </c>
      <c r="DU103" s="5">
        <v>66088</v>
      </c>
      <c r="DV103" s="5">
        <v>65646</v>
      </c>
      <c r="DW103" s="5">
        <v>68408</v>
      </c>
      <c r="DX103" s="5">
        <v>68837</v>
      </c>
      <c r="DY103" s="5">
        <v>95628</v>
      </c>
      <c r="DZ103" s="5">
        <v>88840</v>
      </c>
      <c r="EA103" s="5">
        <v>6830</v>
      </c>
      <c r="EB103" s="5">
        <v>10739</v>
      </c>
      <c r="EC103" s="5">
        <v>7573</v>
      </c>
      <c r="ED103" s="5">
        <v>8240</v>
      </c>
      <c r="EE103" s="5">
        <v>5869</v>
      </c>
      <c r="EF103" s="5">
        <v>7349</v>
      </c>
      <c r="EG103" s="5">
        <v>14364</v>
      </c>
      <c r="EH103" s="5">
        <v>17361</v>
      </c>
      <c r="EI103" s="5">
        <v>8577</v>
      </c>
      <c r="EJ103" s="5">
        <v>26794</v>
      </c>
      <c r="EK103" s="5">
        <v>11646</v>
      </c>
      <c r="EL103" s="5">
        <v>1759</v>
      </c>
      <c r="EM103" s="5">
        <v>14772</v>
      </c>
      <c r="EN103" s="5">
        <v>1738</v>
      </c>
      <c r="EO103" s="5">
        <v>4213</v>
      </c>
      <c r="EP103" s="5">
        <v>483</v>
      </c>
      <c r="EQ103" s="5">
        <v>3168</v>
      </c>
      <c r="ER103" s="5">
        <v>28650</v>
      </c>
      <c r="ES103" s="5">
        <v>18359</v>
      </c>
      <c r="ET103" s="5">
        <v>1194</v>
      </c>
      <c r="EU103" s="5">
        <v>1557</v>
      </c>
      <c r="EV103" s="5">
        <v>1960</v>
      </c>
      <c r="EW103" s="5">
        <v>3556</v>
      </c>
      <c r="EX103" s="5">
        <v>18149</v>
      </c>
      <c r="EY103" s="5">
        <v>888</v>
      </c>
      <c r="EZ103" s="5">
        <v>2637</v>
      </c>
      <c r="FA103" s="5">
        <v>3522</v>
      </c>
      <c r="FB103" s="5">
        <v>2680</v>
      </c>
      <c r="FC103" s="5">
        <v>1783</v>
      </c>
      <c r="FD103" s="5">
        <v>1953</v>
      </c>
      <c r="FE103" s="5">
        <v>914</v>
      </c>
      <c r="FF103" s="5">
        <v>2462</v>
      </c>
      <c r="FG103" s="5">
        <v>0</v>
      </c>
      <c r="FH103" s="5">
        <v>0</v>
      </c>
      <c r="FI103" s="5">
        <v>0</v>
      </c>
      <c r="FJ103" s="5">
        <v>0</v>
      </c>
      <c r="FK103" s="5">
        <v>0</v>
      </c>
      <c r="FL103" s="5">
        <v>0</v>
      </c>
      <c r="FM103" s="5">
        <v>0</v>
      </c>
      <c r="FN103" s="5">
        <v>0</v>
      </c>
      <c r="FO103" s="5">
        <v>0</v>
      </c>
      <c r="FP103" s="5">
        <v>0</v>
      </c>
      <c r="FQ103" s="5">
        <v>0</v>
      </c>
      <c r="FR103" s="5">
        <v>0</v>
      </c>
      <c r="FS103" s="5">
        <v>0</v>
      </c>
      <c r="FT103" s="5">
        <v>0</v>
      </c>
      <c r="FU103" s="5" t="s">
        <v>220</v>
      </c>
      <c r="FV103" s="5" t="s">
        <v>220</v>
      </c>
      <c r="FW103" s="5" t="s">
        <v>220</v>
      </c>
      <c r="FX103" s="5" t="s">
        <v>220</v>
      </c>
      <c r="FY103" s="5" t="s">
        <v>220</v>
      </c>
      <c r="FZ103" s="5" t="s">
        <v>220</v>
      </c>
      <c r="GA103" s="5" t="s">
        <v>220</v>
      </c>
      <c r="GB103" s="5" t="s">
        <v>220</v>
      </c>
      <c r="GC103" s="5" t="s">
        <v>220</v>
      </c>
      <c r="GD103" s="5" t="s">
        <v>220</v>
      </c>
      <c r="GE103" s="5" t="s">
        <v>220</v>
      </c>
      <c r="GF103" s="5" t="s">
        <v>220</v>
      </c>
      <c r="GG103" s="5" t="s">
        <v>220</v>
      </c>
      <c r="GH103" s="5" t="s">
        <v>220</v>
      </c>
      <c r="GI103" s="5" t="s">
        <v>220</v>
      </c>
      <c r="GJ103" s="5" t="s">
        <v>220</v>
      </c>
      <c r="GK103" s="5" t="s">
        <v>220</v>
      </c>
      <c r="GL103" s="5" t="s">
        <v>220</v>
      </c>
      <c r="GM103" s="5">
        <v>301975</v>
      </c>
      <c r="GN103" s="5">
        <v>304914</v>
      </c>
      <c r="GO103" s="5">
        <v>297805</v>
      </c>
      <c r="GP103" s="5">
        <v>255338</v>
      </c>
      <c r="GQ103" s="5">
        <v>291494</v>
      </c>
      <c r="GR103" s="5">
        <v>217697</v>
      </c>
      <c r="GS103" s="5">
        <v>161977</v>
      </c>
      <c r="GT103" s="5">
        <v>180672</v>
      </c>
      <c r="GU103" s="5">
        <v>185755</v>
      </c>
      <c r="GV103" s="5">
        <v>197826</v>
      </c>
      <c r="GW103" s="5">
        <v>172930</v>
      </c>
      <c r="GX103" s="5">
        <v>163008</v>
      </c>
      <c r="GY103" s="5">
        <v>175610</v>
      </c>
      <c r="GZ103" s="5">
        <v>140183</v>
      </c>
      <c r="HA103" s="5">
        <v>140274</v>
      </c>
      <c r="HB103" s="5">
        <v>119608</v>
      </c>
      <c r="HC103" s="5">
        <v>126682</v>
      </c>
      <c r="HD103" s="5">
        <v>119996</v>
      </c>
      <c r="HE103" s="5">
        <v>103789</v>
      </c>
      <c r="HF103" s="5">
        <v>89170</v>
      </c>
      <c r="HG103" s="5">
        <v>78747</v>
      </c>
      <c r="HH103" s="5">
        <v>75261</v>
      </c>
      <c r="HI103" s="5">
        <v>79119</v>
      </c>
      <c r="HJ103" s="5">
        <v>100366</v>
      </c>
      <c r="HK103" s="5">
        <v>85390</v>
      </c>
      <c r="HL103" s="5">
        <v>84184</v>
      </c>
      <c r="HM103" s="5">
        <v>69587</v>
      </c>
      <c r="HN103" s="5">
        <v>68326</v>
      </c>
      <c r="HO103" s="5">
        <v>70206</v>
      </c>
      <c r="HP103" s="5">
        <v>71155</v>
      </c>
      <c r="HQ103" s="5">
        <v>96164</v>
      </c>
      <c r="HR103" s="5">
        <v>91323</v>
      </c>
      <c r="HS103" s="5">
        <v>707153</v>
      </c>
      <c r="HT103" s="5">
        <v>695579</v>
      </c>
      <c r="HU103" s="5">
        <v>579028</v>
      </c>
      <c r="HV103" s="5">
        <v>616404</v>
      </c>
      <c r="HW103" s="5">
        <v>994968</v>
      </c>
      <c r="HX103" s="5">
        <v>897302</v>
      </c>
      <c r="HY103" s="5">
        <v>861347</v>
      </c>
      <c r="HZ103" s="5">
        <v>788824</v>
      </c>
      <c r="IA103" s="5">
        <v>846446</v>
      </c>
      <c r="IB103" s="5">
        <v>927794</v>
      </c>
      <c r="IC103" s="5">
        <v>1134333</v>
      </c>
      <c r="ID103" s="5">
        <v>1446738</v>
      </c>
      <c r="IE103" s="5">
        <v>1441326</v>
      </c>
      <c r="IF103" s="5">
        <v>1473164</v>
      </c>
      <c r="IG103" s="5">
        <v>1375543</v>
      </c>
      <c r="IH103" s="5">
        <v>1162745</v>
      </c>
      <c r="II103" s="5">
        <v>1226472</v>
      </c>
      <c r="IJ103" s="5">
        <v>973697</v>
      </c>
      <c r="IK103" s="5">
        <v>1429763</v>
      </c>
      <c r="IL103" s="5">
        <v>1040168</v>
      </c>
      <c r="IM103" s="5">
        <v>729304</v>
      </c>
      <c r="IN103" s="5">
        <v>940764</v>
      </c>
      <c r="IO103" s="5">
        <v>1145056</v>
      </c>
      <c r="IP103" s="5">
        <v>1120746</v>
      </c>
      <c r="IQ103" s="5">
        <v>1113762</v>
      </c>
      <c r="IR103" s="5">
        <v>1074493</v>
      </c>
      <c r="IS103" s="5">
        <v>1081976</v>
      </c>
      <c r="IT103" s="5">
        <v>1065213</v>
      </c>
      <c r="IU103" s="5">
        <v>1037914</v>
      </c>
      <c r="IV103" s="5">
        <v>957088</v>
      </c>
      <c r="IW103" s="5">
        <v>897458</v>
      </c>
      <c r="IX103" s="5">
        <v>789151</v>
      </c>
      <c r="IY103" s="5">
        <v>0</v>
      </c>
      <c r="IZ103" s="5">
        <v>0</v>
      </c>
      <c r="JA103" s="5">
        <v>0</v>
      </c>
      <c r="JB103" s="5">
        <v>0</v>
      </c>
      <c r="JC103" s="5">
        <v>0</v>
      </c>
      <c r="JD103" s="5">
        <v>0</v>
      </c>
      <c r="JE103" s="5">
        <v>0</v>
      </c>
      <c r="JF103" s="5">
        <v>0</v>
      </c>
      <c r="JG103" s="5">
        <v>0</v>
      </c>
      <c r="JH103" s="5">
        <v>0</v>
      </c>
      <c r="JI103" s="5">
        <v>0</v>
      </c>
      <c r="JJ103" s="5">
        <v>0</v>
      </c>
      <c r="JK103" s="5">
        <v>0</v>
      </c>
      <c r="JL103" s="5">
        <v>0</v>
      </c>
      <c r="JM103" s="5">
        <v>0</v>
      </c>
      <c r="JN103" s="5">
        <v>0</v>
      </c>
      <c r="JO103" s="5">
        <v>0</v>
      </c>
      <c r="JP103" s="5">
        <v>0</v>
      </c>
      <c r="JQ103" s="5">
        <v>0</v>
      </c>
      <c r="JR103" s="5">
        <v>0</v>
      </c>
      <c r="JS103" s="5">
        <v>0</v>
      </c>
      <c r="JT103" s="5">
        <v>0</v>
      </c>
      <c r="JU103" s="5">
        <v>0</v>
      </c>
      <c r="JV103" s="5">
        <v>0</v>
      </c>
      <c r="JW103" s="5">
        <v>0</v>
      </c>
      <c r="JX103" s="5">
        <v>0</v>
      </c>
      <c r="JY103" s="5">
        <v>0</v>
      </c>
      <c r="JZ103" s="5">
        <v>0</v>
      </c>
      <c r="KA103" s="5">
        <v>0</v>
      </c>
      <c r="KB103" s="5">
        <v>0</v>
      </c>
      <c r="KC103" s="5">
        <v>0</v>
      </c>
      <c r="KD103" s="5">
        <v>0</v>
      </c>
      <c r="KE103" s="5">
        <v>461601</v>
      </c>
      <c r="KF103" s="5">
        <v>483380</v>
      </c>
      <c r="KG103" s="5">
        <v>476610</v>
      </c>
      <c r="KH103" s="5">
        <v>446289</v>
      </c>
      <c r="KI103" s="5">
        <v>437978</v>
      </c>
      <c r="KJ103" s="5">
        <v>422435</v>
      </c>
      <c r="KK103" s="5">
        <v>390481</v>
      </c>
      <c r="KL103" s="5">
        <v>347085</v>
      </c>
      <c r="KM103" s="5">
        <v>332398</v>
      </c>
      <c r="KN103" s="5">
        <v>311078</v>
      </c>
      <c r="KO103" s="5">
        <v>293253</v>
      </c>
      <c r="KP103" s="5">
        <v>265376</v>
      </c>
      <c r="KQ103" s="5">
        <v>158850</v>
      </c>
      <c r="KR103" s="5">
        <v>237087</v>
      </c>
      <c r="KS103" s="5">
        <v>159993</v>
      </c>
      <c r="KT103" s="5">
        <v>140824</v>
      </c>
      <c r="KU103" s="5">
        <v>133658</v>
      </c>
      <c r="KV103" s="5">
        <v>139217</v>
      </c>
      <c r="KW103" s="5">
        <v>125045</v>
      </c>
      <c r="KX103" s="5">
        <v>119887</v>
      </c>
      <c r="KY103" s="5">
        <v>106380</v>
      </c>
      <c r="KZ103" s="5">
        <v>78073</v>
      </c>
      <c r="LA103" s="5">
        <v>1513</v>
      </c>
      <c r="LB103" s="5">
        <v>506</v>
      </c>
      <c r="LC103" s="5">
        <v>193</v>
      </c>
      <c r="LD103" s="5">
        <v>865</v>
      </c>
      <c r="LE103" s="5">
        <v>456</v>
      </c>
      <c r="LF103" s="5">
        <v>330</v>
      </c>
      <c r="LG103" s="5">
        <v>219</v>
      </c>
      <c r="LH103" s="5">
        <v>231</v>
      </c>
      <c r="LI103" s="5">
        <v>245</v>
      </c>
      <c r="LJ103" s="5">
        <v>223</v>
      </c>
      <c r="LK103" s="5">
        <v>1635</v>
      </c>
      <c r="LL103" s="5">
        <v>2543</v>
      </c>
      <c r="LM103" s="5">
        <v>2211</v>
      </c>
      <c r="LN103" s="5">
        <v>911</v>
      </c>
      <c r="LO103" s="5">
        <v>2511</v>
      </c>
      <c r="LP103" s="5">
        <v>2414</v>
      </c>
      <c r="LQ103" s="5">
        <v>2155</v>
      </c>
      <c r="LR103" s="5">
        <v>1632</v>
      </c>
      <c r="LS103" s="5">
        <v>827</v>
      </c>
      <c r="LT103" s="5">
        <v>1047</v>
      </c>
      <c r="LU103" s="5">
        <v>1782</v>
      </c>
      <c r="LV103" s="5">
        <v>1051</v>
      </c>
      <c r="LW103" s="5">
        <v>651</v>
      </c>
      <c r="LX103" s="5">
        <v>779</v>
      </c>
      <c r="LY103" s="5">
        <v>908</v>
      </c>
      <c r="LZ103" s="5">
        <v>576</v>
      </c>
      <c r="MA103" s="5">
        <v>694</v>
      </c>
      <c r="MB103" s="5">
        <v>559</v>
      </c>
      <c r="MC103" s="5">
        <v>720</v>
      </c>
      <c r="MD103" s="5">
        <v>418</v>
      </c>
      <c r="ME103" s="5">
        <v>129</v>
      </c>
      <c r="MF103" s="5">
        <v>209</v>
      </c>
      <c r="MG103" s="5">
        <v>340</v>
      </c>
      <c r="MH103" s="5">
        <v>137</v>
      </c>
      <c r="MI103" s="5">
        <v>226</v>
      </c>
      <c r="MJ103" s="5">
        <v>420</v>
      </c>
      <c r="MK103" s="5">
        <v>391</v>
      </c>
      <c r="ML103" s="5">
        <v>330</v>
      </c>
      <c r="MM103" s="5">
        <v>317</v>
      </c>
      <c r="MN103" s="5">
        <v>366</v>
      </c>
      <c r="MO103" s="5">
        <v>354</v>
      </c>
      <c r="MP103" s="5">
        <v>306</v>
      </c>
      <c r="MQ103" s="5">
        <v>342</v>
      </c>
      <c r="MR103" s="5">
        <v>288</v>
      </c>
      <c r="MS103" s="5">
        <v>230</v>
      </c>
      <c r="MT103" s="5">
        <v>131</v>
      </c>
      <c r="MU103" s="5">
        <v>91</v>
      </c>
      <c r="MV103" s="5">
        <v>28</v>
      </c>
      <c r="MW103" s="5">
        <v>0</v>
      </c>
      <c r="MX103" s="5">
        <v>0</v>
      </c>
      <c r="MY103" s="5">
        <v>0</v>
      </c>
      <c r="MZ103" s="5">
        <v>0</v>
      </c>
      <c r="NA103" s="5">
        <v>0</v>
      </c>
      <c r="NB103" s="5">
        <v>0</v>
      </c>
      <c r="NC103" s="5">
        <v>0</v>
      </c>
      <c r="ND103" s="5">
        <v>0</v>
      </c>
      <c r="NE103" s="5" t="s">
        <v>220</v>
      </c>
      <c r="NF103" s="5" t="s">
        <v>220</v>
      </c>
      <c r="NG103" s="5" t="s">
        <v>220</v>
      </c>
      <c r="NH103" s="5" t="s">
        <v>220</v>
      </c>
      <c r="NI103" s="5" t="s">
        <v>220</v>
      </c>
      <c r="NJ103" s="5" t="s">
        <v>220</v>
      </c>
      <c r="NK103" s="5" t="s">
        <v>220</v>
      </c>
      <c r="NL103" s="5" t="s">
        <v>220</v>
      </c>
      <c r="NM103" s="5" t="s">
        <v>220</v>
      </c>
      <c r="NN103" s="5" t="s">
        <v>220</v>
      </c>
      <c r="NO103" s="5" t="s">
        <v>220</v>
      </c>
      <c r="NP103" s="5" t="s">
        <v>220</v>
      </c>
      <c r="NQ103" s="5" t="s">
        <v>220</v>
      </c>
      <c r="NR103" s="5" t="s">
        <v>220</v>
      </c>
      <c r="NS103" s="5" t="s">
        <v>220</v>
      </c>
      <c r="NT103" s="5" t="s">
        <v>220</v>
      </c>
      <c r="NU103" s="5" t="s">
        <v>220</v>
      </c>
      <c r="NV103" s="5" t="s">
        <v>220</v>
      </c>
      <c r="NW103" s="5">
        <v>0</v>
      </c>
      <c r="NX103" s="5">
        <v>0</v>
      </c>
      <c r="NY103" s="5">
        <v>0</v>
      </c>
      <c r="NZ103" s="5">
        <v>0</v>
      </c>
      <c r="OA103" s="5">
        <v>0</v>
      </c>
      <c r="OB103" s="5">
        <v>0</v>
      </c>
      <c r="OC103" s="5">
        <v>0</v>
      </c>
      <c r="OD103" s="5">
        <v>0</v>
      </c>
      <c r="OE103" s="5">
        <v>0</v>
      </c>
      <c r="OF103" s="5">
        <v>0</v>
      </c>
      <c r="OG103" s="5">
        <v>0</v>
      </c>
      <c r="OH103" s="5">
        <v>0</v>
      </c>
      <c r="OI103" s="5">
        <v>0</v>
      </c>
      <c r="OJ103" s="5">
        <v>0</v>
      </c>
      <c r="OK103" s="5" t="s">
        <v>220</v>
      </c>
      <c r="OL103" s="5" t="s">
        <v>220</v>
      </c>
      <c r="OM103" s="5" t="s">
        <v>220</v>
      </c>
      <c r="ON103" s="5" t="s">
        <v>220</v>
      </c>
      <c r="OO103" s="5" t="s">
        <v>220</v>
      </c>
      <c r="OP103" s="5" t="s">
        <v>220</v>
      </c>
      <c r="OQ103" s="5" t="s">
        <v>220</v>
      </c>
      <c r="OR103" s="5" t="s">
        <v>220</v>
      </c>
      <c r="OS103" s="5" t="s">
        <v>220</v>
      </c>
      <c r="OT103" s="5" t="s">
        <v>220</v>
      </c>
      <c r="OU103" s="5" t="s">
        <v>220</v>
      </c>
      <c r="OV103" s="5" t="s">
        <v>220</v>
      </c>
      <c r="OW103" s="5" t="s">
        <v>220</v>
      </c>
      <c r="OX103" s="5" t="s">
        <v>220</v>
      </c>
      <c r="OY103" s="5" t="s">
        <v>220</v>
      </c>
      <c r="OZ103" s="5" t="s">
        <v>220</v>
      </c>
      <c r="PA103" s="5" t="s">
        <v>220</v>
      </c>
      <c r="PB103" s="5" t="s">
        <v>220</v>
      </c>
      <c r="PC103" s="5">
        <v>64523</v>
      </c>
      <c r="PD103" s="5">
        <v>56061</v>
      </c>
      <c r="PE103" s="5">
        <v>75139</v>
      </c>
      <c r="PF103" s="5">
        <v>69380</v>
      </c>
      <c r="PG103" s="5">
        <v>70278</v>
      </c>
      <c r="PH103" s="5">
        <v>83418</v>
      </c>
      <c r="PI103" s="5">
        <v>67372</v>
      </c>
      <c r="PJ103" s="5">
        <v>69447</v>
      </c>
      <c r="PK103" s="5">
        <v>82002</v>
      </c>
      <c r="PL103" s="5">
        <v>83612</v>
      </c>
      <c r="PM103" s="5">
        <v>90422</v>
      </c>
      <c r="PN103" s="5">
        <v>78757</v>
      </c>
      <c r="PO103" s="5">
        <v>66649</v>
      </c>
      <c r="PP103" s="5">
        <v>66156</v>
      </c>
      <c r="PQ103" s="5">
        <v>60165</v>
      </c>
      <c r="PR103" s="5">
        <v>56480</v>
      </c>
      <c r="PS103" s="5">
        <v>52473</v>
      </c>
      <c r="PT103" s="5">
        <v>54137</v>
      </c>
      <c r="PU103" s="5">
        <v>56153</v>
      </c>
      <c r="PV103" s="5">
        <v>48922</v>
      </c>
      <c r="PW103" s="5">
        <v>37784</v>
      </c>
      <c r="PX103" s="5">
        <v>39357</v>
      </c>
      <c r="PY103" s="5">
        <v>37529</v>
      </c>
      <c r="PZ103" s="5">
        <v>35546</v>
      </c>
      <c r="QA103" s="5">
        <v>32433</v>
      </c>
      <c r="QB103" s="5">
        <v>40075</v>
      </c>
      <c r="QC103" s="5">
        <v>34391</v>
      </c>
      <c r="QD103" s="5">
        <v>32815</v>
      </c>
      <c r="QE103" s="5">
        <v>30499</v>
      </c>
      <c r="QF103" s="5">
        <v>29980</v>
      </c>
      <c r="QG103" s="5">
        <v>28031</v>
      </c>
      <c r="QH103" s="5">
        <v>28166</v>
      </c>
      <c r="QI103" s="5">
        <v>96238</v>
      </c>
      <c r="QJ103" s="5">
        <v>101082</v>
      </c>
      <c r="QK103" s="5">
        <v>83745</v>
      </c>
      <c r="QL103" s="5">
        <v>97764</v>
      </c>
      <c r="QM103" s="5">
        <v>82181</v>
      </c>
      <c r="QN103" s="5">
        <v>70772</v>
      </c>
      <c r="QO103" s="5">
        <v>114835</v>
      </c>
      <c r="QP103" s="5">
        <v>64472</v>
      </c>
      <c r="QQ103" s="5">
        <v>49311</v>
      </c>
      <c r="QR103" s="5">
        <v>58918</v>
      </c>
      <c r="QS103" s="5">
        <v>51734</v>
      </c>
      <c r="QT103" s="5">
        <v>61556</v>
      </c>
      <c r="QU103" s="5">
        <v>54774</v>
      </c>
      <c r="QV103" s="5">
        <v>65794</v>
      </c>
      <c r="QW103" s="5">
        <v>43423</v>
      </c>
      <c r="QX103" s="5">
        <v>38278</v>
      </c>
      <c r="QY103" s="5">
        <v>46384</v>
      </c>
      <c r="QZ103" s="5">
        <v>43877</v>
      </c>
      <c r="RA103" s="5">
        <v>37607</v>
      </c>
      <c r="RB103" s="5">
        <v>38964</v>
      </c>
      <c r="RC103" s="5">
        <v>32390</v>
      </c>
      <c r="RD103" s="5">
        <v>32162</v>
      </c>
      <c r="RE103" s="5">
        <v>35181</v>
      </c>
      <c r="RF103" s="5">
        <v>29724</v>
      </c>
      <c r="RG103" s="5">
        <v>27978</v>
      </c>
      <c r="RH103" s="5">
        <v>33210</v>
      </c>
      <c r="RI103" s="5">
        <v>26055</v>
      </c>
      <c r="RJ103" s="5">
        <v>32865</v>
      </c>
      <c r="RK103" s="5">
        <v>28326</v>
      </c>
      <c r="RL103" s="5">
        <v>25135</v>
      </c>
      <c r="RM103" s="5">
        <v>27013</v>
      </c>
      <c r="RN103" s="5">
        <v>26183</v>
      </c>
      <c r="RO103" s="5">
        <v>91158</v>
      </c>
      <c r="RP103" s="5">
        <v>81546</v>
      </c>
      <c r="RQ103" s="5">
        <v>77302</v>
      </c>
      <c r="RR103" s="5">
        <v>87111</v>
      </c>
      <c r="RS103" s="5">
        <v>100307</v>
      </c>
      <c r="RT103" s="5">
        <v>75178</v>
      </c>
      <c r="RU103" s="5">
        <v>61952</v>
      </c>
      <c r="RV103" s="5">
        <v>61483</v>
      </c>
      <c r="RW103" s="5">
        <v>61317</v>
      </c>
      <c r="RX103" s="5">
        <v>66497</v>
      </c>
      <c r="RY103" s="5">
        <v>86472</v>
      </c>
      <c r="RZ103" s="5">
        <v>78284</v>
      </c>
      <c r="SA103" s="5">
        <v>72756</v>
      </c>
      <c r="SB103" s="5">
        <v>59824</v>
      </c>
      <c r="SC103" s="5">
        <v>46090</v>
      </c>
      <c r="SD103" s="5">
        <v>40353</v>
      </c>
      <c r="SE103" s="5">
        <v>48301</v>
      </c>
      <c r="SF103" s="5">
        <v>53068</v>
      </c>
      <c r="SG103" s="5">
        <v>52363</v>
      </c>
      <c r="SH103" s="5">
        <v>48207</v>
      </c>
      <c r="SI103" s="5">
        <v>38736</v>
      </c>
      <c r="SJ103" s="5">
        <v>43592</v>
      </c>
      <c r="SK103" s="5">
        <v>46088</v>
      </c>
      <c r="SL103" s="5">
        <v>46152</v>
      </c>
      <c r="SM103" s="5">
        <v>41762</v>
      </c>
      <c r="SN103" s="5">
        <v>40809</v>
      </c>
      <c r="SO103" s="5">
        <v>41011</v>
      </c>
      <c r="SP103" s="5">
        <v>38800</v>
      </c>
      <c r="SQ103" s="5">
        <v>35971</v>
      </c>
      <c r="SR103" s="5">
        <v>33522</v>
      </c>
      <c r="SS103" s="5">
        <v>29082</v>
      </c>
      <c r="ST103" s="5">
        <v>26000</v>
      </c>
      <c r="SU103" s="5">
        <v>288453</v>
      </c>
      <c r="SV103" s="5">
        <v>266952</v>
      </c>
      <c r="SW103" s="5">
        <v>263936</v>
      </c>
      <c r="SX103" s="5">
        <v>256142</v>
      </c>
      <c r="SY103" s="5">
        <v>275385</v>
      </c>
      <c r="SZ103" s="5">
        <v>236180</v>
      </c>
      <c r="TA103" s="5">
        <v>199119</v>
      </c>
      <c r="TB103" s="5">
        <v>161727</v>
      </c>
      <c r="TC103" s="5">
        <v>121789</v>
      </c>
      <c r="TD103" s="5">
        <v>108638</v>
      </c>
      <c r="TE103" s="5">
        <v>85546</v>
      </c>
      <c r="TF103" s="5">
        <v>62832</v>
      </c>
      <c r="TG103" s="5">
        <v>58918</v>
      </c>
      <c r="TH103" s="5">
        <v>56295</v>
      </c>
      <c r="TI103" s="5">
        <v>54995</v>
      </c>
      <c r="TJ103" s="5">
        <v>56324</v>
      </c>
      <c r="TK103" s="5">
        <v>57388</v>
      </c>
      <c r="TL103" s="5">
        <v>52338</v>
      </c>
      <c r="TM103" s="5">
        <v>66324</v>
      </c>
      <c r="TN103" s="5">
        <v>57868</v>
      </c>
      <c r="TO103" s="5">
        <v>48312</v>
      </c>
      <c r="TP103" s="5">
        <v>50735</v>
      </c>
      <c r="TQ103" s="5">
        <v>58872</v>
      </c>
      <c r="TR103" s="5">
        <v>56643</v>
      </c>
      <c r="TS103" s="5">
        <v>62416</v>
      </c>
      <c r="TT103" s="5">
        <v>68206</v>
      </c>
      <c r="TU103" s="5">
        <v>55984</v>
      </c>
      <c r="TV103" s="5">
        <v>53727</v>
      </c>
      <c r="TW103" s="5">
        <v>65669</v>
      </c>
      <c r="TX103" s="5">
        <v>43258</v>
      </c>
      <c r="TY103" s="5">
        <v>9349</v>
      </c>
      <c r="TZ103" s="5">
        <v>8471</v>
      </c>
      <c r="UA103" s="5">
        <v>659</v>
      </c>
      <c r="UB103" s="5">
        <v>815</v>
      </c>
      <c r="UC103" s="5">
        <v>2196</v>
      </c>
      <c r="UD103" s="5">
        <v>2222</v>
      </c>
      <c r="UE103" s="5">
        <v>1473</v>
      </c>
      <c r="UF103" s="5">
        <v>1922</v>
      </c>
      <c r="UG103" s="5">
        <v>2873</v>
      </c>
      <c r="UH103" s="5">
        <v>1276</v>
      </c>
      <c r="UI103" s="5">
        <v>695</v>
      </c>
      <c r="UJ103" s="5">
        <v>71</v>
      </c>
      <c r="UK103" s="5">
        <v>9</v>
      </c>
      <c r="UL103" s="5">
        <v>0</v>
      </c>
      <c r="UM103" s="5">
        <v>1</v>
      </c>
      <c r="UN103" s="5">
        <v>0</v>
      </c>
      <c r="UO103" s="5">
        <v>1</v>
      </c>
      <c r="UP103" s="5">
        <v>7</v>
      </c>
      <c r="UQ103" s="5">
        <v>235</v>
      </c>
      <c r="UR103" s="5">
        <v>173</v>
      </c>
      <c r="US103" s="5">
        <v>1586</v>
      </c>
      <c r="UT103" s="5">
        <v>856</v>
      </c>
      <c r="UU103" s="5">
        <v>0</v>
      </c>
      <c r="UV103" s="5">
        <v>0</v>
      </c>
      <c r="UW103" s="5">
        <v>1</v>
      </c>
      <c r="UX103" s="5">
        <v>38</v>
      </c>
      <c r="UY103" s="5">
        <v>0</v>
      </c>
      <c r="UZ103" s="5">
        <v>0</v>
      </c>
      <c r="VA103" s="5">
        <v>0</v>
      </c>
      <c r="VB103" s="5">
        <v>0</v>
      </c>
      <c r="VC103" s="5">
        <v>0</v>
      </c>
      <c r="VD103" s="5">
        <v>0</v>
      </c>
      <c r="VE103" s="5">
        <v>0</v>
      </c>
      <c r="VF103" s="5">
        <v>0</v>
      </c>
      <c r="VG103" s="5">
        <v>258731</v>
      </c>
      <c r="VH103" s="5">
        <v>273478</v>
      </c>
      <c r="VI103" s="5">
        <v>288529</v>
      </c>
      <c r="VJ103" s="5">
        <v>293575</v>
      </c>
      <c r="VK103" s="5">
        <v>272050</v>
      </c>
      <c r="VL103" s="5">
        <v>265396</v>
      </c>
      <c r="VM103" s="5">
        <v>226777</v>
      </c>
      <c r="VN103" s="5">
        <v>227260</v>
      </c>
      <c r="VO103" s="5">
        <v>187933</v>
      </c>
      <c r="VP103" s="5">
        <v>168817</v>
      </c>
      <c r="VQ103" s="5">
        <v>163105</v>
      </c>
      <c r="VR103" s="5">
        <v>135165</v>
      </c>
      <c r="VS103" s="5">
        <v>129269</v>
      </c>
      <c r="VT103" s="5">
        <v>125388</v>
      </c>
      <c r="VU103" s="5">
        <v>120038</v>
      </c>
      <c r="VV103" s="5">
        <v>117384</v>
      </c>
      <c r="VW103" s="5">
        <v>182013</v>
      </c>
      <c r="VX103" s="5">
        <v>95429</v>
      </c>
      <c r="VY103" s="5">
        <v>92784</v>
      </c>
      <c r="VZ103" s="5">
        <v>91024</v>
      </c>
      <c r="WA103" s="5">
        <v>92965</v>
      </c>
      <c r="WB103" s="5">
        <v>80727</v>
      </c>
      <c r="WC103" s="5">
        <v>73138</v>
      </c>
      <c r="WD103" s="5">
        <v>72741</v>
      </c>
      <c r="WE103" s="5">
        <v>69768</v>
      </c>
      <c r="WF103" s="5">
        <v>65747</v>
      </c>
      <c r="WG103" s="5">
        <v>97538</v>
      </c>
      <c r="WH103" s="5">
        <v>45631</v>
      </c>
      <c r="WI103" s="5">
        <v>46582</v>
      </c>
      <c r="WJ103" s="5">
        <v>37900</v>
      </c>
      <c r="WK103" s="5">
        <v>35138</v>
      </c>
      <c r="WL103" s="5">
        <v>33635</v>
      </c>
      <c r="WM103" s="5">
        <v>912</v>
      </c>
      <c r="WN103" s="5">
        <v>1032</v>
      </c>
      <c r="WO103" s="5">
        <v>956</v>
      </c>
      <c r="WP103" s="5">
        <v>1135</v>
      </c>
      <c r="WQ103" s="5">
        <v>1263</v>
      </c>
      <c r="WR103" s="5">
        <v>1536</v>
      </c>
      <c r="WS103" s="5">
        <v>2173</v>
      </c>
      <c r="WT103" s="5">
        <v>1268</v>
      </c>
      <c r="WU103" s="5">
        <v>1458</v>
      </c>
      <c r="WV103" s="5">
        <v>811</v>
      </c>
      <c r="WW103" s="5">
        <v>1100</v>
      </c>
      <c r="WX103" s="5">
        <v>709</v>
      </c>
      <c r="WY103" s="5">
        <v>823</v>
      </c>
      <c r="WZ103" s="5">
        <v>1410</v>
      </c>
      <c r="XA103" s="5">
        <v>1368</v>
      </c>
      <c r="XB103" s="5">
        <v>2114</v>
      </c>
      <c r="XC103" s="5">
        <v>2528</v>
      </c>
      <c r="XD103" s="5">
        <v>2491</v>
      </c>
      <c r="XE103" s="5">
        <v>2472</v>
      </c>
      <c r="XF103" s="5">
        <v>2934</v>
      </c>
      <c r="XG103" s="5">
        <v>2079</v>
      </c>
      <c r="XH103" s="5">
        <v>1151</v>
      </c>
      <c r="XI103" s="5">
        <v>1384</v>
      </c>
      <c r="XJ103" s="5">
        <v>1241</v>
      </c>
      <c r="XK103" s="5">
        <v>1322</v>
      </c>
      <c r="XL103" s="5">
        <v>1872</v>
      </c>
      <c r="XM103" s="5">
        <v>1722</v>
      </c>
      <c r="XN103" s="5">
        <v>970</v>
      </c>
      <c r="XO103" s="5">
        <v>871</v>
      </c>
      <c r="XP103" s="5">
        <v>1230</v>
      </c>
      <c r="XQ103" s="5">
        <v>761</v>
      </c>
      <c r="XR103" s="5">
        <v>932</v>
      </c>
      <c r="XS103" s="2">
        <v>11804</v>
      </c>
      <c r="XT103" s="3" t="s">
        <v>222</v>
      </c>
      <c r="XU103" s="3" t="s">
        <v>222</v>
      </c>
      <c r="XV103" s="3" t="s">
        <v>222</v>
      </c>
      <c r="XW103" s="3" t="s">
        <v>221</v>
      </c>
      <c r="XX103" s="3" t="s">
        <v>222</v>
      </c>
      <c r="XY103" s="3" t="s">
        <v>222</v>
      </c>
      <c r="XZ103" s="3" t="s">
        <v>261</v>
      </c>
    </row>
    <row r="104" spans="1:650" x14ac:dyDescent="0.3">
      <c r="A104" s="1" t="s">
        <v>102</v>
      </c>
      <c r="B104" s="2">
        <v>4061329</v>
      </c>
      <c r="C104" s="5" t="s">
        <v>220</v>
      </c>
      <c r="D104" s="5">
        <v>0</v>
      </c>
      <c r="E104" s="5">
        <v>0</v>
      </c>
      <c r="F104" s="5">
        <v>0</v>
      </c>
      <c r="G104" s="5">
        <v>0</v>
      </c>
      <c r="H104" s="5">
        <v>0</v>
      </c>
      <c r="I104" s="5">
        <v>0</v>
      </c>
      <c r="J104" s="5">
        <v>0</v>
      </c>
      <c r="K104" s="5">
        <v>0</v>
      </c>
      <c r="L104" s="5">
        <v>0</v>
      </c>
      <c r="M104" s="5">
        <v>0</v>
      </c>
      <c r="N104" s="5">
        <v>0</v>
      </c>
      <c r="O104" s="5">
        <v>0</v>
      </c>
      <c r="P104" s="5">
        <v>0</v>
      </c>
      <c r="Q104" s="5">
        <v>0</v>
      </c>
      <c r="R104" s="5">
        <v>0</v>
      </c>
      <c r="S104" s="5">
        <v>0</v>
      </c>
      <c r="T104" s="5">
        <v>0</v>
      </c>
      <c r="U104" s="5">
        <v>0</v>
      </c>
      <c r="V104" s="5">
        <v>0</v>
      </c>
      <c r="W104" s="5">
        <v>0</v>
      </c>
      <c r="X104" s="5">
        <v>0</v>
      </c>
      <c r="Y104" s="5">
        <v>0</v>
      </c>
      <c r="Z104" s="5">
        <v>0</v>
      </c>
      <c r="AA104" s="5">
        <v>0</v>
      </c>
      <c r="AB104" s="5">
        <v>0</v>
      </c>
      <c r="AC104" s="5" t="s">
        <v>220</v>
      </c>
      <c r="AD104" s="5" t="s">
        <v>220</v>
      </c>
      <c r="AE104" s="5" t="s">
        <v>220</v>
      </c>
      <c r="AF104" s="5" t="s">
        <v>220</v>
      </c>
      <c r="AG104" s="5" t="s">
        <v>220</v>
      </c>
      <c r="AH104" s="5" t="s">
        <v>220</v>
      </c>
      <c r="AI104" s="5" t="s">
        <v>220</v>
      </c>
      <c r="AJ104" s="5">
        <v>7337</v>
      </c>
      <c r="AK104" s="5">
        <v>9011</v>
      </c>
      <c r="AL104" s="5">
        <v>8208</v>
      </c>
      <c r="AM104" s="5">
        <v>4930</v>
      </c>
      <c r="AN104" s="5">
        <v>7231</v>
      </c>
      <c r="AO104" s="5">
        <v>11457</v>
      </c>
      <c r="AP104" s="5">
        <v>8566</v>
      </c>
      <c r="AQ104" s="5">
        <v>10331</v>
      </c>
      <c r="AR104" s="5">
        <v>5071</v>
      </c>
      <c r="AS104" s="5">
        <v>3518</v>
      </c>
      <c r="AT104" s="5">
        <v>3883</v>
      </c>
      <c r="AU104" s="5">
        <v>2562</v>
      </c>
      <c r="AV104" s="5">
        <v>1381</v>
      </c>
      <c r="AW104" s="5">
        <v>2804</v>
      </c>
      <c r="AX104" s="5">
        <v>3018</v>
      </c>
      <c r="AY104" s="5">
        <v>4622</v>
      </c>
      <c r="AZ104" s="5">
        <v>1843</v>
      </c>
      <c r="BA104" s="5">
        <v>2682</v>
      </c>
      <c r="BB104" s="5">
        <v>20443</v>
      </c>
      <c r="BC104" s="5">
        <v>3680</v>
      </c>
      <c r="BD104" s="5">
        <v>58100</v>
      </c>
      <c r="BE104" s="5">
        <v>723</v>
      </c>
      <c r="BF104" s="5">
        <v>1545</v>
      </c>
      <c r="BG104" s="5">
        <v>448</v>
      </c>
      <c r="BH104" s="5">
        <v>2123</v>
      </c>
      <c r="BI104" s="5" t="s">
        <v>220</v>
      </c>
      <c r="BJ104" s="5" t="s">
        <v>220</v>
      </c>
      <c r="BK104" s="5" t="s">
        <v>220</v>
      </c>
      <c r="BL104" s="5" t="s">
        <v>220</v>
      </c>
      <c r="BM104" s="5" t="s">
        <v>220</v>
      </c>
      <c r="BN104" s="5" t="s">
        <v>220</v>
      </c>
      <c r="BO104" s="5" t="s">
        <v>220</v>
      </c>
      <c r="BP104" s="5">
        <v>3939</v>
      </c>
      <c r="BQ104" s="5">
        <v>2744</v>
      </c>
      <c r="BR104" s="5">
        <v>1940</v>
      </c>
      <c r="BS104" s="5">
        <v>2978</v>
      </c>
      <c r="BT104" s="5">
        <v>1803</v>
      </c>
      <c r="BU104" s="5">
        <v>3524</v>
      </c>
      <c r="BV104" s="5">
        <v>5616</v>
      </c>
      <c r="BW104" s="5">
        <v>2283</v>
      </c>
      <c r="BX104" s="5">
        <v>1538</v>
      </c>
      <c r="BY104" s="5">
        <v>2732</v>
      </c>
      <c r="BZ104" s="5">
        <v>5580</v>
      </c>
      <c r="CA104" s="5">
        <v>4202</v>
      </c>
      <c r="CB104" s="5">
        <v>64905</v>
      </c>
      <c r="CC104" s="5">
        <v>2965</v>
      </c>
      <c r="CD104" s="5">
        <v>4396</v>
      </c>
      <c r="CE104" s="5">
        <v>3388</v>
      </c>
      <c r="CF104" s="5">
        <v>3124</v>
      </c>
      <c r="CG104" s="5">
        <v>7254</v>
      </c>
      <c r="CH104" s="5">
        <v>2524</v>
      </c>
      <c r="CI104" s="5">
        <v>1940</v>
      </c>
      <c r="CJ104" s="5">
        <v>4805</v>
      </c>
      <c r="CK104" s="5">
        <v>4257</v>
      </c>
      <c r="CL104" s="5">
        <v>19744</v>
      </c>
      <c r="CM104" s="5">
        <v>7345</v>
      </c>
      <c r="CN104" s="5">
        <v>5327</v>
      </c>
      <c r="CO104" s="5" t="s">
        <v>220</v>
      </c>
      <c r="CP104" s="5" t="s">
        <v>220</v>
      </c>
      <c r="CQ104" s="5" t="s">
        <v>220</v>
      </c>
      <c r="CR104" s="5" t="s">
        <v>220</v>
      </c>
      <c r="CS104" s="5" t="s">
        <v>220</v>
      </c>
      <c r="CT104" s="5" t="s">
        <v>220</v>
      </c>
      <c r="CU104" s="5" t="s">
        <v>220</v>
      </c>
      <c r="CV104" s="5">
        <v>39145</v>
      </c>
      <c r="CW104" s="5">
        <v>34085</v>
      </c>
      <c r="CX104" s="5">
        <v>27226</v>
      </c>
      <c r="CY104" s="5">
        <v>23430</v>
      </c>
      <c r="CZ104" s="5">
        <v>34695</v>
      </c>
      <c r="DA104" s="5">
        <v>33974</v>
      </c>
      <c r="DB104" s="5">
        <v>29657</v>
      </c>
      <c r="DC104" s="5">
        <v>18019</v>
      </c>
      <c r="DD104" s="5">
        <v>19087</v>
      </c>
      <c r="DE104" s="5">
        <v>28678</v>
      </c>
      <c r="DF104" s="5">
        <v>28628</v>
      </c>
      <c r="DG104" s="5">
        <v>22448</v>
      </c>
      <c r="DH104" s="5">
        <v>20045</v>
      </c>
      <c r="DI104" s="5">
        <v>15826</v>
      </c>
      <c r="DJ104" s="5">
        <v>13999</v>
      </c>
      <c r="DK104" s="5">
        <v>21812</v>
      </c>
      <c r="DL104" s="5">
        <v>12615</v>
      </c>
      <c r="DM104" s="5">
        <v>10244</v>
      </c>
      <c r="DN104" s="5">
        <v>12762</v>
      </c>
      <c r="DO104" s="5">
        <v>4562</v>
      </c>
      <c r="DP104" s="5">
        <v>8839</v>
      </c>
      <c r="DQ104" s="5">
        <v>8032</v>
      </c>
      <c r="DR104" s="5">
        <v>8838</v>
      </c>
      <c r="DS104" s="5">
        <v>7786</v>
      </c>
      <c r="DT104" s="5">
        <v>11891</v>
      </c>
      <c r="DU104" s="5" t="s">
        <v>220</v>
      </c>
      <c r="DV104" s="5" t="s">
        <v>220</v>
      </c>
      <c r="DW104" s="5" t="s">
        <v>220</v>
      </c>
      <c r="DX104" s="5" t="s">
        <v>220</v>
      </c>
      <c r="DY104" s="5" t="s">
        <v>220</v>
      </c>
      <c r="DZ104" s="5" t="s">
        <v>220</v>
      </c>
      <c r="EA104" s="5" t="s">
        <v>220</v>
      </c>
      <c r="EB104" s="5">
        <v>5215</v>
      </c>
      <c r="EC104" s="5">
        <v>2222</v>
      </c>
      <c r="ED104" s="5">
        <v>697</v>
      </c>
      <c r="EE104" s="5">
        <v>1931</v>
      </c>
      <c r="EF104" s="5">
        <v>5904</v>
      </c>
      <c r="EG104" s="5">
        <v>9018</v>
      </c>
      <c r="EH104" s="5">
        <v>4437</v>
      </c>
      <c r="EI104" s="5">
        <v>5806</v>
      </c>
      <c r="EJ104" s="5">
        <v>2727</v>
      </c>
      <c r="EK104" s="5">
        <v>2549</v>
      </c>
      <c r="EL104" s="5">
        <v>2001</v>
      </c>
      <c r="EM104" s="5">
        <v>1084</v>
      </c>
      <c r="EN104" s="5">
        <v>2178</v>
      </c>
      <c r="EO104" s="5">
        <v>3347</v>
      </c>
      <c r="EP104" s="5">
        <v>4811</v>
      </c>
      <c r="EQ104" s="5">
        <v>6147</v>
      </c>
      <c r="ER104" s="5">
        <v>4859</v>
      </c>
      <c r="ES104" s="5">
        <v>2333</v>
      </c>
      <c r="ET104" s="5">
        <v>4280</v>
      </c>
      <c r="EU104" s="5">
        <v>1660</v>
      </c>
      <c r="EV104" s="5">
        <v>1416</v>
      </c>
      <c r="EW104" s="5">
        <v>2338</v>
      </c>
      <c r="EX104" s="5">
        <v>2691</v>
      </c>
      <c r="EY104" s="5">
        <v>2018</v>
      </c>
      <c r="EZ104" s="5">
        <v>1869</v>
      </c>
      <c r="FA104" s="5" t="s">
        <v>220</v>
      </c>
      <c r="FB104" s="5" t="s">
        <v>220</v>
      </c>
      <c r="FC104" s="5" t="s">
        <v>220</v>
      </c>
      <c r="FD104" s="5" t="s">
        <v>220</v>
      </c>
      <c r="FE104" s="5" t="s">
        <v>220</v>
      </c>
      <c r="FF104" s="5" t="s">
        <v>220</v>
      </c>
      <c r="FG104" s="5" t="s">
        <v>220</v>
      </c>
      <c r="FH104" s="5">
        <v>0</v>
      </c>
      <c r="FI104" s="5">
        <v>0</v>
      </c>
      <c r="FJ104" s="5">
        <v>0</v>
      </c>
      <c r="FK104" s="5">
        <v>0</v>
      </c>
      <c r="FL104" s="5">
        <v>0</v>
      </c>
      <c r="FM104" s="5">
        <v>0</v>
      </c>
      <c r="FN104" s="5">
        <v>0</v>
      </c>
      <c r="FO104" s="5">
        <v>0</v>
      </c>
      <c r="FP104" s="5">
        <v>0</v>
      </c>
      <c r="FQ104" s="5">
        <v>0</v>
      </c>
      <c r="FR104" s="5">
        <v>0</v>
      </c>
      <c r="FS104" s="5">
        <v>0</v>
      </c>
      <c r="FT104" s="5">
        <v>0</v>
      </c>
      <c r="FU104" s="5" t="s">
        <v>220</v>
      </c>
      <c r="FV104" s="5" t="s">
        <v>220</v>
      </c>
      <c r="FW104" s="5" t="s">
        <v>220</v>
      </c>
      <c r="FX104" s="5" t="s">
        <v>220</v>
      </c>
      <c r="FY104" s="5" t="s">
        <v>220</v>
      </c>
      <c r="FZ104" s="5" t="s">
        <v>220</v>
      </c>
      <c r="GA104" s="5" t="s">
        <v>220</v>
      </c>
      <c r="GB104" s="5" t="s">
        <v>220</v>
      </c>
      <c r="GC104" s="5" t="s">
        <v>220</v>
      </c>
      <c r="GD104" s="5" t="s">
        <v>220</v>
      </c>
      <c r="GE104" s="5" t="s">
        <v>220</v>
      </c>
      <c r="GF104" s="5" t="s">
        <v>220</v>
      </c>
      <c r="GG104" s="5" t="s">
        <v>220</v>
      </c>
      <c r="GH104" s="5" t="s">
        <v>220</v>
      </c>
      <c r="GI104" s="5" t="s">
        <v>220</v>
      </c>
      <c r="GJ104" s="5" t="s">
        <v>220</v>
      </c>
      <c r="GK104" s="5" t="s">
        <v>220</v>
      </c>
      <c r="GL104" s="5" t="s">
        <v>220</v>
      </c>
      <c r="GM104" s="5" t="s">
        <v>220</v>
      </c>
      <c r="GN104" s="5">
        <v>55635</v>
      </c>
      <c r="GO104" s="5">
        <v>48062</v>
      </c>
      <c r="GP104" s="5">
        <v>38070</v>
      </c>
      <c r="GQ104" s="5">
        <v>33269</v>
      </c>
      <c r="GR104" s="5">
        <v>49632</v>
      </c>
      <c r="GS104" s="5">
        <v>57973</v>
      </c>
      <c r="GT104" s="5">
        <v>48276</v>
      </c>
      <c r="GU104" s="5">
        <v>36439</v>
      </c>
      <c r="GV104" s="5">
        <v>28424</v>
      </c>
      <c r="GW104" s="5">
        <v>37478</v>
      </c>
      <c r="GX104" s="5">
        <v>40092</v>
      </c>
      <c r="GY104" s="5">
        <v>30295</v>
      </c>
      <c r="GZ104" s="5">
        <v>88509</v>
      </c>
      <c r="HA104" s="5">
        <v>24941</v>
      </c>
      <c r="HB104" s="5">
        <v>26224</v>
      </c>
      <c r="HC104" s="5">
        <v>35969</v>
      </c>
      <c r="HD104" s="5">
        <v>22442</v>
      </c>
      <c r="HE104" s="5">
        <v>22513</v>
      </c>
      <c r="HF104" s="5">
        <v>40009</v>
      </c>
      <c r="HG104" s="5">
        <v>11842</v>
      </c>
      <c r="HH104" s="5">
        <v>73159</v>
      </c>
      <c r="HI104" s="5">
        <v>15350</v>
      </c>
      <c r="HJ104" s="5">
        <v>32818</v>
      </c>
      <c r="HK104" s="5">
        <v>17597</v>
      </c>
      <c r="HL104" s="5">
        <v>21209</v>
      </c>
      <c r="HM104" s="5" t="s">
        <v>220</v>
      </c>
      <c r="HN104" s="5" t="s">
        <v>220</v>
      </c>
      <c r="HO104" s="5" t="s">
        <v>220</v>
      </c>
      <c r="HP104" s="5" t="s">
        <v>220</v>
      </c>
      <c r="HQ104" s="5" t="s">
        <v>220</v>
      </c>
      <c r="HR104" s="5" t="s">
        <v>220</v>
      </c>
      <c r="HS104" s="5" t="s">
        <v>220</v>
      </c>
      <c r="HT104" s="5">
        <v>211028</v>
      </c>
      <c r="HU104" s="5">
        <v>176431</v>
      </c>
      <c r="HV104" s="5">
        <v>159328</v>
      </c>
      <c r="HW104" s="5">
        <v>194536</v>
      </c>
      <c r="HX104" s="5">
        <v>267597</v>
      </c>
      <c r="HY104" s="5">
        <v>276043</v>
      </c>
      <c r="HZ104" s="5">
        <v>286626</v>
      </c>
      <c r="IA104" s="5">
        <v>274607</v>
      </c>
      <c r="IB104" s="5">
        <v>212043</v>
      </c>
      <c r="IC104" s="5">
        <v>169597</v>
      </c>
      <c r="ID104" s="5">
        <v>302385</v>
      </c>
      <c r="IE104" s="5">
        <v>216241</v>
      </c>
      <c r="IF104" s="5">
        <v>217017</v>
      </c>
      <c r="IG104" s="5">
        <v>179767</v>
      </c>
      <c r="IH104" s="5">
        <v>131093</v>
      </c>
      <c r="II104" s="5">
        <v>100952</v>
      </c>
      <c r="IJ104" s="5">
        <v>82188</v>
      </c>
      <c r="IK104" s="5">
        <v>95049</v>
      </c>
      <c r="IL104" s="5">
        <v>91512</v>
      </c>
      <c r="IM104" s="5">
        <v>59982</v>
      </c>
      <c r="IN104" s="5">
        <v>56140</v>
      </c>
      <c r="IO104" s="5">
        <v>67582</v>
      </c>
      <c r="IP104" s="5">
        <v>65378</v>
      </c>
      <c r="IQ104" s="5">
        <v>55755</v>
      </c>
      <c r="IR104" s="5">
        <v>52139</v>
      </c>
      <c r="IS104" s="5" t="s">
        <v>220</v>
      </c>
      <c r="IT104" s="5" t="s">
        <v>220</v>
      </c>
      <c r="IU104" s="5" t="s">
        <v>220</v>
      </c>
      <c r="IV104" s="5" t="s">
        <v>220</v>
      </c>
      <c r="IW104" s="5" t="s">
        <v>220</v>
      </c>
      <c r="IX104" s="5" t="s">
        <v>220</v>
      </c>
      <c r="IY104" s="5" t="s">
        <v>220</v>
      </c>
      <c r="IZ104" s="5">
        <v>18525</v>
      </c>
      <c r="JA104" s="5">
        <v>16812</v>
      </c>
      <c r="JB104" s="5">
        <v>14617</v>
      </c>
      <c r="JC104" s="5">
        <v>11522</v>
      </c>
      <c r="JD104" s="5">
        <v>10159</v>
      </c>
      <c r="JE104" s="5">
        <v>12327</v>
      </c>
      <c r="JF104" s="5">
        <v>13606</v>
      </c>
      <c r="JG104" s="5">
        <v>13564</v>
      </c>
      <c r="JH104" s="5">
        <v>19971</v>
      </c>
      <c r="JI104" s="5">
        <v>14589</v>
      </c>
      <c r="JJ104" s="5">
        <v>11480</v>
      </c>
      <c r="JK104" s="5">
        <v>17638</v>
      </c>
      <c r="JL104" s="5">
        <v>9621</v>
      </c>
      <c r="JM104" s="5">
        <v>9164</v>
      </c>
      <c r="JN104" s="5">
        <v>10089</v>
      </c>
      <c r="JO104" s="5">
        <v>8619</v>
      </c>
      <c r="JP104" s="5">
        <v>8568</v>
      </c>
      <c r="JQ104" s="5">
        <v>9740</v>
      </c>
      <c r="JR104" s="5">
        <v>9626</v>
      </c>
      <c r="JS104" s="5">
        <v>12249</v>
      </c>
      <c r="JT104" s="5">
        <v>6718</v>
      </c>
      <c r="JU104" s="5">
        <v>7995</v>
      </c>
      <c r="JV104" s="5">
        <v>8525</v>
      </c>
      <c r="JW104" s="5">
        <v>7372</v>
      </c>
      <c r="JX104" s="5">
        <v>6569</v>
      </c>
      <c r="JY104" s="5" t="s">
        <v>220</v>
      </c>
      <c r="JZ104" s="5" t="s">
        <v>220</v>
      </c>
      <c r="KA104" s="5" t="s">
        <v>220</v>
      </c>
      <c r="KB104" s="5" t="s">
        <v>220</v>
      </c>
      <c r="KC104" s="5" t="s">
        <v>220</v>
      </c>
      <c r="KD104" s="5" t="s">
        <v>220</v>
      </c>
      <c r="KE104" s="5" t="s">
        <v>220</v>
      </c>
      <c r="KF104" s="5">
        <v>2025</v>
      </c>
      <c r="KG104" s="5">
        <v>1509</v>
      </c>
      <c r="KH104" s="5">
        <v>1590</v>
      </c>
      <c r="KI104" s="5">
        <v>1324</v>
      </c>
      <c r="KJ104" s="5">
        <v>1885</v>
      </c>
      <c r="KK104" s="5">
        <v>1033</v>
      </c>
      <c r="KL104" s="5">
        <v>741</v>
      </c>
      <c r="KM104" s="5">
        <v>657</v>
      </c>
      <c r="KN104" s="5">
        <v>1003</v>
      </c>
      <c r="KO104" s="5">
        <v>820</v>
      </c>
      <c r="KP104" s="5">
        <v>787</v>
      </c>
      <c r="KQ104" s="5">
        <v>555</v>
      </c>
      <c r="KR104" s="5">
        <v>462</v>
      </c>
      <c r="KS104" s="5">
        <v>530</v>
      </c>
      <c r="KT104" s="5">
        <v>656</v>
      </c>
      <c r="KU104" s="5">
        <v>511</v>
      </c>
      <c r="KV104" s="5">
        <v>691</v>
      </c>
      <c r="KW104" s="5">
        <v>429</v>
      </c>
      <c r="KX104" s="5">
        <v>573</v>
      </c>
      <c r="KY104" s="5">
        <v>422</v>
      </c>
      <c r="KZ104" s="5">
        <v>760</v>
      </c>
      <c r="LA104" s="5">
        <v>717</v>
      </c>
      <c r="LB104" s="5">
        <v>745</v>
      </c>
      <c r="LC104" s="5">
        <v>652</v>
      </c>
      <c r="LD104" s="5">
        <v>573</v>
      </c>
      <c r="LE104" s="5" t="s">
        <v>220</v>
      </c>
      <c r="LF104" s="5" t="s">
        <v>220</v>
      </c>
      <c r="LG104" s="5" t="s">
        <v>220</v>
      </c>
      <c r="LH104" s="5" t="s">
        <v>220</v>
      </c>
      <c r="LI104" s="5" t="s">
        <v>220</v>
      </c>
      <c r="LJ104" s="5" t="s">
        <v>220</v>
      </c>
      <c r="LK104" s="5" t="s">
        <v>220</v>
      </c>
      <c r="LL104" s="5">
        <v>1965</v>
      </c>
      <c r="LM104" s="5">
        <v>871</v>
      </c>
      <c r="LN104" s="5">
        <v>1934</v>
      </c>
      <c r="LO104" s="5">
        <v>1834</v>
      </c>
      <c r="LP104" s="5">
        <v>1742</v>
      </c>
      <c r="LQ104" s="5">
        <v>1737</v>
      </c>
      <c r="LR104" s="5">
        <v>2711</v>
      </c>
      <c r="LS104" s="5">
        <v>1916</v>
      </c>
      <c r="LT104" s="5">
        <v>1594</v>
      </c>
      <c r="LU104" s="5">
        <v>1449</v>
      </c>
      <c r="LV104" s="5">
        <v>1154</v>
      </c>
      <c r="LW104" s="5">
        <v>1522</v>
      </c>
      <c r="LX104" s="5">
        <v>1400</v>
      </c>
      <c r="LY104" s="5">
        <v>1127</v>
      </c>
      <c r="LZ104" s="5">
        <v>1240</v>
      </c>
      <c r="MA104" s="5">
        <v>1085</v>
      </c>
      <c r="MB104" s="5">
        <v>516</v>
      </c>
      <c r="MC104" s="5">
        <v>597</v>
      </c>
      <c r="MD104" s="5">
        <v>610</v>
      </c>
      <c r="ME104" s="5">
        <v>480</v>
      </c>
      <c r="MF104" s="5">
        <v>395</v>
      </c>
      <c r="MG104" s="5">
        <v>203</v>
      </c>
      <c r="MH104" s="5">
        <v>412</v>
      </c>
      <c r="MI104" s="5">
        <v>360</v>
      </c>
      <c r="MJ104" s="5">
        <v>363</v>
      </c>
      <c r="MK104" s="5" t="s">
        <v>220</v>
      </c>
      <c r="ML104" s="5" t="s">
        <v>220</v>
      </c>
      <c r="MM104" s="5" t="s">
        <v>220</v>
      </c>
      <c r="MN104" s="5" t="s">
        <v>220</v>
      </c>
      <c r="MO104" s="5" t="s">
        <v>220</v>
      </c>
      <c r="MP104" s="5" t="s">
        <v>220</v>
      </c>
      <c r="MQ104" s="5" t="s">
        <v>220</v>
      </c>
      <c r="MR104" s="5">
        <v>0</v>
      </c>
      <c r="MS104" s="5">
        <v>0</v>
      </c>
      <c r="MT104" s="5">
        <v>0</v>
      </c>
      <c r="MU104" s="5">
        <v>0</v>
      </c>
      <c r="MV104" s="5">
        <v>0</v>
      </c>
      <c r="MW104" s="5">
        <v>0</v>
      </c>
      <c r="MX104" s="5">
        <v>0</v>
      </c>
      <c r="MY104" s="5">
        <v>0</v>
      </c>
      <c r="MZ104" s="5">
        <v>0</v>
      </c>
      <c r="NA104" s="5">
        <v>0</v>
      </c>
      <c r="NB104" s="5">
        <v>0</v>
      </c>
      <c r="NC104" s="5">
        <v>0</v>
      </c>
      <c r="ND104" s="5">
        <v>0</v>
      </c>
      <c r="NE104" s="5" t="s">
        <v>220</v>
      </c>
      <c r="NF104" s="5" t="s">
        <v>220</v>
      </c>
      <c r="NG104" s="5" t="s">
        <v>220</v>
      </c>
      <c r="NH104" s="5" t="s">
        <v>220</v>
      </c>
      <c r="NI104" s="5" t="s">
        <v>220</v>
      </c>
      <c r="NJ104" s="5" t="s">
        <v>220</v>
      </c>
      <c r="NK104" s="5" t="s">
        <v>220</v>
      </c>
      <c r="NL104" s="5" t="s">
        <v>220</v>
      </c>
      <c r="NM104" s="5" t="s">
        <v>220</v>
      </c>
      <c r="NN104" s="5" t="s">
        <v>220</v>
      </c>
      <c r="NO104" s="5" t="s">
        <v>220</v>
      </c>
      <c r="NP104" s="5" t="s">
        <v>220</v>
      </c>
      <c r="NQ104" s="5" t="s">
        <v>220</v>
      </c>
      <c r="NR104" s="5" t="s">
        <v>220</v>
      </c>
      <c r="NS104" s="5" t="s">
        <v>220</v>
      </c>
      <c r="NT104" s="5" t="s">
        <v>220</v>
      </c>
      <c r="NU104" s="5" t="s">
        <v>220</v>
      </c>
      <c r="NV104" s="5" t="s">
        <v>220</v>
      </c>
      <c r="NW104" s="5" t="s">
        <v>220</v>
      </c>
      <c r="NX104" s="5">
        <v>0</v>
      </c>
      <c r="NY104" s="5">
        <v>0</v>
      </c>
      <c r="NZ104" s="5">
        <v>0</v>
      </c>
      <c r="OA104" s="5">
        <v>0</v>
      </c>
      <c r="OB104" s="5">
        <v>0</v>
      </c>
      <c r="OC104" s="5">
        <v>0</v>
      </c>
      <c r="OD104" s="5">
        <v>0</v>
      </c>
      <c r="OE104" s="5">
        <v>0</v>
      </c>
      <c r="OF104" s="5">
        <v>0</v>
      </c>
      <c r="OG104" s="5">
        <v>0</v>
      </c>
      <c r="OH104" s="5">
        <v>0</v>
      </c>
      <c r="OI104" s="5">
        <v>0</v>
      </c>
      <c r="OJ104" s="5">
        <v>0</v>
      </c>
      <c r="OK104" s="5" t="s">
        <v>220</v>
      </c>
      <c r="OL104" s="5" t="s">
        <v>220</v>
      </c>
      <c r="OM104" s="5" t="s">
        <v>220</v>
      </c>
      <c r="ON104" s="5" t="s">
        <v>220</v>
      </c>
      <c r="OO104" s="5" t="s">
        <v>220</v>
      </c>
      <c r="OP104" s="5" t="s">
        <v>220</v>
      </c>
      <c r="OQ104" s="5" t="s">
        <v>220</v>
      </c>
      <c r="OR104" s="5" t="s">
        <v>220</v>
      </c>
      <c r="OS104" s="5" t="s">
        <v>220</v>
      </c>
      <c r="OT104" s="5" t="s">
        <v>220</v>
      </c>
      <c r="OU104" s="5" t="s">
        <v>220</v>
      </c>
      <c r="OV104" s="5" t="s">
        <v>220</v>
      </c>
      <c r="OW104" s="5" t="s">
        <v>220</v>
      </c>
      <c r="OX104" s="5" t="s">
        <v>220</v>
      </c>
      <c r="OY104" s="5" t="s">
        <v>220</v>
      </c>
      <c r="OZ104" s="5" t="s">
        <v>220</v>
      </c>
      <c r="PA104" s="5" t="s">
        <v>220</v>
      </c>
      <c r="PB104" s="5" t="s">
        <v>220</v>
      </c>
      <c r="PC104" s="5" t="s">
        <v>220</v>
      </c>
      <c r="PD104" s="5">
        <v>3950</v>
      </c>
      <c r="PE104" s="5">
        <v>3980</v>
      </c>
      <c r="PF104" s="5">
        <v>3921</v>
      </c>
      <c r="PG104" s="5">
        <v>3665</v>
      </c>
      <c r="PH104" s="5">
        <v>3947</v>
      </c>
      <c r="PI104" s="5">
        <v>4346</v>
      </c>
      <c r="PJ104" s="5">
        <v>4960</v>
      </c>
      <c r="PK104" s="5">
        <v>4164</v>
      </c>
      <c r="PL104" s="5">
        <v>4217</v>
      </c>
      <c r="PM104" s="5">
        <v>3386</v>
      </c>
      <c r="PN104" s="5">
        <v>3728</v>
      </c>
      <c r="PO104" s="5">
        <v>2781</v>
      </c>
      <c r="PP104" s="5">
        <v>2650</v>
      </c>
      <c r="PQ104" s="5">
        <v>2540</v>
      </c>
      <c r="PR104" s="5">
        <v>2256</v>
      </c>
      <c r="PS104" s="5">
        <v>2223</v>
      </c>
      <c r="PT104" s="5">
        <v>2096</v>
      </c>
      <c r="PU104" s="5">
        <v>2044</v>
      </c>
      <c r="PV104" s="5">
        <v>1826</v>
      </c>
      <c r="PW104" s="5">
        <v>1554</v>
      </c>
      <c r="PX104" s="5">
        <v>2276</v>
      </c>
      <c r="PY104" s="5">
        <v>2394</v>
      </c>
      <c r="PZ104" s="5">
        <v>2548</v>
      </c>
      <c r="QA104" s="5">
        <v>2228</v>
      </c>
      <c r="QB104" s="5">
        <v>2121</v>
      </c>
      <c r="QC104" s="5" t="s">
        <v>220</v>
      </c>
      <c r="QD104" s="5" t="s">
        <v>220</v>
      </c>
      <c r="QE104" s="5" t="s">
        <v>220</v>
      </c>
      <c r="QF104" s="5" t="s">
        <v>220</v>
      </c>
      <c r="QG104" s="5" t="s">
        <v>220</v>
      </c>
      <c r="QH104" s="5" t="s">
        <v>220</v>
      </c>
      <c r="QI104" s="5" t="s">
        <v>220</v>
      </c>
      <c r="QJ104" s="5">
        <v>5823</v>
      </c>
      <c r="QK104" s="5">
        <v>5951</v>
      </c>
      <c r="QL104" s="5">
        <v>4638</v>
      </c>
      <c r="QM104" s="5">
        <v>4509</v>
      </c>
      <c r="QN104" s="5">
        <v>5020</v>
      </c>
      <c r="QO104" s="5">
        <v>4641</v>
      </c>
      <c r="QP104" s="5">
        <v>6798</v>
      </c>
      <c r="QQ104" s="5">
        <v>4367</v>
      </c>
      <c r="QR104" s="5">
        <v>5041</v>
      </c>
      <c r="QS104" s="5">
        <v>3975</v>
      </c>
      <c r="QT104" s="5">
        <v>3334</v>
      </c>
      <c r="QU104" s="5">
        <v>3485</v>
      </c>
      <c r="QV104" s="5">
        <v>2585</v>
      </c>
      <c r="QW104" s="5">
        <v>2697</v>
      </c>
      <c r="QX104" s="5">
        <v>2768</v>
      </c>
      <c r="QY104" s="5">
        <v>2432</v>
      </c>
      <c r="QZ104" s="5">
        <v>2414</v>
      </c>
      <c r="RA104" s="5">
        <v>2604</v>
      </c>
      <c r="RB104" s="5">
        <v>2860</v>
      </c>
      <c r="RC104" s="5">
        <v>2340</v>
      </c>
      <c r="RD104" s="5">
        <v>1484</v>
      </c>
      <c r="RE104" s="5">
        <v>1626</v>
      </c>
      <c r="RF104" s="5">
        <v>1444</v>
      </c>
      <c r="RG104" s="5">
        <v>1461</v>
      </c>
      <c r="RH104" s="5">
        <v>1544</v>
      </c>
      <c r="RI104" s="5" t="s">
        <v>220</v>
      </c>
      <c r="RJ104" s="5" t="s">
        <v>220</v>
      </c>
      <c r="RK104" s="5" t="s">
        <v>220</v>
      </c>
      <c r="RL104" s="5" t="s">
        <v>220</v>
      </c>
      <c r="RM104" s="5" t="s">
        <v>220</v>
      </c>
      <c r="RN104" s="5" t="s">
        <v>220</v>
      </c>
      <c r="RO104" s="5" t="s">
        <v>220</v>
      </c>
      <c r="RP104" s="5">
        <v>6151</v>
      </c>
      <c r="RQ104" s="5">
        <v>6455</v>
      </c>
      <c r="RR104" s="5">
        <v>6327</v>
      </c>
      <c r="RS104" s="5">
        <v>5998</v>
      </c>
      <c r="RT104" s="5">
        <v>6876</v>
      </c>
      <c r="RU104" s="5">
        <v>6727</v>
      </c>
      <c r="RV104" s="5">
        <v>6320</v>
      </c>
      <c r="RW104" s="5">
        <v>4977</v>
      </c>
      <c r="RX104" s="5">
        <v>3717</v>
      </c>
      <c r="RY104" s="5">
        <v>3555</v>
      </c>
      <c r="RZ104" s="5">
        <v>3835</v>
      </c>
      <c r="SA104" s="5">
        <v>3061</v>
      </c>
      <c r="SB104" s="5">
        <v>2776</v>
      </c>
      <c r="SC104" s="5">
        <v>2724</v>
      </c>
      <c r="SD104" s="5">
        <v>2408</v>
      </c>
      <c r="SE104" s="5">
        <v>2372</v>
      </c>
      <c r="SF104" s="5">
        <v>2286</v>
      </c>
      <c r="SG104" s="5">
        <v>2464</v>
      </c>
      <c r="SH104" s="5">
        <v>2451</v>
      </c>
      <c r="SI104" s="5">
        <v>2642</v>
      </c>
      <c r="SJ104" s="5">
        <v>2107</v>
      </c>
      <c r="SK104" s="5">
        <v>2181</v>
      </c>
      <c r="SL104" s="5">
        <v>2129</v>
      </c>
      <c r="SM104" s="5">
        <v>2038</v>
      </c>
      <c r="SN104" s="5">
        <v>1816</v>
      </c>
      <c r="SO104" s="5" t="s">
        <v>220</v>
      </c>
      <c r="SP104" s="5" t="s">
        <v>220</v>
      </c>
      <c r="SQ104" s="5" t="s">
        <v>220</v>
      </c>
      <c r="SR104" s="5" t="s">
        <v>220</v>
      </c>
      <c r="SS104" s="5" t="s">
        <v>220</v>
      </c>
      <c r="ST104" s="5" t="s">
        <v>220</v>
      </c>
      <c r="SU104" s="5" t="s">
        <v>220</v>
      </c>
      <c r="SV104" s="5">
        <v>3080</v>
      </c>
      <c r="SW104" s="5">
        <v>2272</v>
      </c>
      <c r="SX104" s="5">
        <v>3728</v>
      </c>
      <c r="SY104" s="5">
        <v>2182</v>
      </c>
      <c r="SZ104" s="5">
        <v>1340</v>
      </c>
      <c r="TA104" s="5">
        <v>865</v>
      </c>
      <c r="TB104" s="5">
        <v>1744</v>
      </c>
      <c r="TC104" s="5">
        <v>1184</v>
      </c>
      <c r="TD104" s="5">
        <v>237</v>
      </c>
      <c r="TE104" s="5">
        <v>2977</v>
      </c>
      <c r="TF104" s="5">
        <v>5324</v>
      </c>
      <c r="TG104" s="5">
        <v>4397</v>
      </c>
      <c r="TH104" s="5">
        <v>3695</v>
      </c>
      <c r="TI104" s="5">
        <v>3070</v>
      </c>
      <c r="TJ104" s="5">
        <v>3600</v>
      </c>
      <c r="TK104" s="5">
        <v>3372</v>
      </c>
      <c r="TL104" s="5">
        <v>5784</v>
      </c>
      <c r="TM104" s="5">
        <v>5645</v>
      </c>
      <c r="TN104" s="5">
        <v>3229</v>
      </c>
      <c r="TO104" s="5">
        <v>2085</v>
      </c>
      <c r="TP104" s="5">
        <v>2567</v>
      </c>
      <c r="TQ104" s="5">
        <v>3140</v>
      </c>
      <c r="TR104" s="5">
        <v>989</v>
      </c>
      <c r="TS104" s="5">
        <v>673</v>
      </c>
      <c r="TT104" s="5">
        <v>204</v>
      </c>
      <c r="TU104" s="5" t="s">
        <v>220</v>
      </c>
      <c r="TV104" s="5" t="s">
        <v>220</v>
      </c>
      <c r="TW104" s="5" t="s">
        <v>220</v>
      </c>
      <c r="TX104" s="5" t="s">
        <v>220</v>
      </c>
      <c r="TY104" s="5" t="s">
        <v>220</v>
      </c>
      <c r="TZ104" s="5" t="s">
        <v>220</v>
      </c>
      <c r="UA104" s="5" t="s">
        <v>220</v>
      </c>
      <c r="UB104" s="5">
        <v>335</v>
      </c>
      <c r="UC104" s="5">
        <v>50</v>
      </c>
      <c r="UD104" s="5">
        <v>0</v>
      </c>
      <c r="UE104" s="5">
        <v>0</v>
      </c>
      <c r="UF104" s="5">
        <v>0</v>
      </c>
      <c r="UG104" s="5">
        <v>0</v>
      </c>
      <c r="UH104" s="5">
        <v>0</v>
      </c>
      <c r="UI104" s="5">
        <v>0</v>
      </c>
      <c r="UJ104" s="5">
        <v>0</v>
      </c>
      <c r="UK104" s="5">
        <v>0</v>
      </c>
      <c r="UL104" s="5">
        <v>0</v>
      </c>
      <c r="UM104" s="5">
        <v>0</v>
      </c>
      <c r="UN104" s="5">
        <v>0</v>
      </c>
      <c r="UO104" s="5">
        <v>0</v>
      </c>
      <c r="UP104" s="5">
        <v>0</v>
      </c>
      <c r="UQ104" s="5">
        <v>21</v>
      </c>
      <c r="UR104" s="5">
        <v>33</v>
      </c>
      <c r="US104" s="5">
        <v>45</v>
      </c>
      <c r="UT104" s="5">
        <v>57</v>
      </c>
      <c r="UU104" s="5">
        <v>54</v>
      </c>
      <c r="UV104" s="5">
        <v>99</v>
      </c>
      <c r="UW104" s="5">
        <v>95</v>
      </c>
      <c r="UX104" s="5">
        <v>113</v>
      </c>
      <c r="UY104" s="5">
        <v>90</v>
      </c>
      <c r="UZ104" s="5">
        <v>94</v>
      </c>
      <c r="VA104" s="5" t="s">
        <v>220</v>
      </c>
      <c r="VB104" s="5" t="s">
        <v>220</v>
      </c>
      <c r="VC104" s="5" t="s">
        <v>220</v>
      </c>
      <c r="VD104" s="5" t="s">
        <v>220</v>
      </c>
      <c r="VE104" s="5" t="s">
        <v>220</v>
      </c>
      <c r="VF104" s="5" t="s">
        <v>220</v>
      </c>
      <c r="VG104" s="5" t="s">
        <v>220</v>
      </c>
      <c r="VH104" s="5">
        <v>20216</v>
      </c>
      <c r="VI104" s="5">
        <v>17962</v>
      </c>
      <c r="VJ104" s="5">
        <v>17034</v>
      </c>
      <c r="VK104" s="5">
        <v>18725</v>
      </c>
      <c r="VL104" s="5">
        <v>16830</v>
      </c>
      <c r="VM104" s="5">
        <v>13074</v>
      </c>
      <c r="VN104" s="5">
        <v>20180</v>
      </c>
      <c r="VO104" s="5">
        <v>15335</v>
      </c>
      <c r="VP104" s="5">
        <v>14598</v>
      </c>
      <c r="VQ104" s="5">
        <v>14159</v>
      </c>
      <c r="VR104" s="5">
        <v>12623</v>
      </c>
      <c r="VS104" s="5">
        <v>12068</v>
      </c>
      <c r="VT104" s="5">
        <v>10369</v>
      </c>
      <c r="VU104" s="5">
        <v>10200</v>
      </c>
      <c r="VV104" s="5">
        <v>8394</v>
      </c>
      <c r="VW104" s="5">
        <v>9282</v>
      </c>
      <c r="VX104" s="5">
        <v>6537</v>
      </c>
      <c r="VY104" s="5">
        <v>6457</v>
      </c>
      <c r="VZ104" s="5">
        <v>4995</v>
      </c>
      <c r="WA104" s="5">
        <v>7536</v>
      </c>
      <c r="WB104" s="5">
        <v>7923</v>
      </c>
      <c r="WC104" s="5">
        <v>10075</v>
      </c>
      <c r="WD104" s="5">
        <v>9506</v>
      </c>
      <c r="WE104" s="5">
        <v>8886</v>
      </c>
      <c r="WF104" s="5">
        <v>8890</v>
      </c>
      <c r="WG104" s="5" t="s">
        <v>220</v>
      </c>
      <c r="WH104" s="5" t="s">
        <v>220</v>
      </c>
      <c r="WI104" s="5" t="s">
        <v>220</v>
      </c>
      <c r="WJ104" s="5" t="s">
        <v>220</v>
      </c>
      <c r="WK104" s="5" t="s">
        <v>220</v>
      </c>
      <c r="WL104" s="5" t="s">
        <v>220</v>
      </c>
      <c r="WM104" s="5" t="s">
        <v>220</v>
      </c>
      <c r="WN104" s="5">
        <v>199</v>
      </c>
      <c r="WO104" s="5">
        <v>167</v>
      </c>
      <c r="WP104" s="5">
        <v>239</v>
      </c>
      <c r="WQ104" s="5">
        <v>533</v>
      </c>
      <c r="WR104" s="5">
        <v>297</v>
      </c>
      <c r="WS104" s="5">
        <v>291</v>
      </c>
      <c r="WT104" s="5">
        <v>362</v>
      </c>
      <c r="WU104" s="5">
        <v>122</v>
      </c>
      <c r="WV104" s="5">
        <v>289</v>
      </c>
      <c r="WW104" s="5">
        <v>216</v>
      </c>
      <c r="WX104" s="5">
        <v>190</v>
      </c>
      <c r="WY104" s="5">
        <v>191</v>
      </c>
      <c r="WZ104" s="5">
        <v>211</v>
      </c>
      <c r="XA104" s="5">
        <v>204</v>
      </c>
      <c r="XB104" s="5">
        <v>225</v>
      </c>
      <c r="XC104" s="5">
        <v>243</v>
      </c>
      <c r="XD104" s="5">
        <v>194</v>
      </c>
      <c r="XE104" s="5">
        <v>158</v>
      </c>
      <c r="XF104" s="5">
        <v>140</v>
      </c>
      <c r="XG104" s="5">
        <v>128</v>
      </c>
      <c r="XH104" s="5">
        <v>49</v>
      </c>
      <c r="XI104" s="5">
        <v>45</v>
      </c>
      <c r="XJ104" s="5">
        <v>36</v>
      </c>
      <c r="XK104" s="5">
        <v>74</v>
      </c>
      <c r="XL104" s="5">
        <v>69</v>
      </c>
      <c r="XM104" s="5" t="s">
        <v>220</v>
      </c>
      <c r="XN104" s="5" t="s">
        <v>220</v>
      </c>
      <c r="XO104" s="5" t="s">
        <v>220</v>
      </c>
      <c r="XP104" s="5" t="s">
        <v>220</v>
      </c>
      <c r="XQ104" s="5" t="s">
        <v>220</v>
      </c>
      <c r="XR104" s="5" t="s">
        <v>220</v>
      </c>
      <c r="XS104" s="2">
        <v>11843</v>
      </c>
      <c r="XT104" s="3" t="s">
        <v>222</v>
      </c>
      <c r="XU104" s="3" t="s">
        <v>222</v>
      </c>
      <c r="XV104" s="3" t="s">
        <v>222</v>
      </c>
      <c r="XW104" s="3" t="s">
        <v>221</v>
      </c>
      <c r="XX104" s="3" t="s">
        <v>222</v>
      </c>
      <c r="XY104" s="3" t="s">
        <v>222</v>
      </c>
      <c r="XZ104" s="3" t="s">
        <v>267</v>
      </c>
    </row>
    <row r="105" spans="1:650" x14ac:dyDescent="0.3">
      <c r="A105" s="1" t="s">
        <v>103</v>
      </c>
      <c r="B105" s="2">
        <v>4010692</v>
      </c>
      <c r="C105" s="5">
        <v>4468</v>
      </c>
      <c r="D105" s="5">
        <v>2174</v>
      </c>
      <c r="E105" s="5">
        <v>1667</v>
      </c>
      <c r="F105" s="5">
        <v>86</v>
      </c>
      <c r="G105" s="5">
        <v>69</v>
      </c>
      <c r="H105" s="5">
        <v>135</v>
      </c>
      <c r="I105" s="5">
        <v>42</v>
      </c>
      <c r="J105" s="5">
        <v>82</v>
      </c>
      <c r="K105" s="5">
        <v>2557</v>
      </c>
      <c r="L105" s="5">
        <v>219</v>
      </c>
      <c r="M105" s="5">
        <v>269</v>
      </c>
      <c r="N105" s="5">
        <v>458</v>
      </c>
      <c r="O105" s="5">
        <v>350</v>
      </c>
      <c r="P105" s="5">
        <v>824</v>
      </c>
      <c r="Q105" s="5">
        <v>792</v>
      </c>
      <c r="R105" s="5">
        <v>1</v>
      </c>
      <c r="S105" s="5">
        <v>75</v>
      </c>
      <c r="T105" s="5">
        <v>641</v>
      </c>
      <c r="U105" s="5">
        <v>0</v>
      </c>
      <c r="V105" s="5">
        <v>31</v>
      </c>
      <c r="W105" s="5">
        <v>36</v>
      </c>
      <c r="X105" s="5">
        <v>0</v>
      </c>
      <c r="Y105" s="5">
        <v>2944</v>
      </c>
      <c r="Z105" s="5">
        <v>19</v>
      </c>
      <c r="AA105" s="5">
        <v>18</v>
      </c>
      <c r="AB105" s="5">
        <v>0</v>
      </c>
      <c r="AC105" s="5">
        <v>27</v>
      </c>
      <c r="AD105" s="5">
        <v>0</v>
      </c>
      <c r="AE105" s="5">
        <v>0</v>
      </c>
      <c r="AF105" s="5">
        <v>0</v>
      </c>
      <c r="AG105" s="5">
        <v>0</v>
      </c>
      <c r="AH105" s="5">
        <v>0</v>
      </c>
      <c r="AI105" s="5">
        <v>32559</v>
      </c>
      <c r="AJ105" s="5">
        <v>108098</v>
      </c>
      <c r="AK105" s="5">
        <v>8711</v>
      </c>
      <c r="AL105" s="5">
        <v>37842</v>
      </c>
      <c r="AM105" s="5">
        <v>379180</v>
      </c>
      <c r="AN105" s="5">
        <v>81718</v>
      </c>
      <c r="AO105" s="5">
        <v>25870</v>
      </c>
      <c r="AP105" s="5">
        <v>18599</v>
      </c>
      <c r="AQ105" s="5">
        <v>6471</v>
      </c>
      <c r="AR105" s="5">
        <v>141308</v>
      </c>
      <c r="AS105" s="5">
        <v>27775</v>
      </c>
      <c r="AT105" s="5">
        <v>40803</v>
      </c>
      <c r="AU105" s="5">
        <v>14606</v>
      </c>
      <c r="AV105" s="5">
        <v>16418</v>
      </c>
      <c r="AW105" s="5">
        <v>9263</v>
      </c>
      <c r="AX105" s="5">
        <v>4394</v>
      </c>
      <c r="AY105" s="5">
        <v>23256</v>
      </c>
      <c r="AZ105" s="5">
        <v>7095</v>
      </c>
      <c r="BA105" s="5">
        <v>2061</v>
      </c>
      <c r="BB105" s="5">
        <v>5883</v>
      </c>
      <c r="BC105" s="5">
        <v>8118</v>
      </c>
      <c r="BD105" s="5">
        <v>3561</v>
      </c>
      <c r="BE105" s="5">
        <v>6857</v>
      </c>
      <c r="BF105" s="5">
        <v>6618</v>
      </c>
      <c r="BG105" s="5">
        <v>8135</v>
      </c>
      <c r="BH105" s="5">
        <v>884</v>
      </c>
      <c r="BI105" s="5">
        <v>3010</v>
      </c>
      <c r="BJ105" s="5">
        <v>1258</v>
      </c>
      <c r="BK105" s="5">
        <v>7712</v>
      </c>
      <c r="BL105" s="5">
        <v>2478</v>
      </c>
      <c r="BM105" s="5">
        <v>889</v>
      </c>
      <c r="BN105" s="5">
        <v>2147</v>
      </c>
      <c r="BO105" s="5">
        <v>143402</v>
      </c>
      <c r="BP105" s="5">
        <v>10828</v>
      </c>
      <c r="BQ105" s="5">
        <v>13724</v>
      </c>
      <c r="BR105" s="5">
        <v>28765</v>
      </c>
      <c r="BS105" s="5">
        <v>24925</v>
      </c>
      <c r="BT105" s="5">
        <v>34505</v>
      </c>
      <c r="BU105" s="5">
        <v>16428</v>
      </c>
      <c r="BV105" s="5">
        <v>14514</v>
      </c>
      <c r="BW105" s="5">
        <v>15197</v>
      </c>
      <c r="BX105" s="5">
        <v>8514</v>
      </c>
      <c r="BY105" s="5">
        <v>3753</v>
      </c>
      <c r="BZ105" s="5">
        <v>10322</v>
      </c>
      <c r="CA105" s="5">
        <v>8984</v>
      </c>
      <c r="CB105" s="5">
        <v>1556</v>
      </c>
      <c r="CC105" s="5">
        <v>2034</v>
      </c>
      <c r="CD105" s="5">
        <v>3999</v>
      </c>
      <c r="CE105" s="5">
        <v>2388</v>
      </c>
      <c r="CF105" s="5">
        <v>438</v>
      </c>
      <c r="CG105" s="5">
        <v>2137</v>
      </c>
      <c r="CH105" s="5">
        <v>1841</v>
      </c>
      <c r="CI105" s="5">
        <v>347</v>
      </c>
      <c r="CJ105" s="5">
        <v>618</v>
      </c>
      <c r="CK105" s="5">
        <v>2740</v>
      </c>
      <c r="CL105" s="5">
        <v>2041</v>
      </c>
      <c r="CM105" s="5">
        <v>1651</v>
      </c>
      <c r="CN105" s="5">
        <v>2752</v>
      </c>
      <c r="CO105" s="5">
        <v>1724</v>
      </c>
      <c r="CP105" s="5">
        <v>3053</v>
      </c>
      <c r="CQ105" s="5">
        <v>1317</v>
      </c>
      <c r="CR105" s="5">
        <v>1433</v>
      </c>
      <c r="CS105" s="5">
        <v>825</v>
      </c>
      <c r="CT105" s="5">
        <v>540</v>
      </c>
      <c r="CU105" s="5">
        <v>18194</v>
      </c>
      <c r="CV105" s="5">
        <v>22181</v>
      </c>
      <c r="CW105" s="5">
        <v>19816</v>
      </c>
      <c r="CX105" s="5">
        <v>25079</v>
      </c>
      <c r="CY105" s="5">
        <v>34104</v>
      </c>
      <c r="CZ105" s="5">
        <v>40430</v>
      </c>
      <c r="DA105" s="5">
        <v>33419</v>
      </c>
      <c r="DB105" s="5">
        <v>30350</v>
      </c>
      <c r="DC105" s="5">
        <v>14634</v>
      </c>
      <c r="DD105" s="5">
        <v>11994</v>
      </c>
      <c r="DE105" s="5">
        <v>12222</v>
      </c>
      <c r="DF105" s="5">
        <v>15649</v>
      </c>
      <c r="DG105" s="5">
        <v>18256</v>
      </c>
      <c r="DH105" s="5">
        <v>11443</v>
      </c>
      <c r="DI105" s="5">
        <v>6275</v>
      </c>
      <c r="DJ105" s="5">
        <v>5910</v>
      </c>
      <c r="DK105" s="5">
        <v>6546</v>
      </c>
      <c r="DL105" s="5">
        <v>5998</v>
      </c>
      <c r="DM105" s="5">
        <v>5031</v>
      </c>
      <c r="DN105" s="5">
        <v>4948</v>
      </c>
      <c r="DO105" s="5">
        <v>5570</v>
      </c>
      <c r="DP105" s="5">
        <v>5046</v>
      </c>
      <c r="DQ105" s="5">
        <v>5740</v>
      </c>
      <c r="DR105" s="5">
        <v>6349</v>
      </c>
      <c r="DS105" s="5">
        <v>4851</v>
      </c>
      <c r="DT105" s="5">
        <v>6108</v>
      </c>
      <c r="DU105" s="5">
        <v>6459</v>
      </c>
      <c r="DV105" s="5">
        <v>6194</v>
      </c>
      <c r="DW105" s="5">
        <v>3435</v>
      </c>
      <c r="DX105" s="5">
        <v>3307</v>
      </c>
      <c r="DY105" s="5">
        <v>2935</v>
      </c>
      <c r="DZ105" s="5">
        <v>2591</v>
      </c>
      <c r="EA105" s="5">
        <v>4180</v>
      </c>
      <c r="EB105" s="5">
        <v>3469</v>
      </c>
      <c r="EC105" s="5">
        <v>3456</v>
      </c>
      <c r="ED105" s="5">
        <v>3335</v>
      </c>
      <c r="EE105" s="5">
        <v>3432</v>
      </c>
      <c r="EF105" s="5">
        <v>5148</v>
      </c>
      <c r="EG105" s="5">
        <v>2275</v>
      </c>
      <c r="EH105" s="5">
        <v>2771</v>
      </c>
      <c r="EI105" s="5">
        <v>2481</v>
      </c>
      <c r="EJ105" s="5">
        <v>2517</v>
      </c>
      <c r="EK105" s="5">
        <v>1771</v>
      </c>
      <c r="EL105" s="5">
        <v>1836</v>
      </c>
      <c r="EM105" s="5">
        <v>1465</v>
      </c>
      <c r="EN105" s="5">
        <v>2368</v>
      </c>
      <c r="EO105" s="5">
        <v>1303</v>
      </c>
      <c r="EP105" s="5">
        <v>1363</v>
      </c>
      <c r="EQ105" s="5">
        <v>1647</v>
      </c>
      <c r="ER105" s="5">
        <v>603</v>
      </c>
      <c r="ES105" s="5">
        <v>1379</v>
      </c>
      <c r="ET105" s="5">
        <v>1705</v>
      </c>
      <c r="EU105" s="5">
        <v>1209</v>
      </c>
      <c r="EV105" s="5">
        <v>1318</v>
      </c>
      <c r="EW105" s="5">
        <v>2454</v>
      </c>
      <c r="EX105" s="5">
        <v>1135</v>
      </c>
      <c r="EY105" s="5">
        <v>469</v>
      </c>
      <c r="EZ105" s="5">
        <v>1167</v>
      </c>
      <c r="FA105" s="5">
        <v>726</v>
      </c>
      <c r="FB105" s="5">
        <v>616</v>
      </c>
      <c r="FC105" s="5">
        <v>861</v>
      </c>
      <c r="FD105" s="5">
        <v>616</v>
      </c>
      <c r="FE105" s="5">
        <v>685</v>
      </c>
      <c r="FF105" s="5">
        <v>158</v>
      </c>
      <c r="FG105" s="5">
        <v>0</v>
      </c>
      <c r="FH105" s="5">
        <v>0</v>
      </c>
      <c r="FI105" s="5">
        <v>0</v>
      </c>
      <c r="FJ105" s="5">
        <v>0</v>
      </c>
      <c r="FK105" s="5">
        <v>0</v>
      </c>
      <c r="FL105" s="5">
        <v>0</v>
      </c>
      <c r="FM105" s="5">
        <v>0</v>
      </c>
      <c r="FN105" s="5">
        <v>0</v>
      </c>
      <c r="FO105" s="5">
        <v>0</v>
      </c>
      <c r="FP105" s="5">
        <v>0</v>
      </c>
      <c r="FQ105" s="5">
        <v>0</v>
      </c>
      <c r="FR105" s="5">
        <v>0</v>
      </c>
      <c r="FS105" s="5">
        <v>0</v>
      </c>
      <c r="FT105" s="5">
        <v>0</v>
      </c>
      <c r="FU105" s="5" t="s">
        <v>220</v>
      </c>
      <c r="FV105" s="5" t="s">
        <v>220</v>
      </c>
      <c r="FW105" s="5" t="s">
        <v>220</v>
      </c>
      <c r="FX105" s="5" t="s">
        <v>220</v>
      </c>
      <c r="FY105" s="5" t="s">
        <v>220</v>
      </c>
      <c r="FZ105" s="5" t="s">
        <v>220</v>
      </c>
      <c r="GA105" s="5" t="s">
        <v>220</v>
      </c>
      <c r="GB105" s="5" t="s">
        <v>220</v>
      </c>
      <c r="GC105" s="5" t="s">
        <v>220</v>
      </c>
      <c r="GD105" s="5" t="s">
        <v>220</v>
      </c>
      <c r="GE105" s="5" t="s">
        <v>220</v>
      </c>
      <c r="GF105" s="5" t="s">
        <v>220</v>
      </c>
      <c r="GG105" s="5" t="s">
        <v>220</v>
      </c>
      <c r="GH105" s="5" t="s">
        <v>220</v>
      </c>
      <c r="GI105" s="5" t="s">
        <v>220</v>
      </c>
      <c r="GJ105" s="5" t="s">
        <v>220</v>
      </c>
      <c r="GK105" s="5" t="s">
        <v>220</v>
      </c>
      <c r="GL105" s="5" t="s">
        <v>220</v>
      </c>
      <c r="GM105" s="5">
        <v>202804</v>
      </c>
      <c r="GN105" s="5">
        <v>146750</v>
      </c>
      <c r="GO105" s="5">
        <v>47375</v>
      </c>
      <c r="GP105" s="5">
        <v>95107</v>
      </c>
      <c r="GQ105" s="5">
        <v>441710</v>
      </c>
      <c r="GR105" s="5">
        <v>161937</v>
      </c>
      <c r="GS105" s="5">
        <v>78035</v>
      </c>
      <c r="GT105" s="5">
        <v>66315</v>
      </c>
      <c r="GU105" s="5">
        <v>41339</v>
      </c>
      <c r="GV105" s="5">
        <v>164552</v>
      </c>
      <c r="GW105" s="5">
        <v>45791</v>
      </c>
      <c r="GX105" s="5">
        <v>69068</v>
      </c>
      <c r="GY105" s="5">
        <v>43660</v>
      </c>
      <c r="GZ105" s="5">
        <v>32609</v>
      </c>
      <c r="HA105" s="5">
        <v>19666</v>
      </c>
      <c r="HB105" s="5">
        <v>15667</v>
      </c>
      <c r="HC105" s="5">
        <v>33912</v>
      </c>
      <c r="HD105" s="5">
        <v>14775</v>
      </c>
      <c r="HE105" s="5">
        <v>10608</v>
      </c>
      <c r="HF105" s="5">
        <v>14408</v>
      </c>
      <c r="HG105" s="5">
        <v>15281</v>
      </c>
      <c r="HH105" s="5">
        <v>10543</v>
      </c>
      <c r="HI105" s="5">
        <v>20736</v>
      </c>
      <c r="HJ105" s="5">
        <v>16162</v>
      </c>
      <c r="HK105" s="5">
        <v>15125</v>
      </c>
      <c r="HL105" s="5">
        <v>10911</v>
      </c>
      <c r="HM105" s="5">
        <v>11947</v>
      </c>
      <c r="HN105" s="5">
        <v>11121</v>
      </c>
      <c r="HO105" s="5">
        <v>13324</v>
      </c>
      <c r="HP105" s="5">
        <v>7834</v>
      </c>
      <c r="HQ105" s="5">
        <v>5251</v>
      </c>
      <c r="HR105" s="5">
        <v>17519</v>
      </c>
      <c r="HS105" s="5">
        <v>110857</v>
      </c>
      <c r="HT105" s="5">
        <v>105311</v>
      </c>
      <c r="HU105" s="5">
        <v>101036</v>
      </c>
      <c r="HV105" s="5">
        <v>97169</v>
      </c>
      <c r="HW105" s="5">
        <v>103213</v>
      </c>
      <c r="HX105" s="5">
        <v>104758</v>
      </c>
      <c r="HY105" s="5">
        <v>98757</v>
      </c>
      <c r="HZ105" s="5">
        <v>87755</v>
      </c>
      <c r="IA105" s="5">
        <v>78247</v>
      </c>
      <c r="IB105" s="5">
        <v>75529</v>
      </c>
      <c r="IC105" s="5">
        <v>75994</v>
      </c>
      <c r="ID105" s="5">
        <v>83860</v>
      </c>
      <c r="IE105" s="5">
        <v>81019</v>
      </c>
      <c r="IF105" s="5">
        <v>77824</v>
      </c>
      <c r="IG105" s="5">
        <v>74536</v>
      </c>
      <c r="IH105" s="5">
        <v>74824</v>
      </c>
      <c r="II105" s="5">
        <v>70885</v>
      </c>
      <c r="IJ105" s="5">
        <v>64078</v>
      </c>
      <c r="IK105" s="5">
        <v>65141</v>
      </c>
      <c r="IL105" s="5">
        <v>61637</v>
      </c>
      <c r="IM105" s="5">
        <v>59079</v>
      </c>
      <c r="IN105" s="5">
        <v>56470</v>
      </c>
      <c r="IO105" s="5">
        <v>51753</v>
      </c>
      <c r="IP105" s="5">
        <v>50177</v>
      </c>
      <c r="IQ105" s="5">
        <v>47465</v>
      </c>
      <c r="IR105" s="5">
        <v>49405</v>
      </c>
      <c r="IS105" s="5">
        <v>47313</v>
      </c>
      <c r="IT105" s="5">
        <v>43557</v>
      </c>
      <c r="IU105" s="5">
        <v>44072</v>
      </c>
      <c r="IV105" s="5">
        <v>42893</v>
      </c>
      <c r="IW105" s="5">
        <v>44860</v>
      </c>
      <c r="IX105" s="5">
        <v>43849</v>
      </c>
      <c r="IY105" s="5">
        <v>13987</v>
      </c>
      <c r="IZ105" s="5">
        <v>14349</v>
      </c>
      <c r="JA105" s="5">
        <v>14323</v>
      </c>
      <c r="JB105" s="5">
        <v>13392</v>
      </c>
      <c r="JC105" s="5">
        <v>13053</v>
      </c>
      <c r="JD105" s="5">
        <v>10937</v>
      </c>
      <c r="JE105" s="5">
        <v>10558</v>
      </c>
      <c r="JF105" s="5">
        <v>11072</v>
      </c>
      <c r="JG105" s="5">
        <v>9842</v>
      </c>
      <c r="JH105" s="5">
        <v>8895</v>
      </c>
      <c r="JI105" s="5">
        <v>9112</v>
      </c>
      <c r="JJ105" s="5">
        <v>9482</v>
      </c>
      <c r="JK105" s="5">
        <v>8825</v>
      </c>
      <c r="JL105" s="5">
        <v>10914</v>
      </c>
      <c r="JM105" s="5">
        <v>7448</v>
      </c>
      <c r="JN105" s="5">
        <v>7016</v>
      </c>
      <c r="JO105" s="5">
        <v>7598</v>
      </c>
      <c r="JP105" s="5">
        <v>5455</v>
      </c>
      <c r="JQ105" s="5">
        <v>5186</v>
      </c>
      <c r="JR105" s="5">
        <v>5125</v>
      </c>
      <c r="JS105" s="5">
        <v>4344</v>
      </c>
      <c r="JT105" s="5">
        <v>4058</v>
      </c>
      <c r="JU105" s="5">
        <v>5617</v>
      </c>
      <c r="JV105" s="5">
        <v>4483</v>
      </c>
      <c r="JW105" s="5">
        <v>4599</v>
      </c>
      <c r="JX105" s="5">
        <v>6107</v>
      </c>
      <c r="JY105" s="5">
        <v>4740</v>
      </c>
      <c r="JZ105" s="5">
        <v>3609</v>
      </c>
      <c r="KA105" s="5">
        <v>4773</v>
      </c>
      <c r="KB105" s="5">
        <v>4005</v>
      </c>
      <c r="KC105" s="5">
        <v>3884</v>
      </c>
      <c r="KD105" s="5">
        <v>3758</v>
      </c>
      <c r="KE105" s="5">
        <v>32347</v>
      </c>
      <c r="KF105" s="5">
        <v>31664</v>
      </c>
      <c r="KG105" s="5">
        <v>33874</v>
      </c>
      <c r="KH105" s="5">
        <v>32166</v>
      </c>
      <c r="KI105" s="5">
        <v>11582</v>
      </c>
      <c r="KJ105" s="5">
        <v>11564</v>
      </c>
      <c r="KK105" s="5">
        <v>7539</v>
      </c>
      <c r="KL105" s="5">
        <v>6653</v>
      </c>
      <c r="KM105" s="5">
        <v>6233</v>
      </c>
      <c r="KN105" s="5">
        <v>5686</v>
      </c>
      <c r="KO105" s="5">
        <v>6661</v>
      </c>
      <c r="KP105" s="5">
        <v>5950</v>
      </c>
      <c r="KQ105" s="5">
        <v>5640</v>
      </c>
      <c r="KR105" s="5">
        <v>5906</v>
      </c>
      <c r="KS105" s="5">
        <v>5252</v>
      </c>
      <c r="KT105" s="5">
        <v>5300</v>
      </c>
      <c r="KU105" s="5">
        <v>4879</v>
      </c>
      <c r="KV105" s="5">
        <v>4748</v>
      </c>
      <c r="KW105" s="5">
        <v>4252</v>
      </c>
      <c r="KX105" s="5">
        <v>3921</v>
      </c>
      <c r="KY105" s="5">
        <v>3720</v>
      </c>
      <c r="KZ105" s="5">
        <v>3555</v>
      </c>
      <c r="LA105" s="5">
        <v>3290</v>
      </c>
      <c r="LB105" s="5">
        <v>3920</v>
      </c>
      <c r="LC105" s="5">
        <v>3383</v>
      </c>
      <c r="LD105" s="5">
        <v>3005</v>
      </c>
      <c r="LE105" s="5">
        <v>2970</v>
      </c>
      <c r="LF105" s="5">
        <v>1767</v>
      </c>
      <c r="LG105" s="5">
        <v>1692</v>
      </c>
      <c r="LH105" s="5">
        <v>1842</v>
      </c>
      <c r="LI105" s="5">
        <v>1537</v>
      </c>
      <c r="LJ105" s="5">
        <v>1949</v>
      </c>
      <c r="LK105" s="5">
        <v>2512</v>
      </c>
      <c r="LL105" s="5">
        <v>2083</v>
      </c>
      <c r="LM105" s="5">
        <v>2985</v>
      </c>
      <c r="LN105" s="5">
        <v>1851</v>
      </c>
      <c r="LO105" s="5">
        <v>1887</v>
      </c>
      <c r="LP105" s="5">
        <v>2404</v>
      </c>
      <c r="LQ105" s="5">
        <v>3190</v>
      </c>
      <c r="LR105" s="5">
        <v>1485</v>
      </c>
      <c r="LS105" s="5">
        <v>2435</v>
      </c>
      <c r="LT105" s="5">
        <v>3357</v>
      </c>
      <c r="LU105" s="5">
        <v>1065</v>
      </c>
      <c r="LV105" s="5">
        <v>1410</v>
      </c>
      <c r="LW105" s="5">
        <v>1463</v>
      </c>
      <c r="LX105" s="5">
        <v>1549</v>
      </c>
      <c r="LY105" s="5">
        <v>1456</v>
      </c>
      <c r="LZ105" s="5">
        <v>1410</v>
      </c>
      <c r="MA105" s="5">
        <v>1660</v>
      </c>
      <c r="MB105" s="5">
        <v>1532</v>
      </c>
      <c r="MC105" s="5">
        <v>1491</v>
      </c>
      <c r="MD105" s="5">
        <v>1331</v>
      </c>
      <c r="ME105" s="5">
        <v>1480</v>
      </c>
      <c r="MF105" s="5">
        <v>1530</v>
      </c>
      <c r="MG105" s="5">
        <v>1500</v>
      </c>
      <c r="MH105" s="5">
        <v>998</v>
      </c>
      <c r="MI105" s="5">
        <v>943</v>
      </c>
      <c r="MJ105" s="5">
        <v>1225</v>
      </c>
      <c r="MK105" s="5">
        <v>1114</v>
      </c>
      <c r="ML105" s="5">
        <v>1202</v>
      </c>
      <c r="MM105" s="5">
        <v>1165</v>
      </c>
      <c r="MN105" s="5">
        <v>1317</v>
      </c>
      <c r="MO105" s="5">
        <v>1166</v>
      </c>
      <c r="MP105" s="5">
        <v>1292</v>
      </c>
      <c r="MQ105" s="5">
        <v>515</v>
      </c>
      <c r="MR105" s="5">
        <v>545</v>
      </c>
      <c r="MS105" s="5">
        <v>463</v>
      </c>
      <c r="MT105" s="5">
        <v>434</v>
      </c>
      <c r="MU105" s="5">
        <v>386</v>
      </c>
      <c r="MV105" s="5">
        <v>394</v>
      </c>
      <c r="MW105" s="5">
        <v>509</v>
      </c>
      <c r="MX105" s="5">
        <v>453</v>
      </c>
      <c r="MY105" s="5">
        <v>483</v>
      </c>
      <c r="MZ105" s="5">
        <v>507</v>
      </c>
      <c r="NA105" s="5">
        <v>508</v>
      </c>
      <c r="NB105" s="5">
        <v>428</v>
      </c>
      <c r="NC105" s="5">
        <v>391</v>
      </c>
      <c r="ND105" s="5">
        <v>438</v>
      </c>
      <c r="NE105" s="5" t="s">
        <v>220</v>
      </c>
      <c r="NF105" s="5" t="s">
        <v>220</v>
      </c>
      <c r="NG105" s="5" t="s">
        <v>220</v>
      </c>
      <c r="NH105" s="5" t="s">
        <v>220</v>
      </c>
      <c r="NI105" s="5" t="s">
        <v>220</v>
      </c>
      <c r="NJ105" s="5" t="s">
        <v>220</v>
      </c>
      <c r="NK105" s="5" t="s">
        <v>220</v>
      </c>
      <c r="NL105" s="5" t="s">
        <v>220</v>
      </c>
      <c r="NM105" s="5" t="s">
        <v>220</v>
      </c>
      <c r="NN105" s="5" t="s">
        <v>220</v>
      </c>
      <c r="NO105" s="5" t="s">
        <v>220</v>
      </c>
      <c r="NP105" s="5" t="s">
        <v>220</v>
      </c>
      <c r="NQ105" s="5" t="s">
        <v>220</v>
      </c>
      <c r="NR105" s="5" t="s">
        <v>220</v>
      </c>
      <c r="NS105" s="5" t="s">
        <v>220</v>
      </c>
      <c r="NT105" s="5" t="s">
        <v>220</v>
      </c>
      <c r="NU105" s="5" t="s">
        <v>220</v>
      </c>
      <c r="NV105" s="5" t="s">
        <v>220</v>
      </c>
      <c r="NW105" s="5">
        <v>0</v>
      </c>
      <c r="NX105" s="5">
        <v>0</v>
      </c>
      <c r="NY105" s="5">
        <v>0</v>
      </c>
      <c r="NZ105" s="5">
        <v>0</v>
      </c>
      <c r="OA105" s="5">
        <v>0</v>
      </c>
      <c r="OB105" s="5">
        <v>0</v>
      </c>
      <c r="OC105" s="5">
        <v>0</v>
      </c>
      <c r="OD105" s="5">
        <v>0</v>
      </c>
      <c r="OE105" s="5">
        <v>0</v>
      </c>
      <c r="OF105" s="5">
        <v>0</v>
      </c>
      <c r="OG105" s="5">
        <v>0</v>
      </c>
      <c r="OH105" s="5">
        <v>0</v>
      </c>
      <c r="OI105" s="5">
        <v>0</v>
      </c>
      <c r="OJ105" s="5">
        <v>0</v>
      </c>
      <c r="OK105" s="5" t="s">
        <v>220</v>
      </c>
      <c r="OL105" s="5" t="s">
        <v>220</v>
      </c>
      <c r="OM105" s="5" t="s">
        <v>220</v>
      </c>
      <c r="ON105" s="5" t="s">
        <v>220</v>
      </c>
      <c r="OO105" s="5" t="s">
        <v>220</v>
      </c>
      <c r="OP105" s="5" t="s">
        <v>220</v>
      </c>
      <c r="OQ105" s="5" t="s">
        <v>220</v>
      </c>
      <c r="OR105" s="5" t="s">
        <v>220</v>
      </c>
      <c r="OS105" s="5" t="s">
        <v>220</v>
      </c>
      <c r="OT105" s="5" t="s">
        <v>220</v>
      </c>
      <c r="OU105" s="5" t="s">
        <v>220</v>
      </c>
      <c r="OV105" s="5" t="s">
        <v>220</v>
      </c>
      <c r="OW105" s="5" t="s">
        <v>220</v>
      </c>
      <c r="OX105" s="5" t="s">
        <v>220</v>
      </c>
      <c r="OY105" s="5" t="s">
        <v>220</v>
      </c>
      <c r="OZ105" s="5" t="s">
        <v>220</v>
      </c>
      <c r="PA105" s="5" t="s">
        <v>220</v>
      </c>
      <c r="PB105" s="5" t="s">
        <v>220</v>
      </c>
      <c r="PC105" s="5">
        <v>10093</v>
      </c>
      <c r="PD105" s="5">
        <v>9585</v>
      </c>
      <c r="PE105" s="5">
        <v>9232</v>
      </c>
      <c r="PF105" s="5">
        <v>9143</v>
      </c>
      <c r="PG105" s="5">
        <v>9368</v>
      </c>
      <c r="PH105" s="5">
        <v>9493</v>
      </c>
      <c r="PI105" s="5">
        <v>9222</v>
      </c>
      <c r="PJ105" s="5">
        <v>7717</v>
      </c>
      <c r="PK105" s="5">
        <v>6811</v>
      </c>
      <c r="PL105" s="5">
        <v>6329</v>
      </c>
      <c r="PM105" s="5">
        <v>6887</v>
      </c>
      <c r="PN105" s="5">
        <v>7000</v>
      </c>
      <c r="PO105" s="5">
        <v>7143</v>
      </c>
      <c r="PP105" s="5">
        <v>6702</v>
      </c>
      <c r="PQ105" s="5">
        <v>6210</v>
      </c>
      <c r="PR105" s="5">
        <v>5916</v>
      </c>
      <c r="PS105" s="5">
        <v>5369</v>
      </c>
      <c r="PT105" s="5">
        <v>4976</v>
      </c>
      <c r="PU105" s="5">
        <v>5113</v>
      </c>
      <c r="PV105" s="5">
        <v>4767</v>
      </c>
      <c r="PW105" s="5">
        <v>4520</v>
      </c>
      <c r="PX105" s="5">
        <v>4178</v>
      </c>
      <c r="PY105" s="5">
        <v>3965</v>
      </c>
      <c r="PZ105" s="5">
        <v>4082</v>
      </c>
      <c r="QA105" s="5">
        <v>3940</v>
      </c>
      <c r="QB105" s="5">
        <v>3617</v>
      </c>
      <c r="QC105" s="5">
        <v>3546</v>
      </c>
      <c r="QD105" s="5">
        <v>3577</v>
      </c>
      <c r="QE105" s="5">
        <v>3629</v>
      </c>
      <c r="QF105" s="5">
        <v>3418</v>
      </c>
      <c r="QG105" s="5">
        <v>3517</v>
      </c>
      <c r="QH105" s="5">
        <v>3627</v>
      </c>
      <c r="QI105" s="5">
        <v>6406</v>
      </c>
      <c r="QJ105" s="5">
        <v>6714</v>
      </c>
      <c r="QK105" s="5">
        <v>6123</v>
      </c>
      <c r="QL105" s="5">
        <v>6475</v>
      </c>
      <c r="QM105" s="5">
        <v>6379</v>
      </c>
      <c r="QN105" s="5">
        <v>5947</v>
      </c>
      <c r="QO105" s="5">
        <v>6359</v>
      </c>
      <c r="QP105" s="5">
        <v>5443</v>
      </c>
      <c r="QQ105" s="5">
        <v>4897</v>
      </c>
      <c r="QR105" s="5">
        <v>4309</v>
      </c>
      <c r="QS105" s="5">
        <v>3660</v>
      </c>
      <c r="QT105" s="5">
        <v>4293</v>
      </c>
      <c r="QU105" s="5">
        <v>4172</v>
      </c>
      <c r="QV105" s="5">
        <v>4105</v>
      </c>
      <c r="QW105" s="5">
        <v>4352</v>
      </c>
      <c r="QX105" s="5">
        <v>3830</v>
      </c>
      <c r="QY105" s="5">
        <v>3375</v>
      </c>
      <c r="QZ105" s="5">
        <v>3138</v>
      </c>
      <c r="RA105" s="5">
        <v>3453</v>
      </c>
      <c r="RB105" s="5">
        <v>3261</v>
      </c>
      <c r="RC105" s="5">
        <v>3172</v>
      </c>
      <c r="RD105" s="5">
        <v>2897</v>
      </c>
      <c r="RE105" s="5">
        <v>2744</v>
      </c>
      <c r="RF105" s="5">
        <v>2741</v>
      </c>
      <c r="RG105" s="5">
        <v>2862</v>
      </c>
      <c r="RH105" s="5">
        <v>2566</v>
      </c>
      <c r="RI105" s="5">
        <v>2539</v>
      </c>
      <c r="RJ105" s="5">
        <v>2631</v>
      </c>
      <c r="RK105" s="5">
        <v>2666</v>
      </c>
      <c r="RL105" s="5">
        <v>2677</v>
      </c>
      <c r="RM105" s="5">
        <v>2521</v>
      </c>
      <c r="RN105" s="5">
        <v>2751</v>
      </c>
      <c r="RO105" s="5">
        <v>4020</v>
      </c>
      <c r="RP105" s="5">
        <v>4682</v>
      </c>
      <c r="RQ105" s="5">
        <v>4558</v>
      </c>
      <c r="RR105" s="5">
        <v>4897</v>
      </c>
      <c r="RS105" s="5">
        <v>4147</v>
      </c>
      <c r="RT105" s="5">
        <v>4111</v>
      </c>
      <c r="RU105" s="5">
        <v>3900</v>
      </c>
      <c r="RV105" s="5">
        <v>3413</v>
      </c>
      <c r="RW105" s="5">
        <v>3623</v>
      </c>
      <c r="RX105" s="5">
        <v>3387</v>
      </c>
      <c r="RY105" s="5">
        <v>3700</v>
      </c>
      <c r="RZ105" s="5">
        <v>3840</v>
      </c>
      <c r="SA105" s="5">
        <v>4038</v>
      </c>
      <c r="SB105" s="5">
        <v>3901</v>
      </c>
      <c r="SC105" s="5">
        <v>3952</v>
      </c>
      <c r="SD105" s="5">
        <v>4055</v>
      </c>
      <c r="SE105" s="5">
        <v>3775</v>
      </c>
      <c r="SF105" s="5">
        <v>3577</v>
      </c>
      <c r="SG105" s="5">
        <v>3871</v>
      </c>
      <c r="SH105" s="5">
        <v>3666</v>
      </c>
      <c r="SI105" s="5">
        <v>3678</v>
      </c>
      <c r="SJ105" s="5">
        <v>3418</v>
      </c>
      <c r="SK105" s="5">
        <v>3399</v>
      </c>
      <c r="SL105" s="5">
        <v>3597</v>
      </c>
      <c r="SM105" s="5">
        <v>3625</v>
      </c>
      <c r="SN105" s="5">
        <v>3753</v>
      </c>
      <c r="SO105" s="5">
        <v>3665</v>
      </c>
      <c r="SP105" s="5">
        <v>3572</v>
      </c>
      <c r="SQ105" s="5">
        <v>3074</v>
      </c>
      <c r="SR105" s="5">
        <v>3493</v>
      </c>
      <c r="SS105" s="5">
        <v>3585</v>
      </c>
      <c r="ST105" s="5">
        <v>3446</v>
      </c>
      <c r="SU105" s="5">
        <v>300</v>
      </c>
      <c r="SV105" s="5">
        <v>219</v>
      </c>
      <c r="SW105" s="5">
        <v>245</v>
      </c>
      <c r="SX105" s="5">
        <v>256</v>
      </c>
      <c r="SY105" s="5">
        <v>253</v>
      </c>
      <c r="SZ105" s="5">
        <v>261</v>
      </c>
      <c r="TA105" s="5">
        <v>255</v>
      </c>
      <c r="TB105" s="5">
        <v>208</v>
      </c>
      <c r="TC105" s="5">
        <v>406</v>
      </c>
      <c r="TD105" s="5">
        <v>370</v>
      </c>
      <c r="TE105" s="5">
        <v>334</v>
      </c>
      <c r="TF105" s="5">
        <v>226</v>
      </c>
      <c r="TG105" s="5">
        <v>160</v>
      </c>
      <c r="TH105" s="5">
        <v>159</v>
      </c>
      <c r="TI105" s="5">
        <v>168</v>
      </c>
      <c r="TJ105" s="5">
        <v>157</v>
      </c>
      <c r="TK105" s="5">
        <v>126</v>
      </c>
      <c r="TL105" s="5">
        <v>128</v>
      </c>
      <c r="TM105" s="5">
        <v>161</v>
      </c>
      <c r="TN105" s="5">
        <v>159</v>
      </c>
      <c r="TO105" s="5">
        <v>142</v>
      </c>
      <c r="TP105" s="5">
        <v>130</v>
      </c>
      <c r="TQ105" s="5">
        <v>121</v>
      </c>
      <c r="TR105" s="5">
        <v>116</v>
      </c>
      <c r="TS105" s="5">
        <v>119</v>
      </c>
      <c r="TT105" s="5">
        <v>100</v>
      </c>
      <c r="TU105" s="5">
        <v>109</v>
      </c>
      <c r="TV105" s="5">
        <v>134</v>
      </c>
      <c r="TW105" s="5">
        <v>131</v>
      </c>
      <c r="TX105" s="5">
        <v>179</v>
      </c>
      <c r="TY105" s="5">
        <v>200</v>
      </c>
      <c r="TZ105" s="5">
        <v>232</v>
      </c>
      <c r="UA105" s="5">
        <v>123</v>
      </c>
      <c r="UB105" s="5">
        <v>101</v>
      </c>
      <c r="UC105" s="5">
        <v>111</v>
      </c>
      <c r="UD105" s="5">
        <v>107</v>
      </c>
      <c r="UE105" s="5">
        <v>154</v>
      </c>
      <c r="UF105" s="5">
        <v>166</v>
      </c>
      <c r="UG105" s="5">
        <v>139</v>
      </c>
      <c r="UH105" s="5">
        <v>188</v>
      </c>
      <c r="UI105" s="5">
        <v>217</v>
      </c>
      <c r="UJ105" s="5">
        <v>138</v>
      </c>
      <c r="UK105" s="5">
        <v>273</v>
      </c>
      <c r="UL105" s="5">
        <v>314</v>
      </c>
      <c r="UM105" s="5">
        <v>299</v>
      </c>
      <c r="UN105" s="5">
        <v>351</v>
      </c>
      <c r="UO105" s="5">
        <v>321</v>
      </c>
      <c r="UP105" s="5">
        <v>381</v>
      </c>
      <c r="UQ105" s="5">
        <v>385</v>
      </c>
      <c r="UR105" s="5">
        <v>485</v>
      </c>
      <c r="US105" s="5">
        <v>451</v>
      </c>
      <c r="UT105" s="5">
        <v>442</v>
      </c>
      <c r="UU105" s="5">
        <v>433</v>
      </c>
      <c r="UV105" s="5">
        <v>346</v>
      </c>
      <c r="UW105" s="5">
        <v>397</v>
      </c>
      <c r="UX105" s="5">
        <v>562</v>
      </c>
      <c r="UY105" s="5">
        <v>744</v>
      </c>
      <c r="UZ105" s="5">
        <v>943</v>
      </c>
      <c r="VA105" s="5">
        <v>1036</v>
      </c>
      <c r="VB105" s="5">
        <v>866</v>
      </c>
      <c r="VC105" s="5">
        <v>767</v>
      </c>
      <c r="VD105" s="5">
        <v>731</v>
      </c>
      <c r="VE105" s="5">
        <v>807</v>
      </c>
      <c r="VF105" s="5">
        <v>714</v>
      </c>
      <c r="VG105" s="5">
        <v>29292</v>
      </c>
      <c r="VH105" s="5">
        <v>26831</v>
      </c>
      <c r="VI105" s="5">
        <v>26086</v>
      </c>
      <c r="VJ105" s="5">
        <v>24271</v>
      </c>
      <c r="VK105" s="5">
        <v>21365</v>
      </c>
      <c r="VL105" s="5">
        <v>19632</v>
      </c>
      <c r="VM105" s="5">
        <v>19617</v>
      </c>
      <c r="VN105" s="5">
        <v>18574</v>
      </c>
      <c r="VO105" s="5">
        <v>18669</v>
      </c>
      <c r="VP105" s="5">
        <v>16038</v>
      </c>
      <c r="VQ105" s="5">
        <v>16195</v>
      </c>
      <c r="VR105" s="5">
        <v>18650</v>
      </c>
      <c r="VS105" s="5">
        <v>17166</v>
      </c>
      <c r="VT105" s="5">
        <v>17346</v>
      </c>
      <c r="VU105" s="5">
        <v>18867</v>
      </c>
      <c r="VV105" s="5">
        <v>20211</v>
      </c>
      <c r="VW105" s="5">
        <v>16371</v>
      </c>
      <c r="VX105" s="5">
        <v>13170</v>
      </c>
      <c r="VY105" s="5">
        <v>13117</v>
      </c>
      <c r="VZ105" s="5">
        <v>11662</v>
      </c>
      <c r="WA105" s="5">
        <v>12192</v>
      </c>
      <c r="WB105" s="5">
        <v>12666</v>
      </c>
      <c r="WC105" s="5">
        <v>12683</v>
      </c>
      <c r="WD105" s="5">
        <v>14173</v>
      </c>
      <c r="WE105" s="5">
        <v>13464</v>
      </c>
      <c r="WF105" s="5">
        <v>12844</v>
      </c>
      <c r="WG105" s="5">
        <v>11046</v>
      </c>
      <c r="WH105" s="5">
        <v>10498</v>
      </c>
      <c r="WI105" s="5">
        <v>9496</v>
      </c>
      <c r="WJ105" s="5">
        <v>9033</v>
      </c>
      <c r="WK105" s="5">
        <v>9505</v>
      </c>
      <c r="WL105" s="5">
        <v>9118</v>
      </c>
      <c r="WM105" s="5">
        <v>531</v>
      </c>
      <c r="WN105" s="5">
        <v>545</v>
      </c>
      <c r="WO105" s="5">
        <v>599</v>
      </c>
      <c r="WP105" s="5">
        <v>602</v>
      </c>
      <c r="WQ105" s="5">
        <v>601</v>
      </c>
      <c r="WR105" s="5">
        <v>624</v>
      </c>
      <c r="WS105" s="5">
        <v>676</v>
      </c>
      <c r="WT105" s="5">
        <v>573</v>
      </c>
      <c r="WU105" s="5">
        <v>529</v>
      </c>
      <c r="WV105" s="5">
        <v>516</v>
      </c>
      <c r="WW105" s="5">
        <v>484</v>
      </c>
      <c r="WX105" s="5">
        <v>500</v>
      </c>
      <c r="WY105" s="5">
        <v>597</v>
      </c>
      <c r="WZ105" s="5">
        <v>591</v>
      </c>
      <c r="XA105" s="5">
        <v>540</v>
      </c>
      <c r="XB105" s="5">
        <v>557</v>
      </c>
      <c r="XC105" s="5">
        <v>543</v>
      </c>
      <c r="XD105" s="5">
        <v>770</v>
      </c>
      <c r="XE105" s="5">
        <v>772</v>
      </c>
      <c r="XF105" s="5">
        <v>693</v>
      </c>
      <c r="XG105" s="5">
        <v>653</v>
      </c>
      <c r="XH105" s="5">
        <v>627</v>
      </c>
      <c r="XI105" s="5">
        <v>606</v>
      </c>
      <c r="XJ105" s="5">
        <v>601</v>
      </c>
      <c r="XK105" s="5">
        <v>684</v>
      </c>
      <c r="XL105" s="5">
        <v>651</v>
      </c>
      <c r="XM105" s="5">
        <v>638</v>
      </c>
      <c r="XN105" s="5">
        <v>709</v>
      </c>
      <c r="XO105" s="5">
        <v>641</v>
      </c>
      <c r="XP105" s="5">
        <v>695</v>
      </c>
      <c r="XQ105" s="5">
        <v>664</v>
      </c>
      <c r="XR105" s="5">
        <v>669</v>
      </c>
      <c r="XS105" s="2">
        <v>12199</v>
      </c>
      <c r="XT105" s="3" t="s">
        <v>222</v>
      </c>
      <c r="XU105" s="3" t="s">
        <v>222</v>
      </c>
      <c r="XV105" s="3" t="s">
        <v>222</v>
      </c>
      <c r="XW105" s="3" t="s">
        <v>221</v>
      </c>
      <c r="XX105" s="3" t="s">
        <v>222</v>
      </c>
      <c r="XY105" s="3" t="s">
        <v>222</v>
      </c>
      <c r="XZ105" s="3" t="s">
        <v>279</v>
      </c>
    </row>
    <row r="106" spans="1:650" x14ac:dyDescent="0.3">
      <c r="A106" s="1" t="s">
        <v>104</v>
      </c>
      <c r="B106" s="2">
        <v>4057009</v>
      </c>
      <c r="C106" s="5">
        <v>7402</v>
      </c>
      <c r="D106" s="5">
        <v>4728</v>
      </c>
      <c r="E106" s="5">
        <v>10655</v>
      </c>
      <c r="F106" s="5">
        <v>12587</v>
      </c>
      <c r="G106" s="5">
        <v>13929</v>
      </c>
      <c r="H106" s="5">
        <v>4147</v>
      </c>
      <c r="I106" s="5">
        <v>1091</v>
      </c>
      <c r="J106" s="5">
        <v>-46</v>
      </c>
      <c r="K106" s="5">
        <v>7725</v>
      </c>
      <c r="L106" s="5">
        <v>1516</v>
      </c>
      <c r="M106" s="5">
        <v>1690</v>
      </c>
      <c r="N106" s="5">
        <v>3292</v>
      </c>
      <c r="O106" s="5">
        <v>8094</v>
      </c>
      <c r="P106" s="5">
        <v>1148</v>
      </c>
      <c r="Q106" s="5">
        <v>11</v>
      </c>
      <c r="R106" s="5">
        <v>11760</v>
      </c>
      <c r="S106" s="5">
        <v>89</v>
      </c>
      <c r="T106" s="5">
        <v>1954</v>
      </c>
      <c r="U106" s="5">
        <v>2670</v>
      </c>
      <c r="V106" s="5">
        <v>638</v>
      </c>
      <c r="W106" s="5">
        <v>7982</v>
      </c>
      <c r="X106" s="5">
        <v>819</v>
      </c>
      <c r="Y106" s="5">
        <v>1336</v>
      </c>
      <c r="Z106" s="5">
        <v>5728</v>
      </c>
      <c r="AA106" s="5">
        <v>0</v>
      </c>
      <c r="AB106" s="5">
        <v>0</v>
      </c>
      <c r="AC106" s="5">
        <v>0</v>
      </c>
      <c r="AD106" s="5">
        <v>0</v>
      </c>
      <c r="AE106" s="5">
        <v>0</v>
      </c>
      <c r="AF106" s="5">
        <v>0</v>
      </c>
      <c r="AG106" s="5">
        <v>0</v>
      </c>
      <c r="AH106" s="5">
        <v>0</v>
      </c>
      <c r="AI106" s="5">
        <v>0</v>
      </c>
      <c r="AJ106" s="5">
        <v>87486</v>
      </c>
      <c r="AK106" s="5">
        <v>0</v>
      </c>
      <c r="AL106" s="5">
        <v>0</v>
      </c>
      <c r="AM106" s="5">
        <v>0</v>
      </c>
      <c r="AN106" s="5">
        <v>0</v>
      </c>
      <c r="AO106" s="5">
        <v>0</v>
      </c>
      <c r="AP106" s="5">
        <v>0</v>
      </c>
      <c r="AQ106" s="5">
        <v>0</v>
      </c>
      <c r="AR106" s="5">
        <v>0</v>
      </c>
      <c r="AS106" s="5">
        <v>0</v>
      </c>
      <c r="AT106" s="5">
        <v>0</v>
      </c>
      <c r="AU106" s="5">
        <v>0</v>
      </c>
      <c r="AV106" s="5">
        <v>0</v>
      </c>
      <c r="AW106" s="5">
        <v>0</v>
      </c>
      <c r="AX106" s="5">
        <v>68</v>
      </c>
      <c r="AY106" s="5">
        <v>186156</v>
      </c>
      <c r="AZ106" s="5">
        <v>0</v>
      </c>
      <c r="BA106" s="5">
        <v>0</v>
      </c>
      <c r="BB106" s="5">
        <v>0</v>
      </c>
      <c r="BC106" s="5">
        <v>10345</v>
      </c>
      <c r="BD106" s="5">
        <v>7516</v>
      </c>
      <c r="BE106" s="5">
        <v>63753</v>
      </c>
      <c r="BF106" s="5">
        <v>9854</v>
      </c>
      <c r="BG106" s="5">
        <v>49938</v>
      </c>
      <c r="BH106" s="5">
        <v>79513</v>
      </c>
      <c r="BI106" s="5">
        <v>59947</v>
      </c>
      <c r="BJ106" s="5">
        <v>41475</v>
      </c>
      <c r="BK106" s="5">
        <v>31781</v>
      </c>
      <c r="BL106" s="5">
        <v>39373</v>
      </c>
      <c r="BM106" s="5">
        <v>41076</v>
      </c>
      <c r="BN106" s="5">
        <v>62295</v>
      </c>
      <c r="BO106" s="5">
        <v>1166</v>
      </c>
      <c r="BP106" s="5">
        <v>1858</v>
      </c>
      <c r="BQ106" s="5">
        <v>887</v>
      </c>
      <c r="BR106" s="5">
        <v>18746</v>
      </c>
      <c r="BS106" s="5">
        <v>31057</v>
      </c>
      <c r="BT106" s="5">
        <v>5744</v>
      </c>
      <c r="BU106" s="5">
        <v>28722</v>
      </c>
      <c r="BV106" s="5">
        <v>14811</v>
      </c>
      <c r="BW106" s="5">
        <v>10503</v>
      </c>
      <c r="BX106" s="5">
        <v>8481</v>
      </c>
      <c r="BY106" s="5">
        <v>15500</v>
      </c>
      <c r="BZ106" s="5">
        <v>21972</v>
      </c>
      <c r="CA106" s="5">
        <v>3236</v>
      </c>
      <c r="CB106" s="5">
        <v>17788</v>
      </c>
      <c r="CC106" s="5">
        <v>6701</v>
      </c>
      <c r="CD106" s="5">
        <v>4147</v>
      </c>
      <c r="CE106" s="5">
        <v>2542</v>
      </c>
      <c r="CF106" s="5">
        <v>4132</v>
      </c>
      <c r="CG106" s="5">
        <v>5599</v>
      </c>
      <c r="CH106" s="5">
        <v>5026</v>
      </c>
      <c r="CI106" s="5">
        <v>131</v>
      </c>
      <c r="CJ106" s="5">
        <v>7197</v>
      </c>
      <c r="CK106" s="5">
        <v>3831</v>
      </c>
      <c r="CL106" s="5">
        <v>2631</v>
      </c>
      <c r="CM106" s="5">
        <v>6629</v>
      </c>
      <c r="CN106" s="5">
        <v>6963</v>
      </c>
      <c r="CO106" s="5">
        <v>8261</v>
      </c>
      <c r="CP106" s="5">
        <v>10532</v>
      </c>
      <c r="CQ106" s="5">
        <v>9489</v>
      </c>
      <c r="CR106" s="5">
        <v>7827</v>
      </c>
      <c r="CS106" s="5">
        <v>5477</v>
      </c>
      <c r="CT106" s="5">
        <v>4148</v>
      </c>
      <c r="CU106" s="5">
        <v>154577</v>
      </c>
      <c r="CV106" s="5">
        <v>161741</v>
      </c>
      <c r="CW106" s="5">
        <v>112504</v>
      </c>
      <c r="CX106" s="5">
        <v>100463</v>
      </c>
      <c r="CY106" s="5">
        <v>88633</v>
      </c>
      <c r="CZ106" s="5">
        <v>101674</v>
      </c>
      <c r="DA106" s="5">
        <v>67415</v>
      </c>
      <c r="DB106" s="5">
        <v>126964</v>
      </c>
      <c r="DC106" s="5">
        <v>78134</v>
      </c>
      <c r="DD106" s="5">
        <v>79374</v>
      </c>
      <c r="DE106" s="5">
        <v>93683</v>
      </c>
      <c r="DF106" s="5">
        <v>77725</v>
      </c>
      <c r="DG106" s="5">
        <v>78744</v>
      </c>
      <c r="DH106" s="5">
        <v>65904</v>
      </c>
      <c r="DI106" s="5">
        <v>75086</v>
      </c>
      <c r="DJ106" s="5">
        <v>48168</v>
      </c>
      <c r="DK106" s="5">
        <v>34241</v>
      </c>
      <c r="DL106" s="5">
        <v>34909</v>
      </c>
      <c r="DM106" s="5">
        <v>47430</v>
      </c>
      <c r="DN106" s="5">
        <v>41130</v>
      </c>
      <c r="DO106" s="5">
        <v>36614</v>
      </c>
      <c r="DP106" s="5">
        <v>58414</v>
      </c>
      <c r="DQ106" s="5">
        <v>49162</v>
      </c>
      <c r="DR106" s="5">
        <v>33376</v>
      </c>
      <c r="DS106" s="5">
        <v>47166</v>
      </c>
      <c r="DT106" s="5">
        <v>51335</v>
      </c>
      <c r="DU106" s="5">
        <v>54828</v>
      </c>
      <c r="DV106" s="5">
        <v>49935</v>
      </c>
      <c r="DW106" s="5">
        <v>52986</v>
      </c>
      <c r="DX106" s="5">
        <v>59761</v>
      </c>
      <c r="DY106" s="5">
        <v>52329</v>
      </c>
      <c r="DZ106" s="5">
        <v>44987</v>
      </c>
      <c r="EA106" s="5">
        <v>8027</v>
      </c>
      <c r="EB106" s="5">
        <v>6599</v>
      </c>
      <c r="EC106" s="5">
        <v>4810</v>
      </c>
      <c r="ED106" s="5">
        <v>13754</v>
      </c>
      <c r="EE106" s="5">
        <v>6412</v>
      </c>
      <c r="EF106" s="5">
        <v>5776</v>
      </c>
      <c r="EG106" s="5">
        <v>11593</v>
      </c>
      <c r="EH106" s="5">
        <v>18985</v>
      </c>
      <c r="EI106" s="5">
        <v>9016</v>
      </c>
      <c r="EJ106" s="5">
        <v>9055</v>
      </c>
      <c r="EK106" s="5">
        <v>2694</v>
      </c>
      <c r="EL106" s="5">
        <v>5780</v>
      </c>
      <c r="EM106" s="5">
        <v>7067</v>
      </c>
      <c r="EN106" s="5">
        <v>1892</v>
      </c>
      <c r="EO106" s="5">
        <v>5153</v>
      </c>
      <c r="EP106" s="5">
        <v>842</v>
      </c>
      <c r="EQ106" s="5">
        <v>1264</v>
      </c>
      <c r="ER106" s="5">
        <v>1403</v>
      </c>
      <c r="ES106" s="5">
        <v>7488</v>
      </c>
      <c r="ET106" s="5">
        <v>5847</v>
      </c>
      <c r="EU106" s="5">
        <v>5499</v>
      </c>
      <c r="EV106" s="5">
        <v>18135</v>
      </c>
      <c r="EW106" s="5">
        <v>17962</v>
      </c>
      <c r="EX106" s="5">
        <v>11763</v>
      </c>
      <c r="EY106" s="5">
        <v>17738</v>
      </c>
      <c r="EZ106" s="5">
        <v>9743</v>
      </c>
      <c r="FA106" s="5">
        <v>10717</v>
      </c>
      <c r="FB106" s="5">
        <v>12737</v>
      </c>
      <c r="FC106" s="5">
        <v>25578</v>
      </c>
      <c r="FD106" s="5">
        <v>27495</v>
      </c>
      <c r="FE106" s="5">
        <v>6884</v>
      </c>
      <c r="FF106" s="5">
        <v>6653</v>
      </c>
      <c r="FG106" s="5">
        <v>0</v>
      </c>
      <c r="FH106" s="5">
        <v>0</v>
      </c>
      <c r="FI106" s="5">
        <v>0</v>
      </c>
      <c r="FJ106" s="5">
        <v>0</v>
      </c>
      <c r="FK106" s="5">
        <v>0</v>
      </c>
      <c r="FL106" s="5">
        <v>0</v>
      </c>
      <c r="FM106" s="5">
        <v>0</v>
      </c>
      <c r="FN106" s="5">
        <v>0</v>
      </c>
      <c r="FO106" s="5">
        <v>0</v>
      </c>
      <c r="FP106" s="5">
        <v>0</v>
      </c>
      <c r="FQ106" s="5">
        <v>0</v>
      </c>
      <c r="FR106" s="5">
        <v>0</v>
      </c>
      <c r="FS106" s="5">
        <v>0</v>
      </c>
      <c r="FT106" s="5">
        <v>0</v>
      </c>
      <c r="FU106" s="5" t="s">
        <v>220</v>
      </c>
      <c r="FV106" s="5" t="s">
        <v>220</v>
      </c>
      <c r="FW106" s="5" t="s">
        <v>220</v>
      </c>
      <c r="FX106" s="5" t="s">
        <v>220</v>
      </c>
      <c r="FY106" s="5" t="s">
        <v>220</v>
      </c>
      <c r="FZ106" s="5" t="s">
        <v>220</v>
      </c>
      <c r="GA106" s="5" t="s">
        <v>220</v>
      </c>
      <c r="GB106" s="5" t="s">
        <v>220</v>
      </c>
      <c r="GC106" s="5" t="s">
        <v>220</v>
      </c>
      <c r="GD106" s="5" t="s">
        <v>220</v>
      </c>
      <c r="GE106" s="5" t="s">
        <v>220</v>
      </c>
      <c r="GF106" s="5" t="s">
        <v>220</v>
      </c>
      <c r="GG106" s="5" t="s">
        <v>220</v>
      </c>
      <c r="GH106" s="5" t="s">
        <v>220</v>
      </c>
      <c r="GI106" s="5" t="s">
        <v>220</v>
      </c>
      <c r="GJ106" s="5" t="s">
        <v>220</v>
      </c>
      <c r="GK106" s="5" t="s">
        <v>220</v>
      </c>
      <c r="GL106" s="5" t="s">
        <v>220</v>
      </c>
      <c r="GM106" s="5">
        <v>171173</v>
      </c>
      <c r="GN106" s="5">
        <v>262412</v>
      </c>
      <c r="GO106" s="5">
        <v>128857</v>
      </c>
      <c r="GP106" s="5">
        <v>145550</v>
      </c>
      <c r="GQ106" s="5">
        <v>140032</v>
      </c>
      <c r="GR106" s="5">
        <v>117341</v>
      </c>
      <c r="GS106" s="5">
        <v>108821</v>
      </c>
      <c r="GT106" s="5">
        <v>160714</v>
      </c>
      <c r="GU106" s="5">
        <v>105378</v>
      </c>
      <c r="GV106" s="5">
        <v>98425</v>
      </c>
      <c r="GW106" s="5">
        <v>113567</v>
      </c>
      <c r="GX106" s="5">
        <v>108770</v>
      </c>
      <c r="GY106" s="5">
        <v>97141</v>
      </c>
      <c r="GZ106" s="5">
        <v>86732</v>
      </c>
      <c r="HA106" s="5">
        <v>86951</v>
      </c>
      <c r="HB106" s="5">
        <v>64985</v>
      </c>
      <c r="HC106" s="5">
        <v>224292</v>
      </c>
      <c r="HD106" s="5">
        <v>42398</v>
      </c>
      <c r="HE106" s="5">
        <v>63186</v>
      </c>
      <c r="HF106" s="5">
        <v>52642</v>
      </c>
      <c r="HG106" s="5">
        <v>60571</v>
      </c>
      <c r="HH106" s="5">
        <v>92081</v>
      </c>
      <c r="HI106" s="5">
        <v>136044</v>
      </c>
      <c r="HJ106" s="5">
        <v>63353</v>
      </c>
      <c r="HK106" s="5">
        <v>121471</v>
      </c>
      <c r="HL106" s="5">
        <v>147553</v>
      </c>
      <c r="HM106" s="5">
        <v>133753</v>
      </c>
      <c r="HN106" s="5">
        <v>114679</v>
      </c>
      <c r="HO106" s="5">
        <v>119834</v>
      </c>
      <c r="HP106" s="5">
        <v>134456</v>
      </c>
      <c r="HQ106" s="5">
        <v>105767</v>
      </c>
      <c r="HR106" s="5">
        <v>118084</v>
      </c>
      <c r="HS106" s="5">
        <v>287493</v>
      </c>
      <c r="HT106" s="5">
        <v>305267</v>
      </c>
      <c r="HU106" s="5">
        <v>273722</v>
      </c>
      <c r="HV106" s="5">
        <v>325799</v>
      </c>
      <c r="HW106" s="5">
        <v>362486</v>
      </c>
      <c r="HX106" s="5">
        <v>352190</v>
      </c>
      <c r="HY106" s="5">
        <v>361062</v>
      </c>
      <c r="HZ106" s="5">
        <v>430936</v>
      </c>
      <c r="IA106" s="5">
        <v>627117</v>
      </c>
      <c r="IB106" s="5">
        <v>959015</v>
      </c>
      <c r="IC106" s="5">
        <v>905019</v>
      </c>
      <c r="ID106" s="5">
        <v>900860</v>
      </c>
      <c r="IE106" s="5">
        <v>795442</v>
      </c>
      <c r="IF106" s="5">
        <v>644137</v>
      </c>
      <c r="IG106" s="5">
        <v>630932</v>
      </c>
      <c r="IH106" s="5">
        <v>562960</v>
      </c>
      <c r="II106" s="5">
        <v>569749</v>
      </c>
      <c r="IJ106" s="5">
        <v>615011</v>
      </c>
      <c r="IK106" s="5">
        <v>578464</v>
      </c>
      <c r="IL106" s="5">
        <v>481798</v>
      </c>
      <c r="IM106" s="5">
        <v>372357</v>
      </c>
      <c r="IN106" s="5">
        <v>406583</v>
      </c>
      <c r="IO106" s="5">
        <v>398042</v>
      </c>
      <c r="IP106" s="5">
        <v>386015</v>
      </c>
      <c r="IQ106" s="5">
        <v>372523</v>
      </c>
      <c r="IR106" s="5">
        <v>320794</v>
      </c>
      <c r="IS106" s="5">
        <v>327911</v>
      </c>
      <c r="IT106" s="5">
        <v>363028</v>
      </c>
      <c r="IU106" s="5">
        <v>362714</v>
      </c>
      <c r="IV106" s="5">
        <v>242091</v>
      </c>
      <c r="IW106" s="5">
        <v>222324</v>
      </c>
      <c r="IX106" s="5">
        <v>261127</v>
      </c>
      <c r="IY106" s="5">
        <v>0</v>
      </c>
      <c r="IZ106" s="5">
        <v>124</v>
      </c>
      <c r="JA106" s="5">
        <v>2221</v>
      </c>
      <c r="JB106" s="5">
        <v>1118</v>
      </c>
      <c r="JC106" s="5">
        <v>357</v>
      </c>
      <c r="JD106" s="5">
        <v>375</v>
      </c>
      <c r="JE106" s="5">
        <v>338</v>
      </c>
      <c r="JF106" s="5">
        <v>129</v>
      </c>
      <c r="JG106" s="5">
        <v>37</v>
      </c>
      <c r="JH106" s="5">
        <v>17</v>
      </c>
      <c r="JI106" s="5">
        <v>0</v>
      </c>
      <c r="JJ106" s="5">
        <v>0</v>
      </c>
      <c r="JK106" s="5">
        <v>0</v>
      </c>
      <c r="JL106" s="5">
        <v>0</v>
      </c>
      <c r="JM106" s="5">
        <v>0</v>
      </c>
      <c r="JN106" s="5">
        <v>0</v>
      </c>
      <c r="JO106" s="5">
        <v>0</v>
      </c>
      <c r="JP106" s="5">
        <v>0</v>
      </c>
      <c r="JQ106" s="5">
        <v>0</v>
      </c>
      <c r="JR106" s="5">
        <v>-271</v>
      </c>
      <c r="JS106" s="5">
        <v>24047</v>
      </c>
      <c r="JT106" s="5">
        <v>27026</v>
      </c>
      <c r="JU106" s="5">
        <v>27477</v>
      </c>
      <c r="JV106" s="5">
        <v>26029</v>
      </c>
      <c r="JW106" s="5">
        <v>33109</v>
      </c>
      <c r="JX106" s="5">
        <v>32684</v>
      </c>
      <c r="JY106" s="5">
        <v>33785</v>
      </c>
      <c r="JZ106" s="5">
        <v>32990</v>
      </c>
      <c r="KA106" s="5">
        <v>32810</v>
      </c>
      <c r="KB106" s="5">
        <v>31747</v>
      </c>
      <c r="KC106" s="5">
        <v>37705</v>
      </c>
      <c r="KD106" s="5">
        <v>35659</v>
      </c>
      <c r="KE106" s="5">
        <v>8877</v>
      </c>
      <c r="KF106" s="5">
        <v>-19687</v>
      </c>
      <c r="KG106" s="5">
        <v>13805</v>
      </c>
      <c r="KH106" s="5">
        <v>14908</v>
      </c>
      <c r="KI106" s="5">
        <v>15948</v>
      </c>
      <c r="KJ106" s="5">
        <v>16910</v>
      </c>
      <c r="KK106" s="5">
        <v>9758</v>
      </c>
      <c r="KL106" s="5">
        <v>6033</v>
      </c>
      <c r="KM106" s="5">
        <v>6250</v>
      </c>
      <c r="KN106" s="5">
        <v>265961</v>
      </c>
      <c r="KO106" s="5">
        <v>150574</v>
      </c>
      <c r="KP106" s="5">
        <v>316262</v>
      </c>
      <c r="KQ106" s="5">
        <v>291348</v>
      </c>
      <c r="KR106" s="5">
        <v>190346</v>
      </c>
      <c r="KS106" s="5">
        <v>138110</v>
      </c>
      <c r="KT106" s="5">
        <v>78605</v>
      </c>
      <c r="KU106" s="5">
        <v>1455</v>
      </c>
      <c r="KV106" s="5">
        <v>1197</v>
      </c>
      <c r="KW106" s="5">
        <v>1294</v>
      </c>
      <c r="KX106" s="5">
        <v>1218</v>
      </c>
      <c r="KY106" s="5">
        <v>2500</v>
      </c>
      <c r="KZ106" s="5">
        <v>3162</v>
      </c>
      <c r="LA106" s="5">
        <v>3116</v>
      </c>
      <c r="LB106" s="5">
        <v>6901</v>
      </c>
      <c r="LC106" s="5">
        <v>5779</v>
      </c>
      <c r="LD106" s="5">
        <v>3332</v>
      </c>
      <c r="LE106" s="5">
        <v>3442</v>
      </c>
      <c r="LF106" s="5">
        <v>3871</v>
      </c>
      <c r="LG106" s="5">
        <v>3420</v>
      </c>
      <c r="LH106" s="5">
        <v>3862</v>
      </c>
      <c r="LI106" s="5">
        <v>4486</v>
      </c>
      <c r="LJ106" s="5">
        <v>5098</v>
      </c>
      <c r="LK106" s="5">
        <v>1133</v>
      </c>
      <c r="LL106" s="5">
        <v>1104</v>
      </c>
      <c r="LM106" s="5">
        <v>1248</v>
      </c>
      <c r="LN106" s="5">
        <v>8477</v>
      </c>
      <c r="LO106" s="5">
        <v>7489</v>
      </c>
      <c r="LP106" s="5">
        <v>7357</v>
      </c>
      <c r="LQ106" s="5">
        <v>9016</v>
      </c>
      <c r="LR106" s="5">
        <v>8628</v>
      </c>
      <c r="LS106" s="5">
        <v>4679</v>
      </c>
      <c r="LT106" s="5">
        <v>4426</v>
      </c>
      <c r="LU106" s="5">
        <v>4507</v>
      </c>
      <c r="LV106" s="5">
        <v>5955</v>
      </c>
      <c r="LW106" s="5">
        <v>7214</v>
      </c>
      <c r="LX106" s="5">
        <v>5347</v>
      </c>
      <c r="LY106" s="5">
        <v>4507</v>
      </c>
      <c r="LZ106" s="5">
        <v>6754</v>
      </c>
      <c r="MA106" s="5">
        <v>5184</v>
      </c>
      <c r="MB106" s="5">
        <v>3871</v>
      </c>
      <c r="MC106" s="5">
        <v>3277</v>
      </c>
      <c r="MD106" s="5">
        <v>3852</v>
      </c>
      <c r="ME106" s="5">
        <v>2834</v>
      </c>
      <c r="MF106" s="5">
        <v>4230</v>
      </c>
      <c r="MG106" s="5">
        <v>1956</v>
      </c>
      <c r="MH106" s="5">
        <v>2032</v>
      </c>
      <c r="MI106" s="5">
        <v>2062</v>
      </c>
      <c r="MJ106" s="5">
        <v>2343</v>
      </c>
      <c r="MK106" s="5">
        <v>2876</v>
      </c>
      <c r="ML106" s="5">
        <v>2925</v>
      </c>
      <c r="MM106" s="5">
        <v>2834</v>
      </c>
      <c r="MN106" s="5">
        <v>3450</v>
      </c>
      <c r="MO106" s="5">
        <v>3689</v>
      </c>
      <c r="MP106" s="5">
        <v>4576</v>
      </c>
      <c r="MQ106" s="5">
        <v>0</v>
      </c>
      <c r="MR106" s="5">
        <v>0</v>
      </c>
      <c r="MS106" s="5">
        <v>0</v>
      </c>
      <c r="MT106" s="5">
        <v>0</v>
      </c>
      <c r="MU106" s="5">
        <v>21</v>
      </c>
      <c r="MV106" s="5">
        <v>37</v>
      </c>
      <c r="MW106" s="5">
        <v>49</v>
      </c>
      <c r="MX106" s="5">
        <v>66</v>
      </c>
      <c r="MY106" s="5">
        <v>63</v>
      </c>
      <c r="MZ106" s="5">
        <v>919</v>
      </c>
      <c r="NA106" s="5">
        <v>884</v>
      </c>
      <c r="NB106" s="5">
        <v>967</v>
      </c>
      <c r="NC106" s="5">
        <v>1605</v>
      </c>
      <c r="ND106" s="5">
        <v>1756</v>
      </c>
      <c r="NE106" s="5" t="s">
        <v>220</v>
      </c>
      <c r="NF106" s="5" t="s">
        <v>220</v>
      </c>
      <c r="NG106" s="5" t="s">
        <v>220</v>
      </c>
      <c r="NH106" s="5" t="s">
        <v>220</v>
      </c>
      <c r="NI106" s="5" t="s">
        <v>220</v>
      </c>
      <c r="NJ106" s="5" t="s">
        <v>220</v>
      </c>
      <c r="NK106" s="5" t="s">
        <v>220</v>
      </c>
      <c r="NL106" s="5" t="s">
        <v>220</v>
      </c>
      <c r="NM106" s="5" t="s">
        <v>220</v>
      </c>
      <c r="NN106" s="5" t="s">
        <v>220</v>
      </c>
      <c r="NO106" s="5" t="s">
        <v>220</v>
      </c>
      <c r="NP106" s="5" t="s">
        <v>220</v>
      </c>
      <c r="NQ106" s="5" t="s">
        <v>220</v>
      </c>
      <c r="NR106" s="5" t="s">
        <v>220</v>
      </c>
      <c r="NS106" s="5" t="s">
        <v>220</v>
      </c>
      <c r="NT106" s="5" t="s">
        <v>220</v>
      </c>
      <c r="NU106" s="5" t="s">
        <v>220</v>
      </c>
      <c r="NV106" s="5" t="s">
        <v>220</v>
      </c>
      <c r="NW106" s="5">
        <v>0</v>
      </c>
      <c r="NX106" s="5">
        <v>0</v>
      </c>
      <c r="NY106" s="5">
        <v>0</v>
      </c>
      <c r="NZ106" s="5">
        <v>0</v>
      </c>
      <c r="OA106" s="5">
        <v>0</v>
      </c>
      <c r="OB106" s="5">
        <v>0</v>
      </c>
      <c r="OC106" s="5">
        <v>0</v>
      </c>
      <c r="OD106" s="5">
        <v>0</v>
      </c>
      <c r="OE106" s="5">
        <v>0</v>
      </c>
      <c r="OF106" s="5">
        <v>0</v>
      </c>
      <c r="OG106" s="5">
        <v>0</v>
      </c>
      <c r="OH106" s="5">
        <v>0</v>
      </c>
      <c r="OI106" s="5">
        <v>0</v>
      </c>
      <c r="OJ106" s="5">
        <v>0</v>
      </c>
      <c r="OK106" s="5" t="s">
        <v>220</v>
      </c>
      <c r="OL106" s="5" t="s">
        <v>220</v>
      </c>
      <c r="OM106" s="5" t="s">
        <v>220</v>
      </c>
      <c r="ON106" s="5" t="s">
        <v>220</v>
      </c>
      <c r="OO106" s="5" t="s">
        <v>220</v>
      </c>
      <c r="OP106" s="5" t="s">
        <v>220</v>
      </c>
      <c r="OQ106" s="5" t="s">
        <v>220</v>
      </c>
      <c r="OR106" s="5" t="s">
        <v>220</v>
      </c>
      <c r="OS106" s="5" t="s">
        <v>220</v>
      </c>
      <c r="OT106" s="5" t="s">
        <v>220</v>
      </c>
      <c r="OU106" s="5" t="s">
        <v>220</v>
      </c>
      <c r="OV106" s="5" t="s">
        <v>220</v>
      </c>
      <c r="OW106" s="5" t="s">
        <v>220</v>
      </c>
      <c r="OX106" s="5" t="s">
        <v>220</v>
      </c>
      <c r="OY106" s="5" t="s">
        <v>220</v>
      </c>
      <c r="OZ106" s="5" t="s">
        <v>220</v>
      </c>
      <c r="PA106" s="5" t="s">
        <v>220</v>
      </c>
      <c r="PB106" s="5" t="s">
        <v>220</v>
      </c>
      <c r="PC106" s="5">
        <v>9926</v>
      </c>
      <c r="PD106" s="5">
        <v>11527</v>
      </c>
      <c r="PE106" s="5">
        <v>10313</v>
      </c>
      <c r="PF106" s="5">
        <v>7997</v>
      </c>
      <c r="PG106" s="5">
        <v>8584</v>
      </c>
      <c r="PH106" s="5">
        <v>8909</v>
      </c>
      <c r="PI106" s="5">
        <v>7790</v>
      </c>
      <c r="PJ106" s="5">
        <v>8073</v>
      </c>
      <c r="PK106" s="5">
        <v>8888</v>
      </c>
      <c r="PL106" s="5">
        <v>10098</v>
      </c>
      <c r="PM106" s="5">
        <v>9209</v>
      </c>
      <c r="PN106" s="5">
        <v>13189</v>
      </c>
      <c r="PO106" s="5">
        <v>12500</v>
      </c>
      <c r="PP106" s="5">
        <v>10727</v>
      </c>
      <c r="PQ106" s="5">
        <v>10280</v>
      </c>
      <c r="PR106" s="5">
        <v>12932</v>
      </c>
      <c r="PS106" s="5">
        <v>13532</v>
      </c>
      <c r="PT106" s="5">
        <v>15868</v>
      </c>
      <c r="PU106" s="5">
        <v>19502</v>
      </c>
      <c r="PV106" s="5">
        <v>17878</v>
      </c>
      <c r="PW106" s="5">
        <v>19847</v>
      </c>
      <c r="PX106" s="5">
        <v>20445</v>
      </c>
      <c r="PY106" s="5">
        <v>17838</v>
      </c>
      <c r="PZ106" s="5">
        <v>14550</v>
      </c>
      <c r="QA106" s="5">
        <v>14417</v>
      </c>
      <c r="QB106" s="5">
        <v>17423</v>
      </c>
      <c r="QC106" s="5">
        <v>16262</v>
      </c>
      <c r="QD106" s="5">
        <v>15369</v>
      </c>
      <c r="QE106" s="5">
        <v>14522</v>
      </c>
      <c r="QF106" s="5">
        <v>16528</v>
      </c>
      <c r="QG106" s="5">
        <v>18011</v>
      </c>
      <c r="QH106" s="5">
        <v>20469</v>
      </c>
      <c r="QI106" s="5">
        <v>63027</v>
      </c>
      <c r="QJ106" s="5">
        <v>101605</v>
      </c>
      <c r="QK106" s="5">
        <v>41129</v>
      </c>
      <c r="QL106" s="5">
        <v>37467</v>
      </c>
      <c r="QM106" s="5">
        <v>31080</v>
      </c>
      <c r="QN106" s="5">
        <v>42524</v>
      </c>
      <c r="QO106" s="5">
        <v>28867</v>
      </c>
      <c r="QP106" s="5">
        <v>41240</v>
      </c>
      <c r="QQ106" s="5">
        <v>39597</v>
      </c>
      <c r="QR106" s="5">
        <v>27514</v>
      </c>
      <c r="QS106" s="5">
        <v>24164</v>
      </c>
      <c r="QT106" s="5">
        <v>31190</v>
      </c>
      <c r="QU106" s="5">
        <v>37836</v>
      </c>
      <c r="QV106" s="5">
        <v>30436</v>
      </c>
      <c r="QW106" s="5">
        <v>26581</v>
      </c>
      <c r="QX106" s="5">
        <v>28313</v>
      </c>
      <c r="QY106" s="5">
        <v>35035</v>
      </c>
      <c r="QZ106" s="5">
        <v>20915</v>
      </c>
      <c r="RA106" s="5">
        <v>19960</v>
      </c>
      <c r="RB106" s="5">
        <v>17905</v>
      </c>
      <c r="RC106" s="5">
        <v>20306</v>
      </c>
      <c r="RD106" s="5">
        <v>16973</v>
      </c>
      <c r="RE106" s="5">
        <v>14773</v>
      </c>
      <c r="RF106" s="5">
        <v>18565</v>
      </c>
      <c r="RG106" s="5">
        <v>15393</v>
      </c>
      <c r="RH106" s="5">
        <v>20100</v>
      </c>
      <c r="RI106" s="5">
        <v>19021</v>
      </c>
      <c r="RJ106" s="5">
        <v>16571</v>
      </c>
      <c r="RK106" s="5">
        <v>17293</v>
      </c>
      <c r="RL106" s="5">
        <v>19909</v>
      </c>
      <c r="RM106" s="5">
        <v>20241</v>
      </c>
      <c r="RN106" s="5">
        <v>22121</v>
      </c>
      <c r="RO106" s="5">
        <v>21451</v>
      </c>
      <c r="RP106" s="5">
        <v>23511</v>
      </c>
      <c r="RQ106" s="5">
        <v>25130</v>
      </c>
      <c r="RR106" s="5">
        <v>27391</v>
      </c>
      <c r="RS106" s="5">
        <v>30405</v>
      </c>
      <c r="RT106" s="5">
        <v>25745</v>
      </c>
      <c r="RU106" s="5">
        <v>24965</v>
      </c>
      <c r="RV106" s="5">
        <v>24388</v>
      </c>
      <c r="RW106" s="5">
        <v>23121</v>
      </c>
      <c r="RX106" s="5">
        <v>22460</v>
      </c>
      <c r="RY106" s="5">
        <v>23405</v>
      </c>
      <c r="RZ106" s="5">
        <v>25610</v>
      </c>
      <c r="SA106" s="5">
        <v>25941</v>
      </c>
      <c r="SB106" s="5">
        <v>22091</v>
      </c>
      <c r="SC106" s="5">
        <v>23326</v>
      </c>
      <c r="SD106" s="5">
        <v>15274</v>
      </c>
      <c r="SE106" s="5">
        <v>26616</v>
      </c>
      <c r="SF106" s="5">
        <v>17562</v>
      </c>
      <c r="SG106" s="5">
        <v>28509</v>
      </c>
      <c r="SH106" s="5">
        <v>36820</v>
      </c>
      <c r="SI106" s="5">
        <v>26710</v>
      </c>
      <c r="SJ106" s="5">
        <v>23655</v>
      </c>
      <c r="SK106" s="5">
        <v>25312</v>
      </c>
      <c r="SL106" s="5">
        <v>24776</v>
      </c>
      <c r="SM106" s="5">
        <v>20393</v>
      </c>
      <c r="SN106" s="5">
        <v>22467</v>
      </c>
      <c r="SO106" s="5">
        <v>20514</v>
      </c>
      <c r="SP106" s="5">
        <v>20621</v>
      </c>
      <c r="SQ106" s="5">
        <v>19113</v>
      </c>
      <c r="SR106" s="5">
        <v>17775</v>
      </c>
      <c r="SS106" s="5">
        <v>17826</v>
      </c>
      <c r="ST106" s="5">
        <v>15755</v>
      </c>
      <c r="SU106" s="5">
        <v>35924</v>
      </c>
      <c r="SV106" s="5">
        <v>37131</v>
      </c>
      <c r="SW106" s="5">
        <v>33997</v>
      </c>
      <c r="SX106" s="5">
        <v>33168</v>
      </c>
      <c r="SY106" s="5">
        <v>34512</v>
      </c>
      <c r="SZ106" s="5">
        <v>35919</v>
      </c>
      <c r="TA106" s="5">
        <v>41900</v>
      </c>
      <c r="TB106" s="5">
        <v>51152</v>
      </c>
      <c r="TC106" s="5">
        <v>51285</v>
      </c>
      <c r="TD106" s="5">
        <v>35160</v>
      </c>
      <c r="TE106" s="5">
        <v>26278</v>
      </c>
      <c r="TF106" s="5">
        <v>22330</v>
      </c>
      <c r="TG106" s="5">
        <v>15011</v>
      </c>
      <c r="TH106" s="5">
        <v>10691</v>
      </c>
      <c r="TI106" s="5">
        <v>10101</v>
      </c>
      <c r="TJ106" s="5">
        <v>11424</v>
      </c>
      <c r="TK106" s="5">
        <v>8299</v>
      </c>
      <c r="TL106" s="5">
        <v>12781</v>
      </c>
      <c r="TM106" s="5">
        <v>10947</v>
      </c>
      <c r="TN106" s="5">
        <v>8679</v>
      </c>
      <c r="TO106" s="5">
        <v>6169</v>
      </c>
      <c r="TP106" s="5">
        <v>2366</v>
      </c>
      <c r="TQ106" s="5">
        <v>4076</v>
      </c>
      <c r="TR106" s="5">
        <v>6289</v>
      </c>
      <c r="TS106" s="5">
        <v>6085</v>
      </c>
      <c r="TT106" s="5">
        <v>5852</v>
      </c>
      <c r="TU106" s="5">
        <v>5702</v>
      </c>
      <c r="TV106" s="5">
        <v>5862</v>
      </c>
      <c r="TW106" s="5">
        <v>5504</v>
      </c>
      <c r="TX106" s="5">
        <v>4452</v>
      </c>
      <c r="TY106" s="5">
        <v>4746</v>
      </c>
      <c r="TZ106" s="5">
        <v>3307</v>
      </c>
      <c r="UA106" s="5">
        <v>17</v>
      </c>
      <c r="UB106" s="5">
        <v>101</v>
      </c>
      <c r="UC106" s="5">
        <v>123</v>
      </c>
      <c r="UD106" s="5">
        <v>74</v>
      </c>
      <c r="UE106" s="5">
        <v>39</v>
      </c>
      <c r="UF106" s="5">
        <v>29</v>
      </c>
      <c r="UG106" s="5">
        <v>14</v>
      </c>
      <c r="UH106" s="5">
        <v>14</v>
      </c>
      <c r="UI106" s="5">
        <v>25</v>
      </c>
      <c r="UJ106" s="5">
        <v>11</v>
      </c>
      <c r="UK106" s="5">
        <v>11</v>
      </c>
      <c r="UL106" s="5">
        <v>28</v>
      </c>
      <c r="UM106" s="5">
        <v>22</v>
      </c>
      <c r="UN106" s="5">
        <v>17</v>
      </c>
      <c r="UO106" s="5">
        <v>0</v>
      </c>
      <c r="UP106" s="5">
        <v>0</v>
      </c>
      <c r="UQ106" s="5">
        <v>0</v>
      </c>
      <c r="UR106" s="5">
        <v>0</v>
      </c>
      <c r="US106" s="5">
        <v>0</v>
      </c>
      <c r="UT106" s="5">
        <v>0</v>
      </c>
      <c r="UU106" s="5">
        <v>0</v>
      </c>
      <c r="UV106" s="5">
        <v>584</v>
      </c>
      <c r="UW106" s="5">
        <v>1249</v>
      </c>
      <c r="UX106" s="5">
        <v>743</v>
      </c>
      <c r="UY106" s="5">
        <v>43</v>
      </c>
      <c r="UZ106" s="5">
        <v>0</v>
      </c>
      <c r="VA106" s="5">
        <v>501</v>
      </c>
      <c r="VB106" s="5">
        <v>250</v>
      </c>
      <c r="VC106" s="5">
        <v>25</v>
      </c>
      <c r="VD106" s="5">
        <v>0</v>
      </c>
      <c r="VE106" s="5">
        <v>0</v>
      </c>
      <c r="VF106" s="5">
        <v>0</v>
      </c>
      <c r="VG106" s="5">
        <v>65813</v>
      </c>
      <c r="VH106" s="5">
        <v>36936</v>
      </c>
      <c r="VI106" s="5">
        <v>47153</v>
      </c>
      <c r="VJ106" s="5">
        <v>56395</v>
      </c>
      <c r="VK106" s="5">
        <v>47468</v>
      </c>
      <c r="VL106" s="5">
        <v>74107</v>
      </c>
      <c r="VM106" s="5">
        <v>-347</v>
      </c>
      <c r="VN106" s="5">
        <v>59272</v>
      </c>
      <c r="VO106" s="5">
        <v>63157</v>
      </c>
      <c r="VP106" s="5">
        <v>40474</v>
      </c>
      <c r="VQ106" s="5">
        <v>32570</v>
      </c>
      <c r="VR106" s="5">
        <v>8100</v>
      </c>
      <c r="VS106" s="5">
        <v>18372</v>
      </c>
      <c r="VT106" s="5">
        <v>18930</v>
      </c>
      <c r="VU106" s="5">
        <v>22038</v>
      </c>
      <c r="VV106" s="5">
        <v>25929</v>
      </c>
      <c r="VW106" s="5">
        <v>50450</v>
      </c>
      <c r="VX106" s="5">
        <v>35642</v>
      </c>
      <c r="VY106" s="5">
        <v>45608</v>
      </c>
      <c r="VZ106" s="5">
        <v>-1330</v>
      </c>
      <c r="WA106" s="5">
        <v>69422</v>
      </c>
      <c r="WB106" s="5">
        <v>83028</v>
      </c>
      <c r="WC106" s="5">
        <v>69918</v>
      </c>
      <c r="WD106" s="5">
        <v>88430</v>
      </c>
      <c r="WE106" s="5">
        <v>62091</v>
      </c>
      <c r="WF106" s="5">
        <v>92824</v>
      </c>
      <c r="WG106" s="5">
        <v>53335</v>
      </c>
      <c r="WH106" s="5">
        <v>58919</v>
      </c>
      <c r="WI106" s="5">
        <v>55471</v>
      </c>
      <c r="WJ106" s="5">
        <v>50895</v>
      </c>
      <c r="WK106" s="5">
        <v>51525</v>
      </c>
      <c r="WL106" s="5">
        <v>52946</v>
      </c>
      <c r="WM106" s="5">
        <v>1731</v>
      </c>
      <c r="WN106" s="5">
        <v>1919</v>
      </c>
      <c r="WO106" s="5">
        <v>1807</v>
      </c>
      <c r="WP106" s="5">
        <v>1934</v>
      </c>
      <c r="WQ106" s="5">
        <v>1905</v>
      </c>
      <c r="WR106" s="5">
        <v>1188</v>
      </c>
      <c r="WS106" s="5">
        <v>1704</v>
      </c>
      <c r="WT106" s="5">
        <v>1338</v>
      </c>
      <c r="WU106" s="5">
        <v>2573</v>
      </c>
      <c r="WV106" s="5">
        <v>1559</v>
      </c>
      <c r="WW106" s="5">
        <v>1228</v>
      </c>
      <c r="WX106" s="5">
        <v>1779</v>
      </c>
      <c r="WY106" s="5">
        <v>1497</v>
      </c>
      <c r="WZ106" s="5">
        <v>892</v>
      </c>
      <c r="XA106" s="5">
        <v>1729</v>
      </c>
      <c r="XB106" s="5">
        <v>1030</v>
      </c>
      <c r="XC106" s="5">
        <v>1084</v>
      </c>
      <c r="XD106" s="5">
        <v>205</v>
      </c>
      <c r="XE106" s="5">
        <v>286</v>
      </c>
      <c r="XF106" s="5">
        <v>281</v>
      </c>
      <c r="XG106" s="5">
        <v>334</v>
      </c>
      <c r="XH106" s="5">
        <v>1137</v>
      </c>
      <c r="XI106" s="5">
        <v>2291</v>
      </c>
      <c r="XJ106" s="5">
        <v>2242</v>
      </c>
      <c r="XK106" s="5">
        <v>2437</v>
      </c>
      <c r="XL106" s="5">
        <v>2703</v>
      </c>
      <c r="XM106" s="5">
        <v>2572</v>
      </c>
      <c r="XN106" s="5">
        <v>2493</v>
      </c>
      <c r="XO106" s="5">
        <v>2237</v>
      </c>
      <c r="XP106" s="5">
        <v>2160</v>
      </c>
      <c r="XQ106" s="5">
        <v>2285</v>
      </c>
      <c r="XR106" s="5">
        <v>2314</v>
      </c>
      <c r="XS106" s="2">
        <v>12390</v>
      </c>
      <c r="XT106" s="3" t="s">
        <v>222</v>
      </c>
      <c r="XU106" s="3" t="s">
        <v>222</v>
      </c>
      <c r="XV106" s="3" t="s">
        <v>221</v>
      </c>
      <c r="XW106" s="3" t="s">
        <v>221</v>
      </c>
      <c r="XX106" s="3" t="s">
        <v>222</v>
      </c>
      <c r="XY106" s="3" t="s">
        <v>222</v>
      </c>
      <c r="XZ106" s="3" t="s">
        <v>239</v>
      </c>
    </row>
    <row r="107" spans="1:650" x14ac:dyDescent="0.3">
      <c r="A107" s="1" t="s">
        <v>105</v>
      </c>
      <c r="B107" s="2">
        <v>4057091</v>
      </c>
      <c r="C107" s="5">
        <v>30305</v>
      </c>
      <c r="D107" s="5">
        <v>41352</v>
      </c>
      <c r="E107" s="5">
        <v>20472</v>
      </c>
      <c r="F107" s="5">
        <v>19584</v>
      </c>
      <c r="G107" s="5">
        <v>2094</v>
      </c>
      <c r="H107" s="5">
        <v>8735</v>
      </c>
      <c r="I107" s="5">
        <v>6856</v>
      </c>
      <c r="J107" s="5">
        <v>5081</v>
      </c>
      <c r="K107" s="5">
        <v>2784</v>
      </c>
      <c r="L107" s="5">
        <v>803</v>
      </c>
      <c r="M107" s="5">
        <v>6125</v>
      </c>
      <c r="N107" s="5">
        <v>1446</v>
      </c>
      <c r="O107" s="5">
        <v>3674</v>
      </c>
      <c r="P107" s="5">
        <v>1410</v>
      </c>
      <c r="Q107" s="5">
        <v>1191</v>
      </c>
      <c r="R107" s="5">
        <v>926</v>
      </c>
      <c r="S107" s="5">
        <v>9812</v>
      </c>
      <c r="T107" s="5">
        <v>8268</v>
      </c>
      <c r="U107" s="5">
        <v>8041</v>
      </c>
      <c r="V107" s="5">
        <v>3947</v>
      </c>
      <c r="W107" s="5">
        <v>19921</v>
      </c>
      <c r="X107" s="5">
        <v>73880</v>
      </c>
      <c r="Y107" s="5">
        <v>1965</v>
      </c>
      <c r="Z107" s="5">
        <v>337</v>
      </c>
      <c r="AA107" s="5">
        <v>2014</v>
      </c>
      <c r="AB107" s="5">
        <v>4038</v>
      </c>
      <c r="AC107" s="5">
        <v>2092</v>
      </c>
      <c r="AD107" s="5">
        <v>1524</v>
      </c>
      <c r="AE107" s="5" t="s">
        <v>220</v>
      </c>
      <c r="AF107" s="5" t="s">
        <v>220</v>
      </c>
      <c r="AG107" s="5" t="s">
        <v>220</v>
      </c>
      <c r="AH107" s="5" t="s">
        <v>220</v>
      </c>
      <c r="AI107" s="5">
        <v>2385878</v>
      </c>
      <c r="AJ107" s="5">
        <v>1665625</v>
      </c>
      <c r="AK107" s="5">
        <v>1117776</v>
      </c>
      <c r="AL107" s="5">
        <v>1000047</v>
      </c>
      <c r="AM107" s="5">
        <v>1112142</v>
      </c>
      <c r="AN107" s="5">
        <v>1341590</v>
      </c>
      <c r="AO107" s="5">
        <v>368433</v>
      </c>
      <c r="AP107" s="5">
        <v>712485</v>
      </c>
      <c r="AQ107" s="5">
        <v>1032474</v>
      </c>
      <c r="AR107" s="5">
        <v>72903</v>
      </c>
      <c r="AS107" s="5">
        <v>256943</v>
      </c>
      <c r="AT107" s="5">
        <v>1319237</v>
      </c>
      <c r="AU107" s="5">
        <v>1109377</v>
      </c>
      <c r="AV107" s="5">
        <v>267943</v>
      </c>
      <c r="AW107" s="5">
        <v>309879</v>
      </c>
      <c r="AX107" s="5">
        <v>367546</v>
      </c>
      <c r="AY107" s="5">
        <v>242042</v>
      </c>
      <c r="AZ107" s="5">
        <v>39562</v>
      </c>
      <c r="BA107" s="5">
        <v>27081</v>
      </c>
      <c r="BB107" s="5">
        <v>59320</v>
      </c>
      <c r="BC107" s="5">
        <v>39871</v>
      </c>
      <c r="BD107" s="5">
        <v>14186</v>
      </c>
      <c r="BE107" s="5">
        <v>15016</v>
      </c>
      <c r="BF107" s="5">
        <v>46319</v>
      </c>
      <c r="BG107" s="5">
        <v>32161</v>
      </c>
      <c r="BH107" s="5">
        <v>46825</v>
      </c>
      <c r="BI107" s="5">
        <v>50815</v>
      </c>
      <c r="BJ107" s="5">
        <v>15898</v>
      </c>
      <c r="BK107" s="5" t="s">
        <v>220</v>
      </c>
      <c r="BL107" s="5" t="s">
        <v>220</v>
      </c>
      <c r="BM107" s="5" t="s">
        <v>220</v>
      </c>
      <c r="BN107" s="5" t="s">
        <v>220</v>
      </c>
      <c r="BO107" s="5">
        <v>172960</v>
      </c>
      <c r="BP107" s="5">
        <v>107998</v>
      </c>
      <c r="BQ107" s="5">
        <v>114219</v>
      </c>
      <c r="BR107" s="5">
        <v>434244</v>
      </c>
      <c r="BS107" s="5">
        <v>188128</v>
      </c>
      <c r="BT107" s="5">
        <v>69965</v>
      </c>
      <c r="BU107" s="5">
        <v>42456</v>
      </c>
      <c r="BV107" s="5">
        <v>33731</v>
      </c>
      <c r="BW107" s="5">
        <v>38788</v>
      </c>
      <c r="BX107" s="5">
        <v>17137</v>
      </c>
      <c r="BY107" s="5">
        <v>20413</v>
      </c>
      <c r="BZ107" s="5">
        <v>34267</v>
      </c>
      <c r="CA107" s="5">
        <v>54694</v>
      </c>
      <c r="CB107" s="5">
        <v>86606</v>
      </c>
      <c r="CC107" s="5">
        <v>48339</v>
      </c>
      <c r="CD107" s="5">
        <v>21299</v>
      </c>
      <c r="CE107" s="5">
        <v>7308</v>
      </c>
      <c r="CF107" s="5">
        <v>8634</v>
      </c>
      <c r="CG107" s="5">
        <v>-5834</v>
      </c>
      <c r="CH107" s="5">
        <v>9382</v>
      </c>
      <c r="CI107" s="5">
        <v>12955</v>
      </c>
      <c r="CJ107" s="5">
        <v>14245</v>
      </c>
      <c r="CK107" s="5">
        <v>34697</v>
      </c>
      <c r="CL107" s="5">
        <v>25408</v>
      </c>
      <c r="CM107" s="5">
        <v>10277</v>
      </c>
      <c r="CN107" s="5">
        <v>27214</v>
      </c>
      <c r="CO107" s="5">
        <v>8951</v>
      </c>
      <c r="CP107" s="5">
        <v>29536</v>
      </c>
      <c r="CQ107" s="5" t="s">
        <v>220</v>
      </c>
      <c r="CR107" s="5" t="s">
        <v>220</v>
      </c>
      <c r="CS107" s="5" t="s">
        <v>220</v>
      </c>
      <c r="CT107" s="5" t="s">
        <v>220</v>
      </c>
      <c r="CU107" s="5">
        <v>209435</v>
      </c>
      <c r="CV107" s="5">
        <v>221210</v>
      </c>
      <c r="CW107" s="5">
        <v>161635</v>
      </c>
      <c r="CX107" s="5">
        <v>138076</v>
      </c>
      <c r="CY107" s="5">
        <v>133032</v>
      </c>
      <c r="CZ107" s="5">
        <v>148208</v>
      </c>
      <c r="DA107" s="5">
        <v>122563</v>
      </c>
      <c r="DB107" s="5">
        <v>93793</v>
      </c>
      <c r="DC107" s="5">
        <v>99314</v>
      </c>
      <c r="DD107" s="5">
        <v>122157</v>
      </c>
      <c r="DE107" s="5">
        <v>97074</v>
      </c>
      <c r="DF107" s="5">
        <v>151103</v>
      </c>
      <c r="DG107" s="5">
        <v>151427</v>
      </c>
      <c r="DH107" s="5">
        <v>100884</v>
      </c>
      <c r="DI107" s="5">
        <v>114467</v>
      </c>
      <c r="DJ107" s="5">
        <v>106130</v>
      </c>
      <c r="DK107" s="5">
        <v>75867</v>
      </c>
      <c r="DL107" s="5">
        <v>87528</v>
      </c>
      <c r="DM107" s="5">
        <v>95282</v>
      </c>
      <c r="DN107" s="5">
        <v>69052</v>
      </c>
      <c r="DO107" s="5">
        <v>45631</v>
      </c>
      <c r="DP107" s="5">
        <v>46197</v>
      </c>
      <c r="DQ107" s="5">
        <v>35163</v>
      </c>
      <c r="DR107" s="5">
        <v>40209</v>
      </c>
      <c r="DS107" s="5">
        <v>55671</v>
      </c>
      <c r="DT107" s="5">
        <v>74120</v>
      </c>
      <c r="DU107" s="5">
        <v>46361</v>
      </c>
      <c r="DV107" s="5">
        <v>46802</v>
      </c>
      <c r="DW107" s="5" t="s">
        <v>220</v>
      </c>
      <c r="DX107" s="5" t="s">
        <v>220</v>
      </c>
      <c r="DY107" s="5" t="s">
        <v>220</v>
      </c>
      <c r="DZ107" s="5" t="s">
        <v>220</v>
      </c>
      <c r="EA107" s="5">
        <v>274584</v>
      </c>
      <c r="EB107" s="5">
        <v>134013</v>
      </c>
      <c r="EC107" s="5">
        <v>70798</v>
      </c>
      <c r="ED107" s="5">
        <v>41934</v>
      </c>
      <c r="EE107" s="5">
        <v>32323</v>
      </c>
      <c r="EF107" s="5">
        <v>23193</v>
      </c>
      <c r="EG107" s="5">
        <v>49221</v>
      </c>
      <c r="EH107" s="5">
        <v>21508</v>
      </c>
      <c r="EI107" s="5">
        <v>28944</v>
      </c>
      <c r="EJ107" s="5">
        <v>13120</v>
      </c>
      <c r="EK107" s="5">
        <v>19565</v>
      </c>
      <c r="EL107" s="5">
        <v>19180</v>
      </c>
      <c r="EM107" s="5">
        <v>19756</v>
      </c>
      <c r="EN107" s="5">
        <v>11441</v>
      </c>
      <c r="EO107" s="5">
        <v>19894</v>
      </c>
      <c r="EP107" s="5">
        <v>18197</v>
      </c>
      <c r="EQ107" s="5">
        <v>15371</v>
      </c>
      <c r="ER107" s="5">
        <v>26317</v>
      </c>
      <c r="ES107" s="5">
        <v>23421</v>
      </c>
      <c r="ET107" s="5">
        <v>27447</v>
      </c>
      <c r="EU107" s="5">
        <v>37678</v>
      </c>
      <c r="EV107" s="5">
        <v>30097</v>
      </c>
      <c r="EW107" s="5">
        <v>18824</v>
      </c>
      <c r="EX107" s="5">
        <v>9596</v>
      </c>
      <c r="EY107" s="5">
        <v>11189</v>
      </c>
      <c r="EZ107" s="5">
        <v>13780</v>
      </c>
      <c r="FA107" s="5">
        <v>9860</v>
      </c>
      <c r="FB107" s="5">
        <v>20515</v>
      </c>
      <c r="FC107" s="5" t="s">
        <v>220</v>
      </c>
      <c r="FD107" s="5" t="s">
        <v>220</v>
      </c>
      <c r="FE107" s="5" t="s">
        <v>220</v>
      </c>
      <c r="FF107" s="5" t="s">
        <v>220</v>
      </c>
      <c r="FG107" s="5">
        <v>0</v>
      </c>
      <c r="FH107" s="5">
        <v>0</v>
      </c>
      <c r="FI107" s="5">
        <v>0</v>
      </c>
      <c r="FJ107" s="5">
        <v>0</v>
      </c>
      <c r="FK107" s="5">
        <v>0</v>
      </c>
      <c r="FL107" s="5">
        <v>0</v>
      </c>
      <c r="FM107" s="5">
        <v>0</v>
      </c>
      <c r="FN107" s="5">
        <v>0</v>
      </c>
      <c r="FO107" s="5">
        <v>0</v>
      </c>
      <c r="FP107" s="5">
        <v>0</v>
      </c>
      <c r="FQ107" s="5">
        <v>0</v>
      </c>
      <c r="FR107" s="5">
        <v>0</v>
      </c>
      <c r="FS107" s="5">
        <v>0</v>
      </c>
      <c r="FT107" s="5">
        <v>0</v>
      </c>
      <c r="FU107" s="5" t="s">
        <v>220</v>
      </c>
      <c r="FV107" s="5" t="s">
        <v>220</v>
      </c>
      <c r="FW107" s="5" t="s">
        <v>220</v>
      </c>
      <c r="FX107" s="5" t="s">
        <v>220</v>
      </c>
      <c r="FY107" s="5" t="s">
        <v>220</v>
      </c>
      <c r="FZ107" s="5" t="s">
        <v>220</v>
      </c>
      <c r="GA107" s="5" t="s">
        <v>220</v>
      </c>
      <c r="GB107" s="5" t="s">
        <v>220</v>
      </c>
      <c r="GC107" s="5" t="s">
        <v>220</v>
      </c>
      <c r="GD107" s="5" t="s">
        <v>220</v>
      </c>
      <c r="GE107" s="5" t="s">
        <v>220</v>
      </c>
      <c r="GF107" s="5" t="s">
        <v>220</v>
      </c>
      <c r="GG107" s="5" t="s">
        <v>220</v>
      </c>
      <c r="GH107" s="5" t="s">
        <v>220</v>
      </c>
      <c r="GI107" s="5" t="s">
        <v>220</v>
      </c>
      <c r="GJ107" s="5" t="s">
        <v>220</v>
      </c>
      <c r="GK107" s="5" t="s">
        <v>220</v>
      </c>
      <c r="GL107" s="5" t="s">
        <v>220</v>
      </c>
      <c r="GM107" s="5">
        <v>3073163</v>
      </c>
      <c r="GN107" s="5">
        <v>2170199</v>
      </c>
      <c r="GO107" s="5">
        <v>1485038</v>
      </c>
      <c r="GP107" s="5">
        <v>1633885</v>
      </c>
      <c r="GQ107" s="5">
        <v>1467720</v>
      </c>
      <c r="GR107" s="5">
        <v>1591691</v>
      </c>
      <c r="GS107" s="5">
        <v>589529</v>
      </c>
      <c r="GT107" s="5">
        <v>866598</v>
      </c>
      <c r="GU107" s="5">
        <v>1202304</v>
      </c>
      <c r="GV107" s="5">
        <v>226121</v>
      </c>
      <c r="GW107" s="5">
        <v>401286</v>
      </c>
      <c r="GX107" s="5">
        <v>1525234</v>
      </c>
      <c r="GY107" s="5">
        <v>1338929</v>
      </c>
      <c r="GZ107" s="5">
        <v>468285</v>
      </c>
      <c r="HA107" s="5">
        <v>493770</v>
      </c>
      <c r="HB107" s="5">
        <v>514099</v>
      </c>
      <c r="HC107" s="5">
        <v>350400</v>
      </c>
      <c r="HD107" s="5">
        <v>170308</v>
      </c>
      <c r="HE107" s="5">
        <v>147990</v>
      </c>
      <c r="HF107" s="5">
        <v>169148</v>
      </c>
      <c r="HG107" s="5">
        <v>156055</v>
      </c>
      <c r="HH107" s="5">
        <v>178605</v>
      </c>
      <c r="HI107" s="5">
        <v>105666</v>
      </c>
      <c r="HJ107" s="5">
        <v>121868</v>
      </c>
      <c r="HK107" s="5">
        <v>111312</v>
      </c>
      <c r="HL107" s="5">
        <v>165977</v>
      </c>
      <c r="HM107" s="5">
        <v>118079</v>
      </c>
      <c r="HN107" s="5">
        <v>114275</v>
      </c>
      <c r="HO107" s="5" t="s">
        <v>220</v>
      </c>
      <c r="HP107" s="5" t="s">
        <v>220</v>
      </c>
      <c r="HQ107" s="5" t="s">
        <v>220</v>
      </c>
      <c r="HR107" s="5" t="s">
        <v>220</v>
      </c>
      <c r="HS107" s="5">
        <v>487693</v>
      </c>
      <c r="HT107" s="5">
        <v>565251</v>
      </c>
      <c r="HU107" s="5">
        <v>510974</v>
      </c>
      <c r="HV107" s="5">
        <v>483822</v>
      </c>
      <c r="HW107" s="5">
        <v>514809</v>
      </c>
      <c r="HX107" s="5">
        <v>608490</v>
      </c>
      <c r="HY107" s="5">
        <v>589746</v>
      </c>
      <c r="HZ107" s="5">
        <v>534724</v>
      </c>
      <c r="IA107" s="5">
        <v>563824</v>
      </c>
      <c r="IB107" s="5">
        <v>614786</v>
      </c>
      <c r="IC107" s="5">
        <v>576059</v>
      </c>
      <c r="ID107" s="5">
        <v>801253</v>
      </c>
      <c r="IE107" s="5">
        <v>800274</v>
      </c>
      <c r="IF107" s="5">
        <v>718960</v>
      </c>
      <c r="IG107" s="5">
        <v>533971</v>
      </c>
      <c r="IH107" s="5">
        <v>461255</v>
      </c>
      <c r="II107" s="5">
        <v>452192</v>
      </c>
      <c r="IJ107" s="5">
        <v>458064</v>
      </c>
      <c r="IK107" s="5">
        <v>429430</v>
      </c>
      <c r="IL107" s="5">
        <v>404397</v>
      </c>
      <c r="IM107" s="5">
        <v>374731</v>
      </c>
      <c r="IN107" s="5">
        <v>371746</v>
      </c>
      <c r="IO107" s="5">
        <v>433049</v>
      </c>
      <c r="IP107" s="5">
        <v>368508</v>
      </c>
      <c r="IQ107" s="5">
        <v>371385</v>
      </c>
      <c r="IR107" s="5">
        <v>363838</v>
      </c>
      <c r="IS107" s="5">
        <v>346468</v>
      </c>
      <c r="IT107" s="5">
        <v>100945</v>
      </c>
      <c r="IU107" s="5" t="s">
        <v>220</v>
      </c>
      <c r="IV107" s="5" t="s">
        <v>220</v>
      </c>
      <c r="IW107" s="5" t="s">
        <v>220</v>
      </c>
      <c r="IX107" s="5" t="s">
        <v>220</v>
      </c>
      <c r="IY107" s="5">
        <v>203466</v>
      </c>
      <c r="IZ107" s="5">
        <v>182756</v>
      </c>
      <c r="JA107" s="5">
        <v>168447</v>
      </c>
      <c r="JB107" s="5">
        <v>127508</v>
      </c>
      <c r="JC107" s="5">
        <v>139244</v>
      </c>
      <c r="JD107" s="5">
        <v>140797</v>
      </c>
      <c r="JE107" s="5">
        <v>139051</v>
      </c>
      <c r="JF107" s="5">
        <v>127316</v>
      </c>
      <c r="JG107" s="5">
        <v>111054</v>
      </c>
      <c r="JH107" s="5">
        <v>116622</v>
      </c>
      <c r="JI107" s="5">
        <v>113090</v>
      </c>
      <c r="JJ107" s="5">
        <v>109514</v>
      </c>
      <c r="JK107" s="5">
        <v>109775</v>
      </c>
      <c r="JL107" s="5">
        <v>90272</v>
      </c>
      <c r="JM107" s="5">
        <v>87092</v>
      </c>
      <c r="JN107" s="5">
        <v>106755</v>
      </c>
      <c r="JO107" s="5">
        <v>85840</v>
      </c>
      <c r="JP107" s="5">
        <v>68813</v>
      </c>
      <c r="JQ107" s="5">
        <v>66202</v>
      </c>
      <c r="JR107" s="5">
        <v>64268</v>
      </c>
      <c r="JS107" s="5">
        <v>57525</v>
      </c>
      <c r="JT107" s="5">
        <v>54685</v>
      </c>
      <c r="JU107" s="5">
        <v>0</v>
      </c>
      <c r="JV107" s="5">
        <v>44535</v>
      </c>
      <c r="JW107" s="5">
        <v>43887</v>
      </c>
      <c r="JX107" s="5">
        <v>55367</v>
      </c>
      <c r="JY107" s="5">
        <v>56952</v>
      </c>
      <c r="JZ107" s="5">
        <v>25487</v>
      </c>
      <c r="KA107" s="5" t="s">
        <v>220</v>
      </c>
      <c r="KB107" s="5" t="s">
        <v>220</v>
      </c>
      <c r="KC107" s="5" t="s">
        <v>220</v>
      </c>
      <c r="KD107" s="5" t="s">
        <v>220</v>
      </c>
      <c r="KE107" s="5">
        <v>77704</v>
      </c>
      <c r="KF107" s="5">
        <v>70939</v>
      </c>
      <c r="KG107" s="5">
        <v>68043</v>
      </c>
      <c r="KH107" s="5">
        <v>62397</v>
      </c>
      <c r="KI107" s="5">
        <v>52211</v>
      </c>
      <c r="KJ107" s="5">
        <v>47261</v>
      </c>
      <c r="KK107" s="5">
        <v>39447</v>
      </c>
      <c r="KL107" s="5">
        <v>33610</v>
      </c>
      <c r="KM107" s="5">
        <v>29265</v>
      </c>
      <c r="KN107" s="5">
        <v>51122</v>
      </c>
      <c r="KO107" s="5">
        <v>46503</v>
      </c>
      <c r="KP107" s="5">
        <v>41763</v>
      </c>
      <c r="KQ107" s="5">
        <v>33689</v>
      </c>
      <c r="KR107" s="5">
        <v>33109</v>
      </c>
      <c r="KS107" s="5">
        <v>14022</v>
      </c>
      <c r="KT107" s="5">
        <v>10923</v>
      </c>
      <c r="KU107" s="5">
        <v>6361</v>
      </c>
      <c r="KV107" s="5">
        <v>8420</v>
      </c>
      <c r="KW107" s="5">
        <v>6042</v>
      </c>
      <c r="KX107" s="5">
        <v>9394</v>
      </c>
      <c r="KY107" s="5">
        <v>9513</v>
      </c>
      <c r="KZ107" s="5">
        <v>9479</v>
      </c>
      <c r="LA107" s="5">
        <v>9836</v>
      </c>
      <c r="LB107" s="5">
        <v>6511</v>
      </c>
      <c r="LC107" s="5">
        <v>6474</v>
      </c>
      <c r="LD107" s="5">
        <v>6355</v>
      </c>
      <c r="LE107" s="5">
        <v>6223</v>
      </c>
      <c r="LF107" s="5">
        <v>2225</v>
      </c>
      <c r="LG107" s="5" t="s">
        <v>220</v>
      </c>
      <c r="LH107" s="5" t="s">
        <v>220</v>
      </c>
      <c r="LI107" s="5" t="s">
        <v>220</v>
      </c>
      <c r="LJ107" s="5" t="s">
        <v>220</v>
      </c>
      <c r="LK107" s="5">
        <v>4804</v>
      </c>
      <c r="LL107" s="5">
        <v>4251</v>
      </c>
      <c r="LM107" s="5">
        <v>9353</v>
      </c>
      <c r="LN107" s="5">
        <v>4783</v>
      </c>
      <c r="LO107" s="5">
        <v>5665</v>
      </c>
      <c r="LP107" s="5">
        <v>5804</v>
      </c>
      <c r="LQ107" s="5">
        <v>9062</v>
      </c>
      <c r="LR107" s="5">
        <v>8446</v>
      </c>
      <c r="LS107" s="5">
        <v>6203</v>
      </c>
      <c r="LT107" s="5">
        <v>6045</v>
      </c>
      <c r="LU107" s="5">
        <v>5768</v>
      </c>
      <c r="LV107" s="5">
        <v>5119</v>
      </c>
      <c r="LW107" s="5">
        <v>2380</v>
      </c>
      <c r="LX107" s="5">
        <v>2172</v>
      </c>
      <c r="LY107" s="5">
        <v>2158</v>
      </c>
      <c r="LZ107" s="5">
        <v>2157</v>
      </c>
      <c r="MA107" s="5">
        <v>2593</v>
      </c>
      <c r="MB107" s="5">
        <v>2589</v>
      </c>
      <c r="MC107" s="5">
        <v>3070</v>
      </c>
      <c r="MD107" s="5">
        <v>3226</v>
      </c>
      <c r="ME107" s="5">
        <v>3559</v>
      </c>
      <c r="MF107" s="5">
        <v>4158</v>
      </c>
      <c r="MG107" s="5">
        <v>3984</v>
      </c>
      <c r="MH107" s="5">
        <v>3357</v>
      </c>
      <c r="MI107" s="5">
        <v>3142</v>
      </c>
      <c r="MJ107" s="5">
        <v>3978</v>
      </c>
      <c r="MK107" s="5">
        <v>2902</v>
      </c>
      <c r="ML107" s="5">
        <v>834</v>
      </c>
      <c r="MM107" s="5" t="s">
        <v>220</v>
      </c>
      <c r="MN107" s="5" t="s">
        <v>220</v>
      </c>
      <c r="MO107" s="5" t="s">
        <v>220</v>
      </c>
      <c r="MP107" s="5" t="s">
        <v>220</v>
      </c>
      <c r="MQ107" s="5">
        <v>6127</v>
      </c>
      <c r="MR107" s="5">
        <v>6385</v>
      </c>
      <c r="MS107" s="5">
        <v>5203</v>
      </c>
      <c r="MT107" s="5">
        <v>4932</v>
      </c>
      <c r="MU107" s="5">
        <v>5011</v>
      </c>
      <c r="MV107" s="5">
        <v>4464</v>
      </c>
      <c r="MW107" s="5">
        <v>6161</v>
      </c>
      <c r="MX107" s="5">
        <v>5986</v>
      </c>
      <c r="MY107" s="5">
        <v>6315</v>
      </c>
      <c r="MZ107" s="5">
        <v>7528</v>
      </c>
      <c r="NA107" s="5">
        <v>3242</v>
      </c>
      <c r="NB107" s="5">
        <v>851</v>
      </c>
      <c r="NC107" s="5">
        <v>0</v>
      </c>
      <c r="ND107" s="5">
        <v>0</v>
      </c>
      <c r="NE107" s="5" t="s">
        <v>220</v>
      </c>
      <c r="NF107" s="5" t="s">
        <v>220</v>
      </c>
      <c r="NG107" s="5" t="s">
        <v>220</v>
      </c>
      <c r="NH107" s="5" t="s">
        <v>220</v>
      </c>
      <c r="NI107" s="5" t="s">
        <v>220</v>
      </c>
      <c r="NJ107" s="5" t="s">
        <v>220</v>
      </c>
      <c r="NK107" s="5" t="s">
        <v>220</v>
      </c>
      <c r="NL107" s="5" t="s">
        <v>220</v>
      </c>
      <c r="NM107" s="5" t="s">
        <v>220</v>
      </c>
      <c r="NN107" s="5" t="s">
        <v>220</v>
      </c>
      <c r="NO107" s="5" t="s">
        <v>220</v>
      </c>
      <c r="NP107" s="5" t="s">
        <v>220</v>
      </c>
      <c r="NQ107" s="5" t="s">
        <v>220</v>
      </c>
      <c r="NR107" s="5" t="s">
        <v>220</v>
      </c>
      <c r="NS107" s="5" t="s">
        <v>220</v>
      </c>
      <c r="NT107" s="5" t="s">
        <v>220</v>
      </c>
      <c r="NU107" s="5" t="s">
        <v>220</v>
      </c>
      <c r="NV107" s="5" t="s">
        <v>220</v>
      </c>
      <c r="NW107" s="5">
        <v>0</v>
      </c>
      <c r="NX107" s="5">
        <v>0</v>
      </c>
      <c r="NY107" s="5">
        <v>0</v>
      </c>
      <c r="NZ107" s="5">
        <v>0</v>
      </c>
      <c r="OA107" s="5">
        <v>0</v>
      </c>
      <c r="OB107" s="5">
        <v>0</v>
      </c>
      <c r="OC107" s="5">
        <v>0</v>
      </c>
      <c r="OD107" s="5">
        <v>0</v>
      </c>
      <c r="OE107" s="5">
        <v>0</v>
      </c>
      <c r="OF107" s="5">
        <v>0</v>
      </c>
      <c r="OG107" s="5">
        <v>0</v>
      </c>
      <c r="OH107" s="5">
        <v>0</v>
      </c>
      <c r="OI107" s="5">
        <v>0</v>
      </c>
      <c r="OJ107" s="5">
        <v>0</v>
      </c>
      <c r="OK107" s="5" t="s">
        <v>220</v>
      </c>
      <c r="OL107" s="5" t="s">
        <v>220</v>
      </c>
      <c r="OM107" s="5" t="s">
        <v>220</v>
      </c>
      <c r="ON107" s="5" t="s">
        <v>220</v>
      </c>
      <c r="OO107" s="5" t="s">
        <v>220</v>
      </c>
      <c r="OP107" s="5" t="s">
        <v>220</v>
      </c>
      <c r="OQ107" s="5" t="s">
        <v>220</v>
      </c>
      <c r="OR107" s="5" t="s">
        <v>220</v>
      </c>
      <c r="OS107" s="5" t="s">
        <v>220</v>
      </c>
      <c r="OT107" s="5" t="s">
        <v>220</v>
      </c>
      <c r="OU107" s="5" t="s">
        <v>220</v>
      </c>
      <c r="OV107" s="5" t="s">
        <v>220</v>
      </c>
      <c r="OW107" s="5" t="s">
        <v>220</v>
      </c>
      <c r="OX107" s="5" t="s">
        <v>220</v>
      </c>
      <c r="OY107" s="5" t="s">
        <v>220</v>
      </c>
      <c r="OZ107" s="5" t="s">
        <v>220</v>
      </c>
      <c r="PA107" s="5" t="s">
        <v>220</v>
      </c>
      <c r="PB107" s="5" t="s">
        <v>220</v>
      </c>
      <c r="PC107" s="5">
        <v>38929</v>
      </c>
      <c r="PD107" s="5">
        <v>35588</v>
      </c>
      <c r="PE107" s="5">
        <v>35722</v>
      </c>
      <c r="PF107" s="5">
        <v>33952</v>
      </c>
      <c r="PG107" s="5">
        <v>34473</v>
      </c>
      <c r="PH107" s="5">
        <v>37106</v>
      </c>
      <c r="PI107" s="5">
        <v>36853</v>
      </c>
      <c r="PJ107" s="5">
        <v>36995</v>
      </c>
      <c r="PK107" s="5">
        <v>39527</v>
      </c>
      <c r="PL107" s="5">
        <v>37553</v>
      </c>
      <c r="PM107" s="5">
        <v>38622</v>
      </c>
      <c r="PN107" s="5">
        <v>45664</v>
      </c>
      <c r="PO107" s="5">
        <v>41649</v>
      </c>
      <c r="PP107" s="5">
        <v>40420</v>
      </c>
      <c r="PQ107" s="5">
        <v>38911</v>
      </c>
      <c r="PR107" s="5">
        <v>33766</v>
      </c>
      <c r="PS107" s="5">
        <v>30227</v>
      </c>
      <c r="PT107" s="5">
        <v>27397</v>
      </c>
      <c r="PU107" s="5">
        <v>27182</v>
      </c>
      <c r="PV107" s="5">
        <v>22946</v>
      </c>
      <c r="PW107" s="5">
        <v>22404</v>
      </c>
      <c r="PX107" s="5">
        <v>23525</v>
      </c>
      <c r="PY107" s="5">
        <v>22064</v>
      </c>
      <c r="PZ107" s="5">
        <v>19353</v>
      </c>
      <c r="QA107" s="5">
        <v>19201</v>
      </c>
      <c r="QB107" s="5">
        <v>19291</v>
      </c>
      <c r="QC107" s="5">
        <v>18661</v>
      </c>
      <c r="QD107" s="5">
        <v>6377</v>
      </c>
      <c r="QE107" s="5" t="s">
        <v>220</v>
      </c>
      <c r="QF107" s="5" t="s">
        <v>220</v>
      </c>
      <c r="QG107" s="5" t="s">
        <v>220</v>
      </c>
      <c r="QH107" s="5" t="s">
        <v>220</v>
      </c>
      <c r="QI107" s="5">
        <v>46369</v>
      </c>
      <c r="QJ107" s="5">
        <v>45156</v>
      </c>
      <c r="QK107" s="5">
        <v>52920</v>
      </c>
      <c r="QL107" s="5">
        <v>45384</v>
      </c>
      <c r="QM107" s="5">
        <v>48323</v>
      </c>
      <c r="QN107" s="5">
        <v>55059</v>
      </c>
      <c r="QO107" s="5">
        <v>55263</v>
      </c>
      <c r="QP107" s="5">
        <v>61180</v>
      </c>
      <c r="QQ107" s="5">
        <v>60040</v>
      </c>
      <c r="QR107" s="5">
        <v>65059</v>
      </c>
      <c r="QS107" s="5">
        <v>49520</v>
      </c>
      <c r="QT107" s="5">
        <v>66199</v>
      </c>
      <c r="QU107" s="5">
        <v>65149</v>
      </c>
      <c r="QV107" s="5">
        <v>43139</v>
      </c>
      <c r="QW107" s="5">
        <v>42342</v>
      </c>
      <c r="QX107" s="5">
        <v>40351</v>
      </c>
      <c r="QY107" s="5">
        <v>37383</v>
      </c>
      <c r="QZ107" s="5">
        <v>36590</v>
      </c>
      <c r="RA107" s="5">
        <v>42603</v>
      </c>
      <c r="RB107" s="5">
        <v>36899</v>
      </c>
      <c r="RC107" s="5">
        <v>30778</v>
      </c>
      <c r="RD107" s="5">
        <v>30658</v>
      </c>
      <c r="RE107" s="5">
        <v>27610</v>
      </c>
      <c r="RF107" s="5">
        <v>24511</v>
      </c>
      <c r="RG107" s="5">
        <v>23930</v>
      </c>
      <c r="RH107" s="5">
        <v>27992</v>
      </c>
      <c r="RI107" s="5">
        <v>27891</v>
      </c>
      <c r="RJ107" s="5">
        <v>7816</v>
      </c>
      <c r="RK107" s="5" t="s">
        <v>220</v>
      </c>
      <c r="RL107" s="5" t="s">
        <v>220</v>
      </c>
      <c r="RM107" s="5" t="s">
        <v>220</v>
      </c>
      <c r="RN107" s="5" t="s">
        <v>220</v>
      </c>
      <c r="RO107" s="5">
        <v>31707</v>
      </c>
      <c r="RP107" s="5">
        <v>29699</v>
      </c>
      <c r="RQ107" s="5">
        <v>27940</v>
      </c>
      <c r="RR107" s="5">
        <v>27496</v>
      </c>
      <c r="RS107" s="5">
        <v>27460</v>
      </c>
      <c r="RT107" s="5">
        <v>28091</v>
      </c>
      <c r="RU107" s="5">
        <v>26766</v>
      </c>
      <c r="RV107" s="5">
        <v>26174</v>
      </c>
      <c r="RW107" s="5">
        <v>21458</v>
      </c>
      <c r="RX107" s="5">
        <v>26005</v>
      </c>
      <c r="RY107" s="5">
        <v>26250</v>
      </c>
      <c r="RZ107" s="5">
        <v>30073</v>
      </c>
      <c r="SA107" s="5">
        <v>29425</v>
      </c>
      <c r="SB107" s="5">
        <v>28909</v>
      </c>
      <c r="SC107" s="5">
        <v>30065</v>
      </c>
      <c r="SD107" s="5">
        <v>25935</v>
      </c>
      <c r="SE107" s="5">
        <v>25602</v>
      </c>
      <c r="SF107" s="5">
        <v>26209</v>
      </c>
      <c r="SG107" s="5">
        <v>29600</v>
      </c>
      <c r="SH107" s="5">
        <v>24036</v>
      </c>
      <c r="SI107" s="5">
        <v>23624</v>
      </c>
      <c r="SJ107" s="5">
        <v>25281</v>
      </c>
      <c r="SK107" s="5">
        <v>19284</v>
      </c>
      <c r="SL107" s="5">
        <v>18897</v>
      </c>
      <c r="SM107" s="5">
        <v>19428</v>
      </c>
      <c r="SN107" s="5">
        <v>20500</v>
      </c>
      <c r="SO107" s="5">
        <v>20480</v>
      </c>
      <c r="SP107" s="5">
        <v>4510</v>
      </c>
      <c r="SQ107" s="5" t="s">
        <v>220</v>
      </c>
      <c r="SR107" s="5" t="s">
        <v>220</v>
      </c>
      <c r="SS107" s="5" t="s">
        <v>220</v>
      </c>
      <c r="ST107" s="5" t="s">
        <v>220</v>
      </c>
      <c r="SU107" s="5">
        <v>66727</v>
      </c>
      <c r="SV107" s="5">
        <v>115529</v>
      </c>
      <c r="SW107" s="5">
        <v>107483</v>
      </c>
      <c r="SX107" s="5">
        <v>85276</v>
      </c>
      <c r="SY107" s="5">
        <v>80221</v>
      </c>
      <c r="SZ107" s="5">
        <v>78013</v>
      </c>
      <c r="TA107" s="5">
        <v>56919</v>
      </c>
      <c r="TB107" s="5">
        <v>54490</v>
      </c>
      <c r="TC107" s="5">
        <v>51308</v>
      </c>
      <c r="TD107" s="5">
        <v>49060</v>
      </c>
      <c r="TE107" s="5">
        <v>43279</v>
      </c>
      <c r="TF107" s="5">
        <v>34528</v>
      </c>
      <c r="TG107" s="5">
        <v>34513</v>
      </c>
      <c r="TH107" s="5">
        <v>33205</v>
      </c>
      <c r="TI107" s="5">
        <v>26131</v>
      </c>
      <c r="TJ107" s="5">
        <v>22648</v>
      </c>
      <c r="TK107" s="5">
        <v>19632</v>
      </c>
      <c r="TL107" s="5">
        <v>18955</v>
      </c>
      <c r="TM107" s="5">
        <v>30748</v>
      </c>
      <c r="TN107" s="5">
        <v>34468</v>
      </c>
      <c r="TO107" s="5">
        <v>36276</v>
      </c>
      <c r="TP107" s="5">
        <v>42787</v>
      </c>
      <c r="TQ107" s="5">
        <v>20534</v>
      </c>
      <c r="TR107" s="5">
        <v>10601</v>
      </c>
      <c r="TS107" s="5">
        <v>10869</v>
      </c>
      <c r="TT107" s="5">
        <v>3526</v>
      </c>
      <c r="TU107" s="5">
        <v>9488</v>
      </c>
      <c r="TV107" s="5">
        <v>1435</v>
      </c>
      <c r="TW107" s="5" t="s">
        <v>220</v>
      </c>
      <c r="TX107" s="5" t="s">
        <v>220</v>
      </c>
      <c r="TY107" s="5" t="s">
        <v>220</v>
      </c>
      <c r="TZ107" s="5" t="s">
        <v>220</v>
      </c>
      <c r="UA107" s="5">
        <v>4204</v>
      </c>
      <c r="UB107" s="5">
        <v>4049</v>
      </c>
      <c r="UC107" s="5">
        <v>3769</v>
      </c>
      <c r="UD107" s="5">
        <v>3658</v>
      </c>
      <c r="UE107" s="5">
        <v>3602</v>
      </c>
      <c r="UF107" s="5">
        <v>4617</v>
      </c>
      <c r="UG107" s="5">
        <v>4769</v>
      </c>
      <c r="UH107" s="5">
        <v>4293</v>
      </c>
      <c r="UI107" s="5">
        <v>3942</v>
      </c>
      <c r="UJ107" s="5">
        <v>4416</v>
      </c>
      <c r="UK107" s="5">
        <v>6483</v>
      </c>
      <c r="UL107" s="5">
        <v>7479</v>
      </c>
      <c r="UM107" s="5">
        <v>6577</v>
      </c>
      <c r="UN107" s="5">
        <v>5827</v>
      </c>
      <c r="UO107" s="5">
        <v>3562</v>
      </c>
      <c r="UP107" s="5">
        <v>7222</v>
      </c>
      <c r="UQ107" s="5">
        <v>4642</v>
      </c>
      <c r="UR107" s="5">
        <v>4648</v>
      </c>
      <c r="US107" s="5">
        <v>4735</v>
      </c>
      <c r="UT107" s="5">
        <v>5601</v>
      </c>
      <c r="UU107" s="5">
        <v>6409</v>
      </c>
      <c r="UV107" s="5">
        <v>9057</v>
      </c>
      <c r="UW107" s="5">
        <v>9092</v>
      </c>
      <c r="UX107" s="5">
        <v>4000</v>
      </c>
      <c r="UY107" s="5">
        <v>3340</v>
      </c>
      <c r="UZ107" s="5">
        <v>3108</v>
      </c>
      <c r="VA107" s="5">
        <v>2959</v>
      </c>
      <c r="VB107" s="5">
        <v>170</v>
      </c>
      <c r="VC107" s="5" t="s">
        <v>220</v>
      </c>
      <c r="VD107" s="5" t="s">
        <v>220</v>
      </c>
      <c r="VE107" s="5" t="s">
        <v>220</v>
      </c>
      <c r="VF107" s="5" t="s">
        <v>220</v>
      </c>
      <c r="VG107" s="5">
        <v>58163</v>
      </c>
      <c r="VH107" s="5">
        <v>48491</v>
      </c>
      <c r="VI107" s="5">
        <v>58301</v>
      </c>
      <c r="VJ107" s="5">
        <v>62734</v>
      </c>
      <c r="VK107" s="5">
        <v>67011</v>
      </c>
      <c r="VL107" s="5">
        <v>70499</v>
      </c>
      <c r="VM107" s="5">
        <v>74383</v>
      </c>
      <c r="VN107" s="5">
        <v>74272</v>
      </c>
      <c r="VO107" s="5">
        <v>78513</v>
      </c>
      <c r="VP107" s="5">
        <v>81651</v>
      </c>
      <c r="VQ107" s="5">
        <v>85513</v>
      </c>
      <c r="VR107" s="5">
        <v>86066</v>
      </c>
      <c r="VS107" s="5">
        <v>92092</v>
      </c>
      <c r="VT107" s="5">
        <v>88709</v>
      </c>
      <c r="VU107" s="5">
        <v>86019</v>
      </c>
      <c r="VV107" s="5">
        <v>86524</v>
      </c>
      <c r="VW107" s="5">
        <v>91978</v>
      </c>
      <c r="VX107" s="5">
        <v>80239</v>
      </c>
      <c r="VY107" s="5">
        <v>78024</v>
      </c>
      <c r="VZ107" s="5">
        <v>67616</v>
      </c>
      <c r="WA107" s="5">
        <v>91882</v>
      </c>
      <c r="WB107" s="5">
        <v>93871</v>
      </c>
      <c r="WC107" s="5">
        <v>105241</v>
      </c>
      <c r="WD107" s="5">
        <v>78903</v>
      </c>
      <c r="WE107" s="5">
        <v>108208</v>
      </c>
      <c r="WF107" s="5">
        <v>73561</v>
      </c>
      <c r="WG107" s="5">
        <v>72994</v>
      </c>
      <c r="WH107" s="5">
        <v>18339</v>
      </c>
      <c r="WI107" s="5" t="s">
        <v>220</v>
      </c>
      <c r="WJ107" s="5" t="s">
        <v>220</v>
      </c>
      <c r="WK107" s="5" t="s">
        <v>220</v>
      </c>
      <c r="WL107" s="5" t="s">
        <v>220</v>
      </c>
      <c r="WM107" s="5">
        <v>1391</v>
      </c>
      <c r="WN107" s="5">
        <v>1065</v>
      </c>
      <c r="WO107" s="5">
        <v>1229</v>
      </c>
      <c r="WP107" s="5">
        <v>1038</v>
      </c>
      <c r="WQ107" s="5">
        <v>1159</v>
      </c>
      <c r="WR107" s="5">
        <v>2446</v>
      </c>
      <c r="WS107" s="5">
        <v>3072</v>
      </c>
      <c r="WT107" s="5">
        <v>3676</v>
      </c>
      <c r="WU107" s="5">
        <v>1327</v>
      </c>
      <c r="WV107" s="5">
        <v>1160</v>
      </c>
      <c r="WW107" s="5">
        <v>1592</v>
      </c>
      <c r="WX107" s="5">
        <v>2127</v>
      </c>
      <c r="WY107" s="5">
        <v>2869</v>
      </c>
      <c r="WZ107" s="5">
        <v>3110</v>
      </c>
      <c r="XA107" s="5">
        <v>3087</v>
      </c>
      <c r="XB107" s="5">
        <v>13245</v>
      </c>
      <c r="XC107" s="5">
        <v>12793</v>
      </c>
      <c r="XD107" s="5">
        <v>11567</v>
      </c>
      <c r="XE107" s="5">
        <v>11851</v>
      </c>
      <c r="XF107" s="5">
        <v>10011</v>
      </c>
      <c r="XG107" s="5">
        <v>9685</v>
      </c>
      <c r="XH107" s="5">
        <v>8272</v>
      </c>
      <c r="XI107" s="5">
        <v>7340</v>
      </c>
      <c r="XJ107" s="5">
        <v>6203</v>
      </c>
      <c r="XK107" s="5">
        <v>4128</v>
      </c>
      <c r="XL107" s="5">
        <v>3517</v>
      </c>
      <c r="XM107" s="5">
        <v>3737</v>
      </c>
      <c r="XN107" s="5">
        <v>519</v>
      </c>
      <c r="XO107" s="5" t="s">
        <v>220</v>
      </c>
      <c r="XP107" s="5" t="s">
        <v>220</v>
      </c>
      <c r="XQ107" s="5" t="s">
        <v>220</v>
      </c>
      <c r="XR107" s="5" t="s">
        <v>220</v>
      </c>
      <c r="XS107" s="2">
        <v>12341</v>
      </c>
      <c r="XT107" s="3" t="s">
        <v>222</v>
      </c>
      <c r="XU107" s="3" t="s">
        <v>222</v>
      </c>
      <c r="XV107" s="3" t="s">
        <v>222</v>
      </c>
      <c r="XW107" s="3" t="s">
        <v>221</v>
      </c>
      <c r="XX107" s="3" t="s">
        <v>222</v>
      </c>
      <c r="XY107" s="3" t="s">
        <v>222</v>
      </c>
      <c r="XZ107" s="3" t="s">
        <v>280</v>
      </c>
    </row>
    <row r="108" spans="1:650" x14ac:dyDescent="0.3">
      <c r="A108" s="1" t="s">
        <v>106</v>
      </c>
      <c r="B108" s="2">
        <v>4056964</v>
      </c>
      <c r="C108" s="5" t="s">
        <v>220</v>
      </c>
      <c r="D108" s="5" t="s">
        <v>220</v>
      </c>
      <c r="E108" s="5" t="s">
        <v>220</v>
      </c>
      <c r="F108" s="5" t="s">
        <v>220</v>
      </c>
      <c r="G108" s="5" t="s">
        <v>220</v>
      </c>
      <c r="H108" s="5" t="s">
        <v>220</v>
      </c>
      <c r="I108" s="5" t="s">
        <v>220</v>
      </c>
      <c r="J108" s="5" t="s">
        <v>220</v>
      </c>
      <c r="K108" s="5" t="s">
        <v>220</v>
      </c>
      <c r="L108" s="5" t="s">
        <v>220</v>
      </c>
      <c r="M108" s="5" t="s">
        <v>220</v>
      </c>
      <c r="N108" s="5" t="s">
        <v>220</v>
      </c>
      <c r="O108" s="5" t="s">
        <v>220</v>
      </c>
      <c r="P108" s="5" t="s">
        <v>220</v>
      </c>
      <c r="Q108" s="5" t="s">
        <v>220</v>
      </c>
      <c r="R108" s="5" t="s">
        <v>220</v>
      </c>
      <c r="S108" s="5" t="s">
        <v>220</v>
      </c>
      <c r="T108" s="5" t="s">
        <v>220</v>
      </c>
      <c r="U108" s="5" t="s">
        <v>220</v>
      </c>
      <c r="V108" s="5" t="s">
        <v>220</v>
      </c>
      <c r="W108" s="5" t="s">
        <v>220</v>
      </c>
      <c r="X108" s="5" t="s">
        <v>220</v>
      </c>
      <c r="Y108" s="5" t="s">
        <v>220</v>
      </c>
      <c r="Z108" s="5" t="s">
        <v>220</v>
      </c>
      <c r="AA108" s="5" t="s">
        <v>220</v>
      </c>
      <c r="AB108" s="5">
        <v>2327</v>
      </c>
      <c r="AC108" s="5">
        <v>1131</v>
      </c>
      <c r="AD108" s="5">
        <v>752</v>
      </c>
      <c r="AE108" s="5" t="s">
        <v>220</v>
      </c>
      <c r="AF108" s="5" t="s">
        <v>220</v>
      </c>
      <c r="AG108" s="5" t="s">
        <v>220</v>
      </c>
      <c r="AH108" s="5" t="s">
        <v>220</v>
      </c>
      <c r="AI108" s="5" t="s">
        <v>220</v>
      </c>
      <c r="AJ108" s="5" t="s">
        <v>220</v>
      </c>
      <c r="AK108" s="5" t="s">
        <v>220</v>
      </c>
      <c r="AL108" s="5" t="s">
        <v>220</v>
      </c>
      <c r="AM108" s="5" t="s">
        <v>220</v>
      </c>
      <c r="AN108" s="5" t="s">
        <v>220</v>
      </c>
      <c r="AO108" s="5" t="s">
        <v>220</v>
      </c>
      <c r="AP108" s="5" t="s">
        <v>220</v>
      </c>
      <c r="AQ108" s="5" t="s">
        <v>220</v>
      </c>
      <c r="AR108" s="5" t="s">
        <v>220</v>
      </c>
      <c r="AS108" s="5" t="s">
        <v>220</v>
      </c>
      <c r="AT108" s="5" t="s">
        <v>220</v>
      </c>
      <c r="AU108" s="5" t="s">
        <v>220</v>
      </c>
      <c r="AV108" s="5" t="s">
        <v>220</v>
      </c>
      <c r="AW108" s="5" t="s">
        <v>220</v>
      </c>
      <c r="AX108" s="5" t="s">
        <v>220</v>
      </c>
      <c r="AY108" s="5" t="s">
        <v>220</v>
      </c>
      <c r="AZ108" s="5" t="s">
        <v>220</v>
      </c>
      <c r="BA108" s="5" t="s">
        <v>220</v>
      </c>
      <c r="BB108" s="5" t="s">
        <v>220</v>
      </c>
      <c r="BC108" s="5" t="s">
        <v>220</v>
      </c>
      <c r="BD108" s="5" t="s">
        <v>220</v>
      </c>
      <c r="BE108" s="5" t="s">
        <v>220</v>
      </c>
      <c r="BF108" s="5" t="s">
        <v>220</v>
      </c>
      <c r="BG108" s="5" t="s">
        <v>220</v>
      </c>
      <c r="BH108" s="5">
        <v>40803</v>
      </c>
      <c r="BI108" s="5">
        <v>16098</v>
      </c>
      <c r="BJ108" s="5">
        <v>7877</v>
      </c>
      <c r="BK108" s="5" t="s">
        <v>220</v>
      </c>
      <c r="BL108" s="5" t="s">
        <v>220</v>
      </c>
      <c r="BM108" s="5" t="s">
        <v>220</v>
      </c>
      <c r="BN108" s="5" t="s">
        <v>220</v>
      </c>
      <c r="BO108" s="5" t="s">
        <v>220</v>
      </c>
      <c r="BP108" s="5" t="s">
        <v>220</v>
      </c>
      <c r="BQ108" s="5" t="s">
        <v>220</v>
      </c>
      <c r="BR108" s="5" t="s">
        <v>220</v>
      </c>
      <c r="BS108" s="5" t="s">
        <v>220</v>
      </c>
      <c r="BT108" s="5" t="s">
        <v>220</v>
      </c>
      <c r="BU108" s="5" t="s">
        <v>220</v>
      </c>
      <c r="BV108" s="5" t="s">
        <v>220</v>
      </c>
      <c r="BW108" s="5" t="s">
        <v>220</v>
      </c>
      <c r="BX108" s="5" t="s">
        <v>220</v>
      </c>
      <c r="BY108" s="5" t="s">
        <v>220</v>
      </c>
      <c r="BZ108" s="5" t="s">
        <v>220</v>
      </c>
      <c r="CA108" s="5" t="s">
        <v>220</v>
      </c>
      <c r="CB108" s="5" t="s">
        <v>220</v>
      </c>
      <c r="CC108" s="5" t="s">
        <v>220</v>
      </c>
      <c r="CD108" s="5" t="s">
        <v>220</v>
      </c>
      <c r="CE108" s="5" t="s">
        <v>220</v>
      </c>
      <c r="CF108" s="5" t="s">
        <v>220</v>
      </c>
      <c r="CG108" s="5" t="s">
        <v>220</v>
      </c>
      <c r="CH108" s="5" t="s">
        <v>220</v>
      </c>
      <c r="CI108" s="5" t="s">
        <v>220</v>
      </c>
      <c r="CJ108" s="5" t="s">
        <v>220</v>
      </c>
      <c r="CK108" s="5" t="s">
        <v>220</v>
      </c>
      <c r="CL108" s="5" t="s">
        <v>220</v>
      </c>
      <c r="CM108" s="5" t="s">
        <v>220</v>
      </c>
      <c r="CN108" s="5">
        <v>25789</v>
      </c>
      <c r="CO108" s="5">
        <v>7076</v>
      </c>
      <c r="CP108" s="5">
        <v>21460</v>
      </c>
      <c r="CQ108" s="5" t="s">
        <v>220</v>
      </c>
      <c r="CR108" s="5" t="s">
        <v>220</v>
      </c>
      <c r="CS108" s="5" t="s">
        <v>220</v>
      </c>
      <c r="CT108" s="5" t="s">
        <v>220</v>
      </c>
      <c r="CU108" s="5" t="s">
        <v>220</v>
      </c>
      <c r="CV108" s="5" t="s">
        <v>220</v>
      </c>
      <c r="CW108" s="5" t="s">
        <v>220</v>
      </c>
      <c r="CX108" s="5" t="s">
        <v>220</v>
      </c>
      <c r="CY108" s="5" t="s">
        <v>220</v>
      </c>
      <c r="CZ108" s="5" t="s">
        <v>220</v>
      </c>
      <c r="DA108" s="5" t="s">
        <v>220</v>
      </c>
      <c r="DB108" s="5" t="s">
        <v>220</v>
      </c>
      <c r="DC108" s="5" t="s">
        <v>220</v>
      </c>
      <c r="DD108" s="5" t="s">
        <v>220</v>
      </c>
      <c r="DE108" s="5" t="s">
        <v>220</v>
      </c>
      <c r="DF108" s="5" t="s">
        <v>220</v>
      </c>
      <c r="DG108" s="5" t="s">
        <v>220</v>
      </c>
      <c r="DH108" s="5" t="s">
        <v>220</v>
      </c>
      <c r="DI108" s="5" t="s">
        <v>220</v>
      </c>
      <c r="DJ108" s="5" t="s">
        <v>220</v>
      </c>
      <c r="DK108" s="5" t="s">
        <v>220</v>
      </c>
      <c r="DL108" s="5" t="s">
        <v>220</v>
      </c>
      <c r="DM108" s="5" t="s">
        <v>220</v>
      </c>
      <c r="DN108" s="5" t="s">
        <v>220</v>
      </c>
      <c r="DO108" s="5" t="s">
        <v>220</v>
      </c>
      <c r="DP108" s="5" t="s">
        <v>220</v>
      </c>
      <c r="DQ108" s="5" t="s">
        <v>220</v>
      </c>
      <c r="DR108" s="5" t="s">
        <v>220</v>
      </c>
      <c r="DS108" s="5" t="s">
        <v>220</v>
      </c>
      <c r="DT108" s="5">
        <v>64446</v>
      </c>
      <c r="DU108" s="5">
        <v>33819</v>
      </c>
      <c r="DV108" s="5">
        <v>33744</v>
      </c>
      <c r="DW108" s="5" t="s">
        <v>220</v>
      </c>
      <c r="DX108" s="5" t="s">
        <v>220</v>
      </c>
      <c r="DY108" s="5" t="s">
        <v>220</v>
      </c>
      <c r="DZ108" s="5" t="s">
        <v>220</v>
      </c>
      <c r="EA108" s="5" t="s">
        <v>220</v>
      </c>
      <c r="EB108" s="5" t="s">
        <v>220</v>
      </c>
      <c r="EC108" s="5" t="s">
        <v>220</v>
      </c>
      <c r="ED108" s="5" t="s">
        <v>220</v>
      </c>
      <c r="EE108" s="5" t="s">
        <v>220</v>
      </c>
      <c r="EF108" s="5" t="s">
        <v>220</v>
      </c>
      <c r="EG108" s="5" t="s">
        <v>220</v>
      </c>
      <c r="EH108" s="5" t="s">
        <v>220</v>
      </c>
      <c r="EI108" s="5" t="s">
        <v>220</v>
      </c>
      <c r="EJ108" s="5" t="s">
        <v>220</v>
      </c>
      <c r="EK108" s="5" t="s">
        <v>220</v>
      </c>
      <c r="EL108" s="5" t="s">
        <v>220</v>
      </c>
      <c r="EM108" s="5" t="s">
        <v>220</v>
      </c>
      <c r="EN108" s="5" t="s">
        <v>220</v>
      </c>
      <c r="EO108" s="5" t="s">
        <v>220</v>
      </c>
      <c r="EP108" s="5" t="s">
        <v>220</v>
      </c>
      <c r="EQ108" s="5" t="s">
        <v>220</v>
      </c>
      <c r="ER108" s="5" t="s">
        <v>220</v>
      </c>
      <c r="ES108" s="5" t="s">
        <v>220</v>
      </c>
      <c r="ET108" s="5" t="s">
        <v>220</v>
      </c>
      <c r="EU108" s="5" t="s">
        <v>220</v>
      </c>
      <c r="EV108" s="5" t="s">
        <v>220</v>
      </c>
      <c r="EW108" s="5" t="s">
        <v>220</v>
      </c>
      <c r="EX108" s="5" t="s">
        <v>220</v>
      </c>
      <c r="EY108" s="5" t="s">
        <v>220</v>
      </c>
      <c r="EZ108" s="5">
        <v>12879</v>
      </c>
      <c r="FA108" s="5">
        <v>8111</v>
      </c>
      <c r="FB108" s="5">
        <v>18626</v>
      </c>
      <c r="FC108" s="5" t="s">
        <v>220</v>
      </c>
      <c r="FD108" s="5" t="s">
        <v>220</v>
      </c>
      <c r="FE108" s="5" t="s">
        <v>220</v>
      </c>
      <c r="FF108" s="5" t="s">
        <v>220</v>
      </c>
      <c r="FG108" s="5" t="s">
        <v>220</v>
      </c>
      <c r="FH108" s="5" t="s">
        <v>220</v>
      </c>
      <c r="FI108" s="5" t="s">
        <v>220</v>
      </c>
      <c r="FJ108" s="5" t="s">
        <v>220</v>
      </c>
      <c r="FK108" s="5" t="s">
        <v>220</v>
      </c>
      <c r="FL108" s="5" t="s">
        <v>220</v>
      </c>
      <c r="FM108" s="5" t="s">
        <v>220</v>
      </c>
      <c r="FN108" s="5" t="s">
        <v>220</v>
      </c>
      <c r="FO108" s="5" t="s">
        <v>220</v>
      </c>
      <c r="FP108" s="5" t="s">
        <v>220</v>
      </c>
      <c r="FQ108" s="5" t="s">
        <v>220</v>
      </c>
      <c r="FR108" s="5" t="s">
        <v>220</v>
      </c>
      <c r="FS108" s="5" t="s">
        <v>220</v>
      </c>
      <c r="FT108" s="5" t="s">
        <v>220</v>
      </c>
      <c r="FU108" s="5" t="s">
        <v>220</v>
      </c>
      <c r="FV108" s="5" t="s">
        <v>220</v>
      </c>
      <c r="FW108" s="5" t="s">
        <v>220</v>
      </c>
      <c r="FX108" s="5" t="s">
        <v>220</v>
      </c>
      <c r="FY108" s="5" t="s">
        <v>220</v>
      </c>
      <c r="FZ108" s="5" t="s">
        <v>220</v>
      </c>
      <c r="GA108" s="5" t="s">
        <v>220</v>
      </c>
      <c r="GB108" s="5" t="s">
        <v>220</v>
      </c>
      <c r="GC108" s="5" t="s">
        <v>220</v>
      </c>
      <c r="GD108" s="5" t="s">
        <v>220</v>
      </c>
      <c r="GE108" s="5" t="s">
        <v>220</v>
      </c>
      <c r="GF108" s="5" t="s">
        <v>220</v>
      </c>
      <c r="GG108" s="5" t="s">
        <v>220</v>
      </c>
      <c r="GH108" s="5" t="s">
        <v>220</v>
      </c>
      <c r="GI108" s="5" t="s">
        <v>220</v>
      </c>
      <c r="GJ108" s="5" t="s">
        <v>220</v>
      </c>
      <c r="GK108" s="5" t="s">
        <v>220</v>
      </c>
      <c r="GL108" s="5" t="s">
        <v>220</v>
      </c>
      <c r="GM108" s="5" t="s">
        <v>220</v>
      </c>
      <c r="GN108" s="5" t="s">
        <v>220</v>
      </c>
      <c r="GO108" s="5" t="s">
        <v>220</v>
      </c>
      <c r="GP108" s="5" t="s">
        <v>220</v>
      </c>
      <c r="GQ108" s="5" t="s">
        <v>220</v>
      </c>
      <c r="GR108" s="5" t="s">
        <v>220</v>
      </c>
      <c r="GS108" s="5" t="s">
        <v>220</v>
      </c>
      <c r="GT108" s="5" t="s">
        <v>220</v>
      </c>
      <c r="GU108" s="5" t="s">
        <v>220</v>
      </c>
      <c r="GV108" s="5" t="s">
        <v>220</v>
      </c>
      <c r="GW108" s="5" t="s">
        <v>220</v>
      </c>
      <c r="GX108" s="5" t="s">
        <v>220</v>
      </c>
      <c r="GY108" s="5" t="s">
        <v>220</v>
      </c>
      <c r="GZ108" s="5" t="s">
        <v>220</v>
      </c>
      <c r="HA108" s="5" t="s">
        <v>220</v>
      </c>
      <c r="HB108" s="5" t="s">
        <v>220</v>
      </c>
      <c r="HC108" s="5" t="s">
        <v>220</v>
      </c>
      <c r="HD108" s="5" t="s">
        <v>220</v>
      </c>
      <c r="HE108" s="5" t="s">
        <v>220</v>
      </c>
      <c r="HF108" s="5" t="s">
        <v>220</v>
      </c>
      <c r="HG108" s="5" t="s">
        <v>220</v>
      </c>
      <c r="HH108" s="5" t="s">
        <v>220</v>
      </c>
      <c r="HI108" s="5" t="s">
        <v>220</v>
      </c>
      <c r="HJ108" s="5" t="s">
        <v>220</v>
      </c>
      <c r="HK108" s="5" t="s">
        <v>220</v>
      </c>
      <c r="HL108" s="5">
        <v>146244</v>
      </c>
      <c r="HM108" s="5">
        <v>66235</v>
      </c>
      <c r="HN108" s="5">
        <v>82459</v>
      </c>
      <c r="HO108" s="5" t="s">
        <v>220</v>
      </c>
      <c r="HP108" s="5" t="s">
        <v>220</v>
      </c>
      <c r="HQ108" s="5" t="s">
        <v>220</v>
      </c>
      <c r="HR108" s="5" t="s">
        <v>220</v>
      </c>
      <c r="HS108" s="5" t="s">
        <v>220</v>
      </c>
      <c r="HT108" s="5" t="s">
        <v>220</v>
      </c>
      <c r="HU108" s="5" t="s">
        <v>220</v>
      </c>
      <c r="HV108" s="5" t="s">
        <v>220</v>
      </c>
      <c r="HW108" s="5" t="s">
        <v>220</v>
      </c>
      <c r="HX108" s="5" t="s">
        <v>220</v>
      </c>
      <c r="HY108" s="5" t="s">
        <v>220</v>
      </c>
      <c r="HZ108" s="5" t="s">
        <v>220</v>
      </c>
      <c r="IA108" s="5" t="s">
        <v>220</v>
      </c>
      <c r="IB108" s="5" t="s">
        <v>220</v>
      </c>
      <c r="IC108" s="5" t="s">
        <v>220</v>
      </c>
      <c r="ID108" s="5" t="s">
        <v>220</v>
      </c>
      <c r="IE108" s="5" t="s">
        <v>220</v>
      </c>
      <c r="IF108" s="5" t="s">
        <v>220</v>
      </c>
      <c r="IG108" s="5" t="s">
        <v>220</v>
      </c>
      <c r="IH108" s="5" t="s">
        <v>220</v>
      </c>
      <c r="II108" s="5" t="s">
        <v>220</v>
      </c>
      <c r="IJ108" s="5" t="s">
        <v>220</v>
      </c>
      <c r="IK108" s="5" t="s">
        <v>220</v>
      </c>
      <c r="IL108" s="5" t="s">
        <v>220</v>
      </c>
      <c r="IM108" s="5" t="s">
        <v>220</v>
      </c>
      <c r="IN108" s="5" t="s">
        <v>220</v>
      </c>
      <c r="IO108" s="5" t="s">
        <v>220</v>
      </c>
      <c r="IP108" s="5" t="s">
        <v>220</v>
      </c>
      <c r="IQ108" s="5" t="s">
        <v>220</v>
      </c>
      <c r="IR108" s="5">
        <v>250834</v>
      </c>
      <c r="IS108" s="5">
        <v>241231</v>
      </c>
      <c r="IT108" s="5">
        <v>0</v>
      </c>
      <c r="IU108" s="5" t="s">
        <v>220</v>
      </c>
      <c r="IV108" s="5" t="s">
        <v>220</v>
      </c>
      <c r="IW108" s="5" t="s">
        <v>220</v>
      </c>
      <c r="IX108" s="5" t="s">
        <v>220</v>
      </c>
      <c r="IY108" s="5" t="s">
        <v>220</v>
      </c>
      <c r="IZ108" s="5" t="s">
        <v>220</v>
      </c>
      <c r="JA108" s="5" t="s">
        <v>220</v>
      </c>
      <c r="JB108" s="5" t="s">
        <v>220</v>
      </c>
      <c r="JC108" s="5" t="s">
        <v>220</v>
      </c>
      <c r="JD108" s="5" t="s">
        <v>220</v>
      </c>
      <c r="JE108" s="5" t="s">
        <v>220</v>
      </c>
      <c r="JF108" s="5" t="s">
        <v>220</v>
      </c>
      <c r="JG108" s="5" t="s">
        <v>220</v>
      </c>
      <c r="JH108" s="5" t="s">
        <v>220</v>
      </c>
      <c r="JI108" s="5" t="s">
        <v>220</v>
      </c>
      <c r="JJ108" s="5" t="s">
        <v>220</v>
      </c>
      <c r="JK108" s="5" t="s">
        <v>220</v>
      </c>
      <c r="JL108" s="5" t="s">
        <v>220</v>
      </c>
      <c r="JM108" s="5" t="s">
        <v>220</v>
      </c>
      <c r="JN108" s="5" t="s">
        <v>220</v>
      </c>
      <c r="JO108" s="5" t="s">
        <v>220</v>
      </c>
      <c r="JP108" s="5" t="s">
        <v>220</v>
      </c>
      <c r="JQ108" s="5" t="s">
        <v>220</v>
      </c>
      <c r="JR108" s="5" t="s">
        <v>220</v>
      </c>
      <c r="JS108" s="5" t="s">
        <v>220</v>
      </c>
      <c r="JT108" s="5" t="s">
        <v>220</v>
      </c>
      <c r="JU108" s="5" t="s">
        <v>220</v>
      </c>
      <c r="JV108" s="5" t="s">
        <v>220</v>
      </c>
      <c r="JW108" s="5" t="s">
        <v>220</v>
      </c>
      <c r="JX108" s="5">
        <v>24016</v>
      </c>
      <c r="JY108" s="5">
        <v>27089</v>
      </c>
      <c r="JZ108" s="5">
        <v>0</v>
      </c>
      <c r="KA108" s="5" t="s">
        <v>220</v>
      </c>
      <c r="KB108" s="5" t="s">
        <v>220</v>
      </c>
      <c r="KC108" s="5" t="s">
        <v>220</v>
      </c>
      <c r="KD108" s="5" t="s">
        <v>220</v>
      </c>
      <c r="KE108" s="5" t="s">
        <v>220</v>
      </c>
      <c r="KF108" s="5" t="s">
        <v>220</v>
      </c>
      <c r="KG108" s="5" t="s">
        <v>220</v>
      </c>
      <c r="KH108" s="5" t="s">
        <v>220</v>
      </c>
      <c r="KI108" s="5" t="s">
        <v>220</v>
      </c>
      <c r="KJ108" s="5" t="s">
        <v>220</v>
      </c>
      <c r="KK108" s="5" t="s">
        <v>220</v>
      </c>
      <c r="KL108" s="5" t="s">
        <v>220</v>
      </c>
      <c r="KM108" s="5" t="s">
        <v>220</v>
      </c>
      <c r="KN108" s="5" t="s">
        <v>220</v>
      </c>
      <c r="KO108" s="5" t="s">
        <v>220</v>
      </c>
      <c r="KP108" s="5" t="s">
        <v>220</v>
      </c>
      <c r="KQ108" s="5" t="s">
        <v>220</v>
      </c>
      <c r="KR108" s="5" t="s">
        <v>220</v>
      </c>
      <c r="KS108" s="5" t="s">
        <v>220</v>
      </c>
      <c r="KT108" s="5" t="s">
        <v>220</v>
      </c>
      <c r="KU108" s="5" t="s">
        <v>220</v>
      </c>
      <c r="KV108" s="5" t="s">
        <v>220</v>
      </c>
      <c r="KW108" s="5" t="s">
        <v>220</v>
      </c>
      <c r="KX108" s="5" t="s">
        <v>220</v>
      </c>
      <c r="KY108" s="5" t="s">
        <v>220</v>
      </c>
      <c r="KZ108" s="5" t="s">
        <v>220</v>
      </c>
      <c r="LA108" s="5" t="s">
        <v>220</v>
      </c>
      <c r="LB108" s="5" t="s">
        <v>220</v>
      </c>
      <c r="LC108" s="5" t="s">
        <v>220</v>
      </c>
      <c r="LD108" s="5">
        <v>4142</v>
      </c>
      <c r="LE108" s="5">
        <v>4015</v>
      </c>
      <c r="LF108" s="5">
        <v>0</v>
      </c>
      <c r="LG108" s="5" t="s">
        <v>220</v>
      </c>
      <c r="LH108" s="5" t="s">
        <v>220</v>
      </c>
      <c r="LI108" s="5" t="s">
        <v>220</v>
      </c>
      <c r="LJ108" s="5" t="s">
        <v>220</v>
      </c>
      <c r="LK108" s="5" t="s">
        <v>220</v>
      </c>
      <c r="LL108" s="5" t="s">
        <v>220</v>
      </c>
      <c r="LM108" s="5" t="s">
        <v>220</v>
      </c>
      <c r="LN108" s="5" t="s">
        <v>220</v>
      </c>
      <c r="LO108" s="5" t="s">
        <v>220</v>
      </c>
      <c r="LP108" s="5" t="s">
        <v>220</v>
      </c>
      <c r="LQ108" s="5" t="s">
        <v>220</v>
      </c>
      <c r="LR108" s="5" t="s">
        <v>220</v>
      </c>
      <c r="LS108" s="5" t="s">
        <v>220</v>
      </c>
      <c r="LT108" s="5" t="s">
        <v>220</v>
      </c>
      <c r="LU108" s="5" t="s">
        <v>220</v>
      </c>
      <c r="LV108" s="5" t="s">
        <v>220</v>
      </c>
      <c r="LW108" s="5" t="s">
        <v>220</v>
      </c>
      <c r="LX108" s="5" t="s">
        <v>220</v>
      </c>
      <c r="LY108" s="5" t="s">
        <v>220</v>
      </c>
      <c r="LZ108" s="5" t="s">
        <v>220</v>
      </c>
      <c r="MA108" s="5" t="s">
        <v>220</v>
      </c>
      <c r="MB108" s="5" t="s">
        <v>220</v>
      </c>
      <c r="MC108" s="5" t="s">
        <v>220</v>
      </c>
      <c r="MD108" s="5" t="s">
        <v>220</v>
      </c>
      <c r="ME108" s="5" t="s">
        <v>220</v>
      </c>
      <c r="MF108" s="5" t="s">
        <v>220</v>
      </c>
      <c r="MG108" s="5" t="s">
        <v>220</v>
      </c>
      <c r="MH108" s="5" t="s">
        <v>220</v>
      </c>
      <c r="MI108" s="5" t="s">
        <v>220</v>
      </c>
      <c r="MJ108" s="5">
        <v>2884</v>
      </c>
      <c r="MK108" s="5">
        <v>1988</v>
      </c>
      <c r="ML108" s="5">
        <v>0</v>
      </c>
      <c r="MM108" s="5" t="s">
        <v>220</v>
      </c>
      <c r="MN108" s="5" t="s">
        <v>220</v>
      </c>
      <c r="MO108" s="5" t="s">
        <v>220</v>
      </c>
      <c r="MP108" s="5" t="s">
        <v>220</v>
      </c>
      <c r="MQ108" s="5" t="s">
        <v>220</v>
      </c>
      <c r="MR108" s="5" t="s">
        <v>220</v>
      </c>
      <c r="MS108" s="5" t="s">
        <v>220</v>
      </c>
      <c r="MT108" s="5" t="s">
        <v>220</v>
      </c>
      <c r="MU108" s="5" t="s">
        <v>220</v>
      </c>
      <c r="MV108" s="5" t="s">
        <v>220</v>
      </c>
      <c r="MW108" s="5" t="s">
        <v>220</v>
      </c>
      <c r="MX108" s="5" t="s">
        <v>220</v>
      </c>
      <c r="MY108" s="5" t="s">
        <v>220</v>
      </c>
      <c r="MZ108" s="5" t="s">
        <v>220</v>
      </c>
      <c r="NA108" s="5" t="s">
        <v>220</v>
      </c>
      <c r="NB108" s="5" t="s">
        <v>220</v>
      </c>
      <c r="NC108" s="5" t="s">
        <v>220</v>
      </c>
      <c r="ND108" s="5" t="s">
        <v>220</v>
      </c>
      <c r="NE108" s="5" t="s">
        <v>220</v>
      </c>
      <c r="NF108" s="5" t="s">
        <v>220</v>
      </c>
      <c r="NG108" s="5" t="s">
        <v>220</v>
      </c>
      <c r="NH108" s="5" t="s">
        <v>220</v>
      </c>
      <c r="NI108" s="5" t="s">
        <v>220</v>
      </c>
      <c r="NJ108" s="5" t="s">
        <v>220</v>
      </c>
      <c r="NK108" s="5" t="s">
        <v>220</v>
      </c>
      <c r="NL108" s="5" t="s">
        <v>220</v>
      </c>
      <c r="NM108" s="5" t="s">
        <v>220</v>
      </c>
      <c r="NN108" s="5" t="s">
        <v>220</v>
      </c>
      <c r="NO108" s="5" t="s">
        <v>220</v>
      </c>
      <c r="NP108" s="5" t="s">
        <v>220</v>
      </c>
      <c r="NQ108" s="5" t="s">
        <v>220</v>
      </c>
      <c r="NR108" s="5" t="s">
        <v>220</v>
      </c>
      <c r="NS108" s="5" t="s">
        <v>220</v>
      </c>
      <c r="NT108" s="5" t="s">
        <v>220</v>
      </c>
      <c r="NU108" s="5" t="s">
        <v>220</v>
      </c>
      <c r="NV108" s="5" t="s">
        <v>220</v>
      </c>
      <c r="NW108" s="5" t="s">
        <v>220</v>
      </c>
      <c r="NX108" s="5" t="s">
        <v>220</v>
      </c>
      <c r="NY108" s="5" t="s">
        <v>220</v>
      </c>
      <c r="NZ108" s="5" t="s">
        <v>220</v>
      </c>
      <c r="OA108" s="5" t="s">
        <v>220</v>
      </c>
      <c r="OB108" s="5" t="s">
        <v>220</v>
      </c>
      <c r="OC108" s="5" t="s">
        <v>220</v>
      </c>
      <c r="OD108" s="5" t="s">
        <v>220</v>
      </c>
      <c r="OE108" s="5" t="s">
        <v>220</v>
      </c>
      <c r="OF108" s="5" t="s">
        <v>220</v>
      </c>
      <c r="OG108" s="5" t="s">
        <v>220</v>
      </c>
      <c r="OH108" s="5" t="s">
        <v>220</v>
      </c>
      <c r="OI108" s="5" t="s">
        <v>220</v>
      </c>
      <c r="OJ108" s="5" t="s">
        <v>220</v>
      </c>
      <c r="OK108" s="5" t="s">
        <v>220</v>
      </c>
      <c r="OL108" s="5" t="s">
        <v>220</v>
      </c>
      <c r="OM108" s="5" t="s">
        <v>220</v>
      </c>
      <c r="ON108" s="5" t="s">
        <v>220</v>
      </c>
      <c r="OO108" s="5" t="s">
        <v>220</v>
      </c>
      <c r="OP108" s="5" t="s">
        <v>220</v>
      </c>
      <c r="OQ108" s="5" t="s">
        <v>220</v>
      </c>
      <c r="OR108" s="5" t="s">
        <v>220</v>
      </c>
      <c r="OS108" s="5" t="s">
        <v>220</v>
      </c>
      <c r="OT108" s="5" t="s">
        <v>220</v>
      </c>
      <c r="OU108" s="5" t="s">
        <v>220</v>
      </c>
      <c r="OV108" s="5" t="s">
        <v>220</v>
      </c>
      <c r="OW108" s="5" t="s">
        <v>220</v>
      </c>
      <c r="OX108" s="5" t="s">
        <v>220</v>
      </c>
      <c r="OY108" s="5" t="s">
        <v>220</v>
      </c>
      <c r="OZ108" s="5" t="s">
        <v>220</v>
      </c>
      <c r="PA108" s="5" t="s">
        <v>220</v>
      </c>
      <c r="PB108" s="5" t="s">
        <v>220</v>
      </c>
      <c r="PC108" s="5" t="s">
        <v>220</v>
      </c>
      <c r="PD108" s="5" t="s">
        <v>220</v>
      </c>
      <c r="PE108" s="5" t="s">
        <v>220</v>
      </c>
      <c r="PF108" s="5" t="s">
        <v>220</v>
      </c>
      <c r="PG108" s="5" t="s">
        <v>220</v>
      </c>
      <c r="PH108" s="5" t="s">
        <v>220</v>
      </c>
      <c r="PI108" s="5" t="s">
        <v>220</v>
      </c>
      <c r="PJ108" s="5" t="s">
        <v>220</v>
      </c>
      <c r="PK108" s="5" t="s">
        <v>220</v>
      </c>
      <c r="PL108" s="5" t="s">
        <v>220</v>
      </c>
      <c r="PM108" s="5" t="s">
        <v>220</v>
      </c>
      <c r="PN108" s="5" t="s">
        <v>220</v>
      </c>
      <c r="PO108" s="5" t="s">
        <v>220</v>
      </c>
      <c r="PP108" s="5" t="s">
        <v>220</v>
      </c>
      <c r="PQ108" s="5" t="s">
        <v>220</v>
      </c>
      <c r="PR108" s="5" t="s">
        <v>220</v>
      </c>
      <c r="PS108" s="5" t="s">
        <v>220</v>
      </c>
      <c r="PT108" s="5" t="s">
        <v>220</v>
      </c>
      <c r="PU108" s="5" t="s">
        <v>220</v>
      </c>
      <c r="PV108" s="5" t="s">
        <v>220</v>
      </c>
      <c r="PW108" s="5" t="s">
        <v>220</v>
      </c>
      <c r="PX108" s="5" t="s">
        <v>220</v>
      </c>
      <c r="PY108" s="5" t="s">
        <v>220</v>
      </c>
      <c r="PZ108" s="5" t="s">
        <v>220</v>
      </c>
      <c r="QA108" s="5" t="s">
        <v>220</v>
      </c>
      <c r="QB108" s="5">
        <v>13138</v>
      </c>
      <c r="QC108" s="5">
        <v>12406</v>
      </c>
      <c r="QD108" s="5">
        <v>0</v>
      </c>
      <c r="QE108" s="5" t="s">
        <v>220</v>
      </c>
      <c r="QF108" s="5" t="s">
        <v>220</v>
      </c>
      <c r="QG108" s="5" t="s">
        <v>220</v>
      </c>
      <c r="QH108" s="5" t="s">
        <v>220</v>
      </c>
      <c r="QI108" s="5" t="s">
        <v>220</v>
      </c>
      <c r="QJ108" s="5" t="s">
        <v>220</v>
      </c>
      <c r="QK108" s="5" t="s">
        <v>220</v>
      </c>
      <c r="QL108" s="5" t="s">
        <v>220</v>
      </c>
      <c r="QM108" s="5" t="s">
        <v>220</v>
      </c>
      <c r="QN108" s="5" t="s">
        <v>220</v>
      </c>
      <c r="QO108" s="5" t="s">
        <v>220</v>
      </c>
      <c r="QP108" s="5" t="s">
        <v>220</v>
      </c>
      <c r="QQ108" s="5" t="s">
        <v>220</v>
      </c>
      <c r="QR108" s="5" t="s">
        <v>220</v>
      </c>
      <c r="QS108" s="5" t="s">
        <v>220</v>
      </c>
      <c r="QT108" s="5" t="s">
        <v>220</v>
      </c>
      <c r="QU108" s="5" t="s">
        <v>220</v>
      </c>
      <c r="QV108" s="5" t="s">
        <v>220</v>
      </c>
      <c r="QW108" s="5" t="s">
        <v>220</v>
      </c>
      <c r="QX108" s="5" t="s">
        <v>220</v>
      </c>
      <c r="QY108" s="5" t="s">
        <v>220</v>
      </c>
      <c r="QZ108" s="5" t="s">
        <v>220</v>
      </c>
      <c r="RA108" s="5" t="s">
        <v>220</v>
      </c>
      <c r="RB108" s="5" t="s">
        <v>220</v>
      </c>
      <c r="RC108" s="5" t="s">
        <v>220</v>
      </c>
      <c r="RD108" s="5" t="s">
        <v>220</v>
      </c>
      <c r="RE108" s="5" t="s">
        <v>220</v>
      </c>
      <c r="RF108" s="5" t="s">
        <v>220</v>
      </c>
      <c r="RG108" s="5" t="s">
        <v>220</v>
      </c>
      <c r="RH108" s="5">
        <v>19155</v>
      </c>
      <c r="RI108" s="5">
        <v>19609</v>
      </c>
      <c r="RJ108" s="5">
        <v>0</v>
      </c>
      <c r="RK108" s="5" t="s">
        <v>220</v>
      </c>
      <c r="RL108" s="5" t="s">
        <v>220</v>
      </c>
      <c r="RM108" s="5" t="s">
        <v>220</v>
      </c>
      <c r="RN108" s="5" t="s">
        <v>220</v>
      </c>
      <c r="RO108" s="5" t="s">
        <v>220</v>
      </c>
      <c r="RP108" s="5" t="s">
        <v>220</v>
      </c>
      <c r="RQ108" s="5" t="s">
        <v>220</v>
      </c>
      <c r="RR108" s="5" t="s">
        <v>220</v>
      </c>
      <c r="RS108" s="5" t="s">
        <v>220</v>
      </c>
      <c r="RT108" s="5" t="s">
        <v>220</v>
      </c>
      <c r="RU108" s="5" t="s">
        <v>220</v>
      </c>
      <c r="RV108" s="5" t="s">
        <v>220</v>
      </c>
      <c r="RW108" s="5" t="s">
        <v>220</v>
      </c>
      <c r="RX108" s="5" t="s">
        <v>220</v>
      </c>
      <c r="RY108" s="5" t="s">
        <v>220</v>
      </c>
      <c r="RZ108" s="5" t="s">
        <v>220</v>
      </c>
      <c r="SA108" s="5" t="s">
        <v>220</v>
      </c>
      <c r="SB108" s="5" t="s">
        <v>220</v>
      </c>
      <c r="SC108" s="5" t="s">
        <v>220</v>
      </c>
      <c r="SD108" s="5" t="s">
        <v>220</v>
      </c>
      <c r="SE108" s="5" t="s">
        <v>220</v>
      </c>
      <c r="SF108" s="5" t="s">
        <v>220</v>
      </c>
      <c r="SG108" s="5" t="s">
        <v>220</v>
      </c>
      <c r="SH108" s="5" t="s">
        <v>220</v>
      </c>
      <c r="SI108" s="5" t="s">
        <v>220</v>
      </c>
      <c r="SJ108" s="5" t="s">
        <v>220</v>
      </c>
      <c r="SK108" s="5" t="s">
        <v>220</v>
      </c>
      <c r="SL108" s="5" t="s">
        <v>220</v>
      </c>
      <c r="SM108" s="5" t="s">
        <v>220</v>
      </c>
      <c r="SN108" s="5">
        <v>16013</v>
      </c>
      <c r="SO108" s="5">
        <v>16027</v>
      </c>
      <c r="SP108" s="5">
        <v>0</v>
      </c>
      <c r="SQ108" s="5" t="s">
        <v>220</v>
      </c>
      <c r="SR108" s="5" t="s">
        <v>220</v>
      </c>
      <c r="SS108" s="5" t="s">
        <v>220</v>
      </c>
      <c r="ST108" s="5" t="s">
        <v>220</v>
      </c>
      <c r="SU108" s="5" t="s">
        <v>220</v>
      </c>
      <c r="SV108" s="5" t="s">
        <v>220</v>
      </c>
      <c r="SW108" s="5" t="s">
        <v>220</v>
      </c>
      <c r="SX108" s="5" t="s">
        <v>220</v>
      </c>
      <c r="SY108" s="5" t="s">
        <v>220</v>
      </c>
      <c r="SZ108" s="5" t="s">
        <v>220</v>
      </c>
      <c r="TA108" s="5" t="s">
        <v>220</v>
      </c>
      <c r="TB108" s="5" t="s">
        <v>220</v>
      </c>
      <c r="TC108" s="5" t="s">
        <v>220</v>
      </c>
      <c r="TD108" s="5" t="s">
        <v>220</v>
      </c>
      <c r="TE108" s="5" t="s">
        <v>220</v>
      </c>
      <c r="TF108" s="5" t="s">
        <v>220</v>
      </c>
      <c r="TG108" s="5" t="s">
        <v>220</v>
      </c>
      <c r="TH108" s="5" t="s">
        <v>220</v>
      </c>
      <c r="TI108" s="5" t="s">
        <v>220</v>
      </c>
      <c r="TJ108" s="5" t="s">
        <v>220</v>
      </c>
      <c r="TK108" s="5" t="s">
        <v>220</v>
      </c>
      <c r="TL108" s="5" t="s">
        <v>220</v>
      </c>
      <c r="TM108" s="5" t="s">
        <v>220</v>
      </c>
      <c r="TN108" s="5" t="s">
        <v>220</v>
      </c>
      <c r="TO108" s="5" t="s">
        <v>220</v>
      </c>
      <c r="TP108" s="5" t="s">
        <v>220</v>
      </c>
      <c r="TQ108" s="5" t="s">
        <v>220</v>
      </c>
      <c r="TR108" s="5" t="s">
        <v>220</v>
      </c>
      <c r="TS108" s="5" t="s">
        <v>220</v>
      </c>
      <c r="TT108" s="5">
        <v>2293</v>
      </c>
      <c r="TU108" s="5">
        <v>7583</v>
      </c>
      <c r="TV108" s="5">
        <v>0</v>
      </c>
      <c r="TW108" s="5" t="s">
        <v>220</v>
      </c>
      <c r="TX108" s="5" t="s">
        <v>220</v>
      </c>
      <c r="TY108" s="5" t="s">
        <v>220</v>
      </c>
      <c r="TZ108" s="5" t="s">
        <v>220</v>
      </c>
      <c r="UA108" s="5" t="s">
        <v>220</v>
      </c>
      <c r="UB108" s="5" t="s">
        <v>220</v>
      </c>
      <c r="UC108" s="5" t="s">
        <v>220</v>
      </c>
      <c r="UD108" s="5" t="s">
        <v>220</v>
      </c>
      <c r="UE108" s="5" t="s">
        <v>220</v>
      </c>
      <c r="UF108" s="5" t="s">
        <v>220</v>
      </c>
      <c r="UG108" s="5" t="s">
        <v>220</v>
      </c>
      <c r="UH108" s="5" t="s">
        <v>220</v>
      </c>
      <c r="UI108" s="5" t="s">
        <v>220</v>
      </c>
      <c r="UJ108" s="5" t="s">
        <v>220</v>
      </c>
      <c r="UK108" s="5" t="s">
        <v>220</v>
      </c>
      <c r="UL108" s="5" t="s">
        <v>220</v>
      </c>
      <c r="UM108" s="5" t="s">
        <v>220</v>
      </c>
      <c r="UN108" s="5" t="s">
        <v>220</v>
      </c>
      <c r="UO108" s="5" t="s">
        <v>220</v>
      </c>
      <c r="UP108" s="5" t="s">
        <v>220</v>
      </c>
      <c r="UQ108" s="5" t="s">
        <v>220</v>
      </c>
      <c r="UR108" s="5" t="s">
        <v>220</v>
      </c>
      <c r="US108" s="5" t="s">
        <v>220</v>
      </c>
      <c r="UT108" s="5" t="s">
        <v>220</v>
      </c>
      <c r="UU108" s="5" t="s">
        <v>220</v>
      </c>
      <c r="UV108" s="5" t="s">
        <v>220</v>
      </c>
      <c r="UW108" s="5" t="s">
        <v>220</v>
      </c>
      <c r="UX108" s="5" t="s">
        <v>220</v>
      </c>
      <c r="UY108" s="5" t="s">
        <v>220</v>
      </c>
      <c r="UZ108" s="5">
        <v>2875</v>
      </c>
      <c r="VA108" s="5">
        <v>2731</v>
      </c>
      <c r="VB108" s="5">
        <v>0</v>
      </c>
      <c r="VC108" s="5" t="s">
        <v>220</v>
      </c>
      <c r="VD108" s="5" t="s">
        <v>220</v>
      </c>
      <c r="VE108" s="5" t="s">
        <v>220</v>
      </c>
      <c r="VF108" s="5" t="s">
        <v>220</v>
      </c>
      <c r="VG108" s="5" t="s">
        <v>220</v>
      </c>
      <c r="VH108" s="5" t="s">
        <v>220</v>
      </c>
      <c r="VI108" s="5" t="s">
        <v>220</v>
      </c>
      <c r="VJ108" s="5" t="s">
        <v>220</v>
      </c>
      <c r="VK108" s="5" t="s">
        <v>220</v>
      </c>
      <c r="VL108" s="5" t="s">
        <v>220</v>
      </c>
      <c r="VM108" s="5" t="s">
        <v>220</v>
      </c>
      <c r="VN108" s="5" t="s">
        <v>220</v>
      </c>
      <c r="VO108" s="5" t="s">
        <v>220</v>
      </c>
      <c r="VP108" s="5" t="s">
        <v>220</v>
      </c>
      <c r="VQ108" s="5" t="s">
        <v>220</v>
      </c>
      <c r="VR108" s="5" t="s">
        <v>220</v>
      </c>
      <c r="VS108" s="5" t="s">
        <v>220</v>
      </c>
      <c r="VT108" s="5" t="s">
        <v>220</v>
      </c>
      <c r="VU108" s="5" t="s">
        <v>220</v>
      </c>
      <c r="VV108" s="5" t="s">
        <v>220</v>
      </c>
      <c r="VW108" s="5" t="s">
        <v>220</v>
      </c>
      <c r="VX108" s="5" t="s">
        <v>220</v>
      </c>
      <c r="VY108" s="5" t="s">
        <v>220</v>
      </c>
      <c r="VZ108" s="5" t="s">
        <v>220</v>
      </c>
      <c r="WA108" s="5" t="s">
        <v>220</v>
      </c>
      <c r="WB108" s="5" t="s">
        <v>220</v>
      </c>
      <c r="WC108" s="5" t="s">
        <v>220</v>
      </c>
      <c r="WD108" s="5" t="s">
        <v>220</v>
      </c>
      <c r="WE108" s="5" t="s">
        <v>220</v>
      </c>
      <c r="WF108" s="5">
        <v>54808</v>
      </c>
      <c r="WG108" s="5">
        <v>53680</v>
      </c>
      <c r="WH108" s="5">
        <v>0</v>
      </c>
      <c r="WI108" s="5" t="s">
        <v>220</v>
      </c>
      <c r="WJ108" s="5" t="s">
        <v>220</v>
      </c>
      <c r="WK108" s="5" t="s">
        <v>220</v>
      </c>
      <c r="WL108" s="5" t="s">
        <v>220</v>
      </c>
      <c r="WM108" s="5" t="s">
        <v>220</v>
      </c>
      <c r="WN108" s="5" t="s">
        <v>220</v>
      </c>
      <c r="WO108" s="5" t="s">
        <v>220</v>
      </c>
      <c r="WP108" s="5" t="s">
        <v>220</v>
      </c>
      <c r="WQ108" s="5" t="s">
        <v>220</v>
      </c>
      <c r="WR108" s="5" t="s">
        <v>220</v>
      </c>
      <c r="WS108" s="5" t="s">
        <v>220</v>
      </c>
      <c r="WT108" s="5" t="s">
        <v>220</v>
      </c>
      <c r="WU108" s="5" t="s">
        <v>220</v>
      </c>
      <c r="WV108" s="5" t="s">
        <v>220</v>
      </c>
      <c r="WW108" s="5" t="s">
        <v>220</v>
      </c>
      <c r="WX108" s="5" t="s">
        <v>220</v>
      </c>
      <c r="WY108" s="5" t="s">
        <v>220</v>
      </c>
      <c r="WZ108" s="5" t="s">
        <v>220</v>
      </c>
      <c r="XA108" s="5" t="s">
        <v>220</v>
      </c>
      <c r="XB108" s="5" t="s">
        <v>220</v>
      </c>
      <c r="XC108" s="5" t="s">
        <v>220</v>
      </c>
      <c r="XD108" s="5" t="s">
        <v>220</v>
      </c>
      <c r="XE108" s="5" t="s">
        <v>220</v>
      </c>
      <c r="XF108" s="5" t="s">
        <v>220</v>
      </c>
      <c r="XG108" s="5" t="s">
        <v>220</v>
      </c>
      <c r="XH108" s="5" t="s">
        <v>220</v>
      </c>
      <c r="XI108" s="5" t="s">
        <v>220</v>
      </c>
      <c r="XJ108" s="5" t="s">
        <v>220</v>
      </c>
      <c r="XK108" s="5" t="s">
        <v>220</v>
      </c>
      <c r="XL108" s="5">
        <v>2907</v>
      </c>
      <c r="XM108" s="5">
        <v>3197</v>
      </c>
      <c r="XN108" s="5">
        <v>0</v>
      </c>
      <c r="XO108" s="5" t="s">
        <v>220</v>
      </c>
      <c r="XP108" s="5" t="s">
        <v>220</v>
      </c>
      <c r="XQ108" s="5" t="s">
        <v>220</v>
      </c>
      <c r="XR108" s="5" t="s">
        <v>220</v>
      </c>
      <c r="XS108" s="2" t="s">
        <v>220</v>
      </c>
      <c r="XT108" s="3" t="s">
        <v>220</v>
      </c>
      <c r="XU108" s="3" t="s">
        <v>220</v>
      </c>
      <c r="XV108" s="3" t="s">
        <v>220</v>
      </c>
      <c r="XW108" s="3" t="s">
        <v>220</v>
      </c>
      <c r="XX108" s="3" t="s">
        <v>220</v>
      </c>
      <c r="XY108" s="3" t="s">
        <v>220</v>
      </c>
      <c r="XZ108" s="3"/>
    </row>
    <row r="109" spans="1:650" x14ac:dyDescent="0.3">
      <c r="A109" s="1" t="s">
        <v>107</v>
      </c>
      <c r="B109" s="2">
        <v>4061513</v>
      </c>
      <c r="C109" s="5">
        <v>2428</v>
      </c>
      <c r="D109" s="5">
        <v>2591</v>
      </c>
      <c r="E109" s="5">
        <v>4306</v>
      </c>
      <c r="F109" s="5">
        <v>1044</v>
      </c>
      <c r="G109" s="5">
        <v>19160</v>
      </c>
      <c r="H109" s="5">
        <v>2328</v>
      </c>
      <c r="I109" s="5">
        <v>1891</v>
      </c>
      <c r="J109" s="5">
        <v>8247</v>
      </c>
      <c r="K109" s="5">
        <v>645</v>
      </c>
      <c r="L109" s="5">
        <v>424</v>
      </c>
      <c r="M109" s="5">
        <v>1218</v>
      </c>
      <c r="N109" s="5">
        <v>-422</v>
      </c>
      <c r="O109" s="5">
        <v>-1416</v>
      </c>
      <c r="P109" s="5">
        <v>2446</v>
      </c>
      <c r="Q109" s="5">
        <v>400</v>
      </c>
      <c r="R109" s="5">
        <v>1661</v>
      </c>
      <c r="S109" s="5">
        <v>1666</v>
      </c>
      <c r="T109" s="5">
        <v>224</v>
      </c>
      <c r="U109" s="5">
        <v>1153</v>
      </c>
      <c r="V109" s="5">
        <v>1464</v>
      </c>
      <c r="W109" s="5">
        <v>2027</v>
      </c>
      <c r="X109" s="5">
        <v>4763</v>
      </c>
      <c r="Y109" s="5">
        <v>2314</v>
      </c>
      <c r="Z109" s="5">
        <v>1634</v>
      </c>
      <c r="AA109" s="5">
        <v>6049</v>
      </c>
      <c r="AB109" s="5">
        <v>4443</v>
      </c>
      <c r="AC109" s="5">
        <v>3397</v>
      </c>
      <c r="AD109" s="5">
        <v>705</v>
      </c>
      <c r="AE109" s="5">
        <v>0</v>
      </c>
      <c r="AF109" s="5">
        <v>0</v>
      </c>
      <c r="AG109" s="5">
        <v>318</v>
      </c>
      <c r="AH109" s="5">
        <v>0</v>
      </c>
      <c r="AI109" s="5">
        <v>25652</v>
      </c>
      <c r="AJ109" s="5">
        <v>34550</v>
      </c>
      <c r="AK109" s="5">
        <v>13618</v>
      </c>
      <c r="AL109" s="5">
        <v>61635</v>
      </c>
      <c r="AM109" s="5">
        <v>353809</v>
      </c>
      <c r="AN109" s="5">
        <v>407534</v>
      </c>
      <c r="AO109" s="5">
        <v>47650</v>
      </c>
      <c r="AP109" s="5">
        <v>378971</v>
      </c>
      <c r="AQ109" s="5">
        <v>118515</v>
      </c>
      <c r="AR109" s="5">
        <v>190889</v>
      </c>
      <c r="AS109" s="5">
        <v>433406</v>
      </c>
      <c r="AT109" s="5">
        <v>126162</v>
      </c>
      <c r="AU109" s="5">
        <v>70101</v>
      </c>
      <c r="AV109" s="5">
        <v>22645</v>
      </c>
      <c r="AW109" s="5">
        <v>15553</v>
      </c>
      <c r="AX109" s="5">
        <v>10990</v>
      </c>
      <c r="AY109" s="5">
        <v>16526</v>
      </c>
      <c r="AZ109" s="5">
        <v>72182</v>
      </c>
      <c r="BA109" s="5">
        <v>21152</v>
      </c>
      <c r="BB109" s="5">
        <v>23291</v>
      </c>
      <c r="BC109" s="5">
        <v>11418</v>
      </c>
      <c r="BD109" s="5">
        <v>7580</v>
      </c>
      <c r="BE109" s="5">
        <v>8393</v>
      </c>
      <c r="BF109" s="5">
        <v>8861</v>
      </c>
      <c r="BG109" s="5">
        <v>9183</v>
      </c>
      <c r="BH109" s="5">
        <v>6913</v>
      </c>
      <c r="BI109" s="5">
        <v>7134</v>
      </c>
      <c r="BJ109" s="5">
        <v>8848</v>
      </c>
      <c r="BK109" s="5">
        <v>374</v>
      </c>
      <c r="BL109" s="5">
        <v>6592</v>
      </c>
      <c r="BM109" s="5">
        <v>4726</v>
      </c>
      <c r="BN109" s="5">
        <v>12521</v>
      </c>
      <c r="BO109" s="5">
        <v>35019</v>
      </c>
      <c r="BP109" s="5">
        <v>9497</v>
      </c>
      <c r="BQ109" s="5">
        <v>47055</v>
      </c>
      <c r="BR109" s="5">
        <v>36978</v>
      </c>
      <c r="BS109" s="5">
        <v>85769</v>
      </c>
      <c r="BT109" s="5">
        <v>101995</v>
      </c>
      <c r="BU109" s="5">
        <v>73786</v>
      </c>
      <c r="BV109" s="5">
        <v>34181</v>
      </c>
      <c r="BW109" s="5">
        <v>13764</v>
      </c>
      <c r="BX109" s="5">
        <v>36789</v>
      </c>
      <c r="BY109" s="5">
        <v>138585</v>
      </c>
      <c r="BZ109" s="5">
        <v>4044</v>
      </c>
      <c r="CA109" s="5">
        <v>8392</v>
      </c>
      <c r="CB109" s="5">
        <v>8240</v>
      </c>
      <c r="CC109" s="5">
        <v>3101</v>
      </c>
      <c r="CD109" s="5">
        <v>6456</v>
      </c>
      <c r="CE109" s="5">
        <v>5755</v>
      </c>
      <c r="CF109" s="5">
        <v>7105</v>
      </c>
      <c r="CG109" s="5">
        <v>5117</v>
      </c>
      <c r="CH109" s="5">
        <v>4248</v>
      </c>
      <c r="CI109" s="5">
        <v>3780</v>
      </c>
      <c r="CJ109" s="5">
        <v>1813</v>
      </c>
      <c r="CK109" s="5">
        <v>1693</v>
      </c>
      <c r="CL109" s="5">
        <v>4843</v>
      </c>
      <c r="CM109" s="5">
        <v>3884</v>
      </c>
      <c r="CN109" s="5">
        <v>2958</v>
      </c>
      <c r="CO109" s="5">
        <v>7153</v>
      </c>
      <c r="CP109" s="5">
        <v>6137</v>
      </c>
      <c r="CQ109" s="5">
        <v>3542</v>
      </c>
      <c r="CR109" s="5">
        <v>3248</v>
      </c>
      <c r="CS109" s="5">
        <v>2649</v>
      </c>
      <c r="CT109" s="5">
        <v>3465</v>
      </c>
      <c r="CU109" s="5">
        <v>23850</v>
      </c>
      <c r="CV109" s="5">
        <v>35640</v>
      </c>
      <c r="CW109" s="5">
        <v>27828</v>
      </c>
      <c r="CX109" s="5">
        <v>37084</v>
      </c>
      <c r="CY109" s="5">
        <v>20733</v>
      </c>
      <c r="CZ109" s="5">
        <v>23412</v>
      </c>
      <c r="DA109" s="5">
        <v>21045</v>
      </c>
      <c r="DB109" s="5">
        <v>19160</v>
      </c>
      <c r="DC109" s="5">
        <v>22579</v>
      </c>
      <c r="DD109" s="5">
        <v>13964</v>
      </c>
      <c r="DE109" s="5">
        <v>12555</v>
      </c>
      <c r="DF109" s="5">
        <v>22647</v>
      </c>
      <c r="DG109" s="5">
        <v>33499</v>
      </c>
      <c r="DH109" s="5">
        <v>14524</v>
      </c>
      <c r="DI109" s="5">
        <v>14075</v>
      </c>
      <c r="DJ109" s="5">
        <v>13454</v>
      </c>
      <c r="DK109" s="5">
        <v>17192</v>
      </c>
      <c r="DL109" s="5">
        <v>14862</v>
      </c>
      <c r="DM109" s="5">
        <v>8007</v>
      </c>
      <c r="DN109" s="5">
        <v>8930</v>
      </c>
      <c r="DO109" s="5">
        <v>5794</v>
      </c>
      <c r="DP109" s="5">
        <v>8380</v>
      </c>
      <c r="DQ109" s="5">
        <v>8331</v>
      </c>
      <c r="DR109" s="5">
        <v>9767</v>
      </c>
      <c r="DS109" s="5">
        <v>13894</v>
      </c>
      <c r="DT109" s="5">
        <v>14452</v>
      </c>
      <c r="DU109" s="5">
        <v>14545</v>
      </c>
      <c r="DV109" s="5">
        <v>15277</v>
      </c>
      <c r="DW109" s="5">
        <v>14383</v>
      </c>
      <c r="DX109" s="5">
        <v>14922</v>
      </c>
      <c r="DY109" s="5">
        <v>11770</v>
      </c>
      <c r="DZ109" s="5">
        <v>10127</v>
      </c>
      <c r="EA109" s="5">
        <v>11770</v>
      </c>
      <c r="EB109" s="5">
        <v>12347</v>
      </c>
      <c r="EC109" s="5">
        <v>19393</v>
      </c>
      <c r="ED109" s="5">
        <v>10513</v>
      </c>
      <c r="EE109" s="5">
        <v>13589</v>
      </c>
      <c r="EF109" s="5">
        <v>6159</v>
      </c>
      <c r="EG109" s="5">
        <v>15592</v>
      </c>
      <c r="EH109" s="5">
        <v>4112</v>
      </c>
      <c r="EI109" s="5">
        <v>19259</v>
      </c>
      <c r="EJ109" s="5">
        <v>7138</v>
      </c>
      <c r="EK109" s="5">
        <v>9489</v>
      </c>
      <c r="EL109" s="5">
        <v>10027</v>
      </c>
      <c r="EM109" s="5">
        <v>11401</v>
      </c>
      <c r="EN109" s="5">
        <v>4024</v>
      </c>
      <c r="EO109" s="5">
        <v>4437</v>
      </c>
      <c r="EP109" s="5">
        <v>4079</v>
      </c>
      <c r="EQ109" s="5">
        <v>5029</v>
      </c>
      <c r="ER109" s="5">
        <v>10127</v>
      </c>
      <c r="ES109" s="5">
        <v>3818</v>
      </c>
      <c r="ET109" s="5">
        <v>6229</v>
      </c>
      <c r="EU109" s="5">
        <v>5781</v>
      </c>
      <c r="EV109" s="5">
        <v>7179</v>
      </c>
      <c r="EW109" s="5">
        <v>4268</v>
      </c>
      <c r="EX109" s="5">
        <v>5348</v>
      </c>
      <c r="EY109" s="5">
        <v>12321</v>
      </c>
      <c r="EZ109" s="5">
        <v>5308</v>
      </c>
      <c r="FA109" s="5">
        <v>11492</v>
      </c>
      <c r="FB109" s="5">
        <v>10880</v>
      </c>
      <c r="FC109" s="5">
        <v>8524</v>
      </c>
      <c r="FD109" s="5">
        <v>10101</v>
      </c>
      <c r="FE109" s="5">
        <v>4758</v>
      </c>
      <c r="FF109" s="5">
        <v>8438</v>
      </c>
      <c r="FG109" s="5">
        <v>0</v>
      </c>
      <c r="FH109" s="5">
        <v>0</v>
      </c>
      <c r="FI109" s="5">
        <v>0</v>
      </c>
      <c r="FJ109" s="5">
        <v>0</v>
      </c>
      <c r="FK109" s="5">
        <v>0</v>
      </c>
      <c r="FL109" s="5">
        <v>0</v>
      </c>
      <c r="FM109" s="5">
        <v>0</v>
      </c>
      <c r="FN109" s="5">
        <v>0</v>
      </c>
      <c r="FO109" s="5">
        <v>0</v>
      </c>
      <c r="FP109" s="5">
        <v>0</v>
      </c>
      <c r="FQ109" s="5">
        <v>0</v>
      </c>
      <c r="FR109" s="5">
        <v>0</v>
      </c>
      <c r="FS109" s="5">
        <v>0</v>
      </c>
      <c r="FT109" s="5">
        <v>0</v>
      </c>
      <c r="FU109" s="5" t="s">
        <v>220</v>
      </c>
      <c r="FV109" s="5" t="s">
        <v>220</v>
      </c>
      <c r="FW109" s="5" t="s">
        <v>220</v>
      </c>
      <c r="FX109" s="5" t="s">
        <v>220</v>
      </c>
      <c r="FY109" s="5" t="s">
        <v>220</v>
      </c>
      <c r="FZ109" s="5" t="s">
        <v>220</v>
      </c>
      <c r="GA109" s="5" t="s">
        <v>220</v>
      </c>
      <c r="GB109" s="5" t="s">
        <v>220</v>
      </c>
      <c r="GC109" s="5" t="s">
        <v>220</v>
      </c>
      <c r="GD109" s="5" t="s">
        <v>220</v>
      </c>
      <c r="GE109" s="5" t="s">
        <v>220</v>
      </c>
      <c r="GF109" s="5" t="s">
        <v>220</v>
      </c>
      <c r="GG109" s="5" t="s">
        <v>220</v>
      </c>
      <c r="GH109" s="5" t="s">
        <v>220</v>
      </c>
      <c r="GI109" s="5" t="s">
        <v>220</v>
      </c>
      <c r="GJ109" s="5" t="s">
        <v>220</v>
      </c>
      <c r="GK109" s="5" t="s">
        <v>220</v>
      </c>
      <c r="GL109" s="5" t="s">
        <v>220</v>
      </c>
      <c r="GM109" s="5">
        <v>98719</v>
      </c>
      <c r="GN109" s="5">
        <v>94626</v>
      </c>
      <c r="GO109" s="5">
        <v>112200</v>
      </c>
      <c r="GP109" s="5">
        <v>147253</v>
      </c>
      <c r="GQ109" s="5">
        <v>493060</v>
      </c>
      <c r="GR109" s="5">
        <v>541428</v>
      </c>
      <c r="GS109" s="5">
        <v>159964</v>
      </c>
      <c r="GT109" s="5">
        <v>444670</v>
      </c>
      <c r="GU109" s="5">
        <v>174761</v>
      </c>
      <c r="GV109" s="5">
        <v>249204</v>
      </c>
      <c r="GW109" s="5">
        <v>595252</v>
      </c>
      <c r="GX109" s="5">
        <v>162457</v>
      </c>
      <c r="GY109" s="5">
        <v>121977</v>
      </c>
      <c r="GZ109" s="5">
        <v>51879</v>
      </c>
      <c r="HA109" s="5">
        <v>37567</v>
      </c>
      <c r="HB109" s="5">
        <v>36642</v>
      </c>
      <c r="HC109" s="5">
        <v>46168</v>
      </c>
      <c r="HD109" s="5">
        <v>104500</v>
      </c>
      <c r="HE109" s="5">
        <v>39246</v>
      </c>
      <c r="HF109" s="5">
        <v>44163</v>
      </c>
      <c r="HG109" s="5">
        <v>28800</v>
      </c>
      <c r="HH109" s="5">
        <v>29716</v>
      </c>
      <c r="HI109" s="5">
        <v>24999</v>
      </c>
      <c r="HJ109" s="5">
        <v>30453</v>
      </c>
      <c r="HK109" s="5">
        <v>45331</v>
      </c>
      <c r="HL109" s="5">
        <v>34073</v>
      </c>
      <c r="HM109" s="5">
        <v>43721</v>
      </c>
      <c r="HN109" s="5">
        <v>41847</v>
      </c>
      <c r="HO109" s="5">
        <v>26822</v>
      </c>
      <c r="HP109" s="5">
        <v>34863</v>
      </c>
      <c r="HQ109" s="5">
        <v>24221</v>
      </c>
      <c r="HR109" s="5">
        <v>34551</v>
      </c>
      <c r="HS109" s="5">
        <v>413389</v>
      </c>
      <c r="HT109" s="5">
        <v>433522</v>
      </c>
      <c r="HU109" s="5">
        <v>407917</v>
      </c>
      <c r="HV109" s="5">
        <v>385358</v>
      </c>
      <c r="HW109" s="5">
        <v>371746</v>
      </c>
      <c r="HX109" s="5">
        <v>398453</v>
      </c>
      <c r="HY109" s="5">
        <v>387046</v>
      </c>
      <c r="HZ109" s="5">
        <v>361526</v>
      </c>
      <c r="IA109" s="5">
        <v>354308</v>
      </c>
      <c r="IB109" s="5">
        <v>375213</v>
      </c>
      <c r="IC109" s="5">
        <v>330887</v>
      </c>
      <c r="ID109" s="5">
        <v>332430</v>
      </c>
      <c r="IE109" s="5">
        <v>395476</v>
      </c>
      <c r="IF109" s="5">
        <v>316653</v>
      </c>
      <c r="IG109" s="5">
        <v>273096</v>
      </c>
      <c r="IH109" s="5">
        <v>275163</v>
      </c>
      <c r="II109" s="5">
        <v>239293</v>
      </c>
      <c r="IJ109" s="5">
        <v>231778</v>
      </c>
      <c r="IK109" s="5">
        <v>253247</v>
      </c>
      <c r="IL109" s="5">
        <v>246682</v>
      </c>
      <c r="IM109" s="5">
        <v>215005</v>
      </c>
      <c r="IN109" s="5">
        <v>222682</v>
      </c>
      <c r="IO109" s="5">
        <v>208616</v>
      </c>
      <c r="IP109" s="5">
        <v>213027</v>
      </c>
      <c r="IQ109" s="5">
        <v>197767</v>
      </c>
      <c r="IR109" s="5">
        <v>172250</v>
      </c>
      <c r="IS109" s="5">
        <v>183558</v>
      </c>
      <c r="IT109" s="5">
        <v>180566</v>
      </c>
      <c r="IU109" s="5">
        <v>201262</v>
      </c>
      <c r="IV109" s="5">
        <v>184368</v>
      </c>
      <c r="IW109" s="5">
        <v>177496</v>
      </c>
      <c r="IX109" s="5">
        <v>181139</v>
      </c>
      <c r="IY109" s="5">
        <v>29565</v>
      </c>
      <c r="IZ109" s="5">
        <v>36051</v>
      </c>
      <c r="JA109" s="5">
        <v>38555</v>
      </c>
      <c r="JB109" s="5">
        <v>38506</v>
      </c>
      <c r="JC109" s="5">
        <v>40475</v>
      </c>
      <c r="JD109" s="5">
        <v>42236</v>
      </c>
      <c r="JE109" s="5">
        <v>41288</v>
      </c>
      <c r="JF109" s="5">
        <v>44658</v>
      </c>
      <c r="JG109" s="5">
        <v>46776</v>
      </c>
      <c r="JH109" s="5">
        <v>45710</v>
      </c>
      <c r="JI109" s="5">
        <v>29550</v>
      </c>
      <c r="JJ109" s="5">
        <v>30024</v>
      </c>
      <c r="JK109" s="5">
        <v>34498</v>
      </c>
      <c r="JL109" s="5">
        <v>29556</v>
      </c>
      <c r="JM109" s="5">
        <v>24414</v>
      </c>
      <c r="JN109" s="5">
        <v>22441</v>
      </c>
      <c r="JO109" s="5">
        <v>18985</v>
      </c>
      <c r="JP109" s="5">
        <v>19783</v>
      </c>
      <c r="JQ109" s="5">
        <v>17292</v>
      </c>
      <c r="JR109" s="5">
        <v>16226</v>
      </c>
      <c r="JS109" s="5">
        <v>19792</v>
      </c>
      <c r="JT109" s="5">
        <v>15483</v>
      </c>
      <c r="JU109" s="5">
        <v>14182</v>
      </c>
      <c r="JV109" s="5">
        <v>14704</v>
      </c>
      <c r="JW109" s="5">
        <v>15518</v>
      </c>
      <c r="JX109" s="5">
        <v>12697</v>
      </c>
      <c r="JY109" s="5">
        <v>11427</v>
      </c>
      <c r="JZ109" s="5">
        <v>9440</v>
      </c>
      <c r="KA109" s="5">
        <v>10920</v>
      </c>
      <c r="KB109" s="5">
        <v>10521</v>
      </c>
      <c r="KC109" s="5">
        <v>12331</v>
      </c>
      <c r="KD109" s="5">
        <v>9963</v>
      </c>
      <c r="KE109" s="5">
        <v>80246</v>
      </c>
      <c r="KF109" s="5">
        <v>82220</v>
      </c>
      <c r="KG109" s="5">
        <v>83205</v>
      </c>
      <c r="KH109" s="5">
        <v>76041</v>
      </c>
      <c r="KI109" s="5">
        <v>65560</v>
      </c>
      <c r="KJ109" s="5">
        <v>55394</v>
      </c>
      <c r="KK109" s="5">
        <v>42183</v>
      </c>
      <c r="KL109" s="5">
        <v>40722</v>
      </c>
      <c r="KM109" s="5">
        <v>31917</v>
      </c>
      <c r="KN109" s="5">
        <v>36032</v>
      </c>
      <c r="KO109" s="5">
        <v>17298</v>
      </c>
      <c r="KP109" s="5">
        <v>15798</v>
      </c>
      <c r="KQ109" s="5">
        <v>12940</v>
      </c>
      <c r="KR109" s="5">
        <v>13900</v>
      </c>
      <c r="KS109" s="5">
        <v>13175</v>
      </c>
      <c r="KT109" s="5">
        <v>4857</v>
      </c>
      <c r="KU109" s="5">
        <v>4137</v>
      </c>
      <c r="KV109" s="5">
        <v>4403</v>
      </c>
      <c r="KW109" s="5">
        <v>3981</v>
      </c>
      <c r="KX109" s="5">
        <v>4043</v>
      </c>
      <c r="KY109" s="5">
        <v>5210</v>
      </c>
      <c r="KZ109" s="5">
        <v>4653</v>
      </c>
      <c r="LA109" s="5">
        <v>4255</v>
      </c>
      <c r="LB109" s="5">
        <v>3705</v>
      </c>
      <c r="LC109" s="5">
        <v>3836</v>
      </c>
      <c r="LD109" s="5">
        <v>1597</v>
      </c>
      <c r="LE109" s="5">
        <v>1686</v>
      </c>
      <c r="LF109" s="5">
        <v>1494</v>
      </c>
      <c r="LG109" s="5">
        <v>1388</v>
      </c>
      <c r="LH109" s="5">
        <v>1425</v>
      </c>
      <c r="LI109" s="5">
        <v>1476</v>
      </c>
      <c r="LJ109" s="5">
        <v>1598</v>
      </c>
      <c r="LK109" s="5">
        <v>9132</v>
      </c>
      <c r="LL109" s="5">
        <v>7697</v>
      </c>
      <c r="LM109" s="5">
        <v>9076</v>
      </c>
      <c r="LN109" s="5">
        <v>8232</v>
      </c>
      <c r="LO109" s="5">
        <v>7974</v>
      </c>
      <c r="LP109" s="5">
        <v>9424</v>
      </c>
      <c r="LQ109" s="5">
        <v>10002</v>
      </c>
      <c r="LR109" s="5">
        <v>8735</v>
      </c>
      <c r="LS109" s="5">
        <v>7799</v>
      </c>
      <c r="LT109" s="5">
        <v>8187</v>
      </c>
      <c r="LU109" s="5">
        <v>4613</v>
      </c>
      <c r="LV109" s="5">
        <v>4953</v>
      </c>
      <c r="LW109" s="5">
        <v>5058</v>
      </c>
      <c r="LX109" s="5">
        <v>4470</v>
      </c>
      <c r="LY109" s="5">
        <v>3842</v>
      </c>
      <c r="LZ109" s="5">
        <v>2965</v>
      </c>
      <c r="MA109" s="5">
        <v>3085</v>
      </c>
      <c r="MB109" s="5">
        <v>2832</v>
      </c>
      <c r="MC109" s="5">
        <v>2634</v>
      </c>
      <c r="MD109" s="5">
        <v>2247</v>
      </c>
      <c r="ME109" s="5">
        <v>2097</v>
      </c>
      <c r="MF109" s="5">
        <v>2513</v>
      </c>
      <c r="MG109" s="5">
        <v>2208</v>
      </c>
      <c r="MH109" s="5">
        <v>1895</v>
      </c>
      <c r="MI109" s="5">
        <v>1698</v>
      </c>
      <c r="MJ109" s="5">
        <v>1510</v>
      </c>
      <c r="MK109" s="5">
        <v>1579</v>
      </c>
      <c r="ML109" s="5">
        <v>1579</v>
      </c>
      <c r="MM109" s="5">
        <v>1472</v>
      </c>
      <c r="MN109" s="5">
        <v>1827</v>
      </c>
      <c r="MO109" s="5">
        <v>1449</v>
      </c>
      <c r="MP109" s="5">
        <v>1431</v>
      </c>
      <c r="MQ109" s="5">
        <v>0</v>
      </c>
      <c r="MR109" s="5">
        <v>0</v>
      </c>
      <c r="MS109" s="5">
        <v>0</v>
      </c>
      <c r="MT109" s="5">
        <v>0</v>
      </c>
      <c r="MU109" s="5">
        <v>0</v>
      </c>
      <c r="MV109" s="5">
        <v>0</v>
      </c>
      <c r="MW109" s="5">
        <v>6</v>
      </c>
      <c r="MX109" s="5">
        <v>-16</v>
      </c>
      <c r="MY109" s="5">
        <v>30</v>
      </c>
      <c r="MZ109" s="5">
        <v>42</v>
      </c>
      <c r="NA109" s="5">
        <v>69</v>
      </c>
      <c r="NB109" s="5">
        <v>84</v>
      </c>
      <c r="NC109" s="5">
        <v>58</v>
      </c>
      <c r="ND109" s="5">
        <v>58</v>
      </c>
      <c r="NE109" s="5" t="s">
        <v>220</v>
      </c>
      <c r="NF109" s="5" t="s">
        <v>220</v>
      </c>
      <c r="NG109" s="5" t="s">
        <v>220</v>
      </c>
      <c r="NH109" s="5" t="s">
        <v>220</v>
      </c>
      <c r="NI109" s="5" t="s">
        <v>220</v>
      </c>
      <c r="NJ109" s="5" t="s">
        <v>220</v>
      </c>
      <c r="NK109" s="5" t="s">
        <v>220</v>
      </c>
      <c r="NL109" s="5" t="s">
        <v>220</v>
      </c>
      <c r="NM109" s="5" t="s">
        <v>220</v>
      </c>
      <c r="NN109" s="5" t="s">
        <v>220</v>
      </c>
      <c r="NO109" s="5" t="s">
        <v>220</v>
      </c>
      <c r="NP109" s="5" t="s">
        <v>220</v>
      </c>
      <c r="NQ109" s="5" t="s">
        <v>220</v>
      </c>
      <c r="NR109" s="5" t="s">
        <v>220</v>
      </c>
      <c r="NS109" s="5" t="s">
        <v>220</v>
      </c>
      <c r="NT109" s="5" t="s">
        <v>220</v>
      </c>
      <c r="NU109" s="5" t="s">
        <v>220</v>
      </c>
      <c r="NV109" s="5" t="s">
        <v>220</v>
      </c>
      <c r="NW109" s="5">
        <v>0</v>
      </c>
      <c r="NX109" s="5">
        <v>0</v>
      </c>
      <c r="NY109" s="5">
        <v>0</v>
      </c>
      <c r="NZ109" s="5">
        <v>0</v>
      </c>
      <c r="OA109" s="5">
        <v>0</v>
      </c>
      <c r="OB109" s="5">
        <v>0</v>
      </c>
      <c r="OC109" s="5">
        <v>0</v>
      </c>
      <c r="OD109" s="5">
        <v>0</v>
      </c>
      <c r="OE109" s="5">
        <v>0</v>
      </c>
      <c r="OF109" s="5">
        <v>0</v>
      </c>
      <c r="OG109" s="5">
        <v>0</v>
      </c>
      <c r="OH109" s="5">
        <v>0</v>
      </c>
      <c r="OI109" s="5">
        <v>0</v>
      </c>
      <c r="OJ109" s="5">
        <v>0</v>
      </c>
      <c r="OK109" s="5" t="s">
        <v>220</v>
      </c>
      <c r="OL109" s="5" t="s">
        <v>220</v>
      </c>
      <c r="OM109" s="5" t="s">
        <v>220</v>
      </c>
      <c r="ON109" s="5" t="s">
        <v>220</v>
      </c>
      <c r="OO109" s="5" t="s">
        <v>220</v>
      </c>
      <c r="OP109" s="5" t="s">
        <v>220</v>
      </c>
      <c r="OQ109" s="5" t="s">
        <v>220</v>
      </c>
      <c r="OR109" s="5" t="s">
        <v>220</v>
      </c>
      <c r="OS109" s="5" t="s">
        <v>220</v>
      </c>
      <c r="OT109" s="5" t="s">
        <v>220</v>
      </c>
      <c r="OU109" s="5" t="s">
        <v>220</v>
      </c>
      <c r="OV109" s="5" t="s">
        <v>220</v>
      </c>
      <c r="OW109" s="5" t="s">
        <v>220</v>
      </c>
      <c r="OX109" s="5" t="s">
        <v>220</v>
      </c>
      <c r="OY109" s="5" t="s">
        <v>220</v>
      </c>
      <c r="OZ109" s="5" t="s">
        <v>220</v>
      </c>
      <c r="PA109" s="5" t="s">
        <v>220</v>
      </c>
      <c r="PB109" s="5" t="s">
        <v>220</v>
      </c>
      <c r="PC109" s="5">
        <v>8324</v>
      </c>
      <c r="PD109" s="5">
        <v>7538</v>
      </c>
      <c r="PE109" s="5">
        <v>9694</v>
      </c>
      <c r="PF109" s="5">
        <v>9610</v>
      </c>
      <c r="PG109" s="5">
        <v>10325</v>
      </c>
      <c r="PH109" s="5">
        <v>12178</v>
      </c>
      <c r="PI109" s="5">
        <v>10219</v>
      </c>
      <c r="PJ109" s="5">
        <v>13318</v>
      </c>
      <c r="PK109" s="5">
        <v>5106</v>
      </c>
      <c r="PL109" s="5">
        <v>5071</v>
      </c>
      <c r="PM109" s="5">
        <v>4947</v>
      </c>
      <c r="PN109" s="5">
        <v>5038</v>
      </c>
      <c r="PO109" s="5">
        <v>5041</v>
      </c>
      <c r="PP109" s="5">
        <v>4693</v>
      </c>
      <c r="PQ109" s="5">
        <v>4867</v>
      </c>
      <c r="PR109" s="5">
        <v>4561</v>
      </c>
      <c r="PS109" s="5">
        <v>2613</v>
      </c>
      <c r="PT109" s="5">
        <v>2646</v>
      </c>
      <c r="PU109" s="5">
        <v>2473</v>
      </c>
      <c r="PV109" s="5">
        <v>2214</v>
      </c>
      <c r="PW109" s="5">
        <v>3701</v>
      </c>
      <c r="PX109" s="5">
        <v>3896</v>
      </c>
      <c r="PY109" s="5">
        <v>3729</v>
      </c>
      <c r="PZ109" s="5">
        <v>9227</v>
      </c>
      <c r="QA109" s="5">
        <v>7905</v>
      </c>
      <c r="QB109" s="5">
        <v>5726</v>
      </c>
      <c r="QC109" s="5">
        <v>5740</v>
      </c>
      <c r="QD109" s="5">
        <v>5359</v>
      </c>
      <c r="QE109" s="5">
        <v>4991</v>
      </c>
      <c r="QF109" s="5">
        <v>4352</v>
      </c>
      <c r="QG109" s="5">
        <v>4145</v>
      </c>
      <c r="QH109" s="5">
        <v>3979</v>
      </c>
      <c r="QI109" s="5">
        <v>11914</v>
      </c>
      <c r="QJ109" s="5">
        <v>12676</v>
      </c>
      <c r="QK109" s="5">
        <v>15899</v>
      </c>
      <c r="QL109" s="5">
        <v>17812</v>
      </c>
      <c r="QM109" s="5">
        <v>13862</v>
      </c>
      <c r="QN109" s="5">
        <v>12434</v>
      </c>
      <c r="QO109" s="5">
        <v>11962</v>
      </c>
      <c r="QP109" s="5">
        <v>11470</v>
      </c>
      <c r="QQ109" s="5">
        <v>18631</v>
      </c>
      <c r="QR109" s="5">
        <v>17457</v>
      </c>
      <c r="QS109" s="5">
        <v>15947</v>
      </c>
      <c r="QT109" s="5">
        <v>15981</v>
      </c>
      <c r="QU109" s="5">
        <v>16773</v>
      </c>
      <c r="QV109" s="5">
        <v>14497</v>
      </c>
      <c r="QW109" s="5">
        <v>13615</v>
      </c>
      <c r="QX109" s="5">
        <v>11902</v>
      </c>
      <c r="QY109" s="5">
        <v>11857</v>
      </c>
      <c r="QZ109" s="5">
        <v>11536</v>
      </c>
      <c r="RA109" s="5">
        <v>12732</v>
      </c>
      <c r="RB109" s="5">
        <v>10271</v>
      </c>
      <c r="RC109" s="5">
        <v>11363</v>
      </c>
      <c r="RD109" s="5">
        <v>7873</v>
      </c>
      <c r="RE109" s="5">
        <v>7741</v>
      </c>
      <c r="RF109" s="5">
        <v>5604</v>
      </c>
      <c r="RG109" s="5">
        <v>6260</v>
      </c>
      <c r="RH109" s="5">
        <v>6337</v>
      </c>
      <c r="RI109" s="5">
        <v>5680</v>
      </c>
      <c r="RJ109" s="5">
        <v>6139</v>
      </c>
      <c r="RK109" s="5">
        <v>6167</v>
      </c>
      <c r="RL109" s="5">
        <v>6155</v>
      </c>
      <c r="RM109" s="5">
        <v>5714</v>
      </c>
      <c r="RN109" s="5">
        <v>5061</v>
      </c>
      <c r="RO109" s="5">
        <v>4581</v>
      </c>
      <c r="RP109" s="5">
        <v>6036</v>
      </c>
      <c r="RQ109" s="5">
        <v>6572</v>
      </c>
      <c r="RR109" s="5">
        <v>5802</v>
      </c>
      <c r="RS109" s="5">
        <v>5473</v>
      </c>
      <c r="RT109" s="5">
        <v>5600</v>
      </c>
      <c r="RU109" s="5">
        <v>5824</v>
      </c>
      <c r="RV109" s="5">
        <v>5722</v>
      </c>
      <c r="RW109" s="5">
        <v>7023</v>
      </c>
      <c r="RX109" s="5">
        <v>6516</v>
      </c>
      <c r="RY109" s="5">
        <v>6269</v>
      </c>
      <c r="RZ109" s="5">
        <v>5871</v>
      </c>
      <c r="SA109" s="5">
        <v>5982</v>
      </c>
      <c r="SB109" s="5">
        <v>5549</v>
      </c>
      <c r="SC109" s="5">
        <v>5467</v>
      </c>
      <c r="SD109" s="5">
        <v>5680</v>
      </c>
      <c r="SE109" s="5">
        <v>5478</v>
      </c>
      <c r="SF109" s="5">
        <v>6439</v>
      </c>
      <c r="SG109" s="5">
        <v>5249</v>
      </c>
      <c r="SH109" s="5">
        <v>4665</v>
      </c>
      <c r="SI109" s="5">
        <v>4774</v>
      </c>
      <c r="SJ109" s="5">
        <v>5705</v>
      </c>
      <c r="SK109" s="5">
        <v>5295</v>
      </c>
      <c r="SL109" s="5">
        <v>6009</v>
      </c>
      <c r="SM109" s="5">
        <v>5425</v>
      </c>
      <c r="SN109" s="5">
        <v>3769</v>
      </c>
      <c r="SO109" s="5">
        <v>4205</v>
      </c>
      <c r="SP109" s="5">
        <v>4017</v>
      </c>
      <c r="SQ109" s="5">
        <v>3997</v>
      </c>
      <c r="SR109" s="5">
        <v>7491</v>
      </c>
      <c r="SS109" s="5">
        <v>6993</v>
      </c>
      <c r="ST109" s="5">
        <v>6176</v>
      </c>
      <c r="SU109" s="5">
        <v>14321</v>
      </c>
      <c r="SV109" s="5">
        <v>15168</v>
      </c>
      <c r="SW109" s="5">
        <v>11667</v>
      </c>
      <c r="SX109" s="5">
        <v>4018</v>
      </c>
      <c r="SY109" s="5">
        <v>8402</v>
      </c>
      <c r="SZ109" s="5">
        <v>11771</v>
      </c>
      <c r="TA109" s="5">
        <v>13459</v>
      </c>
      <c r="TB109" s="5">
        <v>10722</v>
      </c>
      <c r="TC109" s="5">
        <v>12944</v>
      </c>
      <c r="TD109" s="5">
        <v>11081</v>
      </c>
      <c r="TE109" s="5">
        <v>10370</v>
      </c>
      <c r="TF109" s="5">
        <v>9288</v>
      </c>
      <c r="TG109" s="5">
        <v>7469</v>
      </c>
      <c r="TH109" s="5">
        <v>9530</v>
      </c>
      <c r="TI109" s="5">
        <v>10987</v>
      </c>
      <c r="TJ109" s="5">
        <v>10845</v>
      </c>
      <c r="TK109" s="5">
        <v>8722</v>
      </c>
      <c r="TL109" s="5">
        <v>10003</v>
      </c>
      <c r="TM109" s="5">
        <v>13796</v>
      </c>
      <c r="TN109" s="5">
        <v>20924</v>
      </c>
      <c r="TO109" s="5">
        <v>20996</v>
      </c>
      <c r="TP109" s="5">
        <v>22422</v>
      </c>
      <c r="TQ109" s="5">
        <v>20544</v>
      </c>
      <c r="TR109" s="5">
        <v>17240</v>
      </c>
      <c r="TS109" s="5">
        <v>14838</v>
      </c>
      <c r="TT109" s="5">
        <v>7495</v>
      </c>
      <c r="TU109" s="5">
        <v>1898</v>
      </c>
      <c r="TV109" s="5">
        <v>1806</v>
      </c>
      <c r="TW109" s="5">
        <v>1993</v>
      </c>
      <c r="TX109" s="5">
        <v>2026</v>
      </c>
      <c r="TY109" s="5">
        <v>1627</v>
      </c>
      <c r="TZ109" s="5">
        <v>1460</v>
      </c>
      <c r="UA109" s="5">
        <v>92</v>
      </c>
      <c r="UB109" s="5">
        <v>139</v>
      </c>
      <c r="UC109" s="5">
        <v>219</v>
      </c>
      <c r="UD109" s="5">
        <v>163</v>
      </c>
      <c r="UE109" s="5">
        <v>127</v>
      </c>
      <c r="UF109" s="5">
        <v>143</v>
      </c>
      <c r="UG109" s="5">
        <v>217</v>
      </c>
      <c r="UH109" s="5">
        <v>195</v>
      </c>
      <c r="UI109" s="5">
        <v>87</v>
      </c>
      <c r="UJ109" s="5">
        <v>352</v>
      </c>
      <c r="UK109" s="5">
        <v>264</v>
      </c>
      <c r="UL109" s="5">
        <v>69</v>
      </c>
      <c r="UM109" s="5">
        <v>159</v>
      </c>
      <c r="UN109" s="5">
        <v>396</v>
      </c>
      <c r="UO109" s="5">
        <v>248</v>
      </c>
      <c r="UP109" s="5">
        <v>151</v>
      </c>
      <c r="UQ109" s="5">
        <v>331</v>
      </c>
      <c r="UR109" s="5">
        <v>352</v>
      </c>
      <c r="US109" s="5">
        <v>614</v>
      </c>
      <c r="UT109" s="5">
        <v>1327</v>
      </c>
      <c r="UU109" s="5">
        <v>3593</v>
      </c>
      <c r="UV109" s="5">
        <v>562</v>
      </c>
      <c r="UW109" s="5">
        <v>993</v>
      </c>
      <c r="UX109" s="5">
        <v>206</v>
      </c>
      <c r="UY109" s="5">
        <v>374</v>
      </c>
      <c r="UZ109" s="5">
        <v>309</v>
      </c>
      <c r="VA109" s="5">
        <v>360</v>
      </c>
      <c r="VB109" s="5">
        <v>373</v>
      </c>
      <c r="VC109" s="5">
        <v>459</v>
      </c>
      <c r="VD109" s="5">
        <v>642</v>
      </c>
      <c r="VE109" s="5">
        <v>627</v>
      </c>
      <c r="VF109" s="5">
        <v>651</v>
      </c>
      <c r="VG109" s="5">
        <v>48502</v>
      </c>
      <c r="VH109" s="5">
        <v>54955</v>
      </c>
      <c r="VI109" s="5">
        <v>76164</v>
      </c>
      <c r="VJ109" s="5">
        <v>55544</v>
      </c>
      <c r="VK109" s="5">
        <v>68824</v>
      </c>
      <c r="VL109" s="5">
        <v>75706</v>
      </c>
      <c r="VM109" s="5">
        <v>64751</v>
      </c>
      <c r="VN109" s="5">
        <v>58892</v>
      </c>
      <c r="VO109" s="5">
        <v>60219</v>
      </c>
      <c r="VP109" s="5">
        <v>55007</v>
      </c>
      <c r="VQ109" s="5">
        <v>46539</v>
      </c>
      <c r="VR109" s="5">
        <v>69833</v>
      </c>
      <c r="VS109" s="5">
        <v>41112</v>
      </c>
      <c r="VT109" s="5">
        <v>49305</v>
      </c>
      <c r="VU109" s="5">
        <v>40468</v>
      </c>
      <c r="VV109" s="5">
        <v>41294</v>
      </c>
      <c r="VW109" s="5">
        <v>41996</v>
      </c>
      <c r="VX109" s="5">
        <v>26339</v>
      </c>
      <c r="VY109" s="5">
        <v>37022</v>
      </c>
      <c r="VZ109" s="5">
        <v>32609</v>
      </c>
      <c r="WA109" s="5">
        <v>33882</v>
      </c>
      <c r="WB109" s="5">
        <v>35258</v>
      </c>
      <c r="WC109" s="5">
        <v>41387</v>
      </c>
      <c r="WD109" s="5">
        <v>33442</v>
      </c>
      <c r="WE109" s="5">
        <v>27428</v>
      </c>
      <c r="WF109" s="5">
        <v>39108</v>
      </c>
      <c r="WG109" s="5">
        <v>33718</v>
      </c>
      <c r="WH109" s="5">
        <v>37696</v>
      </c>
      <c r="WI109" s="5">
        <v>34598</v>
      </c>
      <c r="WJ109" s="5">
        <v>36886</v>
      </c>
      <c r="WK109" s="5">
        <v>35936</v>
      </c>
      <c r="WL109" s="5">
        <v>32927</v>
      </c>
      <c r="WM109" s="5">
        <v>13706</v>
      </c>
      <c r="WN109" s="5">
        <v>13618</v>
      </c>
      <c r="WO109" s="5">
        <v>11068</v>
      </c>
      <c r="WP109" s="5">
        <v>4684</v>
      </c>
      <c r="WQ109" s="5">
        <v>4592</v>
      </c>
      <c r="WR109" s="5">
        <v>5114</v>
      </c>
      <c r="WS109" s="5">
        <v>4541</v>
      </c>
      <c r="WT109" s="5">
        <v>3991</v>
      </c>
      <c r="WU109" s="5">
        <v>5699</v>
      </c>
      <c r="WV109" s="5">
        <v>5982</v>
      </c>
      <c r="WW109" s="5">
        <v>5494</v>
      </c>
      <c r="WX109" s="5">
        <v>5625</v>
      </c>
      <c r="WY109" s="5">
        <v>5827</v>
      </c>
      <c r="WZ109" s="5">
        <v>5256</v>
      </c>
      <c r="XA109" s="5">
        <v>6069</v>
      </c>
      <c r="XB109" s="5">
        <v>5889</v>
      </c>
      <c r="XC109" s="5">
        <v>6078</v>
      </c>
      <c r="XD109" s="5">
        <v>5339</v>
      </c>
      <c r="XE109" s="5">
        <v>5806</v>
      </c>
      <c r="XF109" s="5">
        <v>5105</v>
      </c>
      <c r="XG109" s="5">
        <v>5170</v>
      </c>
      <c r="XH109" s="5">
        <v>2846</v>
      </c>
      <c r="XI109" s="5">
        <v>3067</v>
      </c>
      <c r="XJ109" s="5">
        <v>2133</v>
      </c>
      <c r="XK109" s="5">
        <v>3190</v>
      </c>
      <c r="XL109" s="5">
        <v>2743</v>
      </c>
      <c r="XM109" s="5">
        <v>2524</v>
      </c>
      <c r="XN109" s="5">
        <v>2624</v>
      </c>
      <c r="XO109" s="5">
        <v>2450</v>
      </c>
      <c r="XP109" s="5">
        <v>3265</v>
      </c>
      <c r="XQ109" s="5">
        <v>3046</v>
      </c>
      <c r="XR109" s="5">
        <v>2901</v>
      </c>
      <c r="XS109" s="2">
        <v>12647</v>
      </c>
      <c r="XT109" s="3" t="s">
        <v>222</v>
      </c>
      <c r="XU109" s="3" t="s">
        <v>222</v>
      </c>
      <c r="XV109" s="3" t="s">
        <v>222</v>
      </c>
      <c r="XW109" s="3" t="s">
        <v>221</v>
      </c>
      <c r="XX109" s="3" t="s">
        <v>222</v>
      </c>
      <c r="XY109" s="3" t="s">
        <v>222</v>
      </c>
      <c r="XZ109" s="3" t="s">
        <v>281</v>
      </c>
    </row>
    <row r="110" spans="1:650" x14ac:dyDescent="0.3">
      <c r="A110" s="1" t="s">
        <v>108</v>
      </c>
      <c r="B110" s="2">
        <v>4057010</v>
      </c>
      <c r="C110" s="5">
        <v>3795</v>
      </c>
      <c r="D110" s="5">
        <v>1475</v>
      </c>
      <c r="E110" s="5">
        <v>1014</v>
      </c>
      <c r="F110" s="5">
        <v>1486</v>
      </c>
      <c r="G110" s="5">
        <v>546</v>
      </c>
      <c r="H110" s="5">
        <v>3104</v>
      </c>
      <c r="I110" s="5">
        <v>-17</v>
      </c>
      <c r="J110" s="5">
        <v>590</v>
      </c>
      <c r="K110" s="5">
        <v>1388</v>
      </c>
      <c r="L110" s="5">
        <v>11391</v>
      </c>
      <c r="M110" s="5">
        <v>0</v>
      </c>
      <c r="N110" s="5">
        <v>0</v>
      </c>
      <c r="O110" s="5">
        <v>0</v>
      </c>
      <c r="P110" s="5">
        <v>0</v>
      </c>
      <c r="Q110" s="5">
        <v>0</v>
      </c>
      <c r="R110" s="5">
        <v>0</v>
      </c>
      <c r="S110" s="5">
        <v>0</v>
      </c>
      <c r="T110" s="5">
        <v>0</v>
      </c>
      <c r="U110" s="5">
        <v>0</v>
      </c>
      <c r="V110" s="5">
        <v>0</v>
      </c>
      <c r="W110" s="5">
        <v>0</v>
      </c>
      <c r="X110" s="5">
        <v>0</v>
      </c>
      <c r="Y110" s="5">
        <v>0</v>
      </c>
      <c r="Z110" s="5">
        <v>0</v>
      </c>
      <c r="AA110" s="5">
        <v>0</v>
      </c>
      <c r="AB110" s="5">
        <v>0</v>
      </c>
      <c r="AC110" s="5">
        <v>0</v>
      </c>
      <c r="AD110" s="5">
        <v>0</v>
      </c>
      <c r="AE110" s="5">
        <v>0</v>
      </c>
      <c r="AF110" s="5">
        <v>0</v>
      </c>
      <c r="AG110" s="5">
        <v>0</v>
      </c>
      <c r="AH110" s="5">
        <v>0</v>
      </c>
      <c r="AI110" s="5">
        <v>103625</v>
      </c>
      <c r="AJ110" s="5">
        <v>268350</v>
      </c>
      <c r="AK110" s="5">
        <v>64035</v>
      </c>
      <c r="AL110" s="5">
        <v>28258</v>
      </c>
      <c r="AM110" s="5">
        <v>540465</v>
      </c>
      <c r="AN110" s="5">
        <v>830052</v>
      </c>
      <c r="AO110" s="5">
        <v>154000</v>
      </c>
      <c r="AP110" s="5">
        <v>20520</v>
      </c>
      <c r="AQ110" s="5">
        <v>388156</v>
      </c>
      <c r="AR110" s="5">
        <v>48118</v>
      </c>
      <c r="AS110" s="5">
        <v>61223</v>
      </c>
      <c r="AT110" s="5">
        <v>49418</v>
      </c>
      <c r="AU110" s="5">
        <v>36351</v>
      </c>
      <c r="AV110" s="5">
        <v>50007</v>
      </c>
      <c r="AW110" s="5">
        <v>10912</v>
      </c>
      <c r="AX110" s="5">
        <v>32097</v>
      </c>
      <c r="AY110" s="5">
        <v>22871</v>
      </c>
      <c r="AZ110" s="5">
        <v>26909</v>
      </c>
      <c r="BA110" s="5">
        <v>16668</v>
      </c>
      <c r="BB110" s="5">
        <v>18330</v>
      </c>
      <c r="BC110" s="5">
        <v>13967</v>
      </c>
      <c r="BD110" s="5">
        <v>17809</v>
      </c>
      <c r="BE110" s="5">
        <v>13206</v>
      </c>
      <c r="BF110" s="5">
        <v>13907</v>
      </c>
      <c r="BG110" s="5">
        <v>17549</v>
      </c>
      <c r="BH110" s="5">
        <v>121658</v>
      </c>
      <c r="BI110" s="5">
        <v>26566</v>
      </c>
      <c r="BJ110" s="5">
        <v>12619</v>
      </c>
      <c r="BK110" s="5">
        <v>14021</v>
      </c>
      <c r="BL110" s="5">
        <v>15453</v>
      </c>
      <c r="BM110" s="5">
        <v>23408</v>
      </c>
      <c r="BN110" s="5">
        <v>13909</v>
      </c>
      <c r="BO110" s="5">
        <v>41230</v>
      </c>
      <c r="BP110" s="5">
        <v>35607</v>
      </c>
      <c r="BQ110" s="5">
        <v>28622</v>
      </c>
      <c r="BR110" s="5">
        <v>27317</v>
      </c>
      <c r="BS110" s="5">
        <v>22173</v>
      </c>
      <c r="BT110" s="5">
        <v>32964</v>
      </c>
      <c r="BU110" s="5">
        <v>73265</v>
      </c>
      <c r="BV110" s="5">
        <v>68518</v>
      </c>
      <c r="BW110" s="5">
        <v>34669</v>
      </c>
      <c r="BX110" s="5">
        <v>17230</v>
      </c>
      <c r="BY110" s="5">
        <v>13664</v>
      </c>
      <c r="BZ110" s="5">
        <v>19186</v>
      </c>
      <c r="CA110" s="5">
        <v>6128</v>
      </c>
      <c r="CB110" s="5">
        <v>32123</v>
      </c>
      <c r="CC110" s="5">
        <v>8384</v>
      </c>
      <c r="CD110" s="5">
        <v>8121</v>
      </c>
      <c r="CE110" s="5">
        <v>17896</v>
      </c>
      <c r="CF110" s="5">
        <v>12160</v>
      </c>
      <c r="CG110" s="5">
        <v>21832</v>
      </c>
      <c r="CH110" s="5">
        <v>10815</v>
      </c>
      <c r="CI110" s="5">
        <v>8198</v>
      </c>
      <c r="CJ110" s="5">
        <v>10909</v>
      </c>
      <c r="CK110" s="5">
        <v>6122</v>
      </c>
      <c r="CL110" s="5">
        <v>22802</v>
      </c>
      <c r="CM110" s="5">
        <v>18708</v>
      </c>
      <c r="CN110" s="5">
        <v>15148</v>
      </c>
      <c r="CO110" s="5">
        <v>15861</v>
      </c>
      <c r="CP110" s="5">
        <v>12284</v>
      </c>
      <c r="CQ110" s="5">
        <v>10881</v>
      </c>
      <c r="CR110" s="5">
        <v>6140</v>
      </c>
      <c r="CS110" s="5">
        <v>12466</v>
      </c>
      <c r="CT110" s="5">
        <v>4390</v>
      </c>
      <c r="CU110" s="5">
        <v>74833</v>
      </c>
      <c r="CV110" s="5">
        <v>40523</v>
      </c>
      <c r="CW110" s="5">
        <v>40129</v>
      </c>
      <c r="CX110" s="5">
        <v>35587</v>
      </c>
      <c r="CY110" s="5">
        <v>48948</v>
      </c>
      <c r="CZ110" s="5">
        <v>35685</v>
      </c>
      <c r="DA110" s="5">
        <v>34770</v>
      </c>
      <c r="DB110" s="5">
        <v>28574</v>
      </c>
      <c r="DC110" s="5">
        <v>30850</v>
      </c>
      <c r="DD110" s="5">
        <v>27791</v>
      </c>
      <c r="DE110" s="5">
        <v>38504</v>
      </c>
      <c r="DF110" s="5">
        <v>37214</v>
      </c>
      <c r="DG110" s="5">
        <v>49781</v>
      </c>
      <c r="DH110" s="5">
        <v>121584</v>
      </c>
      <c r="DI110" s="5">
        <v>35852</v>
      </c>
      <c r="DJ110" s="5">
        <v>29425</v>
      </c>
      <c r="DK110" s="5">
        <v>31414</v>
      </c>
      <c r="DL110" s="5">
        <v>28937</v>
      </c>
      <c r="DM110" s="5">
        <v>40037</v>
      </c>
      <c r="DN110" s="5">
        <v>54166</v>
      </c>
      <c r="DO110" s="5">
        <v>29078</v>
      </c>
      <c r="DP110" s="5">
        <v>16630</v>
      </c>
      <c r="DQ110" s="5">
        <v>20957</v>
      </c>
      <c r="DR110" s="5">
        <v>26568</v>
      </c>
      <c r="DS110" s="5">
        <v>26055</v>
      </c>
      <c r="DT110" s="5">
        <v>21552</v>
      </c>
      <c r="DU110" s="5">
        <v>22306</v>
      </c>
      <c r="DV110" s="5">
        <v>23804</v>
      </c>
      <c r="DW110" s="5">
        <v>15975</v>
      </c>
      <c r="DX110" s="5">
        <v>22408</v>
      </c>
      <c r="DY110" s="5">
        <v>12019</v>
      </c>
      <c r="DZ110" s="5">
        <v>18158</v>
      </c>
      <c r="EA110" s="5">
        <v>12545</v>
      </c>
      <c r="EB110" s="5">
        <v>27791</v>
      </c>
      <c r="EC110" s="5">
        <v>16617</v>
      </c>
      <c r="ED110" s="5">
        <v>20582</v>
      </c>
      <c r="EE110" s="5">
        <v>23487</v>
      </c>
      <c r="EF110" s="5">
        <v>45022</v>
      </c>
      <c r="EG110" s="5">
        <v>218814</v>
      </c>
      <c r="EH110" s="5">
        <v>30820</v>
      </c>
      <c r="EI110" s="5">
        <v>6194</v>
      </c>
      <c r="EJ110" s="5">
        <v>8109</v>
      </c>
      <c r="EK110" s="5">
        <v>3458</v>
      </c>
      <c r="EL110" s="5">
        <v>11032</v>
      </c>
      <c r="EM110" s="5">
        <v>8033</v>
      </c>
      <c r="EN110" s="5">
        <v>16285</v>
      </c>
      <c r="EO110" s="5">
        <v>6622</v>
      </c>
      <c r="EP110" s="5">
        <v>9702</v>
      </c>
      <c r="EQ110" s="5">
        <v>7137</v>
      </c>
      <c r="ER110" s="5">
        <v>3642</v>
      </c>
      <c r="ES110" s="5">
        <v>5356</v>
      </c>
      <c r="ET110" s="5">
        <v>5669</v>
      </c>
      <c r="EU110" s="5">
        <v>9642</v>
      </c>
      <c r="EV110" s="5">
        <v>12449</v>
      </c>
      <c r="EW110" s="5">
        <v>9108</v>
      </c>
      <c r="EX110" s="5">
        <v>4148</v>
      </c>
      <c r="EY110" s="5">
        <v>8884</v>
      </c>
      <c r="EZ110" s="5">
        <v>8881</v>
      </c>
      <c r="FA110" s="5">
        <v>8840</v>
      </c>
      <c r="FB110" s="5">
        <v>10869</v>
      </c>
      <c r="FC110" s="5">
        <v>5721</v>
      </c>
      <c r="FD110" s="5">
        <v>4696</v>
      </c>
      <c r="FE110" s="5">
        <v>3255</v>
      </c>
      <c r="FF110" s="5">
        <v>10069</v>
      </c>
      <c r="FG110" s="5">
        <v>0</v>
      </c>
      <c r="FH110" s="5">
        <v>0</v>
      </c>
      <c r="FI110" s="5">
        <v>0</v>
      </c>
      <c r="FJ110" s="5">
        <v>0</v>
      </c>
      <c r="FK110" s="5">
        <v>0</v>
      </c>
      <c r="FL110" s="5">
        <v>0</v>
      </c>
      <c r="FM110" s="5">
        <v>0</v>
      </c>
      <c r="FN110" s="5">
        <v>0</v>
      </c>
      <c r="FO110" s="5">
        <v>0</v>
      </c>
      <c r="FP110" s="5">
        <v>0</v>
      </c>
      <c r="FQ110" s="5">
        <v>0</v>
      </c>
      <c r="FR110" s="5">
        <v>0</v>
      </c>
      <c r="FS110" s="5">
        <v>0</v>
      </c>
      <c r="FT110" s="5">
        <v>0</v>
      </c>
      <c r="FU110" s="5" t="s">
        <v>220</v>
      </c>
      <c r="FV110" s="5" t="s">
        <v>220</v>
      </c>
      <c r="FW110" s="5" t="s">
        <v>220</v>
      </c>
      <c r="FX110" s="5" t="s">
        <v>220</v>
      </c>
      <c r="FY110" s="5" t="s">
        <v>220</v>
      </c>
      <c r="FZ110" s="5" t="s">
        <v>220</v>
      </c>
      <c r="GA110" s="5" t="s">
        <v>220</v>
      </c>
      <c r="GB110" s="5" t="s">
        <v>220</v>
      </c>
      <c r="GC110" s="5" t="s">
        <v>220</v>
      </c>
      <c r="GD110" s="5" t="s">
        <v>220</v>
      </c>
      <c r="GE110" s="5" t="s">
        <v>220</v>
      </c>
      <c r="GF110" s="5" t="s">
        <v>220</v>
      </c>
      <c r="GG110" s="5" t="s">
        <v>220</v>
      </c>
      <c r="GH110" s="5" t="s">
        <v>220</v>
      </c>
      <c r="GI110" s="5" t="s">
        <v>220</v>
      </c>
      <c r="GJ110" s="5" t="s">
        <v>220</v>
      </c>
      <c r="GK110" s="5" t="s">
        <v>220</v>
      </c>
      <c r="GL110" s="5" t="s">
        <v>220</v>
      </c>
      <c r="GM110" s="5">
        <v>236027</v>
      </c>
      <c r="GN110" s="5">
        <v>373747</v>
      </c>
      <c r="GO110" s="5">
        <v>150418</v>
      </c>
      <c r="GP110" s="5">
        <v>109570</v>
      </c>
      <c r="GQ110" s="5">
        <v>639329</v>
      </c>
      <c r="GR110" s="5">
        <v>946777</v>
      </c>
      <c r="GS110" s="5">
        <v>480833</v>
      </c>
      <c r="GT110" s="5">
        <v>149022</v>
      </c>
      <c r="GU110" s="5">
        <v>461256</v>
      </c>
      <c r="GV110" s="5">
        <v>112640</v>
      </c>
      <c r="GW110" s="5">
        <v>116849</v>
      </c>
      <c r="GX110" s="5">
        <v>116849</v>
      </c>
      <c r="GY110" s="5">
        <v>100294</v>
      </c>
      <c r="GZ110" s="5">
        <v>219999</v>
      </c>
      <c r="HA110" s="5">
        <v>61772</v>
      </c>
      <c r="HB110" s="5">
        <v>79344</v>
      </c>
      <c r="HC110" s="5">
        <v>79318</v>
      </c>
      <c r="HD110" s="5">
        <v>71648</v>
      </c>
      <c r="HE110" s="5">
        <v>83892</v>
      </c>
      <c r="HF110" s="5">
        <v>88980</v>
      </c>
      <c r="HG110" s="5">
        <v>60885</v>
      </c>
      <c r="HH110" s="5">
        <v>57797</v>
      </c>
      <c r="HI110" s="5">
        <v>49392</v>
      </c>
      <c r="HJ110" s="5">
        <v>67424</v>
      </c>
      <c r="HK110" s="5">
        <v>71196</v>
      </c>
      <c r="HL110" s="5">
        <v>167240</v>
      </c>
      <c r="HM110" s="5">
        <v>73573</v>
      </c>
      <c r="HN110" s="5">
        <v>59575</v>
      </c>
      <c r="HO110" s="5">
        <v>46598</v>
      </c>
      <c r="HP110" s="5">
        <v>48697</v>
      </c>
      <c r="HQ110" s="5">
        <v>51148</v>
      </c>
      <c r="HR110" s="5">
        <v>46526</v>
      </c>
      <c r="HS110" s="5">
        <v>479839</v>
      </c>
      <c r="HT110" s="5">
        <v>507372</v>
      </c>
      <c r="HU110" s="5">
        <v>467207</v>
      </c>
      <c r="HV110" s="5">
        <v>424997</v>
      </c>
      <c r="HW110" s="5">
        <v>498701</v>
      </c>
      <c r="HX110" s="5">
        <v>658174</v>
      </c>
      <c r="HY110" s="5">
        <v>575546</v>
      </c>
      <c r="HZ110" s="5">
        <v>504082</v>
      </c>
      <c r="IA110" s="5">
        <v>622851</v>
      </c>
      <c r="IB110" s="5">
        <v>648657</v>
      </c>
      <c r="IC110" s="5">
        <v>679513</v>
      </c>
      <c r="ID110" s="5">
        <v>774575</v>
      </c>
      <c r="IE110" s="5">
        <v>657481</v>
      </c>
      <c r="IF110" s="5">
        <v>570682</v>
      </c>
      <c r="IG110" s="5">
        <v>565080</v>
      </c>
      <c r="IH110" s="5">
        <v>489664</v>
      </c>
      <c r="II110" s="5">
        <v>393077</v>
      </c>
      <c r="IJ110" s="5">
        <v>393120</v>
      </c>
      <c r="IK110" s="5">
        <v>421264</v>
      </c>
      <c r="IL110" s="5">
        <v>324137</v>
      </c>
      <c r="IM110" s="5">
        <v>270655</v>
      </c>
      <c r="IN110" s="5">
        <v>249518</v>
      </c>
      <c r="IO110" s="5">
        <v>215273</v>
      </c>
      <c r="IP110" s="5">
        <v>215269</v>
      </c>
      <c r="IQ110" s="5">
        <v>204641</v>
      </c>
      <c r="IR110" s="5">
        <v>201105</v>
      </c>
      <c r="IS110" s="5">
        <v>202587</v>
      </c>
      <c r="IT110" s="5">
        <v>182186</v>
      </c>
      <c r="IU110" s="5">
        <v>190315</v>
      </c>
      <c r="IV110" s="5">
        <v>187444</v>
      </c>
      <c r="IW110" s="5">
        <v>181398</v>
      </c>
      <c r="IX110" s="5">
        <v>169730</v>
      </c>
      <c r="IY110" s="5">
        <v>64224</v>
      </c>
      <c r="IZ110" s="5">
        <v>76455</v>
      </c>
      <c r="JA110" s="5">
        <v>64997</v>
      </c>
      <c r="JB110" s="5">
        <v>69320</v>
      </c>
      <c r="JC110" s="5">
        <v>62479</v>
      </c>
      <c r="JD110" s="5">
        <v>62274</v>
      </c>
      <c r="JE110" s="5">
        <v>57130</v>
      </c>
      <c r="JF110" s="5">
        <v>46789</v>
      </c>
      <c r="JG110" s="5">
        <v>63348</v>
      </c>
      <c r="JH110" s="5">
        <v>61995</v>
      </c>
      <c r="JI110" s="5">
        <v>51473</v>
      </c>
      <c r="JJ110" s="5">
        <v>57707</v>
      </c>
      <c r="JK110" s="5">
        <v>56218</v>
      </c>
      <c r="JL110" s="5">
        <v>50728</v>
      </c>
      <c r="JM110" s="5">
        <v>47821</v>
      </c>
      <c r="JN110" s="5">
        <v>52782</v>
      </c>
      <c r="JO110" s="5">
        <v>48358</v>
      </c>
      <c r="JP110" s="5">
        <v>53187</v>
      </c>
      <c r="JQ110" s="5">
        <v>41417</v>
      </c>
      <c r="JR110" s="5">
        <v>29768</v>
      </c>
      <c r="JS110" s="5">
        <v>24403</v>
      </c>
      <c r="JT110" s="5">
        <v>30654</v>
      </c>
      <c r="JU110" s="5">
        <v>30559</v>
      </c>
      <c r="JV110" s="5">
        <v>28001</v>
      </c>
      <c r="JW110" s="5">
        <v>22237</v>
      </c>
      <c r="JX110" s="5">
        <v>27218</v>
      </c>
      <c r="JY110" s="5">
        <v>24651</v>
      </c>
      <c r="JZ110" s="5">
        <v>25779</v>
      </c>
      <c r="KA110" s="5">
        <v>25587</v>
      </c>
      <c r="KB110" s="5">
        <v>19350</v>
      </c>
      <c r="KC110" s="5">
        <v>22473</v>
      </c>
      <c r="KD110" s="5">
        <v>21337</v>
      </c>
      <c r="KE110" s="5">
        <v>7063</v>
      </c>
      <c r="KF110" s="5">
        <v>7702</v>
      </c>
      <c r="KG110" s="5">
        <v>6477</v>
      </c>
      <c r="KH110" s="5">
        <v>7922</v>
      </c>
      <c r="KI110" s="5">
        <v>6939</v>
      </c>
      <c r="KJ110" s="5">
        <v>7114</v>
      </c>
      <c r="KK110" s="5">
        <v>8357</v>
      </c>
      <c r="KL110" s="5">
        <v>6239</v>
      </c>
      <c r="KM110" s="5">
        <v>6311</v>
      </c>
      <c r="KN110" s="5">
        <v>6022</v>
      </c>
      <c r="KO110" s="5">
        <v>5167</v>
      </c>
      <c r="KP110" s="5">
        <v>6147</v>
      </c>
      <c r="KQ110" s="5">
        <v>6576</v>
      </c>
      <c r="KR110" s="5">
        <v>5989</v>
      </c>
      <c r="KS110" s="5">
        <v>5117</v>
      </c>
      <c r="KT110" s="5">
        <v>4968</v>
      </c>
      <c r="KU110" s="5">
        <v>5607</v>
      </c>
      <c r="KV110" s="5">
        <v>4449</v>
      </c>
      <c r="KW110" s="5">
        <v>4647</v>
      </c>
      <c r="KX110" s="5">
        <v>5369</v>
      </c>
      <c r="KY110" s="5">
        <v>5338</v>
      </c>
      <c r="KZ110" s="5">
        <v>4407</v>
      </c>
      <c r="LA110" s="5">
        <v>3666</v>
      </c>
      <c r="LB110" s="5">
        <v>3354</v>
      </c>
      <c r="LC110" s="5">
        <v>2519</v>
      </c>
      <c r="LD110" s="5">
        <v>2064</v>
      </c>
      <c r="LE110" s="5">
        <v>2030</v>
      </c>
      <c r="LF110" s="5">
        <v>1743</v>
      </c>
      <c r="LG110" s="5">
        <v>1716</v>
      </c>
      <c r="LH110" s="5">
        <v>1371</v>
      </c>
      <c r="LI110" s="5">
        <v>1596</v>
      </c>
      <c r="LJ110" s="5">
        <v>1219</v>
      </c>
      <c r="LK110" s="5">
        <v>8936</v>
      </c>
      <c r="LL110" s="5">
        <v>7505</v>
      </c>
      <c r="LM110" s="5">
        <v>4535</v>
      </c>
      <c r="LN110" s="5">
        <v>7651</v>
      </c>
      <c r="LO110" s="5">
        <v>4766</v>
      </c>
      <c r="LP110" s="5">
        <v>6083</v>
      </c>
      <c r="LQ110" s="5">
        <v>6478</v>
      </c>
      <c r="LR110" s="5">
        <v>3955</v>
      </c>
      <c r="LS110" s="5">
        <v>4819</v>
      </c>
      <c r="LT110" s="5">
        <v>4920</v>
      </c>
      <c r="LU110" s="5">
        <v>4091</v>
      </c>
      <c r="LV110" s="5">
        <v>3892</v>
      </c>
      <c r="LW110" s="5">
        <v>1252</v>
      </c>
      <c r="LX110" s="5">
        <v>1387</v>
      </c>
      <c r="LY110" s="5">
        <v>5303</v>
      </c>
      <c r="LZ110" s="5">
        <v>4307</v>
      </c>
      <c r="MA110" s="5">
        <v>4211</v>
      </c>
      <c r="MB110" s="5">
        <v>4267</v>
      </c>
      <c r="MC110" s="5">
        <v>2335</v>
      </c>
      <c r="MD110" s="5">
        <v>4139</v>
      </c>
      <c r="ME110" s="5">
        <v>4355</v>
      </c>
      <c r="MF110" s="5">
        <v>4678</v>
      </c>
      <c r="MG110" s="5">
        <v>3488</v>
      </c>
      <c r="MH110" s="5">
        <v>5206</v>
      </c>
      <c r="MI110" s="5">
        <v>3967</v>
      </c>
      <c r="MJ110" s="5">
        <v>3941</v>
      </c>
      <c r="MK110" s="5">
        <v>5040</v>
      </c>
      <c r="ML110" s="5">
        <v>4816</v>
      </c>
      <c r="MM110" s="5">
        <v>5797</v>
      </c>
      <c r="MN110" s="5">
        <v>2868</v>
      </c>
      <c r="MO110" s="5">
        <v>2606</v>
      </c>
      <c r="MP110" s="5">
        <v>2107</v>
      </c>
      <c r="MQ110" s="5">
        <v>0</v>
      </c>
      <c r="MR110" s="5">
        <v>0</v>
      </c>
      <c r="MS110" s="5">
        <v>0</v>
      </c>
      <c r="MT110" s="5">
        <v>0</v>
      </c>
      <c r="MU110" s="5">
        <v>0</v>
      </c>
      <c r="MV110" s="5">
        <v>0</v>
      </c>
      <c r="MW110" s="5">
        <v>0</v>
      </c>
      <c r="MX110" s="5">
        <v>0</v>
      </c>
      <c r="MY110" s="5">
        <v>0</v>
      </c>
      <c r="MZ110" s="5">
        <v>0</v>
      </c>
      <c r="NA110" s="5">
        <v>0</v>
      </c>
      <c r="NB110" s="5">
        <v>0</v>
      </c>
      <c r="NC110" s="5">
        <v>0</v>
      </c>
      <c r="ND110" s="5">
        <v>0</v>
      </c>
      <c r="NE110" s="5" t="s">
        <v>220</v>
      </c>
      <c r="NF110" s="5" t="s">
        <v>220</v>
      </c>
      <c r="NG110" s="5" t="s">
        <v>220</v>
      </c>
      <c r="NH110" s="5" t="s">
        <v>220</v>
      </c>
      <c r="NI110" s="5" t="s">
        <v>220</v>
      </c>
      <c r="NJ110" s="5" t="s">
        <v>220</v>
      </c>
      <c r="NK110" s="5" t="s">
        <v>220</v>
      </c>
      <c r="NL110" s="5" t="s">
        <v>220</v>
      </c>
      <c r="NM110" s="5" t="s">
        <v>220</v>
      </c>
      <c r="NN110" s="5" t="s">
        <v>220</v>
      </c>
      <c r="NO110" s="5" t="s">
        <v>220</v>
      </c>
      <c r="NP110" s="5" t="s">
        <v>220</v>
      </c>
      <c r="NQ110" s="5" t="s">
        <v>220</v>
      </c>
      <c r="NR110" s="5" t="s">
        <v>220</v>
      </c>
      <c r="NS110" s="5" t="s">
        <v>220</v>
      </c>
      <c r="NT110" s="5" t="s">
        <v>220</v>
      </c>
      <c r="NU110" s="5" t="s">
        <v>220</v>
      </c>
      <c r="NV110" s="5" t="s">
        <v>220</v>
      </c>
      <c r="NW110" s="5">
        <v>0</v>
      </c>
      <c r="NX110" s="5">
        <v>0</v>
      </c>
      <c r="NY110" s="5">
        <v>0</v>
      </c>
      <c r="NZ110" s="5">
        <v>0</v>
      </c>
      <c r="OA110" s="5">
        <v>0</v>
      </c>
      <c r="OB110" s="5">
        <v>0</v>
      </c>
      <c r="OC110" s="5">
        <v>0</v>
      </c>
      <c r="OD110" s="5">
        <v>0</v>
      </c>
      <c r="OE110" s="5">
        <v>0</v>
      </c>
      <c r="OF110" s="5">
        <v>0</v>
      </c>
      <c r="OG110" s="5">
        <v>0</v>
      </c>
      <c r="OH110" s="5">
        <v>0</v>
      </c>
      <c r="OI110" s="5">
        <v>0</v>
      </c>
      <c r="OJ110" s="5">
        <v>0</v>
      </c>
      <c r="OK110" s="5" t="s">
        <v>220</v>
      </c>
      <c r="OL110" s="5" t="s">
        <v>220</v>
      </c>
      <c r="OM110" s="5" t="s">
        <v>220</v>
      </c>
      <c r="ON110" s="5" t="s">
        <v>220</v>
      </c>
      <c r="OO110" s="5" t="s">
        <v>220</v>
      </c>
      <c r="OP110" s="5" t="s">
        <v>220</v>
      </c>
      <c r="OQ110" s="5" t="s">
        <v>220</v>
      </c>
      <c r="OR110" s="5" t="s">
        <v>220</v>
      </c>
      <c r="OS110" s="5" t="s">
        <v>220</v>
      </c>
      <c r="OT110" s="5" t="s">
        <v>220</v>
      </c>
      <c r="OU110" s="5" t="s">
        <v>220</v>
      </c>
      <c r="OV110" s="5" t="s">
        <v>220</v>
      </c>
      <c r="OW110" s="5" t="s">
        <v>220</v>
      </c>
      <c r="OX110" s="5" t="s">
        <v>220</v>
      </c>
      <c r="OY110" s="5" t="s">
        <v>220</v>
      </c>
      <c r="OZ110" s="5" t="s">
        <v>220</v>
      </c>
      <c r="PA110" s="5" t="s">
        <v>220</v>
      </c>
      <c r="PB110" s="5" t="s">
        <v>220</v>
      </c>
      <c r="PC110" s="5">
        <v>20697</v>
      </c>
      <c r="PD110" s="5">
        <v>23498</v>
      </c>
      <c r="PE110" s="5">
        <v>20029</v>
      </c>
      <c r="PF110" s="5">
        <v>20002</v>
      </c>
      <c r="PG110" s="5">
        <v>19264</v>
      </c>
      <c r="PH110" s="5">
        <v>19789</v>
      </c>
      <c r="PI110" s="5">
        <v>17436</v>
      </c>
      <c r="PJ110" s="5">
        <v>18299</v>
      </c>
      <c r="PK110" s="5">
        <v>17365</v>
      </c>
      <c r="PL110" s="5">
        <v>17002</v>
      </c>
      <c r="PM110" s="5">
        <v>15982</v>
      </c>
      <c r="PN110" s="5">
        <v>19622</v>
      </c>
      <c r="PO110" s="5">
        <v>19141</v>
      </c>
      <c r="PP110" s="5">
        <v>16806</v>
      </c>
      <c r="PQ110" s="5">
        <v>14055</v>
      </c>
      <c r="PR110" s="5">
        <v>15850</v>
      </c>
      <c r="PS110" s="5">
        <v>15842</v>
      </c>
      <c r="PT110" s="5">
        <v>15606</v>
      </c>
      <c r="PU110" s="5">
        <v>12497</v>
      </c>
      <c r="PV110" s="5">
        <v>15222</v>
      </c>
      <c r="PW110" s="5">
        <v>15842</v>
      </c>
      <c r="PX110" s="5">
        <v>14569</v>
      </c>
      <c r="PY110" s="5">
        <v>12047</v>
      </c>
      <c r="PZ110" s="5">
        <v>9562</v>
      </c>
      <c r="QA110" s="5">
        <v>8091</v>
      </c>
      <c r="QB110" s="5">
        <v>7832</v>
      </c>
      <c r="QC110" s="5">
        <v>8304</v>
      </c>
      <c r="QD110" s="5">
        <v>6849</v>
      </c>
      <c r="QE110" s="5">
        <v>5904</v>
      </c>
      <c r="QF110" s="5">
        <v>4821</v>
      </c>
      <c r="QG110" s="5">
        <v>4453</v>
      </c>
      <c r="QH110" s="5">
        <v>4023</v>
      </c>
      <c r="QI110" s="5">
        <v>22629</v>
      </c>
      <c r="QJ110" s="5">
        <v>14230</v>
      </c>
      <c r="QK110" s="5">
        <v>11537</v>
      </c>
      <c r="QL110" s="5">
        <v>16117</v>
      </c>
      <c r="QM110" s="5">
        <v>13541</v>
      </c>
      <c r="QN110" s="5">
        <v>17124</v>
      </c>
      <c r="QO110" s="5">
        <v>16922</v>
      </c>
      <c r="QP110" s="5">
        <v>14622</v>
      </c>
      <c r="QQ110" s="5">
        <v>16000</v>
      </c>
      <c r="QR110" s="5">
        <v>15472</v>
      </c>
      <c r="QS110" s="5">
        <v>12772</v>
      </c>
      <c r="QT110" s="5">
        <v>15107</v>
      </c>
      <c r="QU110" s="5">
        <v>10882</v>
      </c>
      <c r="QV110" s="5">
        <v>13536</v>
      </c>
      <c r="QW110" s="5">
        <v>17538</v>
      </c>
      <c r="QX110" s="5">
        <v>18614</v>
      </c>
      <c r="QY110" s="5">
        <v>14944</v>
      </c>
      <c r="QZ110" s="5">
        <v>15145</v>
      </c>
      <c r="RA110" s="5">
        <v>11758</v>
      </c>
      <c r="RB110" s="5">
        <v>18104</v>
      </c>
      <c r="RC110" s="5">
        <v>17830</v>
      </c>
      <c r="RD110" s="5">
        <v>14566</v>
      </c>
      <c r="RE110" s="5">
        <v>12607</v>
      </c>
      <c r="RF110" s="5">
        <v>13542</v>
      </c>
      <c r="RG110" s="5">
        <v>11195</v>
      </c>
      <c r="RH110" s="5">
        <v>11993</v>
      </c>
      <c r="RI110" s="5">
        <v>11042</v>
      </c>
      <c r="RJ110" s="5">
        <v>10621</v>
      </c>
      <c r="RK110" s="5">
        <v>11144</v>
      </c>
      <c r="RL110" s="5">
        <v>9680</v>
      </c>
      <c r="RM110" s="5">
        <v>9173</v>
      </c>
      <c r="RN110" s="5">
        <v>8743</v>
      </c>
      <c r="RO110" s="5">
        <v>13692</v>
      </c>
      <c r="RP110" s="5">
        <v>16100</v>
      </c>
      <c r="RQ110" s="5">
        <v>15719</v>
      </c>
      <c r="RR110" s="5">
        <v>16769</v>
      </c>
      <c r="RS110" s="5">
        <v>13746</v>
      </c>
      <c r="RT110" s="5">
        <v>16158</v>
      </c>
      <c r="RU110" s="5">
        <v>17838</v>
      </c>
      <c r="RV110" s="5">
        <v>15531</v>
      </c>
      <c r="RW110" s="5">
        <v>15804</v>
      </c>
      <c r="RX110" s="5">
        <v>15621</v>
      </c>
      <c r="RY110" s="5">
        <v>16040</v>
      </c>
      <c r="RZ110" s="5">
        <v>15931</v>
      </c>
      <c r="SA110" s="5">
        <v>15416</v>
      </c>
      <c r="SB110" s="5">
        <v>14501</v>
      </c>
      <c r="SC110" s="5">
        <v>14873</v>
      </c>
      <c r="SD110" s="5">
        <v>14249</v>
      </c>
      <c r="SE110" s="5">
        <v>14841</v>
      </c>
      <c r="SF110" s="5">
        <v>15276</v>
      </c>
      <c r="SG110" s="5">
        <v>15270</v>
      </c>
      <c r="SH110" s="5">
        <v>12807</v>
      </c>
      <c r="SI110" s="5">
        <v>14412</v>
      </c>
      <c r="SJ110" s="5">
        <v>13303</v>
      </c>
      <c r="SK110" s="5">
        <v>10979</v>
      </c>
      <c r="SL110" s="5">
        <v>9837</v>
      </c>
      <c r="SM110" s="5">
        <v>9599</v>
      </c>
      <c r="SN110" s="5">
        <v>9324</v>
      </c>
      <c r="SO110" s="5">
        <v>9495</v>
      </c>
      <c r="SP110" s="5">
        <v>8213</v>
      </c>
      <c r="SQ110" s="5">
        <v>3995</v>
      </c>
      <c r="SR110" s="5">
        <v>7587</v>
      </c>
      <c r="SS110" s="5">
        <v>8323</v>
      </c>
      <c r="ST110" s="5">
        <v>9245</v>
      </c>
      <c r="SU110" s="5">
        <v>7898</v>
      </c>
      <c r="SV110" s="5">
        <v>9902</v>
      </c>
      <c r="SW110" s="5">
        <v>9078</v>
      </c>
      <c r="SX110" s="5">
        <v>10008</v>
      </c>
      <c r="SY110" s="5">
        <v>10273</v>
      </c>
      <c r="SZ110" s="5">
        <v>7922</v>
      </c>
      <c r="TA110" s="5">
        <v>5798</v>
      </c>
      <c r="TB110" s="5">
        <v>6380</v>
      </c>
      <c r="TC110" s="5">
        <v>6596</v>
      </c>
      <c r="TD110" s="5">
        <v>6000</v>
      </c>
      <c r="TE110" s="5">
        <v>5640</v>
      </c>
      <c r="TF110" s="5">
        <v>6344</v>
      </c>
      <c r="TG110" s="5">
        <v>6479</v>
      </c>
      <c r="TH110" s="5">
        <v>5752</v>
      </c>
      <c r="TI110" s="5">
        <v>5523</v>
      </c>
      <c r="TJ110" s="5">
        <v>5374</v>
      </c>
      <c r="TK110" s="5">
        <v>5892</v>
      </c>
      <c r="TL110" s="5">
        <v>6630</v>
      </c>
      <c r="TM110" s="5">
        <v>5794</v>
      </c>
      <c r="TN110" s="5">
        <v>5185</v>
      </c>
      <c r="TO110" s="5">
        <v>5386</v>
      </c>
      <c r="TP110" s="5">
        <v>4573</v>
      </c>
      <c r="TQ110" s="5">
        <v>4299</v>
      </c>
      <c r="TR110" s="5">
        <v>4234</v>
      </c>
      <c r="TS110" s="5">
        <v>4352</v>
      </c>
      <c r="TT110" s="5">
        <v>3729</v>
      </c>
      <c r="TU110" s="5">
        <v>1996</v>
      </c>
      <c r="TV110" s="5">
        <v>1784</v>
      </c>
      <c r="TW110" s="5">
        <v>1907</v>
      </c>
      <c r="TX110" s="5">
        <v>1945</v>
      </c>
      <c r="TY110" s="5">
        <v>2091</v>
      </c>
      <c r="TZ110" s="5">
        <v>2061</v>
      </c>
      <c r="UA110" s="5">
        <v>2114</v>
      </c>
      <c r="UB110" s="5">
        <v>3108</v>
      </c>
      <c r="UC110" s="5">
        <v>2884</v>
      </c>
      <c r="UD110" s="5">
        <v>4293</v>
      </c>
      <c r="UE110" s="5">
        <v>4742</v>
      </c>
      <c r="UF110" s="5">
        <v>4941</v>
      </c>
      <c r="UG110" s="5">
        <v>4175</v>
      </c>
      <c r="UH110" s="5">
        <v>3968</v>
      </c>
      <c r="UI110" s="5">
        <v>4240</v>
      </c>
      <c r="UJ110" s="5">
        <v>4508</v>
      </c>
      <c r="UK110" s="5">
        <v>4730</v>
      </c>
      <c r="UL110" s="5">
        <v>5281</v>
      </c>
      <c r="UM110" s="5">
        <v>5939</v>
      </c>
      <c r="UN110" s="5">
        <v>5929</v>
      </c>
      <c r="UO110" s="5">
        <v>4896</v>
      </c>
      <c r="UP110" s="5">
        <v>5139</v>
      </c>
      <c r="UQ110" s="5">
        <v>4918</v>
      </c>
      <c r="UR110" s="5">
        <v>4989</v>
      </c>
      <c r="US110" s="5">
        <v>4467</v>
      </c>
      <c r="UT110" s="5">
        <v>5456</v>
      </c>
      <c r="UU110" s="5">
        <v>7990</v>
      </c>
      <c r="UV110" s="5">
        <v>8356</v>
      </c>
      <c r="UW110" s="5">
        <v>6942</v>
      </c>
      <c r="UX110" s="5">
        <v>5189</v>
      </c>
      <c r="UY110" s="5">
        <v>4755</v>
      </c>
      <c r="UZ110" s="5">
        <v>4464</v>
      </c>
      <c r="VA110" s="5">
        <v>6760</v>
      </c>
      <c r="VB110" s="5">
        <v>5483</v>
      </c>
      <c r="VC110" s="5">
        <v>5678</v>
      </c>
      <c r="VD110" s="5">
        <v>5289</v>
      </c>
      <c r="VE110" s="5">
        <v>5535</v>
      </c>
      <c r="VF110" s="5">
        <v>4933</v>
      </c>
      <c r="VG110" s="5">
        <v>67409</v>
      </c>
      <c r="VH110" s="5">
        <v>78164</v>
      </c>
      <c r="VI110" s="5">
        <v>86154</v>
      </c>
      <c r="VJ110" s="5">
        <v>97472</v>
      </c>
      <c r="VK110" s="5">
        <v>94067</v>
      </c>
      <c r="VL110" s="5">
        <v>86374</v>
      </c>
      <c r="VM110" s="5">
        <v>81235</v>
      </c>
      <c r="VN110" s="5">
        <v>74194</v>
      </c>
      <c r="VO110" s="5">
        <v>70366</v>
      </c>
      <c r="VP110" s="5">
        <v>72904</v>
      </c>
      <c r="VQ110" s="5">
        <v>65394</v>
      </c>
      <c r="VR110" s="5">
        <v>69205</v>
      </c>
      <c r="VS110" s="5">
        <v>65989</v>
      </c>
      <c r="VT110" s="5">
        <v>64025</v>
      </c>
      <c r="VU110" s="5">
        <v>62655</v>
      </c>
      <c r="VV110" s="5">
        <v>57123</v>
      </c>
      <c r="VW110" s="5">
        <v>53904</v>
      </c>
      <c r="VX110" s="5">
        <v>52165</v>
      </c>
      <c r="VY110" s="5">
        <v>44272</v>
      </c>
      <c r="VZ110" s="5">
        <v>45269</v>
      </c>
      <c r="WA110" s="5">
        <v>49850</v>
      </c>
      <c r="WB110" s="5">
        <v>41952</v>
      </c>
      <c r="WC110" s="5">
        <v>43783</v>
      </c>
      <c r="WD110" s="5">
        <v>51491</v>
      </c>
      <c r="WE110" s="5">
        <v>48360</v>
      </c>
      <c r="WF110" s="5">
        <v>43097</v>
      </c>
      <c r="WG110" s="5">
        <v>43554</v>
      </c>
      <c r="WH110" s="5">
        <v>42902</v>
      </c>
      <c r="WI110" s="5">
        <v>40054</v>
      </c>
      <c r="WJ110" s="5">
        <v>39835</v>
      </c>
      <c r="WK110" s="5">
        <v>38995</v>
      </c>
      <c r="WL110" s="5">
        <v>42037</v>
      </c>
      <c r="WM110" s="5">
        <v>3901</v>
      </c>
      <c r="WN110" s="5">
        <v>2643</v>
      </c>
      <c r="WO110" s="5">
        <v>1405</v>
      </c>
      <c r="WP110" s="5">
        <v>3510</v>
      </c>
      <c r="WQ110" s="5">
        <v>1289</v>
      </c>
      <c r="WR110" s="5">
        <v>1671</v>
      </c>
      <c r="WS110" s="5">
        <v>2092</v>
      </c>
      <c r="WT110" s="5">
        <v>994</v>
      </c>
      <c r="WU110" s="5">
        <v>1209</v>
      </c>
      <c r="WV110" s="5">
        <v>1157</v>
      </c>
      <c r="WW110" s="5">
        <v>1365</v>
      </c>
      <c r="WX110" s="5">
        <v>854</v>
      </c>
      <c r="WY110" s="5">
        <v>1507</v>
      </c>
      <c r="WZ110" s="5">
        <v>764</v>
      </c>
      <c r="XA110" s="5">
        <v>606</v>
      </c>
      <c r="XB110" s="5">
        <v>1298</v>
      </c>
      <c r="XC110" s="5">
        <v>2530</v>
      </c>
      <c r="XD110" s="5">
        <v>1060</v>
      </c>
      <c r="XE110" s="5">
        <v>643</v>
      </c>
      <c r="XF110" s="5">
        <v>738</v>
      </c>
      <c r="XG110" s="5">
        <v>497</v>
      </c>
      <c r="XH110" s="5">
        <v>506</v>
      </c>
      <c r="XI110" s="5">
        <v>649</v>
      </c>
      <c r="XJ110" s="5">
        <v>342</v>
      </c>
      <c r="XK110" s="5">
        <v>2227</v>
      </c>
      <c r="XL110" s="5">
        <v>2634</v>
      </c>
      <c r="XM110" s="5">
        <v>3268</v>
      </c>
      <c r="XN110" s="5">
        <v>1949</v>
      </c>
      <c r="XO110" s="5">
        <v>1639</v>
      </c>
      <c r="XP110" s="5">
        <v>1471</v>
      </c>
      <c r="XQ110" s="5">
        <v>1406</v>
      </c>
      <c r="XR110" s="5">
        <v>1224</v>
      </c>
      <c r="XS110" s="2">
        <v>12686</v>
      </c>
      <c r="XT110" s="3" t="s">
        <v>222</v>
      </c>
      <c r="XU110" s="3" t="s">
        <v>222</v>
      </c>
      <c r="XV110" s="3" t="s">
        <v>222</v>
      </c>
      <c r="XW110" s="3" t="s">
        <v>221</v>
      </c>
      <c r="XX110" s="3" t="s">
        <v>222</v>
      </c>
      <c r="XY110" s="3" t="s">
        <v>222</v>
      </c>
      <c r="XZ110" s="3" t="s">
        <v>282</v>
      </c>
    </row>
    <row r="111" spans="1:650" x14ac:dyDescent="0.3">
      <c r="A111" s="1" t="s">
        <v>109</v>
      </c>
      <c r="B111" s="2">
        <v>4057011</v>
      </c>
      <c r="C111" s="5">
        <v>10213</v>
      </c>
      <c r="D111" s="5">
        <v>2773</v>
      </c>
      <c r="E111" s="5">
        <v>3061</v>
      </c>
      <c r="F111" s="5">
        <v>2613</v>
      </c>
      <c r="G111" s="5">
        <v>5533</v>
      </c>
      <c r="H111" s="5">
        <v>3296</v>
      </c>
      <c r="I111" s="5">
        <v>8131</v>
      </c>
      <c r="J111" s="5">
        <v>456</v>
      </c>
      <c r="K111" s="5">
        <v>1317</v>
      </c>
      <c r="L111" s="5">
        <v>158</v>
      </c>
      <c r="M111" s="5">
        <v>956</v>
      </c>
      <c r="N111" s="5">
        <v>942</v>
      </c>
      <c r="O111" s="5">
        <v>4328</v>
      </c>
      <c r="P111" s="5">
        <v>284</v>
      </c>
      <c r="Q111" s="5">
        <v>538</v>
      </c>
      <c r="R111" s="5">
        <v>1035</v>
      </c>
      <c r="S111" s="5">
        <v>1172</v>
      </c>
      <c r="T111" s="5">
        <v>78</v>
      </c>
      <c r="U111" s="5">
        <v>60</v>
      </c>
      <c r="V111" s="5">
        <v>6010</v>
      </c>
      <c r="W111" s="5">
        <v>578</v>
      </c>
      <c r="X111" s="5">
        <v>4832</v>
      </c>
      <c r="Y111" s="5">
        <v>786</v>
      </c>
      <c r="Z111" s="5">
        <v>0</v>
      </c>
      <c r="AA111" s="5">
        <v>0</v>
      </c>
      <c r="AB111" s="5">
        <v>7</v>
      </c>
      <c r="AC111" s="5">
        <v>0</v>
      </c>
      <c r="AD111" s="5">
        <v>12</v>
      </c>
      <c r="AE111" s="5">
        <v>0</v>
      </c>
      <c r="AF111" s="5">
        <v>0</v>
      </c>
      <c r="AG111" s="5">
        <v>0</v>
      </c>
      <c r="AH111" s="5">
        <v>0</v>
      </c>
      <c r="AI111" s="5">
        <v>86350</v>
      </c>
      <c r="AJ111" s="5">
        <v>35844</v>
      </c>
      <c r="AK111" s="5">
        <v>95836</v>
      </c>
      <c r="AL111" s="5">
        <v>133428</v>
      </c>
      <c r="AM111" s="5">
        <v>117128</v>
      </c>
      <c r="AN111" s="5">
        <v>135709</v>
      </c>
      <c r="AO111" s="5">
        <v>28621</v>
      </c>
      <c r="AP111" s="5">
        <v>43703</v>
      </c>
      <c r="AQ111" s="5">
        <v>37940</v>
      </c>
      <c r="AR111" s="5">
        <v>30756</v>
      </c>
      <c r="AS111" s="5">
        <v>515123</v>
      </c>
      <c r="AT111" s="5">
        <v>46733</v>
      </c>
      <c r="AU111" s="5">
        <v>49113</v>
      </c>
      <c r="AV111" s="5">
        <v>21474</v>
      </c>
      <c r="AW111" s="5">
        <v>17810</v>
      </c>
      <c r="AX111" s="5">
        <v>18780</v>
      </c>
      <c r="AY111" s="5">
        <v>58617</v>
      </c>
      <c r="AZ111" s="5">
        <v>33444</v>
      </c>
      <c r="BA111" s="5">
        <v>6955</v>
      </c>
      <c r="BB111" s="5">
        <v>38311</v>
      </c>
      <c r="BC111" s="5">
        <v>27091</v>
      </c>
      <c r="BD111" s="5">
        <v>24735</v>
      </c>
      <c r="BE111" s="5">
        <v>15446</v>
      </c>
      <c r="BF111" s="5">
        <v>18101</v>
      </c>
      <c r="BG111" s="5">
        <v>21047</v>
      </c>
      <c r="BH111" s="5">
        <v>163493</v>
      </c>
      <c r="BI111" s="5">
        <v>47309</v>
      </c>
      <c r="BJ111" s="5">
        <v>21364</v>
      </c>
      <c r="BK111" s="5">
        <v>9269</v>
      </c>
      <c r="BL111" s="5">
        <v>27959</v>
      </c>
      <c r="BM111" s="5">
        <v>30927</v>
      </c>
      <c r="BN111" s="5">
        <v>9870</v>
      </c>
      <c r="BO111" s="5">
        <v>40738</v>
      </c>
      <c r="BP111" s="5">
        <v>48723</v>
      </c>
      <c r="BQ111" s="5">
        <v>32187</v>
      </c>
      <c r="BR111" s="5">
        <v>19440</v>
      </c>
      <c r="BS111" s="5">
        <v>17211</v>
      </c>
      <c r="BT111" s="5">
        <v>22536</v>
      </c>
      <c r="BU111" s="5">
        <v>11909</v>
      </c>
      <c r="BV111" s="5">
        <v>10367</v>
      </c>
      <c r="BW111" s="5">
        <v>30449</v>
      </c>
      <c r="BX111" s="5">
        <v>15234</v>
      </c>
      <c r="BY111" s="5">
        <v>13340</v>
      </c>
      <c r="BZ111" s="5">
        <v>10901</v>
      </c>
      <c r="CA111" s="5">
        <v>6612</v>
      </c>
      <c r="CB111" s="5">
        <v>3158</v>
      </c>
      <c r="CC111" s="5">
        <v>3385</v>
      </c>
      <c r="CD111" s="5">
        <v>5131</v>
      </c>
      <c r="CE111" s="5">
        <v>2210</v>
      </c>
      <c r="CF111" s="5">
        <v>4979</v>
      </c>
      <c r="CG111" s="5">
        <v>3854</v>
      </c>
      <c r="CH111" s="5">
        <v>1159</v>
      </c>
      <c r="CI111" s="5">
        <v>11449</v>
      </c>
      <c r="CJ111" s="5">
        <v>11578</v>
      </c>
      <c r="CK111" s="5">
        <v>5357</v>
      </c>
      <c r="CL111" s="5">
        <v>4748</v>
      </c>
      <c r="CM111" s="5">
        <v>17447</v>
      </c>
      <c r="CN111" s="5">
        <v>4362</v>
      </c>
      <c r="CO111" s="5">
        <v>5260</v>
      </c>
      <c r="CP111" s="5">
        <v>6349</v>
      </c>
      <c r="CQ111" s="5">
        <v>3573</v>
      </c>
      <c r="CR111" s="5">
        <v>8722</v>
      </c>
      <c r="CS111" s="5">
        <v>5968</v>
      </c>
      <c r="CT111" s="5">
        <v>4190</v>
      </c>
      <c r="CU111" s="5">
        <v>99716</v>
      </c>
      <c r="CV111" s="5">
        <v>114120</v>
      </c>
      <c r="CW111" s="5">
        <v>95803</v>
      </c>
      <c r="CX111" s="5">
        <v>82242</v>
      </c>
      <c r="CY111" s="5">
        <v>87372</v>
      </c>
      <c r="CZ111" s="5">
        <v>79074</v>
      </c>
      <c r="DA111" s="5">
        <v>75907</v>
      </c>
      <c r="DB111" s="5">
        <v>153563</v>
      </c>
      <c r="DC111" s="5">
        <v>65290</v>
      </c>
      <c r="DD111" s="5">
        <v>55421</v>
      </c>
      <c r="DE111" s="5">
        <v>66717</v>
      </c>
      <c r="DF111" s="5">
        <v>51600</v>
      </c>
      <c r="DG111" s="5">
        <v>43147</v>
      </c>
      <c r="DH111" s="5">
        <v>42259</v>
      </c>
      <c r="DI111" s="5">
        <v>43855</v>
      </c>
      <c r="DJ111" s="5">
        <v>39157</v>
      </c>
      <c r="DK111" s="5">
        <v>33177</v>
      </c>
      <c r="DL111" s="5">
        <v>35770</v>
      </c>
      <c r="DM111" s="5">
        <v>36548</v>
      </c>
      <c r="DN111" s="5">
        <v>38785</v>
      </c>
      <c r="DO111" s="5">
        <v>33092</v>
      </c>
      <c r="DP111" s="5">
        <v>33593</v>
      </c>
      <c r="DQ111" s="5">
        <v>28628</v>
      </c>
      <c r="DR111" s="5">
        <v>33194</v>
      </c>
      <c r="DS111" s="5">
        <v>38278</v>
      </c>
      <c r="DT111" s="5">
        <v>36781</v>
      </c>
      <c r="DU111" s="5">
        <v>33211</v>
      </c>
      <c r="DV111" s="5">
        <v>38632</v>
      </c>
      <c r="DW111" s="5">
        <v>34324</v>
      </c>
      <c r="DX111" s="5">
        <v>31000</v>
      </c>
      <c r="DY111" s="5">
        <v>26663</v>
      </c>
      <c r="DZ111" s="5">
        <v>27989</v>
      </c>
      <c r="EA111" s="5">
        <v>7642</v>
      </c>
      <c r="EB111" s="5">
        <v>15225</v>
      </c>
      <c r="EC111" s="5">
        <v>5058</v>
      </c>
      <c r="ED111" s="5">
        <v>2800</v>
      </c>
      <c r="EE111" s="5">
        <v>2727</v>
      </c>
      <c r="EF111" s="5">
        <v>16955</v>
      </c>
      <c r="EG111" s="5">
        <v>2404</v>
      </c>
      <c r="EH111" s="5">
        <v>984</v>
      </c>
      <c r="EI111" s="5">
        <v>10202</v>
      </c>
      <c r="EJ111" s="5">
        <v>3938</v>
      </c>
      <c r="EK111" s="5">
        <v>1839</v>
      </c>
      <c r="EL111" s="5">
        <v>2539</v>
      </c>
      <c r="EM111" s="5">
        <v>2373</v>
      </c>
      <c r="EN111" s="5">
        <v>2988</v>
      </c>
      <c r="EO111" s="5">
        <v>1989</v>
      </c>
      <c r="EP111" s="5">
        <v>2286</v>
      </c>
      <c r="EQ111" s="5">
        <v>2254</v>
      </c>
      <c r="ER111" s="5">
        <v>2911</v>
      </c>
      <c r="ES111" s="5">
        <v>2797</v>
      </c>
      <c r="ET111" s="5">
        <v>16454</v>
      </c>
      <c r="EU111" s="5">
        <v>691</v>
      </c>
      <c r="EV111" s="5">
        <v>5098</v>
      </c>
      <c r="EW111" s="5">
        <v>2637</v>
      </c>
      <c r="EX111" s="5">
        <v>5535</v>
      </c>
      <c r="EY111" s="5">
        <v>914</v>
      </c>
      <c r="EZ111" s="5">
        <v>1935</v>
      </c>
      <c r="FA111" s="5">
        <v>902</v>
      </c>
      <c r="FB111" s="5">
        <v>2427</v>
      </c>
      <c r="FC111" s="5">
        <v>3276</v>
      </c>
      <c r="FD111" s="5">
        <v>15302</v>
      </c>
      <c r="FE111" s="5">
        <v>1592</v>
      </c>
      <c r="FF111" s="5">
        <v>4075</v>
      </c>
      <c r="FG111" s="5">
        <v>0</v>
      </c>
      <c r="FH111" s="5">
        <v>0</v>
      </c>
      <c r="FI111" s="5">
        <v>0</v>
      </c>
      <c r="FJ111" s="5">
        <v>0</v>
      </c>
      <c r="FK111" s="5">
        <v>0</v>
      </c>
      <c r="FL111" s="5">
        <v>0</v>
      </c>
      <c r="FM111" s="5">
        <v>0</v>
      </c>
      <c r="FN111" s="5">
        <v>0</v>
      </c>
      <c r="FO111" s="5">
        <v>0</v>
      </c>
      <c r="FP111" s="5">
        <v>0</v>
      </c>
      <c r="FQ111" s="5">
        <v>0</v>
      </c>
      <c r="FR111" s="5">
        <v>0</v>
      </c>
      <c r="FS111" s="5">
        <v>0</v>
      </c>
      <c r="FT111" s="5">
        <v>0</v>
      </c>
      <c r="FU111" s="5" t="s">
        <v>220</v>
      </c>
      <c r="FV111" s="5" t="s">
        <v>220</v>
      </c>
      <c r="FW111" s="5" t="s">
        <v>220</v>
      </c>
      <c r="FX111" s="5" t="s">
        <v>220</v>
      </c>
      <c r="FY111" s="5" t="s">
        <v>220</v>
      </c>
      <c r="FZ111" s="5" t="s">
        <v>220</v>
      </c>
      <c r="GA111" s="5" t="s">
        <v>220</v>
      </c>
      <c r="GB111" s="5" t="s">
        <v>220</v>
      </c>
      <c r="GC111" s="5" t="s">
        <v>220</v>
      </c>
      <c r="GD111" s="5" t="s">
        <v>220</v>
      </c>
      <c r="GE111" s="5" t="s">
        <v>220</v>
      </c>
      <c r="GF111" s="5" t="s">
        <v>220</v>
      </c>
      <c r="GG111" s="5" t="s">
        <v>220</v>
      </c>
      <c r="GH111" s="5" t="s">
        <v>220</v>
      </c>
      <c r="GI111" s="5" t="s">
        <v>220</v>
      </c>
      <c r="GJ111" s="5" t="s">
        <v>220</v>
      </c>
      <c r="GK111" s="5" t="s">
        <v>220</v>
      </c>
      <c r="GL111" s="5" t="s">
        <v>220</v>
      </c>
      <c r="GM111" s="5">
        <v>244658</v>
      </c>
      <c r="GN111" s="5">
        <v>216684</v>
      </c>
      <c r="GO111" s="5">
        <v>231946</v>
      </c>
      <c r="GP111" s="5">
        <v>240524</v>
      </c>
      <c r="GQ111" s="5">
        <v>229971</v>
      </c>
      <c r="GR111" s="5">
        <v>257569</v>
      </c>
      <c r="GS111" s="5">
        <v>126972</v>
      </c>
      <c r="GT111" s="5">
        <v>209073</v>
      </c>
      <c r="GU111" s="5">
        <v>145198</v>
      </c>
      <c r="GV111" s="5">
        <v>105508</v>
      </c>
      <c r="GW111" s="5">
        <v>597975</v>
      </c>
      <c r="GX111" s="5">
        <v>112715</v>
      </c>
      <c r="GY111" s="5">
        <v>105573</v>
      </c>
      <c r="GZ111" s="5">
        <v>70164</v>
      </c>
      <c r="HA111" s="5">
        <v>67577</v>
      </c>
      <c r="HB111" s="5">
        <v>66388</v>
      </c>
      <c r="HC111" s="5">
        <v>97429</v>
      </c>
      <c r="HD111" s="5">
        <v>77182</v>
      </c>
      <c r="HE111" s="5">
        <v>50214</v>
      </c>
      <c r="HF111" s="5">
        <v>100719</v>
      </c>
      <c r="HG111" s="5">
        <v>116001</v>
      </c>
      <c r="HH111" s="5">
        <v>79836</v>
      </c>
      <c r="HI111" s="5">
        <v>52854</v>
      </c>
      <c r="HJ111" s="5">
        <v>61578</v>
      </c>
      <c r="HK111" s="5">
        <v>77685</v>
      </c>
      <c r="HL111" s="5">
        <v>206578</v>
      </c>
      <c r="HM111" s="5">
        <v>86683</v>
      </c>
      <c r="HN111" s="5">
        <v>68784</v>
      </c>
      <c r="HO111" s="5">
        <v>50442</v>
      </c>
      <c r="HP111" s="5">
        <v>82983</v>
      </c>
      <c r="HQ111" s="5">
        <v>65150</v>
      </c>
      <c r="HR111" s="5">
        <v>46124</v>
      </c>
      <c r="HS111" s="5">
        <v>816725</v>
      </c>
      <c r="HT111" s="5">
        <v>914567</v>
      </c>
      <c r="HU111" s="5">
        <v>875474</v>
      </c>
      <c r="HV111" s="5">
        <v>873729</v>
      </c>
      <c r="HW111" s="5">
        <v>812700</v>
      </c>
      <c r="HX111" s="5">
        <v>742280</v>
      </c>
      <c r="HY111" s="5">
        <v>585394</v>
      </c>
      <c r="HZ111" s="5">
        <v>635309</v>
      </c>
      <c r="IA111" s="5">
        <v>705807</v>
      </c>
      <c r="IB111" s="5">
        <v>628241</v>
      </c>
      <c r="IC111" s="5">
        <v>528010</v>
      </c>
      <c r="ID111" s="5">
        <v>503745</v>
      </c>
      <c r="IE111" s="5">
        <v>554021</v>
      </c>
      <c r="IF111" s="5">
        <v>383524</v>
      </c>
      <c r="IG111" s="5">
        <v>478268</v>
      </c>
      <c r="IH111" s="5">
        <v>362701</v>
      </c>
      <c r="II111" s="5">
        <v>354107</v>
      </c>
      <c r="IJ111" s="5">
        <v>353816</v>
      </c>
      <c r="IK111" s="5">
        <v>332371</v>
      </c>
      <c r="IL111" s="5">
        <v>330553</v>
      </c>
      <c r="IM111" s="5">
        <v>341579</v>
      </c>
      <c r="IN111" s="5">
        <v>285114</v>
      </c>
      <c r="IO111" s="5">
        <v>284511</v>
      </c>
      <c r="IP111" s="5">
        <v>290253</v>
      </c>
      <c r="IQ111" s="5">
        <v>350363</v>
      </c>
      <c r="IR111" s="5">
        <v>336689</v>
      </c>
      <c r="IS111" s="5">
        <v>312128</v>
      </c>
      <c r="IT111" s="5">
        <v>322865</v>
      </c>
      <c r="IU111" s="5">
        <v>315985</v>
      </c>
      <c r="IV111" s="5">
        <v>325692</v>
      </c>
      <c r="IW111" s="5">
        <v>339336</v>
      </c>
      <c r="IX111" s="5">
        <v>311151</v>
      </c>
      <c r="IY111" s="5">
        <v>64516</v>
      </c>
      <c r="IZ111" s="5">
        <v>80294</v>
      </c>
      <c r="JA111" s="5">
        <v>79646</v>
      </c>
      <c r="JB111" s="5">
        <v>77008</v>
      </c>
      <c r="JC111" s="5">
        <v>66971</v>
      </c>
      <c r="JD111" s="5">
        <v>85524</v>
      </c>
      <c r="JE111" s="5">
        <v>65797</v>
      </c>
      <c r="JF111" s="5">
        <v>53717</v>
      </c>
      <c r="JG111" s="5">
        <v>40225</v>
      </c>
      <c r="JH111" s="5">
        <v>25440</v>
      </c>
      <c r="JI111" s="5">
        <v>26740</v>
      </c>
      <c r="JJ111" s="5">
        <v>47693</v>
      </c>
      <c r="JK111" s="5">
        <v>48613</v>
      </c>
      <c r="JL111" s="5">
        <v>35875</v>
      </c>
      <c r="JM111" s="5">
        <v>40434</v>
      </c>
      <c r="JN111" s="5">
        <v>51081</v>
      </c>
      <c r="JO111" s="5">
        <v>33017</v>
      </c>
      <c r="JP111" s="5">
        <v>37285</v>
      </c>
      <c r="JQ111" s="5">
        <v>40462</v>
      </c>
      <c r="JR111" s="5">
        <v>32020</v>
      </c>
      <c r="JS111" s="5">
        <v>28978</v>
      </c>
      <c r="JT111" s="5">
        <v>29810</v>
      </c>
      <c r="JU111" s="5">
        <v>31655</v>
      </c>
      <c r="JV111" s="5">
        <v>39831</v>
      </c>
      <c r="JW111" s="5">
        <v>38322</v>
      </c>
      <c r="JX111" s="5">
        <v>36591</v>
      </c>
      <c r="JY111" s="5">
        <v>34855</v>
      </c>
      <c r="JZ111" s="5">
        <v>33806</v>
      </c>
      <c r="KA111" s="5">
        <v>35672</v>
      </c>
      <c r="KB111" s="5">
        <v>29744</v>
      </c>
      <c r="KC111" s="5">
        <v>32860</v>
      </c>
      <c r="KD111" s="5">
        <v>25483</v>
      </c>
      <c r="KE111" s="5">
        <v>87780</v>
      </c>
      <c r="KF111" s="5">
        <v>128145</v>
      </c>
      <c r="KG111" s="5">
        <v>78315</v>
      </c>
      <c r="KH111" s="5">
        <v>98983</v>
      </c>
      <c r="KI111" s="5">
        <v>129743</v>
      </c>
      <c r="KJ111" s="5">
        <v>222647</v>
      </c>
      <c r="KK111" s="5">
        <v>97237</v>
      </c>
      <c r="KL111" s="5">
        <v>85276</v>
      </c>
      <c r="KM111" s="5">
        <v>112863</v>
      </c>
      <c r="KN111" s="5">
        <v>13836</v>
      </c>
      <c r="KO111" s="5">
        <v>11192</v>
      </c>
      <c r="KP111" s="5">
        <v>9068</v>
      </c>
      <c r="KQ111" s="5">
        <v>10455</v>
      </c>
      <c r="KR111" s="5">
        <v>7915</v>
      </c>
      <c r="KS111" s="5">
        <v>9903</v>
      </c>
      <c r="KT111" s="5">
        <v>9596</v>
      </c>
      <c r="KU111" s="5">
        <v>15536</v>
      </c>
      <c r="KV111" s="5">
        <v>9916</v>
      </c>
      <c r="KW111" s="5">
        <v>2103</v>
      </c>
      <c r="KX111" s="5">
        <v>1466</v>
      </c>
      <c r="KY111" s="5">
        <v>1331</v>
      </c>
      <c r="KZ111" s="5">
        <v>1149</v>
      </c>
      <c r="LA111" s="5">
        <v>1140</v>
      </c>
      <c r="LB111" s="5">
        <v>1155</v>
      </c>
      <c r="LC111" s="5">
        <v>1669</v>
      </c>
      <c r="LD111" s="5">
        <v>1746</v>
      </c>
      <c r="LE111" s="5">
        <v>2104</v>
      </c>
      <c r="LF111" s="5">
        <v>1992</v>
      </c>
      <c r="LG111" s="5">
        <v>1731</v>
      </c>
      <c r="LH111" s="5">
        <v>1633</v>
      </c>
      <c r="LI111" s="5">
        <v>1486</v>
      </c>
      <c r="LJ111" s="5">
        <v>1398</v>
      </c>
      <c r="LK111" s="5">
        <v>13431</v>
      </c>
      <c r="LL111" s="5">
        <v>11740</v>
      </c>
      <c r="LM111" s="5">
        <v>9249</v>
      </c>
      <c r="LN111" s="5">
        <v>8073</v>
      </c>
      <c r="LO111" s="5">
        <v>11055</v>
      </c>
      <c r="LP111" s="5">
        <v>21961</v>
      </c>
      <c r="LQ111" s="5">
        <v>7508</v>
      </c>
      <c r="LR111" s="5">
        <v>9086</v>
      </c>
      <c r="LS111" s="5">
        <v>5060</v>
      </c>
      <c r="LT111" s="5">
        <v>4554</v>
      </c>
      <c r="LU111" s="5">
        <v>6173</v>
      </c>
      <c r="LV111" s="5">
        <v>5256</v>
      </c>
      <c r="LW111" s="5">
        <v>5821</v>
      </c>
      <c r="LX111" s="5">
        <v>5670</v>
      </c>
      <c r="LY111" s="5">
        <v>5862</v>
      </c>
      <c r="LZ111" s="5">
        <v>6892</v>
      </c>
      <c r="MA111" s="5">
        <v>4929</v>
      </c>
      <c r="MB111" s="5">
        <v>5413</v>
      </c>
      <c r="MC111" s="5">
        <v>7397</v>
      </c>
      <c r="MD111" s="5">
        <v>6305</v>
      </c>
      <c r="ME111" s="5">
        <v>5102</v>
      </c>
      <c r="MF111" s="5">
        <v>3823</v>
      </c>
      <c r="MG111" s="5">
        <v>5390</v>
      </c>
      <c r="MH111" s="5">
        <v>4536</v>
      </c>
      <c r="MI111" s="5">
        <v>4932</v>
      </c>
      <c r="MJ111" s="5">
        <v>4426</v>
      </c>
      <c r="MK111" s="5">
        <v>5314</v>
      </c>
      <c r="ML111" s="5">
        <v>4495</v>
      </c>
      <c r="MM111" s="5">
        <v>4497</v>
      </c>
      <c r="MN111" s="5">
        <v>4498</v>
      </c>
      <c r="MO111" s="5">
        <v>4071</v>
      </c>
      <c r="MP111" s="5">
        <v>3455</v>
      </c>
      <c r="MQ111" s="5">
        <v>519</v>
      </c>
      <c r="MR111" s="5">
        <v>503</v>
      </c>
      <c r="MS111" s="5">
        <v>439</v>
      </c>
      <c r="MT111" s="5">
        <v>436</v>
      </c>
      <c r="MU111" s="5">
        <v>415</v>
      </c>
      <c r="MV111" s="5">
        <v>344</v>
      </c>
      <c r="MW111" s="5">
        <v>306</v>
      </c>
      <c r="MX111" s="5">
        <v>295</v>
      </c>
      <c r="MY111" s="5">
        <v>177</v>
      </c>
      <c r="MZ111" s="5">
        <v>0</v>
      </c>
      <c r="NA111" s="5">
        <v>0</v>
      </c>
      <c r="NB111" s="5">
        <v>0</v>
      </c>
      <c r="NC111" s="5">
        <v>0</v>
      </c>
      <c r="ND111" s="5">
        <v>424</v>
      </c>
      <c r="NE111" s="5" t="s">
        <v>220</v>
      </c>
      <c r="NF111" s="5" t="s">
        <v>220</v>
      </c>
      <c r="NG111" s="5" t="s">
        <v>220</v>
      </c>
      <c r="NH111" s="5" t="s">
        <v>220</v>
      </c>
      <c r="NI111" s="5" t="s">
        <v>220</v>
      </c>
      <c r="NJ111" s="5" t="s">
        <v>220</v>
      </c>
      <c r="NK111" s="5" t="s">
        <v>220</v>
      </c>
      <c r="NL111" s="5" t="s">
        <v>220</v>
      </c>
      <c r="NM111" s="5" t="s">
        <v>220</v>
      </c>
      <c r="NN111" s="5" t="s">
        <v>220</v>
      </c>
      <c r="NO111" s="5" t="s">
        <v>220</v>
      </c>
      <c r="NP111" s="5" t="s">
        <v>220</v>
      </c>
      <c r="NQ111" s="5" t="s">
        <v>220</v>
      </c>
      <c r="NR111" s="5" t="s">
        <v>220</v>
      </c>
      <c r="NS111" s="5" t="s">
        <v>220</v>
      </c>
      <c r="NT111" s="5" t="s">
        <v>220</v>
      </c>
      <c r="NU111" s="5" t="s">
        <v>220</v>
      </c>
      <c r="NV111" s="5" t="s">
        <v>220</v>
      </c>
      <c r="NW111" s="5">
        <v>0</v>
      </c>
      <c r="NX111" s="5">
        <v>0</v>
      </c>
      <c r="NY111" s="5">
        <v>0</v>
      </c>
      <c r="NZ111" s="5">
        <v>0</v>
      </c>
      <c r="OA111" s="5">
        <v>0</v>
      </c>
      <c r="OB111" s="5">
        <v>0</v>
      </c>
      <c r="OC111" s="5">
        <v>0</v>
      </c>
      <c r="OD111" s="5">
        <v>0</v>
      </c>
      <c r="OE111" s="5">
        <v>0</v>
      </c>
      <c r="OF111" s="5">
        <v>0</v>
      </c>
      <c r="OG111" s="5">
        <v>0</v>
      </c>
      <c r="OH111" s="5">
        <v>0</v>
      </c>
      <c r="OI111" s="5">
        <v>0</v>
      </c>
      <c r="OJ111" s="5">
        <v>0</v>
      </c>
      <c r="OK111" s="5" t="s">
        <v>220</v>
      </c>
      <c r="OL111" s="5" t="s">
        <v>220</v>
      </c>
      <c r="OM111" s="5" t="s">
        <v>220</v>
      </c>
      <c r="ON111" s="5" t="s">
        <v>220</v>
      </c>
      <c r="OO111" s="5" t="s">
        <v>220</v>
      </c>
      <c r="OP111" s="5" t="s">
        <v>220</v>
      </c>
      <c r="OQ111" s="5" t="s">
        <v>220</v>
      </c>
      <c r="OR111" s="5" t="s">
        <v>220</v>
      </c>
      <c r="OS111" s="5" t="s">
        <v>220</v>
      </c>
      <c r="OT111" s="5" t="s">
        <v>220</v>
      </c>
      <c r="OU111" s="5" t="s">
        <v>220</v>
      </c>
      <c r="OV111" s="5" t="s">
        <v>220</v>
      </c>
      <c r="OW111" s="5" t="s">
        <v>220</v>
      </c>
      <c r="OX111" s="5" t="s">
        <v>220</v>
      </c>
      <c r="OY111" s="5" t="s">
        <v>220</v>
      </c>
      <c r="OZ111" s="5" t="s">
        <v>220</v>
      </c>
      <c r="PA111" s="5" t="s">
        <v>220</v>
      </c>
      <c r="PB111" s="5" t="s">
        <v>220</v>
      </c>
      <c r="PC111" s="5">
        <v>17546</v>
      </c>
      <c r="PD111" s="5">
        <v>17265</v>
      </c>
      <c r="PE111" s="5">
        <v>17186</v>
      </c>
      <c r="PF111" s="5">
        <v>16352</v>
      </c>
      <c r="PG111" s="5">
        <v>17001</v>
      </c>
      <c r="PH111" s="5">
        <v>14411</v>
      </c>
      <c r="PI111" s="5">
        <v>11740</v>
      </c>
      <c r="PJ111" s="5">
        <v>11606</v>
      </c>
      <c r="PK111" s="5">
        <v>6548</v>
      </c>
      <c r="PL111" s="5">
        <v>6871</v>
      </c>
      <c r="PM111" s="5">
        <v>6541</v>
      </c>
      <c r="PN111" s="5">
        <v>6907</v>
      </c>
      <c r="PO111" s="5">
        <v>6665</v>
      </c>
      <c r="PP111" s="5">
        <v>7486</v>
      </c>
      <c r="PQ111" s="5">
        <v>6888</v>
      </c>
      <c r="PR111" s="5">
        <v>6152</v>
      </c>
      <c r="PS111" s="5">
        <v>7534</v>
      </c>
      <c r="PT111" s="5">
        <v>9030</v>
      </c>
      <c r="PU111" s="5">
        <v>7779</v>
      </c>
      <c r="PV111" s="5">
        <v>7524</v>
      </c>
      <c r="PW111" s="5">
        <v>6005</v>
      </c>
      <c r="PX111" s="5">
        <v>5994</v>
      </c>
      <c r="PY111" s="5">
        <v>6750</v>
      </c>
      <c r="PZ111" s="5">
        <v>6703</v>
      </c>
      <c r="QA111" s="5">
        <v>7683</v>
      </c>
      <c r="QB111" s="5">
        <v>7608</v>
      </c>
      <c r="QC111" s="5">
        <v>7698</v>
      </c>
      <c r="QD111" s="5">
        <v>7498</v>
      </c>
      <c r="QE111" s="5">
        <v>7258</v>
      </c>
      <c r="QF111" s="5">
        <v>6311</v>
      </c>
      <c r="QG111" s="5">
        <v>6211</v>
      </c>
      <c r="QH111" s="5">
        <v>6063</v>
      </c>
      <c r="QI111" s="5">
        <v>52227</v>
      </c>
      <c r="QJ111" s="5">
        <v>48777</v>
      </c>
      <c r="QK111" s="5">
        <v>48795</v>
      </c>
      <c r="QL111" s="5">
        <v>48974</v>
      </c>
      <c r="QM111" s="5">
        <v>50260</v>
      </c>
      <c r="QN111" s="5">
        <v>46492</v>
      </c>
      <c r="QO111" s="5">
        <v>22493</v>
      </c>
      <c r="QP111" s="5">
        <v>45689</v>
      </c>
      <c r="QQ111" s="5">
        <v>24643</v>
      </c>
      <c r="QR111" s="5">
        <v>26611</v>
      </c>
      <c r="QS111" s="5">
        <v>40261</v>
      </c>
      <c r="QT111" s="5">
        <v>32019</v>
      </c>
      <c r="QU111" s="5">
        <v>25417</v>
      </c>
      <c r="QV111" s="5">
        <v>27223</v>
      </c>
      <c r="QW111" s="5">
        <v>34983</v>
      </c>
      <c r="QX111" s="5">
        <v>30554</v>
      </c>
      <c r="QY111" s="5">
        <v>29985</v>
      </c>
      <c r="QZ111" s="5">
        <v>24828</v>
      </c>
      <c r="RA111" s="5">
        <v>26747</v>
      </c>
      <c r="RB111" s="5">
        <v>26791</v>
      </c>
      <c r="RC111" s="5">
        <v>25446</v>
      </c>
      <c r="RD111" s="5">
        <v>30323</v>
      </c>
      <c r="RE111" s="5">
        <v>30945</v>
      </c>
      <c r="RF111" s="5">
        <v>28856</v>
      </c>
      <c r="RG111" s="5">
        <v>29697</v>
      </c>
      <c r="RH111" s="5">
        <v>27109</v>
      </c>
      <c r="RI111" s="5">
        <v>26189</v>
      </c>
      <c r="RJ111" s="5">
        <v>23398</v>
      </c>
      <c r="RK111" s="5">
        <v>22570</v>
      </c>
      <c r="RL111" s="5">
        <v>22491</v>
      </c>
      <c r="RM111" s="5">
        <v>20844</v>
      </c>
      <c r="RN111" s="5">
        <v>17398</v>
      </c>
      <c r="RO111" s="5">
        <v>22002</v>
      </c>
      <c r="RP111" s="5">
        <v>19105</v>
      </c>
      <c r="RQ111" s="5">
        <v>18017</v>
      </c>
      <c r="RR111" s="5">
        <v>16539</v>
      </c>
      <c r="RS111" s="5">
        <v>21219</v>
      </c>
      <c r="RT111" s="5">
        <v>15506</v>
      </c>
      <c r="RU111" s="5">
        <v>15100</v>
      </c>
      <c r="RV111" s="5">
        <v>14543</v>
      </c>
      <c r="RW111" s="5">
        <v>12282</v>
      </c>
      <c r="RX111" s="5">
        <v>14085</v>
      </c>
      <c r="RY111" s="5">
        <v>12139</v>
      </c>
      <c r="RZ111" s="5">
        <v>11009</v>
      </c>
      <c r="SA111" s="5">
        <v>11070</v>
      </c>
      <c r="SB111" s="5">
        <v>10887</v>
      </c>
      <c r="SC111" s="5">
        <v>11580</v>
      </c>
      <c r="SD111" s="5">
        <v>10177</v>
      </c>
      <c r="SE111" s="5">
        <v>18190</v>
      </c>
      <c r="SF111" s="5">
        <v>14269</v>
      </c>
      <c r="SG111" s="5">
        <v>15167</v>
      </c>
      <c r="SH111" s="5">
        <v>13904</v>
      </c>
      <c r="SI111" s="5">
        <v>14014</v>
      </c>
      <c r="SJ111" s="5">
        <v>13369</v>
      </c>
      <c r="SK111" s="5">
        <v>12734</v>
      </c>
      <c r="SL111" s="5">
        <v>11189</v>
      </c>
      <c r="SM111" s="5">
        <v>11199</v>
      </c>
      <c r="SN111" s="5">
        <v>10557</v>
      </c>
      <c r="SO111" s="5">
        <v>9432</v>
      </c>
      <c r="SP111" s="5">
        <v>9163</v>
      </c>
      <c r="SQ111" s="5">
        <v>8752</v>
      </c>
      <c r="SR111" s="5">
        <v>7984</v>
      </c>
      <c r="SS111" s="5">
        <v>7650</v>
      </c>
      <c r="ST111" s="5">
        <v>7514</v>
      </c>
      <c r="SU111" s="5">
        <v>3322</v>
      </c>
      <c r="SV111" s="5">
        <v>4123</v>
      </c>
      <c r="SW111" s="5">
        <v>5040</v>
      </c>
      <c r="SX111" s="5">
        <v>3689</v>
      </c>
      <c r="SY111" s="5">
        <v>3889</v>
      </c>
      <c r="SZ111" s="5">
        <v>3599</v>
      </c>
      <c r="TA111" s="5">
        <v>3520</v>
      </c>
      <c r="TB111" s="5">
        <v>989</v>
      </c>
      <c r="TC111" s="5">
        <v>1184</v>
      </c>
      <c r="TD111" s="5">
        <v>963</v>
      </c>
      <c r="TE111" s="5">
        <v>1387</v>
      </c>
      <c r="TF111" s="5">
        <v>1397</v>
      </c>
      <c r="TG111" s="5">
        <v>1020</v>
      </c>
      <c r="TH111" s="5">
        <v>953</v>
      </c>
      <c r="TI111" s="5">
        <v>877</v>
      </c>
      <c r="TJ111" s="5">
        <v>967</v>
      </c>
      <c r="TK111" s="5">
        <v>777</v>
      </c>
      <c r="TL111" s="5">
        <v>1141</v>
      </c>
      <c r="TM111" s="5">
        <v>2111</v>
      </c>
      <c r="TN111" s="5">
        <v>1848</v>
      </c>
      <c r="TO111" s="5">
        <v>1765</v>
      </c>
      <c r="TP111" s="5">
        <v>882</v>
      </c>
      <c r="TQ111" s="5">
        <v>1298</v>
      </c>
      <c r="TR111" s="5">
        <v>2420</v>
      </c>
      <c r="TS111" s="5">
        <v>3214</v>
      </c>
      <c r="TT111" s="5">
        <v>3527</v>
      </c>
      <c r="TU111" s="5">
        <v>3596</v>
      </c>
      <c r="TV111" s="5">
        <v>3386</v>
      </c>
      <c r="TW111" s="5">
        <v>3269</v>
      </c>
      <c r="TX111" s="5">
        <v>3687</v>
      </c>
      <c r="TY111" s="5">
        <v>3104</v>
      </c>
      <c r="TZ111" s="5">
        <v>2472</v>
      </c>
      <c r="UA111" s="5">
        <v>13</v>
      </c>
      <c r="UB111" s="5">
        <v>75</v>
      </c>
      <c r="UC111" s="5">
        <v>97</v>
      </c>
      <c r="UD111" s="5">
        <v>47</v>
      </c>
      <c r="UE111" s="5">
        <v>13</v>
      </c>
      <c r="UF111" s="5">
        <v>0</v>
      </c>
      <c r="UG111" s="5">
        <v>0</v>
      </c>
      <c r="UH111" s="5">
        <v>7</v>
      </c>
      <c r="UI111" s="5">
        <v>0</v>
      </c>
      <c r="UJ111" s="5">
        <v>0</v>
      </c>
      <c r="UK111" s="5">
        <v>2</v>
      </c>
      <c r="UL111" s="5">
        <v>56</v>
      </c>
      <c r="UM111" s="5">
        <v>64</v>
      </c>
      <c r="UN111" s="5">
        <v>47</v>
      </c>
      <c r="UO111" s="5">
        <v>210</v>
      </c>
      <c r="UP111" s="5">
        <v>447</v>
      </c>
      <c r="UQ111" s="5">
        <v>975</v>
      </c>
      <c r="UR111" s="5">
        <v>1321</v>
      </c>
      <c r="US111" s="5">
        <v>1145</v>
      </c>
      <c r="UT111" s="5">
        <v>912</v>
      </c>
      <c r="UU111" s="5">
        <v>519</v>
      </c>
      <c r="UV111" s="5">
        <v>945</v>
      </c>
      <c r="UW111" s="5">
        <v>1450</v>
      </c>
      <c r="UX111" s="5">
        <v>725</v>
      </c>
      <c r="UY111" s="5">
        <v>0</v>
      </c>
      <c r="UZ111" s="5">
        <v>0</v>
      </c>
      <c r="VA111" s="5">
        <v>0</v>
      </c>
      <c r="VB111" s="5">
        <v>0</v>
      </c>
      <c r="VC111" s="5">
        <v>0</v>
      </c>
      <c r="VD111" s="5">
        <v>0</v>
      </c>
      <c r="VE111" s="5">
        <v>0</v>
      </c>
      <c r="VF111" s="5">
        <v>0</v>
      </c>
      <c r="VG111" s="5">
        <v>42578</v>
      </c>
      <c r="VH111" s="5">
        <v>73946</v>
      </c>
      <c r="VI111" s="5">
        <v>84674</v>
      </c>
      <c r="VJ111" s="5">
        <v>41316</v>
      </c>
      <c r="VK111" s="5">
        <v>46185</v>
      </c>
      <c r="VL111" s="5">
        <v>100790</v>
      </c>
      <c r="VM111" s="5">
        <v>2304</v>
      </c>
      <c r="VN111" s="5">
        <v>89022</v>
      </c>
      <c r="VO111" s="5">
        <v>99568</v>
      </c>
      <c r="VP111" s="5">
        <v>77199</v>
      </c>
      <c r="VQ111" s="5">
        <v>74734</v>
      </c>
      <c r="VR111" s="5">
        <v>72495</v>
      </c>
      <c r="VS111" s="5">
        <v>76870</v>
      </c>
      <c r="VT111" s="5">
        <v>64319</v>
      </c>
      <c r="VU111" s="5">
        <v>65564</v>
      </c>
      <c r="VV111" s="5">
        <v>68407</v>
      </c>
      <c r="VW111" s="5">
        <v>84466</v>
      </c>
      <c r="VX111" s="5">
        <v>77937</v>
      </c>
      <c r="VY111" s="5">
        <v>53600</v>
      </c>
      <c r="VZ111" s="5">
        <v>55546</v>
      </c>
      <c r="WA111" s="5">
        <v>43775</v>
      </c>
      <c r="WB111" s="5">
        <v>43789</v>
      </c>
      <c r="WC111" s="5">
        <v>35654</v>
      </c>
      <c r="WD111" s="5">
        <v>56359</v>
      </c>
      <c r="WE111" s="5">
        <v>39726</v>
      </c>
      <c r="WF111" s="5">
        <v>34311</v>
      </c>
      <c r="WG111" s="5">
        <v>29068</v>
      </c>
      <c r="WH111" s="5">
        <v>27099</v>
      </c>
      <c r="WI111" s="5">
        <v>27973</v>
      </c>
      <c r="WJ111" s="5">
        <v>25928</v>
      </c>
      <c r="WK111" s="5">
        <v>23084</v>
      </c>
      <c r="WL111" s="5">
        <v>22594</v>
      </c>
      <c r="WM111" s="5">
        <v>3988</v>
      </c>
      <c r="WN111" s="5">
        <v>4480</v>
      </c>
      <c r="WO111" s="5">
        <v>3852</v>
      </c>
      <c r="WP111" s="5">
        <v>3832</v>
      </c>
      <c r="WQ111" s="5">
        <v>3679</v>
      </c>
      <c r="WR111" s="5">
        <v>2461</v>
      </c>
      <c r="WS111" s="5">
        <v>1264</v>
      </c>
      <c r="WT111" s="5">
        <v>1169</v>
      </c>
      <c r="WU111" s="5">
        <v>1090</v>
      </c>
      <c r="WV111" s="5">
        <v>2064</v>
      </c>
      <c r="WW111" s="5">
        <v>1845</v>
      </c>
      <c r="WX111" s="5">
        <v>2440</v>
      </c>
      <c r="WY111" s="5">
        <v>1804</v>
      </c>
      <c r="WZ111" s="5">
        <v>1148</v>
      </c>
      <c r="XA111" s="5">
        <v>1838</v>
      </c>
      <c r="XB111" s="5">
        <v>2501</v>
      </c>
      <c r="XC111" s="5">
        <v>2667</v>
      </c>
      <c r="XD111" s="5">
        <v>2843</v>
      </c>
      <c r="XE111" s="5">
        <v>3036</v>
      </c>
      <c r="XF111" s="5">
        <v>3478</v>
      </c>
      <c r="XG111" s="5">
        <v>4467</v>
      </c>
      <c r="XH111" s="5">
        <v>3077</v>
      </c>
      <c r="XI111" s="5">
        <v>2571</v>
      </c>
      <c r="XJ111" s="5">
        <v>4956</v>
      </c>
      <c r="XK111" s="5">
        <v>1466</v>
      </c>
      <c r="XL111" s="5">
        <v>1263</v>
      </c>
      <c r="XM111" s="5">
        <v>1413</v>
      </c>
      <c r="XN111" s="5">
        <v>1210</v>
      </c>
      <c r="XO111" s="5">
        <v>1295</v>
      </c>
      <c r="XP111" s="5">
        <v>1035</v>
      </c>
      <c r="XQ111" s="5">
        <v>915</v>
      </c>
      <c r="XR111" s="5">
        <v>871</v>
      </c>
      <c r="XS111" s="2">
        <v>12796</v>
      </c>
      <c r="XT111" s="3" t="s">
        <v>222</v>
      </c>
      <c r="XU111" s="3" t="s">
        <v>222</v>
      </c>
      <c r="XV111" s="3" t="s">
        <v>222</v>
      </c>
      <c r="XW111" s="3" t="s">
        <v>221</v>
      </c>
      <c r="XX111" s="3" t="s">
        <v>222</v>
      </c>
      <c r="XY111" s="3" t="s">
        <v>222</v>
      </c>
      <c r="XZ111" s="3" t="s">
        <v>227</v>
      </c>
    </row>
    <row r="112" spans="1:650" x14ac:dyDescent="0.3">
      <c r="A112" s="1" t="s">
        <v>110</v>
      </c>
      <c r="B112" s="2">
        <v>4061570</v>
      </c>
      <c r="C112" s="5" t="s">
        <v>220</v>
      </c>
      <c r="D112" s="5" t="s">
        <v>220</v>
      </c>
      <c r="E112" s="5" t="s">
        <v>220</v>
      </c>
      <c r="F112" s="5" t="s">
        <v>220</v>
      </c>
      <c r="G112" s="5" t="s">
        <v>220</v>
      </c>
      <c r="H112" s="5" t="s">
        <v>220</v>
      </c>
      <c r="I112" s="5" t="s">
        <v>220</v>
      </c>
      <c r="J112" s="5" t="s">
        <v>220</v>
      </c>
      <c r="K112" s="5" t="s">
        <v>220</v>
      </c>
      <c r="L112" s="5" t="s">
        <v>220</v>
      </c>
      <c r="M112" s="5" t="s">
        <v>220</v>
      </c>
      <c r="N112" s="5" t="s">
        <v>220</v>
      </c>
      <c r="O112" s="5" t="s">
        <v>220</v>
      </c>
      <c r="P112" s="5" t="s">
        <v>220</v>
      </c>
      <c r="Q112" s="5" t="s">
        <v>220</v>
      </c>
      <c r="R112" s="5" t="s">
        <v>220</v>
      </c>
      <c r="S112" s="5" t="s">
        <v>220</v>
      </c>
      <c r="T112" s="5" t="s">
        <v>220</v>
      </c>
      <c r="U112" s="5" t="s">
        <v>220</v>
      </c>
      <c r="V112" s="5">
        <v>2157</v>
      </c>
      <c r="W112" s="5">
        <v>0</v>
      </c>
      <c r="X112" s="5">
        <v>0</v>
      </c>
      <c r="Y112" s="5">
        <v>0</v>
      </c>
      <c r="Z112" s="5">
        <v>0</v>
      </c>
      <c r="AA112" s="5">
        <v>0</v>
      </c>
      <c r="AB112" s="5">
        <v>0</v>
      </c>
      <c r="AC112" s="5">
        <v>0</v>
      </c>
      <c r="AD112" s="5">
        <v>0</v>
      </c>
      <c r="AE112" s="5">
        <v>0</v>
      </c>
      <c r="AF112" s="5">
        <v>273</v>
      </c>
      <c r="AG112" s="5">
        <v>0</v>
      </c>
      <c r="AH112" s="5">
        <v>0</v>
      </c>
      <c r="AI112" s="5" t="s">
        <v>220</v>
      </c>
      <c r="AJ112" s="5" t="s">
        <v>220</v>
      </c>
      <c r="AK112" s="5" t="s">
        <v>220</v>
      </c>
      <c r="AL112" s="5" t="s">
        <v>220</v>
      </c>
      <c r="AM112" s="5" t="s">
        <v>220</v>
      </c>
      <c r="AN112" s="5" t="s">
        <v>220</v>
      </c>
      <c r="AO112" s="5" t="s">
        <v>220</v>
      </c>
      <c r="AP112" s="5" t="s">
        <v>220</v>
      </c>
      <c r="AQ112" s="5" t="s">
        <v>220</v>
      </c>
      <c r="AR112" s="5" t="s">
        <v>220</v>
      </c>
      <c r="AS112" s="5" t="s">
        <v>220</v>
      </c>
      <c r="AT112" s="5" t="s">
        <v>220</v>
      </c>
      <c r="AU112" s="5" t="s">
        <v>220</v>
      </c>
      <c r="AV112" s="5" t="s">
        <v>220</v>
      </c>
      <c r="AW112" s="5" t="s">
        <v>220</v>
      </c>
      <c r="AX112" s="5" t="s">
        <v>220</v>
      </c>
      <c r="AY112" s="5" t="s">
        <v>220</v>
      </c>
      <c r="AZ112" s="5" t="s">
        <v>220</v>
      </c>
      <c r="BA112" s="5" t="s">
        <v>220</v>
      </c>
      <c r="BB112" s="5">
        <v>0</v>
      </c>
      <c r="BC112" s="5">
        <v>417</v>
      </c>
      <c r="BD112" s="5">
        <v>2001</v>
      </c>
      <c r="BE112" s="5">
        <v>4165</v>
      </c>
      <c r="BF112" s="5">
        <v>15254</v>
      </c>
      <c r="BG112" s="5">
        <v>12514</v>
      </c>
      <c r="BH112" s="5">
        <v>5884</v>
      </c>
      <c r="BI112" s="5">
        <v>4070</v>
      </c>
      <c r="BJ112" s="5">
        <v>3070</v>
      </c>
      <c r="BK112" s="5">
        <v>4672</v>
      </c>
      <c r="BL112" s="5">
        <v>191266</v>
      </c>
      <c r="BM112" s="5">
        <v>4102</v>
      </c>
      <c r="BN112" s="5">
        <v>3704</v>
      </c>
      <c r="BO112" s="5" t="s">
        <v>220</v>
      </c>
      <c r="BP112" s="5" t="s">
        <v>220</v>
      </c>
      <c r="BQ112" s="5" t="s">
        <v>220</v>
      </c>
      <c r="BR112" s="5" t="s">
        <v>220</v>
      </c>
      <c r="BS112" s="5" t="s">
        <v>220</v>
      </c>
      <c r="BT112" s="5" t="s">
        <v>220</v>
      </c>
      <c r="BU112" s="5" t="s">
        <v>220</v>
      </c>
      <c r="BV112" s="5" t="s">
        <v>220</v>
      </c>
      <c r="BW112" s="5" t="s">
        <v>220</v>
      </c>
      <c r="BX112" s="5" t="s">
        <v>220</v>
      </c>
      <c r="BY112" s="5" t="s">
        <v>220</v>
      </c>
      <c r="BZ112" s="5" t="s">
        <v>220</v>
      </c>
      <c r="CA112" s="5" t="s">
        <v>220</v>
      </c>
      <c r="CB112" s="5" t="s">
        <v>220</v>
      </c>
      <c r="CC112" s="5" t="s">
        <v>220</v>
      </c>
      <c r="CD112" s="5" t="s">
        <v>220</v>
      </c>
      <c r="CE112" s="5" t="s">
        <v>220</v>
      </c>
      <c r="CF112" s="5" t="s">
        <v>220</v>
      </c>
      <c r="CG112" s="5" t="s">
        <v>220</v>
      </c>
      <c r="CH112" s="5">
        <v>3</v>
      </c>
      <c r="CI112" s="5">
        <v>942</v>
      </c>
      <c r="CJ112" s="5">
        <v>433</v>
      </c>
      <c r="CK112" s="5">
        <v>664</v>
      </c>
      <c r="CL112" s="5">
        <v>428</v>
      </c>
      <c r="CM112" s="5">
        <v>639</v>
      </c>
      <c r="CN112" s="5">
        <v>3294</v>
      </c>
      <c r="CO112" s="5">
        <v>626</v>
      </c>
      <c r="CP112" s="5">
        <v>2660</v>
      </c>
      <c r="CQ112" s="5">
        <v>4010</v>
      </c>
      <c r="CR112" s="5">
        <v>2908</v>
      </c>
      <c r="CS112" s="5">
        <v>984</v>
      </c>
      <c r="CT112" s="5">
        <v>636</v>
      </c>
      <c r="CU112" s="5" t="s">
        <v>220</v>
      </c>
      <c r="CV112" s="5" t="s">
        <v>220</v>
      </c>
      <c r="CW112" s="5" t="s">
        <v>220</v>
      </c>
      <c r="CX112" s="5" t="s">
        <v>220</v>
      </c>
      <c r="CY112" s="5" t="s">
        <v>220</v>
      </c>
      <c r="CZ112" s="5" t="s">
        <v>220</v>
      </c>
      <c r="DA112" s="5" t="s">
        <v>220</v>
      </c>
      <c r="DB112" s="5" t="s">
        <v>220</v>
      </c>
      <c r="DC112" s="5" t="s">
        <v>220</v>
      </c>
      <c r="DD112" s="5" t="s">
        <v>220</v>
      </c>
      <c r="DE112" s="5" t="s">
        <v>220</v>
      </c>
      <c r="DF112" s="5" t="s">
        <v>220</v>
      </c>
      <c r="DG112" s="5" t="s">
        <v>220</v>
      </c>
      <c r="DH112" s="5" t="s">
        <v>220</v>
      </c>
      <c r="DI112" s="5" t="s">
        <v>220</v>
      </c>
      <c r="DJ112" s="5" t="s">
        <v>220</v>
      </c>
      <c r="DK112" s="5" t="s">
        <v>220</v>
      </c>
      <c r="DL112" s="5" t="s">
        <v>220</v>
      </c>
      <c r="DM112" s="5" t="s">
        <v>220</v>
      </c>
      <c r="DN112" s="5">
        <v>0</v>
      </c>
      <c r="DO112" s="5">
        <v>0</v>
      </c>
      <c r="DP112" s="5">
        <v>0</v>
      </c>
      <c r="DQ112" s="5">
        <v>0</v>
      </c>
      <c r="DR112" s="5">
        <v>0</v>
      </c>
      <c r="DS112" s="5">
        <v>0</v>
      </c>
      <c r="DT112" s="5">
        <v>0</v>
      </c>
      <c r="DU112" s="5">
        <v>0</v>
      </c>
      <c r="DV112" s="5">
        <v>0</v>
      </c>
      <c r="DW112" s="5">
        <v>0</v>
      </c>
      <c r="DX112" s="5">
        <v>0</v>
      </c>
      <c r="DY112" s="5">
        <v>0</v>
      </c>
      <c r="DZ112" s="5">
        <v>0</v>
      </c>
      <c r="EA112" s="5" t="s">
        <v>220</v>
      </c>
      <c r="EB112" s="5" t="s">
        <v>220</v>
      </c>
      <c r="EC112" s="5" t="s">
        <v>220</v>
      </c>
      <c r="ED112" s="5" t="s">
        <v>220</v>
      </c>
      <c r="EE112" s="5" t="s">
        <v>220</v>
      </c>
      <c r="EF112" s="5" t="s">
        <v>220</v>
      </c>
      <c r="EG112" s="5" t="s">
        <v>220</v>
      </c>
      <c r="EH112" s="5" t="s">
        <v>220</v>
      </c>
      <c r="EI112" s="5" t="s">
        <v>220</v>
      </c>
      <c r="EJ112" s="5" t="s">
        <v>220</v>
      </c>
      <c r="EK112" s="5" t="s">
        <v>220</v>
      </c>
      <c r="EL112" s="5" t="s">
        <v>220</v>
      </c>
      <c r="EM112" s="5" t="s">
        <v>220</v>
      </c>
      <c r="EN112" s="5" t="s">
        <v>220</v>
      </c>
      <c r="EO112" s="5" t="s">
        <v>220</v>
      </c>
      <c r="EP112" s="5" t="s">
        <v>220</v>
      </c>
      <c r="EQ112" s="5" t="s">
        <v>220</v>
      </c>
      <c r="ER112" s="5" t="s">
        <v>220</v>
      </c>
      <c r="ES112" s="5" t="s">
        <v>220</v>
      </c>
      <c r="ET112" s="5">
        <v>0</v>
      </c>
      <c r="EU112" s="5">
        <v>0</v>
      </c>
      <c r="EV112" s="5">
        <v>69</v>
      </c>
      <c r="EW112" s="5">
        <v>189</v>
      </c>
      <c r="EX112" s="5">
        <v>176</v>
      </c>
      <c r="EY112" s="5">
        <v>654</v>
      </c>
      <c r="EZ112" s="5">
        <v>122</v>
      </c>
      <c r="FA112" s="5">
        <v>224</v>
      </c>
      <c r="FB112" s="5">
        <v>162</v>
      </c>
      <c r="FC112" s="5">
        <v>571</v>
      </c>
      <c r="FD112" s="5">
        <v>2761</v>
      </c>
      <c r="FE112" s="5">
        <v>141</v>
      </c>
      <c r="FF112" s="5">
        <v>99</v>
      </c>
      <c r="FG112" s="5" t="s">
        <v>220</v>
      </c>
      <c r="FH112" s="5" t="s">
        <v>220</v>
      </c>
      <c r="FI112" s="5" t="s">
        <v>220</v>
      </c>
      <c r="FJ112" s="5" t="s">
        <v>220</v>
      </c>
      <c r="FK112" s="5" t="s">
        <v>220</v>
      </c>
      <c r="FL112" s="5" t="s">
        <v>220</v>
      </c>
      <c r="FM112" s="5" t="s">
        <v>220</v>
      </c>
      <c r="FN112" s="5" t="s">
        <v>220</v>
      </c>
      <c r="FO112" s="5" t="s">
        <v>220</v>
      </c>
      <c r="FP112" s="5" t="s">
        <v>220</v>
      </c>
      <c r="FQ112" s="5" t="s">
        <v>220</v>
      </c>
      <c r="FR112" s="5" t="s">
        <v>220</v>
      </c>
      <c r="FS112" s="5" t="s">
        <v>220</v>
      </c>
      <c r="FT112" s="5" t="s">
        <v>220</v>
      </c>
      <c r="FU112" s="5" t="s">
        <v>220</v>
      </c>
      <c r="FV112" s="5" t="s">
        <v>220</v>
      </c>
      <c r="FW112" s="5" t="s">
        <v>220</v>
      </c>
      <c r="FX112" s="5" t="s">
        <v>220</v>
      </c>
      <c r="FY112" s="5" t="s">
        <v>220</v>
      </c>
      <c r="FZ112" s="5" t="s">
        <v>220</v>
      </c>
      <c r="GA112" s="5" t="s">
        <v>220</v>
      </c>
      <c r="GB112" s="5" t="s">
        <v>220</v>
      </c>
      <c r="GC112" s="5" t="s">
        <v>220</v>
      </c>
      <c r="GD112" s="5" t="s">
        <v>220</v>
      </c>
      <c r="GE112" s="5" t="s">
        <v>220</v>
      </c>
      <c r="GF112" s="5" t="s">
        <v>220</v>
      </c>
      <c r="GG112" s="5" t="s">
        <v>220</v>
      </c>
      <c r="GH112" s="5" t="s">
        <v>220</v>
      </c>
      <c r="GI112" s="5" t="s">
        <v>220</v>
      </c>
      <c r="GJ112" s="5" t="s">
        <v>220</v>
      </c>
      <c r="GK112" s="5" t="s">
        <v>220</v>
      </c>
      <c r="GL112" s="5" t="s">
        <v>220</v>
      </c>
      <c r="GM112" s="5" t="s">
        <v>220</v>
      </c>
      <c r="GN112" s="5" t="s">
        <v>220</v>
      </c>
      <c r="GO112" s="5" t="s">
        <v>220</v>
      </c>
      <c r="GP112" s="5" t="s">
        <v>220</v>
      </c>
      <c r="GQ112" s="5" t="s">
        <v>220</v>
      </c>
      <c r="GR112" s="5" t="s">
        <v>220</v>
      </c>
      <c r="GS112" s="5" t="s">
        <v>220</v>
      </c>
      <c r="GT112" s="5" t="s">
        <v>220</v>
      </c>
      <c r="GU112" s="5" t="s">
        <v>220</v>
      </c>
      <c r="GV112" s="5" t="s">
        <v>220</v>
      </c>
      <c r="GW112" s="5" t="s">
        <v>220</v>
      </c>
      <c r="GX112" s="5" t="s">
        <v>220</v>
      </c>
      <c r="GY112" s="5" t="s">
        <v>220</v>
      </c>
      <c r="GZ112" s="5" t="s">
        <v>220</v>
      </c>
      <c r="HA112" s="5" t="s">
        <v>220</v>
      </c>
      <c r="HB112" s="5" t="s">
        <v>220</v>
      </c>
      <c r="HC112" s="5" t="s">
        <v>220</v>
      </c>
      <c r="HD112" s="5" t="s">
        <v>220</v>
      </c>
      <c r="HE112" s="5" t="s">
        <v>220</v>
      </c>
      <c r="HF112" s="5">
        <v>2160</v>
      </c>
      <c r="HG112" s="5">
        <v>1359</v>
      </c>
      <c r="HH112" s="5">
        <v>2503</v>
      </c>
      <c r="HI112" s="5">
        <v>5019</v>
      </c>
      <c r="HJ112" s="5">
        <v>15858</v>
      </c>
      <c r="HK112" s="5">
        <v>13807</v>
      </c>
      <c r="HL112" s="5">
        <v>9300</v>
      </c>
      <c r="HM112" s="5">
        <v>4920</v>
      </c>
      <c r="HN112" s="5">
        <v>5892</v>
      </c>
      <c r="HO112" s="5">
        <v>9254</v>
      </c>
      <c r="HP112" s="5">
        <v>197208</v>
      </c>
      <c r="HQ112" s="5">
        <v>5227</v>
      </c>
      <c r="HR112" s="5">
        <v>4439</v>
      </c>
      <c r="HS112" s="5" t="s">
        <v>220</v>
      </c>
      <c r="HT112" s="5" t="s">
        <v>220</v>
      </c>
      <c r="HU112" s="5" t="s">
        <v>220</v>
      </c>
      <c r="HV112" s="5" t="s">
        <v>220</v>
      </c>
      <c r="HW112" s="5" t="s">
        <v>220</v>
      </c>
      <c r="HX112" s="5" t="s">
        <v>220</v>
      </c>
      <c r="HY112" s="5" t="s">
        <v>220</v>
      </c>
      <c r="HZ112" s="5" t="s">
        <v>220</v>
      </c>
      <c r="IA112" s="5" t="s">
        <v>220</v>
      </c>
      <c r="IB112" s="5" t="s">
        <v>220</v>
      </c>
      <c r="IC112" s="5" t="s">
        <v>220</v>
      </c>
      <c r="ID112" s="5" t="s">
        <v>220</v>
      </c>
      <c r="IE112" s="5" t="s">
        <v>220</v>
      </c>
      <c r="IF112" s="5" t="s">
        <v>220</v>
      </c>
      <c r="IG112" s="5" t="s">
        <v>220</v>
      </c>
      <c r="IH112" s="5" t="s">
        <v>220</v>
      </c>
      <c r="II112" s="5" t="s">
        <v>220</v>
      </c>
      <c r="IJ112" s="5" t="s">
        <v>220</v>
      </c>
      <c r="IK112" s="5" t="s">
        <v>220</v>
      </c>
      <c r="IL112" s="5">
        <v>24698</v>
      </c>
      <c r="IM112" s="5">
        <v>181518</v>
      </c>
      <c r="IN112" s="5">
        <v>223002</v>
      </c>
      <c r="IO112" s="5">
        <v>246799</v>
      </c>
      <c r="IP112" s="5">
        <v>225426</v>
      </c>
      <c r="IQ112" s="5">
        <v>241618</v>
      </c>
      <c r="IR112" s="5">
        <v>240279</v>
      </c>
      <c r="IS112" s="5">
        <v>233776</v>
      </c>
      <c r="IT112" s="5">
        <v>244550</v>
      </c>
      <c r="IU112" s="5">
        <v>240447</v>
      </c>
      <c r="IV112" s="5">
        <v>194805</v>
      </c>
      <c r="IW112" s="5">
        <v>193260</v>
      </c>
      <c r="IX112" s="5">
        <v>173068</v>
      </c>
      <c r="IY112" s="5" t="s">
        <v>220</v>
      </c>
      <c r="IZ112" s="5" t="s">
        <v>220</v>
      </c>
      <c r="JA112" s="5" t="s">
        <v>220</v>
      </c>
      <c r="JB112" s="5" t="s">
        <v>220</v>
      </c>
      <c r="JC112" s="5" t="s">
        <v>220</v>
      </c>
      <c r="JD112" s="5" t="s">
        <v>220</v>
      </c>
      <c r="JE112" s="5" t="s">
        <v>220</v>
      </c>
      <c r="JF112" s="5" t="s">
        <v>220</v>
      </c>
      <c r="JG112" s="5" t="s">
        <v>220</v>
      </c>
      <c r="JH112" s="5" t="s">
        <v>220</v>
      </c>
      <c r="JI112" s="5" t="s">
        <v>220</v>
      </c>
      <c r="JJ112" s="5" t="s">
        <v>220</v>
      </c>
      <c r="JK112" s="5" t="s">
        <v>220</v>
      </c>
      <c r="JL112" s="5" t="s">
        <v>220</v>
      </c>
      <c r="JM112" s="5" t="s">
        <v>220</v>
      </c>
      <c r="JN112" s="5" t="s">
        <v>220</v>
      </c>
      <c r="JO112" s="5" t="s">
        <v>220</v>
      </c>
      <c r="JP112" s="5" t="s">
        <v>220</v>
      </c>
      <c r="JQ112" s="5" t="s">
        <v>220</v>
      </c>
      <c r="JR112" s="5">
        <v>539</v>
      </c>
      <c r="JS112" s="5">
        <v>6145</v>
      </c>
      <c r="JT112" s="5">
        <v>8586</v>
      </c>
      <c r="JU112" s="5">
        <v>16444</v>
      </c>
      <c r="JV112" s="5">
        <v>9807</v>
      </c>
      <c r="JW112" s="5">
        <v>9427</v>
      </c>
      <c r="JX112" s="5">
        <v>8637</v>
      </c>
      <c r="JY112" s="5">
        <v>10981</v>
      </c>
      <c r="JZ112" s="5">
        <v>8331</v>
      </c>
      <c r="KA112" s="5">
        <v>9972</v>
      </c>
      <c r="KB112" s="5">
        <v>10246</v>
      </c>
      <c r="KC112" s="5">
        <v>8674</v>
      </c>
      <c r="KD112" s="5">
        <v>8842</v>
      </c>
      <c r="KE112" s="5" t="s">
        <v>220</v>
      </c>
      <c r="KF112" s="5" t="s">
        <v>220</v>
      </c>
      <c r="KG112" s="5" t="s">
        <v>220</v>
      </c>
      <c r="KH112" s="5" t="s">
        <v>220</v>
      </c>
      <c r="KI112" s="5" t="s">
        <v>220</v>
      </c>
      <c r="KJ112" s="5" t="s">
        <v>220</v>
      </c>
      <c r="KK112" s="5" t="s">
        <v>220</v>
      </c>
      <c r="KL112" s="5" t="s">
        <v>220</v>
      </c>
      <c r="KM112" s="5" t="s">
        <v>220</v>
      </c>
      <c r="KN112" s="5" t="s">
        <v>220</v>
      </c>
      <c r="KO112" s="5" t="s">
        <v>220</v>
      </c>
      <c r="KP112" s="5" t="s">
        <v>220</v>
      </c>
      <c r="KQ112" s="5" t="s">
        <v>220</v>
      </c>
      <c r="KR112" s="5" t="s">
        <v>220</v>
      </c>
      <c r="KS112" s="5" t="s">
        <v>220</v>
      </c>
      <c r="KT112" s="5" t="s">
        <v>220</v>
      </c>
      <c r="KU112" s="5" t="s">
        <v>220</v>
      </c>
      <c r="KV112" s="5" t="s">
        <v>220</v>
      </c>
      <c r="KW112" s="5" t="s">
        <v>220</v>
      </c>
      <c r="KX112" s="5">
        <v>4747</v>
      </c>
      <c r="KY112" s="5">
        <v>13931</v>
      </c>
      <c r="KZ112" s="5">
        <v>12346</v>
      </c>
      <c r="LA112" s="5">
        <v>14990</v>
      </c>
      <c r="LB112" s="5">
        <v>12880</v>
      </c>
      <c r="LC112" s="5">
        <v>13745</v>
      </c>
      <c r="LD112" s="5">
        <v>12492</v>
      </c>
      <c r="LE112" s="5">
        <v>12053</v>
      </c>
      <c r="LF112" s="5">
        <v>11521</v>
      </c>
      <c r="LG112" s="5">
        <v>12520</v>
      </c>
      <c r="LH112" s="5">
        <v>11431</v>
      </c>
      <c r="LI112" s="5">
        <v>9822</v>
      </c>
      <c r="LJ112" s="5">
        <v>8321</v>
      </c>
      <c r="LK112" s="5" t="s">
        <v>220</v>
      </c>
      <c r="LL112" s="5" t="s">
        <v>220</v>
      </c>
      <c r="LM112" s="5" t="s">
        <v>220</v>
      </c>
      <c r="LN112" s="5" t="s">
        <v>220</v>
      </c>
      <c r="LO112" s="5" t="s">
        <v>220</v>
      </c>
      <c r="LP112" s="5" t="s">
        <v>220</v>
      </c>
      <c r="LQ112" s="5" t="s">
        <v>220</v>
      </c>
      <c r="LR112" s="5" t="s">
        <v>220</v>
      </c>
      <c r="LS112" s="5" t="s">
        <v>220</v>
      </c>
      <c r="LT112" s="5" t="s">
        <v>220</v>
      </c>
      <c r="LU112" s="5" t="s">
        <v>220</v>
      </c>
      <c r="LV112" s="5" t="s">
        <v>220</v>
      </c>
      <c r="LW112" s="5" t="s">
        <v>220</v>
      </c>
      <c r="LX112" s="5" t="s">
        <v>220</v>
      </c>
      <c r="LY112" s="5" t="s">
        <v>220</v>
      </c>
      <c r="LZ112" s="5" t="s">
        <v>220</v>
      </c>
      <c r="MA112" s="5" t="s">
        <v>220</v>
      </c>
      <c r="MB112" s="5" t="s">
        <v>220</v>
      </c>
      <c r="MC112" s="5" t="s">
        <v>220</v>
      </c>
      <c r="MD112" s="5">
        <v>219</v>
      </c>
      <c r="ME112" s="5">
        <v>562</v>
      </c>
      <c r="MF112" s="5">
        <v>502</v>
      </c>
      <c r="MG112" s="5">
        <v>810</v>
      </c>
      <c r="MH112" s="5">
        <v>791</v>
      </c>
      <c r="MI112" s="5">
        <v>634</v>
      </c>
      <c r="MJ112" s="5">
        <v>691</v>
      </c>
      <c r="MK112" s="5">
        <v>699</v>
      </c>
      <c r="ML112" s="5">
        <v>546</v>
      </c>
      <c r="MM112" s="5">
        <v>605</v>
      </c>
      <c r="MN112" s="5">
        <v>693</v>
      </c>
      <c r="MO112" s="5">
        <v>846</v>
      </c>
      <c r="MP112" s="5">
        <v>911</v>
      </c>
      <c r="MQ112" s="5" t="s">
        <v>220</v>
      </c>
      <c r="MR112" s="5" t="s">
        <v>220</v>
      </c>
      <c r="MS112" s="5" t="s">
        <v>220</v>
      </c>
      <c r="MT112" s="5" t="s">
        <v>220</v>
      </c>
      <c r="MU112" s="5" t="s">
        <v>220</v>
      </c>
      <c r="MV112" s="5" t="s">
        <v>220</v>
      </c>
      <c r="MW112" s="5" t="s">
        <v>220</v>
      </c>
      <c r="MX112" s="5" t="s">
        <v>220</v>
      </c>
      <c r="MY112" s="5" t="s">
        <v>220</v>
      </c>
      <c r="MZ112" s="5" t="s">
        <v>220</v>
      </c>
      <c r="NA112" s="5" t="s">
        <v>220</v>
      </c>
      <c r="NB112" s="5" t="s">
        <v>220</v>
      </c>
      <c r="NC112" s="5" t="s">
        <v>220</v>
      </c>
      <c r="ND112" s="5" t="s">
        <v>220</v>
      </c>
      <c r="NE112" s="5" t="s">
        <v>220</v>
      </c>
      <c r="NF112" s="5" t="s">
        <v>220</v>
      </c>
      <c r="NG112" s="5" t="s">
        <v>220</v>
      </c>
      <c r="NH112" s="5" t="s">
        <v>220</v>
      </c>
      <c r="NI112" s="5" t="s">
        <v>220</v>
      </c>
      <c r="NJ112" s="5" t="s">
        <v>220</v>
      </c>
      <c r="NK112" s="5" t="s">
        <v>220</v>
      </c>
      <c r="NL112" s="5" t="s">
        <v>220</v>
      </c>
      <c r="NM112" s="5" t="s">
        <v>220</v>
      </c>
      <c r="NN112" s="5" t="s">
        <v>220</v>
      </c>
      <c r="NO112" s="5" t="s">
        <v>220</v>
      </c>
      <c r="NP112" s="5" t="s">
        <v>220</v>
      </c>
      <c r="NQ112" s="5" t="s">
        <v>220</v>
      </c>
      <c r="NR112" s="5" t="s">
        <v>220</v>
      </c>
      <c r="NS112" s="5" t="s">
        <v>220</v>
      </c>
      <c r="NT112" s="5" t="s">
        <v>220</v>
      </c>
      <c r="NU112" s="5" t="s">
        <v>220</v>
      </c>
      <c r="NV112" s="5" t="s">
        <v>220</v>
      </c>
      <c r="NW112" s="5" t="s">
        <v>220</v>
      </c>
      <c r="NX112" s="5" t="s">
        <v>220</v>
      </c>
      <c r="NY112" s="5" t="s">
        <v>220</v>
      </c>
      <c r="NZ112" s="5" t="s">
        <v>220</v>
      </c>
      <c r="OA112" s="5" t="s">
        <v>220</v>
      </c>
      <c r="OB112" s="5" t="s">
        <v>220</v>
      </c>
      <c r="OC112" s="5" t="s">
        <v>220</v>
      </c>
      <c r="OD112" s="5" t="s">
        <v>220</v>
      </c>
      <c r="OE112" s="5" t="s">
        <v>220</v>
      </c>
      <c r="OF112" s="5" t="s">
        <v>220</v>
      </c>
      <c r="OG112" s="5" t="s">
        <v>220</v>
      </c>
      <c r="OH112" s="5" t="s">
        <v>220</v>
      </c>
      <c r="OI112" s="5" t="s">
        <v>220</v>
      </c>
      <c r="OJ112" s="5" t="s">
        <v>220</v>
      </c>
      <c r="OK112" s="5" t="s">
        <v>220</v>
      </c>
      <c r="OL112" s="5" t="s">
        <v>220</v>
      </c>
      <c r="OM112" s="5" t="s">
        <v>220</v>
      </c>
      <c r="ON112" s="5" t="s">
        <v>220</v>
      </c>
      <c r="OO112" s="5" t="s">
        <v>220</v>
      </c>
      <c r="OP112" s="5" t="s">
        <v>220</v>
      </c>
      <c r="OQ112" s="5" t="s">
        <v>220</v>
      </c>
      <c r="OR112" s="5" t="s">
        <v>220</v>
      </c>
      <c r="OS112" s="5" t="s">
        <v>220</v>
      </c>
      <c r="OT112" s="5" t="s">
        <v>220</v>
      </c>
      <c r="OU112" s="5" t="s">
        <v>220</v>
      </c>
      <c r="OV112" s="5" t="s">
        <v>220</v>
      </c>
      <c r="OW112" s="5" t="s">
        <v>220</v>
      </c>
      <c r="OX112" s="5" t="s">
        <v>220</v>
      </c>
      <c r="OY112" s="5" t="s">
        <v>220</v>
      </c>
      <c r="OZ112" s="5" t="s">
        <v>220</v>
      </c>
      <c r="PA112" s="5" t="s">
        <v>220</v>
      </c>
      <c r="PB112" s="5" t="s">
        <v>220</v>
      </c>
      <c r="PC112" s="5" t="s">
        <v>220</v>
      </c>
      <c r="PD112" s="5" t="s">
        <v>220</v>
      </c>
      <c r="PE112" s="5" t="s">
        <v>220</v>
      </c>
      <c r="PF112" s="5" t="s">
        <v>220</v>
      </c>
      <c r="PG112" s="5" t="s">
        <v>220</v>
      </c>
      <c r="PH112" s="5" t="s">
        <v>220</v>
      </c>
      <c r="PI112" s="5" t="s">
        <v>220</v>
      </c>
      <c r="PJ112" s="5" t="s">
        <v>220</v>
      </c>
      <c r="PK112" s="5" t="s">
        <v>220</v>
      </c>
      <c r="PL112" s="5" t="s">
        <v>220</v>
      </c>
      <c r="PM112" s="5" t="s">
        <v>220</v>
      </c>
      <c r="PN112" s="5" t="s">
        <v>220</v>
      </c>
      <c r="PO112" s="5" t="s">
        <v>220</v>
      </c>
      <c r="PP112" s="5" t="s">
        <v>220</v>
      </c>
      <c r="PQ112" s="5" t="s">
        <v>220</v>
      </c>
      <c r="PR112" s="5" t="s">
        <v>220</v>
      </c>
      <c r="PS112" s="5" t="s">
        <v>220</v>
      </c>
      <c r="PT112" s="5" t="s">
        <v>220</v>
      </c>
      <c r="PU112" s="5" t="s">
        <v>220</v>
      </c>
      <c r="PV112" s="5">
        <v>0</v>
      </c>
      <c r="PW112" s="5">
        <v>0</v>
      </c>
      <c r="PX112" s="5">
        <v>0</v>
      </c>
      <c r="PY112" s="5">
        <v>0</v>
      </c>
      <c r="PZ112" s="5">
        <v>0</v>
      </c>
      <c r="QA112" s="5">
        <v>0</v>
      </c>
      <c r="QB112" s="5">
        <v>0</v>
      </c>
      <c r="QC112" s="5">
        <v>0</v>
      </c>
      <c r="QD112" s="5">
        <v>0</v>
      </c>
      <c r="QE112" s="5">
        <v>0</v>
      </c>
      <c r="QF112" s="5">
        <v>0</v>
      </c>
      <c r="QG112" s="5">
        <v>0</v>
      </c>
      <c r="QH112" s="5">
        <v>0</v>
      </c>
      <c r="QI112" s="5" t="s">
        <v>220</v>
      </c>
      <c r="QJ112" s="5" t="s">
        <v>220</v>
      </c>
      <c r="QK112" s="5" t="s">
        <v>220</v>
      </c>
      <c r="QL112" s="5" t="s">
        <v>220</v>
      </c>
      <c r="QM112" s="5" t="s">
        <v>220</v>
      </c>
      <c r="QN112" s="5" t="s">
        <v>220</v>
      </c>
      <c r="QO112" s="5" t="s">
        <v>220</v>
      </c>
      <c r="QP112" s="5" t="s">
        <v>220</v>
      </c>
      <c r="QQ112" s="5" t="s">
        <v>220</v>
      </c>
      <c r="QR112" s="5" t="s">
        <v>220</v>
      </c>
      <c r="QS112" s="5" t="s">
        <v>220</v>
      </c>
      <c r="QT112" s="5" t="s">
        <v>220</v>
      </c>
      <c r="QU112" s="5" t="s">
        <v>220</v>
      </c>
      <c r="QV112" s="5" t="s">
        <v>220</v>
      </c>
      <c r="QW112" s="5" t="s">
        <v>220</v>
      </c>
      <c r="QX112" s="5" t="s">
        <v>220</v>
      </c>
      <c r="QY112" s="5" t="s">
        <v>220</v>
      </c>
      <c r="QZ112" s="5" t="s">
        <v>220</v>
      </c>
      <c r="RA112" s="5" t="s">
        <v>220</v>
      </c>
      <c r="RB112" s="5">
        <v>0</v>
      </c>
      <c r="RC112" s="5">
        <v>0</v>
      </c>
      <c r="RD112" s="5">
        <v>0</v>
      </c>
      <c r="RE112" s="5">
        <v>0</v>
      </c>
      <c r="RF112" s="5">
        <v>0</v>
      </c>
      <c r="RG112" s="5">
        <v>0</v>
      </c>
      <c r="RH112" s="5">
        <v>0</v>
      </c>
      <c r="RI112" s="5">
        <v>0</v>
      </c>
      <c r="RJ112" s="5">
        <v>0</v>
      </c>
      <c r="RK112" s="5">
        <v>0</v>
      </c>
      <c r="RL112" s="5">
        <v>0</v>
      </c>
      <c r="RM112" s="5">
        <v>0</v>
      </c>
      <c r="RN112" s="5">
        <v>0</v>
      </c>
      <c r="RO112" s="5" t="s">
        <v>220</v>
      </c>
      <c r="RP112" s="5" t="s">
        <v>220</v>
      </c>
      <c r="RQ112" s="5" t="s">
        <v>220</v>
      </c>
      <c r="RR112" s="5" t="s">
        <v>220</v>
      </c>
      <c r="RS112" s="5" t="s">
        <v>220</v>
      </c>
      <c r="RT112" s="5" t="s">
        <v>220</v>
      </c>
      <c r="RU112" s="5" t="s">
        <v>220</v>
      </c>
      <c r="RV112" s="5" t="s">
        <v>220</v>
      </c>
      <c r="RW112" s="5" t="s">
        <v>220</v>
      </c>
      <c r="RX112" s="5" t="s">
        <v>220</v>
      </c>
      <c r="RY112" s="5" t="s">
        <v>220</v>
      </c>
      <c r="RZ112" s="5" t="s">
        <v>220</v>
      </c>
      <c r="SA112" s="5" t="s">
        <v>220</v>
      </c>
      <c r="SB112" s="5" t="s">
        <v>220</v>
      </c>
      <c r="SC112" s="5" t="s">
        <v>220</v>
      </c>
      <c r="SD112" s="5" t="s">
        <v>220</v>
      </c>
      <c r="SE112" s="5" t="s">
        <v>220</v>
      </c>
      <c r="SF112" s="5" t="s">
        <v>220</v>
      </c>
      <c r="SG112" s="5" t="s">
        <v>220</v>
      </c>
      <c r="SH112" s="5">
        <v>0</v>
      </c>
      <c r="SI112" s="5">
        <v>7</v>
      </c>
      <c r="SJ112" s="5">
        <v>0</v>
      </c>
      <c r="SK112" s="5">
        <v>0</v>
      </c>
      <c r="SL112" s="5">
        <v>0</v>
      </c>
      <c r="SM112" s="5">
        <v>0</v>
      </c>
      <c r="SN112" s="5">
        <v>0</v>
      </c>
      <c r="SO112" s="5">
        <v>0</v>
      </c>
      <c r="SP112" s="5">
        <v>0</v>
      </c>
      <c r="SQ112" s="5">
        <v>0</v>
      </c>
      <c r="SR112" s="5">
        <v>0</v>
      </c>
      <c r="SS112" s="5">
        <v>0</v>
      </c>
      <c r="ST112" s="5">
        <v>0</v>
      </c>
      <c r="SU112" s="5" t="s">
        <v>220</v>
      </c>
      <c r="SV112" s="5" t="s">
        <v>220</v>
      </c>
      <c r="SW112" s="5" t="s">
        <v>220</v>
      </c>
      <c r="SX112" s="5" t="s">
        <v>220</v>
      </c>
      <c r="SY112" s="5" t="s">
        <v>220</v>
      </c>
      <c r="SZ112" s="5" t="s">
        <v>220</v>
      </c>
      <c r="TA112" s="5" t="s">
        <v>220</v>
      </c>
      <c r="TB112" s="5" t="s">
        <v>220</v>
      </c>
      <c r="TC112" s="5" t="s">
        <v>220</v>
      </c>
      <c r="TD112" s="5" t="s">
        <v>220</v>
      </c>
      <c r="TE112" s="5" t="s">
        <v>220</v>
      </c>
      <c r="TF112" s="5" t="s">
        <v>220</v>
      </c>
      <c r="TG112" s="5" t="s">
        <v>220</v>
      </c>
      <c r="TH112" s="5" t="s">
        <v>220</v>
      </c>
      <c r="TI112" s="5" t="s">
        <v>220</v>
      </c>
      <c r="TJ112" s="5" t="s">
        <v>220</v>
      </c>
      <c r="TK112" s="5" t="s">
        <v>220</v>
      </c>
      <c r="TL112" s="5" t="s">
        <v>220</v>
      </c>
      <c r="TM112" s="5" t="s">
        <v>220</v>
      </c>
      <c r="TN112" s="5">
        <v>0</v>
      </c>
      <c r="TO112" s="5">
        <v>0</v>
      </c>
      <c r="TP112" s="5">
        <v>0</v>
      </c>
      <c r="TQ112" s="5">
        <v>0</v>
      </c>
      <c r="TR112" s="5">
        <v>0</v>
      </c>
      <c r="TS112" s="5">
        <v>0</v>
      </c>
      <c r="TT112" s="5">
        <v>0</v>
      </c>
      <c r="TU112" s="5">
        <v>0</v>
      </c>
      <c r="TV112" s="5">
        <v>0</v>
      </c>
      <c r="TW112" s="5">
        <v>0</v>
      </c>
      <c r="TX112" s="5">
        <v>0</v>
      </c>
      <c r="TY112" s="5">
        <v>0</v>
      </c>
      <c r="TZ112" s="5">
        <v>0</v>
      </c>
      <c r="UA112" s="5" t="s">
        <v>220</v>
      </c>
      <c r="UB112" s="5" t="s">
        <v>220</v>
      </c>
      <c r="UC112" s="5" t="s">
        <v>220</v>
      </c>
      <c r="UD112" s="5" t="s">
        <v>220</v>
      </c>
      <c r="UE112" s="5" t="s">
        <v>220</v>
      </c>
      <c r="UF112" s="5" t="s">
        <v>220</v>
      </c>
      <c r="UG112" s="5" t="s">
        <v>220</v>
      </c>
      <c r="UH112" s="5" t="s">
        <v>220</v>
      </c>
      <c r="UI112" s="5" t="s">
        <v>220</v>
      </c>
      <c r="UJ112" s="5" t="s">
        <v>220</v>
      </c>
      <c r="UK112" s="5" t="s">
        <v>220</v>
      </c>
      <c r="UL112" s="5" t="s">
        <v>220</v>
      </c>
      <c r="UM112" s="5" t="s">
        <v>220</v>
      </c>
      <c r="UN112" s="5" t="s">
        <v>220</v>
      </c>
      <c r="UO112" s="5" t="s">
        <v>220</v>
      </c>
      <c r="UP112" s="5" t="s">
        <v>220</v>
      </c>
      <c r="UQ112" s="5" t="s">
        <v>220</v>
      </c>
      <c r="UR112" s="5" t="s">
        <v>220</v>
      </c>
      <c r="US112" s="5" t="s">
        <v>220</v>
      </c>
      <c r="UT112" s="5">
        <v>0</v>
      </c>
      <c r="UU112" s="5">
        <v>0</v>
      </c>
      <c r="UV112" s="5">
        <v>0</v>
      </c>
      <c r="UW112" s="5">
        <v>0</v>
      </c>
      <c r="UX112" s="5">
        <v>0</v>
      </c>
      <c r="UY112" s="5">
        <v>0</v>
      </c>
      <c r="UZ112" s="5">
        <v>0</v>
      </c>
      <c r="VA112" s="5">
        <v>0</v>
      </c>
      <c r="VB112" s="5">
        <v>0</v>
      </c>
      <c r="VC112" s="5">
        <v>0</v>
      </c>
      <c r="VD112" s="5">
        <v>0</v>
      </c>
      <c r="VE112" s="5">
        <v>0</v>
      </c>
      <c r="VF112" s="5">
        <v>0</v>
      </c>
      <c r="VG112" s="5" t="s">
        <v>220</v>
      </c>
      <c r="VH112" s="5" t="s">
        <v>220</v>
      </c>
      <c r="VI112" s="5" t="s">
        <v>220</v>
      </c>
      <c r="VJ112" s="5" t="s">
        <v>220</v>
      </c>
      <c r="VK112" s="5" t="s">
        <v>220</v>
      </c>
      <c r="VL112" s="5" t="s">
        <v>220</v>
      </c>
      <c r="VM112" s="5" t="s">
        <v>220</v>
      </c>
      <c r="VN112" s="5" t="s">
        <v>220</v>
      </c>
      <c r="VO112" s="5" t="s">
        <v>220</v>
      </c>
      <c r="VP112" s="5" t="s">
        <v>220</v>
      </c>
      <c r="VQ112" s="5" t="s">
        <v>220</v>
      </c>
      <c r="VR112" s="5" t="s">
        <v>220</v>
      </c>
      <c r="VS112" s="5" t="s">
        <v>220</v>
      </c>
      <c r="VT112" s="5" t="s">
        <v>220</v>
      </c>
      <c r="VU112" s="5" t="s">
        <v>220</v>
      </c>
      <c r="VV112" s="5" t="s">
        <v>220</v>
      </c>
      <c r="VW112" s="5" t="s">
        <v>220</v>
      </c>
      <c r="VX112" s="5" t="s">
        <v>220</v>
      </c>
      <c r="VY112" s="5" t="s">
        <v>220</v>
      </c>
      <c r="VZ112" s="5">
        <v>1446</v>
      </c>
      <c r="WA112" s="5">
        <v>6578</v>
      </c>
      <c r="WB112" s="5">
        <v>11751</v>
      </c>
      <c r="WC112" s="5">
        <v>12794</v>
      </c>
      <c r="WD112" s="5">
        <v>12688</v>
      </c>
      <c r="WE112" s="5">
        <v>12565</v>
      </c>
      <c r="WF112" s="5">
        <v>14388</v>
      </c>
      <c r="WG112" s="5">
        <v>14821</v>
      </c>
      <c r="WH112" s="5">
        <v>15169</v>
      </c>
      <c r="WI112" s="5">
        <v>14072</v>
      </c>
      <c r="WJ112" s="5">
        <v>13181</v>
      </c>
      <c r="WK112" s="5">
        <v>11204</v>
      </c>
      <c r="WL112" s="5">
        <v>9554</v>
      </c>
      <c r="WM112" s="5" t="s">
        <v>220</v>
      </c>
      <c r="WN112" s="5" t="s">
        <v>220</v>
      </c>
      <c r="WO112" s="5" t="s">
        <v>220</v>
      </c>
      <c r="WP112" s="5" t="s">
        <v>220</v>
      </c>
      <c r="WQ112" s="5" t="s">
        <v>220</v>
      </c>
      <c r="WR112" s="5" t="s">
        <v>220</v>
      </c>
      <c r="WS112" s="5" t="s">
        <v>220</v>
      </c>
      <c r="WT112" s="5" t="s">
        <v>220</v>
      </c>
      <c r="WU112" s="5" t="s">
        <v>220</v>
      </c>
      <c r="WV112" s="5" t="s">
        <v>220</v>
      </c>
      <c r="WW112" s="5" t="s">
        <v>220</v>
      </c>
      <c r="WX112" s="5" t="s">
        <v>220</v>
      </c>
      <c r="WY112" s="5" t="s">
        <v>220</v>
      </c>
      <c r="WZ112" s="5" t="s">
        <v>220</v>
      </c>
      <c r="XA112" s="5" t="s">
        <v>220</v>
      </c>
      <c r="XB112" s="5" t="s">
        <v>220</v>
      </c>
      <c r="XC112" s="5" t="s">
        <v>220</v>
      </c>
      <c r="XD112" s="5" t="s">
        <v>220</v>
      </c>
      <c r="XE112" s="5" t="s">
        <v>220</v>
      </c>
      <c r="XF112" s="5">
        <v>11</v>
      </c>
      <c r="XG112" s="5">
        <v>56</v>
      </c>
      <c r="XH112" s="5">
        <v>70</v>
      </c>
      <c r="XI112" s="5">
        <v>86</v>
      </c>
      <c r="XJ112" s="5">
        <v>111</v>
      </c>
      <c r="XK112" s="5">
        <v>173</v>
      </c>
      <c r="XL112" s="5">
        <v>205</v>
      </c>
      <c r="XM112" s="5">
        <v>103</v>
      </c>
      <c r="XN112" s="5">
        <v>27</v>
      </c>
      <c r="XO112" s="5">
        <v>23</v>
      </c>
      <c r="XP112" s="5">
        <v>20</v>
      </c>
      <c r="XQ112" s="5">
        <v>14</v>
      </c>
      <c r="XR112" s="5">
        <v>27</v>
      </c>
      <c r="XS112" s="2">
        <v>12833</v>
      </c>
      <c r="XT112" s="3" t="s">
        <v>220</v>
      </c>
      <c r="XU112" s="3" t="s">
        <v>220</v>
      </c>
      <c r="XV112" s="3" t="s">
        <v>220</v>
      </c>
      <c r="XW112" s="3" t="s">
        <v>220</v>
      </c>
      <c r="XX112" s="3" t="s">
        <v>220</v>
      </c>
      <c r="XY112" s="3" t="s">
        <v>220</v>
      </c>
      <c r="XZ112" s="3"/>
    </row>
    <row r="113" spans="1:650" x14ac:dyDescent="0.3">
      <c r="A113" s="1" t="s">
        <v>111</v>
      </c>
      <c r="B113" s="2">
        <v>4061646</v>
      </c>
      <c r="C113" s="5">
        <v>0</v>
      </c>
      <c r="D113" s="5">
        <v>0</v>
      </c>
      <c r="E113" s="5">
        <v>0</v>
      </c>
      <c r="F113" s="5">
        <v>0</v>
      </c>
      <c r="G113" s="5">
        <v>0</v>
      </c>
      <c r="H113" s="5">
        <v>0</v>
      </c>
      <c r="I113" s="5">
        <v>0</v>
      </c>
      <c r="J113" s="5">
        <v>0</v>
      </c>
      <c r="K113" s="5">
        <v>0</v>
      </c>
      <c r="L113" s="5">
        <v>0</v>
      </c>
      <c r="M113" s="5">
        <v>0</v>
      </c>
      <c r="N113" s="5">
        <v>0</v>
      </c>
      <c r="O113" s="5">
        <v>0</v>
      </c>
      <c r="P113" s="5">
        <v>0</v>
      </c>
      <c r="Q113" s="5">
        <v>0</v>
      </c>
      <c r="R113" s="5">
        <v>0</v>
      </c>
      <c r="S113" s="5">
        <v>0</v>
      </c>
      <c r="T113" s="5">
        <v>0</v>
      </c>
      <c r="U113" s="5">
        <v>0</v>
      </c>
      <c r="V113" s="5">
        <v>0</v>
      </c>
      <c r="W113" s="5">
        <v>0</v>
      </c>
      <c r="X113" s="5">
        <v>0</v>
      </c>
      <c r="Y113" s="5">
        <v>0</v>
      </c>
      <c r="Z113" s="5">
        <v>0</v>
      </c>
      <c r="AA113" s="5">
        <v>0</v>
      </c>
      <c r="AB113" s="5">
        <v>0</v>
      </c>
      <c r="AC113" s="5" t="s">
        <v>220</v>
      </c>
      <c r="AD113" s="5" t="s">
        <v>220</v>
      </c>
      <c r="AE113" s="5" t="s">
        <v>220</v>
      </c>
      <c r="AF113" s="5" t="s">
        <v>220</v>
      </c>
      <c r="AG113" s="5" t="s">
        <v>220</v>
      </c>
      <c r="AH113" s="5" t="s">
        <v>220</v>
      </c>
      <c r="AI113" s="5">
        <v>0</v>
      </c>
      <c r="AJ113" s="5">
        <v>0</v>
      </c>
      <c r="AK113" s="5">
        <v>0</v>
      </c>
      <c r="AL113" s="5">
        <v>0</v>
      </c>
      <c r="AM113" s="5">
        <v>0</v>
      </c>
      <c r="AN113" s="5">
        <v>0</v>
      </c>
      <c r="AO113" s="5">
        <v>0</v>
      </c>
      <c r="AP113" s="5">
        <v>0</v>
      </c>
      <c r="AQ113" s="5">
        <v>0</v>
      </c>
      <c r="AR113" s="5">
        <v>0</v>
      </c>
      <c r="AS113" s="5">
        <v>0</v>
      </c>
      <c r="AT113" s="5">
        <v>0</v>
      </c>
      <c r="AU113" s="5">
        <v>0</v>
      </c>
      <c r="AV113" s="5">
        <v>0</v>
      </c>
      <c r="AW113" s="5">
        <v>0</v>
      </c>
      <c r="AX113" s="5">
        <v>0</v>
      </c>
      <c r="AY113" s="5">
        <v>0</v>
      </c>
      <c r="AZ113" s="5">
        <v>0</v>
      </c>
      <c r="BA113" s="5">
        <v>2</v>
      </c>
      <c r="BB113" s="5">
        <v>0</v>
      </c>
      <c r="BC113" s="5">
        <v>0</v>
      </c>
      <c r="BD113" s="5">
        <v>0</v>
      </c>
      <c r="BE113" s="5">
        <v>0</v>
      </c>
      <c r="BF113" s="5">
        <v>0</v>
      </c>
      <c r="BG113" s="5">
        <v>0</v>
      </c>
      <c r="BH113" s="5">
        <v>-7</v>
      </c>
      <c r="BI113" s="5" t="s">
        <v>220</v>
      </c>
      <c r="BJ113" s="5" t="s">
        <v>220</v>
      </c>
      <c r="BK113" s="5" t="s">
        <v>220</v>
      </c>
      <c r="BL113" s="5" t="s">
        <v>220</v>
      </c>
      <c r="BM113" s="5" t="s">
        <v>220</v>
      </c>
      <c r="BN113" s="5" t="s">
        <v>220</v>
      </c>
      <c r="BO113" s="5">
        <v>5</v>
      </c>
      <c r="BP113" s="5">
        <v>133</v>
      </c>
      <c r="BQ113" s="5">
        <v>127</v>
      </c>
      <c r="BR113" s="5">
        <v>130</v>
      </c>
      <c r="BS113" s="5">
        <v>89</v>
      </c>
      <c r="BT113" s="5">
        <v>37</v>
      </c>
      <c r="BU113" s="5">
        <v>117</v>
      </c>
      <c r="BV113" s="5">
        <v>283</v>
      </c>
      <c r="BW113" s="5">
        <v>440</v>
      </c>
      <c r="BX113" s="5">
        <v>52</v>
      </c>
      <c r="BY113" s="5">
        <v>33</v>
      </c>
      <c r="BZ113" s="5">
        <v>11</v>
      </c>
      <c r="CA113" s="5">
        <v>571</v>
      </c>
      <c r="CB113" s="5">
        <v>10</v>
      </c>
      <c r="CC113" s="5">
        <v>7</v>
      </c>
      <c r="CD113" s="5">
        <v>1</v>
      </c>
      <c r="CE113" s="5">
        <v>8</v>
      </c>
      <c r="CF113" s="5">
        <v>51</v>
      </c>
      <c r="CG113" s="5">
        <v>28</v>
      </c>
      <c r="CH113" s="5">
        <v>10</v>
      </c>
      <c r="CI113" s="5">
        <v>65</v>
      </c>
      <c r="CJ113" s="5">
        <v>32</v>
      </c>
      <c r="CK113" s="5">
        <v>35</v>
      </c>
      <c r="CL113" s="5">
        <v>369</v>
      </c>
      <c r="CM113" s="5">
        <v>97</v>
      </c>
      <c r="CN113" s="5">
        <v>160</v>
      </c>
      <c r="CO113" s="5" t="s">
        <v>220</v>
      </c>
      <c r="CP113" s="5" t="s">
        <v>220</v>
      </c>
      <c r="CQ113" s="5" t="s">
        <v>220</v>
      </c>
      <c r="CR113" s="5" t="s">
        <v>220</v>
      </c>
      <c r="CS113" s="5" t="s">
        <v>220</v>
      </c>
      <c r="CT113" s="5" t="s">
        <v>220</v>
      </c>
      <c r="CU113" s="5">
        <v>878</v>
      </c>
      <c r="CV113" s="5">
        <v>938</v>
      </c>
      <c r="CW113" s="5">
        <v>1186</v>
      </c>
      <c r="CX113" s="5">
        <v>1220</v>
      </c>
      <c r="CY113" s="5">
        <v>1097</v>
      </c>
      <c r="CZ113" s="5">
        <v>946</v>
      </c>
      <c r="DA113" s="5">
        <v>800</v>
      </c>
      <c r="DB113" s="5">
        <v>767</v>
      </c>
      <c r="DC113" s="5">
        <v>792</v>
      </c>
      <c r="DD113" s="5">
        <v>1010</v>
      </c>
      <c r="DE113" s="5">
        <v>801</v>
      </c>
      <c r="DF113" s="5">
        <v>1098</v>
      </c>
      <c r="DG113" s="5">
        <v>2732</v>
      </c>
      <c r="DH113" s="5">
        <v>556</v>
      </c>
      <c r="DI113" s="5">
        <v>596</v>
      </c>
      <c r="DJ113" s="5">
        <v>534</v>
      </c>
      <c r="DK113" s="5">
        <v>562</v>
      </c>
      <c r="DL113" s="5">
        <v>516</v>
      </c>
      <c r="DM113" s="5">
        <v>510</v>
      </c>
      <c r="DN113" s="5">
        <v>366</v>
      </c>
      <c r="DO113" s="5">
        <v>365</v>
      </c>
      <c r="DP113" s="5">
        <v>352</v>
      </c>
      <c r="DQ113" s="5">
        <v>415</v>
      </c>
      <c r="DR113" s="5">
        <v>354</v>
      </c>
      <c r="DS113" s="5">
        <v>528</v>
      </c>
      <c r="DT113" s="5">
        <v>560</v>
      </c>
      <c r="DU113" s="5" t="s">
        <v>220</v>
      </c>
      <c r="DV113" s="5" t="s">
        <v>220</v>
      </c>
      <c r="DW113" s="5" t="s">
        <v>220</v>
      </c>
      <c r="DX113" s="5" t="s">
        <v>220</v>
      </c>
      <c r="DY113" s="5" t="s">
        <v>220</v>
      </c>
      <c r="DZ113" s="5" t="s">
        <v>220</v>
      </c>
      <c r="EA113" s="5">
        <v>537</v>
      </c>
      <c r="EB113" s="5">
        <v>351</v>
      </c>
      <c r="EC113" s="5">
        <v>167</v>
      </c>
      <c r="ED113" s="5">
        <v>310</v>
      </c>
      <c r="EE113" s="5">
        <v>474</v>
      </c>
      <c r="EF113" s="5">
        <v>535</v>
      </c>
      <c r="EG113" s="5">
        <v>446</v>
      </c>
      <c r="EH113" s="5">
        <v>1023</v>
      </c>
      <c r="EI113" s="5">
        <v>757</v>
      </c>
      <c r="EJ113" s="5">
        <v>444</v>
      </c>
      <c r="EK113" s="5">
        <v>349</v>
      </c>
      <c r="EL113" s="5">
        <v>481</v>
      </c>
      <c r="EM113" s="5">
        <v>47</v>
      </c>
      <c r="EN113" s="5">
        <v>120</v>
      </c>
      <c r="EO113" s="5">
        <v>83</v>
      </c>
      <c r="EP113" s="5">
        <v>231</v>
      </c>
      <c r="EQ113" s="5">
        <v>57</v>
      </c>
      <c r="ER113" s="5">
        <v>168</v>
      </c>
      <c r="ES113" s="5">
        <v>154</v>
      </c>
      <c r="ET113" s="5">
        <v>92</v>
      </c>
      <c r="EU113" s="5">
        <v>245</v>
      </c>
      <c r="EV113" s="5">
        <v>107</v>
      </c>
      <c r="EW113" s="5">
        <v>61</v>
      </c>
      <c r="EX113" s="5">
        <v>63</v>
      </c>
      <c r="EY113" s="5">
        <v>91</v>
      </c>
      <c r="EZ113" s="5">
        <v>146</v>
      </c>
      <c r="FA113" s="5" t="s">
        <v>220</v>
      </c>
      <c r="FB113" s="5" t="s">
        <v>220</v>
      </c>
      <c r="FC113" s="5" t="s">
        <v>220</v>
      </c>
      <c r="FD113" s="5" t="s">
        <v>220</v>
      </c>
      <c r="FE113" s="5" t="s">
        <v>220</v>
      </c>
      <c r="FF113" s="5" t="s">
        <v>220</v>
      </c>
      <c r="FG113" s="5">
        <v>0</v>
      </c>
      <c r="FH113" s="5">
        <v>0</v>
      </c>
      <c r="FI113" s="5">
        <v>0</v>
      </c>
      <c r="FJ113" s="5">
        <v>0</v>
      </c>
      <c r="FK113" s="5">
        <v>0</v>
      </c>
      <c r="FL113" s="5">
        <v>0</v>
      </c>
      <c r="FM113" s="5">
        <v>0</v>
      </c>
      <c r="FN113" s="5">
        <v>0</v>
      </c>
      <c r="FO113" s="5">
        <v>0</v>
      </c>
      <c r="FP113" s="5">
        <v>0</v>
      </c>
      <c r="FQ113" s="5">
        <v>0</v>
      </c>
      <c r="FR113" s="5">
        <v>0</v>
      </c>
      <c r="FS113" s="5">
        <v>0</v>
      </c>
      <c r="FT113" s="5">
        <v>0</v>
      </c>
      <c r="FU113" s="5" t="s">
        <v>220</v>
      </c>
      <c r="FV113" s="5" t="s">
        <v>220</v>
      </c>
      <c r="FW113" s="5" t="s">
        <v>220</v>
      </c>
      <c r="FX113" s="5" t="s">
        <v>220</v>
      </c>
      <c r="FY113" s="5" t="s">
        <v>220</v>
      </c>
      <c r="FZ113" s="5" t="s">
        <v>220</v>
      </c>
      <c r="GA113" s="5" t="s">
        <v>220</v>
      </c>
      <c r="GB113" s="5" t="s">
        <v>220</v>
      </c>
      <c r="GC113" s="5" t="s">
        <v>220</v>
      </c>
      <c r="GD113" s="5" t="s">
        <v>220</v>
      </c>
      <c r="GE113" s="5" t="s">
        <v>220</v>
      </c>
      <c r="GF113" s="5" t="s">
        <v>220</v>
      </c>
      <c r="GG113" s="5" t="s">
        <v>220</v>
      </c>
      <c r="GH113" s="5" t="s">
        <v>220</v>
      </c>
      <c r="GI113" s="5" t="s">
        <v>220</v>
      </c>
      <c r="GJ113" s="5" t="s">
        <v>220</v>
      </c>
      <c r="GK113" s="5" t="s">
        <v>220</v>
      </c>
      <c r="GL113" s="5" t="s">
        <v>220</v>
      </c>
      <c r="GM113" s="5">
        <v>1420</v>
      </c>
      <c r="GN113" s="5">
        <v>1422</v>
      </c>
      <c r="GO113" s="5">
        <v>1480</v>
      </c>
      <c r="GP113" s="5">
        <v>1660</v>
      </c>
      <c r="GQ113" s="5">
        <v>1660</v>
      </c>
      <c r="GR113" s="5">
        <v>1517</v>
      </c>
      <c r="GS113" s="5">
        <v>1363</v>
      </c>
      <c r="GT113" s="5">
        <v>2073</v>
      </c>
      <c r="GU113" s="5">
        <v>1988</v>
      </c>
      <c r="GV113" s="5">
        <v>1506</v>
      </c>
      <c r="GW113" s="5">
        <v>1183</v>
      </c>
      <c r="GX113" s="5">
        <v>1590</v>
      </c>
      <c r="GY113" s="5">
        <v>3349</v>
      </c>
      <c r="GZ113" s="5">
        <v>685</v>
      </c>
      <c r="HA113" s="5">
        <v>685</v>
      </c>
      <c r="HB113" s="5">
        <v>767</v>
      </c>
      <c r="HC113" s="5">
        <v>626</v>
      </c>
      <c r="HD113" s="5">
        <v>734</v>
      </c>
      <c r="HE113" s="5">
        <v>696</v>
      </c>
      <c r="HF113" s="5">
        <v>468</v>
      </c>
      <c r="HG113" s="5">
        <v>675</v>
      </c>
      <c r="HH113" s="5">
        <v>489</v>
      </c>
      <c r="HI113" s="5">
        <v>512</v>
      </c>
      <c r="HJ113" s="5">
        <v>786</v>
      </c>
      <c r="HK113" s="5">
        <v>716</v>
      </c>
      <c r="HL113" s="5">
        <v>859</v>
      </c>
      <c r="HM113" s="5" t="s">
        <v>220</v>
      </c>
      <c r="HN113" s="5" t="s">
        <v>220</v>
      </c>
      <c r="HO113" s="5" t="s">
        <v>220</v>
      </c>
      <c r="HP113" s="5" t="s">
        <v>220</v>
      </c>
      <c r="HQ113" s="5" t="s">
        <v>220</v>
      </c>
      <c r="HR113" s="5" t="s">
        <v>220</v>
      </c>
      <c r="HS113" s="5">
        <v>4789</v>
      </c>
      <c r="HT113" s="5">
        <v>5369</v>
      </c>
      <c r="HU113" s="5">
        <v>5022</v>
      </c>
      <c r="HV113" s="5">
        <v>4643</v>
      </c>
      <c r="HW113" s="5">
        <v>4263</v>
      </c>
      <c r="HX113" s="5">
        <v>4167</v>
      </c>
      <c r="HY113" s="5">
        <v>4835</v>
      </c>
      <c r="HZ113" s="5">
        <v>5564</v>
      </c>
      <c r="IA113" s="5">
        <v>5099</v>
      </c>
      <c r="IB113" s="5">
        <v>5400</v>
      </c>
      <c r="IC113" s="5">
        <v>5464</v>
      </c>
      <c r="ID113" s="5">
        <v>6585</v>
      </c>
      <c r="IE113" s="5">
        <v>6488</v>
      </c>
      <c r="IF113" s="5">
        <v>5643</v>
      </c>
      <c r="IG113" s="5">
        <v>5761</v>
      </c>
      <c r="IH113" s="5">
        <v>5635</v>
      </c>
      <c r="II113" s="5">
        <v>5545</v>
      </c>
      <c r="IJ113" s="5">
        <v>5619</v>
      </c>
      <c r="IK113" s="5">
        <v>4950</v>
      </c>
      <c r="IL113" s="5">
        <v>4959</v>
      </c>
      <c r="IM113" s="5">
        <v>4819</v>
      </c>
      <c r="IN113" s="5">
        <v>5237</v>
      </c>
      <c r="IO113" s="5">
        <v>5343</v>
      </c>
      <c r="IP113" s="5">
        <v>6839</v>
      </c>
      <c r="IQ113" s="5">
        <v>6663</v>
      </c>
      <c r="IR113" s="5">
        <v>6682</v>
      </c>
      <c r="IS113" s="5" t="s">
        <v>220</v>
      </c>
      <c r="IT113" s="5" t="s">
        <v>220</v>
      </c>
      <c r="IU113" s="5" t="s">
        <v>220</v>
      </c>
      <c r="IV113" s="5" t="s">
        <v>220</v>
      </c>
      <c r="IW113" s="5" t="s">
        <v>220</v>
      </c>
      <c r="IX113" s="5" t="s">
        <v>220</v>
      </c>
      <c r="IY113" s="5">
        <v>0</v>
      </c>
      <c r="IZ113" s="5">
        <v>0</v>
      </c>
      <c r="JA113" s="5">
        <v>0</v>
      </c>
      <c r="JB113" s="5">
        <v>0</v>
      </c>
      <c r="JC113" s="5">
        <v>0</v>
      </c>
      <c r="JD113" s="5">
        <v>0</v>
      </c>
      <c r="JE113" s="5">
        <v>0</v>
      </c>
      <c r="JF113" s="5">
        <v>0</v>
      </c>
      <c r="JG113" s="5">
        <v>0</v>
      </c>
      <c r="JH113" s="5">
        <v>0</v>
      </c>
      <c r="JI113" s="5">
        <v>0</v>
      </c>
      <c r="JJ113" s="5">
        <v>0</v>
      </c>
      <c r="JK113" s="5">
        <v>3</v>
      </c>
      <c r="JL113" s="5">
        <v>0</v>
      </c>
      <c r="JM113" s="5">
        <v>0</v>
      </c>
      <c r="JN113" s="5">
        <v>0</v>
      </c>
      <c r="JO113" s="5">
        <v>0</v>
      </c>
      <c r="JP113" s="5">
        <v>0</v>
      </c>
      <c r="JQ113" s="5">
        <v>0</v>
      </c>
      <c r="JR113" s="5">
        <v>0</v>
      </c>
      <c r="JS113" s="5">
        <v>0</v>
      </c>
      <c r="JT113" s="5">
        <v>0</v>
      </c>
      <c r="JU113" s="5">
        <v>6</v>
      </c>
      <c r="JV113" s="5">
        <v>7</v>
      </c>
      <c r="JW113" s="5">
        <v>6</v>
      </c>
      <c r="JX113" s="5">
        <v>6</v>
      </c>
      <c r="JY113" s="5" t="s">
        <v>220</v>
      </c>
      <c r="JZ113" s="5" t="s">
        <v>220</v>
      </c>
      <c r="KA113" s="5" t="s">
        <v>220</v>
      </c>
      <c r="KB113" s="5" t="s">
        <v>220</v>
      </c>
      <c r="KC113" s="5" t="s">
        <v>220</v>
      </c>
      <c r="KD113" s="5" t="s">
        <v>220</v>
      </c>
      <c r="KE113" s="5">
        <v>998</v>
      </c>
      <c r="KF113" s="5">
        <v>932</v>
      </c>
      <c r="KG113" s="5">
        <v>752</v>
      </c>
      <c r="KH113" s="5">
        <v>815</v>
      </c>
      <c r="KI113" s="5">
        <v>714</v>
      </c>
      <c r="KJ113" s="5">
        <v>688</v>
      </c>
      <c r="KK113" s="5">
        <v>668</v>
      </c>
      <c r="KL113" s="5">
        <v>831</v>
      </c>
      <c r="KM113" s="5">
        <v>789</v>
      </c>
      <c r="KN113" s="5">
        <v>569</v>
      </c>
      <c r="KO113" s="5">
        <v>466</v>
      </c>
      <c r="KP113" s="5">
        <v>45</v>
      </c>
      <c r="KQ113" s="5">
        <v>810</v>
      </c>
      <c r="KR113" s="5">
        <v>712</v>
      </c>
      <c r="KS113" s="5">
        <v>643</v>
      </c>
      <c r="KT113" s="5">
        <v>396</v>
      </c>
      <c r="KU113" s="5">
        <v>430</v>
      </c>
      <c r="KV113" s="5">
        <v>297</v>
      </c>
      <c r="KW113" s="5">
        <v>2</v>
      </c>
      <c r="KX113" s="5">
        <v>2</v>
      </c>
      <c r="KY113" s="5">
        <v>2</v>
      </c>
      <c r="KZ113" s="5">
        <v>3</v>
      </c>
      <c r="LA113" s="5">
        <v>-5</v>
      </c>
      <c r="LB113" s="5">
        <v>-17</v>
      </c>
      <c r="LC113" s="5">
        <v>-6</v>
      </c>
      <c r="LD113" s="5">
        <v>14</v>
      </c>
      <c r="LE113" s="5" t="s">
        <v>220</v>
      </c>
      <c r="LF113" s="5" t="s">
        <v>220</v>
      </c>
      <c r="LG113" s="5" t="s">
        <v>220</v>
      </c>
      <c r="LH113" s="5" t="s">
        <v>220</v>
      </c>
      <c r="LI113" s="5" t="s">
        <v>220</v>
      </c>
      <c r="LJ113" s="5" t="s">
        <v>220</v>
      </c>
      <c r="LK113" s="5">
        <v>24</v>
      </c>
      <c r="LL113" s="5">
        <v>56</v>
      </c>
      <c r="LM113" s="5">
        <v>84</v>
      </c>
      <c r="LN113" s="5">
        <v>50</v>
      </c>
      <c r="LO113" s="5">
        <v>51</v>
      </c>
      <c r="LP113" s="5">
        <v>51</v>
      </c>
      <c r="LQ113" s="5">
        <v>53</v>
      </c>
      <c r="LR113" s="5">
        <v>123</v>
      </c>
      <c r="LS113" s="5">
        <v>63</v>
      </c>
      <c r="LT113" s="5">
        <v>54</v>
      </c>
      <c r="LU113" s="5">
        <v>39</v>
      </c>
      <c r="LV113" s="5">
        <v>6</v>
      </c>
      <c r="LW113" s="5">
        <v>1</v>
      </c>
      <c r="LX113" s="5">
        <v>6</v>
      </c>
      <c r="LY113" s="5">
        <v>21</v>
      </c>
      <c r="LZ113" s="5">
        <v>-160</v>
      </c>
      <c r="MA113" s="5">
        <v>373</v>
      </c>
      <c r="MB113" s="5">
        <v>87</v>
      </c>
      <c r="MC113" s="5">
        <v>98</v>
      </c>
      <c r="MD113" s="5">
        <v>10</v>
      </c>
      <c r="ME113" s="5">
        <v>9</v>
      </c>
      <c r="MF113" s="5">
        <v>26</v>
      </c>
      <c r="MG113" s="5">
        <v>30</v>
      </c>
      <c r="MH113" s="5">
        <v>24</v>
      </c>
      <c r="MI113" s="5">
        <v>32</v>
      </c>
      <c r="MJ113" s="5">
        <v>10</v>
      </c>
      <c r="MK113" s="5" t="s">
        <v>220</v>
      </c>
      <c r="ML113" s="5" t="s">
        <v>220</v>
      </c>
      <c r="MM113" s="5" t="s">
        <v>220</v>
      </c>
      <c r="MN113" s="5" t="s">
        <v>220</v>
      </c>
      <c r="MO113" s="5" t="s">
        <v>220</v>
      </c>
      <c r="MP113" s="5" t="s">
        <v>220</v>
      </c>
      <c r="MQ113" s="5">
        <v>0</v>
      </c>
      <c r="MR113" s="5">
        <v>0</v>
      </c>
      <c r="MS113" s="5">
        <v>0</v>
      </c>
      <c r="MT113" s="5">
        <v>0</v>
      </c>
      <c r="MU113" s="5">
        <v>0</v>
      </c>
      <c r="MV113" s="5">
        <v>0</v>
      </c>
      <c r="MW113" s="5">
        <v>0</v>
      </c>
      <c r="MX113" s="5">
        <v>0</v>
      </c>
      <c r="MY113" s="5">
        <v>0</v>
      </c>
      <c r="MZ113" s="5">
        <v>0</v>
      </c>
      <c r="NA113" s="5">
        <v>0</v>
      </c>
      <c r="NB113" s="5">
        <v>0</v>
      </c>
      <c r="NC113" s="5">
        <v>0</v>
      </c>
      <c r="ND113" s="5">
        <v>0</v>
      </c>
      <c r="NE113" s="5" t="s">
        <v>220</v>
      </c>
      <c r="NF113" s="5" t="s">
        <v>220</v>
      </c>
      <c r="NG113" s="5" t="s">
        <v>220</v>
      </c>
      <c r="NH113" s="5" t="s">
        <v>220</v>
      </c>
      <c r="NI113" s="5" t="s">
        <v>220</v>
      </c>
      <c r="NJ113" s="5" t="s">
        <v>220</v>
      </c>
      <c r="NK113" s="5" t="s">
        <v>220</v>
      </c>
      <c r="NL113" s="5" t="s">
        <v>220</v>
      </c>
      <c r="NM113" s="5" t="s">
        <v>220</v>
      </c>
      <c r="NN113" s="5" t="s">
        <v>220</v>
      </c>
      <c r="NO113" s="5" t="s">
        <v>220</v>
      </c>
      <c r="NP113" s="5" t="s">
        <v>220</v>
      </c>
      <c r="NQ113" s="5" t="s">
        <v>220</v>
      </c>
      <c r="NR113" s="5" t="s">
        <v>220</v>
      </c>
      <c r="NS113" s="5" t="s">
        <v>220</v>
      </c>
      <c r="NT113" s="5" t="s">
        <v>220</v>
      </c>
      <c r="NU113" s="5" t="s">
        <v>220</v>
      </c>
      <c r="NV113" s="5" t="s">
        <v>220</v>
      </c>
      <c r="NW113" s="5">
        <v>0</v>
      </c>
      <c r="NX113" s="5">
        <v>0</v>
      </c>
      <c r="NY113" s="5">
        <v>0</v>
      </c>
      <c r="NZ113" s="5">
        <v>0</v>
      </c>
      <c r="OA113" s="5">
        <v>0</v>
      </c>
      <c r="OB113" s="5">
        <v>0</v>
      </c>
      <c r="OC113" s="5">
        <v>0</v>
      </c>
      <c r="OD113" s="5">
        <v>0</v>
      </c>
      <c r="OE113" s="5">
        <v>0</v>
      </c>
      <c r="OF113" s="5">
        <v>0</v>
      </c>
      <c r="OG113" s="5">
        <v>0</v>
      </c>
      <c r="OH113" s="5">
        <v>0</v>
      </c>
      <c r="OI113" s="5">
        <v>0</v>
      </c>
      <c r="OJ113" s="5">
        <v>0</v>
      </c>
      <c r="OK113" s="5" t="s">
        <v>220</v>
      </c>
      <c r="OL113" s="5" t="s">
        <v>220</v>
      </c>
      <c r="OM113" s="5" t="s">
        <v>220</v>
      </c>
      <c r="ON113" s="5" t="s">
        <v>220</v>
      </c>
      <c r="OO113" s="5" t="s">
        <v>220</v>
      </c>
      <c r="OP113" s="5" t="s">
        <v>220</v>
      </c>
      <c r="OQ113" s="5" t="s">
        <v>220</v>
      </c>
      <c r="OR113" s="5" t="s">
        <v>220</v>
      </c>
      <c r="OS113" s="5" t="s">
        <v>220</v>
      </c>
      <c r="OT113" s="5" t="s">
        <v>220</v>
      </c>
      <c r="OU113" s="5" t="s">
        <v>220</v>
      </c>
      <c r="OV113" s="5" t="s">
        <v>220</v>
      </c>
      <c r="OW113" s="5" t="s">
        <v>220</v>
      </c>
      <c r="OX113" s="5" t="s">
        <v>220</v>
      </c>
      <c r="OY113" s="5" t="s">
        <v>220</v>
      </c>
      <c r="OZ113" s="5" t="s">
        <v>220</v>
      </c>
      <c r="PA113" s="5" t="s">
        <v>220</v>
      </c>
      <c r="PB113" s="5" t="s">
        <v>220</v>
      </c>
      <c r="PC113" s="5">
        <v>585</v>
      </c>
      <c r="PD113" s="5">
        <v>537</v>
      </c>
      <c r="PE113" s="5">
        <v>542</v>
      </c>
      <c r="PF113" s="5">
        <v>603</v>
      </c>
      <c r="PG113" s="5">
        <v>600</v>
      </c>
      <c r="PH113" s="5">
        <v>375</v>
      </c>
      <c r="PI113" s="5">
        <v>436</v>
      </c>
      <c r="PJ113" s="5">
        <v>383</v>
      </c>
      <c r="PK113" s="5">
        <v>400</v>
      </c>
      <c r="PL113" s="5">
        <v>443</v>
      </c>
      <c r="PM113" s="5">
        <v>493</v>
      </c>
      <c r="PN113" s="5">
        <v>393</v>
      </c>
      <c r="PO113" s="5">
        <v>349</v>
      </c>
      <c r="PP113" s="5">
        <v>336</v>
      </c>
      <c r="PQ113" s="5">
        <v>400</v>
      </c>
      <c r="PR113" s="5">
        <v>320</v>
      </c>
      <c r="PS113" s="5">
        <v>345</v>
      </c>
      <c r="PT113" s="5">
        <v>309</v>
      </c>
      <c r="PU113" s="5">
        <v>290</v>
      </c>
      <c r="PV113" s="5">
        <v>280</v>
      </c>
      <c r="PW113" s="5">
        <v>309</v>
      </c>
      <c r="PX113" s="5">
        <v>286</v>
      </c>
      <c r="PY113" s="5">
        <v>274</v>
      </c>
      <c r="PZ113" s="5">
        <v>281</v>
      </c>
      <c r="QA113" s="5">
        <v>267</v>
      </c>
      <c r="QB113" s="5">
        <v>287</v>
      </c>
      <c r="QC113" s="5" t="s">
        <v>220</v>
      </c>
      <c r="QD113" s="5" t="s">
        <v>220</v>
      </c>
      <c r="QE113" s="5" t="s">
        <v>220</v>
      </c>
      <c r="QF113" s="5" t="s">
        <v>220</v>
      </c>
      <c r="QG113" s="5" t="s">
        <v>220</v>
      </c>
      <c r="QH113" s="5" t="s">
        <v>220</v>
      </c>
      <c r="QI113" s="5">
        <v>1453</v>
      </c>
      <c r="QJ113" s="5">
        <v>1325</v>
      </c>
      <c r="QK113" s="5">
        <v>1215</v>
      </c>
      <c r="QL113" s="5">
        <v>1015</v>
      </c>
      <c r="QM113" s="5">
        <v>831</v>
      </c>
      <c r="QN113" s="5">
        <v>718</v>
      </c>
      <c r="QO113" s="5">
        <v>616</v>
      </c>
      <c r="QP113" s="5">
        <v>619</v>
      </c>
      <c r="QQ113" s="5">
        <v>615</v>
      </c>
      <c r="QR113" s="5">
        <v>512</v>
      </c>
      <c r="QS113" s="5">
        <v>514</v>
      </c>
      <c r="QT113" s="5">
        <v>485</v>
      </c>
      <c r="QU113" s="5">
        <v>439</v>
      </c>
      <c r="QV113" s="5">
        <v>503</v>
      </c>
      <c r="QW113" s="5">
        <v>560</v>
      </c>
      <c r="QX113" s="5">
        <v>485</v>
      </c>
      <c r="QY113" s="5">
        <v>397</v>
      </c>
      <c r="QZ113" s="5">
        <v>372</v>
      </c>
      <c r="RA113" s="5">
        <v>375</v>
      </c>
      <c r="RB113" s="5">
        <v>443</v>
      </c>
      <c r="RC113" s="5">
        <v>459</v>
      </c>
      <c r="RD113" s="5">
        <v>408</v>
      </c>
      <c r="RE113" s="5">
        <v>270</v>
      </c>
      <c r="RF113" s="5">
        <v>328</v>
      </c>
      <c r="RG113" s="5">
        <v>263</v>
      </c>
      <c r="RH113" s="5">
        <v>235</v>
      </c>
      <c r="RI113" s="5" t="s">
        <v>220</v>
      </c>
      <c r="RJ113" s="5" t="s">
        <v>220</v>
      </c>
      <c r="RK113" s="5" t="s">
        <v>220</v>
      </c>
      <c r="RL113" s="5" t="s">
        <v>220</v>
      </c>
      <c r="RM113" s="5" t="s">
        <v>220</v>
      </c>
      <c r="RN113" s="5" t="s">
        <v>220</v>
      </c>
      <c r="RO113" s="5">
        <v>667</v>
      </c>
      <c r="RP113" s="5">
        <v>599</v>
      </c>
      <c r="RQ113" s="5">
        <v>563</v>
      </c>
      <c r="RR113" s="5">
        <v>520</v>
      </c>
      <c r="RS113" s="5">
        <v>370</v>
      </c>
      <c r="RT113" s="5">
        <v>284</v>
      </c>
      <c r="RU113" s="5">
        <v>260</v>
      </c>
      <c r="RV113" s="5">
        <v>268</v>
      </c>
      <c r="RW113" s="5">
        <v>275</v>
      </c>
      <c r="RX113" s="5">
        <v>263</v>
      </c>
      <c r="RY113" s="5">
        <v>302</v>
      </c>
      <c r="RZ113" s="5">
        <v>249</v>
      </c>
      <c r="SA113" s="5">
        <v>202</v>
      </c>
      <c r="SB113" s="5">
        <v>244</v>
      </c>
      <c r="SC113" s="5">
        <v>245</v>
      </c>
      <c r="SD113" s="5">
        <v>215</v>
      </c>
      <c r="SE113" s="5">
        <v>213</v>
      </c>
      <c r="SF113" s="5">
        <v>187</v>
      </c>
      <c r="SG113" s="5">
        <v>223</v>
      </c>
      <c r="SH113" s="5">
        <v>189</v>
      </c>
      <c r="SI113" s="5">
        <v>230</v>
      </c>
      <c r="SJ113" s="5">
        <v>187</v>
      </c>
      <c r="SK113" s="5">
        <v>188</v>
      </c>
      <c r="SL113" s="5">
        <v>205</v>
      </c>
      <c r="SM113" s="5">
        <v>182</v>
      </c>
      <c r="SN113" s="5">
        <v>170</v>
      </c>
      <c r="SO113" s="5" t="s">
        <v>220</v>
      </c>
      <c r="SP113" s="5" t="s">
        <v>220</v>
      </c>
      <c r="SQ113" s="5" t="s">
        <v>220</v>
      </c>
      <c r="SR113" s="5" t="s">
        <v>220</v>
      </c>
      <c r="SS113" s="5" t="s">
        <v>220</v>
      </c>
      <c r="ST113" s="5" t="s">
        <v>220</v>
      </c>
      <c r="SU113" s="5">
        <v>6</v>
      </c>
      <c r="SV113" s="5">
        <v>3</v>
      </c>
      <c r="SW113" s="5">
        <v>2</v>
      </c>
      <c r="SX113" s="5">
        <v>11</v>
      </c>
      <c r="SY113" s="5">
        <v>7</v>
      </c>
      <c r="SZ113" s="5">
        <v>7</v>
      </c>
      <c r="TA113" s="5">
        <v>10</v>
      </c>
      <c r="TB113" s="5">
        <v>3</v>
      </c>
      <c r="TC113" s="5">
        <v>2</v>
      </c>
      <c r="TD113" s="5">
        <v>2</v>
      </c>
      <c r="TE113" s="5">
        <v>12</v>
      </c>
      <c r="TF113" s="5">
        <v>0</v>
      </c>
      <c r="TG113" s="5">
        <v>0</v>
      </c>
      <c r="TH113" s="5">
        <v>0</v>
      </c>
      <c r="TI113" s="5">
        <v>0</v>
      </c>
      <c r="TJ113" s="5">
        <v>0</v>
      </c>
      <c r="TK113" s="5">
        <v>0</v>
      </c>
      <c r="TL113" s="5">
        <v>0</v>
      </c>
      <c r="TM113" s="5">
        <v>0</v>
      </c>
      <c r="TN113" s="5">
        <v>0</v>
      </c>
      <c r="TO113" s="5">
        <v>0</v>
      </c>
      <c r="TP113" s="5">
        <v>0</v>
      </c>
      <c r="TQ113" s="5">
        <v>0</v>
      </c>
      <c r="TR113" s="5">
        <v>0</v>
      </c>
      <c r="TS113" s="5">
        <v>0</v>
      </c>
      <c r="TT113" s="5">
        <v>0</v>
      </c>
      <c r="TU113" s="5" t="s">
        <v>220</v>
      </c>
      <c r="TV113" s="5" t="s">
        <v>220</v>
      </c>
      <c r="TW113" s="5" t="s">
        <v>220</v>
      </c>
      <c r="TX113" s="5" t="s">
        <v>220</v>
      </c>
      <c r="TY113" s="5" t="s">
        <v>220</v>
      </c>
      <c r="TZ113" s="5" t="s">
        <v>220</v>
      </c>
      <c r="UA113" s="5">
        <v>2</v>
      </c>
      <c r="UB113" s="5">
        <v>3</v>
      </c>
      <c r="UC113" s="5">
        <v>5</v>
      </c>
      <c r="UD113" s="5">
        <v>3</v>
      </c>
      <c r="UE113" s="5">
        <v>6</v>
      </c>
      <c r="UF113" s="5">
        <v>2</v>
      </c>
      <c r="UG113" s="5">
        <v>10</v>
      </c>
      <c r="UH113" s="5">
        <v>6</v>
      </c>
      <c r="UI113" s="5">
        <v>-18</v>
      </c>
      <c r="UJ113" s="5">
        <v>2</v>
      </c>
      <c r="UK113" s="5">
        <v>1</v>
      </c>
      <c r="UL113" s="5">
        <v>-2</v>
      </c>
      <c r="UM113" s="5">
        <v>0</v>
      </c>
      <c r="UN113" s="5">
        <v>-6</v>
      </c>
      <c r="UO113" s="5">
        <v>0</v>
      </c>
      <c r="UP113" s="5">
        <v>0</v>
      </c>
      <c r="UQ113" s="5">
        <v>-5</v>
      </c>
      <c r="UR113" s="5">
        <v>5</v>
      </c>
      <c r="US113" s="5">
        <v>-8</v>
      </c>
      <c r="UT113" s="5">
        <v>-8</v>
      </c>
      <c r="UU113" s="5">
        <v>6</v>
      </c>
      <c r="UV113" s="5">
        <v>12</v>
      </c>
      <c r="UW113" s="5">
        <v>13</v>
      </c>
      <c r="UX113" s="5">
        <v>19</v>
      </c>
      <c r="UY113" s="5">
        <v>12</v>
      </c>
      <c r="UZ113" s="5">
        <v>22</v>
      </c>
      <c r="VA113" s="5" t="s">
        <v>220</v>
      </c>
      <c r="VB113" s="5" t="s">
        <v>220</v>
      </c>
      <c r="VC113" s="5" t="s">
        <v>220</v>
      </c>
      <c r="VD113" s="5" t="s">
        <v>220</v>
      </c>
      <c r="VE113" s="5" t="s">
        <v>220</v>
      </c>
      <c r="VF113" s="5" t="s">
        <v>220</v>
      </c>
      <c r="VG113" s="5">
        <v>2559</v>
      </c>
      <c r="VH113" s="5">
        <v>2518</v>
      </c>
      <c r="VI113" s="5">
        <v>2650</v>
      </c>
      <c r="VJ113" s="5">
        <v>2286</v>
      </c>
      <c r="VK113" s="5">
        <v>2577</v>
      </c>
      <c r="VL113" s="5">
        <v>3099</v>
      </c>
      <c r="VM113" s="5">
        <v>3038</v>
      </c>
      <c r="VN113" s="5">
        <v>2963</v>
      </c>
      <c r="VO113" s="5">
        <v>2634</v>
      </c>
      <c r="VP113" s="5">
        <v>2286</v>
      </c>
      <c r="VQ113" s="5">
        <v>2387</v>
      </c>
      <c r="VR113" s="5">
        <v>2034</v>
      </c>
      <c r="VS113" s="5">
        <v>2328</v>
      </c>
      <c r="VT113" s="5">
        <v>2390</v>
      </c>
      <c r="VU113" s="5">
        <v>2412</v>
      </c>
      <c r="VV113" s="5">
        <v>1880</v>
      </c>
      <c r="VW113" s="5">
        <v>1895</v>
      </c>
      <c r="VX113" s="5">
        <v>1726</v>
      </c>
      <c r="VY113" s="5">
        <v>1521</v>
      </c>
      <c r="VZ113" s="5">
        <v>1544</v>
      </c>
      <c r="WA113" s="5">
        <v>1337</v>
      </c>
      <c r="WB113" s="5">
        <v>1620</v>
      </c>
      <c r="WC113" s="5">
        <v>1375</v>
      </c>
      <c r="WD113" s="5">
        <v>1540</v>
      </c>
      <c r="WE113" s="5">
        <v>1285</v>
      </c>
      <c r="WF113" s="5">
        <v>1037</v>
      </c>
      <c r="WG113" s="5" t="s">
        <v>220</v>
      </c>
      <c r="WH113" s="5" t="s">
        <v>220</v>
      </c>
      <c r="WI113" s="5" t="s">
        <v>220</v>
      </c>
      <c r="WJ113" s="5" t="s">
        <v>220</v>
      </c>
      <c r="WK113" s="5" t="s">
        <v>220</v>
      </c>
      <c r="WL113" s="5" t="s">
        <v>220</v>
      </c>
      <c r="WM113" s="5">
        <v>247</v>
      </c>
      <c r="WN113" s="5">
        <v>278</v>
      </c>
      <c r="WO113" s="5">
        <v>179</v>
      </c>
      <c r="WP113" s="5">
        <v>226</v>
      </c>
      <c r="WQ113" s="5">
        <v>150</v>
      </c>
      <c r="WR113" s="5">
        <v>100</v>
      </c>
      <c r="WS113" s="5">
        <v>92</v>
      </c>
      <c r="WT113" s="5">
        <v>104</v>
      </c>
      <c r="WU113" s="5">
        <v>144</v>
      </c>
      <c r="WV113" s="5">
        <v>112</v>
      </c>
      <c r="WW113" s="5">
        <v>101</v>
      </c>
      <c r="WX113" s="5">
        <v>123</v>
      </c>
      <c r="WY113" s="5">
        <v>70</v>
      </c>
      <c r="WZ113" s="5">
        <v>70</v>
      </c>
      <c r="XA113" s="5">
        <v>67</v>
      </c>
      <c r="XB113" s="5">
        <v>43</v>
      </c>
      <c r="XC113" s="5">
        <v>46</v>
      </c>
      <c r="XD113" s="5">
        <v>63</v>
      </c>
      <c r="XE113" s="5">
        <v>62</v>
      </c>
      <c r="XF113" s="5">
        <v>37</v>
      </c>
      <c r="XG113" s="5">
        <v>44</v>
      </c>
      <c r="XH113" s="5">
        <v>47</v>
      </c>
      <c r="XI113" s="5">
        <v>17</v>
      </c>
      <c r="XJ113" s="5">
        <v>31</v>
      </c>
      <c r="XK113" s="5">
        <v>32</v>
      </c>
      <c r="XL113" s="5">
        <v>193</v>
      </c>
      <c r="XM113" s="5" t="s">
        <v>220</v>
      </c>
      <c r="XN113" s="5" t="s">
        <v>220</v>
      </c>
      <c r="XO113" s="5" t="s">
        <v>220</v>
      </c>
      <c r="XP113" s="5" t="s">
        <v>220</v>
      </c>
      <c r="XQ113" s="5" t="s">
        <v>220</v>
      </c>
      <c r="XR113" s="5" t="s">
        <v>220</v>
      </c>
      <c r="XS113" s="2">
        <v>13032</v>
      </c>
      <c r="XT113" s="3" t="s">
        <v>222</v>
      </c>
      <c r="XU113" s="3" t="s">
        <v>221</v>
      </c>
      <c r="XV113" s="3" t="s">
        <v>221</v>
      </c>
      <c r="XW113" s="3" t="s">
        <v>221</v>
      </c>
      <c r="XX113" s="3" t="s">
        <v>222</v>
      </c>
      <c r="XY113" s="3" t="s">
        <v>222</v>
      </c>
      <c r="XZ113" s="3" t="s">
        <v>226</v>
      </c>
    </row>
    <row r="114" spans="1:650" x14ac:dyDescent="0.3">
      <c r="A114" s="1" t="s">
        <v>112</v>
      </c>
      <c r="B114" s="2">
        <v>4061670</v>
      </c>
      <c r="C114" s="5" t="s">
        <v>220</v>
      </c>
      <c r="D114" s="5" t="s">
        <v>220</v>
      </c>
      <c r="E114" s="5" t="s">
        <v>220</v>
      </c>
      <c r="F114" s="5" t="s">
        <v>220</v>
      </c>
      <c r="G114" s="5" t="s">
        <v>220</v>
      </c>
      <c r="H114" s="5" t="s">
        <v>220</v>
      </c>
      <c r="I114" s="5" t="s">
        <v>220</v>
      </c>
      <c r="J114" s="5" t="s">
        <v>220</v>
      </c>
      <c r="K114" s="5" t="s">
        <v>220</v>
      </c>
      <c r="L114" s="5" t="s">
        <v>220</v>
      </c>
      <c r="M114" s="5" t="s">
        <v>220</v>
      </c>
      <c r="N114" s="5" t="s">
        <v>220</v>
      </c>
      <c r="O114" s="5" t="s">
        <v>220</v>
      </c>
      <c r="P114" s="5" t="s">
        <v>220</v>
      </c>
      <c r="Q114" s="5" t="s">
        <v>220</v>
      </c>
      <c r="R114" s="5" t="s">
        <v>220</v>
      </c>
      <c r="S114" s="5" t="s">
        <v>220</v>
      </c>
      <c r="T114" s="5" t="s">
        <v>220</v>
      </c>
      <c r="U114" s="5" t="s">
        <v>220</v>
      </c>
      <c r="V114" s="5" t="s">
        <v>220</v>
      </c>
      <c r="W114" s="5" t="s">
        <v>220</v>
      </c>
      <c r="X114" s="5" t="s">
        <v>220</v>
      </c>
      <c r="Y114" s="5">
        <v>0</v>
      </c>
      <c r="Z114" s="5">
        <v>0</v>
      </c>
      <c r="AA114" s="5">
        <v>0</v>
      </c>
      <c r="AB114" s="5">
        <v>0</v>
      </c>
      <c r="AC114" s="5" t="s">
        <v>220</v>
      </c>
      <c r="AD114" s="5" t="s">
        <v>220</v>
      </c>
      <c r="AE114" s="5" t="s">
        <v>220</v>
      </c>
      <c r="AF114" s="5" t="s">
        <v>220</v>
      </c>
      <c r="AG114" s="5" t="s">
        <v>220</v>
      </c>
      <c r="AH114" s="5" t="s">
        <v>220</v>
      </c>
      <c r="AI114" s="5" t="s">
        <v>220</v>
      </c>
      <c r="AJ114" s="5" t="s">
        <v>220</v>
      </c>
      <c r="AK114" s="5" t="s">
        <v>220</v>
      </c>
      <c r="AL114" s="5" t="s">
        <v>220</v>
      </c>
      <c r="AM114" s="5" t="s">
        <v>220</v>
      </c>
      <c r="AN114" s="5" t="s">
        <v>220</v>
      </c>
      <c r="AO114" s="5" t="s">
        <v>220</v>
      </c>
      <c r="AP114" s="5" t="s">
        <v>220</v>
      </c>
      <c r="AQ114" s="5" t="s">
        <v>220</v>
      </c>
      <c r="AR114" s="5" t="s">
        <v>220</v>
      </c>
      <c r="AS114" s="5" t="s">
        <v>220</v>
      </c>
      <c r="AT114" s="5" t="s">
        <v>220</v>
      </c>
      <c r="AU114" s="5" t="s">
        <v>220</v>
      </c>
      <c r="AV114" s="5" t="s">
        <v>220</v>
      </c>
      <c r="AW114" s="5" t="s">
        <v>220</v>
      </c>
      <c r="AX114" s="5" t="s">
        <v>220</v>
      </c>
      <c r="AY114" s="5" t="s">
        <v>220</v>
      </c>
      <c r="AZ114" s="5" t="s">
        <v>220</v>
      </c>
      <c r="BA114" s="5" t="s">
        <v>220</v>
      </c>
      <c r="BB114" s="5" t="s">
        <v>220</v>
      </c>
      <c r="BC114" s="5" t="s">
        <v>220</v>
      </c>
      <c r="BD114" s="5" t="s">
        <v>220</v>
      </c>
      <c r="BE114" s="5">
        <v>1030</v>
      </c>
      <c r="BF114" s="5">
        <v>873</v>
      </c>
      <c r="BG114" s="5">
        <v>3139</v>
      </c>
      <c r="BH114" s="5">
        <v>17</v>
      </c>
      <c r="BI114" s="5" t="s">
        <v>220</v>
      </c>
      <c r="BJ114" s="5" t="s">
        <v>220</v>
      </c>
      <c r="BK114" s="5" t="s">
        <v>220</v>
      </c>
      <c r="BL114" s="5" t="s">
        <v>220</v>
      </c>
      <c r="BM114" s="5" t="s">
        <v>220</v>
      </c>
      <c r="BN114" s="5" t="s">
        <v>220</v>
      </c>
      <c r="BO114" s="5" t="s">
        <v>220</v>
      </c>
      <c r="BP114" s="5" t="s">
        <v>220</v>
      </c>
      <c r="BQ114" s="5" t="s">
        <v>220</v>
      </c>
      <c r="BR114" s="5" t="s">
        <v>220</v>
      </c>
      <c r="BS114" s="5" t="s">
        <v>220</v>
      </c>
      <c r="BT114" s="5" t="s">
        <v>220</v>
      </c>
      <c r="BU114" s="5" t="s">
        <v>220</v>
      </c>
      <c r="BV114" s="5" t="s">
        <v>220</v>
      </c>
      <c r="BW114" s="5" t="s">
        <v>220</v>
      </c>
      <c r="BX114" s="5" t="s">
        <v>220</v>
      </c>
      <c r="BY114" s="5" t="s">
        <v>220</v>
      </c>
      <c r="BZ114" s="5" t="s">
        <v>220</v>
      </c>
      <c r="CA114" s="5" t="s">
        <v>220</v>
      </c>
      <c r="CB114" s="5" t="s">
        <v>220</v>
      </c>
      <c r="CC114" s="5" t="s">
        <v>220</v>
      </c>
      <c r="CD114" s="5" t="s">
        <v>220</v>
      </c>
      <c r="CE114" s="5" t="s">
        <v>220</v>
      </c>
      <c r="CF114" s="5" t="s">
        <v>220</v>
      </c>
      <c r="CG114" s="5" t="s">
        <v>220</v>
      </c>
      <c r="CH114" s="5" t="s">
        <v>220</v>
      </c>
      <c r="CI114" s="5" t="s">
        <v>220</v>
      </c>
      <c r="CJ114" s="5" t="s">
        <v>220</v>
      </c>
      <c r="CK114" s="5">
        <v>2344</v>
      </c>
      <c r="CL114" s="5">
        <v>3094</v>
      </c>
      <c r="CM114" s="5">
        <v>19549</v>
      </c>
      <c r="CN114" s="5">
        <v>9852</v>
      </c>
      <c r="CO114" s="5" t="s">
        <v>220</v>
      </c>
      <c r="CP114" s="5" t="s">
        <v>220</v>
      </c>
      <c r="CQ114" s="5" t="s">
        <v>220</v>
      </c>
      <c r="CR114" s="5" t="s">
        <v>220</v>
      </c>
      <c r="CS114" s="5" t="s">
        <v>220</v>
      </c>
      <c r="CT114" s="5" t="s">
        <v>220</v>
      </c>
      <c r="CU114" s="5" t="s">
        <v>220</v>
      </c>
      <c r="CV114" s="5" t="s">
        <v>220</v>
      </c>
      <c r="CW114" s="5" t="s">
        <v>220</v>
      </c>
      <c r="CX114" s="5" t="s">
        <v>220</v>
      </c>
      <c r="CY114" s="5" t="s">
        <v>220</v>
      </c>
      <c r="CZ114" s="5" t="s">
        <v>220</v>
      </c>
      <c r="DA114" s="5" t="s">
        <v>220</v>
      </c>
      <c r="DB114" s="5" t="s">
        <v>220</v>
      </c>
      <c r="DC114" s="5" t="s">
        <v>220</v>
      </c>
      <c r="DD114" s="5" t="s">
        <v>220</v>
      </c>
      <c r="DE114" s="5" t="s">
        <v>220</v>
      </c>
      <c r="DF114" s="5" t="s">
        <v>220</v>
      </c>
      <c r="DG114" s="5" t="s">
        <v>220</v>
      </c>
      <c r="DH114" s="5" t="s">
        <v>220</v>
      </c>
      <c r="DI114" s="5" t="s">
        <v>220</v>
      </c>
      <c r="DJ114" s="5" t="s">
        <v>220</v>
      </c>
      <c r="DK114" s="5" t="s">
        <v>220</v>
      </c>
      <c r="DL114" s="5" t="s">
        <v>220</v>
      </c>
      <c r="DM114" s="5" t="s">
        <v>220</v>
      </c>
      <c r="DN114" s="5" t="s">
        <v>220</v>
      </c>
      <c r="DO114" s="5" t="s">
        <v>220</v>
      </c>
      <c r="DP114" s="5" t="s">
        <v>220</v>
      </c>
      <c r="DQ114" s="5">
        <v>6176</v>
      </c>
      <c r="DR114" s="5">
        <v>8215</v>
      </c>
      <c r="DS114" s="5">
        <v>8176</v>
      </c>
      <c r="DT114" s="5">
        <v>4567</v>
      </c>
      <c r="DU114" s="5" t="s">
        <v>220</v>
      </c>
      <c r="DV114" s="5" t="s">
        <v>220</v>
      </c>
      <c r="DW114" s="5" t="s">
        <v>220</v>
      </c>
      <c r="DX114" s="5" t="s">
        <v>220</v>
      </c>
      <c r="DY114" s="5" t="s">
        <v>220</v>
      </c>
      <c r="DZ114" s="5" t="s">
        <v>220</v>
      </c>
      <c r="EA114" s="5" t="s">
        <v>220</v>
      </c>
      <c r="EB114" s="5" t="s">
        <v>220</v>
      </c>
      <c r="EC114" s="5" t="s">
        <v>220</v>
      </c>
      <c r="ED114" s="5" t="s">
        <v>220</v>
      </c>
      <c r="EE114" s="5" t="s">
        <v>220</v>
      </c>
      <c r="EF114" s="5" t="s">
        <v>220</v>
      </c>
      <c r="EG114" s="5" t="s">
        <v>220</v>
      </c>
      <c r="EH114" s="5" t="s">
        <v>220</v>
      </c>
      <c r="EI114" s="5" t="s">
        <v>220</v>
      </c>
      <c r="EJ114" s="5" t="s">
        <v>220</v>
      </c>
      <c r="EK114" s="5" t="s">
        <v>220</v>
      </c>
      <c r="EL114" s="5" t="s">
        <v>220</v>
      </c>
      <c r="EM114" s="5" t="s">
        <v>220</v>
      </c>
      <c r="EN114" s="5" t="s">
        <v>220</v>
      </c>
      <c r="EO114" s="5" t="s">
        <v>220</v>
      </c>
      <c r="EP114" s="5" t="s">
        <v>220</v>
      </c>
      <c r="EQ114" s="5" t="s">
        <v>220</v>
      </c>
      <c r="ER114" s="5" t="s">
        <v>220</v>
      </c>
      <c r="ES114" s="5" t="s">
        <v>220</v>
      </c>
      <c r="ET114" s="5" t="s">
        <v>220</v>
      </c>
      <c r="EU114" s="5" t="s">
        <v>220</v>
      </c>
      <c r="EV114" s="5" t="s">
        <v>220</v>
      </c>
      <c r="EW114" s="5">
        <v>10655</v>
      </c>
      <c r="EX114" s="5">
        <v>3892</v>
      </c>
      <c r="EY114" s="5">
        <v>2658</v>
      </c>
      <c r="EZ114" s="5">
        <v>1548</v>
      </c>
      <c r="FA114" s="5" t="s">
        <v>220</v>
      </c>
      <c r="FB114" s="5" t="s">
        <v>220</v>
      </c>
      <c r="FC114" s="5" t="s">
        <v>220</v>
      </c>
      <c r="FD114" s="5" t="s">
        <v>220</v>
      </c>
      <c r="FE114" s="5" t="s">
        <v>220</v>
      </c>
      <c r="FF114" s="5" t="s">
        <v>220</v>
      </c>
      <c r="FG114" s="5" t="s">
        <v>220</v>
      </c>
      <c r="FH114" s="5" t="s">
        <v>220</v>
      </c>
      <c r="FI114" s="5" t="s">
        <v>220</v>
      </c>
      <c r="FJ114" s="5" t="s">
        <v>220</v>
      </c>
      <c r="FK114" s="5" t="s">
        <v>220</v>
      </c>
      <c r="FL114" s="5" t="s">
        <v>220</v>
      </c>
      <c r="FM114" s="5" t="s">
        <v>220</v>
      </c>
      <c r="FN114" s="5" t="s">
        <v>220</v>
      </c>
      <c r="FO114" s="5" t="s">
        <v>220</v>
      </c>
      <c r="FP114" s="5" t="s">
        <v>220</v>
      </c>
      <c r="FQ114" s="5" t="s">
        <v>220</v>
      </c>
      <c r="FR114" s="5" t="s">
        <v>220</v>
      </c>
      <c r="FS114" s="5" t="s">
        <v>220</v>
      </c>
      <c r="FT114" s="5" t="s">
        <v>220</v>
      </c>
      <c r="FU114" s="5" t="s">
        <v>220</v>
      </c>
      <c r="FV114" s="5" t="s">
        <v>220</v>
      </c>
      <c r="FW114" s="5" t="s">
        <v>220</v>
      </c>
      <c r="FX114" s="5" t="s">
        <v>220</v>
      </c>
      <c r="FY114" s="5" t="s">
        <v>220</v>
      </c>
      <c r="FZ114" s="5" t="s">
        <v>220</v>
      </c>
      <c r="GA114" s="5" t="s">
        <v>220</v>
      </c>
      <c r="GB114" s="5" t="s">
        <v>220</v>
      </c>
      <c r="GC114" s="5" t="s">
        <v>220</v>
      </c>
      <c r="GD114" s="5" t="s">
        <v>220</v>
      </c>
      <c r="GE114" s="5" t="s">
        <v>220</v>
      </c>
      <c r="GF114" s="5" t="s">
        <v>220</v>
      </c>
      <c r="GG114" s="5" t="s">
        <v>220</v>
      </c>
      <c r="GH114" s="5" t="s">
        <v>220</v>
      </c>
      <c r="GI114" s="5" t="s">
        <v>220</v>
      </c>
      <c r="GJ114" s="5" t="s">
        <v>220</v>
      </c>
      <c r="GK114" s="5" t="s">
        <v>220</v>
      </c>
      <c r="GL114" s="5" t="s">
        <v>220</v>
      </c>
      <c r="GM114" s="5" t="s">
        <v>220</v>
      </c>
      <c r="GN114" s="5" t="s">
        <v>220</v>
      </c>
      <c r="GO114" s="5" t="s">
        <v>220</v>
      </c>
      <c r="GP114" s="5" t="s">
        <v>220</v>
      </c>
      <c r="GQ114" s="5" t="s">
        <v>220</v>
      </c>
      <c r="GR114" s="5" t="s">
        <v>220</v>
      </c>
      <c r="GS114" s="5" t="s">
        <v>220</v>
      </c>
      <c r="GT114" s="5" t="s">
        <v>220</v>
      </c>
      <c r="GU114" s="5" t="s">
        <v>220</v>
      </c>
      <c r="GV114" s="5" t="s">
        <v>220</v>
      </c>
      <c r="GW114" s="5" t="s">
        <v>220</v>
      </c>
      <c r="GX114" s="5" t="s">
        <v>220</v>
      </c>
      <c r="GY114" s="5" t="s">
        <v>220</v>
      </c>
      <c r="GZ114" s="5" t="s">
        <v>220</v>
      </c>
      <c r="HA114" s="5" t="s">
        <v>220</v>
      </c>
      <c r="HB114" s="5" t="s">
        <v>220</v>
      </c>
      <c r="HC114" s="5" t="s">
        <v>220</v>
      </c>
      <c r="HD114" s="5" t="s">
        <v>220</v>
      </c>
      <c r="HE114" s="5" t="s">
        <v>220</v>
      </c>
      <c r="HF114" s="5" t="s">
        <v>220</v>
      </c>
      <c r="HG114" s="5" t="s">
        <v>220</v>
      </c>
      <c r="HH114" s="5" t="s">
        <v>220</v>
      </c>
      <c r="HI114" s="5">
        <v>20204</v>
      </c>
      <c r="HJ114" s="5">
        <v>16074</v>
      </c>
      <c r="HK114" s="5">
        <v>33523</v>
      </c>
      <c r="HL114" s="5">
        <v>15984</v>
      </c>
      <c r="HM114" s="5" t="s">
        <v>220</v>
      </c>
      <c r="HN114" s="5" t="s">
        <v>220</v>
      </c>
      <c r="HO114" s="5" t="s">
        <v>220</v>
      </c>
      <c r="HP114" s="5" t="s">
        <v>220</v>
      </c>
      <c r="HQ114" s="5" t="s">
        <v>220</v>
      </c>
      <c r="HR114" s="5" t="s">
        <v>220</v>
      </c>
      <c r="HS114" s="5" t="s">
        <v>220</v>
      </c>
      <c r="HT114" s="5" t="s">
        <v>220</v>
      </c>
      <c r="HU114" s="5" t="s">
        <v>220</v>
      </c>
      <c r="HV114" s="5" t="s">
        <v>220</v>
      </c>
      <c r="HW114" s="5" t="s">
        <v>220</v>
      </c>
      <c r="HX114" s="5" t="s">
        <v>220</v>
      </c>
      <c r="HY114" s="5" t="s">
        <v>220</v>
      </c>
      <c r="HZ114" s="5" t="s">
        <v>220</v>
      </c>
      <c r="IA114" s="5" t="s">
        <v>220</v>
      </c>
      <c r="IB114" s="5" t="s">
        <v>220</v>
      </c>
      <c r="IC114" s="5" t="s">
        <v>220</v>
      </c>
      <c r="ID114" s="5" t="s">
        <v>220</v>
      </c>
      <c r="IE114" s="5" t="s">
        <v>220</v>
      </c>
      <c r="IF114" s="5" t="s">
        <v>220</v>
      </c>
      <c r="IG114" s="5" t="s">
        <v>220</v>
      </c>
      <c r="IH114" s="5" t="s">
        <v>220</v>
      </c>
      <c r="II114" s="5" t="s">
        <v>220</v>
      </c>
      <c r="IJ114" s="5" t="s">
        <v>220</v>
      </c>
      <c r="IK114" s="5" t="s">
        <v>220</v>
      </c>
      <c r="IL114" s="5" t="s">
        <v>220</v>
      </c>
      <c r="IM114" s="5" t="s">
        <v>220</v>
      </c>
      <c r="IN114" s="5" t="s">
        <v>220</v>
      </c>
      <c r="IO114" s="5">
        <v>27662</v>
      </c>
      <c r="IP114" s="5">
        <v>36468</v>
      </c>
      <c r="IQ114" s="5">
        <v>32197</v>
      </c>
      <c r="IR114" s="5">
        <v>36112</v>
      </c>
      <c r="IS114" s="5" t="s">
        <v>220</v>
      </c>
      <c r="IT114" s="5" t="s">
        <v>220</v>
      </c>
      <c r="IU114" s="5" t="s">
        <v>220</v>
      </c>
      <c r="IV114" s="5" t="s">
        <v>220</v>
      </c>
      <c r="IW114" s="5" t="s">
        <v>220</v>
      </c>
      <c r="IX114" s="5" t="s">
        <v>220</v>
      </c>
      <c r="IY114" s="5" t="s">
        <v>220</v>
      </c>
      <c r="IZ114" s="5" t="s">
        <v>220</v>
      </c>
      <c r="JA114" s="5" t="s">
        <v>220</v>
      </c>
      <c r="JB114" s="5" t="s">
        <v>220</v>
      </c>
      <c r="JC114" s="5" t="s">
        <v>220</v>
      </c>
      <c r="JD114" s="5" t="s">
        <v>220</v>
      </c>
      <c r="JE114" s="5" t="s">
        <v>220</v>
      </c>
      <c r="JF114" s="5" t="s">
        <v>220</v>
      </c>
      <c r="JG114" s="5" t="s">
        <v>220</v>
      </c>
      <c r="JH114" s="5" t="s">
        <v>220</v>
      </c>
      <c r="JI114" s="5" t="s">
        <v>220</v>
      </c>
      <c r="JJ114" s="5" t="s">
        <v>220</v>
      </c>
      <c r="JK114" s="5" t="s">
        <v>220</v>
      </c>
      <c r="JL114" s="5" t="s">
        <v>220</v>
      </c>
      <c r="JM114" s="5" t="s">
        <v>220</v>
      </c>
      <c r="JN114" s="5" t="s">
        <v>220</v>
      </c>
      <c r="JO114" s="5" t="s">
        <v>220</v>
      </c>
      <c r="JP114" s="5" t="s">
        <v>220</v>
      </c>
      <c r="JQ114" s="5" t="s">
        <v>220</v>
      </c>
      <c r="JR114" s="5" t="s">
        <v>220</v>
      </c>
      <c r="JS114" s="5" t="s">
        <v>220</v>
      </c>
      <c r="JT114" s="5" t="s">
        <v>220</v>
      </c>
      <c r="JU114" s="5">
        <v>815</v>
      </c>
      <c r="JV114" s="5">
        <v>812</v>
      </c>
      <c r="JW114" s="5">
        <v>798</v>
      </c>
      <c r="JX114" s="5">
        <v>901</v>
      </c>
      <c r="JY114" s="5" t="s">
        <v>220</v>
      </c>
      <c r="JZ114" s="5" t="s">
        <v>220</v>
      </c>
      <c r="KA114" s="5" t="s">
        <v>220</v>
      </c>
      <c r="KB114" s="5" t="s">
        <v>220</v>
      </c>
      <c r="KC114" s="5" t="s">
        <v>220</v>
      </c>
      <c r="KD114" s="5" t="s">
        <v>220</v>
      </c>
      <c r="KE114" s="5" t="s">
        <v>220</v>
      </c>
      <c r="KF114" s="5" t="s">
        <v>220</v>
      </c>
      <c r="KG114" s="5" t="s">
        <v>220</v>
      </c>
      <c r="KH114" s="5" t="s">
        <v>220</v>
      </c>
      <c r="KI114" s="5" t="s">
        <v>220</v>
      </c>
      <c r="KJ114" s="5" t="s">
        <v>220</v>
      </c>
      <c r="KK114" s="5" t="s">
        <v>220</v>
      </c>
      <c r="KL114" s="5" t="s">
        <v>220</v>
      </c>
      <c r="KM114" s="5" t="s">
        <v>220</v>
      </c>
      <c r="KN114" s="5" t="s">
        <v>220</v>
      </c>
      <c r="KO114" s="5" t="s">
        <v>220</v>
      </c>
      <c r="KP114" s="5" t="s">
        <v>220</v>
      </c>
      <c r="KQ114" s="5" t="s">
        <v>220</v>
      </c>
      <c r="KR114" s="5" t="s">
        <v>220</v>
      </c>
      <c r="KS114" s="5" t="s">
        <v>220</v>
      </c>
      <c r="KT114" s="5" t="s">
        <v>220</v>
      </c>
      <c r="KU114" s="5" t="s">
        <v>220</v>
      </c>
      <c r="KV114" s="5" t="s">
        <v>220</v>
      </c>
      <c r="KW114" s="5" t="s">
        <v>220</v>
      </c>
      <c r="KX114" s="5" t="s">
        <v>220</v>
      </c>
      <c r="KY114" s="5" t="s">
        <v>220</v>
      </c>
      <c r="KZ114" s="5" t="s">
        <v>220</v>
      </c>
      <c r="LA114" s="5">
        <v>179</v>
      </c>
      <c r="LB114" s="5">
        <v>168</v>
      </c>
      <c r="LC114" s="5">
        <v>159</v>
      </c>
      <c r="LD114" s="5">
        <v>186</v>
      </c>
      <c r="LE114" s="5" t="s">
        <v>220</v>
      </c>
      <c r="LF114" s="5" t="s">
        <v>220</v>
      </c>
      <c r="LG114" s="5" t="s">
        <v>220</v>
      </c>
      <c r="LH114" s="5" t="s">
        <v>220</v>
      </c>
      <c r="LI114" s="5" t="s">
        <v>220</v>
      </c>
      <c r="LJ114" s="5" t="s">
        <v>220</v>
      </c>
      <c r="LK114" s="5" t="s">
        <v>220</v>
      </c>
      <c r="LL114" s="5" t="s">
        <v>220</v>
      </c>
      <c r="LM114" s="5" t="s">
        <v>220</v>
      </c>
      <c r="LN114" s="5" t="s">
        <v>220</v>
      </c>
      <c r="LO114" s="5" t="s">
        <v>220</v>
      </c>
      <c r="LP114" s="5" t="s">
        <v>220</v>
      </c>
      <c r="LQ114" s="5" t="s">
        <v>220</v>
      </c>
      <c r="LR114" s="5" t="s">
        <v>220</v>
      </c>
      <c r="LS114" s="5" t="s">
        <v>220</v>
      </c>
      <c r="LT114" s="5" t="s">
        <v>220</v>
      </c>
      <c r="LU114" s="5" t="s">
        <v>220</v>
      </c>
      <c r="LV114" s="5" t="s">
        <v>220</v>
      </c>
      <c r="LW114" s="5" t="s">
        <v>220</v>
      </c>
      <c r="LX114" s="5" t="s">
        <v>220</v>
      </c>
      <c r="LY114" s="5" t="s">
        <v>220</v>
      </c>
      <c r="LZ114" s="5" t="s">
        <v>220</v>
      </c>
      <c r="MA114" s="5" t="s">
        <v>220</v>
      </c>
      <c r="MB114" s="5" t="s">
        <v>220</v>
      </c>
      <c r="MC114" s="5" t="s">
        <v>220</v>
      </c>
      <c r="MD114" s="5" t="s">
        <v>220</v>
      </c>
      <c r="ME114" s="5" t="s">
        <v>220</v>
      </c>
      <c r="MF114" s="5" t="s">
        <v>220</v>
      </c>
      <c r="MG114" s="5">
        <v>268</v>
      </c>
      <c r="MH114" s="5">
        <v>515</v>
      </c>
      <c r="MI114" s="5">
        <v>357</v>
      </c>
      <c r="MJ114" s="5">
        <v>194</v>
      </c>
      <c r="MK114" s="5" t="s">
        <v>220</v>
      </c>
      <c r="ML114" s="5" t="s">
        <v>220</v>
      </c>
      <c r="MM114" s="5" t="s">
        <v>220</v>
      </c>
      <c r="MN114" s="5" t="s">
        <v>220</v>
      </c>
      <c r="MO114" s="5" t="s">
        <v>220</v>
      </c>
      <c r="MP114" s="5" t="s">
        <v>220</v>
      </c>
      <c r="MQ114" s="5" t="s">
        <v>220</v>
      </c>
      <c r="MR114" s="5" t="s">
        <v>220</v>
      </c>
      <c r="MS114" s="5" t="s">
        <v>220</v>
      </c>
      <c r="MT114" s="5" t="s">
        <v>220</v>
      </c>
      <c r="MU114" s="5" t="s">
        <v>220</v>
      </c>
      <c r="MV114" s="5" t="s">
        <v>220</v>
      </c>
      <c r="MW114" s="5" t="s">
        <v>220</v>
      </c>
      <c r="MX114" s="5" t="s">
        <v>220</v>
      </c>
      <c r="MY114" s="5" t="s">
        <v>220</v>
      </c>
      <c r="MZ114" s="5" t="s">
        <v>220</v>
      </c>
      <c r="NA114" s="5" t="s">
        <v>220</v>
      </c>
      <c r="NB114" s="5" t="s">
        <v>220</v>
      </c>
      <c r="NC114" s="5" t="s">
        <v>220</v>
      </c>
      <c r="ND114" s="5" t="s">
        <v>220</v>
      </c>
      <c r="NE114" s="5" t="s">
        <v>220</v>
      </c>
      <c r="NF114" s="5" t="s">
        <v>220</v>
      </c>
      <c r="NG114" s="5" t="s">
        <v>220</v>
      </c>
      <c r="NH114" s="5" t="s">
        <v>220</v>
      </c>
      <c r="NI114" s="5" t="s">
        <v>220</v>
      </c>
      <c r="NJ114" s="5" t="s">
        <v>220</v>
      </c>
      <c r="NK114" s="5" t="s">
        <v>220</v>
      </c>
      <c r="NL114" s="5" t="s">
        <v>220</v>
      </c>
      <c r="NM114" s="5" t="s">
        <v>220</v>
      </c>
      <c r="NN114" s="5" t="s">
        <v>220</v>
      </c>
      <c r="NO114" s="5" t="s">
        <v>220</v>
      </c>
      <c r="NP114" s="5" t="s">
        <v>220</v>
      </c>
      <c r="NQ114" s="5" t="s">
        <v>220</v>
      </c>
      <c r="NR114" s="5" t="s">
        <v>220</v>
      </c>
      <c r="NS114" s="5" t="s">
        <v>220</v>
      </c>
      <c r="NT114" s="5" t="s">
        <v>220</v>
      </c>
      <c r="NU114" s="5" t="s">
        <v>220</v>
      </c>
      <c r="NV114" s="5" t="s">
        <v>220</v>
      </c>
      <c r="NW114" s="5" t="s">
        <v>220</v>
      </c>
      <c r="NX114" s="5" t="s">
        <v>220</v>
      </c>
      <c r="NY114" s="5" t="s">
        <v>220</v>
      </c>
      <c r="NZ114" s="5" t="s">
        <v>220</v>
      </c>
      <c r="OA114" s="5" t="s">
        <v>220</v>
      </c>
      <c r="OB114" s="5" t="s">
        <v>220</v>
      </c>
      <c r="OC114" s="5" t="s">
        <v>220</v>
      </c>
      <c r="OD114" s="5" t="s">
        <v>220</v>
      </c>
      <c r="OE114" s="5" t="s">
        <v>220</v>
      </c>
      <c r="OF114" s="5" t="s">
        <v>220</v>
      </c>
      <c r="OG114" s="5" t="s">
        <v>220</v>
      </c>
      <c r="OH114" s="5" t="s">
        <v>220</v>
      </c>
      <c r="OI114" s="5" t="s">
        <v>220</v>
      </c>
      <c r="OJ114" s="5" t="s">
        <v>220</v>
      </c>
      <c r="OK114" s="5" t="s">
        <v>220</v>
      </c>
      <c r="OL114" s="5" t="s">
        <v>220</v>
      </c>
      <c r="OM114" s="5" t="s">
        <v>220</v>
      </c>
      <c r="ON114" s="5" t="s">
        <v>220</v>
      </c>
      <c r="OO114" s="5" t="s">
        <v>220</v>
      </c>
      <c r="OP114" s="5" t="s">
        <v>220</v>
      </c>
      <c r="OQ114" s="5" t="s">
        <v>220</v>
      </c>
      <c r="OR114" s="5" t="s">
        <v>220</v>
      </c>
      <c r="OS114" s="5" t="s">
        <v>220</v>
      </c>
      <c r="OT114" s="5" t="s">
        <v>220</v>
      </c>
      <c r="OU114" s="5" t="s">
        <v>220</v>
      </c>
      <c r="OV114" s="5" t="s">
        <v>220</v>
      </c>
      <c r="OW114" s="5" t="s">
        <v>220</v>
      </c>
      <c r="OX114" s="5" t="s">
        <v>220</v>
      </c>
      <c r="OY114" s="5" t="s">
        <v>220</v>
      </c>
      <c r="OZ114" s="5" t="s">
        <v>220</v>
      </c>
      <c r="PA114" s="5" t="s">
        <v>220</v>
      </c>
      <c r="PB114" s="5" t="s">
        <v>220</v>
      </c>
      <c r="PC114" s="5" t="s">
        <v>220</v>
      </c>
      <c r="PD114" s="5" t="s">
        <v>220</v>
      </c>
      <c r="PE114" s="5" t="s">
        <v>220</v>
      </c>
      <c r="PF114" s="5" t="s">
        <v>220</v>
      </c>
      <c r="PG114" s="5" t="s">
        <v>220</v>
      </c>
      <c r="PH114" s="5" t="s">
        <v>220</v>
      </c>
      <c r="PI114" s="5" t="s">
        <v>220</v>
      </c>
      <c r="PJ114" s="5" t="s">
        <v>220</v>
      </c>
      <c r="PK114" s="5" t="s">
        <v>220</v>
      </c>
      <c r="PL114" s="5" t="s">
        <v>220</v>
      </c>
      <c r="PM114" s="5" t="s">
        <v>220</v>
      </c>
      <c r="PN114" s="5" t="s">
        <v>220</v>
      </c>
      <c r="PO114" s="5" t="s">
        <v>220</v>
      </c>
      <c r="PP114" s="5" t="s">
        <v>220</v>
      </c>
      <c r="PQ114" s="5" t="s">
        <v>220</v>
      </c>
      <c r="PR114" s="5" t="s">
        <v>220</v>
      </c>
      <c r="PS114" s="5" t="s">
        <v>220</v>
      </c>
      <c r="PT114" s="5" t="s">
        <v>220</v>
      </c>
      <c r="PU114" s="5" t="s">
        <v>220</v>
      </c>
      <c r="PV114" s="5" t="s">
        <v>220</v>
      </c>
      <c r="PW114" s="5" t="s">
        <v>220</v>
      </c>
      <c r="PX114" s="5" t="s">
        <v>220</v>
      </c>
      <c r="PY114" s="5">
        <v>870</v>
      </c>
      <c r="PZ114" s="5">
        <v>847</v>
      </c>
      <c r="QA114" s="5">
        <v>698</v>
      </c>
      <c r="QB114" s="5">
        <v>715</v>
      </c>
      <c r="QC114" s="5" t="s">
        <v>220</v>
      </c>
      <c r="QD114" s="5" t="s">
        <v>220</v>
      </c>
      <c r="QE114" s="5" t="s">
        <v>220</v>
      </c>
      <c r="QF114" s="5" t="s">
        <v>220</v>
      </c>
      <c r="QG114" s="5" t="s">
        <v>220</v>
      </c>
      <c r="QH114" s="5" t="s">
        <v>220</v>
      </c>
      <c r="QI114" s="5" t="s">
        <v>220</v>
      </c>
      <c r="QJ114" s="5" t="s">
        <v>220</v>
      </c>
      <c r="QK114" s="5" t="s">
        <v>220</v>
      </c>
      <c r="QL114" s="5" t="s">
        <v>220</v>
      </c>
      <c r="QM114" s="5" t="s">
        <v>220</v>
      </c>
      <c r="QN114" s="5" t="s">
        <v>220</v>
      </c>
      <c r="QO114" s="5" t="s">
        <v>220</v>
      </c>
      <c r="QP114" s="5" t="s">
        <v>220</v>
      </c>
      <c r="QQ114" s="5" t="s">
        <v>220</v>
      </c>
      <c r="QR114" s="5" t="s">
        <v>220</v>
      </c>
      <c r="QS114" s="5" t="s">
        <v>220</v>
      </c>
      <c r="QT114" s="5" t="s">
        <v>220</v>
      </c>
      <c r="QU114" s="5" t="s">
        <v>220</v>
      </c>
      <c r="QV114" s="5" t="s">
        <v>220</v>
      </c>
      <c r="QW114" s="5" t="s">
        <v>220</v>
      </c>
      <c r="QX114" s="5" t="s">
        <v>220</v>
      </c>
      <c r="QY114" s="5" t="s">
        <v>220</v>
      </c>
      <c r="QZ114" s="5" t="s">
        <v>220</v>
      </c>
      <c r="RA114" s="5" t="s">
        <v>220</v>
      </c>
      <c r="RB114" s="5" t="s">
        <v>220</v>
      </c>
      <c r="RC114" s="5" t="s">
        <v>220</v>
      </c>
      <c r="RD114" s="5" t="s">
        <v>220</v>
      </c>
      <c r="RE114" s="5">
        <v>3599</v>
      </c>
      <c r="RF114" s="5">
        <v>4363</v>
      </c>
      <c r="RG114" s="5">
        <v>3486</v>
      </c>
      <c r="RH114" s="5">
        <v>3199</v>
      </c>
      <c r="RI114" s="5" t="s">
        <v>220</v>
      </c>
      <c r="RJ114" s="5" t="s">
        <v>220</v>
      </c>
      <c r="RK114" s="5" t="s">
        <v>220</v>
      </c>
      <c r="RL114" s="5" t="s">
        <v>220</v>
      </c>
      <c r="RM114" s="5" t="s">
        <v>220</v>
      </c>
      <c r="RN114" s="5" t="s">
        <v>220</v>
      </c>
      <c r="RO114" s="5" t="s">
        <v>220</v>
      </c>
      <c r="RP114" s="5" t="s">
        <v>220</v>
      </c>
      <c r="RQ114" s="5" t="s">
        <v>220</v>
      </c>
      <c r="RR114" s="5" t="s">
        <v>220</v>
      </c>
      <c r="RS114" s="5" t="s">
        <v>220</v>
      </c>
      <c r="RT114" s="5" t="s">
        <v>220</v>
      </c>
      <c r="RU114" s="5" t="s">
        <v>220</v>
      </c>
      <c r="RV114" s="5" t="s">
        <v>220</v>
      </c>
      <c r="RW114" s="5" t="s">
        <v>220</v>
      </c>
      <c r="RX114" s="5" t="s">
        <v>220</v>
      </c>
      <c r="RY114" s="5" t="s">
        <v>220</v>
      </c>
      <c r="RZ114" s="5" t="s">
        <v>220</v>
      </c>
      <c r="SA114" s="5" t="s">
        <v>220</v>
      </c>
      <c r="SB114" s="5" t="s">
        <v>220</v>
      </c>
      <c r="SC114" s="5" t="s">
        <v>220</v>
      </c>
      <c r="SD114" s="5" t="s">
        <v>220</v>
      </c>
      <c r="SE114" s="5" t="s">
        <v>220</v>
      </c>
      <c r="SF114" s="5" t="s">
        <v>220</v>
      </c>
      <c r="SG114" s="5" t="s">
        <v>220</v>
      </c>
      <c r="SH114" s="5" t="s">
        <v>220</v>
      </c>
      <c r="SI114" s="5" t="s">
        <v>220</v>
      </c>
      <c r="SJ114" s="5" t="s">
        <v>220</v>
      </c>
      <c r="SK114" s="5">
        <v>1760</v>
      </c>
      <c r="SL114" s="5">
        <v>1771</v>
      </c>
      <c r="SM114" s="5">
        <v>1672</v>
      </c>
      <c r="SN114" s="5">
        <v>1658</v>
      </c>
      <c r="SO114" s="5" t="s">
        <v>220</v>
      </c>
      <c r="SP114" s="5" t="s">
        <v>220</v>
      </c>
      <c r="SQ114" s="5" t="s">
        <v>220</v>
      </c>
      <c r="SR114" s="5" t="s">
        <v>220</v>
      </c>
      <c r="SS114" s="5" t="s">
        <v>220</v>
      </c>
      <c r="ST114" s="5" t="s">
        <v>220</v>
      </c>
      <c r="SU114" s="5" t="s">
        <v>220</v>
      </c>
      <c r="SV114" s="5" t="s">
        <v>220</v>
      </c>
      <c r="SW114" s="5" t="s">
        <v>220</v>
      </c>
      <c r="SX114" s="5" t="s">
        <v>220</v>
      </c>
      <c r="SY114" s="5" t="s">
        <v>220</v>
      </c>
      <c r="SZ114" s="5" t="s">
        <v>220</v>
      </c>
      <c r="TA114" s="5" t="s">
        <v>220</v>
      </c>
      <c r="TB114" s="5" t="s">
        <v>220</v>
      </c>
      <c r="TC114" s="5" t="s">
        <v>220</v>
      </c>
      <c r="TD114" s="5" t="s">
        <v>220</v>
      </c>
      <c r="TE114" s="5" t="s">
        <v>220</v>
      </c>
      <c r="TF114" s="5" t="s">
        <v>220</v>
      </c>
      <c r="TG114" s="5" t="s">
        <v>220</v>
      </c>
      <c r="TH114" s="5" t="s">
        <v>220</v>
      </c>
      <c r="TI114" s="5" t="s">
        <v>220</v>
      </c>
      <c r="TJ114" s="5" t="s">
        <v>220</v>
      </c>
      <c r="TK114" s="5" t="s">
        <v>220</v>
      </c>
      <c r="TL114" s="5" t="s">
        <v>220</v>
      </c>
      <c r="TM114" s="5" t="s">
        <v>220</v>
      </c>
      <c r="TN114" s="5" t="s">
        <v>220</v>
      </c>
      <c r="TO114" s="5" t="s">
        <v>220</v>
      </c>
      <c r="TP114" s="5" t="s">
        <v>220</v>
      </c>
      <c r="TQ114" s="5">
        <v>57</v>
      </c>
      <c r="TR114" s="5">
        <v>57</v>
      </c>
      <c r="TS114" s="5">
        <v>54</v>
      </c>
      <c r="TT114" s="5">
        <v>42</v>
      </c>
      <c r="TU114" s="5" t="s">
        <v>220</v>
      </c>
      <c r="TV114" s="5" t="s">
        <v>220</v>
      </c>
      <c r="TW114" s="5" t="s">
        <v>220</v>
      </c>
      <c r="TX114" s="5" t="s">
        <v>220</v>
      </c>
      <c r="TY114" s="5" t="s">
        <v>220</v>
      </c>
      <c r="TZ114" s="5" t="s">
        <v>220</v>
      </c>
      <c r="UA114" s="5" t="s">
        <v>220</v>
      </c>
      <c r="UB114" s="5" t="s">
        <v>220</v>
      </c>
      <c r="UC114" s="5" t="s">
        <v>220</v>
      </c>
      <c r="UD114" s="5" t="s">
        <v>220</v>
      </c>
      <c r="UE114" s="5" t="s">
        <v>220</v>
      </c>
      <c r="UF114" s="5" t="s">
        <v>220</v>
      </c>
      <c r="UG114" s="5" t="s">
        <v>220</v>
      </c>
      <c r="UH114" s="5" t="s">
        <v>220</v>
      </c>
      <c r="UI114" s="5" t="s">
        <v>220</v>
      </c>
      <c r="UJ114" s="5" t="s">
        <v>220</v>
      </c>
      <c r="UK114" s="5" t="s">
        <v>220</v>
      </c>
      <c r="UL114" s="5" t="s">
        <v>220</v>
      </c>
      <c r="UM114" s="5" t="s">
        <v>220</v>
      </c>
      <c r="UN114" s="5" t="s">
        <v>220</v>
      </c>
      <c r="UO114" s="5" t="s">
        <v>220</v>
      </c>
      <c r="UP114" s="5" t="s">
        <v>220</v>
      </c>
      <c r="UQ114" s="5" t="s">
        <v>220</v>
      </c>
      <c r="UR114" s="5" t="s">
        <v>220</v>
      </c>
      <c r="US114" s="5" t="s">
        <v>220</v>
      </c>
      <c r="UT114" s="5" t="s">
        <v>220</v>
      </c>
      <c r="UU114" s="5" t="s">
        <v>220</v>
      </c>
      <c r="UV114" s="5" t="s">
        <v>220</v>
      </c>
      <c r="UW114" s="5">
        <v>0</v>
      </c>
      <c r="UX114" s="5">
        <v>0</v>
      </c>
      <c r="UY114" s="5">
        <v>0</v>
      </c>
      <c r="UZ114" s="5">
        <v>0</v>
      </c>
      <c r="VA114" s="5" t="s">
        <v>220</v>
      </c>
      <c r="VB114" s="5" t="s">
        <v>220</v>
      </c>
      <c r="VC114" s="5" t="s">
        <v>220</v>
      </c>
      <c r="VD114" s="5" t="s">
        <v>220</v>
      </c>
      <c r="VE114" s="5" t="s">
        <v>220</v>
      </c>
      <c r="VF114" s="5" t="s">
        <v>220</v>
      </c>
      <c r="VG114" s="5" t="s">
        <v>220</v>
      </c>
      <c r="VH114" s="5" t="s">
        <v>220</v>
      </c>
      <c r="VI114" s="5" t="s">
        <v>220</v>
      </c>
      <c r="VJ114" s="5" t="s">
        <v>220</v>
      </c>
      <c r="VK114" s="5" t="s">
        <v>220</v>
      </c>
      <c r="VL114" s="5" t="s">
        <v>220</v>
      </c>
      <c r="VM114" s="5" t="s">
        <v>220</v>
      </c>
      <c r="VN114" s="5" t="s">
        <v>220</v>
      </c>
      <c r="VO114" s="5" t="s">
        <v>220</v>
      </c>
      <c r="VP114" s="5" t="s">
        <v>220</v>
      </c>
      <c r="VQ114" s="5" t="s">
        <v>220</v>
      </c>
      <c r="VR114" s="5" t="s">
        <v>220</v>
      </c>
      <c r="VS114" s="5" t="s">
        <v>220</v>
      </c>
      <c r="VT114" s="5" t="s">
        <v>220</v>
      </c>
      <c r="VU114" s="5" t="s">
        <v>220</v>
      </c>
      <c r="VV114" s="5" t="s">
        <v>220</v>
      </c>
      <c r="VW114" s="5" t="s">
        <v>220</v>
      </c>
      <c r="VX114" s="5" t="s">
        <v>220</v>
      </c>
      <c r="VY114" s="5" t="s">
        <v>220</v>
      </c>
      <c r="VZ114" s="5" t="s">
        <v>220</v>
      </c>
      <c r="WA114" s="5" t="s">
        <v>220</v>
      </c>
      <c r="WB114" s="5" t="s">
        <v>220</v>
      </c>
      <c r="WC114" s="5">
        <v>4539</v>
      </c>
      <c r="WD114" s="5">
        <v>4172</v>
      </c>
      <c r="WE114" s="5">
        <v>4656</v>
      </c>
      <c r="WF114" s="5">
        <v>4791</v>
      </c>
      <c r="WG114" s="5" t="s">
        <v>220</v>
      </c>
      <c r="WH114" s="5" t="s">
        <v>220</v>
      </c>
      <c r="WI114" s="5" t="s">
        <v>220</v>
      </c>
      <c r="WJ114" s="5" t="s">
        <v>220</v>
      </c>
      <c r="WK114" s="5" t="s">
        <v>220</v>
      </c>
      <c r="WL114" s="5" t="s">
        <v>220</v>
      </c>
      <c r="WM114" s="5" t="s">
        <v>220</v>
      </c>
      <c r="WN114" s="5" t="s">
        <v>220</v>
      </c>
      <c r="WO114" s="5" t="s">
        <v>220</v>
      </c>
      <c r="WP114" s="5" t="s">
        <v>220</v>
      </c>
      <c r="WQ114" s="5" t="s">
        <v>220</v>
      </c>
      <c r="WR114" s="5" t="s">
        <v>220</v>
      </c>
      <c r="WS114" s="5" t="s">
        <v>220</v>
      </c>
      <c r="WT114" s="5" t="s">
        <v>220</v>
      </c>
      <c r="WU114" s="5" t="s">
        <v>220</v>
      </c>
      <c r="WV114" s="5" t="s">
        <v>220</v>
      </c>
      <c r="WW114" s="5" t="s">
        <v>220</v>
      </c>
      <c r="WX114" s="5" t="s">
        <v>220</v>
      </c>
      <c r="WY114" s="5" t="s">
        <v>220</v>
      </c>
      <c r="WZ114" s="5" t="s">
        <v>220</v>
      </c>
      <c r="XA114" s="5" t="s">
        <v>220</v>
      </c>
      <c r="XB114" s="5" t="s">
        <v>220</v>
      </c>
      <c r="XC114" s="5" t="s">
        <v>220</v>
      </c>
      <c r="XD114" s="5" t="s">
        <v>220</v>
      </c>
      <c r="XE114" s="5" t="s">
        <v>220</v>
      </c>
      <c r="XF114" s="5" t="s">
        <v>220</v>
      </c>
      <c r="XG114" s="5" t="s">
        <v>220</v>
      </c>
      <c r="XH114" s="5" t="s">
        <v>220</v>
      </c>
      <c r="XI114" s="5">
        <v>143</v>
      </c>
      <c r="XJ114" s="5">
        <v>131</v>
      </c>
      <c r="XK114" s="5">
        <v>137</v>
      </c>
      <c r="XL114" s="5">
        <v>118</v>
      </c>
      <c r="XM114" s="5" t="s">
        <v>220</v>
      </c>
      <c r="XN114" s="5" t="s">
        <v>220</v>
      </c>
      <c r="XO114" s="5" t="s">
        <v>220</v>
      </c>
      <c r="XP114" s="5" t="s">
        <v>220</v>
      </c>
      <c r="XQ114" s="5" t="s">
        <v>220</v>
      </c>
      <c r="XR114" s="5" t="s">
        <v>220</v>
      </c>
      <c r="XS114" s="2">
        <v>13204</v>
      </c>
      <c r="XT114" s="3" t="s">
        <v>220</v>
      </c>
      <c r="XU114" s="3" t="s">
        <v>220</v>
      </c>
      <c r="XV114" s="3" t="s">
        <v>220</v>
      </c>
      <c r="XW114" s="3" t="s">
        <v>220</v>
      </c>
      <c r="XX114" s="3" t="s">
        <v>220</v>
      </c>
      <c r="XY114" s="3" t="s">
        <v>220</v>
      </c>
      <c r="XZ114" s="3"/>
    </row>
    <row r="115" spans="1:650" x14ac:dyDescent="0.3">
      <c r="A115" s="1" t="s">
        <v>113</v>
      </c>
      <c r="B115" s="2">
        <v>4061671</v>
      </c>
      <c r="C115" s="5" t="s">
        <v>220</v>
      </c>
      <c r="D115" s="5">
        <v>0</v>
      </c>
      <c r="E115" s="5">
        <v>0</v>
      </c>
      <c r="F115" s="5">
        <v>0</v>
      </c>
      <c r="G115" s="5">
        <v>0</v>
      </c>
      <c r="H115" s="5">
        <v>0</v>
      </c>
      <c r="I115" s="5">
        <v>0</v>
      </c>
      <c r="J115" s="5">
        <v>0</v>
      </c>
      <c r="K115" s="5">
        <v>0</v>
      </c>
      <c r="L115" s="5">
        <v>0</v>
      </c>
      <c r="M115" s="5">
        <v>0</v>
      </c>
      <c r="N115" s="5">
        <v>0</v>
      </c>
      <c r="O115" s="5">
        <v>0</v>
      </c>
      <c r="P115" s="5">
        <v>0</v>
      </c>
      <c r="Q115" s="5">
        <v>0</v>
      </c>
      <c r="R115" s="5">
        <v>0</v>
      </c>
      <c r="S115" s="5">
        <v>0</v>
      </c>
      <c r="T115" s="5">
        <v>0</v>
      </c>
      <c r="U115" s="5" t="s">
        <v>220</v>
      </c>
      <c r="V115" s="5" t="s">
        <v>220</v>
      </c>
      <c r="W115" s="5" t="s">
        <v>220</v>
      </c>
      <c r="X115" s="5" t="s">
        <v>220</v>
      </c>
      <c r="Y115" s="5" t="s">
        <v>220</v>
      </c>
      <c r="Z115" s="5" t="s">
        <v>220</v>
      </c>
      <c r="AA115" s="5" t="s">
        <v>220</v>
      </c>
      <c r="AB115" s="5" t="s">
        <v>220</v>
      </c>
      <c r="AC115" s="5" t="s">
        <v>220</v>
      </c>
      <c r="AD115" s="5" t="s">
        <v>220</v>
      </c>
      <c r="AE115" s="5" t="s">
        <v>220</v>
      </c>
      <c r="AF115" s="5" t="s">
        <v>220</v>
      </c>
      <c r="AG115" s="5" t="s">
        <v>220</v>
      </c>
      <c r="AH115" s="5" t="s">
        <v>220</v>
      </c>
      <c r="AI115" s="5" t="s">
        <v>220</v>
      </c>
      <c r="AJ115" s="5">
        <v>0</v>
      </c>
      <c r="AK115" s="5">
        <v>0</v>
      </c>
      <c r="AL115" s="5">
        <v>0</v>
      </c>
      <c r="AM115" s="5">
        <v>0</v>
      </c>
      <c r="AN115" s="5">
        <v>0</v>
      </c>
      <c r="AO115" s="5">
        <v>0</v>
      </c>
      <c r="AP115" s="5">
        <v>0</v>
      </c>
      <c r="AQ115" s="5">
        <v>0</v>
      </c>
      <c r="AR115" s="5">
        <v>0</v>
      </c>
      <c r="AS115" s="5">
        <v>0</v>
      </c>
      <c r="AT115" s="5">
        <v>0</v>
      </c>
      <c r="AU115" s="5">
        <v>0</v>
      </c>
      <c r="AV115" s="5">
        <v>0</v>
      </c>
      <c r="AW115" s="5">
        <v>0</v>
      </c>
      <c r="AX115" s="5">
        <v>0</v>
      </c>
      <c r="AY115" s="5">
        <v>0</v>
      </c>
      <c r="AZ115" s="5">
        <v>0</v>
      </c>
      <c r="BA115" s="5" t="s">
        <v>220</v>
      </c>
      <c r="BB115" s="5" t="s">
        <v>220</v>
      </c>
      <c r="BC115" s="5" t="s">
        <v>220</v>
      </c>
      <c r="BD115" s="5" t="s">
        <v>220</v>
      </c>
      <c r="BE115" s="5" t="s">
        <v>220</v>
      </c>
      <c r="BF115" s="5" t="s">
        <v>220</v>
      </c>
      <c r="BG115" s="5" t="s">
        <v>220</v>
      </c>
      <c r="BH115" s="5" t="s">
        <v>220</v>
      </c>
      <c r="BI115" s="5" t="s">
        <v>220</v>
      </c>
      <c r="BJ115" s="5" t="s">
        <v>220</v>
      </c>
      <c r="BK115" s="5" t="s">
        <v>220</v>
      </c>
      <c r="BL115" s="5" t="s">
        <v>220</v>
      </c>
      <c r="BM115" s="5" t="s">
        <v>220</v>
      </c>
      <c r="BN115" s="5" t="s">
        <v>220</v>
      </c>
      <c r="BO115" s="5" t="s">
        <v>220</v>
      </c>
      <c r="BP115" s="5">
        <v>0</v>
      </c>
      <c r="BQ115" s="5">
        <v>0</v>
      </c>
      <c r="BR115" s="5">
        <v>0</v>
      </c>
      <c r="BS115" s="5">
        <v>0</v>
      </c>
      <c r="BT115" s="5">
        <v>0</v>
      </c>
      <c r="BU115" s="5">
        <v>0</v>
      </c>
      <c r="BV115" s="5">
        <v>0</v>
      </c>
      <c r="BW115" s="5">
        <v>0</v>
      </c>
      <c r="BX115" s="5">
        <v>0</v>
      </c>
      <c r="BY115" s="5">
        <v>0</v>
      </c>
      <c r="BZ115" s="5">
        <v>0</v>
      </c>
      <c r="CA115" s="5">
        <v>0</v>
      </c>
      <c r="CB115" s="5">
        <v>0</v>
      </c>
      <c r="CC115" s="5">
        <v>0</v>
      </c>
      <c r="CD115" s="5">
        <v>0</v>
      </c>
      <c r="CE115" s="5">
        <v>0</v>
      </c>
      <c r="CF115" s="5">
        <v>0</v>
      </c>
      <c r="CG115" s="5" t="s">
        <v>220</v>
      </c>
      <c r="CH115" s="5" t="s">
        <v>220</v>
      </c>
      <c r="CI115" s="5" t="s">
        <v>220</v>
      </c>
      <c r="CJ115" s="5" t="s">
        <v>220</v>
      </c>
      <c r="CK115" s="5" t="s">
        <v>220</v>
      </c>
      <c r="CL115" s="5" t="s">
        <v>220</v>
      </c>
      <c r="CM115" s="5" t="s">
        <v>220</v>
      </c>
      <c r="CN115" s="5" t="s">
        <v>220</v>
      </c>
      <c r="CO115" s="5" t="s">
        <v>220</v>
      </c>
      <c r="CP115" s="5" t="s">
        <v>220</v>
      </c>
      <c r="CQ115" s="5" t="s">
        <v>220</v>
      </c>
      <c r="CR115" s="5" t="s">
        <v>220</v>
      </c>
      <c r="CS115" s="5" t="s">
        <v>220</v>
      </c>
      <c r="CT115" s="5" t="s">
        <v>220</v>
      </c>
      <c r="CU115" s="5" t="s">
        <v>220</v>
      </c>
      <c r="CV115" s="5">
        <v>3122</v>
      </c>
      <c r="CW115" s="5">
        <v>2274</v>
      </c>
      <c r="CX115" s="5">
        <v>2705</v>
      </c>
      <c r="CY115" s="5">
        <v>4877</v>
      </c>
      <c r="CZ115" s="5">
        <v>3082</v>
      </c>
      <c r="DA115" s="5">
        <v>3587</v>
      </c>
      <c r="DB115" s="5">
        <v>2366</v>
      </c>
      <c r="DC115" s="5">
        <v>2125</v>
      </c>
      <c r="DD115" s="5">
        <v>1997</v>
      </c>
      <c r="DE115" s="5">
        <v>2627</v>
      </c>
      <c r="DF115" s="5">
        <v>2157</v>
      </c>
      <c r="DG115" s="5">
        <v>2127</v>
      </c>
      <c r="DH115" s="5">
        <v>42250</v>
      </c>
      <c r="DI115" s="5">
        <v>2517</v>
      </c>
      <c r="DJ115" s="5">
        <v>775</v>
      </c>
      <c r="DK115" s="5">
        <v>2127</v>
      </c>
      <c r="DL115" s="5">
        <v>1139</v>
      </c>
      <c r="DM115" s="5" t="s">
        <v>220</v>
      </c>
      <c r="DN115" s="5" t="s">
        <v>220</v>
      </c>
      <c r="DO115" s="5" t="s">
        <v>220</v>
      </c>
      <c r="DP115" s="5" t="s">
        <v>220</v>
      </c>
      <c r="DQ115" s="5" t="s">
        <v>220</v>
      </c>
      <c r="DR115" s="5" t="s">
        <v>220</v>
      </c>
      <c r="DS115" s="5" t="s">
        <v>220</v>
      </c>
      <c r="DT115" s="5" t="s">
        <v>220</v>
      </c>
      <c r="DU115" s="5" t="s">
        <v>220</v>
      </c>
      <c r="DV115" s="5" t="s">
        <v>220</v>
      </c>
      <c r="DW115" s="5" t="s">
        <v>220</v>
      </c>
      <c r="DX115" s="5" t="s">
        <v>220</v>
      </c>
      <c r="DY115" s="5" t="s">
        <v>220</v>
      </c>
      <c r="DZ115" s="5" t="s">
        <v>220</v>
      </c>
      <c r="EA115" s="5" t="s">
        <v>220</v>
      </c>
      <c r="EB115" s="5">
        <v>59</v>
      </c>
      <c r="EC115" s="5">
        <v>574</v>
      </c>
      <c r="ED115" s="5">
        <v>41</v>
      </c>
      <c r="EE115" s="5">
        <v>44</v>
      </c>
      <c r="EF115" s="5">
        <v>-531</v>
      </c>
      <c r="EG115" s="5">
        <v>548</v>
      </c>
      <c r="EH115" s="5">
        <v>11</v>
      </c>
      <c r="EI115" s="5">
        <v>0</v>
      </c>
      <c r="EJ115" s="5">
        <v>0</v>
      </c>
      <c r="EK115" s="5">
        <v>0</v>
      </c>
      <c r="EL115" s="5">
        <v>34</v>
      </c>
      <c r="EM115" s="5">
        <v>44</v>
      </c>
      <c r="EN115" s="5">
        <v>3317</v>
      </c>
      <c r="EO115" s="5">
        <v>24</v>
      </c>
      <c r="EP115" s="5">
        <v>0</v>
      </c>
      <c r="EQ115" s="5">
        <v>56</v>
      </c>
      <c r="ER115" s="5">
        <v>388</v>
      </c>
      <c r="ES115" s="5" t="s">
        <v>220</v>
      </c>
      <c r="ET115" s="5" t="s">
        <v>220</v>
      </c>
      <c r="EU115" s="5" t="s">
        <v>220</v>
      </c>
      <c r="EV115" s="5" t="s">
        <v>220</v>
      </c>
      <c r="EW115" s="5" t="s">
        <v>220</v>
      </c>
      <c r="EX115" s="5" t="s">
        <v>220</v>
      </c>
      <c r="EY115" s="5" t="s">
        <v>220</v>
      </c>
      <c r="EZ115" s="5" t="s">
        <v>220</v>
      </c>
      <c r="FA115" s="5" t="s">
        <v>220</v>
      </c>
      <c r="FB115" s="5" t="s">
        <v>220</v>
      </c>
      <c r="FC115" s="5" t="s">
        <v>220</v>
      </c>
      <c r="FD115" s="5" t="s">
        <v>220</v>
      </c>
      <c r="FE115" s="5" t="s">
        <v>220</v>
      </c>
      <c r="FF115" s="5" t="s">
        <v>220</v>
      </c>
      <c r="FG115" s="5" t="s">
        <v>220</v>
      </c>
      <c r="FH115" s="5">
        <v>0</v>
      </c>
      <c r="FI115" s="5">
        <v>0</v>
      </c>
      <c r="FJ115" s="5">
        <v>0</v>
      </c>
      <c r="FK115" s="5">
        <v>0</v>
      </c>
      <c r="FL115" s="5">
        <v>0</v>
      </c>
      <c r="FM115" s="5">
        <v>0</v>
      </c>
      <c r="FN115" s="5">
        <v>0</v>
      </c>
      <c r="FO115" s="5">
        <v>0</v>
      </c>
      <c r="FP115" s="5">
        <v>0</v>
      </c>
      <c r="FQ115" s="5">
        <v>0</v>
      </c>
      <c r="FR115" s="5">
        <v>0</v>
      </c>
      <c r="FS115" s="5">
        <v>0</v>
      </c>
      <c r="FT115" s="5">
        <v>0</v>
      </c>
      <c r="FU115" s="5" t="s">
        <v>220</v>
      </c>
      <c r="FV115" s="5" t="s">
        <v>220</v>
      </c>
      <c r="FW115" s="5" t="s">
        <v>220</v>
      </c>
      <c r="FX115" s="5" t="s">
        <v>220</v>
      </c>
      <c r="FY115" s="5" t="s">
        <v>220</v>
      </c>
      <c r="FZ115" s="5" t="s">
        <v>220</v>
      </c>
      <c r="GA115" s="5" t="s">
        <v>220</v>
      </c>
      <c r="GB115" s="5" t="s">
        <v>220</v>
      </c>
      <c r="GC115" s="5" t="s">
        <v>220</v>
      </c>
      <c r="GD115" s="5" t="s">
        <v>220</v>
      </c>
      <c r="GE115" s="5" t="s">
        <v>220</v>
      </c>
      <c r="GF115" s="5" t="s">
        <v>220</v>
      </c>
      <c r="GG115" s="5" t="s">
        <v>220</v>
      </c>
      <c r="GH115" s="5" t="s">
        <v>220</v>
      </c>
      <c r="GI115" s="5" t="s">
        <v>220</v>
      </c>
      <c r="GJ115" s="5" t="s">
        <v>220</v>
      </c>
      <c r="GK115" s="5" t="s">
        <v>220</v>
      </c>
      <c r="GL115" s="5" t="s">
        <v>220</v>
      </c>
      <c r="GM115" s="5" t="s">
        <v>220</v>
      </c>
      <c r="GN115" s="5">
        <v>3181</v>
      </c>
      <c r="GO115" s="5">
        <v>2847</v>
      </c>
      <c r="GP115" s="5">
        <v>2745</v>
      </c>
      <c r="GQ115" s="5">
        <v>4921</v>
      </c>
      <c r="GR115" s="5">
        <v>2551</v>
      </c>
      <c r="GS115" s="5">
        <v>4134</v>
      </c>
      <c r="GT115" s="5">
        <v>2376</v>
      </c>
      <c r="GU115" s="5">
        <v>2125</v>
      </c>
      <c r="GV115" s="5">
        <v>1997</v>
      </c>
      <c r="GW115" s="5">
        <v>2627</v>
      </c>
      <c r="GX115" s="5">
        <v>2191</v>
      </c>
      <c r="GY115" s="5">
        <v>2171</v>
      </c>
      <c r="GZ115" s="5">
        <v>45567</v>
      </c>
      <c r="HA115" s="5">
        <v>2540</v>
      </c>
      <c r="HB115" s="5">
        <v>775</v>
      </c>
      <c r="HC115" s="5">
        <v>2183</v>
      </c>
      <c r="HD115" s="5">
        <v>1527</v>
      </c>
      <c r="HE115" s="5" t="s">
        <v>220</v>
      </c>
      <c r="HF115" s="5" t="s">
        <v>220</v>
      </c>
      <c r="HG115" s="5" t="s">
        <v>220</v>
      </c>
      <c r="HH115" s="5" t="s">
        <v>220</v>
      </c>
      <c r="HI115" s="5" t="s">
        <v>220</v>
      </c>
      <c r="HJ115" s="5" t="s">
        <v>220</v>
      </c>
      <c r="HK115" s="5" t="s">
        <v>220</v>
      </c>
      <c r="HL115" s="5" t="s">
        <v>220</v>
      </c>
      <c r="HM115" s="5" t="s">
        <v>220</v>
      </c>
      <c r="HN115" s="5" t="s">
        <v>220</v>
      </c>
      <c r="HO115" s="5" t="s">
        <v>220</v>
      </c>
      <c r="HP115" s="5" t="s">
        <v>220</v>
      </c>
      <c r="HQ115" s="5" t="s">
        <v>220</v>
      </c>
      <c r="HR115" s="5" t="s">
        <v>220</v>
      </c>
      <c r="HS115" s="5" t="s">
        <v>220</v>
      </c>
      <c r="HT115" s="5">
        <v>1104</v>
      </c>
      <c r="HU115" s="5">
        <v>2570</v>
      </c>
      <c r="HV115" s="5">
        <v>9027</v>
      </c>
      <c r="HW115" s="5">
        <v>12513</v>
      </c>
      <c r="HX115" s="5">
        <v>11701</v>
      </c>
      <c r="HY115" s="5">
        <v>9101</v>
      </c>
      <c r="HZ115" s="5">
        <v>8022</v>
      </c>
      <c r="IA115" s="5">
        <v>8775</v>
      </c>
      <c r="IB115" s="5">
        <v>10198</v>
      </c>
      <c r="IC115" s="5">
        <v>13038</v>
      </c>
      <c r="ID115" s="5">
        <v>15695</v>
      </c>
      <c r="IE115" s="5">
        <v>14594</v>
      </c>
      <c r="IF115" s="5">
        <v>14367</v>
      </c>
      <c r="IG115" s="5">
        <v>11422</v>
      </c>
      <c r="IH115" s="5">
        <v>9353</v>
      </c>
      <c r="II115" s="5">
        <v>9306</v>
      </c>
      <c r="IJ115" s="5">
        <v>7282</v>
      </c>
      <c r="IK115" s="5" t="s">
        <v>220</v>
      </c>
      <c r="IL115" s="5" t="s">
        <v>220</v>
      </c>
      <c r="IM115" s="5" t="s">
        <v>220</v>
      </c>
      <c r="IN115" s="5" t="s">
        <v>220</v>
      </c>
      <c r="IO115" s="5" t="s">
        <v>220</v>
      </c>
      <c r="IP115" s="5" t="s">
        <v>220</v>
      </c>
      <c r="IQ115" s="5" t="s">
        <v>220</v>
      </c>
      <c r="IR115" s="5" t="s">
        <v>220</v>
      </c>
      <c r="IS115" s="5" t="s">
        <v>220</v>
      </c>
      <c r="IT115" s="5" t="s">
        <v>220</v>
      </c>
      <c r="IU115" s="5" t="s">
        <v>220</v>
      </c>
      <c r="IV115" s="5" t="s">
        <v>220</v>
      </c>
      <c r="IW115" s="5" t="s">
        <v>220</v>
      </c>
      <c r="IX115" s="5" t="s">
        <v>220</v>
      </c>
      <c r="IY115" s="5" t="s">
        <v>220</v>
      </c>
      <c r="IZ115" s="5">
        <v>0</v>
      </c>
      <c r="JA115" s="5">
        <v>0</v>
      </c>
      <c r="JB115" s="5">
        <v>2</v>
      </c>
      <c r="JC115" s="5">
        <v>0</v>
      </c>
      <c r="JD115" s="5">
        <v>0</v>
      </c>
      <c r="JE115" s="5">
        <v>0</v>
      </c>
      <c r="JF115" s="5">
        <v>1</v>
      </c>
      <c r="JG115" s="5">
        <v>47</v>
      </c>
      <c r="JH115" s="5">
        <v>1</v>
      </c>
      <c r="JI115" s="5">
        <v>0</v>
      </c>
      <c r="JJ115" s="5">
        <v>0</v>
      </c>
      <c r="JK115" s="5">
        <v>0</v>
      </c>
      <c r="JL115" s="5">
        <v>0</v>
      </c>
      <c r="JM115" s="5">
        <v>0</v>
      </c>
      <c r="JN115" s="5">
        <v>0</v>
      </c>
      <c r="JO115" s="5">
        <v>0</v>
      </c>
      <c r="JP115" s="5">
        <v>0</v>
      </c>
      <c r="JQ115" s="5" t="s">
        <v>220</v>
      </c>
      <c r="JR115" s="5" t="s">
        <v>220</v>
      </c>
      <c r="JS115" s="5" t="s">
        <v>220</v>
      </c>
      <c r="JT115" s="5" t="s">
        <v>220</v>
      </c>
      <c r="JU115" s="5" t="s">
        <v>220</v>
      </c>
      <c r="JV115" s="5" t="s">
        <v>220</v>
      </c>
      <c r="JW115" s="5" t="s">
        <v>220</v>
      </c>
      <c r="JX115" s="5" t="s">
        <v>220</v>
      </c>
      <c r="JY115" s="5" t="s">
        <v>220</v>
      </c>
      <c r="JZ115" s="5" t="s">
        <v>220</v>
      </c>
      <c r="KA115" s="5" t="s">
        <v>220</v>
      </c>
      <c r="KB115" s="5" t="s">
        <v>220</v>
      </c>
      <c r="KC115" s="5" t="s">
        <v>220</v>
      </c>
      <c r="KD115" s="5" t="s">
        <v>220</v>
      </c>
      <c r="KE115" s="5" t="s">
        <v>220</v>
      </c>
      <c r="KF115" s="5">
        <v>3420</v>
      </c>
      <c r="KG115" s="5">
        <v>3145</v>
      </c>
      <c r="KH115" s="5">
        <v>3025</v>
      </c>
      <c r="KI115" s="5">
        <v>2733</v>
      </c>
      <c r="KJ115" s="5">
        <v>2409</v>
      </c>
      <c r="KK115" s="5">
        <v>2265</v>
      </c>
      <c r="KL115" s="5">
        <v>1901</v>
      </c>
      <c r="KM115" s="5">
        <v>1683</v>
      </c>
      <c r="KN115" s="5">
        <v>1686</v>
      </c>
      <c r="KO115" s="5">
        <v>1233</v>
      </c>
      <c r="KP115" s="5">
        <v>899</v>
      </c>
      <c r="KQ115" s="5">
        <v>764</v>
      </c>
      <c r="KR115" s="5">
        <v>550</v>
      </c>
      <c r="KS115" s="5">
        <v>-999</v>
      </c>
      <c r="KT115" s="5">
        <v>434</v>
      </c>
      <c r="KU115" s="5">
        <v>489</v>
      </c>
      <c r="KV115" s="5">
        <v>666</v>
      </c>
      <c r="KW115" s="5" t="s">
        <v>220</v>
      </c>
      <c r="KX115" s="5" t="s">
        <v>220</v>
      </c>
      <c r="KY115" s="5" t="s">
        <v>220</v>
      </c>
      <c r="KZ115" s="5" t="s">
        <v>220</v>
      </c>
      <c r="LA115" s="5" t="s">
        <v>220</v>
      </c>
      <c r="LB115" s="5" t="s">
        <v>220</v>
      </c>
      <c r="LC115" s="5" t="s">
        <v>220</v>
      </c>
      <c r="LD115" s="5" t="s">
        <v>220</v>
      </c>
      <c r="LE115" s="5" t="s">
        <v>220</v>
      </c>
      <c r="LF115" s="5" t="s">
        <v>220</v>
      </c>
      <c r="LG115" s="5" t="s">
        <v>220</v>
      </c>
      <c r="LH115" s="5" t="s">
        <v>220</v>
      </c>
      <c r="LI115" s="5" t="s">
        <v>220</v>
      </c>
      <c r="LJ115" s="5" t="s">
        <v>220</v>
      </c>
      <c r="LK115" s="5" t="s">
        <v>220</v>
      </c>
      <c r="LL115" s="5">
        <v>0</v>
      </c>
      <c r="LM115" s="5">
        <v>0</v>
      </c>
      <c r="LN115" s="5">
        <v>0</v>
      </c>
      <c r="LO115" s="5">
        <v>0</v>
      </c>
      <c r="LP115" s="5">
        <v>0</v>
      </c>
      <c r="LQ115" s="5">
        <v>0</v>
      </c>
      <c r="LR115" s="5">
        <v>1</v>
      </c>
      <c r="LS115" s="5">
        <v>11</v>
      </c>
      <c r="LT115" s="5">
        <v>3</v>
      </c>
      <c r="LU115" s="5">
        <v>42</v>
      </c>
      <c r="LV115" s="5">
        <v>-2</v>
      </c>
      <c r="LW115" s="5">
        <v>6</v>
      </c>
      <c r="LX115" s="5">
        <v>-10</v>
      </c>
      <c r="LY115" s="5">
        <v>3</v>
      </c>
      <c r="LZ115" s="5">
        <v>0</v>
      </c>
      <c r="MA115" s="5">
        <v>5</v>
      </c>
      <c r="MB115" s="5">
        <v>2</v>
      </c>
      <c r="MC115" s="5" t="s">
        <v>220</v>
      </c>
      <c r="MD115" s="5" t="s">
        <v>220</v>
      </c>
      <c r="ME115" s="5" t="s">
        <v>220</v>
      </c>
      <c r="MF115" s="5" t="s">
        <v>220</v>
      </c>
      <c r="MG115" s="5" t="s">
        <v>220</v>
      </c>
      <c r="MH115" s="5" t="s">
        <v>220</v>
      </c>
      <c r="MI115" s="5" t="s">
        <v>220</v>
      </c>
      <c r="MJ115" s="5" t="s">
        <v>220</v>
      </c>
      <c r="MK115" s="5" t="s">
        <v>220</v>
      </c>
      <c r="ML115" s="5" t="s">
        <v>220</v>
      </c>
      <c r="MM115" s="5" t="s">
        <v>220</v>
      </c>
      <c r="MN115" s="5" t="s">
        <v>220</v>
      </c>
      <c r="MO115" s="5" t="s">
        <v>220</v>
      </c>
      <c r="MP115" s="5" t="s">
        <v>220</v>
      </c>
      <c r="MQ115" s="5" t="s">
        <v>220</v>
      </c>
      <c r="MR115" s="5">
        <v>0</v>
      </c>
      <c r="MS115" s="5">
        <v>0</v>
      </c>
      <c r="MT115" s="5">
        <v>0</v>
      </c>
      <c r="MU115" s="5">
        <v>0</v>
      </c>
      <c r="MV115" s="5">
        <v>0</v>
      </c>
      <c r="MW115" s="5">
        <v>0</v>
      </c>
      <c r="MX115" s="5">
        <v>0</v>
      </c>
      <c r="MY115" s="5">
        <v>0</v>
      </c>
      <c r="MZ115" s="5">
        <v>0</v>
      </c>
      <c r="NA115" s="5">
        <v>0</v>
      </c>
      <c r="NB115" s="5">
        <v>0</v>
      </c>
      <c r="NC115" s="5">
        <v>0</v>
      </c>
      <c r="ND115" s="5">
        <v>0</v>
      </c>
      <c r="NE115" s="5" t="s">
        <v>220</v>
      </c>
      <c r="NF115" s="5" t="s">
        <v>220</v>
      </c>
      <c r="NG115" s="5" t="s">
        <v>220</v>
      </c>
      <c r="NH115" s="5" t="s">
        <v>220</v>
      </c>
      <c r="NI115" s="5" t="s">
        <v>220</v>
      </c>
      <c r="NJ115" s="5" t="s">
        <v>220</v>
      </c>
      <c r="NK115" s="5" t="s">
        <v>220</v>
      </c>
      <c r="NL115" s="5" t="s">
        <v>220</v>
      </c>
      <c r="NM115" s="5" t="s">
        <v>220</v>
      </c>
      <c r="NN115" s="5" t="s">
        <v>220</v>
      </c>
      <c r="NO115" s="5" t="s">
        <v>220</v>
      </c>
      <c r="NP115" s="5" t="s">
        <v>220</v>
      </c>
      <c r="NQ115" s="5" t="s">
        <v>220</v>
      </c>
      <c r="NR115" s="5" t="s">
        <v>220</v>
      </c>
      <c r="NS115" s="5" t="s">
        <v>220</v>
      </c>
      <c r="NT115" s="5" t="s">
        <v>220</v>
      </c>
      <c r="NU115" s="5" t="s">
        <v>220</v>
      </c>
      <c r="NV115" s="5" t="s">
        <v>220</v>
      </c>
      <c r="NW115" s="5" t="s">
        <v>220</v>
      </c>
      <c r="NX115" s="5">
        <v>0</v>
      </c>
      <c r="NY115" s="5">
        <v>0</v>
      </c>
      <c r="NZ115" s="5">
        <v>0</v>
      </c>
      <c r="OA115" s="5">
        <v>0</v>
      </c>
      <c r="OB115" s="5">
        <v>0</v>
      </c>
      <c r="OC115" s="5">
        <v>0</v>
      </c>
      <c r="OD115" s="5">
        <v>0</v>
      </c>
      <c r="OE115" s="5">
        <v>0</v>
      </c>
      <c r="OF115" s="5">
        <v>0</v>
      </c>
      <c r="OG115" s="5">
        <v>0</v>
      </c>
      <c r="OH115" s="5">
        <v>0</v>
      </c>
      <c r="OI115" s="5">
        <v>0</v>
      </c>
      <c r="OJ115" s="5">
        <v>0</v>
      </c>
      <c r="OK115" s="5" t="s">
        <v>220</v>
      </c>
      <c r="OL115" s="5" t="s">
        <v>220</v>
      </c>
      <c r="OM115" s="5" t="s">
        <v>220</v>
      </c>
      <c r="ON115" s="5" t="s">
        <v>220</v>
      </c>
      <c r="OO115" s="5" t="s">
        <v>220</v>
      </c>
      <c r="OP115" s="5" t="s">
        <v>220</v>
      </c>
      <c r="OQ115" s="5" t="s">
        <v>220</v>
      </c>
      <c r="OR115" s="5" t="s">
        <v>220</v>
      </c>
      <c r="OS115" s="5" t="s">
        <v>220</v>
      </c>
      <c r="OT115" s="5" t="s">
        <v>220</v>
      </c>
      <c r="OU115" s="5" t="s">
        <v>220</v>
      </c>
      <c r="OV115" s="5" t="s">
        <v>220</v>
      </c>
      <c r="OW115" s="5" t="s">
        <v>220</v>
      </c>
      <c r="OX115" s="5" t="s">
        <v>220</v>
      </c>
      <c r="OY115" s="5" t="s">
        <v>220</v>
      </c>
      <c r="OZ115" s="5" t="s">
        <v>220</v>
      </c>
      <c r="PA115" s="5" t="s">
        <v>220</v>
      </c>
      <c r="PB115" s="5" t="s">
        <v>220</v>
      </c>
      <c r="PC115" s="5" t="s">
        <v>220</v>
      </c>
      <c r="PD115" s="5">
        <v>705</v>
      </c>
      <c r="PE115" s="5">
        <v>698</v>
      </c>
      <c r="PF115" s="5">
        <v>837</v>
      </c>
      <c r="PG115" s="5">
        <v>751</v>
      </c>
      <c r="PH115" s="5">
        <v>724</v>
      </c>
      <c r="PI115" s="5">
        <v>993</v>
      </c>
      <c r="PJ115" s="5">
        <v>756</v>
      </c>
      <c r="PK115" s="5">
        <v>1062</v>
      </c>
      <c r="PL115" s="5">
        <v>959</v>
      </c>
      <c r="PM115" s="5">
        <v>1009</v>
      </c>
      <c r="PN115" s="5">
        <v>979</v>
      </c>
      <c r="PO115" s="5">
        <v>944</v>
      </c>
      <c r="PP115" s="5">
        <v>1150</v>
      </c>
      <c r="PQ115" s="5">
        <v>1312</v>
      </c>
      <c r="PR115" s="5">
        <v>799</v>
      </c>
      <c r="PS115" s="5">
        <v>833</v>
      </c>
      <c r="PT115" s="5">
        <v>621</v>
      </c>
      <c r="PU115" s="5" t="s">
        <v>220</v>
      </c>
      <c r="PV115" s="5" t="s">
        <v>220</v>
      </c>
      <c r="PW115" s="5" t="s">
        <v>220</v>
      </c>
      <c r="PX115" s="5" t="s">
        <v>220</v>
      </c>
      <c r="PY115" s="5" t="s">
        <v>220</v>
      </c>
      <c r="PZ115" s="5" t="s">
        <v>220</v>
      </c>
      <c r="QA115" s="5" t="s">
        <v>220</v>
      </c>
      <c r="QB115" s="5" t="s">
        <v>220</v>
      </c>
      <c r="QC115" s="5" t="s">
        <v>220</v>
      </c>
      <c r="QD115" s="5" t="s">
        <v>220</v>
      </c>
      <c r="QE115" s="5" t="s">
        <v>220</v>
      </c>
      <c r="QF115" s="5" t="s">
        <v>220</v>
      </c>
      <c r="QG115" s="5" t="s">
        <v>220</v>
      </c>
      <c r="QH115" s="5" t="s">
        <v>220</v>
      </c>
      <c r="QI115" s="5" t="s">
        <v>220</v>
      </c>
      <c r="QJ115" s="5">
        <v>1093</v>
      </c>
      <c r="QK115" s="5">
        <v>1645</v>
      </c>
      <c r="QL115" s="5">
        <v>1553</v>
      </c>
      <c r="QM115" s="5">
        <v>3288</v>
      </c>
      <c r="QN115" s="5">
        <v>777</v>
      </c>
      <c r="QO115" s="5">
        <v>615</v>
      </c>
      <c r="QP115" s="5">
        <v>723</v>
      </c>
      <c r="QQ115" s="5">
        <v>699</v>
      </c>
      <c r="QR115" s="5">
        <v>641</v>
      </c>
      <c r="QS115" s="5">
        <v>226</v>
      </c>
      <c r="QT115" s="5">
        <v>588</v>
      </c>
      <c r="QU115" s="5">
        <v>28</v>
      </c>
      <c r="QV115" s="5">
        <v>560</v>
      </c>
      <c r="QW115" s="5">
        <v>694</v>
      </c>
      <c r="QX115" s="5">
        <v>391</v>
      </c>
      <c r="QY115" s="5">
        <v>563</v>
      </c>
      <c r="QZ115" s="5">
        <v>453</v>
      </c>
      <c r="RA115" s="5" t="s">
        <v>220</v>
      </c>
      <c r="RB115" s="5" t="s">
        <v>220</v>
      </c>
      <c r="RC115" s="5" t="s">
        <v>220</v>
      </c>
      <c r="RD115" s="5" t="s">
        <v>220</v>
      </c>
      <c r="RE115" s="5" t="s">
        <v>220</v>
      </c>
      <c r="RF115" s="5" t="s">
        <v>220</v>
      </c>
      <c r="RG115" s="5" t="s">
        <v>220</v>
      </c>
      <c r="RH115" s="5" t="s">
        <v>220</v>
      </c>
      <c r="RI115" s="5" t="s">
        <v>220</v>
      </c>
      <c r="RJ115" s="5" t="s">
        <v>220</v>
      </c>
      <c r="RK115" s="5" t="s">
        <v>220</v>
      </c>
      <c r="RL115" s="5" t="s">
        <v>220</v>
      </c>
      <c r="RM115" s="5" t="s">
        <v>220</v>
      </c>
      <c r="RN115" s="5" t="s">
        <v>220</v>
      </c>
      <c r="RO115" s="5" t="s">
        <v>220</v>
      </c>
      <c r="RP115" s="5">
        <v>168</v>
      </c>
      <c r="RQ115" s="5">
        <v>176</v>
      </c>
      <c r="RR115" s="5">
        <v>367</v>
      </c>
      <c r="RS115" s="5">
        <v>366</v>
      </c>
      <c r="RT115" s="5">
        <v>428</v>
      </c>
      <c r="RU115" s="5">
        <v>307</v>
      </c>
      <c r="RV115" s="5">
        <v>227</v>
      </c>
      <c r="RW115" s="5">
        <v>392</v>
      </c>
      <c r="RX115" s="5">
        <v>489</v>
      </c>
      <c r="RY115" s="5">
        <v>603</v>
      </c>
      <c r="RZ115" s="5">
        <v>472</v>
      </c>
      <c r="SA115" s="5">
        <v>455</v>
      </c>
      <c r="SB115" s="5">
        <v>283</v>
      </c>
      <c r="SC115" s="5">
        <v>298</v>
      </c>
      <c r="SD115" s="5">
        <v>259</v>
      </c>
      <c r="SE115" s="5">
        <v>338</v>
      </c>
      <c r="SF115" s="5">
        <v>720</v>
      </c>
      <c r="SG115" s="5" t="s">
        <v>220</v>
      </c>
      <c r="SH115" s="5" t="s">
        <v>220</v>
      </c>
      <c r="SI115" s="5" t="s">
        <v>220</v>
      </c>
      <c r="SJ115" s="5" t="s">
        <v>220</v>
      </c>
      <c r="SK115" s="5" t="s">
        <v>220</v>
      </c>
      <c r="SL115" s="5" t="s">
        <v>220</v>
      </c>
      <c r="SM115" s="5" t="s">
        <v>220</v>
      </c>
      <c r="SN115" s="5" t="s">
        <v>220</v>
      </c>
      <c r="SO115" s="5" t="s">
        <v>220</v>
      </c>
      <c r="SP115" s="5" t="s">
        <v>220</v>
      </c>
      <c r="SQ115" s="5" t="s">
        <v>220</v>
      </c>
      <c r="SR115" s="5" t="s">
        <v>220</v>
      </c>
      <c r="SS115" s="5" t="s">
        <v>220</v>
      </c>
      <c r="ST115" s="5" t="s">
        <v>220</v>
      </c>
      <c r="SU115" s="5" t="s">
        <v>220</v>
      </c>
      <c r="SV115" s="5">
        <v>2622</v>
      </c>
      <c r="SW115" s="5">
        <v>2373</v>
      </c>
      <c r="SX115" s="5">
        <v>2700</v>
      </c>
      <c r="SY115" s="5">
        <v>2371</v>
      </c>
      <c r="SZ115" s="5">
        <v>928</v>
      </c>
      <c r="TA115" s="5">
        <v>863</v>
      </c>
      <c r="TB115" s="5">
        <v>306</v>
      </c>
      <c r="TC115" s="5">
        <v>574</v>
      </c>
      <c r="TD115" s="5">
        <v>106</v>
      </c>
      <c r="TE115" s="5">
        <v>397</v>
      </c>
      <c r="TF115" s="5">
        <v>201</v>
      </c>
      <c r="TG115" s="5">
        <v>41</v>
      </c>
      <c r="TH115" s="5">
        <v>197</v>
      </c>
      <c r="TI115" s="5">
        <v>61</v>
      </c>
      <c r="TJ115" s="5">
        <v>33</v>
      </c>
      <c r="TK115" s="5">
        <v>200</v>
      </c>
      <c r="TL115" s="5">
        <v>50</v>
      </c>
      <c r="TM115" s="5" t="s">
        <v>220</v>
      </c>
      <c r="TN115" s="5" t="s">
        <v>220</v>
      </c>
      <c r="TO115" s="5" t="s">
        <v>220</v>
      </c>
      <c r="TP115" s="5" t="s">
        <v>220</v>
      </c>
      <c r="TQ115" s="5" t="s">
        <v>220</v>
      </c>
      <c r="TR115" s="5" t="s">
        <v>220</v>
      </c>
      <c r="TS115" s="5" t="s">
        <v>220</v>
      </c>
      <c r="TT115" s="5" t="s">
        <v>220</v>
      </c>
      <c r="TU115" s="5" t="s">
        <v>220</v>
      </c>
      <c r="TV115" s="5" t="s">
        <v>220</v>
      </c>
      <c r="TW115" s="5" t="s">
        <v>220</v>
      </c>
      <c r="TX115" s="5" t="s">
        <v>220</v>
      </c>
      <c r="TY115" s="5" t="s">
        <v>220</v>
      </c>
      <c r="TZ115" s="5" t="s">
        <v>220</v>
      </c>
      <c r="UA115" s="5" t="s">
        <v>220</v>
      </c>
      <c r="UB115" s="5">
        <v>18</v>
      </c>
      <c r="UC115" s="5">
        <v>59</v>
      </c>
      <c r="UD115" s="5">
        <v>25</v>
      </c>
      <c r="UE115" s="5">
        <v>15</v>
      </c>
      <c r="UF115" s="5">
        <v>44</v>
      </c>
      <c r="UG115" s="5">
        <v>36</v>
      </c>
      <c r="UH115" s="5">
        <v>29</v>
      </c>
      <c r="UI115" s="5">
        <v>21</v>
      </c>
      <c r="UJ115" s="5">
        <v>0</v>
      </c>
      <c r="UK115" s="5">
        <v>0</v>
      </c>
      <c r="UL115" s="5">
        <v>0</v>
      </c>
      <c r="UM115" s="5">
        <v>0</v>
      </c>
      <c r="UN115" s="5">
        <v>0</v>
      </c>
      <c r="UO115" s="5">
        <v>0</v>
      </c>
      <c r="UP115" s="5">
        <v>0</v>
      </c>
      <c r="UQ115" s="5">
        <v>3</v>
      </c>
      <c r="UR115" s="5">
        <v>2</v>
      </c>
      <c r="US115" s="5" t="s">
        <v>220</v>
      </c>
      <c r="UT115" s="5" t="s">
        <v>220</v>
      </c>
      <c r="UU115" s="5" t="s">
        <v>220</v>
      </c>
      <c r="UV115" s="5" t="s">
        <v>220</v>
      </c>
      <c r="UW115" s="5" t="s">
        <v>220</v>
      </c>
      <c r="UX115" s="5" t="s">
        <v>220</v>
      </c>
      <c r="UY115" s="5" t="s">
        <v>220</v>
      </c>
      <c r="UZ115" s="5" t="s">
        <v>220</v>
      </c>
      <c r="VA115" s="5" t="s">
        <v>220</v>
      </c>
      <c r="VB115" s="5" t="s">
        <v>220</v>
      </c>
      <c r="VC115" s="5" t="s">
        <v>220</v>
      </c>
      <c r="VD115" s="5" t="s">
        <v>220</v>
      </c>
      <c r="VE115" s="5" t="s">
        <v>220</v>
      </c>
      <c r="VF115" s="5" t="s">
        <v>220</v>
      </c>
      <c r="VG115" s="5" t="s">
        <v>220</v>
      </c>
      <c r="VH115" s="5">
        <v>2918</v>
      </c>
      <c r="VI115" s="5">
        <v>3376</v>
      </c>
      <c r="VJ115" s="5">
        <v>3409</v>
      </c>
      <c r="VK115" s="5">
        <v>3860</v>
      </c>
      <c r="VL115" s="5">
        <v>3277</v>
      </c>
      <c r="VM115" s="5">
        <v>3562</v>
      </c>
      <c r="VN115" s="5">
        <v>2408</v>
      </c>
      <c r="VO115" s="5">
        <v>2067</v>
      </c>
      <c r="VP115" s="5">
        <v>1896</v>
      </c>
      <c r="VQ115" s="5">
        <v>1705</v>
      </c>
      <c r="VR115" s="5">
        <v>1292</v>
      </c>
      <c r="VS115" s="5">
        <v>1465</v>
      </c>
      <c r="VT115" s="5">
        <v>1547</v>
      </c>
      <c r="VU115" s="5">
        <v>1645</v>
      </c>
      <c r="VV115" s="5">
        <v>1725</v>
      </c>
      <c r="VW115" s="5">
        <v>1992</v>
      </c>
      <c r="VX115" s="5">
        <v>1493</v>
      </c>
      <c r="VY115" s="5" t="s">
        <v>220</v>
      </c>
      <c r="VZ115" s="5" t="s">
        <v>220</v>
      </c>
      <c r="WA115" s="5" t="s">
        <v>220</v>
      </c>
      <c r="WB115" s="5" t="s">
        <v>220</v>
      </c>
      <c r="WC115" s="5" t="s">
        <v>220</v>
      </c>
      <c r="WD115" s="5" t="s">
        <v>220</v>
      </c>
      <c r="WE115" s="5" t="s">
        <v>220</v>
      </c>
      <c r="WF115" s="5" t="s">
        <v>220</v>
      </c>
      <c r="WG115" s="5" t="s">
        <v>220</v>
      </c>
      <c r="WH115" s="5" t="s">
        <v>220</v>
      </c>
      <c r="WI115" s="5" t="s">
        <v>220</v>
      </c>
      <c r="WJ115" s="5" t="s">
        <v>220</v>
      </c>
      <c r="WK115" s="5" t="s">
        <v>220</v>
      </c>
      <c r="WL115" s="5" t="s">
        <v>220</v>
      </c>
      <c r="WM115" s="5" t="s">
        <v>220</v>
      </c>
      <c r="WN115" s="5">
        <v>1</v>
      </c>
      <c r="WO115" s="5">
        <v>0</v>
      </c>
      <c r="WP115" s="5">
        <v>5</v>
      </c>
      <c r="WQ115" s="5">
        <v>5</v>
      </c>
      <c r="WR115" s="5">
        <v>11</v>
      </c>
      <c r="WS115" s="5">
        <v>0</v>
      </c>
      <c r="WT115" s="5">
        <v>6</v>
      </c>
      <c r="WU115" s="5">
        <v>7</v>
      </c>
      <c r="WV115" s="5">
        <v>8</v>
      </c>
      <c r="WW115" s="5">
        <v>7</v>
      </c>
      <c r="WX115" s="5">
        <v>11</v>
      </c>
      <c r="WY115" s="5">
        <v>8</v>
      </c>
      <c r="WZ115" s="5">
        <v>23</v>
      </c>
      <c r="XA115" s="5">
        <v>16</v>
      </c>
      <c r="XB115" s="5">
        <v>16</v>
      </c>
      <c r="XC115" s="5">
        <v>24</v>
      </c>
      <c r="XD115" s="5">
        <v>18</v>
      </c>
      <c r="XE115" s="5" t="s">
        <v>220</v>
      </c>
      <c r="XF115" s="5" t="s">
        <v>220</v>
      </c>
      <c r="XG115" s="5" t="s">
        <v>220</v>
      </c>
      <c r="XH115" s="5" t="s">
        <v>220</v>
      </c>
      <c r="XI115" s="5" t="s">
        <v>220</v>
      </c>
      <c r="XJ115" s="5" t="s">
        <v>220</v>
      </c>
      <c r="XK115" s="5" t="s">
        <v>220</v>
      </c>
      <c r="XL115" s="5" t="s">
        <v>220</v>
      </c>
      <c r="XM115" s="5" t="s">
        <v>220</v>
      </c>
      <c r="XN115" s="5" t="s">
        <v>220</v>
      </c>
      <c r="XO115" s="5" t="s">
        <v>220</v>
      </c>
      <c r="XP115" s="5" t="s">
        <v>220</v>
      </c>
      <c r="XQ115" s="5" t="s">
        <v>220</v>
      </c>
      <c r="XR115" s="5" t="s">
        <v>220</v>
      </c>
      <c r="XS115" s="2">
        <v>13206</v>
      </c>
      <c r="XT115" s="3" t="s">
        <v>222</v>
      </c>
      <c r="XU115" s="3" t="s">
        <v>221</v>
      </c>
      <c r="XV115" s="3" t="s">
        <v>221</v>
      </c>
      <c r="XW115" s="3" t="s">
        <v>221</v>
      </c>
      <c r="XX115" s="3" t="s">
        <v>222</v>
      </c>
      <c r="XY115" s="3" t="s">
        <v>222</v>
      </c>
      <c r="XZ115" s="3" t="s">
        <v>261</v>
      </c>
    </row>
    <row r="116" spans="1:650" x14ac:dyDescent="0.3">
      <c r="A116" s="1" t="s">
        <v>114</v>
      </c>
      <c r="B116" s="2">
        <v>4057012</v>
      </c>
      <c r="C116" s="5">
        <v>2014</v>
      </c>
      <c r="D116" s="5">
        <v>3461</v>
      </c>
      <c r="E116" s="5">
        <v>0</v>
      </c>
      <c r="F116" s="5">
        <v>441</v>
      </c>
      <c r="G116" s="5">
        <v>0</v>
      </c>
      <c r="H116" s="5">
        <v>0</v>
      </c>
      <c r="I116" s="5">
        <v>0</v>
      </c>
      <c r="J116" s="5">
        <v>0</v>
      </c>
      <c r="K116" s="5">
        <v>0</v>
      </c>
      <c r="L116" s="5">
        <v>0</v>
      </c>
      <c r="M116" s="5">
        <v>0</v>
      </c>
      <c r="N116" s="5">
        <v>0</v>
      </c>
      <c r="O116" s="5">
        <v>0</v>
      </c>
      <c r="P116" s="5">
        <v>0</v>
      </c>
      <c r="Q116" s="5">
        <v>0</v>
      </c>
      <c r="R116" s="5">
        <v>0</v>
      </c>
      <c r="S116" s="5">
        <v>0</v>
      </c>
      <c r="T116" s="5">
        <v>0</v>
      </c>
      <c r="U116" s="5">
        <v>0</v>
      </c>
      <c r="V116" s="5">
        <v>0</v>
      </c>
      <c r="W116" s="5">
        <v>0</v>
      </c>
      <c r="X116" s="5">
        <v>0</v>
      </c>
      <c r="Y116" s="5">
        <v>0</v>
      </c>
      <c r="Z116" s="5">
        <v>0</v>
      </c>
      <c r="AA116" s="5">
        <v>0</v>
      </c>
      <c r="AB116" s="5">
        <v>0</v>
      </c>
      <c r="AC116" s="5">
        <v>0</v>
      </c>
      <c r="AD116" s="5">
        <v>0</v>
      </c>
      <c r="AE116" s="5">
        <v>0</v>
      </c>
      <c r="AF116" s="5">
        <v>0</v>
      </c>
      <c r="AG116" s="5">
        <v>0</v>
      </c>
      <c r="AH116" s="5">
        <v>0</v>
      </c>
      <c r="AI116" s="5">
        <v>0</v>
      </c>
      <c r="AJ116" s="5">
        <v>0</v>
      </c>
      <c r="AK116" s="5">
        <v>0</v>
      </c>
      <c r="AL116" s="5">
        <v>0</v>
      </c>
      <c r="AM116" s="5">
        <v>0</v>
      </c>
      <c r="AN116" s="5">
        <v>0</v>
      </c>
      <c r="AO116" s="5">
        <v>0</v>
      </c>
      <c r="AP116" s="5">
        <v>0</v>
      </c>
      <c r="AQ116" s="5">
        <v>0</v>
      </c>
      <c r="AR116" s="5">
        <v>0</v>
      </c>
      <c r="AS116" s="5">
        <v>0</v>
      </c>
      <c r="AT116" s="5">
        <v>0</v>
      </c>
      <c r="AU116" s="5">
        <v>0</v>
      </c>
      <c r="AV116" s="5">
        <v>0</v>
      </c>
      <c r="AW116" s="5">
        <v>0</v>
      </c>
      <c r="AX116" s="5">
        <v>0</v>
      </c>
      <c r="AY116" s="5">
        <v>0</v>
      </c>
      <c r="AZ116" s="5">
        <v>0</v>
      </c>
      <c r="BA116" s="5">
        <v>0</v>
      </c>
      <c r="BB116" s="5">
        <v>0</v>
      </c>
      <c r="BC116" s="5">
        <v>0</v>
      </c>
      <c r="BD116" s="5">
        <v>115</v>
      </c>
      <c r="BE116" s="5">
        <v>503</v>
      </c>
      <c r="BF116" s="5">
        <v>2740</v>
      </c>
      <c r="BG116" s="5">
        <v>38826</v>
      </c>
      <c r="BH116" s="5">
        <v>160</v>
      </c>
      <c r="BI116" s="5">
        <v>60</v>
      </c>
      <c r="BJ116" s="5">
        <v>844</v>
      </c>
      <c r="BK116" s="5">
        <v>1453</v>
      </c>
      <c r="BL116" s="5">
        <v>1697</v>
      </c>
      <c r="BM116" s="5">
        <v>2382</v>
      </c>
      <c r="BN116" s="5">
        <v>465</v>
      </c>
      <c r="BO116" s="5">
        <v>39082</v>
      </c>
      <c r="BP116" s="5">
        <v>54842</v>
      </c>
      <c r="BQ116" s="5">
        <v>39163</v>
      </c>
      <c r="BR116" s="5">
        <v>116010</v>
      </c>
      <c r="BS116" s="5">
        <v>166837</v>
      </c>
      <c r="BT116" s="5">
        <v>27387</v>
      </c>
      <c r="BU116" s="5">
        <v>153567</v>
      </c>
      <c r="BV116" s="5">
        <v>169388</v>
      </c>
      <c r="BW116" s="5">
        <v>32110</v>
      </c>
      <c r="BX116" s="5">
        <v>51541</v>
      </c>
      <c r="BY116" s="5">
        <v>7874</v>
      </c>
      <c r="BZ116" s="5">
        <v>31789</v>
      </c>
      <c r="CA116" s="5">
        <v>8504</v>
      </c>
      <c r="CB116" s="5">
        <v>639</v>
      </c>
      <c r="CC116" s="5">
        <v>6956</v>
      </c>
      <c r="CD116" s="5">
        <v>12292</v>
      </c>
      <c r="CE116" s="5">
        <v>7928</v>
      </c>
      <c r="CF116" s="5">
        <v>8373</v>
      </c>
      <c r="CG116" s="5">
        <v>3630</v>
      </c>
      <c r="CH116" s="5">
        <v>2446</v>
      </c>
      <c r="CI116" s="5">
        <v>3822</v>
      </c>
      <c r="CJ116" s="5">
        <v>510</v>
      </c>
      <c r="CK116" s="5">
        <v>3352</v>
      </c>
      <c r="CL116" s="5">
        <v>16509</v>
      </c>
      <c r="CM116" s="5">
        <v>5854</v>
      </c>
      <c r="CN116" s="5">
        <v>42425</v>
      </c>
      <c r="CO116" s="5">
        <v>1050</v>
      </c>
      <c r="CP116" s="5">
        <v>2967</v>
      </c>
      <c r="CQ116" s="5">
        <v>2261</v>
      </c>
      <c r="CR116" s="5">
        <v>2261</v>
      </c>
      <c r="CS116" s="5">
        <v>5644</v>
      </c>
      <c r="CT116" s="5">
        <v>2779</v>
      </c>
      <c r="CU116" s="5">
        <v>116299</v>
      </c>
      <c r="CV116" s="5">
        <v>113972</v>
      </c>
      <c r="CW116" s="5">
        <v>73062</v>
      </c>
      <c r="CX116" s="5">
        <v>61018</v>
      </c>
      <c r="CY116" s="5">
        <v>78670</v>
      </c>
      <c r="CZ116" s="5">
        <v>74616</v>
      </c>
      <c r="DA116" s="5">
        <v>39112</v>
      </c>
      <c r="DB116" s="5">
        <v>50833</v>
      </c>
      <c r="DC116" s="5">
        <v>40246</v>
      </c>
      <c r="DD116" s="5">
        <v>50710</v>
      </c>
      <c r="DE116" s="5">
        <v>50501</v>
      </c>
      <c r="DF116" s="5">
        <v>67688</v>
      </c>
      <c r="DG116" s="5">
        <v>47893</v>
      </c>
      <c r="DH116" s="5">
        <v>46989</v>
      </c>
      <c r="DI116" s="5">
        <v>47044</v>
      </c>
      <c r="DJ116" s="5">
        <v>32605</v>
      </c>
      <c r="DK116" s="5">
        <v>41859</v>
      </c>
      <c r="DL116" s="5">
        <v>34383</v>
      </c>
      <c r="DM116" s="5">
        <v>33980</v>
      </c>
      <c r="DN116" s="5">
        <v>34997</v>
      </c>
      <c r="DO116" s="5">
        <v>19555</v>
      </c>
      <c r="DP116" s="5">
        <v>25722</v>
      </c>
      <c r="DQ116" s="5">
        <v>24626</v>
      </c>
      <c r="DR116" s="5">
        <v>26693</v>
      </c>
      <c r="DS116" s="5">
        <v>42274</v>
      </c>
      <c r="DT116" s="5">
        <v>43015</v>
      </c>
      <c r="DU116" s="5">
        <v>26411</v>
      </c>
      <c r="DV116" s="5">
        <v>26117</v>
      </c>
      <c r="DW116" s="5">
        <v>30606</v>
      </c>
      <c r="DX116" s="5">
        <v>31240</v>
      </c>
      <c r="DY116" s="5">
        <v>34597</v>
      </c>
      <c r="DZ116" s="5">
        <v>24220</v>
      </c>
      <c r="EA116" s="5">
        <v>2366</v>
      </c>
      <c r="EB116" s="5">
        <v>6838</v>
      </c>
      <c r="EC116" s="5">
        <v>3111</v>
      </c>
      <c r="ED116" s="5">
        <v>6034</v>
      </c>
      <c r="EE116" s="5">
        <v>5037</v>
      </c>
      <c r="EF116" s="5">
        <v>3324</v>
      </c>
      <c r="EG116" s="5">
        <v>3726</v>
      </c>
      <c r="EH116" s="5">
        <v>488</v>
      </c>
      <c r="EI116" s="5">
        <v>-426</v>
      </c>
      <c r="EJ116" s="5">
        <v>3725</v>
      </c>
      <c r="EK116" s="5">
        <v>80</v>
      </c>
      <c r="EL116" s="5">
        <v>168</v>
      </c>
      <c r="EM116" s="5">
        <v>920</v>
      </c>
      <c r="EN116" s="5">
        <v>-380</v>
      </c>
      <c r="EO116" s="5">
        <v>669</v>
      </c>
      <c r="EP116" s="5">
        <v>1039</v>
      </c>
      <c r="EQ116" s="5">
        <v>1370</v>
      </c>
      <c r="ER116" s="5">
        <v>2605</v>
      </c>
      <c r="ES116" s="5">
        <v>13747</v>
      </c>
      <c r="ET116" s="5">
        <v>5659</v>
      </c>
      <c r="EU116" s="5">
        <v>506</v>
      </c>
      <c r="EV116" s="5">
        <v>462</v>
      </c>
      <c r="EW116" s="5">
        <v>-513</v>
      </c>
      <c r="EX116" s="5">
        <v>957</v>
      </c>
      <c r="EY116" s="5">
        <v>2194</v>
      </c>
      <c r="EZ116" s="5">
        <v>4311</v>
      </c>
      <c r="FA116" s="5">
        <v>2025</v>
      </c>
      <c r="FB116" s="5">
        <v>1054</v>
      </c>
      <c r="FC116" s="5">
        <v>502</v>
      </c>
      <c r="FD116" s="5">
        <v>585</v>
      </c>
      <c r="FE116" s="5">
        <v>452</v>
      </c>
      <c r="FF116" s="5">
        <v>1508</v>
      </c>
      <c r="FG116" s="5">
        <v>0</v>
      </c>
      <c r="FH116" s="5">
        <v>0</v>
      </c>
      <c r="FI116" s="5">
        <v>0</v>
      </c>
      <c r="FJ116" s="5">
        <v>0</v>
      </c>
      <c r="FK116" s="5">
        <v>0</v>
      </c>
      <c r="FL116" s="5">
        <v>0</v>
      </c>
      <c r="FM116" s="5">
        <v>0</v>
      </c>
      <c r="FN116" s="5">
        <v>0</v>
      </c>
      <c r="FO116" s="5">
        <v>0</v>
      </c>
      <c r="FP116" s="5">
        <v>0</v>
      </c>
      <c r="FQ116" s="5">
        <v>0</v>
      </c>
      <c r="FR116" s="5">
        <v>0</v>
      </c>
      <c r="FS116" s="5">
        <v>0</v>
      </c>
      <c r="FT116" s="5">
        <v>0</v>
      </c>
      <c r="FU116" s="5" t="s">
        <v>220</v>
      </c>
      <c r="FV116" s="5" t="s">
        <v>220</v>
      </c>
      <c r="FW116" s="5" t="s">
        <v>220</v>
      </c>
      <c r="FX116" s="5" t="s">
        <v>220</v>
      </c>
      <c r="FY116" s="5" t="s">
        <v>220</v>
      </c>
      <c r="FZ116" s="5" t="s">
        <v>220</v>
      </c>
      <c r="GA116" s="5" t="s">
        <v>220</v>
      </c>
      <c r="GB116" s="5" t="s">
        <v>220</v>
      </c>
      <c r="GC116" s="5" t="s">
        <v>220</v>
      </c>
      <c r="GD116" s="5" t="s">
        <v>220</v>
      </c>
      <c r="GE116" s="5" t="s">
        <v>220</v>
      </c>
      <c r="GF116" s="5" t="s">
        <v>220</v>
      </c>
      <c r="GG116" s="5" t="s">
        <v>220</v>
      </c>
      <c r="GH116" s="5" t="s">
        <v>220</v>
      </c>
      <c r="GI116" s="5" t="s">
        <v>220</v>
      </c>
      <c r="GJ116" s="5" t="s">
        <v>220</v>
      </c>
      <c r="GK116" s="5" t="s">
        <v>220</v>
      </c>
      <c r="GL116" s="5" t="s">
        <v>220</v>
      </c>
      <c r="GM116" s="5">
        <v>159761</v>
      </c>
      <c r="GN116" s="5">
        <v>179113</v>
      </c>
      <c r="GO116" s="5">
        <v>115336</v>
      </c>
      <c r="GP116" s="5">
        <v>183503</v>
      </c>
      <c r="GQ116" s="5">
        <v>250544</v>
      </c>
      <c r="GR116" s="5">
        <v>105326</v>
      </c>
      <c r="GS116" s="5">
        <v>196405</v>
      </c>
      <c r="GT116" s="5">
        <v>220708</v>
      </c>
      <c r="GU116" s="5">
        <v>71929</v>
      </c>
      <c r="GV116" s="5">
        <v>105976</v>
      </c>
      <c r="GW116" s="5">
        <v>58455</v>
      </c>
      <c r="GX116" s="5">
        <v>99645</v>
      </c>
      <c r="GY116" s="5">
        <v>57317</v>
      </c>
      <c r="GZ116" s="5">
        <v>47247</v>
      </c>
      <c r="HA116" s="5">
        <v>54669</v>
      </c>
      <c r="HB116" s="5">
        <v>45937</v>
      </c>
      <c r="HC116" s="5">
        <v>51157</v>
      </c>
      <c r="HD116" s="5">
        <v>45361</v>
      </c>
      <c r="HE116" s="5">
        <v>51357</v>
      </c>
      <c r="HF116" s="5">
        <v>43102</v>
      </c>
      <c r="HG116" s="5">
        <v>23883</v>
      </c>
      <c r="HH116" s="5">
        <v>26809</v>
      </c>
      <c r="HI116" s="5">
        <v>27967</v>
      </c>
      <c r="HJ116" s="5">
        <v>46899</v>
      </c>
      <c r="HK116" s="5">
        <v>89147</v>
      </c>
      <c r="HL116" s="5">
        <v>89911</v>
      </c>
      <c r="HM116" s="5">
        <v>29545</v>
      </c>
      <c r="HN116" s="5">
        <v>30982</v>
      </c>
      <c r="HO116" s="5">
        <v>34822</v>
      </c>
      <c r="HP116" s="5">
        <v>35782</v>
      </c>
      <c r="HQ116" s="5">
        <v>43076</v>
      </c>
      <c r="HR116" s="5">
        <v>28971</v>
      </c>
      <c r="HS116" s="5">
        <v>422160</v>
      </c>
      <c r="HT116" s="5">
        <v>416227</v>
      </c>
      <c r="HU116" s="5">
        <v>337430</v>
      </c>
      <c r="HV116" s="5">
        <v>332841</v>
      </c>
      <c r="HW116" s="5">
        <v>448898</v>
      </c>
      <c r="HX116" s="5">
        <v>431945</v>
      </c>
      <c r="HY116" s="5">
        <v>401598</v>
      </c>
      <c r="HZ116" s="5">
        <v>345942</v>
      </c>
      <c r="IA116" s="5">
        <v>379416</v>
      </c>
      <c r="IB116" s="5">
        <v>461844</v>
      </c>
      <c r="IC116" s="5">
        <v>541981</v>
      </c>
      <c r="ID116" s="5">
        <v>780767</v>
      </c>
      <c r="IE116" s="5">
        <v>609391</v>
      </c>
      <c r="IF116" s="5">
        <v>667041</v>
      </c>
      <c r="IG116" s="5">
        <v>578345</v>
      </c>
      <c r="IH116" s="5">
        <v>510140</v>
      </c>
      <c r="II116" s="5">
        <v>469492</v>
      </c>
      <c r="IJ116" s="5">
        <v>346173</v>
      </c>
      <c r="IK116" s="5">
        <v>481993</v>
      </c>
      <c r="IL116" s="5">
        <v>379875</v>
      </c>
      <c r="IM116" s="5">
        <v>227327</v>
      </c>
      <c r="IN116" s="5">
        <v>240742</v>
      </c>
      <c r="IO116" s="5">
        <v>310310</v>
      </c>
      <c r="IP116" s="5">
        <v>298126</v>
      </c>
      <c r="IQ116" s="5">
        <v>295498</v>
      </c>
      <c r="IR116" s="5">
        <v>302362</v>
      </c>
      <c r="IS116" s="5">
        <v>311875</v>
      </c>
      <c r="IT116" s="5">
        <v>293434</v>
      </c>
      <c r="IU116" s="5">
        <v>280760</v>
      </c>
      <c r="IV116" s="5">
        <v>245505</v>
      </c>
      <c r="IW116" s="5">
        <v>226826</v>
      </c>
      <c r="IX116" s="5">
        <v>202861</v>
      </c>
      <c r="IY116" s="5">
        <v>0</v>
      </c>
      <c r="IZ116" s="5">
        <v>0</v>
      </c>
      <c r="JA116" s="5">
        <v>0</v>
      </c>
      <c r="JB116" s="5">
        <v>0</v>
      </c>
      <c r="JC116" s="5">
        <v>0</v>
      </c>
      <c r="JD116" s="5">
        <v>0</v>
      </c>
      <c r="JE116" s="5">
        <v>0</v>
      </c>
      <c r="JF116" s="5">
        <v>0</v>
      </c>
      <c r="JG116" s="5">
        <v>0</v>
      </c>
      <c r="JH116" s="5">
        <v>0</v>
      </c>
      <c r="JI116" s="5">
        <v>0</v>
      </c>
      <c r="JJ116" s="5">
        <v>0</v>
      </c>
      <c r="JK116" s="5">
        <v>0</v>
      </c>
      <c r="JL116" s="5">
        <v>0</v>
      </c>
      <c r="JM116" s="5">
        <v>0</v>
      </c>
      <c r="JN116" s="5">
        <v>0</v>
      </c>
      <c r="JO116" s="5">
        <v>0</v>
      </c>
      <c r="JP116" s="5">
        <v>0</v>
      </c>
      <c r="JQ116" s="5">
        <v>0</v>
      </c>
      <c r="JR116" s="5">
        <v>0</v>
      </c>
      <c r="JS116" s="5">
        <v>0</v>
      </c>
      <c r="JT116" s="5">
        <v>1496</v>
      </c>
      <c r="JU116" s="5">
        <v>545</v>
      </c>
      <c r="JV116" s="5">
        <v>638</v>
      </c>
      <c r="JW116" s="5">
        <v>758</v>
      </c>
      <c r="JX116" s="5">
        <v>714</v>
      </c>
      <c r="JY116" s="5">
        <v>746</v>
      </c>
      <c r="JZ116" s="5">
        <v>3056</v>
      </c>
      <c r="KA116" s="5">
        <v>9033</v>
      </c>
      <c r="KB116" s="5">
        <v>12074</v>
      </c>
      <c r="KC116" s="5">
        <v>12087</v>
      </c>
      <c r="KD116" s="5">
        <v>9104</v>
      </c>
      <c r="KE116" s="5">
        <v>73817</v>
      </c>
      <c r="KF116" s="5">
        <v>72211</v>
      </c>
      <c r="KG116" s="5">
        <v>64020</v>
      </c>
      <c r="KH116" s="5">
        <v>38676</v>
      </c>
      <c r="KI116" s="5">
        <v>35609</v>
      </c>
      <c r="KJ116" s="5">
        <v>47791</v>
      </c>
      <c r="KK116" s="5">
        <v>43388</v>
      </c>
      <c r="KL116" s="5">
        <v>49935</v>
      </c>
      <c r="KM116" s="5">
        <v>59976</v>
      </c>
      <c r="KN116" s="5">
        <v>72620</v>
      </c>
      <c r="KO116" s="5">
        <v>55319</v>
      </c>
      <c r="KP116" s="5">
        <v>52849</v>
      </c>
      <c r="KQ116" s="5">
        <v>31961</v>
      </c>
      <c r="KR116" s="5">
        <v>27151</v>
      </c>
      <c r="KS116" s="5">
        <v>23812</v>
      </c>
      <c r="KT116" s="5">
        <v>16533</v>
      </c>
      <c r="KU116" s="5">
        <v>13596</v>
      </c>
      <c r="KV116" s="5">
        <v>20097</v>
      </c>
      <c r="KW116" s="5">
        <v>10912</v>
      </c>
      <c r="KX116" s="5">
        <v>8929</v>
      </c>
      <c r="KY116" s="5">
        <v>5577</v>
      </c>
      <c r="KZ116" s="5">
        <v>26005</v>
      </c>
      <c r="LA116" s="5">
        <v>2924</v>
      </c>
      <c r="LB116" s="5">
        <v>3033</v>
      </c>
      <c r="LC116" s="5">
        <v>3670</v>
      </c>
      <c r="LD116" s="5">
        <v>3235</v>
      </c>
      <c r="LE116" s="5">
        <v>3203</v>
      </c>
      <c r="LF116" s="5">
        <v>2811</v>
      </c>
      <c r="LG116" s="5">
        <v>2642</v>
      </c>
      <c r="LH116" s="5">
        <v>2637</v>
      </c>
      <c r="LI116" s="5">
        <v>2566</v>
      </c>
      <c r="LJ116" s="5">
        <v>2566</v>
      </c>
      <c r="LK116" s="5">
        <v>2658</v>
      </c>
      <c r="LL116" s="5">
        <v>4189</v>
      </c>
      <c r="LM116" s="5">
        <v>4104</v>
      </c>
      <c r="LN116" s="5">
        <v>3229</v>
      </c>
      <c r="LO116" s="5">
        <v>4461</v>
      </c>
      <c r="LP116" s="5">
        <v>4406</v>
      </c>
      <c r="LQ116" s="5">
        <v>3729</v>
      </c>
      <c r="LR116" s="5">
        <v>2939</v>
      </c>
      <c r="LS116" s="5">
        <v>4842</v>
      </c>
      <c r="LT116" s="5">
        <v>2209</v>
      </c>
      <c r="LU116" s="5">
        <v>3693</v>
      </c>
      <c r="LV116" s="5">
        <v>2040</v>
      </c>
      <c r="LW116" s="5">
        <v>1987</v>
      </c>
      <c r="LX116" s="5">
        <v>2115</v>
      </c>
      <c r="LY116" s="5">
        <v>2008</v>
      </c>
      <c r="LZ116" s="5">
        <v>1793</v>
      </c>
      <c r="MA116" s="5">
        <v>2103</v>
      </c>
      <c r="MB116" s="5">
        <v>2125</v>
      </c>
      <c r="MC116" s="5">
        <v>2321</v>
      </c>
      <c r="MD116" s="5">
        <v>1641</v>
      </c>
      <c r="ME116" s="5">
        <v>1232</v>
      </c>
      <c r="MF116" s="5">
        <v>868</v>
      </c>
      <c r="MG116" s="5">
        <v>1296</v>
      </c>
      <c r="MH116" s="5">
        <v>686</v>
      </c>
      <c r="MI116" s="5">
        <v>568</v>
      </c>
      <c r="MJ116" s="5">
        <v>1040</v>
      </c>
      <c r="MK116" s="5">
        <v>1273</v>
      </c>
      <c r="ML116" s="5">
        <v>778</v>
      </c>
      <c r="MM116" s="5">
        <v>1952</v>
      </c>
      <c r="MN116" s="5">
        <v>839</v>
      </c>
      <c r="MO116" s="5">
        <v>501</v>
      </c>
      <c r="MP116" s="5">
        <v>434</v>
      </c>
      <c r="MQ116" s="5">
        <v>359</v>
      </c>
      <c r="MR116" s="5">
        <v>327</v>
      </c>
      <c r="MS116" s="5">
        <v>297</v>
      </c>
      <c r="MT116" s="5">
        <v>261</v>
      </c>
      <c r="MU116" s="5">
        <v>265</v>
      </c>
      <c r="MV116" s="5">
        <v>14</v>
      </c>
      <c r="MW116" s="5">
        <v>94</v>
      </c>
      <c r="MX116" s="5">
        <v>0</v>
      </c>
      <c r="MY116" s="5">
        <v>0</v>
      </c>
      <c r="MZ116" s="5">
        <v>0</v>
      </c>
      <c r="NA116" s="5">
        <v>0</v>
      </c>
      <c r="NB116" s="5">
        <v>0</v>
      </c>
      <c r="NC116" s="5">
        <v>0</v>
      </c>
      <c r="ND116" s="5">
        <v>0</v>
      </c>
      <c r="NE116" s="5" t="s">
        <v>220</v>
      </c>
      <c r="NF116" s="5" t="s">
        <v>220</v>
      </c>
      <c r="NG116" s="5" t="s">
        <v>220</v>
      </c>
      <c r="NH116" s="5" t="s">
        <v>220</v>
      </c>
      <c r="NI116" s="5" t="s">
        <v>220</v>
      </c>
      <c r="NJ116" s="5" t="s">
        <v>220</v>
      </c>
      <c r="NK116" s="5" t="s">
        <v>220</v>
      </c>
      <c r="NL116" s="5" t="s">
        <v>220</v>
      </c>
      <c r="NM116" s="5" t="s">
        <v>220</v>
      </c>
      <c r="NN116" s="5" t="s">
        <v>220</v>
      </c>
      <c r="NO116" s="5" t="s">
        <v>220</v>
      </c>
      <c r="NP116" s="5" t="s">
        <v>220</v>
      </c>
      <c r="NQ116" s="5" t="s">
        <v>220</v>
      </c>
      <c r="NR116" s="5" t="s">
        <v>220</v>
      </c>
      <c r="NS116" s="5" t="s">
        <v>220</v>
      </c>
      <c r="NT116" s="5" t="s">
        <v>220</v>
      </c>
      <c r="NU116" s="5" t="s">
        <v>220</v>
      </c>
      <c r="NV116" s="5" t="s">
        <v>220</v>
      </c>
      <c r="NW116" s="5">
        <v>0</v>
      </c>
      <c r="NX116" s="5">
        <v>0</v>
      </c>
      <c r="NY116" s="5">
        <v>0</v>
      </c>
      <c r="NZ116" s="5">
        <v>0</v>
      </c>
      <c r="OA116" s="5">
        <v>0</v>
      </c>
      <c r="OB116" s="5">
        <v>0</v>
      </c>
      <c r="OC116" s="5">
        <v>0</v>
      </c>
      <c r="OD116" s="5">
        <v>0</v>
      </c>
      <c r="OE116" s="5">
        <v>0</v>
      </c>
      <c r="OF116" s="5">
        <v>0</v>
      </c>
      <c r="OG116" s="5">
        <v>0</v>
      </c>
      <c r="OH116" s="5">
        <v>0</v>
      </c>
      <c r="OI116" s="5">
        <v>0</v>
      </c>
      <c r="OJ116" s="5">
        <v>0</v>
      </c>
      <c r="OK116" s="5" t="s">
        <v>220</v>
      </c>
      <c r="OL116" s="5" t="s">
        <v>220</v>
      </c>
      <c r="OM116" s="5" t="s">
        <v>220</v>
      </c>
      <c r="ON116" s="5" t="s">
        <v>220</v>
      </c>
      <c r="OO116" s="5" t="s">
        <v>220</v>
      </c>
      <c r="OP116" s="5" t="s">
        <v>220</v>
      </c>
      <c r="OQ116" s="5" t="s">
        <v>220</v>
      </c>
      <c r="OR116" s="5" t="s">
        <v>220</v>
      </c>
      <c r="OS116" s="5" t="s">
        <v>220</v>
      </c>
      <c r="OT116" s="5" t="s">
        <v>220</v>
      </c>
      <c r="OU116" s="5" t="s">
        <v>220</v>
      </c>
      <c r="OV116" s="5" t="s">
        <v>220</v>
      </c>
      <c r="OW116" s="5" t="s">
        <v>220</v>
      </c>
      <c r="OX116" s="5" t="s">
        <v>220</v>
      </c>
      <c r="OY116" s="5" t="s">
        <v>220</v>
      </c>
      <c r="OZ116" s="5" t="s">
        <v>220</v>
      </c>
      <c r="PA116" s="5" t="s">
        <v>220</v>
      </c>
      <c r="PB116" s="5" t="s">
        <v>220</v>
      </c>
      <c r="PC116" s="5">
        <v>22923</v>
      </c>
      <c r="PD116" s="5">
        <v>17955</v>
      </c>
      <c r="PE116" s="5">
        <v>20142</v>
      </c>
      <c r="PF116" s="5">
        <v>18387</v>
      </c>
      <c r="PG116" s="5">
        <v>18293</v>
      </c>
      <c r="PH116" s="5">
        <v>25436</v>
      </c>
      <c r="PI116" s="5">
        <v>20105</v>
      </c>
      <c r="PJ116" s="5">
        <v>19450</v>
      </c>
      <c r="PK116" s="5">
        <v>25322</v>
      </c>
      <c r="PL116" s="5">
        <v>27136</v>
      </c>
      <c r="PM116" s="5">
        <v>27989</v>
      </c>
      <c r="PN116" s="5">
        <v>28484</v>
      </c>
      <c r="PO116" s="5">
        <v>23377</v>
      </c>
      <c r="PP116" s="5">
        <v>21763</v>
      </c>
      <c r="PQ116" s="5">
        <v>18164</v>
      </c>
      <c r="PR116" s="5">
        <v>16675</v>
      </c>
      <c r="PS116" s="5">
        <v>20690</v>
      </c>
      <c r="PT116" s="5">
        <v>19050</v>
      </c>
      <c r="PU116" s="5">
        <v>21288</v>
      </c>
      <c r="PV116" s="5">
        <v>18135</v>
      </c>
      <c r="PW116" s="5">
        <v>12289</v>
      </c>
      <c r="PX116" s="5">
        <v>14335</v>
      </c>
      <c r="PY116" s="5">
        <v>12099</v>
      </c>
      <c r="PZ116" s="5">
        <v>10917</v>
      </c>
      <c r="QA116" s="5">
        <v>9906</v>
      </c>
      <c r="QB116" s="5">
        <v>11861</v>
      </c>
      <c r="QC116" s="5">
        <v>9616</v>
      </c>
      <c r="QD116" s="5">
        <v>9382</v>
      </c>
      <c r="QE116" s="5">
        <v>8020</v>
      </c>
      <c r="QF116" s="5">
        <v>7886</v>
      </c>
      <c r="QG116" s="5">
        <v>7195</v>
      </c>
      <c r="QH116" s="5">
        <v>7785</v>
      </c>
      <c r="QI116" s="5">
        <v>34636</v>
      </c>
      <c r="QJ116" s="5">
        <v>26093</v>
      </c>
      <c r="QK116" s="5">
        <v>32371</v>
      </c>
      <c r="QL116" s="5">
        <v>31834</v>
      </c>
      <c r="QM116" s="5">
        <v>22405</v>
      </c>
      <c r="QN116" s="5">
        <v>22363</v>
      </c>
      <c r="QO116" s="5">
        <v>31084</v>
      </c>
      <c r="QP116" s="5">
        <v>15165</v>
      </c>
      <c r="QQ116" s="5">
        <v>14319</v>
      </c>
      <c r="QR116" s="5">
        <v>17519</v>
      </c>
      <c r="QS116" s="5">
        <v>17024</v>
      </c>
      <c r="QT116" s="5">
        <v>22366</v>
      </c>
      <c r="QU116" s="5">
        <v>17651</v>
      </c>
      <c r="QV116" s="5">
        <v>18453</v>
      </c>
      <c r="QW116" s="5">
        <v>16438</v>
      </c>
      <c r="QX116" s="5">
        <v>14628</v>
      </c>
      <c r="QY116" s="5">
        <v>15723</v>
      </c>
      <c r="QZ116" s="5">
        <v>12576</v>
      </c>
      <c r="RA116" s="5">
        <v>13389</v>
      </c>
      <c r="RB116" s="5">
        <v>14401</v>
      </c>
      <c r="RC116" s="5">
        <v>10530</v>
      </c>
      <c r="RD116" s="5">
        <v>8745</v>
      </c>
      <c r="RE116" s="5">
        <v>9858</v>
      </c>
      <c r="RF116" s="5">
        <v>10386</v>
      </c>
      <c r="RG116" s="5">
        <v>8923</v>
      </c>
      <c r="RH116" s="5">
        <v>9584</v>
      </c>
      <c r="RI116" s="5">
        <v>9640</v>
      </c>
      <c r="RJ116" s="5">
        <v>7732</v>
      </c>
      <c r="RK116" s="5">
        <v>9071</v>
      </c>
      <c r="RL116" s="5">
        <v>8565</v>
      </c>
      <c r="RM116" s="5">
        <v>8116</v>
      </c>
      <c r="RN116" s="5">
        <v>7931</v>
      </c>
      <c r="RO116" s="5">
        <v>28042</v>
      </c>
      <c r="RP116" s="5">
        <v>27402</v>
      </c>
      <c r="RQ116" s="5">
        <v>23534</v>
      </c>
      <c r="RR116" s="5">
        <v>20198</v>
      </c>
      <c r="RS116" s="5">
        <v>21033</v>
      </c>
      <c r="RT116" s="5">
        <v>31778</v>
      </c>
      <c r="RU116" s="5">
        <v>25702</v>
      </c>
      <c r="RV116" s="5">
        <v>19719</v>
      </c>
      <c r="RW116" s="5">
        <v>22090</v>
      </c>
      <c r="RX116" s="5">
        <v>25584</v>
      </c>
      <c r="RY116" s="5">
        <v>32400</v>
      </c>
      <c r="RZ116" s="5">
        <v>26813</v>
      </c>
      <c r="SA116" s="5">
        <v>24094</v>
      </c>
      <c r="SB116" s="5">
        <v>21200</v>
      </c>
      <c r="SC116" s="5">
        <v>17304</v>
      </c>
      <c r="SD116" s="5">
        <v>16243</v>
      </c>
      <c r="SE116" s="5">
        <v>15517</v>
      </c>
      <c r="SF116" s="5">
        <v>17372</v>
      </c>
      <c r="SG116" s="5">
        <v>22827</v>
      </c>
      <c r="SH116" s="5">
        <v>19031</v>
      </c>
      <c r="SI116" s="5">
        <v>12932</v>
      </c>
      <c r="SJ116" s="5">
        <v>13299</v>
      </c>
      <c r="SK116" s="5">
        <v>14956</v>
      </c>
      <c r="SL116" s="5">
        <v>13553</v>
      </c>
      <c r="SM116" s="5">
        <v>14982</v>
      </c>
      <c r="SN116" s="5">
        <v>14329</v>
      </c>
      <c r="SO116" s="5">
        <v>14526</v>
      </c>
      <c r="SP116" s="5">
        <v>14447</v>
      </c>
      <c r="SQ116" s="5">
        <v>13643</v>
      </c>
      <c r="SR116" s="5">
        <v>11441</v>
      </c>
      <c r="SS116" s="5">
        <v>10166</v>
      </c>
      <c r="ST116" s="5">
        <v>9308</v>
      </c>
      <c r="SU116" s="5">
        <v>111406</v>
      </c>
      <c r="SV116" s="5">
        <v>100843</v>
      </c>
      <c r="SW116" s="5">
        <v>89667</v>
      </c>
      <c r="SX116" s="5">
        <v>72972</v>
      </c>
      <c r="SY116" s="5">
        <v>88757</v>
      </c>
      <c r="SZ116" s="5">
        <v>87876</v>
      </c>
      <c r="TA116" s="5">
        <v>64373</v>
      </c>
      <c r="TB116" s="5">
        <v>46473</v>
      </c>
      <c r="TC116" s="5">
        <v>35621</v>
      </c>
      <c r="TD116" s="5">
        <v>27415</v>
      </c>
      <c r="TE116" s="5">
        <v>25909</v>
      </c>
      <c r="TF116" s="5">
        <v>18406</v>
      </c>
      <c r="TG116" s="5">
        <v>18561</v>
      </c>
      <c r="TH116" s="5">
        <v>19370</v>
      </c>
      <c r="TI116" s="5">
        <v>18604</v>
      </c>
      <c r="TJ116" s="5">
        <v>17039</v>
      </c>
      <c r="TK116" s="5">
        <v>17978</v>
      </c>
      <c r="TL116" s="5">
        <v>19491</v>
      </c>
      <c r="TM116" s="5">
        <v>19447</v>
      </c>
      <c r="TN116" s="5">
        <v>17567</v>
      </c>
      <c r="TO116" s="5">
        <v>16079</v>
      </c>
      <c r="TP116" s="5">
        <v>12610</v>
      </c>
      <c r="TQ116" s="5">
        <v>11878</v>
      </c>
      <c r="TR116" s="5">
        <v>12482</v>
      </c>
      <c r="TS116" s="5">
        <v>12012</v>
      </c>
      <c r="TT116" s="5">
        <v>12588</v>
      </c>
      <c r="TU116" s="5">
        <v>14456</v>
      </c>
      <c r="TV116" s="5">
        <v>13986</v>
      </c>
      <c r="TW116" s="5">
        <v>20920</v>
      </c>
      <c r="TX116" s="5">
        <v>16235</v>
      </c>
      <c r="TY116" s="5">
        <v>1541</v>
      </c>
      <c r="TZ116" s="5">
        <v>1775</v>
      </c>
      <c r="UA116" s="5">
        <v>238</v>
      </c>
      <c r="UB116" s="5">
        <v>243</v>
      </c>
      <c r="UC116" s="5">
        <v>987</v>
      </c>
      <c r="UD116" s="5">
        <v>473</v>
      </c>
      <c r="UE116" s="5">
        <v>731</v>
      </c>
      <c r="UF116" s="5">
        <v>670</v>
      </c>
      <c r="UG116" s="5">
        <v>788</v>
      </c>
      <c r="UH116" s="5">
        <v>535</v>
      </c>
      <c r="UI116" s="5">
        <v>618</v>
      </c>
      <c r="UJ116" s="5">
        <v>15</v>
      </c>
      <c r="UK116" s="5">
        <v>2</v>
      </c>
      <c r="UL116" s="5">
        <v>0</v>
      </c>
      <c r="UM116" s="5">
        <v>0</v>
      </c>
      <c r="UN116" s="5">
        <v>0</v>
      </c>
      <c r="UO116" s="5">
        <v>0</v>
      </c>
      <c r="UP116" s="5">
        <v>2</v>
      </c>
      <c r="UQ116" s="5">
        <v>36</v>
      </c>
      <c r="UR116" s="5">
        <v>177</v>
      </c>
      <c r="US116" s="5">
        <v>692</v>
      </c>
      <c r="UT116" s="5">
        <v>215</v>
      </c>
      <c r="UU116" s="5">
        <v>0</v>
      </c>
      <c r="UV116" s="5">
        <v>0</v>
      </c>
      <c r="UW116" s="5">
        <v>0</v>
      </c>
      <c r="UX116" s="5">
        <v>6</v>
      </c>
      <c r="UY116" s="5">
        <v>0</v>
      </c>
      <c r="UZ116" s="5">
        <v>0</v>
      </c>
      <c r="VA116" s="5">
        <v>0</v>
      </c>
      <c r="VB116" s="5">
        <v>0</v>
      </c>
      <c r="VC116" s="5">
        <v>0</v>
      </c>
      <c r="VD116" s="5">
        <v>0</v>
      </c>
      <c r="VE116" s="5">
        <v>0</v>
      </c>
      <c r="VF116" s="5">
        <v>0</v>
      </c>
      <c r="VG116" s="5">
        <v>125996</v>
      </c>
      <c r="VH116" s="5">
        <v>124035</v>
      </c>
      <c r="VI116" s="5">
        <v>118405</v>
      </c>
      <c r="VJ116" s="5">
        <v>105980</v>
      </c>
      <c r="VK116" s="5">
        <v>89892</v>
      </c>
      <c r="VL116" s="5">
        <v>89073</v>
      </c>
      <c r="VM116" s="5">
        <v>85616</v>
      </c>
      <c r="VN116" s="5">
        <v>86848</v>
      </c>
      <c r="VO116" s="5">
        <v>71577</v>
      </c>
      <c r="VP116" s="5">
        <v>68817</v>
      </c>
      <c r="VQ116" s="5">
        <v>73017</v>
      </c>
      <c r="VR116" s="5">
        <v>61164</v>
      </c>
      <c r="VS116" s="5">
        <v>58074</v>
      </c>
      <c r="VT116" s="5">
        <v>60329</v>
      </c>
      <c r="VU116" s="5">
        <v>50313</v>
      </c>
      <c r="VV116" s="5">
        <v>28616</v>
      </c>
      <c r="VW116" s="5">
        <v>75858</v>
      </c>
      <c r="VX116" s="5">
        <v>40076</v>
      </c>
      <c r="VY116" s="5">
        <v>30486</v>
      </c>
      <c r="VZ116" s="5">
        <v>29869</v>
      </c>
      <c r="WA116" s="5">
        <v>29086</v>
      </c>
      <c r="WB116" s="5">
        <v>28910</v>
      </c>
      <c r="WC116" s="5">
        <v>31637</v>
      </c>
      <c r="WD116" s="5">
        <v>30569</v>
      </c>
      <c r="WE116" s="5">
        <v>30398</v>
      </c>
      <c r="WF116" s="5">
        <v>29384</v>
      </c>
      <c r="WG116" s="5">
        <v>30941</v>
      </c>
      <c r="WH116" s="5">
        <v>22025</v>
      </c>
      <c r="WI116" s="5">
        <v>20658</v>
      </c>
      <c r="WJ116" s="5">
        <v>20534</v>
      </c>
      <c r="WK116" s="5">
        <v>17157</v>
      </c>
      <c r="WL116" s="5">
        <v>18196</v>
      </c>
      <c r="WM116" s="5">
        <v>304</v>
      </c>
      <c r="WN116" s="5">
        <v>183</v>
      </c>
      <c r="WO116" s="5">
        <v>151</v>
      </c>
      <c r="WP116" s="5">
        <v>145</v>
      </c>
      <c r="WQ116" s="5">
        <v>253</v>
      </c>
      <c r="WR116" s="5">
        <v>265</v>
      </c>
      <c r="WS116" s="5">
        <v>315</v>
      </c>
      <c r="WT116" s="5">
        <v>163</v>
      </c>
      <c r="WU116" s="5">
        <v>260</v>
      </c>
      <c r="WV116" s="5">
        <v>262</v>
      </c>
      <c r="WW116" s="5">
        <v>263</v>
      </c>
      <c r="WX116" s="5">
        <v>257</v>
      </c>
      <c r="WY116" s="5">
        <v>234</v>
      </c>
      <c r="WZ116" s="5">
        <v>432</v>
      </c>
      <c r="XA116" s="5">
        <v>456</v>
      </c>
      <c r="XB116" s="5">
        <v>843</v>
      </c>
      <c r="XC116" s="5">
        <v>1558</v>
      </c>
      <c r="XD116" s="5">
        <v>1559</v>
      </c>
      <c r="XE116" s="5">
        <v>1937</v>
      </c>
      <c r="XF116" s="5">
        <v>2892</v>
      </c>
      <c r="XG116" s="5">
        <v>1466</v>
      </c>
      <c r="XH116" s="5">
        <v>887</v>
      </c>
      <c r="XI116" s="5">
        <v>747</v>
      </c>
      <c r="XJ116" s="5">
        <v>1299</v>
      </c>
      <c r="XK116" s="5">
        <v>925</v>
      </c>
      <c r="XL116" s="5">
        <v>942</v>
      </c>
      <c r="XM116" s="5">
        <v>519</v>
      </c>
      <c r="XN116" s="5">
        <v>721</v>
      </c>
      <c r="XO116" s="5">
        <v>568</v>
      </c>
      <c r="XP116" s="5">
        <v>492</v>
      </c>
      <c r="XQ116" s="5">
        <v>714</v>
      </c>
      <c r="XR116" s="5">
        <v>755</v>
      </c>
      <c r="XS116" s="2">
        <v>13214</v>
      </c>
      <c r="XT116" s="3" t="s">
        <v>222</v>
      </c>
      <c r="XU116" s="3" t="s">
        <v>222</v>
      </c>
      <c r="XV116" s="3" t="s">
        <v>221</v>
      </c>
      <c r="XW116" s="3" t="s">
        <v>221</v>
      </c>
      <c r="XX116" s="3" t="s">
        <v>222</v>
      </c>
      <c r="XY116" s="3" t="s">
        <v>222</v>
      </c>
      <c r="XZ116" s="3" t="s">
        <v>283</v>
      </c>
    </row>
    <row r="117" spans="1:650" x14ac:dyDescent="0.3">
      <c r="A117" s="1" t="s">
        <v>115</v>
      </c>
      <c r="B117" s="2">
        <v>4061726</v>
      </c>
      <c r="C117" s="5">
        <v>26487</v>
      </c>
      <c r="D117" s="5">
        <v>39013</v>
      </c>
      <c r="E117" s="5">
        <v>33825</v>
      </c>
      <c r="F117" s="5">
        <v>35753</v>
      </c>
      <c r="G117" s="5">
        <v>20224</v>
      </c>
      <c r="H117" s="5">
        <v>33856</v>
      </c>
      <c r="I117" s="5">
        <v>14803</v>
      </c>
      <c r="J117" s="5">
        <v>24981</v>
      </c>
      <c r="K117" s="5">
        <v>13232</v>
      </c>
      <c r="L117" s="5">
        <v>46968</v>
      </c>
      <c r="M117" s="5">
        <v>17964</v>
      </c>
      <c r="N117" s="5">
        <v>10673</v>
      </c>
      <c r="O117" s="5">
        <v>9573</v>
      </c>
      <c r="P117" s="5">
        <v>26737</v>
      </c>
      <c r="Q117" s="5">
        <v>0</v>
      </c>
      <c r="R117" s="5">
        <v>2917</v>
      </c>
      <c r="S117" s="5">
        <v>4104</v>
      </c>
      <c r="T117" s="5">
        <v>18438</v>
      </c>
      <c r="U117" s="5">
        <v>12055</v>
      </c>
      <c r="V117" s="5">
        <v>14934</v>
      </c>
      <c r="W117" s="5">
        <v>418</v>
      </c>
      <c r="X117" s="5">
        <v>9078</v>
      </c>
      <c r="Y117" s="5">
        <v>1229</v>
      </c>
      <c r="Z117" s="5">
        <v>4121</v>
      </c>
      <c r="AA117" s="5">
        <v>6574</v>
      </c>
      <c r="AB117" s="5">
        <v>0</v>
      </c>
      <c r="AC117" s="5">
        <v>0</v>
      </c>
      <c r="AD117" s="5">
        <v>0</v>
      </c>
      <c r="AE117" s="5">
        <v>0</v>
      </c>
      <c r="AF117" s="5">
        <v>0</v>
      </c>
      <c r="AG117" s="5">
        <v>0</v>
      </c>
      <c r="AH117" s="5">
        <v>0</v>
      </c>
      <c r="AI117" s="5">
        <v>70037</v>
      </c>
      <c r="AJ117" s="5">
        <v>39285</v>
      </c>
      <c r="AK117" s="5">
        <v>207409</v>
      </c>
      <c r="AL117" s="5">
        <v>79666</v>
      </c>
      <c r="AM117" s="5">
        <v>381713</v>
      </c>
      <c r="AN117" s="5">
        <v>-5644</v>
      </c>
      <c r="AO117" s="5">
        <v>74690</v>
      </c>
      <c r="AP117" s="5">
        <v>53048</v>
      </c>
      <c r="AQ117" s="5">
        <v>809979</v>
      </c>
      <c r="AR117" s="5">
        <v>33149</v>
      </c>
      <c r="AS117" s="5">
        <v>175316</v>
      </c>
      <c r="AT117" s="5">
        <v>592398</v>
      </c>
      <c r="AU117" s="5">
        <v>56987</v>
      </c>
      <c r="AV117" s="5">
        <v>842437</v>
      </c>
      <c r="AW117" s="5">
        <v>31619</v>
      </c>
      <c r="AX117" s="5">
        <v>7286</v>
      </c>
      <c r="AY117" s="5">
        <v>18251</v>
      </c>
      <c r="AZ117" s="5">
        <v>15642</v>
      </c>
      <c r="BA117" s="5">
        <v>32500</v>
      </c>
      <c r="BB117" s="5">
        <v>20209</v>
      </c>
      <c r="BC117" s="5">
        <v>19788</v>
      </c>
      <c r="BD117" s="5">
        <v>21723</v>
      </c>
      <c r="BE117" s="5">
        <v>51376</v>
      </c>
      <c r="BF117" s="5">
        <v>18172</v>
      </c>
      <c r="BG117" s="5">
        <v>81890</v>
      </c>
      <c r="BH117" s="5">
        <v>85035</v>
      </c>
      <c r="BI117" s="5">
        <v>93858</v>
      </c>
      <c r="BJ117" s="5">
        <v>12222</v>
      </c>
      <c r="BK117" s="5">
        <v>20346</v>
      </c>
      <c r="BL117" s="5">
        <v>16098</v>
      </c>
      <c r="BM117" s="5">
        <v>15689</v>
      </c>
      <c r="BN117" s="5">
        <v>7507</v>
      </c>
      <c r="BO117" s="5">
        <v>15356</v>
      </c>
      <c r="BP117" s="5">
        <v>15328</v>
      </c>
      <c r="BQ117" s="5">
        <v>17999</v>
      </c>
      <c r="BR117" s="5">
        <v>57805</v>
      </c>
      <c r="BS117" s="5">
        <v>33403</v>
      </c>
      <c r="BT117" s="5">
        <v>19003</v>
      </c>
      <c r="BU117" s="5">
        <v>150632</v>
      </c>
      <c r="BV117" s="5">
        <v>7469</v>
      </c>
      <c r="BW117" s="5">
        <v>9113</v>
      </c>
      <c r="BX117" s="5">
        <v>10438</v>
      </c>
      <c r="BY117" s="5">
        <v>87749</v>
      </c>
      <c r="BZ117" s="5">
        <v>49214</v>
      </c>
      <c r="CA117" s="5">
        <v>115721</v>
      </c>
      <c r="CB117" s="5">
        <v>79376</v>
      </c>
      <c r="CC117" s="5">
        <v>33787</v>
      </c>
      <c r="CD117" s="5">
        <v>67051</v>
      </c>
      <c r="CE117" s="5">
        <v>96910</v>
      </c>
      <c r="CF117" s="5">
        <v>61290</v>
      </c>
      <c r="CG117" s="5">
        <v>57484</v>
      </c>
      <c r="CH117" s="5">
        <v>30334</v>
      </c>
      <c r="CI117" s="5">
        <v>116887</v>
      </c>
      <c r="CJ117" s="5">
        <v>103701</v>
      </c>
      <c r="CK117" s="5">
        <v>6265</v>
      </c>
      <c r="CL117" s="5">
        <v>22017</v>
      </c>
      <c r="CM117" s="5">
        <v>15613</v>
      </c>
      <c r="CN117" s="5">
        <v>10188</v>
      </c>
      <c r="CO117" s="5">
        <v>13869</v>
      </c>
      <c r="CP117" s="5">
        <v>28719</v>
      </c>
      <c r="CQ117" s="5">
        <v>18214</v>
      </c>
      <c r="CR117" s="5">
        <v>65690</v>
      </c>
      <c r="CS117" s="5">
        <v>17532</v>
      </c>
      <c r="CT117" s="5">
        <v>15643</v>
      </c>
      <c r="CU117" s="5">
        <v>151202</v>
      </c>
      <c r="CV117" s="5">
        <v>115165</v>
      </c>
      <c r="CW117" s="5">
        <v>99376</v>
      </c>
      <c r="CX117" s="5">
        <v>121544</v>
      </c>
      <c r="CY117" s="5">
        <v>110190</v>
      </c>
      <c r="CZ117" s="5">
        <v>101659</v>
      </c>
      <c r="DA117" s="5">
        <v>66956</v>
      </c>
      <c r="DB117" s="5">
        <v>51004</v>
      </c>
      <c r="DC117" s="5">
        <v>118329</v>
      </c>
      <c r="DD117" s="5">
        <v>94818</v>
      </c>
      <c r="DE117" s="5">
        <v>172599</v>
      </c>
      <c r="DF117" s="5">
        <v>203241</v>
      </c>
      <c r="DG117" s="5">
        <v>192377</v>
      </c>
      <c r="DH117" s="5">
        <v>199078</v>
      </c>
      <c r="DI117" s="5">
        <v>147785</v>
      </c>
      <c r="DJ117" s="5">
        <v>138413</v>
      </c>
      <c r="DK117" s="5">
        <v>159340</v>
      </c>
      <c r="DL117" s="5">
        <v>112421</v>
      </c>
      <c r="DM117" s="5">
        <v>168822</v>
      </c>
      <c r="DN117" s="5">
        <v>91865</v>
      </c>
      <c r="DO117" s="5">
        <v>97442</v>
      </c>
      <c r="DP117" s="5">
        <v>127353</v>
      </c>
      <c r="DQ117" s="5">
        <v>117935</v>
      </c>
      <c r="DR117" s="5">
        <v>115324</v>
      </c>
      <c r="DS117" s="5">
        <v>88484</v>
      </c>
      <c r="DT117" s="5">
        <v>86564</v>
      </c>
      <c r="DU117" s="5">
        <v>60964</v>
      </c>
      <c r="DV117" s="5">
        <v>66199</v>
      </c>
      <c r="DW117" s="5">
        <v>76386</v>
      </c>
      <c r="DX117" s="5">
        <v>57015</v>
      </c>
      <c r="DY117" s="5">
        <v>48947</v>
      </c>
      <c r="DZ117" s="5">
        <v>28876</v>
      </c>
      <c r="EA117" s="5">
        <v>27219</v>
      </c>
      <c r="EB117" s="5">
        <v>29478</v>
      </c>
      <c r="EC117" s="5">
        <v>32319</v>
      </c>
      <c r="ED117" s="5">
        <v>21998</v>
      </c>
      <c r="EE117" s="5">
        <v>25351</v>
      </c>
      <c r="EF117" s="5">
        <v>4537</v>
      </c>
      <c r="EG117" s="5">
        <v>22376</v>
      </c>
      <c r="EH117" s="5">
        <v>15920</v>
      </c>
      <c r="EI117" s="5">
        <v>15122</v>
      </c>
      <c r="EJ117" s="5">
        <v>31705</v>
      </c>
      <c r="EK117" s="5">
        <v>110313</v>
      </c>
      <c r="EL117" s="5">
        <v>41060</v>
      </c>
      <c r="EM117" s="5">
        <v>25669</v>
      </c>
      <c r="EN117" s="5">
        <v>16960</v>
      </c>
      <c r="EO117" s="5">
        <v>11855</v>
      </c>
      <c r="EP117" s="5">
        <v>9665</v>
      </c>
      <c r="EQ117" s="5">
        <v>15881</v>
      </c>
      <c r="ER117" s="5">
        <v>11403</v>
      </c>
      <c r="ES117" s="5">
        <v>16547</v>
      </c>
      <c r="ET117" s="5">
        <v>9692</v>
      </c>
      <c r="EU117" s="5">
        <v>8062</v>
      </c>
      <c r="EV117" s="5">
        <v>6626</v>
      </c>
      <c r="EW117" s="5">
        <v>27302</v>
      </c>
      <c r="EX117" s="5">
        <v>16312</v>
      </c>
      <c r="EY117" s="5">
        <v>21032</v>
      </c>
      <c r="EZ117" s="5">
        <v>16960</v>
      </c>
      <c r="FA117" s="5">
        <v>7927</v>
      </c>
      <c r="FB117" s="5">
        <v>8913</v>
      </c>
      <c r="FC117" s="5">
        <v>8013</v>
      </c>
      <c r="FD117" s="5">
        <v>26620</v>
      </c>
      <c r="FE117" s="5">
        <v>4849</v>
      </c>
      <c r="FF117" s="5">
        <v>3170</v>
      </c>
      <c r="FG117" s="5">
        <v>0</v>
      </c>
      <c r="FH117" s="5">
        <v>0</v>
      </c>
      <c r="FI117" s="5">
        <v>0</v>
      </c>
      <c r="FJ117" s="5">
        <v>0</v>
      </c>
      <c r="FK117" s="5">
        <v>0</v>
      </c>
      <c r="FL117" s="5">
        <v>0</v>
      </c>
      <c r="FM117" s="5">
        <v>0</v>
      </c>
      <c r="FN117" s="5">
        <v>0</v>
      </c>
      <c r="FO117" s="5">
        <v>0</v>
      </c>
      <c r="FP117" s="5">
        <v>0</v>
      </c>
      <c r="FQ117" s="5">
        <v>0</v>
      </c>
      <c r="FR117" s="5">
        <v>0</v>
      </c>
      <c r="FS117" s="5">
        <v>0</v>
      </c>
      <c r="FT117" s="5">
        <v>0</v>
      </c>
      <c r="FU117" s="5" t="s">
        <v>220</v>
      </c>
      <c r="FV117" s="5" t="s">
        <v>220</v>
      </c>
      <c r="FW117" s="5" t="s">
        <v>220</v>
      </c>
      <c r="FX117" s="5" t="s">
        <v>220</v>
      </c>
      <c r="FY117" s="5" t="s">
        <v>220</v>
      </c>
      <c r="FZ117" s="5" t="s">
        <v>220</v>
      </c>
      <c r="GA117" s="5" t="s">
        <v>220</v>
      </c>
      <c r="GB117" s="5" t="s">
        <v>220</v>
      </c>
      <c r="GC117" s="5" t="s">
        <v>220</v>
      </c>
      <c r="GD117" s="5" t="s">
        <v>220</v>
      </c>
      <c r="GE117" s="5" t="s">
        <v>220</v>
      </c>
      <c r="GF117" s="5" t="s">
        <v>220</v>
      </c>
      <c r="GG117" s="5" t="s">
        <v>220</v>
      </c>
      <c r="GH117" s="5" t="s">
        <v>220</v>
      </c>
      <c r="GI117" s="5" t="s">
        <v>220</v>
      </c>
      <c r="GJ117" s="5" t="s">
        <v>220</v>
      </c>
      <c r="GK117" s="5" t="s">
        <v>220</v>
      </c>
      <c r="GL117" s="5" t="s">
        <v>220</v>
      </c>
      <c r="GM117" s="5">
        <v>290300</v>
      </c>
      <c r="GN117" s="5">
        <v>238268</v>
      </c>
      <c r="GO117" s="5">
        <v>390928</v>
      </c>
      <c r="GP117" s="5">
        <v>316766</v>
      </c>
      <c r="GQ117" s="5">
        <v>570880</v>
      </c>
      <c r="GR117" s="5">
        <v>343944</v>
      </c>
      <c r="GS117" s="5">
        <v>376531</v>
      </c>
      <c r="GT117" s="5">
        <v>152422</v>
      </c>
      <c r="GU117" s="5">
        <v>965776</v>
      </c>
      <c r="GV117" s="5">
        <v>217078</v>
      </c>
      <c r="GW117" s="5">
        <v>563942</v>
      </c>
      <c r="GX117" s="5">
        <v>1406909</v>
      </c>
      <c r="GY117" s="5">
        <v>400328</v>
      </c>
      <c r="GZ117" s="5">
        <v>1164589</v>
      </c>
      <c r="HA117" s="5">
        <v>225046</v>
      </c>
      <c r="HB117" s="5">
        <v>225332</v>
      </c>
      <c r="HC117" s="5">
        <v>294486</v>
      </c>
      <c r="HD117" s="5">
        <v>219193</v>
      </c>
      <c r="HE117" s="5">
        <v>291616</v>
      </c>
      <c r="HF117" s="5">
        <v>171340</v>
      </c>
      <c r="HG117" s="5">
        <v>253727</v>
      </c>
      <c r="HH117" s="5">
        <v>275145</v>
      </c>
      <c r="HI117" s="5">
        <v>204107</v>
      </c>
      <c r="HJ117" s="5">
        <v>175946</v>
      </c>
      <c r="HK117" s="5">
        <v>213593</v>
      </c>
      <c r="HL117" s="5">
        <v>198748</v>
      </c>
      <c r="HM117" s="5">
        <v>24805</v>
      </c>
      <c r="HN117" s="5">
        <v>116053</v>
      </c>
      <c r="HO117" s="5">
        <v>122960</v>
      </c>
      <c r="HP117" s="5">
        <v>165423</v>
      </c>
      <c r="HQ117" s="5">
        <v>87017</v>
      </c>
      <c r="HR117" s="5">
        <v>55196</v>
      </c>
      <c r="HS117" s="5">
        <v>1047098</v>
      </c>
      <c r="HT117" s="5">
        <v>1023559</v>
      </c>
      <c r="HU117" s="5">
        <v>1048255</v>
      </c>
      <c r="HV117" s="5">
        <v>896605</v>
      </c>
      <c r="HW117" s="5">
        <v>1197899</v>
      </c>
      <c r="HX117" s="5">
        <v>1209634</v>
      </c>
      <c r="HY117" s="5">
        <v>1010922</v>
      </c>
      <c r="HZ117" s="5">
        <v>943174</v>
      </c>
      <c r="IA117" s="5">
        <v>1085020</v>
      </c>
      <c r="IB117" s="5">
        <v>1302619</v>
      </c>
      <c r="IC117" s="5">
        <v>1509663</v>
      </c>
      <c r="ID117" s="5">
        <v>1533714</v>
      </c>
      <c r="IE117" s="5">
        <v>1600141</v>
      </c>
      <c r="IF117" s="5">
        <v>1317507</v>
      </c>
      <c r="IG117" s="5">
        <v>1267808</v>
      </c>
      <c r="IH117" s="5">
        <v>1163346</v>
      </c>
      <c r="II117" s="5">
        <v>1232123</v>
      </c>
      <c r="IJ117" s="5">
        <v>1837243</v>
      </c>
      <c r="IK117" s="5">
        <v>2554223</v>
      </c>
      <c r="IL117" s="5">
        <v>1004663</v>
      </c>
      <c r="IM117" s="5">
        <v>568130</v>
      </c>
      <c r="IN117" s="5">
        <v>425115</v>
      </c>
      <c r="IO117" s="5">
        <v>377414</v>
      </c>
      <c r="IP117" s="5">
        <v>403115</v>
      </c>
      <c r="IQ117" s="5">
        <v>394748</v>
      </c>
      <c r="IR117" s="5">
        <v>408525</v>
      </c>
      <c r="IS117" s="5">
        <v>327729</v>
      </c>
      <c r="IT117" s="5">
        <v>301675</v>
      </c>
      <c r="IU117" s="5">
        <v>286528</v>
      </c>
      <c r="IV117" s="5">
        <v>232395</v>
      </c>
      <c r="IW117" s="5">
        <v>183256</v>
      </c>
      <c r="IX117" s="5">
        <v>172403</v>
      </c>
      <c r="IY117" s="5">
        <v>29407</v>
      </c>
      <c r="IZ117" s="5">
        <v>26945</v>
      </c>
      <c r="JA117" s="5">
        <v>30052</v>
      </c>
      <c r="JB117" s="5">
        <v>35952</v>
      </c>
      <c r="JC117" s="5">
        <v>36818</v>
      </c>
      <c r="JD117" s="5">
        <v>37336</v>
      </c>
      <c r="JE117" s="5">
        <v>55077</v>
      </c>
      <c r="JF117" s="5">
        <v>60134</v>
      </c>
      <c r="JG117" s="5">
        <v>49826</v>
      </c>
      <c r="JH117" s="5">
        <v>58197</v>
      </c>
      <c r="JI117" s="5">
        <v>58217</v>
      </c>
      <c r="JJ117" s="5">
        <v>50399</v>
      </c>
      <c r="JK117" s="5">
        <v>53671</v>
      </c>
      <c r="JL117" s="5">
        <v>49421</v>
      </c>
      <c r="JM117" s="5">
        <v>36655</v>
      </c>
      <c r="JN117" s="5">
        <v>43389</v>
      </c>
      <c r="JO117" s="5">
        <v>34416</v>
      </c>
      <c r="JP117" s="5">
        <v>27446</v>
      </c>
      <c r="JQ117" s="5">
        <v>30567</v>
      </c>
      <c r="JR117" s="5">
        <v>20291</v>
      </c>
      <c r="JS117" s="5">
        <v>31164</v>
      </c>
      <c r="JT117" s="5">
        <v>31187</v>
      </c>
      <c r="JU117" s="5">
        <v>35186</v>
      </c>
      <c r="JV117" s="5">
        <v>28048</v>
      </c>
      <c r="JW117" s="5">
        <v>18779</v>
      </c>
      <c r="JX117" s="5">
        <v>24425</v>
      </c>
      <c r="JY117" s="5">
        <v>23627</v>
      </c>
      <c r="JZ117" s="5">
        <v>27810</v>
      </c>
      <c r="KA117" s="5">
        <v>36632</v>
      </c>
      <c r="KB117" s="5">
        <v>39807</v>
      </c>
      <c r="KC117" s="5">
        <v>35745</v>
      </c>
      <c r="KD117" s="5">
        <v>33000</v>
      </c>
      <c r="KE117" s="5">
        <v>58608</v>
      </c>
      <c r="KF117" s="5">
        <v>56144</v>
      </c>
      <c r="KG117" s="5">
        <v>57853</v>
      </c>
      <c r="KH117" s="5">
        <v>57851</v>
      </c>
      <c r="KI117" s="5">
        <v>45460</v>
      </c>
      <c r="KJ117" s="5">
        <v>75467</v>
      </c>
      <c r="KK117" s="5">
        <v>31798</v>
      </c>
      <c r="KL117" s="5">
        <v>15305</v>
      </c>
      <c r="KM117" s="5">
        <v>14273</v>
      </c>
      <c r="KN117" s="5">
        <v>14358</v>
      </c>
      <c r="KO117" s="5">
        <v>14090</v>
      </c>
      <c r="KP117" s="5">
        <v>13506</v>
      </c>
      <c r="KQ117" s="5">
        <v>11675</v>
      </c>
      <c r="KR117" s="5">
        <v>9814</v>
      </c>
      <c r="KS117" s="5">
        <v>10606</v>
      </c>
      <c r="KT117" s="5">
        <v>10578</v>
      </c>
      <c r="KU117" s="5">
        <v>10262</v>
      </c>
      <c r="KV117" s="5">
        <v>5991</v>
      </c>
      <c r="KW117" s="5">
        <v>12861</v>
      </c>
      <c r="KX117" s="5">
        <v>6898</v>
      </c>
      <c r="KY117" s="5">
        <v>5394</v>
      </c>
      <c r="KZ117" s="5">
        <v>5008</v>
      </c>
      <c r="LA117" s="5">
        <v>3403</v>
      </c>
      <c r="LB117" s="5">
        <v>6107</v>
      </c>
      <c r="LC117" s="5">
        <v>3532</v>
      </c>
      <c r="LD117" s="5">
        <v>3715</v>
      </c>
      <c r="LE117" s="5">
        <v>3202</v>
      </c>
      <c r="LF117" s="5">
        <v>3856</v>
      </c>
      <c r="LG117" s="5">
        <v>3107</v>
      </c>
      <c r="LH117" s="5">
        <v>4140</v>
      </c>
      <c r="LI117" s="5">
        <v>1712</v>
      </c>
      <c r="LJ117" s="5">
        <v>1606</v>
      </c>
      <c r="LK117" s="5">
        <v>1788</v>
      </c>
      <c r="LL117" s="5">
        <v>1610</v>
      </c>
      <c r="LM117" s="5">
        <v>1313</v>
      </c>
      <c r="LN117" s="5">
        <v>1629</v>
      </c>
      <c r="LO117" s="5">
        <v>1754</v>
      </c>
      <c r="LP117" s="5">
        <v>1287</v>
      </c>
      <c r="LQ117" s="5">
        <v>734</v>
      </c>
      <c r="LR117" s="5">
        <v>1114</v>
      </c>
      <c r="LS117" s="5">
        <v>1373</v>
      </c>
      <c r="LT117" s="5">
        <v>1206</v>
      </c>
      <c r="LU117" s="5">
        <v>1358</v>
      </c>
      <c r="LV117" s="5">
        <v>1143</v>
      </c>
      <c r="LW117" s="5">
        <v>1308</v>
      </c>
      <c r="LX117" s="5">
        <v>1380</v>
      </c>
      <c r="LY117" s="5">
        <v>1288</v>
      </c>
      <c r="LZ117" s="5">
        <v>1510</v>
      </c>
      <c r="MA117" s="5">
        <v>1622</v>
      </c>
      <c r="MB117" s="5">
        <v>1637</v>
      </c>
      <c r="MC117" s="5">
        <v>1638</v>
      </c>
      <c r="MD117" s="5">
        <v>1612</v>
      </c>
      <c r="ME117" s="5">
        <v>2404</v>
      </c>
      <c r="MF117" s="5">
        <v>2308</v>
      </c>
      <c r="MG117" s="5">
        <v>2327</v>
      </c>
      <c r="MH117" s="5">
        <v>2696</v>
      </c>
      <c r="MI117" s="5">
        <v>2242</v>
      </c>
      <c r="MJ117" s="5">
        <v>2729</v>
      </c>
      <c r="MK117" s="5">
        <v>2593</v>
      </c>
      <c r="ML117" s="5">
        <v>1712</v>
      </c>
      <c r="MM117" s="5">
        <v>2655</v>
      </c>
      <c r="MN117" s="5">
        <v>2463</v>
      </c>
      <c r="MO117" s="5">
        <v>1946</v>
      </c>
      <c r="MP117" s="5">
        <v>1763</v>
      </c>
      <c r="MQ117" s="5">
        <v>0</v>
      </c>
      <c r="MR117" s="5">
        <v>0</v>
      </c>
      <c r="MS117" s="5">
        <v>0</v>
      </c>
      <c r="MT117" s="5">
        <v>0</v>
      </c>
      <c r="MU117" s="5">
        <v>0</v>
      </c>
      <c r="MV117" s="5">
        <v>0</v>
      </c>
      <c r="MW117" s="5">
        <v>0</v>
      </c>
      <c r="MX117" s="5">
        <v>0</v>
      </c>
      <c r="MY117" s="5">
        <v>0</v>
      </c>
      <c r="MZ117" s="5">
        <v>0</v>
      </c>
      <c r="NA117" s="5">
        <v>0</v>
      </c>
      <c r="NB117" s="5">
        <v>0</v>
      </c>
      <c r="NC117" s="5">
        <v>0</v>
      </c>
      <c r="ND117" s="5">
        <v>0</v>
      </c>
      <c r="NE117" s="5" t="s">
        <v>220</v>
      </c>
      <c r="NF117" s="5" t="s">
        <v>220</v>
      </c>
      <c r="NG117" s="5" t="s">
        <v>220</v>
      </c>
      <c r="NH117" s="5" t="s">
        <v>220</v>
      </c>
      <c r="NI117" s="5" t="s">
        <v>220</v>
      </c>
      <c r="NJ117" s="5" t="s">
        <v>220</v>
      </c>
      <c r="NK117" s="5" t="s">
        <v>220</v>
      </c>
      <c r="NL117" s="5" t="s">
        <v>220</v>
      </c>
      <c r="NM117" s="5" t="s">
        <v>220</v>
      </c>
      <c r="NN117" s="5" t="s">
        <v>220</v>
      </c>
      <c r="NO117" s="5" t="s">
        <v>220</v>
      </c>
      <c r="NP117" s="5" t="s">
        <v>220</v>
      </c>
      <c r="NQ117" s="5" t="s">
        <v>220</v>
      </c>
      <c r="NR117" s="5" t="s">
        <v>220</v>
      </c>
      <c r="NS117" s="5" t="s">
        <v>220</v>
      </c>
      <c r="NT117" s="5" t="s">
        <v>220</v>
      </c>
      <c r="NU117" s="5" t="s">
        <v>220</v>
      </c>
      <c r="NV117" s="5" t="s">
        <v>220</v>
      </c>
      <c r="NW117" s="5">
        <v>0</v>
      </c>
      <c r="NX117" s="5">
        <v>0</v>
      </c>
      <c r="NY117" s="5">
        <v>0</v>
      </c>
      <c r="NZ117" s="5">
        <v>0</v>
      </c>
      <c r="OA117" s="5">
        <v>0</v>
      </c>
      <c r="OB117" s="5">
        <v>0</v>
      </c>
      <c r="OC117" s="5">
        <v>0</v>
      </c>
      <c r="OD117" s="5">
        <v>0</v>
      </c>
      <c r="OE117" s="5">
        <v>0</v>
      </c>
      <c r="OF117" s="5">
        <v>0</v>
      </c>
      <c r="OG117" s="5">
        <v>0</v>
      </c>
      <c r="OH117" s="5">
        <v>0</v>
      </c>
      <c r="OI117" s="5">
        <v>0</v>
      </c>
      <c r="OJ117" s="5">
        <v>0</v>
      </c>
      <c r="OK117" s="5" t="s">
        <v>220</v>
      </c>
      <c r="OL117" s="5" t="s">
        <v>220</v>
      </c>
      <c r="OM117" s="5" t="s">
        <v>220</v>
      </c>
      <c r="ON117" s="5" t="s">
        <v>220</v>
      </c>
      <c r="OO117" s="5" t="s">
        <v>220</v>
      </c>
      <c r="OP117" s="5" t="s">
        <v>220</v>
      </c>
      <c r="OQ117" s="5" t="s">
        <v>220</v>
      </c>
      <c r="OR117" s="5" t="s">
        <v>220</v>
      </c>
      <c r="OS117" s="5" t="s">
        <v>220</v>
      </c>
      <c r="OT117" s="5" t="s">
        <v>220</v>
      </c>
      <c r="OU117" s="5" t="s">
        <v>220</v>
      </c>
      <c r="OV117" s="5" t="s">
        <v>220</v>
      </c>
      <c r="OW117" s="5" t="s">
        <v>220</v>
      </c>
      <c r="OX117" s="5" t="s">
        <v>220</v>
      </c>
      <c r="OY117" s="5" t="s">
        <v>220</v>
      </c>
      <c r="OZ117" s="5" t="s">
        <v>220</v>
      </c>
      <c r="PA117" s="5" t="s">
        <v>220</v>
      </c>
      <c r="PB117" s="5" t="s">
        <v>220</v>
      </c>
      <c r="PC117" s="5">
        <v>16838</v>
      </c>
      <c r="PD117" s="5">
        <v>16060</v>
      </c>
      <c r="PE117" s="5">
        <v>18665</v>
      </c>
      <c r="PF117" s="5">
        <v>17869</v>
      </c>
      <c r="PG117" s="5">
        <v>16231</v>
      </c>
      <c r="PH117" s="5">
        <v>29496</v>
      </c>
      <c r="PI117" s="5">
        <v>28054</v>
      </c>
      <c r="PJ117" s="5">
        <v>14380</v>
      </c>
      <c r="PK117" s="5">
        <v>16240</v>
      </c>
      <c r="PL117" s="5">
        <v>15896</v>
      </c>
      <c r="PM117" s="5">
        <v>18798</v>
      </c>
      <c r="PN117" s="5">
        <v>17529</v>
      </c>
      <c r="PO117" s="5">
        <v>17779</v>
      </c>
      <c r="PP117" s="5">
        <v>18074</v>
      </c>
      <c r="PQ117" s="5">
        <v>15178</v>
      </c>
      <c r="PR117" s="5">
        <v>13473</v>
      </c>
      <c r="PS117" s="5">
        <v>12835</v>
      </c>
      <c r="PT117" s="5">
        <v>13760</v>
      </c>
      <c r="PU117" s="5">
        <v>13403</v>
      </c>
      <c r="PV117" s="5">
        <v>11972</v>
      </c>
      <c r="PW117" s="5">
        <v>10583</v>
      </c>
      <c r="PX117" s="5">
        <v>10794</v>
      </c>
      <c r="PY117" s="5">
        <v>10056</v>
      </c>
      <c r="PZ117" s="5">
        <v>8726</v>
      </c>
      <c r="QA117" s="5">
        <v>8454</v>
      </c>
      <c r="QB117" s="5">
        <v>10736</v>
      </c>
      <c r="QC117" s="5">
        <v>9629</v>
      </c>
      <c r="QD117" s="5">
        <v>8031</v>
      </c>
      <c r="QE117" s="5">
        <v>7803</v>
      </c>
      <c r="QF117" s="5">
        <v>8358</v>
      </c>
      <c r="QG117" s="5">
        <v>7134</v>
      </c>
      <c r="QH117" s="5">
        <v>6225</v>
      </c>
      <c r="QI117" s="5">
        <v>9515</v>
      </c>
      <c r="QJ117" s="5">
        <v>8949</v>
      </c>
      <c r="QK117" s="5">
        <v>8240</v>
      </c>
      <c r="QL117" s="5">
        <v>7821</v>
      </c>
      <c r="QM117" s="5">
        <v>8670</v>
      </c>
      <c r="QN117" s="5">
        <v>9097</v>
      </c>
      <c r="QO117" s="5">
        <v>9242</v>
      </c>
      <c r="QP117" s="5">
        <v>8319</v>
      </c>
      <c r="QQ117" s="5">
        <v>8383</v>
      </c>
      <c r="QR117" s="5">
        <v>8413</v>
      </c>
      <c r="QS117" s="5">
        <v>7721</v>
      </c>
      <c r="QT117" s="5">
        <v>7934</v>
      </c>
      <c r="QU117" s="5">
        <v>9245</v>
      </c>
      <c r="QV117" s="5">
        <v>7642</v>
      </c>
      <c r="QW117" s="5">
        <v>9698</v>
      </c>
      <c r="QX117" s="5">
        <v>8588</v>
      </c>
      <c r="QY117" s="5">
        <v>8028</v>
      </c>
      <c r="QZ117" s="5">
        <v>7474</v>
      </c>
      <c r="RA117" s="5">
        <v>8522</v>
      </c>
      <c r="RB117" s="5">
        <v>8535</v>
      </c>
      <c r="RC117" s="5">
        <v>11917</v>
      </c>
      <c r="RD117" s="5">
        <v>10320</v>
      </c>
      <c r="RE117" s="5">
        <v>10493</v>
      </c>
      <c r="RF117" s="5">
        <v>9363</v>
      </c>
      <c r="RG117" s="5">
        <v>9071</v>
      </c>
      <c r="RH117" s="5">
        <v>7741</v>
      </c>
      <c r="RI117" s="5">
        <v>6563</v>
      </c>
      <c r="RJ117" s="5">
        <v>6087</v>
      </c>
      <c r="RK117" s="5">
        <v>6402</v>
      </c>
      <c r="RL117" s="5">
        <v>5163</v>
      </c>
      <c r="RM117" s="5">
        <v>4906</v>
      </c>
      <c r="RN117" s="5">
        <v>4513</v>
      </c>
      <c r="RO117" s="5">
        <v>39096</v>
      </c>
      <c r="RP117" s="5">
        <v>40564</v>
      </c>
      <c r="RQ117" s="5">
        <v>41320</v>
      </c>
      <c r="RR117" s="5">
        <v>40887</v>
      </c>
      <c r="RS117" s="5">
        <v>39787</v>
      </c>
      <c r="RT117" s="5">
        <v>40032</v>
      </c>
      <c r="RU117" s="5">
        <v>42720</v>
      </c>
      <c r="RV117" s="5">
        <v>40961</v>
      </c>
      <c r="RW117" s="5">
        <v>40444</v>
      </c>
      <c r="RX117" s="5">
        <v>41996</v>
      </c>
      <c r="RY117" s="5">
        <v>45121</v>
      </c>
      <c r="RZ117" s="5">
        <v>42766</v>
      </c>
      <c r="SA117" s="5">
        <v>35379</v>
      </c>
      <c r="SB117" s="5">
        <v>36110</v>
      </c>
      <c r="SC117" s="5">
        <v>31087</v>
      </c>
      <c r="SD117" s="5">
        <v>32075</v>
      </c>
      <c r="SE117" s="5">
        <v>47795</v>
      </c>
      <c r="SF117" s="5">
        <v>32348</v>
      </c>
      <c r="SG117" s="5">
        <v>48147</v>
      </c>
      <c r="SH117" s="5">
        <v>27012</v>
      </c>
      <c r="SI117" s="5">
        <v>21383</v>
      </c>
      <c r="SJ117" s="5">
        <v>21428</v>
      </c>
      <c r="SK117" s="5">
        <v>18590</v>
      </c>
      <c r="SL117" s="5">
        <v>17642</v>
      </c>
      <c r="SM117" s="5">
        <v>16096</v>
      </c>
      <c r="SN117" s="5">
        <v>16572</v>
      </c>
      <c r="SO117" s="5">
        <v>15200</v>
      </c>
      <c r="SP117" s="5">
        <v>14989</v>
      </c>
      <c r="SQ117" s="5">
        <v>15152</v>
      </c>
      <c r="SR117" s="5">
        <v>11544</v>
      </c>
      <c r="SS117" s="5">
        <v>10618</v>
      </c>
      <c r="ST117" s="5">
        <v>9749</v>
      </c>
      <c r="SU117" s="5">
        <v>34652</v>
      </c>
      <c r="SV117" s="5">
        <v>31457</v>
      </c>
      <c r="SW117" s="5">
        <v>42560</v>
      </c>
      <c r="SX117" s="5">
        <v>62873</v>
      </c>
      <c r="SY117" s="5">
        <v>62223</v>
      </c>
      <c r="SZ117" s="5">
        <v>53978</v>
      </c>
      <c r="TA117" s="5">
        <v>68921</v>
      </c>
      <c r="TB117" s="5">
        <v>114966</v>
      </c>
      <c r="TC117" s="5">
        <v>57972</v>
      </c>
      <c r="TD117" s="5">
        <v>20640</v>
      </c>
      <c r="TE117" s="5">
        <v>14465</v>
      </c>
      <c r="TF117" s="5">
        <v>8353</v>
      </c>
      <c r="TG117" s="5">
        <v>5276</v>
      </c>
      <c r="TH117" s="5">
        <v>3427</v>
      </c>
      <c r="TI117" s="5">
        <v>2814</v>
      </c>
      <c r="TJ117" s="5">
        <v>1820</v>
      </c>
      <c r="TK117" s="5">
        <v>1645</v>
      </c>
      <c r="TL117" s="5">
        <v>1932</v>
      </c>
      <c r="TM117" s="5">
        <v>-1099</v>
      </c>
      <c r="TN117" s="5">
        <v>-403</v>
      </c>
      <c r="TO117" s="5">
        <v>6656</v>
      </c>
      <c r="TP117" s="5">
        <v>8599</v>
      </c>
      <c r="TQ117" s="5">
        <v>8296</v>
      </c>
      <c r="TR117" s="5">
        <v>7420</v>
      </c>
      <c r="TS117" s="5">
        <v>7718</v>
      </c>
      <c r="TT117" s="5">
        <v>4514</v>
      </c>
      <c r="TU117" s="5">
        <v>3858</v>
      </c>
      <c r="TV117" s="5">
        <v>3348</v>
      </c>
      <c r="TW117" s="5">
        <v>3715</v>
      </c>
      <c r="TX117" s="5">
        <v>6380</v>
      </c>
      <c r="TY117" s="5">
        <v>5342</v>
      </c>
      <c r="TZ117" s="5">
        <v>3145</v>
      </c>
      <c r="UA117" s="5">
        <v>257</v>
      </c>
      <c r="UB117" s="5">
        <v>244</v>
      </c>
      <c r="UC117" s="5">
        <v>215</v>
      </c>
      <c r="UD117" s="5">
        <v>193</v>
      </c>
      <c r="UE117" s="5">
        <v>147</v>
      </c>
      <c r="UF117" s="5">
        <v>135</v>
      </c>
      <c r="UG117" s="5">
        <v>218</v>
      </c>
      <c r="UH117" s="5">
        <v>250</v>
      </c>
      <c r="UI117" s="5">
        <v>260</v>
      </c>
      <c r="UJ117" s="5">
        <v>162</v>
      </c>
      <c r="UK117" s="5">
        <v>141</v>
      </c>
      <c r="UL117" s="5">
        <v>8</v>
      </c>
      <c r="UM117" s="5">
        <v>5</v>
      </c>
      <c r="UN117" s="5">
        <v>100</v>
      </c>
      <c r="UO117" s="5">
        <v>3</v>
      </c>
      <c r="UP117" s="5">
        <v>0</v>
      </c>
      <c r="UQ117" s="5">
        <v>16</v>
      </c>
      <c r="UR117" s="5">
        <v>122</v>
      </c>
      <c r="US117" s="5">
        <v>89</v>
      </c>
      <c r="UT117" s="5">
        <v>137</v>
      </c>
      <c r="UU117" s="5">
        <v>279</v>
      </c>
      <c r="UV117" s="5">
        <v>765</v>
      </c>
      <c r="UW117" s="5">
        <v>574</v>
      </c>
      <c r="UX117" s="5">
        <v>302</v>
      </c>
      <c r="UY117" s="5">
        <v>4</v>
      </c>
      <c r="UZ117" s="5">
        <v>0</v>
      </c>
      <c r="VA117" s="5">
        <v>-1</v>
      </c>
      <c r="VB117" s="5">
        <v>1118</v>
      </c>
      <c r="VC117" s="5">
        <v>608</v>
      </c>
      <c r="VD117" s="5">
        <v>101</v>
      </c>
      <c r="VE117" s="5">
        <v>103</v>
      </c>
      <c r="VF117" s="5">
        <v>115</v>
      </c>
      <c r="VG117" s="5">
        <v>90373</v>
      </c>
      <c r="VH117" s="5">
        <v>99253</v>
      </c>
      <c r="VI117" s="5">
        <v>101411</v>
      </c>
      <c r="VJ117" s="5">
        <v>96487</v>
      </c>
      <c r="VK117" s="5">
        <v>95950</v>
      </c>
      <c r="VL117" s="5">
        <v>111819</v>
      </c>
      <c r="VM117" s="5">
        <v>135570</v>
      </c>
      <c r="VN117" s="5">
        <v>123754</v>
      </c>
      <c r="VO117" s="5">
        <v>128205</v>
      </c>
      <c r="VP117" s="5">
        <v>127178</v>
      </c>
      <c r="VQ117" s="5">
        <v>137189</v>
      </c>
      <c r="VR117" s="5">
        <v>123739</v>
      </c>
      <c r="VS117" s="5">
        <v>126995</v>
      </c>
      <c r="VT117" s="5">
        <v>115994</v>
      </c>
      <c r="VU117" s="5">
        <v>124257</v>
      </c>
      <c r="VV117" s="5">
        <v>99534</v>
      </c>
      <c r="VW117" s="5">
        <v>92984</v>
      </c>
      <c r="VX117" s="5">
        <v>82175</v>
      </c>
      <c r="VY117" s="5">
        <v>72731</v>
      </c>
      <c r="VZ117" s="5">
        <v>70347</v>
      </c>
      <c r="WA117" s="5">
        <v>74000</v>
      </c>
      <c r="WB117" s="5">
        <v>66905</v>
      </c>
      <c r="WC117" s="5">
        <v>60678</v>
      </c>
      <c r="WD117" s="5">
        <v>59069</v>
      </c>
      <c r="WE117" s="5">
        <v>59654</v>
      </c>
      <c r="WF117" s="5">
        <v>60714</v>
      </c>
      <c r="WG117" s="5">
        <v>51269</v>
      </c>
      <c r="WH117" s="5">
        <v>44161</v>
      </c>
      <c r="WI117" s="5">
        <v>38059</v>
      </c>
      <c r="WJ117" s="5">
        <v>35503</v>
      </c>
      <c r="WK117" s="5">
        <v>27084</v>
      </c>
      <c r="WL117" s="5">
        <v>35991</v>
      </c>
      <c r="WM117" s="5">
        <v>2718</v>
      </c>
      <c r="WN117" s="5">
        <v>3150</v>
      </c>
      <c r="WO117" s="5">
        <v>3553</v>
      </c>
      <c r="WP117" s="5">
        <v>2979</v>
      </c>
      <c r="WQ117" s="5">
        <v>3727</v>
      </c>
      <c r="WR117" s="5">
        <v>4081</v>
      </c>
      <c r="WS117" s="5">
        <v>4231</v>
      </c>
      <c r="WT117" s="5">
        <v>4797</v>
      </c>
      <c r="WU117" s="5">
        <v>4738</v>
      </c>
      <c r="WV117" s="5">
        <v>3943</v>
      </c>
      <c r="WW117" s="5">
        <v>3728</v>
      </c>
      <c r="WX117" s="5">
        <v>3811</v>
      </c>
      <c r="WY117" s="5">
        <v>3567</v>
      </c>
      <c r="WZ117" s="5">
        <v>3697</v>
      </c>
      <c r="XA117" s="5">
        <v>4398</v>
      </c>
      <c r="XB117" s="5">
        <v>3543</v>
      </c>
      <c r="XC117" s="5">
        <v>4159</v>
      </c>
      <c r="XD117" s="5">
        <v>4643</v>
      </c>
      <c r="XE117" s="5">
        <v>4408</v>
      </c>
      <c r="XF117" s="5">
        <v>3618</v>
      </c>
      <c r="XG117" s="5">
        <v>5319</v>
      </c>
      <c r="XH117" s="5">
        <v>5265</v>
      </c>
      <c r="XI117" s="5">
        <v>4120</v>
      </c>
      <c r="XJ117" s="5">
        <v>4357</v>
      </c>
      <c r="XK117" s="5">
        <v>3506</v>
      </c>
      <c r="XL117" s="5">
        <v>3878</v>
      </c>
      <c r="XM117" s="5">
        <v>2597</v>
      </c>
      <c r="XN117" s="5">
        <v>2302</v>
      </c>
      <c r="XO117" s="5">
        <v>2239</v>
      </c>
      <c r="XP117" s="5">
        <v>1464</v>
      </c>
      <c r="XQ117" s="5">
        <v>1312</v>
      </c>
      <c r="XR117" s="5">
        <v>1247</v>
      </c>
      <c r="XS117" s="2">
        <v>13407</v>
      </c>
      <c r="XT117" s="3" t="s">
        <v>222</v>
      </c>
      <c r="XU117" s="3" t="s">
        <v>222</v>
      </c>
      <c r="XV117" s="3" t="s">
        <v>222</v>
      </c>
      <c r="XW117" s="3" t="s">
        <v>221</v>
      </c>
      <c r="XX117" s="3" t="s">
        <v>222</v>
      </c>
      <c r="XY117" s="3" t="s">
        <v>222</v>
      </c>
      <c r="XZ117" s="3" t="s">
        <v>284</v>
      </c>
    </row>
    <row r="118" spans="1:650" x14ac:dyDescent="0.3">
      <c r="A118" s="1" t="s">
        <v>116</v>
      </c>
      <c r="B118" s="2">
        <v>4004389</v>
      </c>
      <c r="C118" s="5">
        <v>5205</v>
      </c>
      <c r="D118" s="5">
        <v>0</v>
      </c>
      <c r="E118" s="5">
        <v>143</v>
      </c>
      <c r="F118" s="5">
        <v>511</v>
      </c>
      <c r="G118" s="5">
        <v>0</v>
      </c>
      <c r="H118" s="5">
        <v>0</v>
      </c>
      <c r="I118" s="5">
        <v>0</v>
      </c>
      <c r="J118" s="5">
        <v>0</v>
      </c>
      <c r="K118" s="5">
        <v>-10</v>
      </c>
      <c r="L118" s="5">
        <v>24</v>
      </c>
      <c r="M118" s="5">
        <v>48</v>
      </c>
      <c r="N118" s="5">
        <v>38</v>
      </c>
      <c r="O118" s="5">
        <v>-145</v>
      </c>
      <c r="P118" s="5">
        <v>360</v>
      </c>
      <c r="Q118" s="5">
        <v>969</v>
      </c>
      <c r="R118" s="5">
        <v>2140</v>
      </c>
      <c r="S118" s="5">
        <v>0</v>
      </c>
      <c r="T118" s="5">
        <v>0</v>
      </c>
      <c r="U118" s="5">
        <v>0</v>
      </c>
      <c r="V118" s="5">
        <v>0</v>
      </c>
      <c r="W118" s="5">
        <v>0</v>
      </c>
      <c r="X118" s="5">
        <v>0</v>
      </c>
      <c r="Y118" s="5">
        <v>30</v>
      </c>
      <c r="Z118" s="5">
        <v>0</v>
      </c>
      <c r="AA118" s="5">
        <v>0</v>
      </c>
      <c r="AB118" s="5">
        <v>0</v>
      </c>
      <c r="AC118" s="5">
        <v>0</v>
      </c>
      <c r="AD118" s="5">
        <v>0</v>
      </c>
      <c r="AE118" s="5">
        <v>0</v>
      </c>
      <c r="AF118" s="5">
        <v>0</v>
      </c>
      <c r="AG118" s="5">
        <v>84</v>
      </c>
      <c r="AH118" s="5">
        <v>0</v>
      </c>
      <c r="AI118" s="5">
        <v>9255</v>
      </c>
      <c r="AJ118" s="5">
        <v>6204</v>
      </c>
      <c r="AK118" s="5">
        <v>-1435</v>
      </c>
      <c r="AL118" s="5">
        <v>337</v>
      </c>
      <c r="AM118" s="5">
        <v>0</v>
      </c>
      <c r="AN118" s="5">
        <v>1826</v>
      </c>
      <c r="AO118" s="5">
        <v>1211</v>
      </c>
      <c r="AP118" s="5">
        <v>5528</v>
      </c>
      <c r="AQ118" s="5">
        <v>1076</v>
      </c>
      <c r="AR118" s="5">
        <v>231</v>
      </c>
      <c r="AS118" s="5">
        <v>1371</v>
      </c>
      <c r="AT118" s="5">
        <v>1713</v>
      </c>
      <c r="AU118" s="5">
        <v>309</v>
      </c>
      <c r="AV118" s="5">
        <v>1215</v>
      </c>
      <c r="AW118" s="5">
        <v>708</v>
      </c>
      <c r="AX118" s="5">
        <v>2966</v>
      </c>
      <c r="AY118" s="5">
        <v>938</v>
      </c>
      <c r="AZ118" s="5">
        <v>740</v>
      </c>
      <c r="BA118" s="5">
        <v>332</v>
      </c>
      <c r="BB118" s="5">
        <v>655</v>
      </c>
      <c r="BC118" s="5">
        <v>3727</v>
      </c>
      <c r="BD118" s="5">
        <v>23532</v>
      </c>
      <c r="BE118" s="5">
        <v>10523</v>
      </c>
      <c r="BF118" s="5">
        <v>27555</v>
      </c>
      <c r="BG118" s="5">
        <v>91391</v>
      </c>
      <c r="BH118" s="5">
        <v>75903</v>
      </c>
      <c r="BI118" s="5">
        <v>75674</v>
      </c>
      <c r="BJ118" s="5">
        <v>51681</v>
      </c>
      <c r="BK118" s="5">
        <v>30877</v>
      </c>
      <c r="BL118" s="5">
        <v>43906</v>
      </c>
      <c r="BM118" s="5">
        <v>43652</v>
      </c>
      <c r="BN118" s="5">
        <v>781993</v>
      </c>
      <c r="BO118" s="5">
        <v>164967</v>
      </c>
      <c r="BP118" s="5">
        <v>71140</v>
      </c>
      <c r="BQ118" s="5">
        <v>141184</v>
      </c>
      <c r="BR118" s="5">
        <v>5514</v>
      </c>
      <c r="BS118" s="5">
        <v>26861</v>
      </c>
      <c r="BT118" s="5">
        <v>35015</v>
      </c>
      <c r="BU118" s="5">
        <v>30423</v>
      </c>
      <c r="BV118" s="5">
        <v>25555</v>
      </c>
      <c r="BW118" s="5">
        <v>68141</v>
      </c>
      <c r="BX118" s="5">
        <v>75913</v>
      </c>
      <c r="BY118" s="5">
        <v>13065</v>
      </c>
      <c r="BZ118" s="5">
        <v>15635</v>
      </c>
      <c r="CA118" s="5">
        <v>16462</v>
      </c>
      <c r="CB118" s="5">
        <v>17971</v>
      </c>
      <c r="CC118" s="5">
        <v>8770</v>
      </c>
      <c r="CD118" s="5">
        <v>11774</v>
      </c>
      <c r="CE118" s="5">
        <v>6017</v>
      </c>
      <c r="CF118" s="5">
        <v>4371</v>
      </c>
      <c r="CG118" s="5">
        <v>3077</v>
      </c>
      <c r="CH118" s="5">
        <v>-2802</v>
      </c>
      <c r="CI118" s="5">
        <v>3462</v>
      </c>
      <c r="CJ118" s="5">
        <v>10425</v>
      </c>
      <c r="CK118" s="5">
        <v>3916</v>
      </c>
      <c r="CL118" s="5">
        <v>7854</v>
      </c>
      <c r="CM118" s="5">
        <v>13456</v>
      </c>
      <c r="CN118" s="5">
        <v>13543</v>
      </c>
      <c r="CO118" s="5">
        <v>16094</v>
      </c>
      <c r="CP118" s="5">
        <v>19455</v>
      </c>
      <c r="CQ118" s="5">
        <v>26673</v>
      </c>
      <c r="CR118" s="5">
        <v>23982</v>
      </c>
      <c r="CS118" s="5">
        <v>11916</v>
      </c>
      <c r="CT118" s="5">
        <v>34437</v>
      </c>
      <c r="CU118" s="5">
        <v>176066</v>
      </c>
      <c r="CV118" s="5">
        <v>150996</v>
      </c>
      <c r="CW118" s="5">
        <v>95728</v>
      </c>
      <c r="CX118" s="5">
        <v>53098</v>
      </c>
      <c r="CY118" s="5">
        <v>54453</v>
      </c>
      <c r="CZ118" s="5">
        <v>78076</v>
      </c>
      <c r="DA118" s="5">
        <v>93551</v>
      </c>
      <c r="DB118" s="5">
        <v>100096</v>
      </c>
      <c r="DC118" s="5">
        <v>85937</v>
      </c>
      <c r="DD118" s="5">
        <v>60669</v>
      </c>
      <c r="DE118" s="5">
        <v>47614</v>
      </c>
      <c r="DF118" s="5">
        <v>47829</v>
      </c>
      <c r="DG118" s="5">
        <v>46250</v>
      </c>
      <c r="DH118" s="5">
        <v>50129</v>
      </c>
      <c r="DI118" s="5">
        <v>41649</v>
      </c>
      <c r="DJ118" s="5">
        <v>60489</v>
      </c>
      <c r="DK118" s="5">
        <v>37978</v>
      </c>
      <c r="DL118" s="5">
        <v>36898</v>
      </c>
      <c r="DM118" s="5">
        <v>32125</v>
      </c>
      <c r="DN118" s="5">
        <v>30231</v>
      </c>
      <c r="DO118" s="5">
        <v>31497</v>
      </c>
      <c r="DP118" s="5">
        <v>67052</v>
      </c>
      <c r="DQ118" s="5">
        <v>42516</v>
      </c>
      <c r="DR118" s="5">
        <v>55621</v>
      </c>
      <c r="DS118" s="5">
        <v>57254</v>
      </c>
      <c r="DT118" s="5">
        <v>71567</v>
      </c>
      <c r="DU118" s="5">
        <v>81388</v>
      </c>
      <c r="DV118" s="5">
        <v>81468</v>
      </c>
      <c r="DW118" s="5">
        <v>75260</v>
      </c>
      <c r="DX118" s="5">
        <v>80251</v>
      </c>
      <c r="DY118" s="5">
        <v>72654</v>
      </c>
      <c r="DZ118" s="5">
        <v>77365</v>
      </c>
      <c r="EA118" s="5">
        <v>3297</v>
      </c>
      <c r="EB118" s="5">
        <v>5495</v>
      </c>
      <c r="EC118" s="5">
        <v>5278</v>
      </c>
      <c r="ED118" s="5">
        <v>959</v>
      </c>
      <c r="EE118" s="5">
        <v>3975</v>
      </c>
      <c r="EF118" s="5">
        <v>-7053</v>
      </c>
      <c r="EG118" s="5">
        <v>2253</v>
      </c>
      <c r="EH118" s="5">
        <v>9076</v>
      </c>
      <c r="EI118" s="5">
        <v>17157</v>
      </c>
      <c r="EJ118" s="5">
        <v>1374</v>
      </c>
      <c r="EK118" s="5">
        <v>8069</v>
      </c>
      <c r="EL118" s="5">
        <v>9733</v>
      </c>
      <c r="EM118" s="5">
        <v>9450</v>
      </c>
      <c r="EN118" s="5">
        <v>5828</v>
      </c>
      <c r="EO118" s="5">
        <v>16278</v>
      </c>
      <c r="EP118" s="5">
        <v>9571</v>
      </c>
      <c r="EQ118" s="5">
        <v>8767</v>
      </c>
      <c r="ER118" s="5">
        <v>4903</v>
      </c>
      <c r="ES118" s="5">
        <v>13251</v>
      </c>
      <c r="ET118" s="5">
        <v>3812</v>
      </c>
      <c r="EU118" s="5">
        <v>10226</v>
      </c>
      <c r="EV118" s="5">
        <v>3157</v>
      </c>
      <c r="EW118" s="5">
        <v>13296</v>
      </c>
      <c r="EX118" s="5">
        <v>14138</v>
      </c>
      <c r="EY118" s="5">
        <v>9202</v>
      </c>
      <c r="EZ118" s="5">
        <v>11628</v>
      </c>
      <c r="FA118" s="5">
        <v>55658</v>
      </c>
      <c r="FB118" s="5">
        <v>17409</v>
      </c>
      <c r="FC118" s="5">
        <v>25245</v>
      </c>
      <c r="FD118" s="5">
        <v>6936</v>
      </c>
      <c r="FE118" s="5">
        <v>1947</v>
      </c>
      <c r="FF118" s="5">
        <v>3223</v>
      </c>
      <c r="FG118" s="5">
        <v>0</v>
      </c>
      <c r="FH118" s="5">
        <v>0</v>
      </c>
      <c r="FI118" s="5">
        <v>0</v>
      </c>
      <c r="FJ118" s="5">
        <v>0</v>
      </c>
      <c r="FK118" s="5">
        <v>0</v>
      </c>
      <c r="FL118" s="5">
        <v>0</v>
      </c>
      <c r="FM118" s="5">
        <v>0</v>
      </c>
      <c r="FN118" s="5">
        <v>0</v>
      </c>
      <c r="FO118" s="5">
        <v>0</v>
      </c>
      <c r="FP118" s="5">
        <v>0</v>
      </c>
      <c r="FQ118" s="5">
        <v>0</v>
      </c>
      <c r="FR118" s="5">
        <v>0</v>
      </c>
      <c r="FS118" s="5">
        <v>0</v>
      </c>
      <c r="FT118" s="5">
        <v>0</v>
      </c>
      <c r="FU118" s="5" t="s">
        <v>220</v>
      </c>
      <c r="FV118" s="5" t="s">
        <v>220</v>
      </c>
      <c r="FW118" s="5" t="s">
        <v>220</v>
      </c>
      <c r="FX118" s="5" t="s">
        <v>220</v>
      </c>
      <c r="FY118" s="5" t="s">
        <v>220</v>
      </c>
      <c r="FZ118" s="5" t="s">
        <v>220</v>
      </c>
      <c r="GA118" s="5" t="s">
        <v>220</v>
      </c>
      <c r="GB118" s="5" t="s">
        <v>220</v>
      </c>
      <c r="GC118" s="5" t="s">
        <v>220</v>
      </c>
      <c r="GD118" s="5" t="s">
        <v>220</v>
      </c>
      <c r="GE118" s="5" t="s">
        <v>220</v>
      </c>
      <c r="GF118" s="5" t="s">
        <v>220</v>
      </c>
      <c r="GG118" s="5" t="s">
        <v>220</v>
      </c>
      <c r="GH118" s="5" t="s">
        <v>220</v>
      </c>
      <c r="GI118" s="5" t="s">
        <v>220</v>
      </c>
      <c r="GJ118" s="5" t="s">
        <v>220</v>
      </c>
      <c r="GK118" s="5" t="s">
        <v>220</v>
      </c>
      <c r="GL118" s="5" t="s">
        <v>220</v>
      </c>
      <c r="GM118" s="5">
        <v>358790</v>
      </c>
      <c r="GN118" s="5">
        <v>233835</v>
      </c>
      <c r="GO118" s="5">
        <v>240898</v>
      </c>
      <c r="GP118" s="5">
        <v>60419</v>
      </c>
      <c r="GQ118" s="5">
        <v>85288</v>
      </c>
      <c r="GR118" s="5">
        <v>107865</v>
      </c>
      <c r="GS118" s="5">
        <v>127438</v>
      </c>
      <c r="GT118" s="5">
        <v>140255</v>
      </c>
      <c r="GU118" s="5">
        <v>172301</v>
      </c>
      <c r="GV118" s="5">
        <v>138211</v>
      </c>
      <c r="GW118" s="5">
        <v>70167</v>
      </c>
      <c r="GX118" s="5">
        <v>74947</v>
      </c>
      <c r="GY118" s="5">
        <v>72325</v>
      </c>
      <c r="GZ118" s="5">
        <v>75503</v>
      </c>
      <c r="HA118" s="5">
        <v>68374</v>
      </c>
      <c r="HB118" s="5">
        <v>86939</v>
      </c>
      <c r="HC118" s="5">
        <v>53700</v>
      </c>
      <c r="HD118" s="5">
        <v>46912</v>
      </c>
      <c r="HE118" s="5">
        <v>48785</v>
      </c>
      <c r="HF118" s="5">
        <v>31896</v>
      </c>
      <c r="HG118" s="5">
        <v>48913</v>
      </c>
      <c r="HH118" s="5">
        <v>104165</v>
      </c>
      <c r="HI118" s="5">
        <v>70282</v>
      </c>
      <c r="HJ118" s="5">
        <v>105168</v>
      </c>
      <c r="HK118" s="5">
        <v>171303</v>
      </c>
      <c r="HL118" s="5">
        <v>172641</v>
      </c>
      <c r="HM118" s="5">
        <v>228814</v>
      </c>
      <c r="HN118" s="5">
        <v>170013</v>
      </c>
      <c r="HO118" s="5">
        <v>158054</v>
      </c>
      <c r="HP118" s="5">
        <v>155075</v>
      </c>
      <c r="HQ118" s="5">
        <v>130254</v>
      </c>
      <c r="HR118" s="5">
        <v>897017</v>
      </c>
      <c r="HS118" s="5">
        <v>331204</v>
      </c>
      <c r="HT118" s="5">
        <v>461032</v>
      </c>
      <c r="HU118" s="5">
        <v>349716</v>
      </c>
      <c r="HV118" s="5">
        <v>387765</v>
      </c>
      <c r="HW118" s="5">
        <v>441857</v>
      </c>
      <c r="HX118" s="5">
        <v>584208</v>
      </c>
      <c r="HY118" s="5">
        <v>470813</v>
      </c>
      <c r="HZ118" s="5">
        <v>394769</v>
      </c>
      <c r="IA118" s="5">
        <v>571956</v>
      </c>
      <c r="IB118" s="5">
        <v>616876</v>
      </c>
      <c r="IC118" s="5">
        <v>592218</v>
      </c>
      <c r="ID118" s="5">
        <v>800221</v>
      </c>
      <c r="IE118" s="5">
        <v>928623</v>
      </c>
      <c r="IF118" s="5">
        <v>944368</v>
      </c>
      <c r="IG118" s="5">
        <v>911489</v>
      </c>
      <c r="IH118" s="5">
        <v>861510</v>
      </c>
      <c r="II118" s="5">
        <v>803024</v>
      </c>
      <c r="IJ118" s="5">
        <v>842468</v>
      </c>
      <c r="IK118" s="5">
        <v>821621</v>
      </c>
      <c r="IL118" s="5">
        <v>855597</v>
      </c>
      <c r="IM118" s="5">
        <v>841258</v>
      </c>
      <c r="IN118" s="5">
        <v>686136</v>
      </c>
      <c r="IO118" s="5">
        <v>696630</v>
      </c>
      <c r="IP118" s="5">
        <v>642258</v>
      </c>
      <c r="IQ118" s="5">
        <v>606030</v>
      </c>
      <c r="IR118" s="5">
        <v>535166</v>
      </c>
      <c r="IS118" s="5">
        <v>483314</v>
      </c>
      <c r="IT118" s="5">
        <v>425441</v>
      </c>
      <c r="IU118" s="5">
        <v>385754</v>
      </c>
      <c r="IV118" s="5">
        <v>371825</v>
      </c>
      <c r="IW118" s="5">
        <v>358842</v>
      </c>
      <c r="IX118" s="5">
        <v>324516</v>
      </c>
      <c r="IY118" s="5">
        <v>1107</v>
      </c>
      <c r="IZ118" s="5">
        <v>962</v>
      </c>
      <c r="JA118" s="5">
        <v>1212</v>
      </c>
      <c r="JB118" s="5">
        <v>1441</v>
      </c>
      <c r="JC118" s="5">
        <v>1886</v>
      </c>
      <c r="JD118" s="5">
        <v>871</v>
      </c>
      <c r="JE118" s="5">
        <v>1231</v>
      </c>
      <c r="JF118" s="5">
        <v>1486</v>
      </c>
      <c r="JG118" s="5">
        <v>1590</v>
      </c>
      <c r="JH118" s="5">
        <v>814</v>
      </c>
      <c r="JI118" s="5">
        <v>846</v>
      </c>
      <c r="JJ118" s="5">
        <v>865</v>
      </c>
      <c r="JK118" s="5">
        <v>1075</v>
      </c>
      <c r="JL118" s="5">
        <v>809</v>
      </c>
      <c r="JM118" s="5">
        <v>957</v>
      </c>
      <c r="JN118" s="5">
        <v>692</v>
      </c>
      <c r="JO118" s="5">
        <v>634</v>
      </c>
      <c r="JP118" s="5">
        <v>867</v>
      </c>
      <c r="JQ118" s="5">
        <v>9449</v>
      </c>
      <c r="JR118" s="5">
        <v>11630</v>
      </c>
      <c r="JS118" s="5">
        <v>6655</v>
      </c>
      <c r="JT118" s="5">
        <v>16625</v>
      </c>
      <c r="JU118" s="5">
        <v>40295</v>
      </c>
      <c r="JV118" s="5">
        <v>40729</v>
      </c>
      <c r="JW118" s="5">
        <v>48117</v>
      </c>
      <c r="JX118" s="5">
        <v>46732</v>
      </c>
      <c r="JY118" s="5">
        <v>50543</v>
      </c>
      <c r="JZ118" s="5">
        <v>44795</v>
      </c>
      <c r="KA118" s="5">
        <v>51448</v>
      </c>
      <c r="KB118" s="5">
        <v>54765</v>
      </c>
      <c r="KC118" s="5">
        <v>48547</v>
      </c>
      <c r="KD118" s="5">
        <v>46879</v>
      </c>
      <c r="KE118" s="5">
        <v>28631</v>
      </c>
      <c r="KF118" s="5">
        <v>27030</v>
      </c>
      <c r="KG118" s="5">
        <v>24923</v>
      </c>
      <c r="KH118" s="5">
        <v>27342</v>
      </c>
      <c r="KI118" s="5">
        <v>31084</v>
      </c>
      <c r="KJ118" s="5">
        <v>31203</v>
      </c>
      <c r="KK118" s="5">
        <v>29226</v>
      </c>
      <c r="KL118" s="5">
        <v>26645</v>
      </c>
      <c r="KM118" s="5">
        <v>27739</v>
      </c>
      <c r="KN118" s="5">
        <v>25937</v>
      </c>
      <c r="KO118" s="5">
        <v>25445</v>
      </c>
      <c r="KP118" s="5">
        <v>21765</v>
      </c>
      <c r="KQ118" s="5">
        <v>21687</v>
      </c>
      <c r="KR118" s="5">
        <v>22176</v>
      </c>
      <c r="KS118" s="5">
        <v>25321</v>
      </c>
      <c r="KT118" s="5">
        <v>21477</v>
      </c>
      <c r="KU118" s="5">
        <v>15874</v>
      </c>
      <c r="KV118" s="5">
        <v>16487</v>
      </c>
      <c r="KW118" s="5">
        <v>16818</v>
      </c>
      <c r="KX118" s="5">
        <v>16417</v>
      </c>
      <c r="KY118" s="5">
        <v>22055</v>
      </c>
      <c r="KZ118" s="5">
        <v>30000</v>
      </c>
      <c r="LA118" s="5">
        <v>25396</v>
      </c>
      <c r="LB118" s="5">
        <v>25163</v>
      </c>
      <c r="LC118" s="5">
        <v>26519</v>
      </c>
      <c r="LD118" s="5">
        <v>27098</v>
      </c>
      <c r="LE118" s="5">
        <v>25502</v>
      </c>
      <c r="LF118" s="5">
        <v>24475</v>
      </c>
      <c r="LG118" s="5">
        <v>23077</v>
      </c>
      <c r="LH118" s="5">
        <v>23764</v>
      </c>
      <c r="LI118" s="5">
        <v>22286</v>
      </c>
      <c r="LJ118" s="5">
        <v>16379</v>
      </c>
      <c r="LK118" s="5">
        <v>18382</v>
      </c>
      <c r="LL118" s="5">
        <v>19727</v>
      </c>
      <c r="LM118" s="5">
        <v>17144</v>
      </c>
      <c r="LN118" s="5">
        <v>19667</v>
      </c>
      <c r="LO118" s="5">
        <v>15442</v>
      </c>
      <c r="LP118" s="5">
        <v>13144</v>
      </c>
      <c r="LQ118" s="5">
        <v>14451</v>
      </c>
      <c r="LR118" s="5">
        <v>12679</v>
      </c>
      <c r="LS118" s="5">
        <v>15414</v>
      </c>
      <c r="LT118" s="5">
        <v>13322</v>
      </c>
      <c r="LU118" s="5">
        <v>13917</v>
      </c>
      <c r="LV118" s="5">
        <v>12245</v>
      </c>
      <c r="LW118" s="5">
        <v>7805</v>
      </c>
      <c r="LX118" s="5">
        <v>8680</v>
      </c>
      <c r="LY118" s="5">
        <v>6979</v>
      </c>
      <c r="LZ118" s="5">
        <v>8485</v>
      </c>
      <c r="MA118" s="5">
        <v>7703</v>
      </c>
      <c r="MB118" s="5">
        <v>7209</v>
      </c>
      <c r="MC118" s="5">
        <v>8171</v>
      </c>
      <c r="MD118" s="5">
        <v>7349</v>
      </c>
      <c r="ME118" s="5">
        <v>7500</v>
      </c>
      <c r="MF118" s="5">
        <v>6703</v>
      </c>
      <c r="MG118" s="5">
        <v>7937</v>
      </c>
      <c r="MH118" s="5">
        <v>7382</v>
      </c>
      <c r="MI118" s="5">
        <v>7648</v>
      </c>
      <c r="MJ118" s="5">
        <v>7680</v>
      </c>
      <c r="MK118" s="5">
        <v>7233</v>
      </c>
      <c r="ML118" s="5">
        <v>7148</v>
      </c>
      <c r="MM118" s="5">
        <v>7385</v>
      </c>
      <c r="MN118" s="5">
        <v>6355</v>
      </c>
      <c r="MO118" s="5">
        <v>6953</v>
      </c>
      <c r="MP118" s="5">
        <v>5818</v>
      </c>
      <c r="MQ118" s="5">
        <v>0</v>
      </c>
      <c r="MR118" s="5">
        <v>0</v>
      </c>
      <c r="MS118" s="5">
        <v>0</v>
      </c>
      <c r="MT118" s="5">
        <v>0</v>
      </c>
      <c r="MU118" s="5">
        <v>0</v>
      </c>
      <c r="MV118" s="5">
        <v>0</v>
      </c>
      <c r="MW118" s="5">
        <v>0</v>
      </c>
      <c r="MX118" s="5">
        <v>0</v>
      </c>
      <c r="MY118" s="5">
        <v>0</v>
      </c>
      <c r="MZ118" s="5">
        <v>0</v>
      </c>
      <c r="NA118" s="5">
        <v>0</v>
      </c>
      <c r="NB118" s="5">
        <v>0</v>
      </c>
      <c r="NC118" s="5">
        <v>0</v>
      </c>
      <c r="ND118" s="5">
        <v>0</v>
      </c>
      <c r="NE118" s="5" t="s">
        <v>220</v>
      </c>
      <c r="NF118" s="5" t="s">
        <v>220</v>
      </c>
      <c r="NG118" s="5" t="s">
        <v>220</v>
      </c>
      <c r="NH118" s="5" t="s">
        <v>220</v>
      </c>
      <c r="NI118" s="5" t="s">
        <v>220</v>
      </c>
      <c r="NJ118" s="5" t="s">
        <v>220</v>
      </c>
      <c r="NK118" s="5" t="s">
        <v>220</v>
      </c>
      <c r="NL118" s="5" t="s">
        <v>220</v>
      </c>
      <c r="NM118" s="5" t="s">
        <v>220</v>
      </c>
      <c r="NN118" s="5" t="s">
        <v>220</v>
      </c>
      <c r="NO118" s="5" t="s">
        <v>220</v>
      </c>
      <c r="NP118" s="5" t="s">
        <v>220</v>
      </c>
      <c r="NQ118" s="5" t="s">
        <v>220</v>
      </c>
      <c r="NR118" s="5" t="s">
        <v>220</v>
      </c>
      <c r="NS118" s="5" t="s">
        <v>220</v>
      </c>
      <c r="NT118" s="5" t="s">
        <v>220</v>
      </c>
      <c r="NU118" s="5" t="s">
        <v>220</v>
      </c>
      <c r="NV118" s="5" t="s">
        <v>220</v>
      </c>
      <c r="NW118" s="5">
        <v>0</v>
      </c>
      <c r="NX118" s="5">
        <v>0</v>
      </c>
      <c r="NY118" s="5">
        <v>0</v>
      </c>
      <c r="NZ118" s="5">
        <v>0</v>
      </c>
      <c r="OA118" s="5">
        <v>0</v>
      </c>
      <c r="OB118" s="5">
        <v>0</v>
      </c>
      <c r="OC118" s="5">
        <v>0</v>
      </c>
      <c r="OD118" s="5">
        <v>0</v>
      </c>
      <c r="OE118" s="5">
        <v>0</v>
      </c>
      <c r="OF118" s="5">
        <v>0</v>
      </c>
      <c r="OG118" s="5">
        <v>0</v>
      </c>
      <c r="OH118" s="5">
        <v>0</v>
      </c>
      <c r="OI118" s="5">
        <v>0</v>
      </c>
      <c r="OJ118" s="5">
        <v>0</v>
      </c>
      <c r="OK118" s="5" t="s">
        <v>220</v>
      </c>
      <c r="OL118" s="5" t="s">
        <v>220</v>
      </c>
      <c r="OM118" s="5" t="s">
        <v>220</v>
      </c>
      <c r="ON118" s="5" t="s">
        <v>220</v>
      </c>
      <c r="OO118" s="5" t="s">
        <v>220</v>
      </c>
      <c r="OP118" s="5" t="s">
        <v>220</v>
      </c>
      <c r="OQ118" s="5" t="s">
        <v>220</v>
      </c>
      <c r="OR118" s="5" t="s">
        <v>220</v>
      </c>
      <c r="OS118" s="5" t="s">
        <v>220</v>
      </c>
      <c r="OT118" s="5" t="s">
        <v>220</v>
      </c>
      <c r="OU118" s="5" t="s">
        <v>220</v>
      </c>
      <c r="OV118" s="5" t="s">
        <v>220</v>
      </c>
      <c r="OW118" s="5" t="s">
        <v>220</v>
      </c>
      <c r="OX118" s="5" t="s">
        <v>220</v>
      </c>
      <c r="OY118" s="5" t="s">
        <v>220</v>
      </c>
      <c r="OZ118" s="5" t="s">
        <v>220</v>
      </c>
      <c r="PA118" s="5" t="s">
        <v>220</v>
      </c>
      <c r="PB118" s="5" t="s">
        <v>220</v>
      </c>
      <c r="PC118" s="5">
        <v>48526</v>
      </c>
      <c r="PD118" s="5">
        <v>49657</v>
      </c>
      <c r="PE118" s="5">
        <v>50567</v>
      </c>
      <c r="PF118" s="5">
        <v>58191</v>
      </c>
      <c r="PG118" s="5">
        <v>45606</v>
      </c>
      <c r="PH118" s="5">
        <v>42201</v>
      </c>
      <c r="PI118" s="5">
        <v>41949</v>
      </c>
      <c r="PJ118" s="5">
        <v>51918</v>
      </c>
      <c r="PK118" s="5">
        <v>51109</v>
      </c>
      <c r="PL118" s="5">
        <v>41534</v>
      </c>
      <c r="PM118" s="5">
        <v>44196</v>
      </c>
      <c r="PN118" s="5">
        <v>42479</v>
      </c>
      <c r="PO118" s="5">
        <v>40129</v>
      </c>
      <c r="PP118" s="5">
        <v>40123</v>
      </c>
      <c r="PQ118" s="5">
        <v>36831</v>
      </c>
      <c r="PR118" s="5">
        <v>38503</v>
      </c>
      <c r="PS118" s="5">
        <v>29525</v>
      </c>
      <c r="PT118" s="5">
        <v>29842</v>
      </c>
      <c r="PU118" s="5">
        <v>29191</v>
      </c>
      <c r="PV118" s="5">
        <v>26796</v>
      </c>
      <c r="PW118" s="5">
        <v>28386</v>
      </c>
      <c r="PX118" s="5">
        <v>24131</v>
      </c>
      <c r="PY118" s="5">
        <v>19502</v>
      </c>
      <c r="PZ118" s="5">
        <v>20701</v>
      </c>
      <c r="QA118" s="5">
        <v>22162</v>
      </c>
      <c r="QB118" s="5">
        <v>22329</v>
      </c>
      <c r="QC118" s="5">
        <v>24085</v>
      </c>
      <c r="QD118" s="5">
        <v>23353</v>
      </c>
      <c r="QE118" s="5">
        <v>20655</v>
      </c>
      <c r="QF118" s="5">
        <v>20734</v>
      </c>
      <c r="QG118" s="5">
        <v>19387</v>
      </c>
      <c r="QH118" s="5">
        <v>18156</v>
      </c>
      <c r="QI118" s="5">
        <v>192494</v>
      </c>
      <c r="QJ118" s="5">
        <v>169166</v>
      </c>
      <c r="QK118" s="5">
        <v>180019</v>
      </c>
      <c r="QL118" s="5">
        <v>125846</v>
      </c>
      <c r="QM118" s="5">
        <v>81081</v>
      </c>
      <c r="QN118" s="5">
        <v>98738</v>
      </c>
      <c r="QO118" s="5">
        <v>86871</v>
      </c>
      <c r="QP118" s="5">
        <v>89296</v>
      </c>
      <c r="QQ118" s="5">
        <v>98311</v>
      </c>
      <c r="QR118" s="5">
        <v>136235</v>
      </c>
      <c r="QS118" s="5">
        <v>66364</v>
      </c>
      <c r="QT118" s="5">
        <v>51555</v>
      </c>
      <c r="QU118" s="5">
        <v>56697</v>
      </c>
      <c r="QV118" s="5">
        <v>88341</v>
      </c>
      <c r="QW118" s="5">
        <v>76421</v>
      </c>
      <c r="QX118" s="5">
        <v>53404</v>
      </c>
      <c r="QY118" s="5">
        <v>70550</v>
      </c>
      <c r="QZ118" s="5">
        <v>58078</v>
      </c>
      <c r="RA118" s="5">
        <v>48452</v>
      </c>
      <c r="RB118" s="5">
        <v>49008</v>
      </c>
      <c r="RC118" s="5">
        <v>48344</v>
      </c>
      <c r="RD118" s="5">
        <v>54238</v>
      </c>
      <c r="RE118" s="5">
        <v>51079</v>
      </c>
      <c r="RF118" s="5">
        <v>48562</v>
      </c>
      <c r="RG118" s="5">
        <v>49509</v>
      </c>
      <c r="RH118" s="5">
        <v>42008</v>
      </c>
      <c r="RI118" s="5">
        <v>45237</v>
      </c>
      <c r="RJ118" s="5">
        <v>41075</v>
      </c>
      <c r="RK118" s="5">
        <v>42108</v>
      </c>
      <c r="RL118" s="5">
        <v>38142</v>
      </c>
      <c r="RM118" s="5">
        <v>35033</v>
      </c>
      <c r="RN118" s="5">
        <v>31580</v>
      </c>
      <c r="RO118" s="5">
        <v>64983</v>
      </c>
      <c r="RP118" s="5">
        <v>63442</v>
      </c>
      <c r="RQ118" s="5">
        <v>61159</v>
      </c>
      <c r="RR118" s="5">
        <v>57894</v>
      </c>
      <c r="RS118" s="5">
        <v>71348</v>
      </c>
      <c r="RT118" s="5">
        <v>61737</v>
      </c>
      <c r="RU118" s="5">
        <v>60942</v>
      </c>
      <c r="RV118" s="5">
        <v>60150</v>
      </c>
      <c r="RW118" s="5">
        <v>55607</v>
      </c>
      <c r="RX118" s="5">
        <v>49728</v>
      </c>
      <c r="RY118" s="5">
        <v>53019</v>
      </c>
      <c r="RZ118" s="5">
        <v>51811</v>
      </c>
      <c r="SA118" s="5">
        <v>44863</v>
      </c>
      <c r="SB118" s="5">
        <v>52793</v>
      </c>
      <c r="SC118" s="5">
        <v>43399</v>
      </c>
      <c r="SD118" s="5">
        <v>40104</v>
      </c>
      <c r="SE118" s="5">
        <v>37696</v>
      </c>
      <c r="SF118" s="5">
        <v>40181</v>
      </c>
      <c r="SG118" s="5">
        <v>40752</v>
      </c>
      <c r="SH118" s="5">
        <v>39472</v>
      </c>
      <c r="SI118" s="5">
        <v>38981</v>
      </c>
      <c r="SJ118" s="5">
        <v>40988</v>
      </c>
      <c r="SK118" s="5">
        <v>42272</v>
      </c>
      <c r="SL118" s="5">
        <v>38908</v>
      </c>
      <c r="SM118" s="5">
        <v>37477</v>
      </c>
      <c r="SN118" s="5">
        <v>40283</v>
      </c>
      <c r="SO118" s="5">
        <v>35559</v>
      </c>
      <c r="SP118" s="5">
        <v>31180</v>
      </c>
      <c r="SQ118" s="5">
        <v>37722</v>
      </c>
      <c r="SR118" s="5">
        <v>38838</v>
      </c>
      <c r="SS118" s="5">
        <v>35370</v>
      </c>
      <c r="ST118" s="5">
        <v>21522</v>
      </c>
      <c r="SU118" s="5">
        <v>84271</v>
      </c>
      <c r="SV118" s="5">
        <v>85010</v>
      </c>
      <c r="SW118" s="5">
        <v>86040</v>
      </c>
      <c r="SX118" s="5">
        <v>76755</v>
      </c>
      <c r="SY118" s="5">
        <v>95109</v>
      </c>
      <c r="SZ118" s="5">
        <v>86451</v>
      </c>
      <c r="TA118" s="5">
        <v>76423</v>
      </c>
      <c r="TB118" s="5">
        <v>60132</v>
      </c>
      <c r="TC118" s="5">
        <v>54297</v>
      </c>
      <c r="TD118" s="5">
        <v>53403</v>
      </c>
      <c r="TE118" s="5">
        <v>47091</v>
      </c>
      <c r="TF118" s="5">
        <v>34045</v>
      </c>
      <c r="TG118" s="5">
        <v>28615</v>
      </c>
      <c r="TH118" s="5">
        <v>25495</v>
      </c>
      <c r="TI118" s="5">
        <v>23415</v>
      </c>
      <c r="TJ118" s="5">
        <v>25364</v>
      </c>
      <c r="TK118" s="5">
        <v>25570</v>
      </c>
      <c r="TL118" s="5">
        <v>30646</v>
      </c>
      <c r="TM118" s="5">
        <v>53531</v>
      </c>
      <c r="TN118" s="5">
        <v>44601</v>
      </c>
      <c r="TO118" s="5">
        <v>26832</v>
      </c>
      <c r="TP118" s="5">
        <v>13588</v>
      </c>
      <c r="TQ118" s="5">
        <v>17722</v>
      </c>
      <c r="TR118" s="5">
        <v>17707</v>
      </c>
      <c r="TS118" s="5">
        <v>17978</v>
      </c>
      <c r="TT118" s="5">
        <v>22846</v>
      </c>
      <c r="TU118" s="5">
        <v>32875</v>
      </c>
      <c r="TV118" s="5">
        <v>30693</v>
      </c>
      <c r="TW118" s="5">
        <v>23707</v>
      </c>
      <c r="TX118" s="5">
        <v>25348</v>
      </c>
      <c r="TY118" s="5">
        <v>21280</v>
      </c>
      <c r="TZ118" s="5">
        <v>17866</v>
      </c>
      <c r="UA118" s="5">
        <v>5548</v>
      </c>
      <c r="UB118" s="5">
        <v>6344</v>
      </c>
      <c r="UC118" s="5">
        <v>7986</v>
      </c>
      <c r="UD118" s="5">
        <v>5892</v>
      </c>
      <c r="UE118" s="5">
        <v>7165</v>
      </c>
      <c r="UF118" s="5">
        <v>7143</v>
      </c>
      <c r="UG118" s="5">
        <v>5734</v>
      </c>
      <c r="UH118" s="5">
        <v>11848</v>
      </c>
      <c r="UI118" s="5">
        <v>2498</v>
      </c>
      <c r="UJ118" s="5">
        <v>3325</v>
      </c>
      <c r="UK118" s="5">
        <v>2438</v>
      </c>
      <c r="UL118" s="5">
        <v>3323</v>
      </c>
      <c r="UM118" s="5">
        <v>2601</v>
      </c>
      <c r="UN118" s="5">
        <v>3725</v>
      </c>
      <c r="UO118" s="5">
        <v>3774</v>
      </c>
      <c r="UP118" s="5">
        <v>2962</v>
      </c>
      <c r="UQ118" s="5">
        <v>2004</v>
      </c>
      <c r="UR118" s="5">
        <v>2872</v>
      </c>
      <c r="US118" s="5">
        <v>2629</v>
      </c>
      <c r="UT118" s="5">
        <v>3136</v>
      </c>
      <c r="UU118" s="5">
        <v>3930</v>
      </c>
      <c r="UV118" s="5">
        <v>2764</v>
      </c>
      <c r="UW118" s="5">
        <v>4357</v>
      </c>
      <c r="UX118" s="5">
        <v>7227</v>
      </c>
      <c r="UY118" s="5">
        <v>6660</v>
      </c>
      <c r="UZ118" s="5">
        <v>2699</v>
      </c>
      <c r="VA118" s="5">
        <v>1874</v>
      </c>
      <c r="VB118" s="5">
        <v>697</v>
      </c>
      <c r="VC118" s="5">
        <v>639</v>
      </c>
      <c r="VD118" s="5">
        <v>2278</v>
      </c>
      <c r="VE118" s="5">
        <v>2147</v>
      </c>
      <c r="VF118" s="5">
        <v>2661</v>
      </c>
      <c r="VG118" s="5">
        <v>112603</v>
      </c>
      <c r="VH118" s="5">
        <v>129271</v>
      </c>
      <c r="VI118" s="5">
        <v>87872</v>
      </c>
      <c r="VJ118" s="5">
        <v>95378</v>
      </c>
      <c r="VK118" s="5">
        <v>106219</v>
      </c>
      <c r="VL118" s="5">
        <v>114354</v>
      </c>
      <c r="VM118" s="5">
        <v>117022</v>
      </c>
      <c r="VN118" s="5">
        <v>98810</v>
      </c>
      <c r="VO118" s="5">
        <v>110224</v>
      </c>
      <c r="VP118" s="5">
        <v>120283</v>
      </c>
      <c r="VQ118" s="5">
        <v>104961</v>
      </c>
      <c r="VR118" s="5">
        <v>72931</v>
      </c>
      <c r="VS118" s="5">
        <v>89585</v>
      </c>
      <c r="VT118" s="5">
        <v>92864</v>
      </c>
      <c r="VU118" s="5">
        <v>83423</v>
      </c>
      <c r="VV118" s="5">
        <v>80036</v>
      </c>
      <c r="VW118" s="5">
        <v>60056</v>
      </c>
      <c r="VX118" s="5">
        <v>71027</v>
      </c>
      <c r="VY118" s="5">
        <v>36254</v>
      </c>
      <c r="VZ118" s="5">
        <v>53604</v>
      </c>
      <c r="WA118" s="5">
        <v>60259</v>
      </c>
      <c r="WB118" s="5">
        <v>97411</v>
      </c>
      <c r="WC118" s="5">
        <v>141641</v>
      </c>
      <c r="WD118" s="5">
        <v>116366</v>
      </c>
      <c r="WE118" s="5">
        <v>105948</v>
      </c>
      <c r="WF118" s="5">
        <v>102120</v>
      </c>
      <c r="WG118" s="5">
        <v>121335</v>
      </c>
      <c r="WH118" s="5">
        <v>91048</v>
      </c>
      <c r="WI118" s="5">
        <v>72822</v>
      </c>
      <c r="WJ118" s="5">
        <v>78912</v>
      </c>
      <c r="WK118" s="5">
        <v>69804</v>
      </c>
      <c r="WL118" s="5">
        <v>60124</v>
      </c>
      <c r="WM118" s="5">
        <v>1155</v>
      </c>
      <c r="WN118" s="5">
        <v>1483</v>
      </c>
      <c r="WO118" s="5">
        <v>670</v>
      </c>
      <c r="WP118" s="5">
        <v>1221</v>
      </c>
      <c r="WQ118" s="5">
        <v>5538</v>
      </c>
      <c r="WR118" s="5">
        <v>1001</v>
      </c>
      <c r="WS118" s="5">
        <v>1166</v>
      </c>
      <c r="WT118" s="5">
        <v>1465</v>
      </c>
      <c r="WU118" s="5">
        <v>3129</v>
      </c>
      <c r="WV118" s="5">
        <v>1101</v>
      </c>
      <c r="WW118" s="5">
        <v>1273</v>
      </c>
      <c r="WX118" s="5">
        <v>1228</v>
      </c>
      <c r="WY118" s="5">
        <v>1346</v>
      </c>
      <c r="WZ118" s="5">
        <v>700</v>
      </c>
      <c r="XA118" s="5">
        <v>318</v>
      </c>
      <c r="XB118" s="5">
        <v>312</v>
      </c>
      <c r="XC118" s="5">
        <v>10915</v>
      </c>
      <c r="XD118" s="5">
        <v>11374</v>
      </c>
      <c r="XE118" s="5">
        <v>11540</v>
      </c>
      <c r="XF118" s="5">
        <v>11106</v>
      </c>
      <c r="XG118" s="5">
        <v>5437</v>
      </c>
      <c r="XH118" s="5">
        <v>4584</v>
      </c>
      <c r="XI118" s="5">
        <v>5257</v>
      </c>
      <c r="XJ118" s="5">
        <v>4574</v>
      </c>
      <c r="XK118" s="5">
        <v>4766</v>
      </c>
      <c r="XL118" s="5">
        <v>3895</v>
      </c>
      <c r="XM118" s="5">
        <v>3127</v>
      </c>
      <c r="XN118" s="5">
        <v>3301</v>
      </c>
      <c r="XO118" s="5">
        <v>2990</v>
      </c>
      <c r="XP118" s="5">
        <v>2904</v>
      </c>
      <c r="XQ118" s="5">
        <v>2601</v>
      </c>
      <c r="XR118" s="5">
        <v>2134</v>
      </c>
      <c r="XS118" s="2">
        <v>13511</v>
      </c>
      <c r="XT118" s="3" t="s">
        <v>222</v>
      </c>
      <c r="XU118" s="3" t="s">
        <v>222</v>
      </c>
      <c r="XV118" s="3" t="s">
        <v>222</v>
      </c>
      <c r="XW118" s="3" t="s">
        <v>221</v>
      </c>
      <c r="XX118" s="3" t="s">
        <v>222</v>
      </c>
      <c r="XY118" s="3" t="s">
        <v>222</v>
      </c>
      <c r="XZ118" s="3" t="s">
        <v>234</v>
      </c>
    </row>
    <row r="119" spans="1:650" x14ac:dyDescent="0.3">
      <c r="A119" s="1" t="s">
        <v>117</v>
      </c>
      <c r="B119" s="2">
        <v>4723796</v>
      </c>
      <c r="C119" s="5">
        <v>0</v>
      </c>
      <c r="D119" s="5">
        <v>1047</v>
      </c>
      <c r="E119" s="5">
        <v>4784</v>
      </c>
      <c r="F119" s="5">
        <v>134792</v>
      </c>
      <c r="G119" s="5" t="s">
        <v>220</v>
      </c>
      <c r="H119" s="5" t="s">
        <v>220</v>
      </c>
      <c r="I119" s="5" t="s">
        <v>220</v>
      </c>
      <c r="J119" s="5" t="s">
        <v>220</v>
      </c>
      <c r="K119" s="5" t="s">
        <v>220</v>
      </c>
      <c r="L119" s="5" t="s">
        <v>220</v>
      </c>
      <c r="M119" s="5" t="s">
        <v>220</v>
      </c>
      <c r="N119" s="5" t="s">
        <v>220</v>
      </c>
      <c r="O119" s="5" t="s">
        <v>220</v>
      </c>
      <c r="P119" s="5" t="s">
        <v>220</v>
      </c>
      <c r="Q119" s="5" t="s">
        <v>220</v>
      </c>
      <c r="R119" s="5" t="s">
        <v>220</v>
      </c>
      <c r="S119" s="5" t="s">
        <v>220</v>
      </c>
      <c r="T119" s="5" t="s">
        <v>220</v>
      </c>
      <c r="U119" s="5" t="s">
        <v>220</v>
      </c>
      <c r="V119" s="5" t="s">
        <v>220</v>
      </c>
      <c r="W119" s="5" t="s">
        <v>220</v>
      </c>
      <c r="X119" s="5" t="s">
        <v>220</v>
      </c>
      <c r="Y119" s="5" t="s">
        <v>220</v>
      </c>
      <c r="Z119" s="5" t="s">
        <v>220</v>
      </c>
      <c r="AA119" s="5" t="s">
        <v>220</v>
      </c>
      <c r="AB119" s="5" t="s">
        <v>220</v>
      </c>
      <c r="AC119" s="5" t="s">
        <v>220</v>
      </c>
      <c r="AD119" s="5" t="s">
        <v>220</v>
      </c>
      <c r="AE119" s="5" t="s">
        <v>220</v>
      </c>
      <c r="AF119" s="5" t="s">
        <v>220</v>
      </c>
      <c r="AG119" s="5" t="s">
        <v>220</v>
      </c>
      <c r="AH119" s="5" t="s">
        <v>220</v>
      </c>
      <c r="AI119" s="5">
        <v>0</v>
      </c>
      <c r="AJ119" s="5">
        <v>0</v>
      </c>
      <c r="AK119" s="5">
        <v>0</v>
      </c>
      <c r="AL119" s="5">
        <v>0</v>
      </c>
      <c r="AM119" s="5" t="s">
        <v>220</v>
      </c>
      <c r="AN119" s="5" t="s">
        <v>220</v>
      </c>
      <c r="AO119" s="5" t="s">
        <v>220</v>
      </c>
      <c r="AP119" s="5" t="s">
        <v>220</v>
      </c>
      <c r="AQ119" s="5" t="s">
        <v>220</v>
      </c>
      <c r="AR119" s="5" t="s">
        <v>220</v>
      </c>
      <c r="AS119" s="5" t="s">
        <v>220</v>
      </c>
      <c r="AT119" s="5" t="s">
        <v>220</v>
      </c>
      <c r="AU119" s="5" t="s">
        <v>220</v>
      </c>
      <c r="AV119" s="5" t="s">
        <v>220</v>
      </c>
      <c r="AW119" s="5" t="s">
        <v>220</v>
      </c>
      <c r="AX119" s="5" t="s">
        <v>220</v>
      </c>
      <c r="AY119" s="5" t="s">
        <v>220</v>
      </c>
      <c r="AZ119" s="5" t="s">
        <v>220</v>
      </c>
      <c r="BA119" s="5" t="s">
        <v>220</v>
      </c>
      <c r="BB119" s="5" t="s">
        <v>220</v>
      </c>
      <c r="BC119" s="5" t="s">
        <v>220</v>
      </c>
      <c r="BD119" s="5" t="s">
        <v>220</v>
      </c>
      <c r="BE119" s="5" t="s">
        <v>220</v>
      </c>
      <c r="BF119" s="5" t="s">
        <v>220</v>
      </c>
      <c r="BG119" s="5" t="s">
        <v>220</v>
      </c>
      <c r="BH119" s="5" t="s">
        <v>220</v>
      </c>
      <c r="BI119" s="5" t="s">
        <v>220</v>
      </c>
      <c r="BJ119" s="5" t="s">
        <v>220</v>
      </c>
      <c r="BK119" s="5" t="s">
        <v>220</v>
      </c>
      <c r="BL119" s="5" t="s">
        <v>220</v>
      </c>
      <c r="BM119" s="5" t="s">
        <v>220</v>
      </c>
      <c r="BN119" s="5" t="s">
        <v>220</v>
      </c>
      <c r="BO119" s="5">
        <v>0</v>
      </c>
      <c r="BP119" s="5">
        <v>600</v>
      </c>
      <c r="BQ119" s="5">
        <v>-555</v>
      </c>
      <c r="BR119" s="5">
        <v>73727</v>
      </c>
      <c r="BS119" s="5" t="s">
        <v>220</v>
      </c>
      <c r="BT119" s="5" t="s">
        <v>220</v>
      </c>
      <c r="BU119" s="5" t="s">
        <v>220</v>
      </c>
      <c r="BV119" s="5" t="s">
        <v>220</v>
      </c>
      <c r="BW119" s="5" t="s">
        <v>220</v>
      </c>
      <c r="BX119" s="5" t="s">
        <v>220</v>
      </c>
      <c r="BY119" s="5" t="s">
        <v>220</v>
      </c>
      <c r="BZ119" s="5" t="s">
        <v>220</v>
      </c>
      <c r="CA119" s="5" t="s">
        <v>220</v>
      </c>
      <c r="CB119" s="5" t="s">
        <v>220</v>
      </c>
      <c r="CC119" s="5" t="s">
        <v>220</v>
      </c>
      <c r="CD119" s="5" t="s">
        <v>220</v>
      </c>
      <c r="CE119" s="5" t="s">
        <v>220</v>
      </c>
      <c r="CF119" s="5" t="s">
        <v>220</v>
      </c>
      <c r="CG119" s="5" t="s">
        <v>220</v>
      </c>
      <c r="CH119" s="5" t="s">
        <v>220</v>
      </c>
      <c r="CI119" s="5" t="s">
        <v>220</v>
      </c>
      <c r="CJ119" s="5" t="s">
        <v>220</v>
      </c>
      <c r="CK119" s="5" t="s">
        <v>220</v>
      </c>
      <c r="CL119" s="5" t="s">
        <v>220</v>
      </c>
      <c r="CM119" s="5" t="s">
        <v>220</v>
      </c>
      <c r="CN119" s="5" t="s">
        <v>220</v>
      </c>
      <c r="CO119" s="5" t="s">
        <v>220</v>
      </c>
      <c r="CP119" s="5" t="s">
        <v>220</v>
      </c>
      <c r="CQ119" s="5" t="s">
        <v>220</v>
      </c>
      <c r="CR119" s="5" t="s">
        <v>220</v>
      </c>
      <c r="CS119" s="5" t="s">
        <v>220</v>
      </c>
      <c r="CT119" s="5" t="s">
        <v>220</v>
      </c>
      <c r="CU119" s="5">
        <v>0</v>
      </c>
      <c r="CV119" s="5">
        <v>0</v>
      </c>
      <c r="CW119" s="5">
        <v>0</v>
      </c>
      <c r="CX119" s="5">
        <v>0</v>
      </c>
      <c r="CY119" s="5" t="s">
        <v>220</v>
      </c>
      <c r="CZ119" s="5" t="s">
        <v>220</v>
      </c>
      <c r="DA119" s="5" t="s">
        <v>220</v>
      </c>
      <c r="DB119" s="5" t="s">
        <v>220</v>
      </c>
      <c r="DC119" s="5" t="s">
        <v>220</v>
      </c>
      <c r="DD119" s="5" t="s">
        <v>220</v>
      </c>
      <c r="DE119" s="5" t="s">
        <v>220</v>
      </c>
      <c r="DF119" s="5" t="s">
        <v>220</v>
      </c>
      <c r="DG119" s="5" t="s">
        <v>220</v>
      </c>
      <c r="DH119" s="5" t="s">
        <v>220</v>
      </c>
      <c r="DI119" s="5" t="s">
        <v>220</v>
      </c>
      <c r="DJ119" s="5" t="s">
        <v>220</v>
      </c>
      <c r="DK119" s="5" t="s">
        <v>220</v>
      </c>
      <c r="DL119" s="5" t="s">
        <v>220</v>
      </c>
      <c r="DM119" s="5" t="s">
        <v>220</v>
      </c>
      <c r="DN119" s="5" t="s">
        <v>220</v>
      </c>
      <c r="DO119" s="5" t="s">
        <v>220</v>
      </c>
      <c r="DP119" s="5" t="s">
        <v>220</v>
      </c>
      <c r="DQ119" s="5" t="s">
        <v>220</v>
      </c>
      <c r="DR119" s="5" t="s">
        <v>220</v>
      </c>
      <c r="DS119" s="5" t="s">
        <v>220</v>
      </c>
      <c r="DT119" s="5" t="s">
        <v>220</v>
      </c>
      <c r="DU119" s="5" t="s">
        <v>220</v>
      </c>
      <c r="DV119" s="5" t="s">
        <v>220</v>
      </c>
      <c r="DW119" s="5" t="s">
        <v>220</v>
      </c>
      <c r="DX119" s="5" t="s">
        <v>220</v>
      </c>
      <c r="DY119" s="5" t="s">
        <v>220</v>
      </c>
      <c r="DZ119" s="5" t="s">
        <v>220</v>
      </c>
      <c r="EA119" s="5">
        <v>16</v>
      </c>
      <c r="EB119" s="5">
        <v>0</v>
      </c>
      <c r="EC119" s="5">
        <v>8</v>
      </c>
      <c r="ED119" s="5">
        <v>0</v>
      </c>
      <c r="EE119" s="5" t="s">
        <v>220</v>
      </c>
      <c r="EF119" s="5" t="s">
        <v>220</v>
      </c>
      <c r="EG119" s="5" t="s">
        <v>220</v>
      </c>
      <c r="EH119" s="5" t="s">
        <v>220</v>
      </c>
      <c r="EI119" s="5" t="s">
        <v>220</v>
      </c>
      <c r="EJ119" s="5" t="s">
        <v>220</v>
      </c>
      <c r="EK119" s="5" t="s">
        <v>220</v>
      </c>
      <c r="EL119" s="5" t="s">
        <v>220</v>
      </c>
      <c r="EM119" s="5" t="s">
        <v>220</v>
      </c>
      <c r="EN119" s="5" t="s">
        <v>220</v>
      </c>
      <c r="EO119" s="5" t="s">
        <v>220</v>
      </c>
      <c r="EP119" s="5" t="s">
        <v>220</v>
      </c>
      <c r="EQ119" s="5" t="s">
        <v>220</v>
      </c>
      <c r="ER119" s="5" t="s">
        <v>220</v>
      </c>
      <c r="ES119" s="5" t="s">
        <v>220</v>
      </c>
      <c r="ET119" s="5" t="s">
        <v>220</v>
      </c>
      <c r="EU119" s="5" t="s">
        <v>220</v>
      </c>
      <c r="EV119" s="5" t="s">
        <v>220</v>
      </c>
      <c r="EW119" s="5" t="s">
        <v>220</v>
      </c>
      <c r="EX119" s="5" t="s">
        <v>220</v>
      </c>
      <c r="EY119" s="5" t="s">
        <v>220</v>
      </c>
      <c r="EZ119" s="5" t="s">
        <v>220</v>
      </c>
      <c r="FA119" s="5" t="s">
        <v>220</v>
      </c>
      <c r="FB119" s="5" t="s">
        <v>220</v>
      </c>
      <c r="FC119" s="5" t="s">
        <v>220</v>
      </c>
      <c r="FD119" s="5" t="s">
        <v>220</v>
      </c>
      <c r="FE119" s="5" t="s">
        <v>220</v>
      </c>
      <c r="FF119" s="5" t="s">
        <v>220</v>
      </c>
      <c r="FG119" s="5">
        <v>0</v>
      </c>
      <c r="FH119" s="5">
        <v>0</v>
      </c>
      <c r="FI119" s="5">
        <v>0</v>
      </c>
      <c r="FJ119" s="5">
        <v>0</v>
      </c>
      <c r="FK119" s="5" t="s">
        <v>220</v>
      </c>
      <c r="FL119" s="5" t="s">
        <v>220</v>
      </c>
      <c r="FM119" s="5" t="s">
        <v>220</v>
      </c>
      <c r="FN119" s="5" t="s">
        <v>220</v>
      </c>
      <c r="FO119" s="5" t="s">
        <v>220</v>
      </c>
      <c r="FP119" s="5" t="s">
        <v>220</v>
      </c>
      <c r="FQ119" s="5" t="s">
        <v>220</v>
      </c>
      <c r="FR119" s="5" t="s">
        <v>220</v>
      </c>
      <c r="FS119" s="5" t="s">
        <v>220</v>
      </c>
      <c r="FT119" s="5" t="s">
        <v>220</v>
      </c>
      <c r="FU119" s="5" t="s">
        <v>220</v>
      </c>
      <c r="FV119" s="5" t="s">
        <v>220</v>
      </c>
      <c r="FW119" s="5" t="s">
        <v>220</v>
      </c>
      <c r="FX119" s="5" t="s">
        <v>220</v>
      </c>
      <c r="FY119" s="5" t="s">
        <v>220</v>
      </c>
      <c r="FZ119" s="5" t="s">
        <v>220</v>
      </c>
      <c r="GA119" s="5" t="s">
        <v>220</v>
      </c>
      <c r="GB119" s="5" t="s">
        <v>220</v>
      </c>
      <c r="GC119" s="5" t="s">
        <v>220</v>
      </c>
      <c r="GD119" s="5" t="s">
        <v>220</v>
      </c>
      <c r="GE119" s="5" t="s">
        <v>220</v>
      </c>
      <c r="GF119" s="5" t="s">
        <v>220</v>
      </c>
      <c r="GG119" s="5" t="s">
        <v>220</v>
      </c>
      <c r="GH119" s="5" t="s">
        <v>220</v>
      </c>
      <c r="GI119" s="5" t="s">
        <v>220</v>
      </c>
      <c r="GJ119" s="5" t="s">
        <v>220</v>
      </c>
      <c r="GK119" s="5" t="s">
        <v>220</v>
      </c>
      <c r="GL119" s="5" t="s">
        <v>220</v>
      </c>
      <c r="GM119" s="5">
        <v>16</v>
      </c>
      <c r="GN119" s="5">
        <v>1647</v>
      </c>
      <c r="GO119" s="5">
        <v>4237</v>
      </c>
      <c r="GP119" s="5">
        <v>208519</v>
      </c>
      <c r="GQ119" s="5" t="s">
        <v>220</v>
      </c>
      <c r="GR119" s="5" t="s">
        <v>220</v>
      </c>
      <c r="GS119" s="5" t="s">
        <v>220</v>
      </c>
      <c r="GT119" s="5" t="s">
        <v>220</v>
      </c>
      <c r="GU119" s="5" t="s">
        <v>220</v>
      </c>
      <c r="GV119" s="5" t="s">
        <v>220</v>
      </c>
      <c r="GW119" s="5" t="s">
        <v>220</v>
      </c>
      <c r="GX119" s="5" t="s">
        <v>220</v>
      </c>
      <c r="GY119" s="5" t="s">
        <v>220</v>
      </c>
      <c r="GZ119" s="5" t="s">
        <v>220</v>
      </c>
      <c r="HA119" s="5" t="s">
        <v>220</v>
      </c>
      <c r="HB119" s="5" t="s">
        <v>220</v>
      </c>
      <c r="HC119" s="5" t="s">
        <v>220</v>
      </c>
      <c r="HD119" s="5" t="s">
        <v>220</v>
      </c>
      <c r="HE119" s="5" t="s">
        <v>220</v>
      </c>
      <c r="HF119" s="5" t="s">
        <v>220</v>
      </c>
      <c r="HG119" s="5" t="s">
        <v>220</v>
      </c>
      <c r="HH119" s="5" t="s">
        <v>220</v>
      </c>
      <c r="HI119" s="5" t="s">
        <v>220</v>
      </c>
      <c r="HJ119" s="5" t="s">
        <v>220</v>
      </c>
      <c r="HK119" s="5" t="s">
        <v>220</v>
      </c>
      <c r="HL119" s="5" t="s">
        <v>220</v>
      </c>
      <c r="HM119" s="5" t="s">
        <v>220</v>
      </c>
      <c r="HN119" s="5" t="s">
        <v>220</v>
      </c>
      <c r="HO119" s="5" t="s">
        <v>220</v>
      </c>
      <c r="HP119" s="5" t="s">
        <v>220</v>
      </c>
      <c r="HQ119" s="5" t="s">
        <v>220</v>
      </c>
      <c r="HR119" s="5" t="s">
        <v>220</v>
      </c>
      <c r="HS119" s="5">
        <v>0</v>
      </c>
      <c r="HT119" s="5">
        <v>0</v>
      </c>
      <c r="HU119" s="5">
        <v>0</v>
      </c>
      <c r="HV119" s="5">
        <v>0</v>
      </c>
      <c r="HW119" s="5" t="s">
        <v>220</v>
      </c>
      <c r="HX119" s="5" t="s">
        <v>220</v>
      </c>
      <c r="HY119" s="5" t="s">
        <v>220</v>
      </c>
      <c r="HZ119" s="5" t="s">
        <v>220</v>
      </c>
      <c r="IA119" s="5" t="s">
        <v>220</v>
      </c>
      <c r="IB119" s="5" t="s">
        <v>220</v>
      </c>
      <c r="IC119" s="5" t="s">
        <v>220</v>
      </c>
      <c r="ID119" s="5" t="s">
        <v>220</v>
      </c>
      <c r="IE119" s="5" t="s">
        <v>220</v>
      </c>
      <c r="IF119" s="5" t="s">
        <v>220</v>
      </c>
      <c r="IG119" s="5" t="s">
        <v>220</v>
      </c>
      <c r="IH119" s="5" t="s">
        <v>220</v>
      </c>
      <c r="II119" s="5" t="s">
        <v>220</v>
      </c>
      <c r="IJ119" s="5" t="s">
        <v>220</v>
      </c>
      <c r="IK119" s="5" t="s">
        <v>220</v>
      </c>
      <c r="IL119" s="5" t="s">
        <v>220</v>
      </c>
      <c r="IM119" s="5" t="s">
        <v>220</v>
      </c>
      <c r="IN119" s="5" t="s">
        <v>220</v>
      </c>
      <c r="IO119" s="5" t="s">
        <v>220</v>
      </c>
      <c r="IP119" s="5" t="s">
        <v>220</v>
      </c>
      <c r="IQ119" s="5" t="s">
        <v>220</v>
      </c>
      <c r="IR119" s="5" t="s">
        <v>220</v>
      </c>
      <c r="IS119" s="5" t="s">
        <v>220</v>
      </c>
      <c r="IT119" s="5" t="s">
        <v>220</v>
      </c>
      <c r="IU119" s="5" t="s">
        <v>220</v>
      </c>
      <c r="IV119" s="5" t="s">
        <v>220</v>
      </c>
      <c r="IW119" s="5" t="s">
        <v>220</v>
      </c>
      <c r="IX119" s="5" t="s">
        <v>220</v>
      </c>
      <c r="IY119" s="5">
        <v>0</v>
      </c>
      <c r="IZ119" s="5">
        <v>0</v>
      </c>
      <c r="JA119" s="5">
        <v>0</v>
      </c>
      <c r="JB119" s="5">
        <v>0</v>
      </c>
      <c r="JC119" s="5" t="s">
        <v>220</v>
      </c>
      <c r="JD119" s="5" t="s">
        <v>220</v>
      </c>
      <c r="JE119" s="5" t="s">
        <v>220</v>
      </c>
      <c r="JF119" s="5" t="s">
        <v>220</v>
      </c>
      <c r="JG119" s="5" t="s">
        <v>220</v>
      </c>
      <c r="JH119" s="5" t="s">
        <v>220</v>
      </c>
      <c r="JI119" s="5" t="s">
        <v>220</v>
      </c>
      <c r="JJ119" s="5" t="s">
        <v>220</v>
      </c>
      <c r="JK119" s="5" t="s">
        <v>220</v>
      </c>
      <c r="JL119" s="5" t="s">
        <v>220</v>
      </c>
      <c r="JM119" s="5" t="s">
        <v>220</v>
      </c>
      <c r="JN119" s="5" t="s">
        <v>220</v>
      </c>
      <c r="JO119" s="5" t="s">
        <v>220</v>
      </c>
      <c r="JP119" s="5" t="s">
        <v>220</v>
      </c>
      <c r="JQ119" s="5" t="s">
        <v>220</v>
      </c>
      <c r="JR119" s="5" t="s">
        <v>220</v>
      </c>
      <c r="JS119" s="5" t="s">
        <v>220</v>
      </c>
      <c r="JT119" s="5" t="s">
        <v>220</v>
      </c>
      <c r="JU119" s="5" t="s">
        <v>220</v>
      </c>
      <c r="JV119" s="5" t="s">
        <v>220</v>
      </c>
      <c r="JW119" s="5" t="s">
        <v>220</v>
      </c>
      <c r="JX119" s="5" t="s">
        <v>220</v>
      </c>
      <c r="JY119" s="5" t="s">
        <v>220</v>
      </c>
      <c r="JZ119" s="5" t="s">
        <v>220</v>
      </c>
      <c r="KA119" s="5" t="s">
        <v>220</v>
      </c>
      <c r="KB119" s="5" t="s">
        <v>220</v>
      </c>
      <c r="KC119" s="5" t="s">
        <v>220</v>
      </c>
      <c r="KD119" s="5" t="s">
        <v>220</v>
      </c>
      <c r="KE119" s="5">
        <v>1339</v>
      </c>
      <c r="KF119" s="5">
        <v>1337</v>
      </c>
      <c r="KG119" s="5">
        <v>1302</v>
      </c>
      <c r="KH119" s="5">
        <v>744</v>
      </c>
      <c r="KI119" s="5" t="s">
        <v>220</v>
      </c>
      <c r="KJ119" s="5" t="s">
        <v>220</v>
      </c>
      <c r="KK119" s="5" t="s">
        <v>220</v>
      </c>
      <c r="KL119" s="5" t="s">
        <v>220</v>
      </c>
      <c r="KM119" s="5" t="s">
        <v>220</v>
      </c>
      <c r="KN119" s="5" t="s">
        <v>220</v>
      </c>
      <c r="KO119" s="5" t="s">
        <v>220</v>
      </c>
      <c r="KP119" s="5" t="s">
        <v>220</v>
      </c>
      <c r="KQ119" s="5" t="s">
        <v>220</v>
      </c>
      <c r="KR119" s="5" t="s">
        <v>220</v>
      </c>
      <c r="KS119" s="5" t="s">
        <v>220</v>
      </c>
      <c r="KT119" s="5" t="s">
        <v>220</v>
      </c>
      <c r="KU119" s="5" t="s">
        <v>220</v>
      </c>
      <c r="KV119" s="5" t="s">
        <v>220</v>
      </c>
      <c r="KW119" s="5" t="s">
        <v>220</v>
      </c>
      <c r="KX119" s="5" t="s">
        <v>220</v>
      </c>
      <c r="KY119" s="5" t="s">
        <v>220</v>
      </c>
      <c r="KZ119" s="5" t="s">
        <v>220</v>
      </c>
      <c r="LA119" s="5" t="s">
        <v>220</v>
      </c>
      <c r="LB119" s="5" t="s">
        <v>220</v>
      </c>
      <c r="LC119" s="5" t="s">
        <v>220</v>
      </c>
      <c r="LD119" s="5" t="s">
        <v>220</v>
      </c>
      <c r="LE119" s="5" t="s">
        <v>220</v>
      </c>
      <c r="LF119" s="5" t="s">
        <v>220</v>
      </c>
      <c r="LG119" s="5" t="s">
        <v>220</v>
      </c>
      <c r="LH119" s="5" t="s">
        <v>220</v>
      </c>
      <c r="LI119" s="5" t="s">
        <v>220</v>
      </c>
      <c r="LJ119" s="5" t="s">
        <v>220</v>
      </c>
      <c r="LK119" s="5">
        <v>375</v>
      </c>
      <c r="LL119" s="5">
        <v>426</v>
      </c>
      <c r="LM119" s="5">
        <v>397</v>
      </c>
      <c r="LN119" s="5">
        <v>153</v>
      </c>
      <c r="LO119" s="5" t="s">
        <v>220</v>
      </c>
      <c r="LP119" s="5" t="s">
        <v>220</v>
      </c>
      <c r="LQ119" s="5" t="s">
        <v>220</v>
      </c>
      <c r="LR119" s="5" t="s">
        <v>220</v>
      </c>
      <c r="LS119" s="5" t="s">
        <v>220</v>
      </c>
      <c r="LT119" s="5" t="s">
        <v>220</v>
      </c>
      <c r="LU119" s="5" t="s">
        <v>220</v>
      </c>
      <c r="LV119" s="5" t="s">
        <v>220</v>
      </c>
      <c r="LW119" s="5" t="s">
        <v>220</v>
      </c>
      <c r="LX119" s="5" t="s">
        <v>220</v>
      </c>
      <c r="LY119" s="5" t="s">
        <v>220</v>
      </c>
      <c r="LZ119" s="5" t="s">
        <v>220</v>
      </c>
      <c r="MA119" s="5" t="s">
        <v>220</v>
      </c>
      <c r="MB119" s="5" t="s">
        <v>220</v>
      </c>
      <c r="MC119" s="5" t="s">
        <v>220</v>
      </c>
      <c r="MD119" s="5" t="s">
        <v>220</v>
      </c>
      <c r="ME119" s="5" t="s">
        <v>220</v>
      </c>
      <c r="MF119" s="5" t="s">
        <v>220</v>
      </c>
      <c r="MG119" s="5" t="s">
        <v>220</v>
      </c>
      <c r="MH119" s="5" t="s">
        <v>220</v>
      </c>
      <c r="MI119" s="5" t="s">
        <v>220</v>
      </c>
      <c r="MJ119" s="5" t="s">
        <v>220</v>
      </c>
      <c r="MK119" s="5" t="s">
        <v>220</v>
      </c>
      <c r="ML119" s="5" t="s">
        <v>220</v>
      </c>
      <c r="MM119" s="5" t="s">
        <v>220</v>
      </c>
      <c r="MN119" s="5" t="s">
        <v>220</v>
      </c>
      <c r="MO119" s="5" t="s">
        <v>220</v>
      </c>
      <c r="MP119" s="5" t="s">
        <v>220</v>
      </c>
      <c r="MQ119" s="5">
        <v>0</v>
      </c>
      <c r="MR119" s="5">
        <v>0</v>
      </c>
      <c r="MS119" s="5">
        <v>0</v>
      </c>
      <c r="MT119" s="5">
        <v>0</v>
      </c>
      <c r="MU119" s="5" t="s">
        <v>220</v>
      </c>
      <c r="MV119" s="5" t="s">
        <v>220</v>
      </c>
      <c r="MW119" s="5" t="s">
        <v>220</v>
      </c>
      <c r="MX119" s="5" t="s">
        <v>220</v>
      </c>
      <c r="MY119" s="5" t="s">
        <v>220</v>
      </c>
      <c r="MZ119" s="5" t="s">
        <v>220</v>
      </c>
      <c r="NA119" s="5" t="s">
        <v>220</v>
      </c>
      <c r="NB119" s="5" t="s">
        <v>220</v>
      </c>
      <c r="NC119" s="5" t="s">
        <v>220</v>
      </c>
      <c r="ND119" s="5" t="s">
        <v>220</v>
      </c>
      <c r="NE119" s="5" t="s">
        <v>220</v>
      </c>
      <c r="NF119" s="5" t="s">
        <v>220</v>
      </c>
      <c r="NG119" s="5" t="s">
        <v>220</v>
      </c>
      <c r="NH119" s="5" t="s">
        <v>220</v>
      </c>
      <c r="NI119" s="5" t="s">
        <v>220</v>
      </c>
      <c r="NJ119" s="5" t="s">
        <v>220</v>
      </c>
      <c r="NK119" s="5" t="s">
        <v>220</v>
      </c>
      <c r="NL119" s="5" t="s">
        <v>220</v>
      </c>
      <c r="NM119" s="5" t="s">
        <v>220</v>
      </c>
      <c r="NN119" s="5" t="s">
        <v>220</v>
      </c>
      <c r="NO119" s="5" t="s">
        <v>220</v>
      </c>
      <c r="NP119" s="5" t="s">
        <v>220</v>
      </c>
      <c r="NQ119" s="5" t="s">
        <v>220</v>
      </c>
      <c r="NR119" s="5" t="s">
        <v>220</v>
      </c>
      <c r="NS119" s="5" t="s">
        <v>220</v>
      </c>
      <c r="NT119" s="5" t="s">
        <v>220</v>
      </c>
      <c r="NU119" s="5" t="s">
        <v>220</v>
      </c>
      <c r="NV119" s="5" t="s">
        <v>220</v>
      </c>
      <c r="NW119" s="5">
        <v>0</v>
      </c>
      <c r="NX119" s="5">
        <v>0</v>
      </c>
      <c r="NY119" s="5">
        <v>0</v>
      </c>
      <c r="NZ119" s="5">
        <v>0</v>
      </c>
      <c r="OA119" s="5" t="s">
        <v>220</v>
      </c>
      <c r="OB119" s="5" t="s">
        <v>220</v>
      </c>
      <c r="OC119" s="5" t="s">
        <v>220</v>
      </c>
      <c r="OD119" s="5" t="s">
        <v>220</v>
      </c>
      <c r="OE119" s="5" t="s">
        <v>220</v>
      </c>
      <c r="OF119" s="5" t="s">
        <v>220</v>
      </c>
      <c r="OG119" s="5" t="s">
        <v>220</v>
      </c>
      <c r="OH119" s="5" t="s">
        <v>220</v>
      </c>
      <c r="OI119" s="5" t="s">
        <v>220</v>
      </c>
      <c r="OJ119" s="5" t="s">
        <v>220</v>
      </c>
      <c r="OK119" s="5" t="s">
        <v>220</v>
      </c>
      <c r="OL119" s="5" t="s">
        <v>220</v>
      </c>
      <c r="OM119" s="5" t="s">
        <v>220</v>
      </c>
      <c r="ON119" s="5" t="s">
        <v>220</v>
      </c>
      <c r="OO119" s="5" t="s">
        <v>220</v>
      </c>
      <c r="OP119" s="5" t="s">
        <v>220</v>
      </c>
      <c r="OQ119" s="5" t="s">
        <v>220</v>
      </c>
      <c r="OR119" s="5" t="s">
        <v>220</v>
      </c>
      <c r="OS119" s="5" t="s">
        <v>220</v>
      </c>
      <c r="OT119" s="5" t="s">
        <v>220</v>
      </c>
      <c r="OU119" s="5" t="s">
        <v>220</v>
      </c>
      <c r="OV119" s="5" t="s">
        <v>220</v>
      </c>
      <c r="OW119" s="5" t="s">
        <v>220</v>
      </c>
      <c r="OX119" s="5" t="s">
        <v>220</v>
      </c>
      <c r="OY119" s="5" t="s">
        <v>220</v>
      </c>
      <c r="OZ119" s="5" t="s">
        <v>220</v>
      </c>
      <c r="PA119" s="5" t="s">
        <v>220</v>
      </c>
      <c r="PB119" s="5" t="s">
        <v>220</v>
      </c>
      <c r="PC119" s="5">
        <v>0</v>
      </c>
      <c r="PD119" s="5">
        <v>0</v>
      </c>
      <c r="PE119" s="5">
        <v>0</v>
      </c>
      <c r="PF119" s="5">
        <v>0</v>
      </c>
      <c r="PG119" s="5" t="s">
        <v>220</v>
      </c>
      <c r="PH119" s="5" t="s">
        <v>220</v>
      </c>
      <c r="PI119" s="5" t="s">
        <v>220</v>
      </c>
      <c r="PJ119" s="5" t="s">
        <v>220</v>
      </c>
      <c r="PK119" s="5" t="s">
        <v>220</v>
      </c>
      <c r="PL119" s="5" t="s">
        <v>220</v>
      </c>
      <c r="PM119" s="5" t="s">
        <v>220</v>
      </c>
      <c r="PN119" s="5" t="s">
        <v>220</v>
      </c>
      <c r="PO119" s="5" t="s">
        <v>220</v>
      </c>
      <c r="PP119" s="5" t="s">
        <v>220</v>
      </c>
      <c r="PQ119" s="5" t="s">
        <v>220</v>
      </c>
      <c r="PR119" s="5" t="s">
        <v>220</v>
      </c>
      <c r="PS119" s="5" t="s">
        <v>220</v>
      </c>
      <c r="PT119" s="5" t="s">
        <v>220</v>
      </c>
      <c r="PU119" s="5" t="s">
        <v>220</v>
      </c>
      <c r="PV119" s="5" t="s">
        <v>220</v>
      </c>
      <c r="PW119" s="5" t="s">
        <v>220</v>
      </c>
      <c r="PX119" s="5" t="s">
        <v>220</v>
      </c>
      <c r="PY119" s="5" t="s">
        <v>220</v>
      </c>
      <c r="PZ119" s="5" t="s">
        <v>220</v>
      </c>
      <c r="QA119" s="5" t="s">
        <v>220</v>
      </c>
      <c r="QB119" s="5" t="s">
        <v>220</v>
      </c>
      <c r="QC119" s="5" t="s">
        <v>220</v>
      </c>
      <c r="QD119" s="5" t="s">
        <v>220</v>
      </c>
      <c r="QE119" s="5" t="s">
        <v>220</v>
      </c>
      <c r="QF119" s="5" t="s">
        <v>220</v>
      </c>
      <c r="QG119" s="5" t="s">
        <v>220</v>
      </c>
      <c r="QH119" s="5" t="s">
        <v>220</v>
      </c>
      <c r="QI119" s="5">
        <v>0</v>
      </c>
      <c r="QJ119" s="5">
        <v>0</v>
      </c>
      <c r="QK119" s="5">
        <v>0</v>
      </c>
      <c r="QL119" s="5">
        <v>0</v>
      </c>
      <c r="QM119" s="5" t="s">
        <v>220</v>
      </c>
      <c r="QN119" s="5" t="s">
        <v>220</v>
      </c>
      <c r="QO119" s="5" t="s">
        <v>220</v>
      </c>
      <c r="QP119" s="5" t="s">
        <v>220</v>
      </c>
      <c r="QQ119" s="5" t="s">
        <v>220</v>
      </c>
      <c r="QR119" s="5" t="s">
        <v>220</v>
      </c>
      <c r="QS119" s="5" t="s">
        <v>220</v>
      </c>
      <c r="QT119" s="5" t="s">
        <v>220</v>
      </c>
      <c r="QU119" s="5" t="s">
        <v>220</v>
      </c>
      <c r="QV119" s="5" t="s">
        <v>220</v>
      </c>
      <c r="QW119" s="5" t="s">
        <v>220</v>
      </c>
      <c r="QX119" s="5" t="s">
        <v>220</v>
      </c>
      <c r="QY119" s="5" t="s">
        <v>220</v>
      </c>
      <c r="QZ119" s="5" t="s">
        <v>220</v>
      </c>
      <c r="RA119" s="5" t="s">
        <v>220</v>
      </c>
      <c r="RB119" s="5" t="s">
        <v>220</v>
      </c>
      <c r="RC119" s="5" t="s">
        <v>220</v>
      </c>
      <c r="RD119" s="5" t="s">
        <v>220</v>
      </c>
      <c r="RE119" s="5" t="s">
        <v>220</v>
      </c>
      <c r="RF119" s="5" t="s">
        <v>220</v>
      </c>
      <c r="RG119" s="5" t="s">
        <v>220</v>
      </c>
      <c r="RH119" s="5" t="s">
        <v>220</v>
      </c>
      <c r="RI119" s="5" t="s">
        <v>220</v>
      </c>
      <c r="RJ119" s="5" t="s">
        <v>220</v>
      </c>
      <c r="RK119" s="5" t="s">
        <v>220</v>
      </c>
      <c r="RL119" s="5" t="s">
        <v>220</v>
      </c>
      <c r="RM119" s="5" t="s">
        <v>220</v>
      </c>
      <c r="RN119" s="5" t="s">
        <v>220</v>
      </c>
      <c r="RO119" s="5">
        <v>0</v>
      </c>
      <c r="RP119" s="5">
        <v>0</v>
      </c>
      <c r="RQ119" s="5">
        <v>0</v>
      </c>
      <c r="RR119" s="5">
        <v>0</v>
      </c>
      <c r="RS119" s="5" t="s">
        <v>220</v>
      </c>
      <c r="RT119" s="5" t="s">
        <v>220</v>
      </c>
      <c r="RU119" s="5" t="s">
        <v>220</v>
      </c>
      <c r="RV119" s="5" t="s">
        <v>220</v>
      </c>
      <c r="RW119" s="5" t="s">
        <v>220</v>
      </c>
      <c r="RX119" s="5" t="s">
        <v>220</v>
      </c>
      <c r="RY119" s="5" t="s">
        <v>220</v>
      </c>
      <c r="RZ119" s="5" t="s">
        <v>220</v>
      </c>
      <c r="SA119" s="5" t="s">
        <v>220</v>
      </c>
      <c r="SB119" s="5" t="s">
        <v>220</v>
      </c>
      <c r="SC119" s="5" t="s">
        <v>220</v>
      </c>
      <c r="SD119" s="5" t="s">
        <v>220</v>
      </c>
      <c r="SE119" s="5" t="s">
        <v>220</v>
      </c>
      <c r="SF119" s="5" t="s">
        <v>220</v>
      </c>
      <c r="SG119" s="5" t="s">
        <v>220</v>
      </c>
      <c r="SH119" s="5" t="s">
        <v>220</v>
      </c>
      <c r="SI119" s="5" t="s">
        <v>220</v>
      </c>
      <c r="SJ119" s="5" t="s">
        <v>220</v>
      </c>
      <c r="SK119" s="5" t="s">
        <v>220</v>
      </c>
      <c r="SL119" s="5" t="s">
        <v>220</v>
      </c>
      <c r="SM119" s="5" t="s">
        <v>220</v>
      </c>
      <c r="SN119" s="5" t="s">
        <v>220</v>
      </c>
      <c r="SO119" s="5" t="s">
        <v>220</v>
      </c>
      <c r="SP119" s="5" t="s">
        <v>220</v>
      </c>
      <c r="SQ119" s="5" t="s">
        <v>220</v>
      </c>
      <c r="SR119" s="5" t="s">
        <v>220</v>
      </c>
      <c r="SS119" s="5" t="s">
        <v>220</v>
      </c>
      <c r="ST119" s="5" t="s">
        <v>220</v>
      </c>
      <c r="SU119" s="5">
        <v>0</v>
      </c>
      <c r="SV119" s="5">
        <v>0</v>
      </c>
      <c r="SW119" s="5">
        <v>0</v>
      </c>
      <c r="SX119" s="5">
        <v>0</v>
      </c>
      <c r="SY119" s="5" t="s">
        <v>220</v>
      </c>
      <c r="SZ119" s="5" t="s">
        <v>220</v>
      </c>
      <c r="TA119" s="5" t="s">
        <v>220</v>
      </c>
      <c r="TB119" s="5" t="s">
        <v>220</v>
      </c>
      <c r="TC119" s="5" t="s">
        <v>220</v>
      </c>
      <c r="TD119" s="5" t="s">
        <v>220</v>
      </c>
      <c r="TE119" s="5" t="s">
        <v>220</v>
      </c>
      <c r="TF119" s="5" t="s">
        <v>220</v>
      </c>
      <c r="TG119" s="5" t="s">
        <v>220</v>
      </c>
      <c r="TH119" s="5" t="s">
        <v>220</v>
      </c>
      <c r="TI119" s="5" t="s">
        <v>220</v>
      </c>
      <c r="TJ119" s="5" t="s">
        <v>220</v>
      </c>
      <c r="TK119" s="5" t="s">
        <v>220</v>
      </c>
      <c r="TL119" s="5" t="s">
        <v>220</v>
      </c>
      <c r="TM119" s="5" t="s">
        <v>220</v>
      </c>
      <c r="TN119" s="5" t="s">
        <v>220</v>
      </c>
      <c r="TO119" s="5" t="s">
        <v>220</v>
      </c>
      <c r="TP119" s="5" t="s">
        <v>220</v>
      </c>
      <c r="TQ119" s="5" t="s">
        <v>220</v>
      </c>
      <c r="TR119" s="5" t="s">
        <v>220</v>
      </c>
      <c r="TS119" s="5" t="s">
        <v>220</v>
      </c>
      <c r="TT119" s="5" t="s">
        <v>220</v>
      </c>
      <c r="TU119" s="5" t="s">
        <v>220</v>
      </c>
      <c r="TV119" s="5" t="s">
        <v>220</v>
      </c>
      <c r="TW119" s="5" t="s">
        <v>220</v>
      </c>
      <c r="TX119" s="5" t="s">
        <v>220</v>
      </c>
      <c r="TY119" s="5" t="s">
        <v>220</v>
      </c>
      <c r="TZ119" s="5" t="s">
        <v>220</v>
      </c>
      <c r="UA119" s="5">
        <v>0</v>
      </c>
      <c r="UB119" s="5">
        <v>0</v>
      </c>
      <c r="UC119" s="5">
        <v>0</v>
      </c>
      <c r="UD119" s="5">
        <v>0</v>
      </c>
      <c r="UE119" s="5" t="s">
        <v>220</v>
      </c>
      <c r="UF119" s="5" t="s">
        <v>220</v>
      </c>
      <c r="UG119" s="5" t="s">
        <v>220</v>
      </c>
      <c r="UH119" s="5" t="s">
        <v>220</v>
      </c>
      <c r="UI119" s="5" t="s">
        <v>220</v>
      </c>
      <c r="UJ119" s="5" t="s">
        <v>220</v>
      </c>
      <c r="UK119" s="5" t="s">
        <v>220</v>
      </c>
      <c r="UL119" s="5" t="s">
        <v>220</v>
      </c>
      <c r="UM119" s="5" t="s">
        <v>220</v>
      </c>
      <c r="UN119" s="5" t="s">
        <v>220</v>
      </c>
      <c r="UO119" s="5" t="s">
        <v>220</v>
      </c>
      <c r="UP119" s="5" t="s">
        <v>220</v>
      </c>
      <c r="UQ119" s="5" t="s">
        <v>220</v>
      </c>
      <c r="UR119" s="5" t="s">
        <v>220</v>
      </c>
      <c r="US119" s="5" t="s">
        <v>220</v>
      </c>
      <c r="UT119" s="5" t="s">
        <v>220</v>
      </c>
      <c r="UU119" s="5" t="s">
        <v>220</v>
      </c>
      <c r="UV119" s="5" t="s">
        <v>220</v>
      </c>
      <c r="UW119" s="5" t="s">
        <v>220</v>
      </c>
      <c r="UX119" s="5" t="s">
        <v>220</v>
      </c>
      <c r="UY119" s="5" t="s">
        <v>220</v>
      </c>
      <c r="UZ119" s="5" t="s">
        <v>220</v>
      </c>
      <c r="VA119" s="5" t="s">
        <v>220</v>
      </c>
      <c r="VB119" s="5" t="s">
        <v>220</v>
      </c>
      <c r="VC119" s="5" t="s">
        <v>220</v>
      </c>
      <c r="VD119" s="5" t="s">
        <v>220</v>
      </c>
      <c r="VE119" s="5" t="s">
        <v>220</v>
      </c>
      <c r="VF119" s="5" t="s">
        <v>220</v>
      </c>
      <c r="VG119" s="5">
        <v>3585</v>
      </c>
      <c r="VH119" s="5">
        <v>3403</v>
      </c>
      <c r="VI119" s="5">
        <v>3369</v>
      </c>
      <c r="VJ119" s="5">
        <v>1831</v>
      </c>
      <c r="VK119" s="5" t="s">
        <v>220</v>
      </c>
      <c r="VL119" s="5" t="s">
        <v>220</v>
      </c>
      <c r="VM119" s="5" t="s">
        <v>220</v>
      </c>
      <c r="VN119" s="5" t="s">
        <v>220</v>
      </c>
      <c r="VO119" s="5" t="s">
        <v>220</v>
      </c>
      <c r="VP119" s="5" t="s">
        <v>220</v>
      </c>
      <c r="VQ119" s="5" t="s">
        <v>220</v>
      </c>
      <c r="VR119" s="5" t="s">
        <v>220</v>
      </c>
      <c r="VS119" s="5" t="s">
        <v>220</v>
      </c>
      <c r="VT119" s="5" t="s">
        <v>220</v>
      </c>
      <c r="VU119" s="5" t="s">
        <v>220</v>
      </c>
      <c r="VV119" s="5" t="s">
        <v>220</v>
      </c>
      <c r="VW119" s="5" t="s">
        <v>220</v>
      </c>
      <c r="VX119" s="5" t="s">
        <v>220</v>
      </c>
      <c r="VY119" s="5" t="s">
        <v>220</v>
      </c>
      <c r="VZ119" s="5" t="s">
        <v>220</v>
      </c>
      <c r="WA119" s="5" t="s">
        <v>220</v>
      </c>
      <c r="WB119" s="5" t="s">
        <v>220</v>
      </c>
      <c r="WC119" s="5" t="s">
        <v>220</v>
      </c>
      <c r="WD119" s="5" t="s">
        <v>220</v>
      </c>
      <c r="WE119" s="5" t="s">
        <v>220</v>
      </c>
      <c r="WF119" s="5" t="s">
        <v>220</v>
      </c>
      <c r="WG119" s="5" t="s">
        <v>220</v>
      </c>
      <c r="WH119" s="5" t="s">
        <v>220</v>
      </c>
      <c r="WI119" s="5" t="s">
        <v>220</v>
      </c>
      <c r="WJ119" s="5" t="s">
        <v>220</v>
      </c>
      <c r="WK119" s="5" t="s">
        <v>220</v>
      </c>
      <c r="WL119" s="5" t="s">
        <v>220</v>
      </c>
      <c r="WM119" s="5">
        <v>0</v>
      </c>
      <c r="WN119" s="5">
        <v>0</v>
      </c>
      <c r="WO119" s="5">
        <v>0</v>
      </c>
      <c r="WP119" s="5">
        <v>0</v>
      </c>
      <c r="WQ119" s="5" t="s">
        <v>220</v>
      </c>
      <c r="WR119" s="5" t="s">
        <v>220</v>
      </c>
      <c r="WS119" s="5" t="s">
        <v>220</v>
      </c>
      <c r="WT119" s="5" t="s">
        <v>220</v>
      </c>
      <c r="WU119" s="5" t="s">
        <v>220</v>
      </c>
      <c r="WV119" s="5" t="s">
        <v>220</v>
      </c>
      <c r="WW119" s="5" t="s">
        <v>220</v>
      </c>
      <c r="WX119" s="5" t="s">
        <v>220</v>
      </c>
      <c r="WY119" s="5" t="s">
        <v>220</v>
      </c>
      <c r="WZ119" s="5" t="s">
        <v>220</v>
      </c>
      <c r="XA119" s="5" t="s">
        <v>220</v>
      </c>
      <c r="XB119" s="5" t="s">
        <v>220</v>
      </c>
      <c r="XC119" s="5" t="s">
        <v>220</v>
      </c>
      <c r="XD119" s="5" t="s">
        <v>220</v>
      </c>
      <c r="XE119" s="5" t="s">
        <v>220</v>
      </c>
      <c r="XF119" s="5" t="s">
        <v>220</v>
      </c>
      <c r="XG119" s="5" t="s">
        <v>220</v>
      </c>
      <c r="XH119" s="5" t="s">
        <v>220</v>
      </c>
      <c r="XI119" s="5" t="s">
        <v>220</v>
      </c>
      <c r="XJ119" s="5" t="s">
        <v>220</v>
      </c>
      <c r="XK119" s="5" t="s">
        <v>220</v>
      </c>
      <c r="XL119" s="5" t="s">
        <v>220</v>
      </c>
      <c r="XM119" s="5" t="s">
        <v>220</v>
      </c>
      <c r="XN119" s="5" t="s">
        <v>220</v>
      </c>
      <c r="XO119" s="5" t="s">
        <v>220</v>
      </c>
      <c r="XP119" s="5" t="s">
        <v>220</v>
      </c>
      <c r="XQ119" s="5" t="s">
        <v>220</v>
      </c>
      <c r="XR119" s="5" t="s">
        <v>220</v>
      </c>
      <c r="XS119" s="2" t="s">
        <v>220</v>
      </c>
      <c r="XT119" s="3" t="s">
        <v>222</v>
      </c>
      <c r="XU119" s="3" t="s">
        <v>221</v>
      </c>
      <c r="XV119" s="3" t="s">
        <v>221</v>
      </c>
      <c r="XW119" s="3" t="s">
        <v>221</v>
      </c>
      <c r="XX119" s="3" t="s">
        <v>222</v>
      </c>
      <c r="XY119" s="3" t="s">
        <v>221</v>
      </c>
      <c r="XZ119" s="3"/>
    </row>
    <row r="120" spans="1:650" x14ac:dyDescent="0.3">
      <c r="A120" s="1" t="s">
        <v>118</v>
      </c>
      <c r="B120" s="2">
        <v>4061803</v>
      </c>
      <c r="C120" s="5" t="s">
        <v>220</v>
      </c>
      <c r="D120" s="5" t="s">
        <v>220</v>
      </c>
      <c r="E120" s="5" t="s">
        <v>220</v>
      </c>
      <c r="F120" s="5" t="s">
        <v>220</v>
      </c>
      <c r="G120" s="5" t="s">
        <v>220</v>
      </c>
      <c r="H120" s="5" t="s">
        <v>220</v>
      </c>
      <c r="I120" s="5" t="s">
        <v>220</v>
      </c>
      <c r="J120" s="5" t="s">
        <v>220</v>
      </c>
      <c r="K120" s="5" t="s">
        <v>220</v>
      </c>
      <c r="L120" s="5" t="s">
        <v>220</v>
      </c>
      <c r="M120" s="5" t="s">
        <v>220</v>
      </c>
      <c r="N120" s="5" t="s">
        <v>220</v>
      </c>
      <c r="O120" s="5" t="s">
        <v>220</v>
      </c>
      <c r="P120" s="5" t="s">
        <v>220</v>
      </c>
      <c r="Q120" s="5" t="s">
        <v>220</v>
      </c>
      <c r="R120" s="5" t="s">
        <v>220</v>
      </c>
      <c r="S120" s="5" t="s">
        <v>220</v>
      </c>
      <c r="T120" s="5" t="s">
        <v>220</v>
      </c>
      <c r="U120" s="5" t="s">
        <v>220</v>
      </c>
      <c r="V120" s="5">
        <v>3124</v>
      </c>
      <c r="W120" s="5">
        <v>0</v>
      </c>
      <c r="X120" s="5">
        <v>151</v>
      </c>
      <c r="Y120" s="5">
        <v>0</v>
      </c>
      <c r="Z120" s="5">
        <v>0</v>
      </c>
      <c r="AA120" s="5">
        <v>0</v>
      </c>
      <c r="AB120" s="5">
        <v>0</v>
      </c>
      <c r="AC120" s="5">
        <v>0</v>
      </c>
      <c r="AD120" s="5">
        <v>0</v>
      </c>
      <c r="AE120" s="5">
        <v>0</v>
      </c>
      <c r="AF120" s="5">
        <v>35</v>
      </c>
      <c r="AG120" s="5">
        <v>188</v>
      </c>
      <c r="AH120" s="5">
        <v>65</v>
      </c>
      <c r="AI120" s="5" t="s">
        <v>220</v>
      </c>
      <c r="AJ120" s="5" t="s">
        <v>220</v>
      </c>
      <c r="AK120" s="5" t="s">
        <v>220</v>
      </c>
      <c r="AL120" s="5" t="s">
        <v>220</v>
      </c>
      <c r="AM120" s="5" t="s">
        <v>220</v>
      </c>
      <c r="AN120" s="5" t="s">
        <v>220</v>
      </c>
      <c r="AO120" s="5" t="s">
        <v>220</v>
      </c>
      <c r="AP120" s="5" t="s">
        <v>220</v>
      </c>
      <c r="AQ120" s="5" t="s">
        <v>220</v>
      </c>
      <c r="AR120" s="5" t="s">
        <v>220</v>
      </c>
      <c r="AS120" s="5" t="s">
        <v>220</v>
      </c>
      <c r="AT120" s="5" t="s">
        <v>220</v>
      </c>
      <c r="AU120" s="5" t="s">
        <v>220</v>
      </c>
      <c r="AV120" s="5" t="s">
        <v>220</v>
      </c>
      <c r="AW120" s="5" t="s">
        <v>220</v>
      </c>
      <c r="AX120" s="5" t="s">
        <v>220</v>
      </c>
      <c r="AY120" s="5" t="s">
        <v>220</v>
      </c>
      <c r="AZ120" s="5" t="s">
        <v>220</v>
      </c>
      <c r="BA120" s="5" t="s">
        <v>220</v>
      </c>
      <c r="BB120" s="5">
        <v>0</v>
      </c>
      <c r="BC120" s="5">
        <v>0</v>
      </c>
      <c r="BD120" s="5">
        <v>1</v>
      </c>
      <c r="BE120" s="5">
        <v>1</v>
      </c>
      <c r="BF120" s="5">
        <v>2</v>
      </c>
      <c r="BG120" s="5">
        <v>1</v>
      </c>
      <c r="BH120" s="5">
        <v>127</v>
      </c>
      <c r="BI120" s="5">
        <v>4</v>
      </c>
      <c r="BJ120" s="5">
        <v>47</v>
      </c>
      <c r="BK120" s="5">
        <v>304</v>
      </c>
      <c r="BL120" s="5">
        <v>177</v>
      </c>
      <c r="BM120" s="5">
        <v>690</v>
      </c>
      <c r="BN120" s="5">
        <v>28</v>
      </c>
      <c r="BO120" s="5" t="s">
        <v>220</v>
      </c>
      <c r="BP120" s="5" t="s">
        <v>220</v>
      </c>
      <c r="BQ120" s="5" t="s">
        <v>220</v>
      </c>
      <c r="BR120" s="5" t="s">
        <v>220</v>
      </c>
      <c r="BS120" s="5" t="s">
        <v>220</v>
      </c>
      <c r="BT120" s="5" t="s">
        <v>220</v>
      </c>
      <c r="BU120" s="5" t="s">
        <v>220</v>
      </c>
      <c r="BV120" s="5" t="s">
        <v>220</v>
      </c>
      <c r="BW120" s="5" t="s">
        <v>220</v>
      </c>
      <c r="BX120" s="5" t="s">
        <v>220</v>
      </c>
      <c r="BY120" s="5" t="s">
        <v>220</v>
      </c>
      <c r="BZ120" s="5" t="s">
        <v>220</v>
      </c>
      <c r="CA120" s="5" t="s">
        <v>220</v>
      </c>
      <c r="CB120" s="5" t="s">
        <v>220</v>
      </c>
      <c r="CC120" s="5" t="s">
        <v>220</v>
      </c>
      <c r="CD120" s="5" t="s">
        <v>220</v>
      </c>
      <c r="CE120" s="5" t="s">
        <v>220</v>
      </c>
      <c r="CF120" s="5" t="s">
        <v>220</v>
      </c>
      <c r="CG120" s="5" t="s">
        <v>220</v>
      </c>
      <c r="CH120" s="5">
        <v>14</v>
      </c>
      <c r="CI120" s="5">
        <v>92</v>
      </c>
      <c r="CJ120" s="5">
        <v>5</v>
      </c>
      <c r="CK120" s="5">
        <v>119</v>
      </c>
      <c r="CL120" s="5">
        <v>353</v>
      </c>
      <c r="CM120" s="5">
        <v>72</v>
      </c>
      <c r="CN120" s="5">
        <v>203</v>
      </c>
      <c r="CO120" s="5">
        <v>575</v>
      </c>
      <c r="CP120" s="5">
        <v>76</v>
      </c>
      <c r="CQ120" s="5">
        <v>157</v>
      </c>
      <c r="CR120" s="5">
        <v>359</v>
      </c>
      <c r="CS120" s="5">
        <v>436</v>
      </c>
      <c r="CT120" s="5">
        <v>2010</v>
      </c>
      <c r="CU120" s="5" t="s">
        <v>220</v>
      </c>
      <c r="CV120" s="5" t="s">
        <v>220</v>
      </c>
      <c r="CW120" s="5" t="s">
        <v>220</v>
      </c>
      <c r="CX120" s="5" t="s">
        <v>220</v>
      </c>
      <c r="CY120" s="5" t="s">
        <v>220</v>
      </c>
      <c r="CZ120" s="5" t="s">
        <v>220</v>
      </c>
      <c r="DA120" s="5" t="s">
        <v>220</v>
      </c>
      <c r="DB120" s="5" t="s">
        <v>220</v>
      </c>
      <c r="DC120" s="5" t="s">
        <v>220</v>
      </c>
      <c r="DD120" s="5" t="s">
        <v>220</v>
      </c>
      <c r="DE120" s="5" t="s">
        <v>220</v>
      </c>
      <c r="DF120" s="5" t="s">
        <v>220</v>
      </c>
      <c r="DG120" s="5" t="s">
        <v>220</v>
      </c>
      <c r="DH120" s="5" t="s">
        <v>220</v>
      </c>
      <c r="DI120" s="5" t="s">
        <v>220</v>
      </c>
      <c r="DJ120" s="5" t="s">
        <v>220</v>
      </c>
      <c r="DK120" s="5" t="s">
        <v>220</v>
      </c>
      <c r="DL120" s="5" t="s">
        <v>220</v>
      </c>
      <c r="DM120" s="5" t="s">
        <v>220</v>
      </c>
      <c r="DN120" s="5">
        <v>755</v>
      </c>
      <c r="DO120" s="5">
        <v>2231</v>
      </c>
      <c r="DP120" s="5">
        <v>1873</v>
      </c>
      <c r="DQ120" s="5">
        <v>2726</v>
      </c>
      <c r="DR120" s="5">
        <v>3434</v>
      </c>
      <c r="DS120" s="5">
        <v>2193</v>
      </c>
      <c r="DT120" s="5">
        <v>3009</v>
      </c>
      <c r="DU120" s="5">
        <v>3104</v>
      </c>
      <c r="DV120" s="5">
        <v>2594</v>
      </c>
      <c r="DW120" s="5">
        <v>2454</v>
      </c>
      <c r="DX120" s="5">
        <v>2725</v>
      </c>
      <c r="DY120" s="5">
        <v>2735</v>
      </c>
      <c r="DZ120" s="5">
        <v>3434</v>
      </c>
      <c r="EA120" s="5" t="s">
        <v>220</v>
      </c>
      <c r="EB120" s="5" t="s">
        <v>220</v>
      </c>
      <c r="EC120" s="5" t="s">
        <v>220</v>
      </c>
      <c r="ED120" s="5" t="s">
        <v>220</v>
      </c>
      <c r="EE120" s="5" t="s">
        <v>220</v>
      </c>
      <c r="EF120" s="5" t="s">
        <v>220</v>
      </c>
      <c r="EG120" s="5" t="s">
        <v>220</v>
      </c>
      <c r="EH120" s="5" t="s">
        <v>220</v>
      </c>
      <c r="EI120" s="5" t="s">
        <v>220</v>
      </c>
      <c r="EJ120" s="5" t="s">
        <v>220</v>
      </c>
      <c r="EK120" s="5" t="s">
        <v>220</v>
      </c>
      <c r="EL120" s="5" t="s">
        <v>220</v>
      </c>
      <c r="EM120" s="5" t="s">
        <v>220</v>
      </c>
      <c r="EN120" s="5" t="s">
        <v>220</v>
      </c>
      <c r="EO120" s="5" t="s">
        <v>220</v>
      </c>
      <c r="EP120" s="5" t="s">
        <v>220</v>
      </c>
      <c r="EQ120" s="5" t="s">
        <v>220</v>
      </c>
      <c r="ER120" s="5" t="s">
        <v>220</v>
      </c>
      <c r="ES120" s="5" t="s">
        <v>220</v>
      </c>
      <c r="ET120" s="5">
        <v>6</v>
      </c>
      <c r="EU120" s="5">
        <v>79</v>
      </c>
      <c r="EV120" s="5">
        <v>21</v>
      </c>
      <c r="EW120" s="5">
        <v>51</v>
      </c>
      <c r="EX120" s="5">
        <v>379</v>
      </c>
      <c r="EY120" s="5">
        <v>52</v>
      </c>
      <c r="EZ120" s="5">
        <v>205</v>
      </c>
      <c r="FA120" s="5">
        <v>229</v>
      </c>
      <c r="FB120" s="5">
        <v>479</v>
      </c>
      <c r="FC120" s="5">
        <v>530</v>
      </c>
      <c r="FD120" s="5">
        <v>250</v>
      </c>
      <c r="FE120" s="5">
        <v>512</v>
      </c>
      <c r="FF120" s="5">
        <v>633</v>
      </c>
      <c r="FG120" s="5" t="s">
        <v>220</v>
      </c>
      <c r="FH120" s="5" t="s">
        <v>220</v>
      </c>
      <c r="FI120" s="5" t="s">
        <v>220</v>
      </c>
      <c r="FJ120" s="5" t="s">
        <v>220</v>
      </c>
      <c r="FK120" s="5" t="s">
        <v>220</v>
      </c>
      <c r="FL120" s="5" t="s">
        <v>220</v>
      </c>
      <c r="FM120" s="5" t="s">
        <v>220</v>
      </c>
      <c r="FN120" s="5" t="s">
        <v>220</v>
      </c>
      <c r="FO120" s="5" t="s">
        <v>220</v>
      </c>
      <c r="FP120" s="5" t="s">
        <v>220</v>
      </c>
      <c r="FQ120" s="5" t="s">
        <v>220</v>
      </c>
      <c r="FR120" s="5" t="s">
        <v>220</v>
      </c>
      <c r="FS120" s="5" t="s">
        <v>220</v>
      </c>
      <c r="FT120" s="5" t="s">
        <v>220</v>
      </c>
      <c r="FU120" s="5" t="s">
        <v>220</v>
      </c>
      <c r="FV120" s="5" t="s">
        <v>220</v>
      </c>
      <c r="FW120" s="5" t="s">
        <v>220</v>
      </c>
      <c r="FX120" s="5" t="s">
        <v>220</v>
      </c>
      <c r="FY120" s="5" t="s">
        <v>220</v>
      </c>
      <c r="FZ120" s="5" t="s">
        <v>220</v>
      </c>
      <c r="GA120" s="5" t="s">
        <v>220</v>
      </c>
      <c r="GB120" s="5" t="s">
        <v>220</v>
      </c>
      <c r="GC120" s="5" t="s">
        <v>220</v>
      </c>
      <c r="GD120" s="5" t="s">
        <v>220</v>
      </c>
      <c r="GE120" s="5" t="s">
        <v>220</v>
      </c>
      <c r="GF120" s="5" t="s">
        <v>220</v>
      </c>
      <c r="GG120" s="5" t="s">
        <v>220</v>
      </c>
      <c r="GH120" s="5" t="s">
        <v>220</v>
      </c>
      <c r="GI120" s="5" t="s">
        <v>220</v>
      </c>
      <c r="GJ120" s="5" t="s">
        <v>220</v>
      </c>
      <c r="GK120" s="5" t="s">
        <v>220</v>
      </c>
      <c r="GL120" s="5" t="s">
        <v>220</v>
      </c>
      <c r="GM120" s="5" t="s">
        <v>220</v>
      </c>
      <c r="GN120" s="5" t="s">
        <v>220</v>
      </c>
      <c r="GO120" s="5" t="s">
        <v>220</v>
      </c>
      <c r="GP120" s="5" t="s">
        <v>220</v>
      </c>
      <c r="GQ120" s="5" t="s">
        <v>220</v>
      </c>
      <c r="GR120" s="5" t="s">
        <v>220</v>
      </c>
      <c r="GS120" s="5" t="s">
        <v>220</v>
      </c>
      <c r="GT120" s="5" t="s">
        <v>220</v>
      </c>
      <c r="GU120" s="5" t="s">
        <v>220</v>
      </c>
      <c r="GV120" s="5" t="s">
        <v>220</v>
      </c>
      <c r="GW120" s="5" t="s">
        <v>220</v>
      </c>
      <c r="GX120" s="5" t="s">
        <v>220</v>
      </c>
      <c r="GY120" s="5" t="s">
        <v>220</v>
      </c>
      <c r="GZ120" s="5" t="s">
        <v>220</v>
      </c>
      <c r="HA120" s="5" t="s">
        <v>220</v>
      </c>
      <c r="HB120" s="5" t="s">
        <v>220</v>
      </c>
      <c r="HC120" s="5" t="s">
        <v>220</v>
      </c>
      <c r="HD120" s="5" t="s">
        <v>220</v>
      </c>
      <c r="HE120" s="5" t="s">
        <v>220</v>
      </c>
      <c r="HF120" s="5">
        <v>3899</v>
      </c>
      <c r="HG120" s="5">
        <v>2402</v>
      </c>
      <c r="HH120" s="5">
        <v>2051</v>
      </c>
      <c r="HI120" s="5">
        <v>2898</v>
      </c>
      <c r="HJ120" s="5">
        <v>4167</v>
      </c>
      <c r="HK120" s="5">
        <v>2318</v>
      </c>
      <c r="HL120" s="5">
        <v>3545</v>
      </c>
      <c r="HM120" s="5">
        <v>3911</v>
      </c>
      <c r="HN120" s="5">
        <v>3196</v>
      </c>
      <c r="HO120" s="5">
        <v>3446</v>
      </c>
      <c r="HP120" s="5">
        <v>3547</v>
      </c>
      <c r="HQ120" s="5">
        <v>4561</v>
      </c>
      <c r="HR120" s="5">
        <v>6171</v>
      </c>
      <c r="HS120" s="5" t="s">
        <v>220</v>
      </c>
      <c r="HT120" s="5" t="s">
        <v>220</v>
      </c>
      <c r="HU120" s="5" t="s">
        <v>220</v>
      </c>
      <c r="HV120" s="5" t="s">
        <v>220</v>
      </c>
      <c r="HW120" s="5" t="s">
        <v>220</v>
      </c>
      <c r="HX120" s="5" t="s">
        <v>220</v>
      </c>
      <c r="HY120" s="5" t="s">
        <v>220</v>
      </c>
      <c r="HZ120" s="5" t="s">
        <v>220</v>
      </c>
      <c r="IA120" s="5" t="s">
        <v>220</v>
      </c>
      <c r="IB120" s="5" t="s">
        <v>220</v>
      </c>
      <c r="IC120" s="5" t="s">
        <v>220</v>
      </c>
      <c r="ID120" s="5" t="s">
        <v>220</v>
      </c>
      <c r="IE120" s="5" t="s">
        <v>220</v>
      </c>
      <c r="IF120" s="5" t="s">
        <v>220</v>
      </c>
      <c r="IG120" s="5" t="s">
        <v>220</v>
      </c>
      <c r="IH120" s="5" t="s">
        <v>220</v>
      </c>
      <c r="II120" s="5" t="s">
        <v>220</v>
      </c>
      <c r="IJ120" s="5" t="s">
        <v>220</v>
      </c>
      <c r="IK120" s="5" t="s">
        <v>220</v>
      </c>
      <c r="IL120" s="5">
        <v>11721</v>
      </c>
      <c r="IM120" s="5">
        <v>32754</v>
      </c>
      <c r="IN120" s="5">
        <v>33820</v>
      </c>
      <c r="IO120" s="5">
        <v>37660</v>
      </c>
      <c r="IP120" s="5">
        <v>36565</v>
      </c>
      <c r="IQ120" s="5">
        <v>38191</v>
      </c>
      <c r="IR120" s="5">
        <v>38126</v>
      </c>
      <c r="IS120" s="5">
        <v>41330</v>
      </c>
      <c r="IT120" s="5">
        <v>42347</v>
      </c>
      <c r="IU120" s="5">
        <v>42427</v>
      </c>
      <c r="IV120" s="5">
        <v>35822</v>
      </c>
      <c r="IW120" s="5">
        <v>35442</v>
      </c>
      <c r="IX120" s="5">
        <v>31775</v>
      </c>
      <c r="IY120" s="5" t="s">
        <v>220</v>
      </c>
      <c r="IZ120" s="5" t="s">
        <v>220</v>
      </c>
      <c r="JA120" s="5" t="s">
        <v>220</v>
      </c>
      <c r="JB120" s="5" t="s">
        <v>220</v>
      </c>
      <c r="JC120" s="5" t="s">
        <v>220</v>
      </c>
      <c r="JD120" s="5" t="s">
        <v>220</v>
      </c>
      <c r="JE120" s="5" t="s">
        <v>220</v>
      </c>
      <c r="JF120" s="5" t="s">
        <v>220</v>
      </c>
      <c r="JG120" s="5" t="s">
        <v>220</v>
      </c>
      <c r="JH120" s="5" t="s">
        <v>220</v>
      </c>
      <c r="JI120" s="5" t="s">
        <v>220</v>
      </c>
      <c r="JJ120" s="5" t="s">
        <v>220</v>
      </c>
      <c r="JK120" s="5" t="s">
        <v>220</v>
      </c>
      <c r="JL120" s="5" t="s">
        <v>220</v>
      </c>
      <c r="JM120" s="5" t="s">
        <v>220</v>
      </c>
      <c r="JN120" s="5" t="s">
        <v>220</v>
      </c>
      <c r="JO120" s="5" t="s">
        <v>220</v>
      </c>
      <c r="JP120" s="5" t="s">
        <v>220</v>
      </c>
      <c r="JQ120" s="5" t="s">
        <v>220</v>
      </c>
      <c r="JR120" s="5">
        <v>-1</v>
      </c>
      <c r="JS120" s="5">
        <v>41</v>
      </c>
      <c r="JT120" s="5">
        <v>119</v>
      </c>
      <c r="JU120" s="5">
        <v>101</v>
      </c>
      <c r="JV120" s="5">
        <v>111</v>
      </c>
      <c r="JW120" s="5">
        <v>144</v>
      </c>
      <c r="JX120" s="5">
        <v>134</v>
      </c>
      <c r="JY120" s="5">
        <v>128</v>
      </c>
      <c r="JZ120" s="5">
        <v>174</v>
      </c>
      <c r="KA120" s="5">
        <v>140</v>
      </c>
      <c r="KB120" s="5">
        <v>157</v>
      </c>
      <c r="KC120" s="5">
        <v>328</v>
      </c>
      <c r="KD120" s="5">
        <v>250</v>
      </c>
      <c r="KE120" s="5" t="s">
        <v>220</v>
      </c>
      <c r="KF120" s="5" t="s">
        <v>220</v>
      </c>
      <c r="KG120" s="5" t="s">
        <v>220</v>
      </c>
      <c r="KH120" s="5" t="s">
        <v>220</v>
      </c>
      <c r="KI120" s="5" t="s">
        <v>220</v>
      </c>
      <c r="KJ120" s="5" t="s">
        <v>220</v>
      </c>
      <c r="KK120" s="5" t="s">
        <v>220</v>
      </c>
      <c r="KL120" s="5" t="s">
        <v>220</v>
      </c>
      <c r="KM120" s="5" t="s">
        <v>220</v>
      </c>
      <c r="KN120" s="5" t="s">
        <v>220</v>
      </c>
      <c r="KO120" s="5" t="s">
        <v>220</v>
      </c>
      <c r="KP120" s="5" t="s">
        <v>220</v>
      </c>
      <c r="KQ120" s="5" t="s">
        <v>220</v>
      </c>
      <c r="KR120" s="5" t="s">
        <v>220</v>
      </c>
      <c r="KS120" s="5" t="s">
        <v>220</v>
      </c>
      <c r="KT120" s="5" t="s">
        <v>220</v>
      </c>
      <c r="KU120" s="5" t="s">
        <v>220</v>
      </c>
      <c r="KV120" s="5" t="s">
        <v>220</v>
      </c>
      <c r="KW120" s="5" t="s">
        <v>220</v>
      </c>
      <c r="KX120" s="5">
        <v>27</v>
      </c>
      <c r="KY120" s="5">
        <v>112</v>
      </c>
      <c r="KZ120" s="5">
        <v>93</v>
      </c>
      <c r="LA120" s="5">
        <v>121</v>
      </c>
      <c r="LB120" s="5">
        <v>106</v>
      </c>
      <c r="LC120" s="5">
        <v>96</v>
      </c>
      <c r="LD120" s="5">
        <v>599</v>
      </c>
      <c r="LE120" s="5">
        <v>1606</v>
      </c>
      <c r="LF120" s="5">
        <v>132</v>
      </c>
      <c r="LG120" s="5">
        <v>139</v>
      </c>
      <c r="LH120" s="5">
        <v>143</v>
      </c>
      <c r="LI120" s="5">
        <v>115</v>
      </c>
      <c r="LJ120" s="5">
        <v>79</v>
      </c>
      <c r="LK120" s="5" t="s">
        <v>220</v>
      </c>
      <c r="LL120" s="5" t="s">
        <v>220</v>
      </c>
      <c r="LM120" s="5" t="s">
        <v>220</v>
      </c>
      <c r="LN120" s="5" t="s">
        <v>220</v>
      </c>
      <c r="LO120" s="5" t="s">
        <v>220</v>
      </c>
      <c r="LP120" s="5" t="s">
        <v>220</v>
      </c>
      <c r="LQ120" s="5" t="s">
        <v>220</v>
      </c>
      <c r="LR120" s="5" t="s">
        <v>220</v>
      </c>
      <c r="LS120" s="5" t="s">
        <v>220</v>
      </c>
      <c r="LT120" s="5" t="s">
        <v>220</v>
      </c>
      <c r="LU120" s="5" t="s">
        <v>220</v>
      </c>
      <c r="LV120" s="5" t="s">
        <v>220</v>
      </c>
      <c r="LW120" s="5" t="s">
        <v>220</v>
      </c>
      <c r="LX120" s="5" t="s">
        <v>220</v>
      </c>
      <c r="LY120" s="5" t="s">
        <v>220</v>
      </c>
      <c r="LZ120" s="5" t="s">
        <v>220</v>
      </c>
      <c r="MA120" s="5" t="s">
        <v>220</v>
      </c>
      <c r="MB120" s="5" t="s">
        <v>220</v>
      </c>
      <c r="MC120" s="5" t="s">
        <v>220</v>
      </c>
      <c r="MD120" s="5">
        <v>8</v>
      </c>
      <c r="ME120" s="5">
        <v>41</v>
      </c>
      <c r="MF120" s="5">
        <v>78</v>
      </c>
      <c r="MG120" s="5">
        <v>161</v>
      </c>
      <c r="MH120" s="5">
        <v>86</v>
      </c>
      <c r="MI120" s="5">
        <v>112</v>
      </c>
      <c r="MJ120" s="5">
        <v>96</v>
      </c>
      <c r="MK120" s="5">
        <v>72</v>
      </c>
      <c r="ML120" s="5">
        <v>45</v>
      </c>
      <c r="MM120" s="5">
        <v>59</v>
      </c>
      <c r="MN120" s="5">
        <v>170</v>
      </c>
      <c r="MO120" s="5">
        <v>147</v>
      </c>
      <c r="MP120" s="5">
        <v>252</v>
      </c>
      <c r="MQ120" s="5" t="s">
        <v>220</v>
      </c>
      <c r="MR120" s="5" t="s">
        <v>220</v>
      </c>
      <c r="MS120" s="5" t="s">
        <v>220</v>
      </c>
      <c r="MT120" s="5" t="s">
        <v>220</v>
      </c>
      <c r="MU120" s="5" t="s">
        <v>220</v>
      </c>
      <c r="MV120" s="5" t="s">
        <v>220</v>
      </c>
      <c r="MW120" s="5" t="s">
        <v>220</v>
      </c>
      <c r="MX120" s="5" t="s">
        <v>220</v>
      </c>
      <c r="MY120" s="5" t="s">
        <v>220</v>
      </c>
      <c r="MZ120" s="5" t="s">
        <v>220</v>
      </c>
      <c r="NA120" s="5" t="s">
        <v>220</v>
      </c>
      <c r="NB120" s="5" t="s">
        <v>220</v>
      </c>
      <c r="NC120" s="5" t="s">
        <v>220</v>
      </c>
      <c r="ND120" s="5" t="s">
        <v>220</v>
      </c>
      <c r="NE120" s="5" t="s">
        <v>220</v>
      </c>
      <c r="NF120" s="5" t="s">
        <v>220</v>
      </c>
      <c r="NG120" s="5" t="s">
        <v>220</v>
      </c>
      <c r="NH120" s="5" t="s">
        <v>220</v>
      </c>
      <c r="NI120" s="5" t="s">
        <v>220</v>
      </c>
      <c r="NJ120" s="5" t="s">
        <v>220</v>
      </c>
      <c r="NK120" s="5" t="s">
        <v>220</v>
      </c>
      <c r="NL120" s="5" t="s">
        <v>220</v>
      </c>
      <c r="NM120" s="5" t="s">
        <v>220</v>
      </c>
      <c r="NN120" s="5" t="s">
        <v>220</v>
      </c>
      <c r="NO120" s="5" t="s">
        <v>220</v>
      </c>
      <c r="NP120" s="5" t="s">
        <v>220</v>
      </c>
      <c r="NQ120" s="5" t="s">
        <v>220</v>
      </c>
      <c r="NR120" s="5" t="s">
        <v>220</v>
      </c>
      <c r="NS120" s="5" t="s">
        <v>220</v>
      </c>
      <c r="NT120" s="5" t="s">
        <v>220</v>
      </c>
      <c r="NU120" s="5" t="s">
        <v>220</v>
      </c>
      <c r="NV120" s="5" t="s">
        <v>220</v>
      </c>
      <c r="NW120" s="5" t="s">
        <v>220</v>
      </c>
      <c r="NX120" s="5" t="s">
        <v>220</v>
      </c>
      <c r="NY120" s="5" t="s">
        <v>220</v>
      </c>
      <c r="NZ120" s="5" t="s">
        <v>220</v>
      </c>
      <c r="OA120" s="5" t="s">
        <v>220</v>
      </c>
      <c r="OB120" s="5" t="s">
        <v>220</v>
      </c>
      <c r="OC120" s="5" t="s">
        <v>220</v>
      </c>
      <c r="OD120" s="5" t="s">
        <v>220</v>
      </c>
      <c r="OE120" s="5" t="s">
        <v>220</v>
      </c>
      <c r="OF120" s="5" t="s">
        <v>220</v>
      </c>
      <c r="OG120" s="5" t="s">
        <v>220</v>
      </c>
      <c r="OH120" s="5" t="s">
        <v>220</v>
      </c>
      <c r="OI120" s="5" t="s">
        <v>220</v>
      </c>
      <c r="OJ120" s="5" t="s">
        <v>220</v>
      </c>
      <c r="OK120" s="5" t="s">
        <v>220</v>
      </c>
      <c r="OL120" s="5" t="s">
        <v>220</v>
      </c>
      <c r="OM120" s="5" t="s">
        <v>220</v>
      </c>
      <c r="ON120" s="5" t="s">
        <v>220</v>
      </c>
      <c r="OO120" s="5" t="s">
        <v>220</v>
      </c>
      <c r="OP120" s="5" t="s">
        <v>220</v>
      </c>
      <c r="OQ120" s="5" t="s">
        <v>220</v>
      </c>
      <c r="OR120" s="5" t="s">
        <v>220</v>
      </c>
      <c r="OS120" s="5" t="s">
        <v>220</v>
      </c>
      <c r="OT120" s="5" t="s">
        <v>220</v>
      </c>
      <c r="OU120" s="5" t="s">
        <v>220</v>
      </c>
      <c r="OV120" s="5" t="s">
        <v>220</v>
      </c>
      <c r="OW120" s="5" t="s">
        <v>220</v>
      </c>
      <c r="OX120" s="5" t="s">
        <v>220</v>
      </c>
      <c r="OY120" s="5" t="s">
        <v>220</v>
      </c>
      <c r="OZ120" s="5" t="s">
        <v>220</v>
      </c>
      <c r="PA120" s="5" t="s">
        <v>220</v>
      </c>
      <c r="PB120" s="5" t="s">
        <v>220</v>
      </c>
      <c r="PC120" s="5" t="s">
        <v>220</v>
      </c>
      <c r="PD120" s="5" t="s">
        <v>220</v>
      </c>
      <c r="PE120" s="5" t="s">
        <v>220</v>
      </c>
      <c r="PF120" s="5" t="s">
        <v>220</v>
      </c>
      <c r="PG120" s="5" t="s">
        <v>220</v>
      </c>
      <c r="PH120" s="5" t="s">
        <v>220</v>
      </c>
      <c r="PI120" s="5" t="s">
        <v>220</v>
      </c>
      <c r="PJ120" s="5" t="s">
        <v>220</v>
      </c>
      <c r="PK120" s="5" t="s">
        <v>220</v>
      </c>
      <c r="PL120" s="5" t="s">
        <v>220</v>
      </c>
      <c r="PM120" s="5" t="s">
        <v>220</v>
      </c>
      <c r="PN120" s="5" t="s">
        <v>220</v>
      </c>
      <c r="PO120" s="5" t="s">
        <v>220</v>
      </c>
      <c r="PP120" s="5" t="s">
        <v>220</v>
      </c>
      <c r="PQ120" s="5" t="s">
        <v>220</v>
      </c>
      <c r="PR120" s="5" t="s">
        <v>220</v>
      </c>
      <c r="PS120" s="5" t="s">
        <v>220</v>
      </c>
      <c r="PT120" s="5" t="s">
        <v>220</v>
      </c>
      <c r="PU120" s="5" t="s">
        <v>220</v>
      </c>
      <c r="PV120" s="5">
        <v>599</v>
      </c>
      <c r="PW120" s="5">
        <v>1804</v>
      </c>
      <c r="PX120" s="5">
        <v>2025</v>
      </c>
      <c r="PY120" s="5">
        <v>2068</v>
      </c>
      <c r="PZ120" s="5">
        <v>1846</v>
      </c>
      <c r="QA120" s="5">
        <v>1866</v>
      </c>
      <c r="QB120" s="5">
        <v>1615</v>
      </c>
      <c r="QC120" s="5">
        <v>1329</v>
      </c>
      <c r="QD120" s="5">
        <v>1375</v>
      </c>
      <c r="QE120" s="5">
        <v>1201</v>
      </c>
      <c r="QF120" s="5">
        <v>1068</v>
      </c>
      <c r="QG120" s="5">
        <v>973</v>
      </c>
      <c r="QH120" s="5">
        <v>937</v>
      </c>
      <c r="QI120" s="5" t="s">
        <v>220</v>
      </c>
      <c r="QJ120" s="5" t="s">
        <v>220</v>
      </c>
      <c r="QK120" s="5" t="s">
        <v>220</v>
      </c>
      <c r="QL120" s="5" t="s">
        <v>220</v>
      </c>
      <c r="QM120" s="5" t="s">
        <v>220</v>
      </c>
      <c r="QN120" s="5" t="s">
        <v>220</v>
      </c>
      <c r="QO120" s="5" t="s">
        <v>220</v>
      </c>
      <c r="QP120" s="5" t="s">
        <v>220</v>
      </c>
      <c r="QQ120" s="5" t="s">
        <v>220</v>
      </c>
      <c r="QR120" s="5" t="s">
        <v>220</v>
      </c>
      <c r="QS120" s="5" t="s">
        <v>220</v>
      </c>
      <c r="QT120" s="5" t="s">
        <v>220</v>
      </c>
      <c r="QU120" s="5" t="s">
        <v>220</v>
      </c>
      <c r="QV120" s="5" t="s">
        <v>220</v>
      </c>
      <c r="QW120" s="5" t="s">
        <v>220</v>
      </c>
      <c r="QX120" s="5" t="s">
        <v>220</v>
      </c>
      <c r="QY120" s="5" t="s">
        <v>220</v>
      </c>
      <c r="QZ120" s="5" t="s">
        <v>220</v>
      </c>
      <c r="RA120" s="5" t="s">
        <v>220</v>
      </c>
      <c r="RB120" s="5">
        <v>723</v>
      </c>
      <c r="RC120" s="5">
        <v>1795</v>
      </c>
      <c r="RD120" s="5">
        <v>1748</v>
      </c>
      <c r="RE120" s="5">
        <v>1901</v>
      </c>
      <c r="RF120" s="5">
        <v>1865</v>
      </c>
      <c r="RG120" s="5">
        <v>1688</v>
      </c>
      <c r="RH120" s="5">
        <v>1589</v>
      </c>
      <c r="RI120" s="5">
        <v>1486</v>
      </c>
      <c r="RJ120" s="5">
        <v>1240</v>
      </c>
      <c r="RK120" s="5">
        <v>1401</v>
      </c>
      <c r="RL120" s="5">
        <v>1275</v>
      </c>
      <c r="RM120" s="5">
        <v>1262</v>
      </c>
      <c r="RN120" s="5">
        <v>1226</v>
      </c>
      <c r="RO120" s="5" t="s">
        <v>220</v>
      </c>
      <c r="RP120" s="5" t="s">
        <v>220</v>
      </c>
      <c r="RQ120" s="5" t="s">
        <v>220</v>
      </c>
      <c r="RR120" s="5" t="s">
        <v>220</v>
      </c>
      <c r="RS120" s="5" t="s">
        <v>220</v>
      </c>
      <c r="RT120" s="5" t="s">
        <v>220</v>
      </c>
      <c r="RU120" s="5" t="s">
        <v>220</v>
      </c>
      <c r="RV120" s="5" t="s">
        <v>220</v>
      </c>
      <c r="RW120" s="5" t="s">
        <v>220</v>
      </c>
      <c r="RX120" s="5" t="s">
        <v>220</v>
      </c>
      <c r="RY120" s="5" t="s">
        <v>220</v>
      </c>
      <c r="RZ120" s="5" t="s">
        <v>220</v>
      </c>
      <c r="SA120" s="5" t="s">
        <v>220</v>
      </c>
      <c r="SB120" s="5" t="s">
        <v>220</v>
      </c>
      <c r="SC120" s="5" t="s">
        <v>220</v>
      </c>
      <c r="SD120" s="5" t="s">
        <v>220</v>
      </c>
      <c r="SE120" s="5" t="s">
        <v>220</v>
      </c>
      <c r="SF120" s="5" t="s">
        <v>220</v>
      </c>
      <c r="SG120" s="5" t="s">
        <v>220</v>
      </c>
      <c r="SH120" s="5">
        <v>414</v>
      </c>
      <c r="SI120" s="5">
        <v>1413</v>
      </c>
      <c r="SJ120" s="5">
        <v>1262</v>
      </c>
      <c r="SK120" s="5">
        <v>1107</v>
      </c>
      <c r="SL120" s="5">
        <v>1322</v>
      </c>
      <c r="SM120" s="5">
        <v>1314</v>
      </c>
      <c r="SN120" s="5">
        <v>1298</v>
      </c>
      <c r="SO120" s="5">
        <v>1408</v>
      </c>
      <c r="SP120" s="5">
        <v>1618</v>
      </c>
      <c r="SQ120" s="5">
        <v>1235</v>
      </c>
      <c r="SR120" s="5">
        <v>997</v>
      </c>
      <c r="SS120" s="5">
        <v>891</v>
      </c>
      <c r="ST120" s="5">
        <v>873</v>
      </c>
      <c r="SU120" s="5" t="s">
        <v>220</v>
      </c>
      <c r="SV120" s="5" t="s">
        <v>220</v>
      </c>
      <c r="SW120" s="5" t="s">
        <v>220</v>
      </c>
      <c r="SX120" s="5" t="s">
        <v>220</v>
      </c>
      <c r="SY120" s="5" t="s">
        <v>220</v>
      </c>
      <c r="SZ120" s="5" t="s">
        <v>220</v>
      </c>
      <c r="TA120" s="5" t="s">
        <v>220</v>
      </c>
      <c r="TB120" s="5" t="s">
        <v>220</v>
      </c>
      <c r="TC120" s="5" t="s">
        <v>220</v>
      </c>
      <c r="TD120" s="5" t="s">
        <v>220</v>
      </c>
      <c r="TE120" s="5" t="s">
        <v>220</v>
      </c>
      <c r="TF120" s="5" t="s">
        <v>220</v>
      </c>
      <c r="TG120" s="5" t="s">
        <v>220</v>
      </c>
      <c r="TH120" s="5" t="s">
        <v>220</v>
      </c>
      <c r="TI120" s="5" t="s">
        <v>220</v>
      </c>
      <c r="TJ120" s="5" t="s">
        <v>220</v>
      </c>
      <c r="TK120" s="5" t="s">
        <v>220</v>
      </c>
      <c r="TL120" s="5" t="s">
        <v>220</v>
      </c>
      <c r="TM120" s="5" t="s">
        <v>220</v>
      </c>
      <c r="TN120" s="5">
        <v>201</v>
      </c>
      <c r="TO120" s="5">
        <v>937</v>
      </c>
      <c r="TP120" s="5">
        <v>1173</v>
      </c>
      <c r="TQ120" s="5">
        <v>1478</v>
      </c>
      <c r="TR120" s="5">
        <v>790</v>
      </c>
      <c r="TS120" s="5">
        <v>288</v>
      </c>
      <c r="TT120" s="5">
        <v>311</v>
      </c>
      <c r="TU120" s="5">
        <v>304</v>
      </c>
      <c r="TV120" s="5">
        <v>322</v>
      </c>
      <c r="TW120" s="5">
        <v>540</v>
      </c>
      <c r="TX120" s="5">
        <v>748</v>
      </c>
      <c r="TY120" s="5">
        <v>173</v>
      </c>
      <c r="TZ120" s="5">
        <v>129</v>
      </c>
      <c r="UA120" s="5" t="s">
        <v>220</v>
      </c>
      <c r="UB120" s="5" t="s">
        <v>220</v>
      </c>
      <c r="UC120" s="5" t="s">
        <v>220</v>
      </c>
      <c r="UD120" s="5" t="s">
        <v>220</v>
      </c>
      <c r="UE120" s="5" t="s">
        <v>220</v>
      </c>
      <c r="UF120" s="5" t="s">
        <v>220</v>
      </c>
      <c r="UG120" s="5" t="s">
        <v>220</v>
      </c>
      <c r="UH120" s="5" t="s">
        <v>220</v>
      </c>
      <c r="UI120" s="5" t="s">
        <v>220</v>
      </c>
      <c r="UJ120" s="5" t="s">
        <v>220</v>
      </c>
      <c r="UK120" s="5" t="s">
        <v>220</v>
      </c>
      <c r="UL120" s="5" t="s">
        <v>220</v>
      </c>
      <c r="UM120" s="5" t="s">
        <v>220</v>
      </c>
      <c r="UN120" s="5" t="s">
        <v>220</v>
      </c>
      <c r="UO120" s="5" t="s">
        <v>220</v>
      </c>
      <c r="UP120" s="5" t="s">
        <v>220</v>
      </c>
      <c r="UQ120" s="5" t="s">
        <v>220</v>
      </c>
      <c r="UR120" s="5" t="s">
        <v>220</v>
      </c>
      <c r="US120" s="5" t="s">
        <v>220</v>
      </c>
      <c r="UT120" s="5">
        <v>26</v>
      </c>
      <c r="UU120" s="5">
        <v>68</v>
      </c>
      <c r="UV120" s="5">
        <v>67</v>
      </c>
      <c r="UW120" s="5">
        <v>69</v>
      </c>
      <c r="UX120" s="5">
        <v>29</v>
      </c>
      <c r="UY120" s="5">
        <v>8</v>
      </c>
      <c r="UZ120" s="5">
        <v>0</v>
      </c>
      <c r="VA120" s="5">
        <v>0</v>
      </c>
      <c r="VB120" s="5">
        <v>0</v>
      </c>
      <c r="VC120" s="5">
        <v>0</v>
      </c>
      <c r="VD120" s="5">
        <v>0</v>
      </c>
      <c r="VE120" s="5">
        <v>0</v>
      </c>
      <c r="VF120" s="5">
        <v>0</v>
      </c>
      <c r="VG120" s="5" t="s">
        <v>220</v>
      </c>
      <c r="VH120" s="5" t="s">
        <v>220</v>
      </c>
      <c r="VI120" s="5" t="s">
        <v>220</v>
      </c>
      <c r="VJ120" s="5" t="s">
        <v>220</v>
      </c>
      <c r="VK120" s="5" t="s">
        <v>220</v>
      </c>
      <c r="VL120" s="5" t="s">
        <v>220</v>
      </c>
      <c r="VM120" s="5" t="s">
        <v>220</v>
      </c>
      <c r="VN120" s="5" t="s">
        <v>220</v>
      </c>
      <c r="VO120" s="5" t="s">
        <v>220</v>
      </c>
      <c r="VP120" s="5" t="s">
        <v>220</v>
      </c>
      <c r="VQ120" s="5" t="s">
        <v>220</v>
      </c>
      <c r="VR120" s="5" t="s">
        <v>220</v>
      </c>
      <c r="VS120" s="5" t="s">
        <v>220</v>
      </c>
      <c r="VT120" s="5" t="s">
        <v>220</v>
      </c>
      <c r="VU120" s="5" t="s">
        <v>220</v>
      </c>
      <c r="VV120" s="5" t="s">
        <v>220</v>
      </c>
      <c r="VW120" s="5" t="s">
        <v>220</v>
      </c>
      <c r="VX120" s="5" t="s">
        <v>220</v>
      </c>
      <c r="VY120" s="5" t="s">
        <v>220</v>
      </c>
      <c r="VZ120" s="5">
        <v>2113</v>
      </c>
      <c r="WA120" s="5">
        <v>5458</v>
      </c>
      <c r="WB120" s="5">
        <v>5311</v>
      </c>
      <c r="WC120" s="5">
        <v>5205</v>
      </c>
      <c r="WD120" s="5">
        <v>4732</v>
      </c>
      <c r="WE120" s="5">
        <v>5692</v>
      </c>
      <c r="WF120" s="5">
        <v>5355</v>
      </c>
      <c r="WG120" s="5">
        <v>5319</v>
      </c>
      <c r="WH120" s="5">
        <v>4533</v>
      </c>
      <c r="WI120" s="5">
        <v>4237</v>
      </c>
      <c r="WJ120" s="5">
        <v>3541</v>
      </c>
      <c r="WK120" s="5">
        <v>3142</v>
      </c>
      <c r="WL120" s="5">
        <v>2830</v>
      </c>
      <c r="WM120" s="5" t="s">
        <v>220</v>
      </c>
      <c r="WN120" s="5" t="s">
        <v>220</v>
      </c>
      <c r="WO120" s="5" t="s">
        <v>220</v>
      </c>
      <c r="WP120" s="5" t="s">
        <v>220</v>
      </c>
      <c r="WQ120" s="5" t="s">
        <v>220</v>
      </c>
      <c r="WR120" s="5" t="s">
        <v>220</v>
      </c>
      <c r="WS120" s="5" t="s">
        <v>220</v>
      </c>
      <c r="WT120" s="5" t="s">
        <v>220</v>
      </c>
      <c r="WU120" s="5" t="s">
        <v>220</v>
      </c>
      <c r="WV120" s="5" t="s">
        <v>220</v>
      </c>
      <c r="WW120" s="5" t="s">
        <v>220</v>
      </c>
      <c r="WX120" s="5" t="s">
        <v>220</v>
      </c>
      <c r="WY120" s="5" t="s">
        <v>220</v>
      </c>
      <c r="WZ120" s="5" t="s">
        <v>220</v>
      </c>
      <c r="XA120" s="5" t="s">
        <v>220</v>
      </c>
      <c r="XB120" s="5" t="s">
        <v>220</v>
      </c>
      <c r="XC120" s="5" t="s">
        <v>220</v>
      </c>
      <c r="XD120" s="5" t="s">
        <v>220</v>
      </c>
      <c r="XE120" s="5" t="s">
        <v>220</v>
      </c>
      <c r="XF120" s="5">
        <v>91</v>
      </c>
      <c r="XG120" s="5">
        <v>246</v>
      </c>
      <c r="XH120" s="5">
        <v>226</v>
      </c>
      <c r="XI120" s="5">
        <v>224</v>
      </c>
      <c r="XJ120" s="5">
        <v>259</v>
      </c>
      <c r="XK120" s="5">
        <v>215</v>
      </c>
      <c r="XL120" s="5">
        <v>258</v>
      </c>
      <c r="XM120" s="5">
        <v>204</v>
      </c>
      <c r="XN120" s="5">
        <v>178</v>
      </c>
      <c r="XO120" s="5">
        <v>258</v>
      </c>
      <c r="XP120" s="5">
        <v>264</v>
      </c>
      <c r="XQ120" s="5">
        <v>282</v>
      </c>
      <c r="XR120" s="5">
        <v>297</v>
      </c>
      <c r="XS120" s="2">
        <v>13549</v>
      </c>
      <c r="XT120" s="3" t="s">
        <v>220</v>
      </c>
      <c r="XU120" s="3" t="s">
        <v>220</v>
      </c>
      <c r="XV120" s="3" t="s">
        <v>220</v>
      </c>
      <c r="XW120" s="3" t="s">
        <v>220</v>
      </c>
      <c r="XX120" s="3" t="s">
        <v>220</v>
      </c>
      <c r="XY120" s="3" t="s">
        <v>220</v>
      </c>
      <c r="XZ120" s="3"/>
    </row>
    <row r="121" spans="1:650" x14ac:dyDescent="0.3">
      <c r="A121" s="1" t="s">
        <v>119</v>
      </c>
      <c r="B121" s="2">
        <v>4057014</v>
      </c>
      <c r="C121" s="5">
        <v>0</v>
      </c>
      <c r="D121" s="5">
        <v>239</v>
      </c>
      <c r="E121" s="5">
        <v>1030</v>
      </c>
      <c r="F121" s="5">
        <v>0</v>
      </c>
      <c r="G121" s="5">
        <v>0</v>
      </c>
      <c r="H121" s="5">
        <v>0</v>
      </c>
      <c r="I121" s="5">
        <v>0</v>
      </c>
      <c r="J121" s="5">
        <v>0</v>
      </c>
      <c r="K121" s="5">
        <v>0</v>
      </c>
      <c r="L121" s="5">
        <v>0</v>
      </c>
      <c r="M121" s="5">
        <v>0</v>
      </c>
      <c r="N121" s="5">
        <v>0</v>
      </c>
      <c r="O121" s="5">
        <v>0</v>
      </c>
      <c r="P121" s="5">
        <v>0</v>
      </c>
      <c r="Q121" s="5">
        <v>0</v>
      </c>
      <c r="R121" s="5">
        <v>0</v>
      </c>
      <c r="S121" s="5">
        <v>0</v>
      </c>
      <c r="T121" s="5">
        <v>459</v>
      </c>
      <c r="U121" s="5">
        <v>679</v>
      </c>
      <c r="V121" s="5">
        <v>4528</v>
      </c>
      <c r="W121" s="5">
        <v>44248</v>
      </c>
      <c r="X121" s="5">
        <v>0</v>
      </c>
      <c r="Y121" s="5">
        <v>19726</v>
      </c>
      <c r="Z121" s="5">
        <v>4574</v>
      </c>
      <c r="AA121" s="5">
        <v>2513</v>
      </c>
      <c r="AB121" s="5">
        <v>5731</v>
      </c>
      <c r="AC121" s="5">
        <v>982</v>
      </c>
      <c r="AD121" s="5">
        <v>0</v>
      </c>
      <c r="AE121" s="5">
        <v>0</v>
      </c>
      <c r="AF121" s="5">
        <v>0</v>
      </c>
      <c r="AG121" s="5">
        <v>0</v>
      </c>
      <c r="AH121" s="5">
        <v>0</v>
      </c>
      <c r="AI121" s="5">
        <v>92</v>
      </c>
      <c r="AJ121" s="5">
        <v>246</v>
      </c>
      <c r="AK121" s="5">
        <v>0</v>
      </c>
      <c r="AL121" s="5">
        <v>0</v>
      </c>
      <c r="AM121" s="5">
        <v>0</v>
      </c>
      <c r="AN121" s="5">
        <v>0</v>
      </c>
      <c r="AO121" s="5">
        <v>0</v>
      </c>
      <c r="AP121" s="5">
        <v>0</v>
      </c>
      <c r="AQ121" s="5">
        <v>-33</v>
      </c>
      <c r="AR121" s="5">
        <v>0</v>
      </c>
      <c r="AS121" s="5">
        <v>0</v>
      </c>
      <c r="AT121" s="5">
        <v>33</v>
      </c>
      <c r="AU121" s="5">
        <v>0</v>
      </c>
      <c r="AV121" s="5">
        <v>0</v>
      </c>
      <c r="AW121" s="5">
        <v>0</v>
      </c>
      <c r="AX121" s="5">
        <v>0</v>
      </c>
      <c r="AY121" s="5">
        <v>1</v>
      </c>
      <c r="AZ121" s="5">
        <v>-139</v>
      </c>
      <c r="BA121" s="5">
        <v>7591</v>
      </c>
      <c r="BB121" s="5">
        <v>28576</v>
      </c>
      <c r="BC121" s="5">
        <v>15853</v>
      </c>
      <c r="BD121" s="5">
        <v>32439</v>
      </c>
      <c r="BE121" s="5">
        <v>37609</v>
      </c>
      <c r="BF121" s="5">
        <v>24017</v>
      </c>
      <c r="BG121" s="5">
        <v>130403</v>
      </c>
      <c r="BH121" s="5">
        <v>107834</v>
      </c>
      <c r="BI121" s="5">
        <v>191136</v>
      </c>
      <c r="BJ121" s="5">
        <v>108514</v>
      </c>
      <c r="BK121" s="5">
        <v>106556</v>
      </c>
      <c r="BL121" s="5">
        <v>94765</v>
      </c>
      <c r="BM121" s="5">
        <v>71373</v>
      </c>
      <c r="BN121" s="5">
        <v>1540935</v>
      </c>
      <c r="BO121" s="5">
        <v>205756</v>
      </c>
      <c r="BP121" s="5">
        <v>235939</v>
      </c>
      <c r="BQ121" s="5">
        <v>137110</v>
      </c>
      <c r="BR121" s="5">
        <v>224713</v>
      </c>
      <c r="BS121" s="5">
        <v>244218</v>
      </c>
      <c r="BT121" s="5">
        <v>164121</v>
      </c>
      <c r="BU121" s="5">
        <v>154594</v>
      </c>
      <c r="BV121" s="5">
        <v>141130</v>
      </c>
      <c r="BW121" s="5">
        <v>128577</v>
      </c>
      <c r="BX121" s="5">
        <v>169872</v>
      </c>
      <c r="BY121" s="5">
        <v>74029</v>
      </c>
      <c r="BZ121" s="5">
        <v>105979</v>
      </c>
      <c r="CA121" s="5">
        <v>53292</v>
      </c>
      <c r="CB121" s="5">
        <v>66104</v>
      </c>
      <c r="CC121" s="5">
        <v>50864</v>
      </c>
      <c r="CD121" s="5">
        <v>27263</v>
      </c>
      <c r="CE121" s="5">
        <v>13929</v>
      </c>
      <c r="CF121" s="5">
        <v>31587</v>
      </c>
      <c r="CG121" s="5">
        <v>63431</v>
      </c>
      <c r="CH121" s="5">
        <v>25198</v>
      </c>
      <c r="CI121" s="5">
        <v>34999</v>
      </c>
      <c r="CJ121" s="5">
        <v>12474</v>
      </c>
      <c r="CK121" s="5">
        <v>17939</v>
      </c>
      <c r="CL121" s="5">
        <v>31022</v>
      </c>
      <c r="CM121" s="5">
        <v>46513</v>
      </c>
      <c r="CN121" s="5">
        <v>35122</v>
      </c>
      <c r="CO121" s="5">
        <v>61229</v>
      </c>
      <c r="CP121" s="5">
        <v>49964</v>
      </c>
      <c r="CQ121" s="5">
        <v>46260</v>
      </c>
      <c r="CR121" s="5">
        <v>51520</v>
      </c>
      <c r="CS121" s="5">
        <v>32605</v>
      </c>
      <c r="CT121" s="5">
        <v>74492</v>
      </c>
      <c r="CU121" s="5">
        <v>341510</v>
      </c>
      <c r="CV121" s="5">
        <v>282822</v>
      </c>
      <c r="CW121" s="5">
        <v>236450</v>
      </c>
      <c r="CX121" s="5">
        <v>249747</v>
      </c>
      <c r="CY121" s="5">
        <v>346170</v>
      </c>
      <c r="CZ121" s="5">
        <v>324129</v>
      </c>
      <c r="DA121" s="5">
        <v>187286</v>
      </c>
      <c r="DB121" s="5">
        <v>225913</v>
      </c>
      <c r="DC121" s="5">
        <v>209447</v>
      </c>
      <c r="DD121" s="5">
        <v>249200</v>
      </c>
      <c r="DE121" s="5">
        <v>190193</v>
      </c>
      <c r="DF121" s="5">
        <v>208857</v>
      </c>
      <c r="DG121" s="5">
        <v>190931</v>
      </c>
      <c r="DH121" s="5">
        <v>203206</v>
      </c>
      <c r="DI121" s="5">
        <v>216766</v>
      </c>
      <c r="DJ121" s="5">
        <v>123918</v>
      </c>
      <c r="DK121" s="5">
        <v>170982</v>
      </c>
      <c r="DL121" s="5">
        <v>140751</v>
      </c>
      <c r="DM121" s="5">
        <v>146758</v>
      </c>
      <c r="DN121" s="5">
        <v>115410</v>
      </c>
      <c r="DO121" s="5">
        <v>166035</v>
      </c>
      <c r="DP121" s="5">
        <v>65581</v>
      </c>
      <c r="DQ121" s="5">
        <v>101027</v>
      </c>
      <c r="DR121" s="5">
        <v>140251</v>
      </c>
      <c r="DS121" s="5">
        <v>172540</v>
      </c>
      <c r="DT121" s="5">
        <v>164173</v>
      </c>
      <c r="DU121" s="5">
        <v>165051</v>
      </c>
      <c r="DV121" s="5">
        <v>152023</v>
      </c>
      <c r="DW121" s="5">
        <v>147001</v>
      </c>
      <c r="DX121" s="5">
        <v>135047</v>
      </c>
      <c r="DY121" s="5">
        <v>125556</v>
      </c>
      <c r="DZ121" s="5">
        <v>116194</v>
      </c>
      <c r="EA121" s="5">
        <v>9608</v>
      </c>
      <c r="EB121" s="5">
        <v>17829</v>
      </c>
      <c r="EC121" s="5">
        <v>7365</v>
      </c>
      <c r="ED121" s="5">
        <v>8461</v>
      </c>
      <c r="EE121" s="5">
        <v>19127</v>
      </c>
      <c r="EF121" s="5">
        <v>10831</v>
      </c>
      <c r="EG121" s="5">
        <v>2126</v>
      </c>
      <c r="EH121" s="5">
        <v>-176</v>
      </c>
      <c r="EI121" s="5">
        <v>7731</v>
      </c>
      <c r="EJ121" s="5">
        <v>14210</v>
      </c>
      <c r="EK121" s="5">
        <v>6194</v>
      </c>
      <c r="EL121" s="5">
        <v>8489</v>
      </c>
      <c r="EM121" s="5">
        <v>5941</v>
      </c>
      <c r="EN121" s="5">
        <v>7464</v>
      </c>
      <c r="EO121" s="5">
        <v>10881</v>
      </c>
      <c r="EP121" s="5">
        <v>15802</v>
      </c>
      <c r="EQ121" s="5">
        <v>27461</v>
      </c>
      <c r="ER121" s="5">
        <v>8660</v>
      </c>
      <c r="ES121" s="5">
        <v>9762</v>
      </c>
      <c r="ET121" s="5">
        <v>8622</v>
      </c>
      <c r="EU121" s="5">
        <v>19171</v>
      </c>
      <c r="EV121" s="5">
        <v>15353</v>
      </c>
      <c r="EW121" s="5">
        <v>15783</v>
      </c>
      <c r="EX121" s="5">
        <v>14222</v>
      </c>
      <c r="EY121" s="5">
        <v>19809</v>
      </c>
      <c r="EZ121" s="5">
        <v>79414</v>
      </c>
      <c r="FA121" s="5">
        <v>21219</v>
      </c>
      <c r="FB121" s="5">
        <v>21390</v>
      </c>
      <c r="FC121" s="5">
        <v>25032</v>
      </c>
      <c r="FD121" s="5">
        <v>19113</v>
      </c>
      <c r="FE121" s="5">
        <v>24332</v>
      </c>
      <c r="FF121" s="5">
        <v>4836</v>
      </c>
      <c r="FG121" s="5">
        <v>0</v>
      </c>
      <c r="FH121" s="5">
        <v>0</v>
      </c>
      <c r="FI121" s="5">
        <v>0</v>
      </c>
      <c r="FJ121" s="5">
        <v>0</v>
      </c>
      <c r="FK121" s="5">
        <v>0</v>
      </c>
      <c r="FL121" s="5">
        <v>0</v>
      </c>
      <c r="FM121" s="5">
        <v>0</v>
      </c>
      <c r="FN121" s="5">
        <v>0</v>
      </c>
      <c r="FO121" s="5">
        <v>0</v>
      </c>
      <c r="FP121" s="5">
        <v>0</v>
      </c>
      <c r="FQ121" s="5">
        <v>0</v>
      </c>
      <c r="FR121" s="5">
        <v>0</v>
      </c>
      <c r="FS121" s="5">
        <v>0</v>
      </c>
      <c r="FT121" s="5">
        <v>0</v>
      </c>
      <c r="FU121" s="5" t="s">
        <v>220</v>
      </c>
      <c r="FV121" s="5" t="s">
        <v>220</v>
      </c>
      <c r="FW121" s="5" t="s">
        <v>220</v>
      </c>
      <c r="FX121" s="5" t="s">
        <v>220</v>
      </c>
      <c r="FY121" s="5" t="s">
        <v>220</v>
      </c>
      <c r="FZ121" s="5" t="s">
        <v>220</v>
      </c>
      <c r="GA121" s="5" t="s">
        <v>220</v>
      </c>
      <c r="GB121" s="5" t="s">
        <v>220</v>
      </c>
      <c r="GC121" s="5" t="s">
        <v>220</v>
      </c>
      <c r="GD121" s="5" t="s">
        <v>220</v>
      </c>
      <c r="GE121" s="5" t="s">
        <v>220</v>
      </c>
      <c r="GF121" s="5" t="s">
        <v>220</v>
      </c>
      <c r="GG121" s="5" t="s">
        <v>220</v>
      </c>
      <c r="GH121" s="5" t="s">
        <v>220</v>
      </c>
      <c r="GI121" s="5" t="s">
        <v>220</v>
      </c>
      <c r="GJ121" s="5" t="s">
        <v>220</v>
      </c>
      <c r="GK121" s="5" t="s">
        <v>220</v>
      </c>
      <c r="GL121" s="5" t="s">
        <v>220</v>
      </c>
      <c r="GM121" s="5">
        <v>556967</v>
      </c>
      <c r="GN121" s="5">
        <v>537075</v>
      </c>
      <c r="GO121" s="5">
        <v>381955</v>
      </c>
      <c r="GP121" s="5">
        <v>482921</v>
      </c>
      <c r="GQ121" s="5">
        <v>609514</v>
      </c>
      <c r="GR121" s="5">
        <v>499080</v>
      </c>
      <c r="GS121" s="5">
        <v>344006</v>
      </c>
      <c r="GT121" s="5">
        <v>366867</v>
      </c>
      <c r="GU121" s="5">
        <v>345723</v>
      </c>
      <c r="GV121" s="5">
        <v>433281</v>
      </c>
      <c r="GW121" s="5">
        <v>270416</v>
      </c>
      <c r="GX121" s="5">
        <v>323358</v>
      </c>
      <c r="GY121" s="5">
        <v>250164</v>
      </c>
      <c r="GZ121" s="5">
        <v>276774</v>
      </c>
      <c r="HA121" s="5">
        <v>278511</v>
      </c>
      <c r="HB121" s="5">
        <v>166983</v>
      </c>
      <c r="HC121" s="5">
        <v>212374</v>
      </c>
      <c r="HD121" s="5">
        <v>181317</v>
      </c>
      <c r="HE121" s="5">
        <v>228221</v>
      </c>
      <c r="HF121" s="5">
        <v>182334</v>
      </c>
      <c r="HG121" s="5">
        <v>280306</v>
      </c>
      <c r="HH121" s="5">
        <v>125847</v>
      </c>
      <c r="HI121" s="5">
        <v>192084</v>
      </c>
      <c r="HJ121" s="5">
        <v>214086</v>
      </c>
      <c r="HK121" s="5">
        <v>371778</v>
      </c>
      <c r="HL121" s="5">
        <v>392273</v>
      </c>
      <c r="HM121" s="5">
        <v>439617</v>
      </c>
      <c r="HN121" s="5">
        <v>331890</v>
      </c>
      <c r="HO121" s="5">
        <v>324849</v>
      </c>
      <c r="HP121" s="5">
        <v>300445</v>
      </c>
      <c r="HQ121" s="5">
        <v>253867</v>
      </c>
      <c r="HR121" s="5">
        <v>1736456</v>
      </c>
      <c r="HS121" s="5">
        <v>634326</v>
      </c>
      <c r="HT121" s="5">
        <v>740036</v>
      </c>
      <c r="HU121" s="5">
        <v>702730</v>
      </c>
      <c r="HV121" s="5">
        <v>678856</v>
      </c>
      <c r="HW121" s="5">
        <v>751964</v>
      </c>
      <c r="HX121" s="5">
        <v>985843</v>
      </c>
      <c r="HY121" s="5">
        <v>926641</v>
      </c>
      <c r="HZ121" s="5">
        <v>781375</v>
      </c>
      <c r="IA121" s="5">
        <v>896866</v>
      </c>
      <c r="IB121" s="5">
        <v>982546</v>
      </c>
      <c r="IC121" s="5">
        <v>893468</v>
      </c>
      <c r="ID121" s="5">
        <v>1317555</v>
      </c>
      <c r="IE121" s="5">
        <v>1388030</v>
      </c>
      <c r="IF121" s="5">
        <v>1340381</v>
      </c>
      <c r="IG121" s="5">
        <v>1478560</v>
      </c>
      <c r="IH121" s="5">
        <v>1441732</v>
      </c>
      <c r="II121" s="5">
        <v>1583081</v>
      </c>
      <c r="IJ121" s="5">
        <v>1531981</v>
      </c>
      <c r="IK121" s="5">
        <v>1423271</v>
      </c>
      <c r="IL121" s="5">
        <v>1353899</v>
      </c>
      <c r="IM121" s="5">
        <v>1113880</v>
      </c>
      <c r="IN121" s="5">
        <v>1366456</v>
      </c>
      <c r="IO121" s="5">
        <v>1514445</v>
      </c>
      <c r="IP121" s="5">
        <v>1468601</v>
      </c>
      <c r="IQ121" s="5">
        <v>1403375</v>
      </c>
      <c r="IR121" s="5">
        <v>1442475</v>
      </c>
      <c r="IS121" s="5">
        <v>1250578</v>
      </c>
      <c r="IT121" s="5">
        <v>1107584</v>
      </c>
      <c r="IU121" s="5">
        <v>974467</v>
      </c>
      <c r="IV121" s="5">
        <v>1028709</v>
      </c>
      <c r="IW121" s="5">
        <v>934740</v>
      </c>
      <c r="IX121" s="5">
        <v>794562</v>
      </c>
      <c r="IY121" s="5">
        <v>0</v>
      </c>
      <c r="IZ121" s="5">
        <v>0</v>
      </c>
      <c r="JA121" s="5">
        <v>0</v>
      </c>
      <c r="JB121" s="5">
        <v>0</v>
      </c>
      <c r="JC121" s="5">
        <v>0</v>
      </c>
      <c r="JD121" s="5">
        <v>0</v>
      </c>
      <c r="JE121" s="5">
        <v>0</v>
      </c>
      <c r="JF121" s="5">
        <v>0</v>
      </c>
      <c r="JG121" s="5">
        <v>0</v>
      </c>
      <c r="JH121" s="5">
        <v>0</v>
      </c>
      <c r="JI121" s="5">
        <v>0</v>
      </c>
      <c r="JJ121" s="5">
        <v>0</v>
      </c>
      <c r="JK121" s="5">
        <v>0</v>
      </c>
      <c r="JL121" s="5">
        <v>0</v>
      </c>
      <c r="JM121" s="5">
        <v>0</v>
      </c>
      <c r="JN121" s="5">
        <v>-5</v>
      </c>
      <c r="JO121" s="5">
        <v>-25</v>
      </c>
      <c r="JP121" s="5">
        <v>309</v>
      </c>
      <c r="JQ121" s="5">
        <v>33827</v>
      </c>
      <c r="JR121" s="5">
        <v>49093</v>
      </c>
      <c r="JS121" s="5">
        <v>46405</v>
      </c>
      <c r="JT121" s="5">
        <v>63515</v>
      </c>
      <c r="JU121" s="5">
        <v>60255</v>
      </c>
      <c r="JV121" s="5">
        <v>57566</v>
      </c>
      <c r="JW121" s="5">
        <v>59838</v>
      </c>
      <c r="JX121" s="5">
        <v>65007</v>
      </c>
      <c r="JY121" s="5">
        <v>90692</v>
      </c>
      <c r="JZ121" s="5">
        <v>84449</v>
      </c>
      <c r="KA121" s="5">
        <v>80926</v>
      </c>
      <c r="KB121" s="5">
        <v>107295</v>
      </c>
      <c r="KC121" s="5">
        <v>82377</v>
      </c>
      <c r="KD121" s="5">
        <v>79694</v>
      </c>
      <c r="KE121" s="5">
        <v>39602</v>
      </c>
      <c r="KF121" s="5">
        <v>30503</v>
      </c>
      <c r="KG121" s="5">
        <v>37803</v>
      </c>
      <c r="KH121" s="5">
        <v>35199</v>
      </c>
      <c r="KI121" s="5">
        <v>56721</v>
      </c>
      <c r="KJ121" s="5">
        <v>69514</v>
      </c>
      <c r="KK121" s="5">
        <v>79708</v>
      </c>
      <c r="KL121" s="5">
        <v>52875</v>
      </c>
      <c r="KM121" s="5">
        <v>39348</v>
      </c>
      <c r="KN121" s="5">
        <v>57865</v>
      </c>
      <c r="KO121" s="5">
        <v>40229</v>
      </c>
      <c r="KP121" s="5">
        <v>37119</v>
      </c>
      <c r="KQ121" s="5">
        <v>35462</v>
      </c>
      <c r="KR121" s="5">
        <v>32462</v>
      </c>
      <c r="KS121" s="5">
        <v>28601</v>
      </c>
      <c r="KT121" s="5">
        <v>29146</v>
      </c>
      <c r="KU121" s="5">
        <v>26739</v>
      </c>
      <c r="KV121" s="5">
        <v>23980</v>
      </c>
      <c r="KW121" s="5">
        <v>75044</v>
      </c>
      <c r="KX121" s="5">
        <v>38824</v>
      </c>
      <c r="KY121" s="5">
        <v>34373</v>
      </c>
      <c r="KZ121" s="5">
        <v>32585</v>
      </c>
      <c r="LA121" s="5">
        <v>33369</v>
      </c>
      <c r="LB121" s="5">
        <v>33197</v>
      </c>
      <c r="LC121" s="5">
        <v>31410</v>
      </c>
      <c r="LD121" s="5">
        <v>32883</v>
      </c>
      <c r="LE121" s="5">
        <v>33192</v>
      </c>
      <c r="LF121" s="5">
        <v>37255</v>
      </c>
      <c r="LG121" s="5">
        <v>34416</v>
      </c>
      <c r="LH121" s="5">
        <v>31192</v>
      </c>
      <c r="LI121" s="5">
        <v>29345</v>
      </c>
      <c r="LJ121" s="5">
        <v>26515</v>
      </c>
      <c r="LK121" s="5">
        <v>48756</v>
      </c>
      <c r="LL121" s="5">
        <v>50537</v>
      </c>
      <c r="LM121" s="5">
        <v>43940</v>
      </c>
      <c r="LN121" s="5">
        <v>37414</v>
      </c>
      <c r="LO121" s="5">
        <v>46922</v>
      </c>
      <c r="LP121" s="5">
        <v>50040</v>
      </c>
      <c r="LQ121" s="5">
        <v>37626</v>
      </c>
      <c r="LR121" s="5">
        <v>37621</v>
      </c>
      <c r="LS121" s="5">
        <v>34187</v>
      </c>
      <c r="LT121" s="5">
        <v>35707</v>
      </c>
      <c r="LU121" s="5">
        <v>35531</v>
      </c>
      <c r="LV121" s="5">
        <v>35135</v>
      </c>
      <c r="LW121" s="5">
        <v>32043</v>
      </c>
      <c r="LX121" s="5">
        <v>25286</v>
      </c>
      <c r="LY121" s="5">
        <v>15536</v>
      </c>
      <c r="LZ121" s="5">
        <v>19028</v>
      </c>
      <c r="MA121" s="5">
        <v>20224</v>
      </c>
      <c r="MB121" s="5">
        <v>16466</v>
      </c>
      <c r="MC121" s="5">
        <v>18723</v>
      </c>
      <c r="MD121" s="5">
        <v>20972</v>
      </c>
      <c r="ME121" s="5">
        <v>14725</v>
      </c>
      <c r="MF121" s="5">
        <v>21552</v>
      </c>
      <c r="MG121" s="5">
        <v>14508</v>
      </c>
      <c r="MH121" s="5">
        <v>12067</v>
      </c>
      <c r="MI121" s="5">
        <v>12689</v>
      </c>
      <c r="MJ121" s="5">
        <v>14143</v>
      </c>
      <c r="MK121" s="5">
        <v>15886</v>
      </c>
      <c r="ML121" s="5">
        <v>16215</v>
      </c>
      <c r="MM121" s="5">
        <v>22341</v>
      </c>
      <c r="MN121" s="5">
        <v>11325</v>
      </c>
      <c r="MO121" s="5">
        <v>14337</v>
      </c>
      <c r="MP121" s="5">
        <v>13120</v>
      </c>
      <c r="MQ121" s="5">
        <v>5844</v>
      </c>
      <c r="MR121" s="5">
        <v>5411</v>
      </c>
      <c r="MS121" s="5">
        <v>4679</v>
      </c>
      <c r="MT121" s="5">
        <v>4587</v>
      </c>
      <c r="MU121" s="5">
        <v>4661</v>
      </c>
      <c r="MV121" s="5">
        <v>4921</v>
      </c>
      <c r="MW121" s="5">
        <v>4554</v>
      </c>
      <c r="MX121" s="5">
        <v>4085</v>
      </c>
      <c r="MY121" s="5">
        <v>4279</v>
      </c>
      <c r="MZ121" s="5">
        <v>5337</v>
      </c>
      <c r="NA121" s="5">
        <v>5925</v>
      </c>
      <c r="NB121" s="5">
        <v>5718</v>
      </c>
      <c r="NC121" s="5">
        <v>6239</v>
      </c>
      <c r="ND121" s="5">
        <v>4205</v>
      </c>
      <c r="NE121" s="5" t="s">
        <v>220</v>
      </c>
      <c r="NF121" s="5" t="s">
        <v>220</v>
      </c>
      <c r="NG121" s="5" t="s">
        <v>220</v>
      </c>
      <c r="NH121" s="5" t="s">
        <v>220</v>
      </c>
      <c r="NI121" s="5" t="s">
        <v>220</v>
      </c>
      <c r="NJ121" s="5" t="s">
        <v>220</v>
      </c>
      <c r="NK121" s="5" t="s">
        <v>220</v>
      </c>
      <c r="NL121" s="5" t="s">
        <v>220</v>
      </c>
      <c r="NM121" s="5" t="s">
        <v>220</v>
      </c>
      <c r="NN121" s="5" t="s">
        <v>220</v>
      </c>
      <c r="NO121" s="5" t="s">
        <v>220</v>
      </c>
      <c r="NP121" s="5" t="s">
        <v>220</v>
      </c>
      <c r="NQ121" s="5" t="s">
        <v>220</v>
      </c>
      <c r="NR121" s="5" t="s">
        <v>220</v>
      </c>
      <c r="NS121" s="5" t="s">
        <v>220</v>
      </c>
      <c r="NT121" s="5" t="s">
        <v>220</v>
      </c>
      <c r="NU121" s="5" t="s">
        <v>220</v>
      </c>
      <c r="NV121" s="5" t="s">
        <v>220</v>
      </c>
      <c r="NW121" s="5">
        <v>0</v>
      </c>
      <c r="NX121" s="5">
        <v>0</v>
      </c>
      <c r="NY121" s="5">
        <v>0</v>
      </c>
      <c r="NZ121" s="5">
        <v>0</v>
      </c>
      <c r="OA121" s="5">
        <v>0</v>
      </c>
      <c r="OB121" s="5">
        <v>0</v>
      </c>
      <c r="OC121" s="5">
        <v>0</v>
      </c>
      <c r="OD121" s="5">
        <v>0</v>
      </c>
      <c r="OE121" s="5">
        <v>0</v>
      </c>
      <c r="OF121" s="5">
        <v>0</v>
      </c>
      <c r="OG121" s="5">
        <v>0</v>
      </c>
      <c r="OH121" s="5">
        <v>0</v>
      </c>
      <c r="OI121" s="5">
        <v>0</v>
      </c>
      <c r="OJ121" s="5">
        <v>0</v>
      </c>
      <c r="OK121" s="5" t="s">
        <v>220</v>
      </c>
      <c r="OL121" s="5" t="s">
        <v>220</v>
      </c>
      <c r="OM121" s="5" t="s">
        <v>220</v>
      </c>
      <c r="ON121" s="5" t="s">
        <v>220</v>
      </c>
      <c r="OO121" s="5" t="s">
        <v>220</v>
      </c>
      <c r="OP121" s="5" t="s">
        <v>220</v>
      </c>
      <c r="OQ121" s="5" t="s">
        <v>220</v>
      </c>
      <c r="OR121" s="5" t="s">
        <v>220</v>
      </c>
      <c r="OS121" s="5" t="s">
        <v>220</v>
      </c>
      <c r="OT121" s="5" t="s">
        <v>220</v>
      </c>
      <c r="OU121" s="5" t="s">
        <v>220</v>
      </c>
      <c r="OV121" s="5" t="s">
        <v>220</v>
      </c>
      <c r="OW121" s="5" t="s">
        <v>220</v>
      </c>
      <c r="OX121" s="5" t="s">
        <v>220</v>
      </c>
      <c r="OY121" s="5" t="s">
        <v>220</v>
      </c>
      <c r="OZ121" s="5" t="s">
        <v>220</v>
      </c>
      <c r="PA121" s="5" t="s">
        <v>220</v>
      </c>
      <c r="PB121" s="5" t="s">
        <v>220</v>
      </c>
      <c r="PC121" s="5">
        <v>108773</v>
      </c>
      <c r="PD121" s="5">
        <v>103223</v>
      </c>
      <c r="PE121" s="5">
        <v>116296</v>
      </c>
      <c r="PF121" s="5">
        <v>101892</v>
      </c>
      <c r="PG121" s="5">
        <v>93662</v>
      </c>
      <c r="PH121" s="5">
        <v>104851</v>
      </c>
      <c r="PI121" s="5">
        <v>104974</v>
      </c>
      <c r="PJ121" s="5">
        <v>97346</v>
      </c>
      <c r="PK121" s="5">
        <v>98198</v>
      </c>
      <c r="PL121" s="5">
        <v>111883</v>
      </c>
      <c r="PM121" s="5">
        <v>114429</v>
      </c>
      <c r="PN121" s="5">
        <v>96765</v>
      </c>
      <c r="PO121" s="5">
        <v>92656</v>
      </c>
      <c r="PP121" s="5">
        <v>83014</v>
      </c>
      <c r="PQ121" s="5">
        <v>76429</v>
      </c>
      <c r="PR121" s="5">
        <v>74306</v>
      </c>
      <c r="PS121" s="5">
        <v>49911</v>
      </c>
      <c r="PT121" s="5">
        <v>42584</v>
      </c>
      <c r="PU121" s="5">
        <v>39759</v>
      </c>
      <c r="PV121" s="5">
        <v>40255</v>
      </c>
      <c r="PW121" s="5">
        <v>35922</v>
      </c>
      <c r="PX121" s="5">
        <v>36304</v>
      </c>
      <c r="PY121" s="5">
        <v>35946</v>
      </c>
      <c r="PZ121" s="5">
        <v>36663</v>
      </c>
      <c r="QA121" s="5">
        <v>33176</v>
      </c>
      <c r="QB121" s="5">
        <v>33666</v>
      </c>
      <c r="QC121" s="5">
        <v>34654</v>
      </c>
      <c r="QD121" s="5">
        <v>40542</v>
      </c>
      <c r="QE121" s="5">
        <v>34581</v>
      </c>
      <c r="QF121" s="5">
        <v>34918</v>
      </c>
      <c r="QG121" s="5">
        <v>32903</v>
      </c>
      <c r="QH121" s="5">
        <v>32155</v>
      </c>
      <c r="QI121" s="5">
        <v>232099</v>
      </c>
      <c r="QJ121" s="5">
        <v>219927</v>
      </c>
      <c r="QK121" s="5">
        <v>172964</v>
      </c>
      <c r="QL121" s="5">
        <v>137157</v>
      </c>
      <c r="QM121" s="5">
        <v>124408</v>
      </c>
      <c r="QN121" s="5">
        <v>152860</v>
      </c>
      <c r="QO121" s="5">
        <v>172248</v>
      </c>
      <c r="QP121" s="5">
        <v>122585</v>
      </c>
      <c r="QQ121" s="5">
        <v>152322</v>
      </c>
      <c r="QR121" s="5">
        <v>126336</v>
      </c>
      <c r="QS121" s="5">
        <v>121769</v>
      </c>
      <c r="QT121" s="5">
        <v>141025</v>
      </c>
      <c r="QU121" s="5">
        <v>124016</v>
      </c>
      <c r="QV121" s="5">
        <v>102241</v>
      </c>
      <c r="QW121" s="5">
        <v>82877</v>
      </c>
      <c r="QX121" s="5">
        <v>87048</v>
      </c>
      <c r="QY121" s="5">
        <v>102580</v>
      </c>
      <c r="QZ121" s="5">
        <v>106889</v>
      </c>
      <c r="RA121" s="5">
        <v>90455</v>
      </c>
      <c r="RB121" s="5">
        <v>72972</v>
      </c>
      <c r="RC121" s="5">
        <v>89616</v>
      </c>
      <c r="RD121" s="5">
        <v>153817</v>
      </c>
      <c r="RE121" s="5">
        <v>86862</v>
      </c>
      <c r="RF121" s="5">
        <v>79464</v>
      </c>
      <c r="RG121" s="5">
        <v>91887</v>
      </c>
      <c r="RH121" s="5">
        <v>83218</v>
      </c>
      <c r="RI121" s="5">
        <v>90559</v>
      </c>
      <c r="RJ121" s="5">
        <v>88332</v>
      </c>
      <c r="RK121" s="5">
        <v>90267</v>
      </c>
      <c r="RL121" s="5">
        <v>80441</v>
      </c>
      <c r="RM121" s="5">
        <v>77513</v>
      </c>
      <c r="RN121" s="5">
        <v>77906</v>
      </c>
      <c r="RO121" s="5">
        <v>81234</v>
      </c>
      <c r="RP121" s="5">
        <v>83968</v>
      </c>
      <c r="RQ121" s="5">
        <v>77164</v>
      </c>
      <c r="RR121" s="5">
        <v>83313</v>
      </c>
      <c r="RS121" s="5">
        <v>69484</v>
      </c>
      <c r="RT121" s="5">
        <v>79593</v>
      </c>
      <c r="RU121" s="5">
        <v>43647</v>
      </c>
      <c r="RV121" s="5">
        <v>66146</v>
      </c>
      <c r="RW121" s="5">
        <v>81388</v>
      </c>
      <c r="RX121" s="5">
        <v>100444</v>
      </c>
      <c r="RY121" s="5">
        <v>101981</v>
      </c>
      <c r="RZ121" s="5">
        <v>113628</v>
      </c>
      <c r="SA121" s="5">
        <v>92262</v>
      </c>
      <c r="SB121" s="5">
        <v>69175</v>
      </c>
      <c r="SC121" s="5">
        <v>84215</v>
      </c>
      <c r="SD121" s="5">
        <v>82973</v>
      </c>
      <c r="SE121" s="5">
        <v>99847</v>
      </c>
      <c r="SF121" s="5">
        <v>113389</v>
      </c>
      <c r="SG121" s="5">
        <v>91468</v>
      </c>
      <c r="SH121" s="5">
        <v>102152</v>
      </c>
      <c r="SI121" s="5">
        <v>80579</v>
      </c>
      <c r="SJ121" s="5">
        <v>64499</v>
      </c>
      <c r="SK121" s="5">
        <v>93893</v>
      </c>
      <c r="SL121" s="5">
        <v>135804</v>
      </c>
      <c r="SM121" s="5">
        <v>63433</v>
      </c>
      <c r="SN121" s="5">
        <v>75452</v>
      </c>
      <c r="SO121" s="5">
        <v>75388</v>
      </c>
      <c r="SP121" s="5">
        <v>60917</v>
      </c>
      <c r="SQ121" s="5">
        <v>60491</v>
      </c>
      <c r="SR121" s="5">
        <v>53546</v>
      </c>
      <c r="SS121" s="5">
        <v>48893</v>
      </c>
      <c r="ST121" s="5">
        <v>43230</v>
      </c>
      <c r="SU121" s="5">
        <v>250267</v>
      </c>
      <c r="SV121" s="5">
        <v>224544</v>
      </c>
      <c r="SW121" s="5">
        <v>62995</v>
      </c>
      <c r="SX121" s="5">
        <v>44993</v>
      </c>
      <c r="SY121" s="5">
        <v>228877</v>
      </c>
      <c r="SZ121" s="5">
        <v>232387</v>
      </c>
      <c r="TA121" s="5">
        <v>196872</v>
      </c>
      <c r="TB121" s="5">
        <v>154773</v>
      </c>
      <c r="TC121" s="5">
        <v>160955</v>
      </c>
      <c r="TD121" s="5">
        <v>167618</v>
      </c>
      <c r="TE121" s="5">
        <v>109692</v>
      </c>
      <c r="TF121" s="5">
        <v>80687</v>
      </c>
      <c r="TG121" s="5">
        <v>70952</v>
      </c>
      <c r="TH121" s="5">
        <v>63132</v>
      </c>
      <c r="TI121" s="5">
        <v>54896</v>
      </c>
      <c r="TJ121" s="5">
        <v>52074</v>
      </c>
      <c r="TK121" s="5">
        <v>54588</v>
      </c>
      <c r="TL121" s="5">
        <v>49037</v>
      </c>
      <c r="TM121" s="5">
        <v>11622</v>
      </c>
      <c r="TN121" s="5">
        <v>10120</v>
      </c>
      <c r="TO121" s="5">
        <v>9307</v>
      </c>
      <c r="TP121" s="5">
        <v>8966</v>
      </c>
      <c r="TQ121" s="5">
        <v>8840</v>
      </c>
      <c r="TR121" s="5">
        <v>12804</v>
      </c>
      <c r="TS121" s="5">
        <v>17735</v>
      </c>
      <c r="TT121" s="5">
        <v>42277</v>
      </c>
      <c r="TU121" s="5">
        <v>64421</v>
      </c>
      <c r="TV121" s="5">
        <v>40590</v>
      </c>
      <c r="TW121" s="5">
        <v>44967</v>
      </c>
      <c r="TX121" s="5">
        <v>15671</v>
      </c>
      <c r="TY121" s="5">
        <v>8321</v>
      </c>
      <c r="TZ121" s="5">
        <v>8022</v>
      </c>
      <c r="UA121" s="5">
        <v>1160</v>
      </c>
      <c r="UB121" s="5">
        <v>1135</v>
      </c>
      <c r="UC121" s="5">
        <v>680</v>
      </c>
      <c r="UD121" s="5">
        <v>1727</v>
      </c>
      <c r="UE121" s="5">
        <v>2092</v>
      </c>
      <c r="UF121" s="5">
        <v>1278</v>
      </c>
      <c r="UG121" s="5">
        <v>1635</v>
      </c>
      <c r="UH121" s="5">
        <v>1561</v>
      </c>
      <c r="UI121" s="5">
        <v>497</v>
      </c>
      <c r="UJ121" s="5">
        <v>7</v>
      </c>
      <c r="UK121" s="5">
        <v>-54</v>
      </c>
      <c r="UL121" s="5">
        <v>219</v>
      </c>
      <c r="UM121" s="5">
        <v>2</v>
      </c>
      <c r="UN121" s="5">
        <v>1</v>
      </c>
      <c r="UO121" s="5">
        <v>1</v>
      </c>
      <c r="UP121" s="5">
        <v>19</v>
      </c>
      <c r="UQ121" s="5">
        <v>73</v>
      </c>
      <c r="UR121" s="5">
        <v>234</v>
      </c>
      <c r="US121" s="5">
        <v>331</v>
      </c>
      <c r="UT121" s="5">
        <v>1951</v>
      </c>
      <c r="UU121" s="5">
        <v>3603</v>
      </c>
      <c r="UV121" s="5">
        <v>2185</v>
      </c>
      <c r="UW121" s="5">
        <v>2894</v>
      </c>
      <c r="UX121" s="5">
        <v>760</v>
      </c>
      <c r="UY121" s="5">
        <v>455</v>
      </c>
      <c r="UZ121" s="5">
        <v>1504</v>
      </c>
      <c r="VA121" s="5">
        <v>1227</v>
      </c>
      <c r="VB121" s="5">
        <v>730</v>
      </c>
      <c r="VC121" s="5">
        <v>752</v>
      </c>
      <c r="VD121" s="5">
        <v>906</v>
      </c>
      <c r="VE121" s="5">
        <v>1560</v>
      </c>
      <c r="VF121" s="5">
        <v>1972</v>
      </c>
      <c r="VG121" s="5">
        <v>296080</v>
      </c>
      <c r="VH121" s="5">
        <v>325578</v>
      </c>
      <c r="VI121" s="5">
        <v>367947</v>
      </c>
      <c r="VJ121" s="5">
        <v>368432</v>
      </c>
      <c r="VK121" s="5">
        <v>363160</v>
      </c>
      <c r="VL121" s="5">
        <v>394142</v>
      </c>
      <c r="VM121" s="5">
        <v>476222</v>
      </c>
      <c r="VN121" s="5">
        <v>496152</v>
      </c>
      <c r="VO121" s="5">
        <v>483598</v>
      </c>
      <c r="VP121" s="5">
        <v>371833</v>
      </c>
      <c r="VQ121" s="5">
        <v>326851</v>
      </c>
      <c r="VR121" s="5">
        <v>276792</v>
      </c>
      <c r="VS121" s="5">
        <v>235241</v>
      </c>
      <c r="VT121" s="5">
        <v>262626</v>
      </c>
      <c r="VU121" s="5">
        <v>255444</v>
      </c>
      <c r="VV121" s="5">
        <v>237972</v>
      </c>
      <c r="VW121" s="5">
        <v>303752</v>
      </c>
      <c r="VX121" s="5">
        <v>386795</v>
      </c>
      <c r="VY121" s="5">
        <v>731534</v>
      </c>
      <c r="VZ121" s="5">
        <v>678192</v>
      </c>
      <c r="WA121" s="5">
        <v>679869</v>
      </c>
      <c r="WB121" s="5">
        <v>676425</v>
      </c>
      <c r="WC121" s="5">
        <v>269533</v>
      </c>
      <c r="WD121" s="5">
        <v>286067</v>
      </c>
      <c r="WE121" s="5">
        <v>264381</v>
      </c>
      <c r="WF121" s="5">
        <v>528637</v>
      </c>
      <c r="WG121" s="5">
        <v>341791</v>
      </c>
      <c r="WH121" s="5">
        <v>323245</v>
      </c>
      <c r="WI121" s="5">
        <v>286063</v>
      </c>
      <c r="WJ121" s="5">
        <v>208558</v>
      </c>
      <c r="WK121" s="5">
        <v>200683</v>
      </c>
      <c r="WL121" s="5">
        <v>201740</v>
      </c>
      <c r="WM121" s="5">
        <v>2417</v>
      </c>
      <c r="WN121" s="5">
        <v>2224</v>
      </c>
      <c r="WO121" s="5">
        <v>3286</v>
      </c>
      <c r="WP121" s="5">
        <v>2179</v>
      </c>
      <c r="WQ121" s="5">
        <v>2199</v>
      </c>
      <c r="WR121" s="5">
        <v>3790</v>
      </c>
      <c r="WS121" s="5">
        <v>3559</v>
      </c>
      <c r="WT121" s="5">
        <v>2395</v>
      </c>
      <c r="WU121" s="5">
        <v>2297</v>
      </c>
      <c r="WV121" s="5">
        <v>2412</v>
      </c>
      <c r="WW121" s="5">
        <v>2536</v>
      </c>
      <c r="WX121" s="5">
        <v>2555</v>
      </c>
      <c r="WY121" s="5">
        <v>3375</v>
      </c>
      <c r="WZ121" s="5">
        <v>2937</v>
      </c>
      <c r="XA121" s="5">
        <v>822</v>
      </c>
      <c r="XB121" s="5">
        <v>5433</v>
      </c>
      <c r="XC121" s="5">
        <v>11191</v>
      </c>
      <c r="XD121" s="5">
        <v>10359</v>
      </c>
      <c r="XE121" s="5">
        <v>10617</v>
      </c>
      <c r="XF121" s="5">
        <v>10142</v>
      </c>
      <c r="XG121" s="5">
        <v>10110</v>
      </c>
      <c r="XH121" s="5">
        <v>11119</v>
      </c>
      <c r="XI121" s="5">
        <v>11481</v>
      </c>
      <c r="XJ121" s="5">
        <v>10363</v>
      </c>
      <c r="XK121" s="5">
        <v>11120</v>
      </c>
      <c r="XL121" s="5">
        <v>12258</v>
      </c>
      <c r="XM121" s="5">
        <v>12653</v>
      </c>
      <c r="XN121" s="5">
        <v>11084</v>
      </c>
      <c r="XO121" s="5">
        <v>11376</v>
      </c>
      <c r="XP121" s="5">
        <v>10804</v>
      </c>
      <c r="XQ121" s="5">
        <v>10643</v>
      </c>
      <c r="XR121" s="5">
        <v>9689</v>
      </c>
      <c r="XS121" s="2">
        <v>13573</v>
      </c>
      <c r="XT121" s="3" t="s">
        <v>222</v>
      </c>
      <c r="XU121" s="3" t="s">
        <v>222</v>
      </c>
      <c r="XV121" s="3" t="s">
        <v>221</v>
      </c>
      <c r="XW121" s="3" t="s">
        <v>221</v>
      </c>
      <c r="XX121" s="3" t="s">
        <v>222</v>
      </c>
      <c r="XY121" s="3" t="s">
        <v>222</v>
      </c>
      <c r="XZ121" s="3" t="s">
        <v>234</v>
      </c>
    </row>
    <row r="122" spans="1:650" x14ac:dyDescent="0.3">
      <c r="A122" s="1" t="s">
        <v>120</v>
      </c>
      <c r="B122" s="2">
        <v>4061866</v>
      </c>
      <c r="C122" s="5">
        <v>0</v>
      </c>
      <c r="D122" s="5">
        <v>0</v>
      </c>
      <c r="E122" s="5">
        <v>0</v>
      </c>
      <c r="F122" s="5">
        <v>0</v>
      </c>
      <c r="G122" s="5">
        <v>0</v>
      </c>
      <c r="H122" s="5">
        <v>0</v>
      </c>
      <c r="I122" s="5">
        <v>0</v>
      </c>
      <c r="J122" s="5">
        <v>0</v>
      </c>
      <c r="K122" s="5">
        <v>0</v>
      </c>
      <c r="L122" s="5">
        <v>0</v>
      </c>
      <c r="M122" s="5">
        <v>0</v>
      </c>
      <c r="N122" s="5">
        <v>0</v>
      </c>
      <c r="O122" s="5">
        <v>0</v>
      </c>
      <c r="P122" s="5">
        <v>0</v>
      </c>
      <c r="Q122" s="5" t="s">
        <v>220</v>
      </c>
      <c r="R122" s="5" t="s">
        <v>220</v>
      </c>
      <c r="S122" s="5" t="s">
        <v>220</v>
      </c>
      <c r="T122" s="5" t="s">
        <v>220</v>
      </c>
      <c r="U122" s="5" t="s">
        <v>220</v>
      </c>
      <c r="V122" s="5" t="s">
        <v>220</v>
      </c>
      <c r="W122" s="5" t="s">
        <v>220</v>
      </c>
      <c r="X122" s="5" t="s">
        <v>220</v>
      </c>
      <c r="Y122" s="5" t="s">
        <v>220</v>
      </c>
      <c r="Z122" s="5" t="s">
        <v>220</v>
      </c>
      <c r="AA122" s="5" t="s">
        <v>220</v>
      </c>
      <c r="AB122" s="5" t="s">
        <v>220</v>
      </c>
      <c r="AC122" s="5" t="s">
        <v>220</v>
      </c>
      <c r="AD122" s="5" t="s">
        <v>220</v>
      </c>
      <c r="AE122" s="5" t="s">
        <v>220</v>
      </c>
      <c r="AF122" s="5" t="s">
        <v>220</v>
      </c>
      <c r="AG122" s="5" t="s">
        <v>220</v>
      </c>
      <c r="AH122" s="5" t="s">
        <v>220</v>
      </c>
      <c r="AI122" s="5">
        <v>0</v>
      </c>
      <c r="AJ122" s="5">
        <v>0</v>
      </c>
      <c r="AK122" s="5">
        <v>0</v>
      </c>
      <c r="AL122" s="5">
        <v>0</v>
      </c>
      <c r="AM122" s="5">
        <v>0</v>
      </c>
      <c r="AN122" s="5">
        <v>0</v>
      </c>
      <c r="AO122" s="5">
        <v>0</v>
      </c>
      <c r="AP122" s="5">
        <v>0</v>
      </c>
      <c r="AQ122" s="5">
        <v>0</v>
      </c>
      <c r="AR122" s="5">
        <v>0</v>
      </c>
      <c r="AS122" s="5">
        <v>0</v>
      </c>
      <c r="AT122" s="5">
        <v>0</v>
      </c>
      <c r="AU122" s="5">
        <v>0</v>
      </c>
      <c r="AV122" s="5">
        <v>0</v>
      </c>
      <c r="AW122" s="5" t="s">
        <v>220</v>
      </c>
      <c r="AX122" s="5" t="s">
        <v>220</v>
      </c>
      <c r="AY122" s="5" t="s">
        <v>220</v>
      </c>
      <c r="AZ122" s="5" t="s">
        <v>220</v>
      </c>
      <c r="BA122" s="5" t="s">
        <v>220</v>
      </c>
      <c r="BB122" s="5" t="s">
        <v>220</v>
      </c>
      <c r="BC122" s="5" t="s">
        <v>220</v>
      </c>
      <c r="BD122" s="5" t="s">
        <v>220</v>
      </c>
      <c r="BE122" s="5" t="s">
        <v>220</v>
      </c>
      <c r="BF122" s="5" t="s">
        <v>220</v>
      </c>
      <c r="BG122" s="5" t="s">
        <v>220</v>
      </c>
      <c r="BH122" s="5" t="s">
        <v>220</v>
      </c>
      <c r="BI122" s="5" t="s">
        <v>220</v>
      </c>
      <c r="BJ122" s="5" t="s">
        <v>220</v>
      </c>
      <c r="BK122" s="5" t="s">
        <v>220</v>
      </c>
      <c r="BL122" s="5" t="s">
        <v>220</v>
      </c>
      <c r="BM122" s="5" t="s">
        <v>220</v>
      </c>
      <c r="BN122" s="5" t="s">
        <v>220</v>
      </c>
      <c r="BO122" s="5">
        <v>80</v>
      </c>
      <c r="BP122" s="5">
        <v>165</v>
      </c>
      <c r="BQ122" s="5">
        <v>75</v>
      </c>
      <c r="BR122" s="5">
        <v>111</v>
      </c>
      <c r="BS122" s="5">
        <v>101</v>
      </c>
      <c r="BT122" s="5">
        <v>80</v>
      </c>
      <c r="BU122" s="5">
        <v>82</v>
      </c>
      <c r="BV122" s="5">
        <v>88</v>
      </c>
      <c r="BW122" s="5">
        <v>132</v>
      </c>
      <c r="BX122" s="5">
        <v>91</v>
      </c>
      <c r="BY122" s="5">
        <v>95</v>
      </c>
      <c r="BZ122" s="5">
        <v>79</v>
      </c>
      <c r="CA122" s="5">
        <v>160</v>
      </c>
      <c r="CB122" s="5">
        <v>10</v>
      </c>
      <c r="CC122" s="5" t="s">
        <v>220</v>
      </c>
      <c r="CD122" s="5" t="s">
        <v>220</v>
      </c>
      <c r="CE122" s="5" t="s">
        <v>220</v>
      </c>
      <c r="CF122" s="5" t="s">
        <v>220</v>
      </c>
      <c r="CG122" s="5" t="s">
        <v>220</v>
      </c>
      <c r="CH122" s="5" t="s">
        <v>220</v>
      </c>
      <c r="CI122" s="5" t="s">
        <v>220</v>
      </c>
      <c r="CJ122" s="5" t="s">
        <v>220</v>
      </c>
      <c r="CK122" s="5" t="s">
        <v>220</v>
      </c>
      <c r="CL122" s="5" t="s">
        <v>220</v>
      </c>
      <c r="CM122" s="5" t="s">
        <v>220</v>
      </c>
      <c r="CN122" s="5" t="s">
        <v>220</v>
      </c>
      <c r="CO122" s="5" t="s">
        <v>220</v>
      </c>
      <c r="CP122" s="5" t="s">
        <v>220</v>
      </c>
      <c r="CQ122" s="5" t="s">
        <v>220</v>
      </c>
      <c r="CR122" s="5" t="s">
        <v>220</v>
      </c>
      <c r="CS122" s="5" t="s">
        <v>220</v>
      </c>
      <c r="CT122" s="5" t="s">
        <v>220</v>
      </c>
      <c r="CU122" s="5">
        <v>743</v>
      </c>
      <c r="CV122" s="5">
        <v>652</v>
      </c>
      <c r="CW122" s="5">
        <v>543</v>
      </c>
      <c r="CX122" s="5">
        <v>573</v>
      </c>
      <c r="CY122" s="5">
        <v>749</v>
      </c>
      <c r="CZ122" s="5">
        <v>507</v>
      </c>
      <c r="DA122" s="5">
        <v>579</v>
      </c>
      <c r="DB122" s="5">
        <v>554</v>
      </c>
      <c r="DC122" s="5">
        <v>465</v>
      </c>
      <c r="DD122" s="5">
        <v>339</v>
      </c>
      <c r="DE122" s="5">
        <v>393</v>
      </c>
      <c r="DF122" s="5">
        <v>504</v>
      </c>
      <c r="DG122" s="5">
        <v>531</v>
      </c>
      <c r="DH122" s="5">
        <v>944</v>
      </c>
      <c r="DI122" s="5" t="s">
        <v>220</v>
      </c>
      <c r="DJ122" s="5" t="s">
        <v>220</v>
      </c>
      <c r="DK122" s="5" t="s">
        <v>220</v>
      </c>
      <c r="DL122" s="5" t="s">
        <v>220</v>
      </c>
      <c r="DM122" s="5" t="s">
        <v>220</v>
      </c>
      <c r="DN122" s="5" t="s">
        <v>220</v>
      </c>
      <c r="DO122" s="5" t="s">
        <v>220</v>
      </c>
      <c r="DP122" s="5" t="s">
        <v>220</v>
      </c>
      <c r="DQ122" s="5" t="s">
        <v>220</v>
      </c>
      <c r="DR122" s="5" t="s">
        <v>220</v>
      </c>
      <c r="DS122" s="5" t="s">
        <v>220</v>
      </c>
      <c r="DT122" s="5" t="s">
        <v>220</v>
      </c>
      <c r="DU122" s="5" t="s">
        <v>220</v>
      </c>
      <c r="DV122" s="5" t="s">
        <v>220</v>
      </c>
      <c r="DW122" s="5" t="s">
        <v>220</v>
      </c>
      <c r="DX122" s="5" t="s">
        <v>220</v>
      </c>
      <c r="DY122" s="5" t="s">
        <v>220</v>
      </c>
      <c r="DZ122" s="5" t="s">
        <v>220</v>
      </c>
      <c r="EA122" s="5">
        <v>134</v>
      </c>
      <c r="EB122" s="5">
        <v>10</v>
      </c>
      <c r="EC122" s="5">
        <v>140</v>
      </c>
      <c r="ED122" s="5">
        <v>80</v>
      </c>
      <c r="EE122" s="5">
        <v>117</v>
      </c>
      <c r="EF122" s="5">
        <v>256</v>
      </c>
      <c r="EG122" s="5">
        <v>38</v>
      </c>
      <c r="EH122" s="5">
        <v>15</v>
      </c>
      <c r="EI122" s="5">
        <v>82</v>
      </c>
      <c r="EJ122" s="5">
        <v>129</v>
      </c>
      <c r="EK122" s="5">
        <v>85</v>
      </c>
      <c r="EL122" s="5">
        <v>135</v>
      </c>
      <c r="EM122" s="5">
        <v>84</v>
      </c>
      <c r="EN122" s="5">
        <v>153</v>
      </c>
      <c r="EO122" s="5" t="s">
        <v>220</v>
      </c>
      <c r="EP122" s="5" t="s">
        <v>220</v>
      </c>
      <c r="EQ122" s="5" t="s">
        <v>220</v>
      </c>
      <c r="ER122" s="5" t="s">
        <v>220</v>
      </c>
      <c r="ES122" s="5" t="s">
        <v>220</v>
      </c>
      <c r="ET122" s="5" t="s">
        <v>220</v>
      </c>
      <c r="EU122" s="5" t="s">
        <v>220</v>
      </c>
      <c r="EV122" s="5" t="s">
        <v>220</v>
      </c>
      <c r="EW122" s="5" t="s">
        <v>220</v>
      </c>
      <c r="EX122" s="5" t="s">
        <v>220</v>
      </c>
      <c r="EY122" s="5" t="s">
        <v>220</v>
      </c>
      <c r="EZ122" s="5" t="s">
        <v>220</v>
      </c>
      <c r="FA122" s="5" t="s">
        <v>220</v>
      </c>
      <c r="FB122" s="5" t="s">
        <v>220</v>
      </c>
      <c r="FC122" s="5" t="s">
        <v>220</v>
      </c>
      <c r="FD122" s="5" t="s">
        <v>220</v>
      </c>
      <c r="FE122" s="5" t="s">
        <v>220</v>
      </c>
      <c r="FF122" s="5" t="s">
        <v>220</v>
      </c>
      <c r="FG122" s="5">
        <v>0</v>
      </c>
      <c r="FH122" s="5">
        <v>0</v>
      </c>
      <c r="FI122" s="5">
        <v>0</v>
      </c>
      <c r="FJ122" s="5">
        <v>0</v>
      </c>
      <c r="FK122" s="5">
        <v>0</v>
      </c>
      <c r="FL122" s="5">
        <v>0</v>
      </c>
      <c r="FM122" s="5">
        <v>0</v>
      </c>
      <c r="FN122" s="5">
        <v>0</v>
      </c>
      <c r="FO122" s="5">
        <v>0</v>
      </c>
      <c r="FP122" s="5">
        <v>0</v>
      </c>
      <c r="FQ122" s="5">
        <v>0</v>
      </c>
      <c r="FR122" s="5">
        <v>0</v>
      </c>
      <c r="FS122" s="5">
        <v>0</v>
      </c>
      <c r="FT122" s="5">
        <v>0</v>
      </c>
      <c r="FU122" s="5" t="s">
        <v>220</v>
      </c>
      <c r="FV122" s="5" t="s">
        <v>220</v>
      </c>
      <c r="FW122" s="5" t="s">
        <v>220</v>
      </c>
      <c r="FX122" s="5" t="s">
        <v>220</v>
      </c>
      <c r="FY122" s="5" t="s">
        <v>220</v>
      </c>
      <c r="FZ122" s="5" t="s">
        <v>220</v>
      </c>
      <c r="GA122" s="5" t="s">
        <v>220</v>
      </c>
      <c r="GB122" s="5" t="s">
        <v>220</v>
      </c>
      <c r="GC122" s="5" t="s">
        <v>220</v>
      </c>
      <c r="GD122" s="5" t="s">
        <v>220</v>
      </c>
      <c r="GE122" s="5" t="s">
        <v>220</v>
      </c>
      <c r="GF122" s="5" t="s">
        <v>220</v>
      </c>
      <c r="GG122" s="5" t="s">
        <v>220</v>
      </c>
      <c r="GH122" s="5" t="s">
        <v>220</v>
      </c>
      <c r="GI122" s="5" t="s">
        <v>220</v>
      </c>
      <c r="GJ122" s="5" t="s">
        <v>220</v>
      </c>
      <c r="GK122" s="5" t="s">
        <v>220</v>
      </c>
      <c r="GL122" s="5" t="s">
        <v>220</v>
      </c>
      <c r="GM122" s="5">
        <v>957</v>
      </c>
      <c r="GN122" s="5">
        <v>827</v>
      </c>
      <c r="GO122" s="5">
        <v>759</v>
      </c>
      <c r="GP122" s="5">
        <v>764</v>
      </c>
      <c r="GQ122" s="5">
        <v>966</v>
      </c>
      <c r="GR122" s="5">
        <v>843</v>
      </c>
      <c r="GS122" s="5">
        <v>699</v>
      </c>
      <c r="GT122" s="5">
        <v>657</v>
      </c>
      <c r="GU122" s="5">
        <v>679</v>
      </c>
      <c r="GV122" s="5">
        <v>559</v>
      </c>
      <c r="GW122" s="5">
        <v>572</v>
      </c>
      <c r="GX122" s="5">
        <v>718</v>
      </c>
      <c r="GY122" s="5">
        <v>775</v>
      </c>
      <c r="GZ122" s="5">
        <v>1107</v>
      </c>
      <c r="HA122" s="5" t="s">
        <v>220</v>
      </c>
      <c r="HB122" s="5" t="s">
        <v>220</v>
      </c>
      <c r="HC122" s="5" t="s">
        <v>220</v>
      </c>
      <c r="HD122" s="5" t="s">
        <v>220</v>
      </c>
      <c r="HE122" s="5" t="s">
        <v>220</v>
      </c>
      <c r="HF122" s="5" t="s">
        <v>220</v>
      </c>
      <c r="HG122" s="5" t="s">
        <v>220</v>
      </c>
      <c r="HH122" s="5" t="s">
        <v>220</v>
      </c>
      <c r="HI122" s="5" t="s">
        <v>220</v>
      </c>
      <c r="HJ122" s="5" t="s">
        <v>220</v>
      </c>
      <c r="HK122" s="5" t="s">
        <v>220</v>
      </c>
      <c r="HL122" s="5" t="s">
        <v>220</v>
      </c>
      <c r="HM122" s="5" t="s">
        <v>220</v>
      </c>
      <c r="HN122" s="5" t="s">
        <v>220</v>
      </c>
      <c r="HO122" s="5" t="s">
        <v>220</v>
      </c>
      <c r="HP122" s="5" t="s">
        <v>220</v>
      </c>
      <c r="HQ122" s="5" t="s">
        <v>220</v>
      </c>
      <c r="HR122" s="5" t="s">
        <v>220</v>
      </c>
      <c r="HS122" s="5">
        <v>1884</v>
      </c>
      <c r="HT122" s="5">
        <v>1845</v>
      </c>
      <c r="HU122" s="5">
        <v>1674</v>
      </c>
      <c r="HV122" s="5">
        <v>1750</v>
      </c>
      <c r="HW122" s="5">
        <v>1729</v>
      </c>
      <c r="HX122" s="5">
        <v>2227</v>
      </c>
      <c r="HY122" s="5">
        <v>1975</v>
      </c>
      <c r="HZ122" s="5">
        <v>1801</v>
      </c>
      <c r="IA122" s="5">
        <v>1781</v>
      </c>
      <c r="IB122" s="5">
        <v>2059</v>
      </c>
      <c r="IC122" s="5">
        <v>2037</v>
      </c>
      <c r="ID122" s="5">
        <v>2056</v>
      </c>
      <c r="IE122" s="5">
        <v>1962</v>
      </c>
      <c r="IF122" s="5">
        <v>1752</v>
      </c>
      <c r="IG122" s="5" t="s">
        <v>220</v>
      </c>
      <c r="IH122" s="5" t="s">
        <v>220</v>
      </c>
      <c r="II122" s="5" t="s">
        <v>220</v>
      </c>
      <c r="IJ122" s="5" t="s">
        <v>220</v>
      </c>
      <c r="IK122" s="5" t="s">
        <v>220</v>
      </c>
      <c r="IL122" s="5" t="s">
        <v>220</v>
      </c>
      <c r="IM122" s="5" t="s">
        <v>220</v>
      </c>
      <c r="IN122" s="5" t="s">
        <v>220</v>
      </c>
      <c r="IO122" s="5" t="s">
        <v>220</v>
      </c>
      <c r="IP122" s="5" t="s">
        <v>220</v>
      </c>
      <c r="IQ122" s="5" t="s">
        <v>220</v>
      </c>
      <c r="IR122" s="5" t="s">
        <v>220</v>
      </c>
      <c r="IS122" s="5" t="s">
        <v>220</v>
      </c>
      <c r="IT122" s="5" t="s">
        <v>220</v>
      </c>
      <c r="IU122" s="5" t="s">
        <v>220</v>
      </c>
      <c r="IV122" s="5" t="s">
        <v>220</v>
      </c>
      <c r="IW122" s="5" t="s">
        <v>220</v>
      </c>
      <c r="IX122" s="5" t="s">
        <v>220</v>
      </c>
      <c r="IY122" s="5">
        <v>0</v>
      </c>
      <c r="IZ122" s="5">
        <v>1</v>
      </c>
      <c r="JA122" s="5">
        <v>6</v>
      </c>
      <c r="JB122" s="5">
        <v>2</v>
      </c>
      <c r="JC122" s="5">
        <v>0</v>
      </c>
      <c r="JD122" s="5">
        <v>1</v>
      </c>
      <c r="JE122" s="5">
        <v>2</v>
      </c>
      <c r="JF122" s="5">
        <v>0</v>
      </c>
      <c r="JG122" s="5">
        <v>0</v>
      </c>
      <c r="JH122" s="5">
        <v>1</v>
      </c>
      <c r="JI122" s="5">
        <v>2</v>
      </c>
      <c r="JJ122" s="5">
        <v>2</v>
      </c>
      <c r="JK122" s="5">
        <v>2</v>
      </c>
      <c r="JL122" s="5">
        <v>5</v>
      </c>
      <c r="JM122" s="5" t="s">
        <v>220</v>
      </c>
      <c r="JN122" s="5" t="s">
        <v>220</v>
      </c>
      <c r="JO122" s="5" t="s">
        <v>220</v>
      </c>
      <c r="JP122" s="5" t="s">
        <v>220</v>
      </c>
      <c r="JQ122" s="5" t="s">
        <v>220</v>
      </c>
      <c r="JR122" s="5" t="s">
        <v>220</v>
      </c>
      <c r="JS122" s="5" t="s">
        <v>220</v>
      </c>
      <c r="JT122" s="5" t="s">
        <v>220</v>
      </c>
      <c r="JU122" s="5" t="s">
        <v>220</v>
      </c>
      <c r="JV122" s="5" t="s">
        <v>220</v>
      </c>
      <c r="JW122" s="5" t="s">
        <v>220</v>
      </c>
      <c r="JX122" s="5" t="s">
        <v>220</v>
      </c>
      <c r="JY122" s="5" t="s">
        <v>220</v>
      </c>
      <c r="JZ122" s="5" t="s">
        <v>220</v>
      </c>
      <c r="KA122" s="5" t="s">
        <v>220</v>
      </c>
      <c r="KB122" s="5" t="s">
        <v>220</v>
      </c>
      <c r="KC122" s="5" t="s">
        <v>220</v>
      </c>
      <c r="KD122" s="5" t="s">
        <v>220</v>
      </c>
      <c r="KE122" s="5">
        <v>0</v>
      </c>
      <c r="KF122" s="5">
        <v>1</v>
      </c>
      <c r="KG122" s="5">
        <v>0</v>
      </c>
      <c r="KH122" s="5">
        <v>1</v>
      </c>
      <c r="KI122" s="5">
        <v>3</v>
      </c>
      <c r="KJ122" s="5">
        <v>6</v>
      </c>
      <c r="KK122" s="5">
        <v>7</v>
      </c>
      <c r="KL122" s="5">
        <v>11</v>
      </c>
      <c r="KM122" s="5">
        <v>6</v>
      </c>
      <c r="KN122" s="5">
        <v>6</v>
      </c>
      <c r="KO122" s="5">
        <v>10</v>
      </c>
      <c r="KP122" s="5">
        <v>5</v>
      </c>
      <c r="KQ122" s="5">
        <v>3</v>
      </c>
      <c r="KR122" s="5">
        <v>8</v>
      </c>
      <c r="KS122" s="5" t="s">
        <v>220</v>
      </c>
      <c r="KT122" s="5" t="s">
        <v>220</v>
      </c>
      <c r="KU122" s="5" t="s">
        <v>220</v>
      </c>
      <c r="KV122" s="5" t="s">
        <v>220</v>
      </c>
      <c r="KW122" s="5" t="s">
        <v>220</v>
      </c>
      <c r="KX122" s="5" t="s">
        <v>220</v>
      </c>
      <c r="KY122" s="5" t="s">
        <v>220</v>
      </c>
      <c r="KZ122" s="5" t="s">
        <v>220</v>
      </c>
      <c r="LA122" s="5" t="s">
        <v>220</v>
      </c>
      <c r="LB122" s="5" t="s">
        <v>220</v>
      </c>
      <c r="LC122" s="5" t="s">
        <v>220</v>
      </c>
      <c r="LD122" s="5" t="s">
        <v>220</v>
      </c>
      <c r="LE122" s="5" t="s">
        <v>220</v>
      </c>
      <c r="LF122" s="5" t="s">
        <v>220</v>
      </c>
      <c r="LG122" s="5" t="s">
        <v>220</v>
      </c>
      <c r="LH122" s="5" t="s">
        <v>220</v>
      </c>
      <c r="LI122" s="5" t="s">
        <v>220</v>
      </c>
      <c r="LJ122" s="5" t="s">
        <v>220</v>
      </c>
      <c r="LK122" s="5">
        <v>1</v>
      </c>
      <c r="LL122" s="5">
        <v>5</v>
      </c>
      <c r="LM122" s="5">
        <v>4</v>
      </c>
      <c r="LN122" s="5">
        <v>1</v>
      </c>
      <c r="LO122" s="5">
        <v>4</v>
      </c>
      <c r="LP122" s="5">
        <v>6</v>
      </c>
      <c r="LQ122" s="5">
        <v>3</v>
      </c>
      <c r="LR122" s="5">
        <v>10</v>
      </c>
      <c r="LS122" s="5">
        <v>5</v>
      </c>
      <c r="LT122" s="5">
        <v>3</v>
      </c>
      <c r="LU122" s="5">
        <v>4</v>
      </c>
      <c r="LV122" s="5">
        <v>5</v>
      </c>
      <c r="LW122" s="5">
        <v>7</v>
      </c>
      <c r="LX122" s="5">
        <v>8</v>
      </c>
      <c r="LY122" s="5" t="s">
        <v>220</v>
      </c>
      <c r="LZ122" s="5" t="s">
        <v>220</v>
      </c>
      <c r="MA122" s="5" t="s">
        <v>220</v>
      </c>
      <c r="MB122" s="5" t="s">
        <v>220</v>
      </c>
      <c r="MC122" s="5" t="s">
        <v>220</v>
      </c>
      <c r="MD122" s="5" t="s">
        <v>220</v>
      </c>
      <c r="ME122" s="5" t="s">
        <v>220</v>
      </c>
      <c r="MF122" s="5" t="s">
        <v>220</v>
      </c>
      <c r="MG122" s="5" t="s">
        <v>220</v>
      </c>
      <c r="MH122" s="5" t="s">
        <v>220</v>
      </c>
      <c r="MI122" s="5" t="s">
        <v>220</v>
      </c>
      <c r="MJ122" s="5" t="s">
        <v>220</v>
      </c>
      <c r="MK122" s="5" t="s">
        <v>220</v>
      </c>
      <c r="ML122" s="5" t="s">
        <v>220</v>
      </c>
      <c r="MM122" s="5" t="s">
        <v>220</v>
      </c>
      <c r="MN122" s="5" t="s">
        <v>220</v>
      </c>
      <c r="MO122" s="5" t="s">
        <v>220</v>
      </c>
      <c r="MP122" s="5" t="s">
        <v>220</v>
      </c>
      <c r="MQ122" s="5">
        <v>0</v>
      </c>
      <c r="MR122" s="5">
        <v>0</v>
      </c>
      <c r="MS122" s="5">
        <v>0</v>
      </c>
      <c r="MT122" s="5">
        <v>0</v>
      </c>
      <c r="MU122" s="5">
        <v>0</v>
      </c>
      <c r="MV122" s="5">
        <v>0</v>
      </c>
      <c r="MW122" s="5">
        <v>0</v>
      </c>
      <c r="MX122" s="5">
        <v>0</v>
      </c>
      <c r="MY122" s="5">
        <v>0</v>
      </c>
      <c r="MZ122" s="5">
        <v>0</v>
      </c>
      <c r="NA122" s="5">
        <v>0</v>
      </c>
      <c r="NB122" s="5">
        <v>0</v>
      </c>
      <c r="NC122" s="5">
        <v>0</v>
      </c>
      <c r="ND122" s="5">
        <v>0</v>
      </c>
      <c r="NE122" s="5" t="s">
        <v>220</v>
      </c>
      <c r="NF122" s="5" t="s">
        <v>220</v>
      </c>
      <c r="NG122" s="5" t="s">
        <v>220</v>
      </c>
      <c r="NH122" s="5" t="s">
        <v>220</v>
      </c>
      <c r="NI122" s="5" t="s">
        <v>220</v>
      </c>
      <c r="NJ122" s="5" t="s">
        <v>220</v>
      </c>
      <c r="NK122" s="5" t="s">
        <v>220</v>
      </c>
      <c r="NL122" s="5" t="s">
        <v>220</v>
      </c>
      <c r="NM122" s="5" t="s">
        <v>220</v>
      </c>
      <c r="NN122" s="5" t="s">
        <v>220</v>
      </c>
      <c r="NO122" s="5" t="s">
        <v>220</v>
      </c>
      <c r="NP122" s="5" t="s">
        <v>220</v>
      </c>
      <c r="NQ122" s="5" t="s">
        <v>220</v>
      </c>
      <c r="NR122" s="5" t="s">
        <v>220</v>
      </c>
      <c r="NS122" s="5" t="s">
        <v>220</v>
      </c>
      <c r="NT122" s="5" t="s">
        <v>220</v>
      </c>
      <c r="NU122" s="5" t="s">
        <v>220</v>
      </c>
      <c r="NV122" s="5" t="s">
        <v>220</v>
      </c>
      <c r="NW122" s="5">
        <v>0</v>
      </c>
      <c r="NX122" s="5">
        <v>0</v>
      </c>
      <c r="NY122" s="5">
        <v>0</v>
      </c>
      <c r="NZ122" s="5">
        <v>0</v>
      </c>
      <c r="OA122" s="5">
        <v>0</v>
      </c>
      <c r="OB122" s="5">
        <v>0</v>
      </c>
      <c r="OC122" s="5">
        <v>0</v>
      </c>
      <c r="OD122" s="5">
        <v>0</v>
      </c>
      <c r="OE122" s="5">
        <v>0</v>
      </c>
      <c r="OF122" s="5">
        <v>0</v>
      </c>
      <c r="OG122" s="5">
        <v>0</v>
      </c>
      <c r="OH122" s="5">
        <v>0</v>
      </c>
      <c r="OI122" s="5">
        <v>0</v>
      </c>
      <c r="OJ122" s="5">
        <v>0</v>
      </c>
      <c r="OK122" s="5" t="s">
        <v>220</v>
      </c>
      <c r="OL122" s="5" t="s">
        <v>220</v>
      </c>
      <c r="OM122" s="5" t="s">
        <v>220</v>
      </c>
      <c r="ON122" s="5" t="s">
        <v>220</v>
      </c>
      <c r="OO122" s="5" t="s">
        <v>220</v>
      </c>
      <c r="OP122" s="5" t="s">
        <v>220</v>
      </c>
      <c r="OQ122" s="5" t="s">
        <v>220</v>
      </c>
      <c r="OR122" s="5" t="s">
        <v>220</v>
      </c>
      <c r="OS122" s="5" t="s">
        <v>220</v>
      </c>
      <c r="OT122" s="5" t="s">
        <v>220</v>
      </c>
      <c r="OU122" s="5" t="s">
        <v>220</v>
      </c>
      <c r="OV122" s="5" t="s">
        <v>220</v>
      </c>
      <c r="OW122" s="5" t="s">
        <v>220</v>
      </c>
      <c r="OX122" s="5" t="s">
        <v>220</v>
      </c>
      <c r="OY122" s="5" t="s">
        <v>220</v>
      </c>
      <c r="OZ122" s="5" t="s">
        <v>220</v>
      </c>
      <c r="PA122" s="5" t="s">
        <v>220</v>
      </c>
      <c r="PB122" s="5" t="s">
        <v>220</v>
      </c>
      <c r="PC122" s="5">
        <v>336</v>
      </c>
      <c r="PD122" s="5">
        <v>265</v>
      </c>
      <c r="PE122" s="5">
        <v>260</v>
      </c>
      <c r="PF122" s="5">
        <v>270</v>
      </c>
      <c r="PG122" s="5">
        <v>245</v>
      </c>
      <c r="PH122" s="5">
        <v>263</v>
      </c>
      <c r="PI122" s="5">
        <v>234</v>
      </c>
      <c r="PJ122" s="5">
        <v>234</v>
      </c>
      <c r="PK122" s="5">
        <v>249</v>
      </c>
      <c r="PL122" s="5">
        <v>219</v>
      </c>
      <c r="PM122" s="5">
        <v>220</v>
      </c>
      <c r="PN122" s="5">
        <v>289</v>
      </c>
      <c r="PO122" s="5">
        <v>230</v>
      </c>
      <c r="PP122" s="5">
        <v>202</v>
      </c>
      <c r="PQ122" s="5" t="s">
        <v>220</v>
      </c>
      <c r="PR122" s="5" t="s">
        <v>220</v>
      </c>
      <c r="PS122" s="5" t="s">
        <v>220</v>
      </c>
      <c r="PT122" s="5" t="s">
        <v>220</v>
      </c>
      <c r="PU122" s="5" t="s">
        <v>220</v>
      </c>
      <c r="PV122" s="5" t="s">
        <v>220</v>
      </c>
      <c r="PW122" s="5" t="s">
        <v>220</v>
      </c>
      <c r="PX122" s="5" t="s">
        <v>220</v>
      </c>
      <c r="PY122" s="5" t="s">
        <v>220</v>
      </c>
      <c r="PZ122" s="5" t="s">
        <v>220</v>
      </c>
      <c r="QA122" s="5" t="s">
        <v>220</v>
      </c>
      <c r="QB122" s="5" t="s">
        <v>220</v>
      </c>
      <c r="QC122" s="5" t="s">
        <v>220</v>
      </c>
      <c r="QD122" s="5" t="s">
        <v>220</v>
      </c>
      <c r="QE122" s="5" t="s">
        <v>220</v>
      </c>
      <c r="QF122" s="5" t="s">
        <v>220</v>
      </c>
      <c r="QG122" s="5" t="s">
        <v>220</v>
      </c>
      <c r="QH122" s="5" t="s">
        <v>220</v>
      </c>
      <c r="QI122" s="5">
        <v>367</v>
      </c>
      <c r="QJ122" s="5">
        <v>325</v>
      </c>
      <c r="QK122" s="5">
        <v>311</v>
      </c>
      <c r="QL122" s="5">
        <v>299</v>
      </c>
      <c r="QM122" s="5">
        <v>269</v>
      </c>
      <c r="QN122" s="5">
        <v>333</v>
      </c>
      <c r="QO122" s="5">
        <v>301</v>
      </c>
      <c r="QP122" s="5">
        <v>236</v>
      </c>
      <c r="QQ122" s="5">
        <v>314</v>
      </c>
      <c r="QR122" s="5">
        <v>291</v>
      </c>
      <c r="QS122" s="5">
        <v>241</v>
      </c>
      <c r="QT122" s="5">
        <v>262</v>
      </c>
      <c r="QU122" s="5">
        <v>228</v>
      </c>
      <c r="QV122" s="5">
        <v>272</v>
      </c>
      <c r="QW122" s="5" t="s">
        <v>220</v>
      </c>
      <c r="QX122" s="5" t="s">
        <v>220</v>
      </c>
      <c r="QY122" s="5" t="s">
        <v>220</v>
      </c>
      <c r="QZ122" s="5" t="s">
        <v>220</v>
      </c>
      <c r="RA122" s="5" t="s">
        <v>220</v>
      </c>
      <c r="RB122" s="5" t="s">
        <v>220</v>
      </c>
      <c r="RC122" s="5" t="s">
        <v>220</v>
      </c>
      <c r="RD122" s="5" t="s">
        <v>220</v>
      </c>
      <c r="RE122" s="5" t="s">
        <v>220</v>
      </c>
      <c r="RF122" s="5" t="s">
        <v>220</v>
      </c>
      <c r="RG122" s="5" t="s">
        <v>220</v>
      </c>
      <c r="RH122" s="5" t="s">
        <v>220</v>
      </c>
      <c r="RI122" s="5" t="s">
        <v>220</v>
      </c>
      <c r="RJ122" s="5" t="s">
        <v>220</v>
      </c>
      <c r="RK122" s="5" t="s">
        <v>220</v>
      </c>
      <c r="RL122" s="5" t="s">
        <v>220</v>
      </c>
      <c r="RM122" s="5" t="s">
        <v>220</v>
      </c>
      <c r="RN122" s="5" t="s">
        <v>220</v>
      </c>
      <c r="RO122" s="5">
        <v>247</v>
      </c>
      <c r="RP122" s="5">
        <v>231</v>
      </c>
      <c r="RQ122" s="5">
        <v>233</v>
      </c>
      <c r="RR122" s="5">
        <v>238</v>
      </c>
      <c r="RS122" s="5">
        <v>224</v>
      </c>
      <c r="RT122" s="5">
        <v>252</v>
      </c>
      <c r="RU122" s="5">
        <v>245</v>
      </c>
      <c r="RV122" s="5">
        <v>241</v>
      </c>
      <c r="RW122" s="5">
        <v>218</v>
      </c>
      <c r="RX122" s="5">
        <v>200</v>
      </c>
      <c r="RY122" s="5">
        <v>216</v>
      </c>
      <c r="RZ122" s="5">
        <v>183</v>
      </c>
      <c r="SA122" s="5">
        <v>195</v>
      </c>
      <c r="SB122" s="5">
        <v>174</v>
      </c>
      <c r="SC122" s="5" t="s">
        <v>220</v>
      </c>
      <c r="SD122" s="5" t="s">
        <v>220</v>
      </c>
      <c r="SE122" s="5" t="s">
        <v>220</v>
      </c>
      <c r="SF122" s="5" t="s">
        <v>220</v>
      </c>
      <c r="SG122" s="5" t="s">
        <v>220</v>
      </c>
      <c r="SH122" s="5" t="s">
        <v>220</v>
      </c>
      <c r="SI122" s="5" t="s">
        <v>220</v>
      </c>
      <c r="SJ122" s="5" t="s">
        <v>220</v>
      </c>
      <c r="SK122" s="5" t="s">
        <v>220</v>
      </c>
      <c r="SL122" s="5" t="s">
        <v>220</v>
      </c>
      <c r="SM122" s="5" t="s">
        <v>220</v>
      </c>
      <c r="SN122" s="5" t="s">
        <v>220</v>
      </c>
      <c r="SO122" s="5" t="s">
        <v>220</v>
      </c>
      <c r="SP122" s="5" t="s">
        <v>220</v>
      </c>
      <c r="SQ122" s="5" t="s">
        <v>220</v>
      </c>
      <c r="SR122" s="5" t="s">
        <v>220</v>
      </c>
      <c r="SS122" s="5" t="s">
        <v>220</v>
      </c>
      <c r="ST122" s="5" t="s">
        <v>220</v>
      </c>
      <c r="SU122" s="5">
        <v>62</v>
      </c>
      <c r="SV122" s="5">
        <v>62</v>
      </c>
      <c r="SW122" s="5">
        <v>62</v>
      </c>
      <c r="SX122" s="5">
        <v>58</v>
      </c>
      <c r="SY122" s="5">
        <v>61</v>
      </c>
      <c r="SZ122" s="5">
        <v>62</v>
      </c>
      <c r="TA122" s="5">
        <v>62</v>
      </c>
      <c r="TB122" s="5">
        <v>59</v>
      </c>
      <c r="TC122" s="5">
        <v>55</v>
      </c>
      <c r="TD122" s="5">
        <v>56</v>
      </c>
      <c r="TE122" s="5">
        <v>48</v>
      </c>
      <c r="TF122" s="5">
        <v>48</v>
      </c>
      <c r="TG122" s="5">
        <v>27</v>
      </c>
      <c r="TH122" s="5">
        <v>5</v>
      </c>
      <c r="TI122" s="5" t="s">
        <v>220</v>
      </c>
      <c r="TJ122" s="5" t="s">
        <v>220</v>
      </c>
      <c r="TK122" s="5" t="s">
        <v>220</v>
      </c>
      <c r="TL122" s="5" t="s">
        <v>220</v>
      </c>
      <c r="TM122" s="5" t="s">
        <v>220</v>
      </c>
      <c r="TN122" s="5" t="s">
        <v>220</v>
      </c>
      <c r="TO122" s="5" t="s">
        <v>220</v>
      </c>
      <c r="TP122" s="5" t="s">
        <v>220</v>
      </c>
      <c r="TQ122" s="5" t="s">
        <v>220</v>
      </c>
      <c r="TR122" s="5" t="s">
        <v>220</v>
      </c>
      <c r="TS122" s="5" t="s">
        <v>220</v>
      </c>
      <c r="TT122" s="5" t="s">
        <v>220</v>
      </c>
      <c r="TU122" s="5" t="s">
        <v>220</v>
      </c>
      <c r="TV122" s="5" t="s">
        <v>220</v>
      </c>
      <c r="TW122" s="5" t="s">
        <v>220</v>
      </c>
      <c r="TX122" s="5" t="s">
        <v>220</v>
      </c>
      <c r="TY122" s="5" t="s">
        <v>220</v>
      </c>
      <c r="TZ122" s="5" t="s">
        <v>220</v>
      </c>
      <c r="UA122" s="5">
        <v>1</v>
      </c>
      <c r="UB122" s="5">
        <v>0</v>
      </c>
      <c r="UC122" s="5">
        <v>0</v>
      </c>
      <c r="UD122" s="5">
        <v>0</v>
      </c>
      <c r="UE122" s="5">
        <v>0</v>
      </c>
      <c r="UF122" s="5">
        <v>0</v>
      </c>
      <c r="UG122" s="5">
        <v>0</v>
      </c>
      <c r="UH122" s="5">
        <v>0</v>
      </c>
      <c r="UI122" s="5">
        <v>0</v>
      </c>
      <c r="UJ122" s="5">
        <v>1</v>
      </c>
      <c r="UK122" s="5">
        <v>0</v>
      </c>
      <c r="UL122" s="5">
        <v>0</v>
      </c>
      <c r="UM122" s="5">
        <v>1</v>
      </c>
      <c r="UN122" s="5">
        <v>1</v>
      </c>
      <c r="UO122" s="5" t="s">
        <v>220</v>
      </c>
      <c r="UP122" s="5" t="s">
        <v>220</v>
      </c>
      <c r="UQ122" s="5" t="s">
        <v>220</v>
      </c>
      <c r="UR122" s="5" t="s">
        <v>220</v>
      </c>
      <c r="US122" s="5" t="s">
        <v>220</v>
      </c>
      <c r="UT122" s="5" t="s">
        <v>220</v>
      </c>
      <c r="UU122" s="5" t="s">
        <v>220</v>
      </c>
      <c r="UV122" s="5" t="s">
        <v>220</v>
      </c>
      <c r="UW122" s="5" t="s">
        <v>220</v>
      </c>
      <c r="UX122" s="5" t="s">
        <v>220</v>
      </c>
      <c r="UY122" s="5" t="s">
        <v>220</v>
      </c>
      <c r="UZ122" s="5" t="s">
        <v>220</v>
      </c>
      <c r="VA122" s="5" t="s">
        <v>220</v>
      </c>
      <c r="VB122" s="5" t="s">
        <v>220</v>
      </c>
      <c r="VC122" s="5" t="s">
        <v>220</v>
      </c>
      <c r="VD122" s="5" t="s">
        <v>220</v>
      </c>
      <c r="VE122" s="5" t="s">
        <v>220</v>
      </c>
      <c r="VF122" s="5" t="s">
        <v>220</v>
      </c>
      <c r="VG122" s="5">
        <v>534</v>
      </c>
      <c r="VH122" s="5">
        <v>580</v>
      </c>
      <c r="VI122" s="5">
        <v>587</v>
      </c>
      <c r="VJ122" s="5">
        <v>545</v>
      </c>
      <c r="VK122" s="5">
        <v>509</v>
      </c>
      <c r="VL122" s="5">
        <v>541</v>
      </c>
      <c r="VM122" s="5">
        <v>567</v>
      </c>
      <c r="VN122" s="5">
        <v>548</v>
      </c>
      <c r="VO122" s="5">
        <v>570</v>
      </c>
      <c r="VP122" s="5">
        <v>455</v>
      </c>
      <c r="VQ122" s="5">
        <v>440</v>
      </c>
      <c r="VR122" s="5">
        <v>373</v>
      </c>
      <c r="VS122" s="5">
        <v>386</v>
      </c>
      <c r="VT122" s="5">
        <v>407</v>
      </c>
      <c r="VU122" s="5" t="s">
        <v>220</v>
      </c>
      <c r="VV122" s="5" t="s">
        <v>220</v>
      </c>
      <c r="VW122" s="5" t="s">
        <v>220</v>
      </c>
      <c r="VX122" s="5" t="s">
        <v>220</v>
      </c>
      <c r="VY122" s="5" t="s">
        <v>220</v>
      </c>
      <c r="VZ122" s="5" t="s">
        <v>220</v>
      </c>
      <c r="WA122" s="5" t="s">
        <v>220</v>
      </c>
      <c r="WB122" s="5" t="s">
        <v>220</v>
      </c>
      <c r="WC122" s="5" t="s">
        <v>220</v>
      </c>
      <c r="WD122" s="5" t="s">
        <v>220</v>
      </c>
      <c r="WE122" s="5" t="s">
        <v>220</v>
      </c>
      <c r="WF122" s="5" t="s">
        <v>220</v>
      </c>
      <c r="WG122" s="5" t="s">
        <v>220</v>
      </c>
      <c r="WH122" s="5" t="s">
        <v>220</v>
      </c>
      <c r="WI122" s="5" t="s">
        <v>220</v>
      </c>
      <c r="WJ122" s="5" t="s">
        <v>220</v>
      </c>
      <c r="WK122" s="5" t="s">
        <v>220</v>
      </c>
      <c r="WL122" s="5" t="s">
        <v>220</v>
      </c>
      <c r="WM122" s="5">
        <v>4</v>
      </c>
      <c r="WN122" s="5">
        <v>1</v>
      </c>
      <c r="WO122" s="5">
        <v>3</v>
      </c>
      <c r="WP122" s="5">
        <v>2</v>
      </c>
      <c r="WQ122" s="5">
        <v>1</v>
      </c>
      <c r="WR122" s="5">
        <v>2</v>
      </c>
      <c r="WS122" s="5">
        <v>1</v>
      </c>
      <c r="WT122" s="5">
        <v>3</v>
      </c>
      <c r="WU122" s="5">
        <v>7</v>
      </c>
      <c r="WV122" s="5">
        <v>5</v>
      </c>
      <c r="WW122" s="5">
        <v>6</v>
      </c>
      <c r="WX122" s="5">
        <v>4</v>
      </c>
      <c r="WY122" s="5">
        <v>2</v>
      </c>
      <c r="WZ122" s="5">
        <v>2</v>
      </c>
      <c r="XA122" s="5" t="s">
        <v>220</v>
      </c>
      <c r="XB122" s="5" t="s">
        <v>220</v>
      </c>
      <c r="XC122" s="5" t="s">
        <v>220</v>
      </c>
      <c r="XD122" s="5" t="s">
        <v>220</v>
      </c>
      <c r="XE122" s="5" t="s">
        <v>220</v>
      </c>
      <c r="XF122" s="5" t="s">
        <v>220</v>
      </c>
      <c r="XG122" s="5" t="s">
        <v>220</v>
      </c>
      <c r="XH122" s="5" t="s">
        <v>220</v>
      </c>
      <c r="XI122" s="5" t="s">
        <v>220</v>
      </c>
      <c r="XJ122" s="5" t="s">
        <v>220</v>
      </c>
      <c r="XK122" s="5" t="s">
        <v>220</v>
      </c>
      <c r="XL122" s="5" t="s">
        <v>220</v>
      </c>
      <c r="XM122" s="5" t="s">
        <v>220</v>
      </c>
      <c r="XN122" s="5" t="s">
        <v>220</v>
      </c>
      <c r="XO122" s="5" t="s">
        <v>220</v>
      </c>
      <c r="XP122" s="5" t="s">
        <v>220</v>
      </c>
      <c r="XQ122" s="5" t="s">
        <v>220</v>
      </c>
      <c r="XR122" s="5" t="s">
        <v>220</v>
      </c>
      <c r="XS122" s="2">
        <v>13697</v>
      </c>
      <c r="XT122" s="3" t="s">
        <v>222</v>
      </c>
      <c r="XU122" s="3" t="s">
        <v>222</v>
      </c>
      <c r="XV122" s="3" t="s">
        <v>221</v>
      </c>
      <c r="XW122" s="3" t="s">
        <v>221</v>
      </c>
      <c r="XX122" s="3" t="s">
        <v>222</v>
      </c>
      <c r="XY122" s="3" t="s">
        <v>222</v>
      </c>
      <c r="XZ122" s="3" t="s">
        <v>244</v>
      </c>
    </row>
    <row r="123" spans="1:650" x14ac:dyDescent="0.3">
      <c r="A123" s="1" t="s">
        <v>121</v>
      </c>
      <c r="B123" s="2">
        <v>4012860</v>
      </c>
      <c r="C123" s="5">
        <v>23308</v>
      </c>
      <c r="D123" s="5">
        <v>5168</v>
      </c>
      <c r="E123" s="5">
        <v>5760</v>
      </c>
      <c r="F123" s="5">
        <v>1339</v>
      </c>
      <c r="G123" s="5">
        <v>752</v>
      </c>
      <c r="H123" s="5">
        <v>114</v>
      </c>
      <c r="I123" s="5">
        <v>-338</v>
      </c>
      <c r="J123" s="5">
        <v>4912</v>
      </c>
      <c r="K123" s="5">
        <v>3870</v>
      </c>
      <c r="L123" s="5">
        <v>2571</v>
      </c>
      <c r="M123" s="5">
        <v>542</v>
      </c>
      <c r="N123" s="5">
        <v>1126</v>
      </c>
      <c r="O123" s="5">
        <v>4314</v>
      </c>
      <c r="P123" s="5">
        <v>3027</v>
      </c>
      <c r="Q123" s="5">
        <v>-28</v>
      </c>
      <c r="R123" s="5">
        <v>5789</v>
      </c>
      <c r="S123" s="5">
        <v>0</v>
      </c>
      <c r="T123" s="5">
        <v>4181</v>
      </c>
      <c r="U123" s="5">
        <v>579</v>
      </c>
      <c r="V123" s="5">
        <v>3361</v>
      </c>
      <c r="W123" s="5">
        <v>1749</v>
      </c>
      <c r="X123" s="5">
        <v>0</v>
      </c>
      <c r="Y123" s="5">
        <v>1506</v>
      </c>
      <c r="Z123" s="5">
        <v>1543</v>
      </c>
      <c r="AA123" s="5">
        <v>0</v>
      </c>
      <c r="AB123" s="5">
        <v>408</v>
      </c>
      <c r="AC123" s="5">
        <v>0</v>
      </c>
      <c r="AD123" s="5">
        <v>0</v>
      </c>
      <c r="AE123" s="5">
        <v>0</v>
      </c>
      <c r="AF123" s="5">
        <v>0</v>
      </c>
      <c r="AG123" s="5">
        <v>0</v>
      </c>
      <c r="AH123" s="5">
        <v>0</v>
      </c>
      <c r="AI123" s="5">
        <v>179868</v>
      </c>
      <c r="AJ123" s="5">
        <v>233708</v>
      </c>
      <c r="AK123" s="5">
        <v>299090</v>
      </c>
      <c r="AL123" s="5">
        <v>53717</v>
      </c>
      <c r="AM123" s="5">
        <v>389286</v>
      </c>
      <c r="AN123" s="5">
        <v>237699</v>
      </c>
      <c r="AO123" s="5">
        <v>403646</v>
      </c>
      <c r="AP123" s="5">
        <v>81308</v>
      </c>
      <c r="AQ123" s="5">
        <v>100867</v>
      </c>
      <c r="AR123" s="5">
        <v>127700</v>
      </c>
      <c r="AS123" s="5">
        <v>47533</v>
      </c>
      <c r="AT123" s="5">
        <v>429886</v>
      </c>
      <c r="AU123" s="5">
        <v>75443</v>
      </c>
      <c r="AV123" s="5">
        <v>33314</v>
      </c>
      <c r="AW123" s="5">
        <v>30879</v>
      </c>
      <c r="AX123" s="5">
        <v>192364</v>
      </c>
      <c r="AY123" s="5">
        <v>113323</v>
      </c>
      <c r="AZ123" s="5">
        <v>54236</v>
      </c>
      <c r="BA123" s="5">
        <v>48761</v>
      </c>
      <c r="BB123" s="5">
        <v>42478</v>
      </c>
      <c r="BC123" s="5">
        <v>39768</v>
      </c>
      <c r="BD123" s="5">
        <v>36113</v>
      </c>
      <c r="BE123" s="5">
        <v>72755</v>
      </c>
      <c r="BF123" s="5">
        <v>49601</v>
      </c>
      <c r="BG123" s="5">
        <v>70336</v>
      </c>
      <c r="BH123" s="5">
        <v>36115</v>
      </c>
      <c r="BI123" s="5">
        <v>38724</v>
      </c>
      <c r="BJ123" s="5">
        <v>73165</v>
      </c>
      <c r="BK123" s="5">
        <v>19889</v>
      </c>
      <c r="BL123" s="5">
        <v>62580</v>
      </c>
      <c r="BM123" s="5">
        <v>20955</v>
      </c>
      <c r="BN123" s="5">
        <v>12359</v>
      </c>
      <c r="BO123" s="5">
        <v>105659</v>
      </c>
      <c r="BP123" s="5">
        <v>574408</v>
      </c>
      <c r="BQ123" s="5">
        <v>106710</v>
      </c>
      <c r="BR123" s="5">
        <v>34012</v>
      </c>
      <c r="BS123" s="5">
        <v>50666</v>
      </c>
      <c r="BT123" s="5">
        <v>50200</v>
      </c>
      <c r="BU123" s="5">
        <v>25817</v>
      </c>
      <c r="BV123" s="5">
        <v>15192</v>
      </c>
      <c r="BW123" s="5">
        <v>24027</v>
      </c>
      <c r="BX123" s="5">
        <v>35392</v>
      </c>
      <c r="BY123" s="5">
        <v>42022</v>
      </c>
      <c r="BZ123" s="5">
        <v>53319</v>
      </c>
      <c r="CA123" s="5">
        <v>35700</v>
      </c>
      <c r="CB123" s="5">
        <v>21333</v>
      </c>
      <c r="CC123" s="5">
        <v>18793</v>
      </c>
      <c r="CD123" s="5">
        <v>27711</v>
      </c>
      <c r="CE123" s="5">
        <v>16294</v>
      </c>
      <c r="CF123" s="5">
        <v>19341</v>
      </c>
      <c r="CG123" s="5">
        <v>34743</v>
      </c>
      <c r="CH123" s="5">
        <v>20023</v>
      </c>
      <c r="CI123" s="5">
        <v>10395</v>
      </c>
      <c r="CJ123" s="5">
        <v>15336</v>
      </c>
      <c r="CK123" s="5">
        <v>12447</v>
      </c>
      <c r="CL123" s="5">
        <v>8762</v>
      </c>
      <c r="CM123" s="5">
        <v>17517</v>
      </c>
      <c r="CN123" s="5">
        <v>14188</v>
      </c>
      <c r="CO123" s="5">
        <v>16787</v>
      </c>
      <c r="CP123" s="5">
        <v>11711</v>
      </c>
      <c r="CQ123" s="5">
        <v>11305</v>
      </c>
      <c r="CR123" s="5">
        <v>35471</v>
      </c>
      <c r="CS123" s="5">
        <v>4771</v>
      </c>
      <c r="CT123" s="5">
        <v>8931</v>
      </c>
      <c r="CU123" s="5">
        <v>228343</v>
      </c>
      <c r="CV123" s="5">
        <v>152707</v>
      </c>
      <c r="CW123" s="5">
        <v>126817</v>
      </c>
      <c r="CX123" s="5">
        <v>128135</v>
      </c>
      <c r="CY123" s="5">
        <v>99516</v>
      </c>
      <c r="CZ123" s="5">
        <v>83457</v>
      </c>
      <c r="DA123" s="5">
        <v>71715</v>
      </c>
      <c r="DB123" s="5">
        <v>60001</v>
      </c>
      <c r="DC123" s="5">
        <v>43819</v>
      </c>
      <c r="DD123" s="5">
        <v>48093</v>
      </c>
      <c r="DE123" s="5">
        <v>48454</v>
      </c>
      <c r="DF123" s="5">
        <v>61147</v>
      </c>
      <c r="DG123" s="5">
        <v>65200</v>
      </c>
      <c r="DH123" s="5">
        <v>55845</v>
      </c>
      <c r="DI123" s="5">
        <v>51179</v>
      </c>
      <c r="DJ123" s="5">
        <v>43274</v>
      </c>
      <c r="DK123" s="5">
        <v>40416</v>
      </c>
      <c r="DL123" s="5">
        <v>47288</v>
      </c>
      <c r="DM123" s="5">
        <v>58617</v>
      </c>
      <c r="DN123" s="5">
        <v>50202</v>
      </c>
      <c r="DO123" s="5">
        <v>41218</v>
      </c>
      <c r="DP123" s="5">
        <v>45399</v>
      </c>
      <c r="DQ123" s="5">
        <v>39493</v>
      </c>
      <c r="DR123" s="5">
        <v>45165</v>
      </c>
      <c r="DS123" s="5">
        <v>37061</v>
      </c>
      <c r="DT123" s="5">
        <v>35274</v>
      </c>
      <c r="DU123" s="5">
        <v>32559</v>
      </c>
      <c r="DV123" s="5">
        <v>24611</v>
      </c>
      <c r="DW123" s="5">
        <v>39039</v>
      </c>
      <c r="DX123" s="5">
        <v>32308</v>
      </c>
      <c r="DY123" s="5">
        <v>29981</v>
      </c>
      <c r="DZ123" s="5">
        <v>31277</v>
      </c>
      <c r="EA123" s="5">
        <v>8312</v>
      </c>
      <c r="EB123" s="5">
        <v>33550</v>
      </c>
      <c r="EC123" s="5">
        <v>5656</v>
      </c>
      <c r="ED123" s="5">
        <v>8116</v>
      </c>
      <c r="EE123" s="5">
        <v>6528</v>
      </c>
      <c r="EF123" s="5">
        <v>2925</v>
      </c>
      <c r="EG123" s="5">
        <v>5881</v>
      </c>
      <c r="EH123" s="5">
        <v>5592</v>
      </c>
      <c r="EI123" s="5">
        <v>2691</v>
      </c>
      <c r="EJ123" s="5">
        <v>6054</v>
      </c>
      <c r="EK123" s="5">
        <v>4646</v>
      </c>
      <c r="EL123" s="5">
        <v>9459</v>
      </c>
      <c r="EM123" s="5">
        <v>9196</v>
      </c>
      <c r="EN123" s="5">
        <v>7518</v>
      </c>
      <c r="EO123" s="5">
        <v>1677</v>
      </c>
      <c r="EP123" s="5">
        <v>7630</v>
      </c>
      <c r="EQ123" s="5">
        <v>2156</v>
      </c>
      <c r="ER123" s="5">
        <v>8429</v>
      </c>
      <c r="ES123" s="5">
        <v>5764</v>
      </c>
      <c r="ET123" s="5">
        <v>24881</v>
      </c>
      <c r="EU123" s="5">
        <v>1545</v>
      </c>
      <c r="EV123" s="5">
        <v>16493</v>
      </c>
      <c r="EW123" s="5">
        <v>3921</v>
      </c>
      <c r="EX123" s="5">
        <v>6708</v>
      </c>
      <c r="EY123" s="5">
        <v>3274</v>
      </c>
      <c r="EZ123" s="5">
        <v>5431</v>
      </c>
      <c r="FA123" s="5">
        <v>6433</v>
      </c>
      <c r="FB123" s="5">
        <v>1610</v>
      </c>
      <c r="FC123" s="5">
        <v>2752</v>
      </c>
      <c r="FD123" s="5">
        <v>-9261</v>
      </c>
      <c r="FE123" s="5">
        <v>1430</v>
      </c>
      <c r="FF123" s="5">
        <v>5358</v>
      </c>
      <c r="FG123" s="5">
        <v>0</v>
      </c>
      <c r="FH123" s="5">
        <v>0</v>
      </c>
      <c r="FI123" s="5">
        <v>0</v>
      </c>
      <c r="FJ123" s="5">
        <v>0</v>
      </c>
      <c r="FK123" s="5">
        <v>0</v>
      </c>
      <c r="FL123" s="5">
        <v>0</v>
      </c>
      <c r="FM123" s="5">
        <v>0</v>
      </c>
      <c r="FN123" s="5">
        <v>0</v>
      </c>
      <c r="FO123" s="5">
        <v>0</v>
      </c>
      <c r="FP123" s="5">
        <v>0</v>
      </c>
      <c r="FQ123" s="5">
        <v>0</v>
      </c>
      <c r="FR123" s="5">
        <v>0</v>
      </c>
      <c r="FS123" s="5">
        <v>0</v>
      </c>
      <c r="FT123" s="5">
        <v>0</v>
      </c>
      <c r="FU123" s="5" t="s">
        <v>220</v>
      </c>
      <c r="FV123" s="5" t="s">
        <v>220</v>
      </c>
      <c r="FW123" s="5" t="s">
        <v>220</v>
      </c>
      <c r="FX123" s="5" t="s">
        <v>220</v>
      </c>
      <c r="FY123" s="5" t="s">
        <v>220</v>
      </c>
      <c r="FZ123" s="5" t="s">
        <v>220</v>
      </c>
      <c r="GA123" s="5" t="s">
        <v>220</v>
      </c>
      <c r="GB123" s="5" t="s">
        <v>220</v>
      </c>
      <c r="GC123" s="5" t="s">
        <v>220</v>
      </c>
      <c r="GD123" s="5" t="s">
        <v>220</v>
      </c>
      <c r="GE123" s="5" t="s">
        <v>220</v>
      </c>
      <c r="GF123" s="5" t="s">
        <v>220</v>
      </c>
      <c r="GG123" s="5" t="s">
        <v>220</v>
      </c>
      <c r="GH123" s="5" t="s">
        <v>220</v>
      </c>
      <c r="GI123" s="5" t="s">
        <v>220</v>
      </c>
      <c r="GJ123" s="5" t="s">
        <v>220</v>
      </c>
      <c r="GK123" s="5" t="s">
        <v>220</v>
      </c>
      <c r="GL123" s="5" t="s">
        <v>220</v>
      </c>
      <c r="GM123" s="5">
        <v>545490</v>
      </c>
      <c r="GN123" s="5">
        <v>999542</v>
      </c>
      <c r="GO123" s="5">
        <v>544032</v>
      </c>
      <c r="GP123" s="5">
        <v>225319</v>
      </c>
      <c r="GQ123" s="5">
        <v>546747</v>
      </c>
      <c r="GR123" s="5">
        <v>374395</v>
      </c>
      <c r="GS123" s="5">
        <v>506720</v>
      </c>
      <c r="GT123" s="5">
        <v>167004</v>
      </c>
      <c r="GU123" s="5">
        <v>175274</v>
      </c>
      <c r="GV123" s="5">
        <v>219810</v>
      </c>
      <c r="GW123" s="5">
        <v>143196</v>
      </c>
      <c r="GX123" s="5">
        <v>554936</v>
      </c>
      <c r="GY123" s="5">
        <v>189852</v>
      </c>
      <c r="GZ123" s="5">
        <v>121037</v>
      </c>
      <c r="HA123" s="5">
        <v>102499</v>
      </c>
      <c r="HB123" s="5">
        <v>276769</v>
      </c>
      <c r="HC123" s="5">
        <v>172189</v>
      </c>
      <c r="HD123" s="5">
        <v>133475</v>
      </c>
      <c r="HE123" s="5">
        <v>148465</v>
      </c>
      <c r="HF123" s="5">
        <v>140946</v>
      </c>
      <c r="HG123" s="5">
        <v>94675</v>
      </c>
      <c r="HH123" s="5">
        <v>113340</v>
      </c>
      <c r="HI123" s="5">
        <v>130122</v>
      </c>
      <c r="HJ123" s="5">
        <v>111778</v>
      </c>
      <c r="HK123" s="5">
        <v>128188</v>
      </c>
      <c r="HL123" s="5">
        <v>91415</v>
      </c>
      <c r="HM123" s="5">
        <v>94504</v>
      </c>
      <c r="HN123" s="5">
        <v>111097</v>
      </c>
      <c r="HO123" s="5">
        <v>72985</v>
      </c>
      <c r="HP123" s="5">
        <v>121098</v>
      </c>
      <c r="HQ123" s="5">
        <v>57137</v>
      </c>
      <c r="HR123" s="5">
        <v>57926</v>
      </c>
      <c r="HS123" s="5">
        <v>533180</v>
      </c>
      <c r="HT123" s="5">
        <v>588565</v>
      </c>
      <c r="HU123" s="5">
        <v>620819</v>
      </c>
      <c r="HV123" s="5">
        <v>595431</v>
      </c>
      <c r="HW123" s="5">
        <v>574483</v>
      </c>
      <c r="HX123" s="5">
        <v>700528</v>
      </c>
      <c r="HY123" s="5">
        <v>635709</v>
      </c>
      <c r="HZ123" s="5">
        <v>592464</v>
      </c>
      <c r="IA123" s="5">
        <v>626355</v>
      </c>
      <c r="IB123" s="5">
        <v>583636</v>
      </c>
      <c r="IC123" s="5">
        <v>520734</v>
      </c>
      <c r="ID123" s="5">
        <v>617337</v>
      </c>
      <c r="IE123" s="5">
        <v>608825</v>
      </c>
      <c r="IF123" s="5">
        <v>534696</v>
      </c>
      <c r="IG123" s="5">
        <v>494423</v>
      </c>
      <c r="IH123" s="5">
        <v>390522</v>
      </c>
      <c r="II123" s="5">
        <v>405432</v>
      </c>
      <c r="IJ123" s="5">
        <v>414856</v>
      </c>
      <c r="IK123" s="5">
        <v>325052</v>
      </c>
      <c r="IL123" s="5">
        <v>327260</v>
      </c>
      <c r="IM123" s="5">
        <v>368917</v>
      </c>
      <c r="IN123" s="5">
        <v>346550</v>
      </c>
      <c r="IO123" s="5">
        <v>333992</v>
      </c>
      <c r="IP123" s="5">
        <v>344028</v>
      </c>
      <c r="IQ123" s="5">
        <v>343979</v>
      </c>
      <c r="IR123" s="5">
        <v>331614</v>
      </c>
      <c r="IS123" s="5">
        <v>312221</v>
      </c>
      <c r="IT123" s="5">
        <v>294674</v>
      </c>
      <c r="IU123" s="5">
        <v>293889</v>
      </c>
      <c r="IV123" s="5">
        <v>289797</v>
      </c>
      <c r="IW123" s="5">
        <v>279325</v>
      </c>
      <c r="IX123" s="5">
        <v>293227</v>
      </c>
      <c r="IY123" s="5">
        <v>106339</v>
      </c>
      <c r="IZ123" s="5">
        <v>99029</v>
      </c>
      <c r="JA123" s="5">
        <v>133573</v>
      </c>
      <c r="JB123" s="5">
        <v>117080</v>
      </c>
      <c r="JC123" s="5">
        <v>101313</v>
      </c>
      <c r="JD123" s="5">
        <v>92185</v>
      </c>
      <c r="JE123" s="5">
        <v>77497</v>
      </c>
      <c r="JF123" s="5">
        <v>87167</v>
      </c>
      <c r="JG123" s="5">
        <v>82541</v>
      </c>
      <c r="JH123" s="5">
        <v>84605</v>
      </c>
      <c r="JI123" s="5">
        <v>74033</v>
      </c>
      <c r="JJ123" s="5">
        <v>71692</v>
      </c>
      <c r="JK123" s="5">
        <v>63888</v>
      </c>
      <c r="JL123" s="5">
        <v>54845</v>
      </c>
      <c r="JM123" s="5">
        <v>44938</v>
      </c>
      <c r="JN123" s="5">
        <v>42575</v>
      </c>
      <c r="JO123" s="5">
        <v>41528</v>
      </c>
      <c r="JP123" s="5">
        <v>40512</v>
      </c>
      <c r="JQ123" s="5">
        <v>40306</v>
      </c>
      <c r="JR123" s="5">
        <v>40230</v>
      </c>
      <c r="JS123" s="5">
        <v>37224</v>
      </c>
      <c r="JT123" s="5">
        <v>35763</v>
      </c>
      <c r="JU123" s="5">
        <v>37688</v>
      </c>
      <c r="JV123" s="5">
        <v>38770</v>
      </c>
      <c r="JW123" s="5">
        <v>45805</v>
      </c>
      <c r="JX123" s="5">
        <v>47918</v>
      </c>
      <c r="JY123" s="5">
        <v>52140</v>
      </c>
      <c r="JZ123" s="5">
        <v>51779</v>
      </c>
      <c r="KA123" s="5">
        <v>60845</v>
      </c>
      <c r="KB123" s="5">
        <v>57370</v>
      </c>
      <c r="KC123" s="5">
        <v>53621</v>
      </c>
      <c r="KD123" s="5">
        <v>52538</v>
      </c>
      <c r="KE123" s="5">
        <v>36317</v>
      </c>
      <c r="KF123" s="5">
        <v>33264</v>
      </c>
      <c r="KG123" s="5">
        <v>33916</v>
      </c>
      <c r="KH123" s="5">
        <v>31216</v>
      </c>
      <c r="KI123" s="5">
        <v>25218</v>
      </c>
      <c r="KJ123" s="5">
        <v>21642</v>
      </c>
      <c r="KK123" s="5">
        <v>20425</v>
      </c>
      <c r="KL123" s="5">
        <v>11420</v>
      </c>
      <c r="KM123" s="5">
        <v>9741</v>
      </c>
      <c r="KN123" s="5">
        <v>9726</v>
      </c>
      <c r="KO123" s="5">
        <v>9340</v>
      </c>
      <c r="KP123" s="5">
        <v>9901</v>
      </c>
      <c r="KQ123" s="5">
        <v>8267</v>
      </c>
      <c r="KR123" s="5">
        <v>14366</v>
      </c>
      <c r="KS123" s="5">
        <v>21687</v>
      </c>
      <c r="KT123" s="5">
        <v>17805</v>
      </c>
      <c r="KU123" s="5">
        <v>9525</v>
      </c>
      <c r="KV123" s="5">
        <v>5756</v>
      </c>
      <c r="KW123" s="5">
        <v>5217</v>
      </c>
      <c r="KX123" s="5">
        <v>5490</v>
      </c>
      <c r="KY123" s="5">
        <v>4716</v>
      </c>
      <c r="KZ123" s="5">
        <v>4830</v>
      </c>
      <c r="LA123" s="5">
        <v>5572</v>
      </c>
      <c r="LB123" s="5">
        <v>6175</v>
      </c>
      <c r="LC123" s="5">
        <v>6329</v>
      </c>
      <c r="LD123" s="5">
        <v>6301</v>
      </c>
      <c r="LE123" s="5">
        <v>6259</v>
      </c>
      <c r="LF123" s="5">
        <v>6420</v>
      </c>
      <c r="LG123" s="5">
        <v>6113</v>
      </c>
      <c r="LH123" s="5">
        <v>7145</v>
      </c>
      <c r="LI123" s="5">
        <v>8617</v>
      </c>
      <c r="LJ123" s="5">
        <v>8018</v>
      </c>
      <c r="LK123" s="5">
        <v>13589</v>
      </c>
      <c r="LL123" s="5">
        <v>11603</v>
      </c>
      <c r="LM123" s="5">
        <v>12262</v>
      </c>
      <c r="LN123" s="5">
        <v>13046</v>
      </c>
      <c r="LO123" s="5">
        <v>10639</v>
      </c>
      <c r="LP123" s="5">
        <v>9732</v>
      </c>
      <c r="LQ123" s="5">
        <v>9024</v>
      </c>
      <c r="LR123" s="5">
        <v>10931</v>
      </c>
      <c r="LS123" s="5">
        <v>10287</v>
      </c>
      <c r="LT123" s="5">
        <v>8670</v>
      </c>
      <c r="LU123" s="5">
        <v>8111</v>
      </c>
      <c r="LV123" s="5">
        <v>6584</v>
      </c>
      <c r="LW123" s="5">
        <v>6500</v>
      </c>
      <c r="LX123" s="5">
        <v>6032</v>
      </c>
      <c r="LY123" s="5">
        <v>5010</v>
      </c>
      <c r="LZ123" s="5">
        <v>5207</v>
      </c>
      <c r="MA123" s="5">
        <v>3944</v>
      </c>
      <c r="MB123" s="5">
        <v>3243</v>
      </c>
      <c r="MC123" s="5">
        <v>3523</v>
      </c>
      <c r="MD123" s="5">
        <v>4181</v>
      </c>
      <c r="ME123" s="5">
        <v>4024</v>
      </c>
      <c r="MF123" s="5">
        <v>4112</v>
      </c>
      <c r="MG123" s="5">
        <v>4493</v>
      </c>
      <c r="MH123" s="5">
        <v>3811</v>
      </c>
      <c r="MI123" s="5">
        <v>4323</v>
      </c>
      <c r="MJ123" s="5">
        <v>5004</v>
      </c>
      <c r="MK123" s="5">
        <v>5045</v>
      </c>
      <c r="ML123" s="5">
        <v>5305</v>
      </c>
      <c r="MM123" s="5">
        <v>5299</v>
      </c>
      <c r="MN123" s="5">
        <v>5605</v>
      </c>
      <c r="MO123" s="5">
        <v>5530</v>
      </c>
      <c r="MP123" s="5">
        <v>5595</v>
      </c>
      <c r="MQ123" s="5">
        <v>5641</v>
      </c>
      <c r="MR123" s="5">
        <v>5990</v>
      </c>
      <c r="MS123" s="5">
        <v>5686</v>
      </c>
      <c r="MT123" s="5">
        <v>5434</v>
      </c>
      <c r="MU123" s="5">
        <v>5329</v>
      </c>
      <c r="MV123" s="5">
        <v>5166</v>
      </c>
      <c r="MW123" s="5">
        <v>5945</v>
      </c>
      <c r="MX123" s="5">
        <v>9932</v>
      </c>
      <c r="MY123" s="5">
        <v>87</v>
      </c>
      <c r="MZ123" s="5">
        <v>10</v>
      </c>
      <c r="NA123" s="5">
        <v>3</v>
      </c>
      <c r="NB123" s="5">
        <v>23</v>
      </c>
      <c r="NC123" s="5">
        <v>0</v>
      </c>
      <c r="ND123" s="5">
        <v>0</v>
      </c>
      <c r="NE123" s="5" t="s">
        <v>220</v>
      </c>
      <c r="NF123" s="5" t="s">
        <v>220</v>
      </c>
      <c r="NG123" s="5" t="s">
        <v>220</v>
      </c>
      <c r="NH123" s="5" t="s">
        <v>220</v>
      </c>
      <c r="NI123" s="5" t="s">
        <v>220</v>
      </c>
      <c r="NJ123" s="5" t="s">
        <v>220</v>
      </c>
      <c r="NK123" s="5" t="s">
        <v>220</v>
      </c>
      <c r="NL123" s="5" t="s">
        <v>220</v>
      </c>
      <c r="NM123" s="5" t="s">
        <v>220</v>
      </c>
      <c r="NN123" s="5" t="s">
        <v>220</v>
      </c>
      <c r="NO123" s="5" t="s">
        <v>220</v>
      </c>
      <c r="NP123" s="5" t="s">
        <v>220</v>
      </c>
      <c r="NQ123" s="5" t="s">
        <v>220</v>
      </c>
      <c r="NR123" s="5" t="s">
        <v>220</v>
      </c>
      <c r="NS123" s="5" t="s">
        <v>220</v>
      </c>
      <c r="NT123" s="5" t="s">
        <v>220</v>
      </c>
      <c r="NU123" s="5" t="s">
        <v>220</v>
      </c>
      <c r="NV123" s="5" t="s">
        <v>220</v>
      </c>
      <c r="NW123" s="5">
        <v>0</v>
      </c>
      <c r="NX123" s="5">
        <v>0</v>
      </c>
      <c r="NY123" s="5">
        <v>0</v>
      </c>
      <c r="NZ123" s="5">
        <v>0</v>
      </c>
      <c r="OA123" s="5">
        <v>0</v>
      </c>
      <c r="OB123" s="5">
        <v>0</v>
      </c>
      <c r="OC123" s="5">
        <v>0</v>
      </c>
      <c r="OD123" s="5">
        <v>0</v>
      </c>
      <c r="OE123" s="5">
        <v>0</v>
      </c>
      <c r="OF123" s="5">
        <v>0</v>
      </c>
      <c r="OG123" s="5">
        <v>0</v>
      </c>
      <c r="OH123" s="5">
        <v>0</v>
      </c>
      <c r="OI123" s="5">
        <v>0</v>
      </c>
      <c r="OJ123" s="5">
        <v>0</v>
      </c>
      <c r="OK123" s="5" t="s">
        <v>220</v>
      </c>
      <c r="OL123" s="5" t="s">
        <v>220</v>
      </c>
      <c r="OM123" s="5" t="s">
        <v>220</v>
      </c>
      <c r="ON123" s="5" t="s">
        <v>220</v>
      </c>
      <c r="OO123" s="5" t="s">
        <v>220</v>
      </c>
      <c r="OP123" s="5" t="s">
        <v>220</v>
      </c>
      <c r="OQ123" s="5" t="s">
        <v>220</v>
      </c>
      <c r="OR123" s="5" t="s">
        <v>220</v>
      </c>
      <c r="OS123" s="5" t="s">
        <v>220</v>
      </c>
      <c r="OT123" s="5" t="s">
        <v>220</v>
      </c>
      <c r="OU123" s="5" t="s">
        <v>220</v>
      </c>
      <c r="OV123" s="5" t="s">
        <v>220</v>
      </c>
      <c r="OW123" s="5" t="s">
        <v>220</v>
      </c>
      <c r="OX123" s="5" t="s">
        <v>220</v>
      </c>
      <c r="OY123" s="5" t="s">
        <v>220</v>
      </c>
      <c r="OZ123" s="5" t="s">
        <v>220</v>
      </c>
      <c r="PA123" s="5" t="s">
        <v>220</v>
      </c>
      <c r="PB123" s="5" t="s">
        <v>220</v>
      </c>
      <c r="PC123" s="5">
        <v>14745</v>
      </c>
      <c r="PD123" s="5">
        <v>15006</v>
      </c>
      <c r="PE123" s="5">
        <v>14537</v>
      </c>
      <c r="PF123" s="5">
        <v>14379</v>
      </c>
      <c r="PG123" s="5">
        <v>13115</v>
      </c>
      <c r="PH123" s="5">
        <v>13241</v>
      </c>
      <c r="PI123" s="5">
        <v>14818</v>
      </c>
      <c r="PJ123" s="5">
        <v>15967</v>
      </c>
      <c r="PK123" s="5">
        <v>14803</v>
      </c>
      <c r="PL123" s="5">
        <v>13528</v>
      </c>
      <c r="PM123" s="5">
        <v>13139</v>
      </c>
      <c r="PN123" s="5">
        <v>13802</v>
      </c>
      <c r="PO123" s="5">
        <v>12185</v>
      </c>
      <c r="PP123" s="5">
        <v>12508</v>
      </c>
      <c r="PQ123" s="5">
        <v>13922</v>
      </c>
      <c r="PR123" s="5">
        <v>12462</v>
      </c>
      <c r="PS123" s="5">
        <v>10291</v>
      </c>
      <c r="PT123" s="5">
        <v>10443</v>
      </c>
      <c r="PU123" s="5">
        <v>9714</v>
      </c>
      <c r="PV123" s="5">
        <v>10070</v>
      </c>
      <c r="PW123" s="5">
        <v>9932</v>
      </c>
      <c r="PX123" s="5">
        <v>9897</v>
      </c>
      <c r="PY123" s="5">
        <v>12306</v>
      </c>
      <c r="PZ123" s="5">
        <v>10470</v>
      </c>
      <c r="QA123" s="5">
        <v>11094</v>
      </c>
      <c r="QB123" s="5">
        <v>12240</v>
      </c>
      <c r="QC123" s="5">
        <v>12062</v>
      </c>
      <c r="QD123" s="5">
        <v>12356</v>
      </c>
      <c r="QE123" s="5">
        <v>12583</v>
      </c>
      <c r="QF123" s="5">
        <v>11839</v>
      </c>
      <c r="QG123" s="5">
        <v>11599</v>
      </c>
      <c r="QH123" s="5">
        <v>12031</v>
      </c>
      <c r="QI123" s="5">
        <v>44067</v>
      </c>
      <c r="QJ123" s="5">
        <v>40379</v>
      </c>
      <c r="QK123" s="5">
        <v>35065</v>
      </c>
      <c r="QL123" s="5">
        <v>29445</v>
      </c>
      <c r="QM123" s="5">
        <v>28216</v>
      </c>
      <c r="QN123" s="5">
        <v>30347</v>
      </c>
      <c r="QO123" s="5">
        <v>33430</v>
      </c>
      <c r="QP123" s="5">
        <v>31710</v>
      </c>
      <c r="QQ123" s="5">
        <v>29105</v>
      </c>
      <c r="QR123" s="5">
        <v>28175</v>
      </c>
      <c r="QS123" s="5">
        <v>22059</v>
      </c>
      <c r="QT123" s="5">
        <v>27445</v>
      </c>
      <c r="QU123" s="5">
        <v>26440</v>
      </c>
      <c r="QV123" s="5">
        <v>17401</v>
      </c>
      <c r="QW123" s="5">
        <v>15604</v>
      </c>
      <c r="QX123" s="5">
        <v>16201</v>
      </c>
      <c r="QY123" s="5">
        <v>14089</v>
      </c>
      <c r="QZ123" s="5">
        <v>14916</v>
      </c>
      <c r="RA123" s="5">
        <v>14511</v>
      </c>
      <c r="RB123" s="5">
        <v>15422</v>
      </c>
      <c r="RC123" s="5">
        <v>12178</v>
      </c>
      <c r="RD123" s="5">
        <v>12724</v>
      </c>
      <c r="RE123" s="5">
        <v>13212</v>
      </c>
      <c r="RF123" s="5">
        <v>13141</v>
      </c>
      <c r="RG123" s="5">
        <v>12722</v>
      </c>
      <c r="RH123" s="5">
        <v>11557</v>
      </c>
      <c r="RI123" s="5">
        <v>11813</v>
      </c>
      <c r="RJ123" s="5">
        <v>12559</v>
      </c>
      <c r="RK123" s="5">
        <v>12382</v>
      </c>
      <c r="RL123" s="5">
        <v>12805</v>
      </c>
      <c r="RM123" s="5">
        <v>12703</v>
      </c>
      <c r="RN123" s="5">
        <v>12659</v>
      </c>
      <c r="RO123" s="5">
        <v>16631</v>
      </c>
      <c r="RP123" s="5">
        <v>15669</v>
      </c>
      <c r="RQ123" s="5">
        <v>15422</v>
      </c>
      <c r="RR123" s="5">
        <v>17248</v>
      </c>
      <c r="RS123" s="5">
        <v>19140</v>
      </c>
      <c r="RT123" s="5">
        <v>20345</v>
      </c>
      <c r="RU123" s="5">
        <v>21117</v>
      </c>
      <c r="RV123" s="5">
        <v>19753</v>
      </c>
      <c r="RW123" s="5">
        <v>17763</v>
      </c>
      <c r="RX123" s="5">
        <v>17298</v>
      </c>
      <c r="RY123" s="5">
        <v>18910</v>
      </c>
      <c r="RZ123" s="5">
        <v>18407</v>
      </c>
      <c r="SA123" s="5">
        <v>15495</v>
      </c>
      <c r="SB123" s="5">
        <v>19371</v>
      </c>
      <c r="SC123" s="5">
        <v>21649</v>
      </c>
      <c r="SD123" s="5">
        <v>17872</v>
      </c>
      <c r="SE123" s="5">
        <v>18273</v>
      </c>
      <c r="SF123" s="5">
        <v>24579</v>
      </c>
      <c r="SG123" s="5">
        <v>24113</v>
      </c>
      <c r="SH123" s="5">
        <v>13087</v>
      </c>
      <c r="SI123" s="5">
        <v>14201</v>
      </c>
      <c r="SJ123" s="5">
        <v>15361</v>
      </c>
      <c r="SK123" s="5">
        <v>12804</v>
      </c>
      <c r="SL123" s="5">
        <v>16630</v>
      </c>
      <c r="SM123" s="5">
        <v>18065</v>
      </c>
      <c r="SN123" s="5">
        <v>15546</v>
      </c>
      <c r="SO123" s="5">
        <v>14056</v>
      </c>
      <c r="SP123" s="5">
        <v>15607</v>
      </c>
      <c r="SQ123" s="5">
        <v>15875</v>
      </c>
      <c r="SR123" s="5">
        <v>13399</v>
      </c>
      <c r="SS123" s="5">
        <v>16650</v>
      </c>
      <c r="ST123" s="5">
        <v>14640</v>
      </c>
      <c r="SU123" s="5">
        <v>570</v>
      </c>
      <c r="SV123" s="5">
        <v>697</v>
      </c>
      <c r="SW123" s="5">
        <v>739</v>
      </c>
      <c r="SX123" s="5">
        <v>543</v>
      </c>
      <c r="SY123" s="5">
        <v>371</v>
      </c>
      <c r="SZ123" s="5">
        <v>505</v>
      </c>
      <c r="TA123" s="5">
        <v>576</v>
      </c>
      <c r="TB123" s="5">
        <v>547</v>
      </c>
      <c r="TC123" s="5">
        <v>581</v>
      </c>
      <c r="TD123" s="5">
        <v>529</v>
      </c>
      <c r="TE123" s="5">
        <v>486</v>
      </c>
      <c r="TF123" s="5">
        <v>506</v>
      </c>
      <c r="TG123" s="5">
        <v>559</v>
      </c>
      <c r="TH123" s="5">
        <v>508</v>
      </c>
      <c r="TI123" s="5">
        <v>472</v>
      </c>
      <c r="TJ123" s="5">
        <v>468</v>
      </c>
      <c r="TK123" s="5">
        <v>589</v>
      </c>
      <c r="TL123" s="5">
        <v>800</v>
      </c>
      <c r="TM123" s="5">
        <v>770</v>
      </c>
      <c r="TN123" s="5">
        <v>740</v>
      </c>
      <c r="TO123" s="5">
        <v>719</v>
      </c>
      <c r="TP123" s="5">
        <v>531</v>
      </c>
      <c r="TQ123" s="5">
        <v>16</v>
      </c>
      <c r="TR123" s="5">
        <v>331</v>
      </c>
      <c r="TS123" s="5">
        <v>640</v>
      </c>
      <c r="TT123" s="5">
        <v>878</v>
      </c>
      <c r="TU123" s="5">
        <v>1259</v>
      </c>
      <c r="TV123" s="5">
        <v>1252</v>
      </c>
      <c r="TW123" s="5">
        <v>1464</v>
      </c>
      <c r="TX123" s="5">
        <v>795</v>
      </c>
      <c r="TY123" s="5">
        <v>1161</v>
      </c>
      <c r="TZ123" s="5">
        <v>959</v>
      </c>
      <c r="UA123" s="5">
        <v>1369</v>
      </c>
      <c r="UB123" s="5">
        <v>1331</v>
      </c>
      <c r="UC123" s="5">
        <v>1484</v>
      </c>
      <c r="UD123" s="5">
        <v>1222</v>
      </c>
      <c r="UE123" s="5">
        <v>928</v>
      </c>
      <c r="UF123" s="5">
        <v>967</v>
      </c>
      <c r="UG123" s="5">
        <v>923</v>
      </c>
      <c r="UH123" s="5">
        <v>891</v>
      </c>
      <c r="UI123" s="5">
        <v>365</v>
      </c>
      <c r="UJ123" s="5">
        <v>1248</v>
      </c>
      <c r="UK123" s="5">
        <v>1965</v>
      </c>
      <c r="UL123" s="5">
        <v>1622</v>
      </c>
      <c r="UM123" s="5">
        <v>1454</v>
      </c>
      <c r="UN123" s="5">
        <v>2325</v>
      </c>
      <c r="UO123" s="5">
        <v>3315</v>
      </c>
      <c r="UP123" s="5">
        <v>2666</v>
      </c>
      <c r="UQ123" s="5">
        <v>2142</v>
      </c>
      <c r="UR123" s="5">
        <v>2427</v>
      </c>
      <c r="US123" s="5">
        <v>3926</v>
      </c>
      <c r="UT123" s="5">
        <v>3718</v>
      </c>
      <c r="UU123" s="5">
        <v>4178</v>
      </c>
      <c r="UV123" s="5">
        <v>3946</v>
      </c>
      <c r="UW123" s="5">
        <v>7202</v>
      </c>
      <c r="UX123" s="5">
        <v>7187</v>
      </c>
      <c r="UY123" s="5">
        <v>5500</v>
      </c>
      <c r="UZ123" s="5">
        <v>2445</v>
      </c>
      <c r="VA123" s="5">
        <v>2330</v>
      </c>
      <c r="VB123" s="5">
        <v>2341</v>
      </c>
      <c r="VC123" s="5">
        <v>2038</v>
      </c>
      <c r="VD123" s="5">
        <v>797</v>
      </c>
      <c r="VE123" s="5">
        <v>1078</v>
      </c>
      <c r="VF123" s="5">
        <v>808</v>
      </c>
      <c r="VG123" s="5">
        <v>192882</v>
      </c>
      <c r="VH123" s="5">
        <v>177143</v>
      </c>
      <c r="VI123" s="5">
        <v>216458</v>
      </c>
      <c r="VJ123" s="5">
        <v>216408</v>
      </c>
      <c r="VK123" s="5">
        <v>208997</v>
      </c>
      <c r="VL123" s="5">
        <v>201919</v>
      </c>
      <c r="VM123" s="5">
        <v>183372</v>
      </c>
      <c r="VN123" s="5">
        <v>177486</v>
      </c>
      <c r="VO123" s="5">
        <v>160767</v>
      </c>
      <c r="VP123" s="5">
        <v>143912</v>
      </c>
      <c r="VQ123" s="5">
        <v>163330</v>
      </c>
      <c r="VR123" s="5">
        <v>108732</v>
      </c>
      <c r="VS123" s="5">
        <v>104736</v>
      </c>
      <c r="VT123" s="5">
        <v>84785</v>
      </c>
      <c r="VU123" s="5">
        <v>93581</v>
      </c>
      <c r="VV123" s="5">
        <v>85194</v>
      </c>
      <c r="VW123" s="5">
        <v>83061</v>
      </c>
      <c r="VX123" s="5">
        <v>74222</v>
      </c>
      <c r="VY123" s="5">
        <v>73709</v>
      </c>
      <c r="VZ123" s="5">
        <v>88654</v>
      </c>
      <c r="WA123" s="5">
        <v>85209</v>
      </c>
      <c r="WB123" s="5">
        <v>68946</v>
      </c>
      <c r="WC123" s="5">
        <v>73931</v>
      </c>
      <c r="WD123" s="5">
        <v>83241</v>
      </c>
      <c r="WE123" s="5">
        <v>84813</v>
      </c>
      <c r="WF123" s="5">
        <v>84432</v>
      </c>
      <c r="WG123" s="5">
        <v>85527</v>
      </c>
      <c r="WH123" s="5">
        <v>79046</v>
      </c>
      <c r="WI123" s="5">
        <v>77152</v>
      </c>
      <c r="WJ123" s="5">
        <v>70802</v>
      </c>
      <c r="WK123" s="5">
        <v>79754</v>
      </c>
      <c r="WL123" s="5">
        <v>63195</v>
      </c>
      <c r="WM123" s="5">
        <v>7160</v>
      </c>
      <c r="WN123" s="5">
        <v>7658</v>
      </c>
      <c r="WO123" s="5">
        <v>4967</v>
      </c>
      <c r="WP123" s="5">
        <v>4515</v>
      </c>
      <c r="WQ123" s="5">
        <v>2600</v>
      </c>
      <c r="WR123" s="5">
        <v>885</v>
      </c>
      <c r="WS123" s="5">
        <v>69</v>
      </c>
      <c r="WT123" s="5">
        <v>55</v>
      </c>
      <c r="WU123" s="5">
        <v>51</v>
      </c>
      <c r="WV123" s="5">
        <v>47</v>
      </c>
      <c r="WW123" s="5">
        <v>49</v>
      </c>
      <c r="WX123" s="5">
        <v>35</v>
      </c>
      <c r="WY123" s="5">
        <v>37</v>
      </c>
      <c r="WZ123" s="5">
        <v>5</v>
      </c>
      <c r="XA123" s="5">
        <v>12</v>
      </c>
      <c r="XB123" s="5">
        <v>15</v>
      </c>
      <c r="XC123" s="5">
        <v>16</v>
      </c>
      <c r="XD123" s="5">
        <v>16</v>
      </c>
      <c r="XE123" s="5">
        <v>51</v>
      </c>
      <c r="XF123" s="5">
        <v>13</v>
      </c>
      <c r="XG123" s="5">
        <v>15</v>
      </c>
      <c r="XH123" s="5">
        <v>16</v>
      </c>
      <c r="XI123" s="5">
        <v>12</v>
      </c>
      <c r="XJ123" s="5">
        <v>14</v>
      </c>
      <c r="XK123" s="5">
        <v>16</v>
      </c>
      <c r="XL123" s="5">
        <v>898</v>
      </c>
      <c r="XM123" s="5">
        <v>502</v>
      </c>
      <c r="XN123" s="5">
        <v>653</v>
      </c>
      <c r="XO123" s="5">
        <v>692</v>
      </c>
      <c r="XP123" s="5">
        <v>725</v>
      </c>
      <c r="XQ123" s="5">
        <v>646</v>
      </c>
      <c r="XR123" s="5">
        <v>644</v>
      </c>
      <c r="XS123" s="2">
        <v>13756</v>
      </c>
      <c r="XT123" s="3" t="s">
        <v>222</v>
      </c>
      <c r="XU123" s="3" t="s">
        <v>222</v>
      </c>
      <c r="XV123" s="3" t="s">
        <v>222</v>
      </c>
      <c r="XW123" s="3" t="s">
        <v>221</v>
      </c>
      <c r="XX123" s="3" t="s">
        <v>222</v>
      </c>
      <c r="XY123" s="3" t="s">
        <v>222</v>
      </c>
      <c r="XZ123" s="3" t="s">
        <v>270</v>
      </c>
    </row>
    <row r="124" spans="1:650" x14ac:dyDescent="0.3">
      <c r="A124" s="1" t="s">
        <v>122</v>
      </c>
      <c r="B124" s="2">
        <v>4057754</v>
      </c>
      <c r="C124" s="5">
        <v>13694</v>
      </c>
      <c r="D124" s="5">
        <v>37618</v>
      </c>
      <c r="E124" s="5">
        <v>5347</v>
      </c>
      <c r="F124" s="5">
        <v>2157</v>
      </c>
      <c r="G124" s="5">
        <v>49194</v>
      </c>
      <c r="H124" s="5">
        <v>61745</v>
      </c>
      <c r="I124" s="5">
        <v>68116</v>
      </c>
      <c r="J124" s="5">
        <v>60207</v>
      </c>
      <c r="K124" s="5">
        <v>34456</v>
      </c>
      <c r="L124" s="5">
        <v>30676</v>
      </c>
      <c r="M124" s="5">
        <v>2178</v>
      </c>
      <c r="N124" s="5">
        <v>4050</v>
      </c>
      <c r="O124" s="5">
        <v>25606</v>
      </c>
      <c r="P124" s="5">
        <v>1479</v>
      </c>
      <c r="Q124" s="5">
        <v>7602</v>
      </c>
      <c r="R124" s="5">
        <v>9404</v>
      </c>
      <c r="S124" s="5">
        <v>489</v>
      </c>
      <c r="T124" s="5">
        <v>4169</v>
      </c>
      <c r="U124" s="5">
        <v>0</v>
      </c>
      <c r="V124" s="5">
        <v>24</v>
      </c>
      <c r="W124" s="5">
        <v>2565</v>
      </c>
      <c r="X124" s="5">
        <v>0</v>
      </c>
      <c r="Y124" s="5">
        <v>0</v>
      </c>
      <c r="Z124" s="5">
        <v>600</v>
      </c>
      <c r="AA124" s="5">
        <v>12</v>
      </c>
      <c r="AB124" s="5">
        <v>1916</v>
      </c>
      <c r="AC124" s="5">
        <v>0</v>
      </c>
      <c r="AD124" s="5">
        <v>0</v>
      </c>
      <c r="AE124" s="5">
        <v>0</v>
      </c>
      <c r="AF124" s="5">
        <v>546</v>
      </c>
      <c r="AG124" s="5">
        <v>0</v>
      </c>
      <c r="AH124" s="5">
        <v>0</v>
      </c>
      <c r="AI124" s="5">
        <v>524463</v>
      </c>
      <c r="AJ124" s="5">
        <v>433804</v>
      </c>
      <c r="AK124" s="5">
        <v>-327063</v>
      </c>
      <c r="AL124" s="5">
        <v>465775</v>
      </c>
      <c r="AM124" s="5">
        <v>957580</v>
      </c>
      <c r="AN124" s="5">
        <v>544438</v>
      </c>
      <c r="AO124" s="5">
        <v>876619</v>
      </c>
      <c r="AP124" s="5">
        <v>124950</v>
      </c>
      <c r="AQ124" s="5">
        <v>1046365</v>
      </c>
      <c r="AR124" s="5">
        <v>660645</v>
      </c>
      <c r="AS124" s="5">
        <v>86132</v>
      </c>
      <c r="AT124" s="5">
        <v>440039</v>
      </c>
      <c r="AU124" s="5">
        <v>463938</v>
      </c>
      <c r="AV124" s="5">
        <v>98599</v>
      </c>
      <c r="AW124" s="5">
        <v>206710</v>
      </c>
      <c r="AX124" s="5">
        <v>157640</v>
      </c>
      <c r="AY124" s="5">
        <v>276535</v>
      </c>
      <c r="AZ124" s="5">
        <v>176156</v>
      </c>
      <c r="BA124" s="5">
        <v>67298</v>
      </c>
      <c r="BB124" s="5">
        <v>71088</v>
      </c>
      <c r="BC124" s="5">
        <v>83559</v>
      </c>
      <c r="BD124" s="5">
        <v>54034</v>
      </c>
      <c r="BE124" s="5">
        <v>60778</v>
      </c>
      <c r="BF124" s="5">
        <v>71329</v>
      </c>
      <c r="BG124" s="5">
        <v>34260</v>
      </c>
      <c r="BH124" s="5">
        <v>118241</v>
      </c>
      <c r="BI124" s="5">
        <v>40194</v>
      </c>
      <c r="BJ124" s="5">
        <v>180770</v>
      </c>
      <c r="BK124" s="5">
        <v>50653</v>
      </c>
      <c r="BL124" s="5">
        <v>55148</v>
      </c>
      <c r="BM124" s="5">
        <v>63858</v>
      </c>
      <c r="BN124" s="5">
        <v>49333</v>
      </c>
      <c r="BO124" s="5">
        <v>98928</v>
      </c>
      <c r="BP124" s="5">
        <v>126891</v>
      </c>
      <c r="BQ124" s="5">
        <v>146364</v>
      </c>
      <c r="BR124" s="5">
        <v>182398</v>
      </c>
      <c r="BS124" s="5">
        <v>466046</v>
      </c>
      <c r="BT124" s="5">
        <v>556234</v>
      </c>
      <c r="BU124" s="5">
        <v>160201</v>
      </c>
      <c r="BV124" s="5">
        <v>139117</v>
      </c>
      <c r="BW124" s="5">
        <v>189134</v>
      </c>
      <c r="BX124" s="5">
        <v>117539</v>
      </c>
      <c r="BY124" s="5">
        <v>124512</v>
      </c>
      <c r="BZ124" s="5">
        <v>164738</v>
      </c>
      <c r="CA124" s="5">
        <v>224740</v>
      </c>
      <c r="CB124" s="5">
        <v>96066</v>
      </c>
      <c r="CC124" s="5">
        <v>95695</v>
      </c>
      <c r="CD124" s="5">
        <v>60661</v>
      </c>
      <c r="CE124" s="5">
        <v>48116</v>
      </c>
      <c r="CF124" s="5">
        <v>26696</v>
      </c>
      <c r="CG124" s="5">
        <v>30297</v>
      </c>
      <c r="CH124" s="5">
        <v>17187</v>
      </c>
      <c r="CI124" s="5">
        <v>45353</v>
      </c>
      <c r="CJ124" s="5">
        <v>36797</v>
      </c>
      <c r="CK124" s="5">
        <v>47420</v>
      </c>
      <c r="CL124" s="5">
        <v>38308</v>
      </c>
      <c r="CM124" s="5">
        <v>32763</v>
      </c>
      <c r="CN124" s="5">
        <v>46320</v>
      </c>
      <c r="CO124" s="5">
        <v>50925</v>
      </c>
      <c r="CP124" s="5">
        <v>19120</v>
      </c>
      <c r="CQ124" s="5">
        <v>10841</v>
      </c>
      <c r="CR124" s="5">
        <v>12423</v>
      </c>
      <c r="CS124" s="5">
        <v>11679</v>
      </c>
      <c r="CT124" s="5">
        <v>9729</v>
      </c>
      <c r="CU124" s="5">
        <v>218751</v>
      </c>
      <c r="CV124" s="5">
        <v>195038</v>
      </c>
      <c r="CW124" s="5">
        <v>172861</v>
      </c>
      <c r="CX124" s="5">
        <v>206460</v>
      </c>
      <c r="CY124" s="5">
        <v>166340</v>
      </c>
      <c r="CZ124" s="5">
        <v>188375</v>
      </c>
      <c r="DA124" s="5">
        <v>171686</v>
      </c>
      <c r="DB124" s="5">
        <v>125565</v>
      </c>
      <c r="DC124" s="5">
        <v>160661</v>
      </c>
      <c r="DD124" s="5">
        <v>119994</v>
      </c>
      <c r="DE124" s="5">
        <v>115668</v>
      </c>
      <c r="DF124" s="5">
        <v>122366</v>
      </c>
      <c r="DG124" s="5">
        <v>119647</v>
      </c>
      <c r="DH124" s="5">
        <v>126330</v>
      </c>
      <c r="DI124" s="5">
        <v>106170</v>
      </c>
      <c r="DJ124" s="5">
        <v>131002</v>
      </c>
      <c r="DK124" s="5">
        <v>122432</v>
      </c>
      <c r="DL124" s="5">
        <v>100445</v>
      </c>
      <c r="DM124" s="5">
        <v>120829</v>
      </c>
      <c r="DN124" s="5">
        <v>122587</v>
      </c>
      <c r="DO124" s="5">
        <v>122741</v>
      </c>
      <c r="DP124" s="5">
        <v>115365</v>
      </c>
      <c r="DQ124" s="5">
        <v>141652</v>
      </c>
      <c r="DR124" s="5">
        <v>110554</v>
      </c>
      <c r="DS124" s="5">
        <v>106645</v>
      </c>
      <c r="DT124" s="5">
        <v>86330</v>
      </c>
      <c r="DU124" s="5">
        <v>88469</v>
      </c>
      <c r="DV124" s="5">
        <v>102863</v>
      </c>
      <c r="DW124" s="5">
        <v>74193</v>
      </c>
      <c r="DX124" s="5">
        <v>74589</v>
      </c>
      <c r="DY124" s="5">
        <v>79091</v>
      </c>
      <c r="DZ124" s="5">
        <v>63292</v>
      </c>
      <c r="EA124" s="5">
        <v>39851</v>
      </c>
      <c r="EB124" s="5">
        <v>55663</v>
      </c>
      <c r="EC124" s="5">
        <v>65714</v>
      </c>
      <c r="ED124" s="5">
        <v>58465</v>
      </c>
      <c r="EE124" s="5">
        <v>74353</v>
      </c>
      <c r="EF124" s="5">
        <v>38771</v>
      </c>
      <c r="EG124" s="5">
        <v>41648</v>
      </c>
      <c r="EH124" s="5">
        <v>36718</v>
      </c>
      <c r="EI124" s="5">
        <v>27254</v>
      </c>
      <c r="EJ124" s="5">
        <v>51566</v>
      </c>
      <c r="EK124" s="5">
        <v>28121</v>
      </c>
      <c r="EL124" s="5">
        <v>23800</v>
      </c>
      <c r="EM124" s="5">
        <v>22420</v>
      </c>
      <c r="EN124" s="5">
        <v>13567</v>
      </c>
      <c r="EO124" s="5">
        <v>13852</v>
      </c>
      <c r="EP124" s="5">
        <v>15996</v>
      </c>
      <c r="EQ124" s="5">
        <v>6456</v>
      </c>
      <c r="ER124" s="5">
        <v>8527</v>
      </c>
      <c r="ES124" s="5">
        <v>7590</v>
      </c>
      <c r="ET124" s="5">
        <v>12240</v>
      </c>
      <c r="EU124" s="5">
        <v>9262</v>
      </c>
      <c r="EV124" s="5">
        <v>8841</v>
      </c>
      <c r="EW124" s="5">
        <v>17614</v>
      </c>
      <c r="EX124" s="5">
        <v>10473</v>
      </c>
      <c r="EY124" s="5">
        <v>8564</v>
      </c>
      <c r="EZ124" s="5">
        <v>8875</v>
      </c>
      <c r="FA124" s="5">
        <v>6410</v>
      </c>
      <c r="FB124" s="5">
        <v>9316</v>
      </c>
      <c r="FC124" s="5">
        <v>5625</v>
      </c>
      <c r="FD124" s="5">
        <v>7349</v>
      </c>
      <c r="FE124" s="5">
        <v>18739</v>
      </c>
      <c r="FF124" s="5">
        <v>29894</v>
      </c>
      <c r="FG124" s="5">
        <v>0</v>
      </c>
      <c r="FH124" s="5">
        <v>0</v>
      </c>
      <c r="FI124" s="5">
        <v>0</v>
      </c>
      <c r="FJ124" s="5">
        <v>0</v>
      </c>
      <c r="FK124" s="5">
        <v>0</v>
      </c>
      <c r="FL124" s="5">
        <v>0</v>
      </c>
      <c r="FM124" s="5">
        <v>0</v>
      </c>
      <c r="FN124" s="5">
        <v>0</v>
      </c>
      <c r="FO124" s="5">
        <v>0</v>
      </c>
      <c r="FP124" s="5">
        <v>0</v>
      </c>
      <c r="FQ124" s="5">
        <v>0</v>
      </c>
      <c r="FR124" s="5">
        <v>0</v>
      </c>
      <c r="FS124" s="5">
        <v>0</v>
      </c>
      <c r="FT124" s="5">
        <v>0</v>
      </c>
      <c r="FU124" s="5" t="s">
        <v>220</v>
      </c>
      <c r="FV124" s="5" t="s">
        <v>220</v>
      </c>
      <c r="FW124" s="5" t="s">
        <v>220</v>
      </c>
      <c r="FX124" s="5" t="s">
        <v>220</v>
      </c>
      <c r="FY124" s="5" t="s">
        <v>220</v>
      </c>
      <c r="FZ124" s="5" t="s">
        <v>220</v>
      </c>
      <c r="GA124" s="5" t="s">
        <v>220</v>
      </c>
      <c r="GB124" s="5" t="s">
        <v>220</v>
      </c>
      <c r="GC124" s="5" t="s">
        <v>220</v>
      </c>
      <c r="GD124" s="5" t="s">
        <v>220</v>
      </c>
      <c r="GE124" s="5" t="s">
        <v>220</v>
      </c>
      <c r="GF124" s="5" t="s">
        <v>220</v>
      </c>
      <c r="GG124" s="5" t="s">
        <v>220</v>
      </c>
      <c r="GH124" s="5" t="s">
        <v>220</v>
      </c>
      <c r="GI124" s="5" t="s">
        <v>220</v>
      </c>
      <c r="GJ124" s="5" t="s">
        <v>220</v>
      </c>
      <c r="GK124" s="5" t="s">
        <v>220</v>
      </c>
      <c r="GL124" s="5" t="s">
        <v>220</v>
      </c>
      <c r="GM124" s="5">
        <v>895687</v>
      </c>
      <c r="GN124" s="5">
        <v>849014</v>
      </c>
      <c r="GO124" s="5">
        <v>63223</v>
      </c>
      <c r="GP124" s="5">
        <v>915256</v>
      </c>
      <c r="GQ124" s="5">
        <v>1713513</v>
      </c>
      <c r="GR124" s="5">
        <v>1389563</v>
      </c>
      <c r="GS124" s="5">
        <v>1318270</v>
      </c>
      <c r="GT124" s="5">
        <v>486557</v>
      </c>
      <c r="GU124" s="5">
        <v>1457871</v>
      </c>
      <c r="GV124" s="5">
        <v>980421</v>
      </c>
      <c r="GW124" s="5">
        <v>356611</v>
      </c>
      <c r="GX124" s="5">
        <v>754994</v>
      </c>
      <c r="GY124" s="5">
        <v>856351</v>
      </c>
      <c r="GZ124" s="5">
        <v>336041</v>
      </c>
      <c r="HA124" s="5">
        <v>430028</v>
      </c>
      <c r="HB124" s="5">
        <v>374702</v>
      </c>
      <c r="HC124" s="5">
        <v>454028</v>
      </c>
      <c r="HD124" s="5">
        <v>315994</v>
      </c>
      <c r="HE124" s="5">
        <v>226014</v>
      </c>
      <c r="HF124" s="5">
        <v>223125</v>
      </c>
      <c r="HG124" s="5">
        <v>263481</v>
      </c>
      <c r="HH124" s="5">
        <v>215037</v>
      </c>
      <c r="HI124" s="5">
        <v>267463</v>
      </c>
      <c r="HJ124" s="5">
        <v>231265</v>
      </c>
      <c r="HK124" s="5">
        <v>182244</v>
      </c>
      <c r="HL124" s="5">
        <v>261681</v>
      </c>
      <c r="HM124" s="5">
        <v>185998</v>
      </c>
      <c r="HN124" s="5">
        <v>312082</v>
      </c>
      <c r="HO124" s="5">
        <v>141312</v>
      </c>
      <c r="HP124" s="5">
        <v>149509</v>
      </c>
      <c r="HQ124" s="5">
        <v>173368</v>
      </c>
      <c r="HR124" s="5">
        <v>152263</v>
      </c>
      <c r="HS124" s="5">
        <v>1749318</v>
      </c>
      <c r="HT124" s="5">
        <v>1785579</v>
      </c>
      <c r="HU124" s="5">
        <v>1687146</v>
      </c>
      <c r="HV124" s="5">
        <v>1654284</v>
      </c>
      <c r="HW124" s="5">
        <v>1806711</v>
      </c>
      <c r="HX124" s="5">
        <v>1939568</v>
      </c>
      <c r="HY124" s="5">
        <v>1894416</v>
      </c>
      <c r="HZ124" s="5">
        <v>1785459</v>
      </c>
      <c r="IA124" s="5">
        <v>1781274</v>
      </c>
      <c r="IB124" s="5">
        <v>1868251</v>
      </c>
      <c r="IC124" s="5">
        <v>1667110</v>
      </c>
      <c r="ID124" s="5">
        <v>1927616</v>
      </c>
      <c r="IE124" s="5">
        <v>1904360</v>
      </c>
      <c r="IF124" s="5">
        <v>1737795</v>
      </c>
      <c r="IG124" s="5">
        <v>1660791</v>
      </c>
      <c r="IH124" s="5">
        <v>1298427</v>
      </c>
      <c r="II124" s="5">
        <v>1170533</v>
      </c>
      <c r="IJ124" s="5">
        <v>1031386</v>
      </c>
      <c r="IK124" s="5">
        <v>1196667</v>
      </c>
      <c r="IL124" s="5">
        <v>1042255</v>
      </c>
      <c r="IM124" s="5">
        <v>976837</v>
      </c>
      <c r="IN124" s="5">
        <v>880385</v>
      </c>
      <c r="IO124" s="5">
        <v>776744</v>
      </c>
      <c r="IP124" s="5">
        <v>725837</v>
      </c>
      <c r="IQ124" s="5">
        <v>760082</v>
      </c>
      <c r="IR124" s="5">
        <v>758376</v>
      </c>
      <c r="IS124" s="5">
        <v>718768</v>
      </c>
      <c r="IT124" s="5">
        <v>662172</v>
      </c>
      <c r="IU124" s="5">
        <v>657687</v>
      </c>
      <c r="IV124" s="5">
        <v>620994</v>
      </c>
      <c r="IW124" s="5">
        <v>561372</v>
      </c>
      <c r="IX124" s="5">
        <v>570701</v>
      </c>
      <c r="IY124" s="5">
        <v>161117</v>
      </c>
      <c r="IZ124" s="5">
        <v>173416</v>
      </c>
      <c r="JA124" s="5">
        <v>160547</v>
      </c>
      <c r="JB124" s="5">
        <v>187846</v>
      </c>
      <c r="JC124" s="5">
        <v>199893</v>
      </c>
      <c r="JD124" s="5">
        <v>207106</v>
      </c>
      <c r="JE124" s="5">
        <v>196531</v>
      </c>
      <c r="JF124" s="5">
        <v>176599</v>
      </c>
      <c r="JG124" s="5">
        <v>179144</v>
      </c>
      <c r="JH124" s="5">
        <v>169390</v>
      </c>
      <c r="JI124" s="5">
        <v>150858</v>
      </c>
      <c r="JJ124" s="5">
        <v>128411</v>
      </c>
      <c r="JK124" s="5">
        <v>144317</v>
      </c>
      <c r="JL124" s="5">
        <v>138916</v>
      </c>
      <c r="JM124" s="5">
        <v>124849</v>
      </c>
      <c r="JN124" s="5">
        <v>99840</v>
      </c>
      <c r="JO124" s="5">
        <v>104976</v>
      </c>
      <c r="JP124" s="5">
        <v>92174</v>
      </c>
      <c r="JQ124" s="5">
        <v>99270</v>
      </c>
      <c r="JR124" s="5">
        <v>99728</v>
      </c>
      <c r="JS124" s="5">
        <v>90293</v>
      </c>
      <c r="JT124" s="5">
        <v>92123</v>
      </c>
      <c r="JU124" s="5">
        <v>84693</v>
      </c>
      <c r="JV124" s="5">
        <v>75614</v>
      </c>
      <c r="JW124" s="5">
        <v>73540</v>
      </c>
      <c r="JX124" s="5">
        <v>85561</v>
      </c>
      <c r="JY124" s="5">
        <v>73298</v>
      </c>
      <c r="JZ124" s="5">
        <v>87690</v>
      </c>
      <c r="KA124" s="5">
        <v>86892</v>
      </c>
      <c r="KB124" s="5">
        <v>88041</v>
      </c>
      <c r="KC124" s="5">
        <v>79529</v>
      </c>
      <c r="KD124" s="5">
        <v>97741</v>
      </c>
      <c r="KE124" s="5">
        <v>375558</v>
      </c>
      <c r="KF124" s="5">
        <v>350112</v>
      </c>
      <c r="KG124" s="5">
        <v>356133</v>
      </c>
      <c r="KH124" s="5">
        <v>338801</v>
      </c>
      <c r="KI124" s="5">
        <v>296177</v>
      </c>
      <c r="KJ124" s="5">
        <v>257534</v>
      </c>
      <c r="KK124" s="5">
        <v>228485</v>
      </c>
      <c r="KL124" s="5">
        <v>199255</v>
      </c>
      <c r="KM124" s="5">
        <v>181257</v>
      </c>
      <c r="KN124" s="5">
        <v>159820</v>
      </c>
      <c r="KO124" s="5">
        <v>151421</v>
      </c>
      <c r="KP124" s="5">
        <v>136049</v>
      </c>
      <c r="KQ124" s="5">
        <v>123242</v>
      </c>
      <c r="KR124" s="5">
        <v>101953</v>
      </c>
      <c r="KS124" s="5">
        <v>94793</v>
      </c>
      <c r="KT124" s="5">
        <v>98729</v>
      </c>
      <c r="KU124" s="5">
        <v>93495</v>
      </c>
      <c r="KV124" s="5">
        <v>84274</v>
      </c>
      <c r="KW124" s="5">
        <v>74783</v>
      </c>
      <c r="KX124" s="5">
        <v>61532</v>
      </c>
      <c r="KY124" s="5">
        <v>52275</v>
      </c>
      <c r="KZ124" s="5">
        <v>64081</v>
      </c>
      <c r="LA124" s="5">
        <v>59357</v>
      </c>
      <c r="LB124" s="5">
        <v>40598</v>
      </c>
      <c r="LC124" s="5">
        <v>37573</v>
      </c>
      <c r="LD124" s="5">
        <v>36928</v>
      </c>
      <c r="LE124" s="5">
        <v>37531</v>
      </c>
      <c r="LF124" s="5">
        <v>35004</v>
      </c>
      <c r="LG124" s="5">
        <v>32832</v>
      </c>
      <c r="LH124" s="5">
        <v>29053</v>
      </c>
      <c r="LI124" s="5">
        <v>27975</v>
      </c>
      <c r="LJ124" s="5">
        <v>26121</v>
      </c>
      <c r="LK124" s="5">
        <v>13082</v>
      </c>
      <c r="LL124" s="5">
        <v>11547</v>
      </c>
      <c r="LM124" s="5">
        <v>13206</v>
      </c>
      <c r="LN124" s="5">
        <v>16951</v>
      </c>
      <c r="LO124" s="5">
        <v>13266</v>
      </c>
      <c r="LP124" s="5">
        <v>15314</v>
      </c>
      <c r="LQ124" s="5">
        <v>15855</v>
      </c>
      <c r="LR124" s="5">
        <v>14598</v>
      </c>
      <c r="LS124" s="5">
        <v>13822</v>
      </c>
      <c r="LT124" s="5">
        <v>14531</v>
      </c>
      <c r="LU124" s="5">
        <v>12489</v>
      </c>
      <c r="LV124" s="5">
        <v>11029</v>
      </c>
      <c r="LW124" s="5">
        <v>10660</v>
      </c>
      <c r="LX124" s="5">
        <v>9326</v>
      </c>
      <c r="LY124" s="5">
        <v>6741</v>
      </c>
      <c r="LZ124" s="5">
        <v>7045</v>
      </c>
      <c r="MA124" s="5">
        <v>6568</v>
      </c>
      <c r="MB124" s="5">
        <v>6843</v>
      </c>
      <c r="MC124" s="5">
        <v>7109</v>
      </c>
      <c r="MD124" s="5">
        <v>10789</v>
      </c>
      <c r="ME124" s="5">
        <v>8380</v>
      </c>
      <c r="MF124" s="5">
        <v>10257</v>
      </c>
      <c r="MG124" s="5">
        <v>9050</v>
      </c>
      <c r="MH124" s="5">
        <v>9237</v>
      </c>
      <c r="MI124" s="5">
        <v>11032</v>
      </c>
      <c r="MJ124" s="5">
        <v>11774</v>
      </c>
      <c r="MK124" s="5">
        <v>9196</v>
      </c>
      <c r="ML124" s="5">
        <v>10552</v>
      </c>
      <c r="MM124" s="5">
        <v>9102</v>
      </c>
      <c r="MN124" s="5">
        <v>10520</v>
      </c>
      <c r="MO124" s="5">
        <v>5913</v>
      </c>
      <c r="MP124" s="5">
        <v>4332</v>
      </c>
      <c r="MQ124" s="5">
        <v>10651</v>
      </c>
      <c r="MR124" s="5">
        <v>10811</v>
      </c>
      <c r="MS124" s="5">
        <v>10193</v>
      </c>
      <c r="MT124" s="5">
        <v>9583</v>
      </c>
      <c r="MU124" s="5">
        <v>9449</v>
      </c>
      <c r="MV124" s="5">
        <v>8537</v>
      </c>
      <c r="MW124" s="5">
        <v>10856</v>
      </c>
      <c r="MX124" s="5">
        <v>10563</v>
      </c>
      <c r="MY124" s="5">
        <v>11383</v>
      </c>
      <c r="MZ124" s="5">
        <v>12173</v>
      </c>
      <c r="NA124" s="5">
        <v>12335</v>
      </c>
      <c r="NB124" s="5">
        <v>10005</v>
      </c>
      <c r="NC124" s="5">
        <v>9713</v>
      </c>
      <c r="ND124" s="5">
        <v>7134</v>
      </c>
      <c r="NE124" s="5" t="s">
        <v>220</v>
      </c>
      <c r="NF124" s="5" t="s">
        <v>220</v>
      </c>
      <c r="NG124" s="5" t="s">
        <v>220</v>
      </c>
      <c r="NH124" s="5" t="s">
        <v>220</v>
      </c>
      <c r="NI124" s="5" t="s">
        <v>220</v>
      </c>
      <c r="NJ124" s="5" t="s">
        <v>220</v>
      </c>
      <c r="NK124" s="5" t="s">
        <v>220</v>
      </c>
      <c r="NL124" s="5" t="s">
        <v>220</v>
      </c>
      <c r="NM124" s="5" t="s">
        <v>220</v>
      </c>
      <c r="NN124" s="5" t="s">
        <v>220</v>
      </c>
      <c r="NO124" s="5" t="s">
        <v>220</v>
      </c>
      <c r="NP124" s="5" t="s">
        <v>220</v>
      </c>
      <c r="NQ124" s="5" t="s">
        <v>220</v>
      </c>
      <c r="NR124" s="5" t="s">
        <v>220</v>
      </c>
      <c r="NS124" s="5" t="s">
        <v>220</v>
      </c>
      <c r="NT124" s="5" t="s">
        <v>220</v>
      </c>
      <c r="NU124" s="5" t="s">
        <v>220</v>
      </c>
      <c r="NV124" s="5" t="s">
        <v>220</v>
      </c>
      <c r="NW124" s="5">
        <v>0</v>
      </c>
      <c r="NX124" s="5">
        <v>0</v>
      </c>
      <c r="NY124" s="5">
        <v>0</v>
      </c>
      <c r="NZ124" s="5">
        <v>0</v>
      </c>
      <c r="OA124" s="5">
        <v>0</v>
      </c>
      <c r="OB124" s="5">
        <v>0</v>
      </c>
      <c r="OC124" s="5">
        <v>0</v>
      </c>
      <c r="OD124" s="5">
        <v>0</v>
      </c>
      <c r="OE124" s="5">
        <v>0</v>
      </c>
      <c r="OF124" s="5">
        <v>0</v>
      </c>
      <c r="OG124" s="5">
        <v>0</v>
      </c>
      <c r="OH124" s="5">
        <v>0</v>
      </c>
      <c r="OI124" s="5">
        <v>0</v>
      </c>
      <c r="OJ124" s="5">
        <v>0</v>
      </c>
      <c r="OK124" s="5" t="s">
        <v>220</v>
      </c>
      <c r="OL124" s="5" t="s">
        <v>220</v>
      </c>
      <c r="OM124" s="5" t="s">
        <v>220</v>
      </c>
      <c r="ON124" s="5" t="s">
        <v>220</v>
      </c>
      <c r="OO124" s="5" t="s">
        <v>220</v>
      </c>
      <c r="OP124" s="5" t="s">
        <v>220</v>
      </c>
      <c r="OQ124" s="5" t="s">
        <v>220</v>
      </c>
      <c r="OR124" s="5" t="s">
        <v>220</v>
      </c>
      <c r="OS124" s="5" t="s">
        <v>220</v>
      </c>
      <c r="OT124" s="5" t="s">
        <v>220</v>
      </c>
      <c r="OU124" s="5" t="s">
        <v>220</v>
      </c>
      <c r="OV124" s="5" t="s">
        <v>220</v>
      </c>
      <c r="OW124" s="5" t="s">
        <v>220</v>
      </c>
      <c r="OX124" s="5" t="s">
        <v>220</v>
      </c>
      <c r="OY124" s="5" t="s">
        <v>220</v>
      </c>
      <c r="OZ124" s="5" t="s">
        <v>220</v>
      </c>
      <c r="PA124" s="5" t="s">
        <v>220</v>
      </c>
      <c r="PB124" s="5" t="s">
        <v>220</v>
      </c>
      <c r="PC124" s="5">
        <v>54889</v>
      </c>
      <c r="PD124" s="5">
        <v>51464</v>
      </c>
      <c r="PE124" s="5">
        <v>49115</v>
      </c>
      <c r="PF124" s="5">
        <v>48988</v>
      </c>
      <c r="PG124" s="5">
        <v>47267</v>
      </c>
      <c r="PH124" s="5">
        <v>49136</v>
      </c>
      <c r="PI124" s="5">
        <v>51982</v>
      </c>
      <c r="PJ124" s="5">
        <v>51386</v>
      </c>
      <c r="PK124" s="5">
        <v>52263</v>
      </c>
      <c r="PL124" s="5">
        <v>51215</v>
      </c>
      <c r="PM124" s="5">
        <v>48727</v>
      </c>
      <c r="PN124" s="5">
        <v>49287</v>
      </c>
      <c r="PO124" s="5">
        <v>48528</v>
      </c>
      <c r="PP124" s="5">
        <v>51414</v>
      </c>
      <c r="PQ124" s="5">
        <v>52194</v>
      </c>
      <c r="PR124" s="5">
        <v>50302</v>
      </c>
      <c r="PS124" s="5">
        <v>46097</v>
      </c>
      <c r="PT124" s="5">
        <v>39340</v>
      </c>
      <c r="PU124" s="5">
        <v>51685</v>
      </c>
      <c r="PV124" s="5">
        <v>57512</v>
      </c>
      <c r="PW124" s="5">
        <v>52349</v>
      </c>
      <c r="PX124" s="5">
        <v>50380</v>
      </c>
      <c r="PY124" s="5">
        <v>47338</v>
      </c>
      <c r="PZ124" s="5">
        <v>37140</v>
      </c>
      <c r="QA124" s="5">
        <v>37451</v>
      </c>
      <c r="QB124" s="5">
        <v>36256</v>
      </c>
      <c r="QC124" s="5">
        <v>34161</v>
      </c>
      <c r="QD124" s="5">
        <v>35237</v>
      </c>
      <c r="QE124" s="5">
        <v>32855</v>
      </c>
      <c r="QF124" s="5">
        <v>28624</v>
      </c>
      <c r="QG124" s="5">
        <v>28100</v>
      </c>
      <c r="QH124" s="5">
        <v>27174</v>
      </c>
      <c r="QI124" s="5">
        <v>66446</v>
      </c>
      <c r="QJ124" s="5">
        <v>71232</v>
      </c>
      <c r="QK124" s="5">
        <v>62050</v>
      </c>
      <c r="QL124" s="5">
        <v>61981</v>
      </c>
      <c r="QM124" s="5">
        <v>59184</v>
      </c>
      <c r="QN124" s="5">
        <v>68641</v>
      </c>
      <c r="QO124" s="5">
        <v>69125</v>
      </c>
      <c r="QP124" s="5">
        <v>59748</v>
      </c>
      <c r="QQ124" s="5">
        <v>60724</v>
      </c>
      <c r="QR124" s="5">
        <v>58681</v>
      </c>
      <c r="QS124" s="5">
        <v>53803</v>
      </c>
      <c r="QT124" s="5">
        <v>53649</v>
      </c>
      <c r="QU124" s="5">
        <v>51975</v>
      </c>
      <c r="QV124" s="5">
        <v>47890</v>
      </c>
      <c r="QW124" s="5">
        <v>38969</v>
      </c>
      <c r="QX124" s="5">
        <v>41487</v>
      </c>
      <c r="QY124" s="5">
        <v>45083</v>
      </c>
      <c r="QZ124" s="5">
        <v>41784</v>
      </c>
      <c r="RA124" s="5">
        <v>44034</v>
      </c>
      <c r="RB124" s="5">
        <v>43077</v>
      </c>
      <c r="RC124" s="5">
        <v>47743</v>
      </c>
      <c r="RD124" s="5">
        <v>47132</v>
      </c>
      <c r="RE124" s="5">
        <v>42004</v>
      </c>
      <c r="RF124" s="5">
        <v>40810</v>
      </c>
      <c r="RG124" s="5">
        <v>42308</v>
      </c>
      <c r="RH124" s="5">
        <v>39316</v>
      </c>
      <c r="RI124" s="5">
        <v>44483</v>
      </c>
      <c r="RJ124" s="5">
        <v>50839</v>
      </c>
      <c r="RK124" s="5">
        <v>49366</v>
      </c>
      <c r="RL124" s="5">
        <v>42950</v>
      </c>
      <c r="RM124" s="5">
        <v>35624</v>
      </c>
      <c r="RN124" s="5">
        <v>39426</v>
      </c>
      <c r="RO124" s="5">
        <v>56953</v>
      </c>
      <c r="RP124" s="5">
        <v>55787</v>
      </c>
      <c r="RQ124" s="5">
        <v>55401</v>
      </c>
      <c r="RR124" s="5">
        <v>55996</v>
      </c>
      <c r="RS124" s="5">
        <v>55350</v>
      </c>
      <c r="RT124" s="5">
        <v>58047</v>
      </c>
      <c r="RU124" s="5">
        <v>55250</v>
      </c>
      <c r="RV124" s="5">
        <v>53695</v>
      </c>
      <c r="RW124" s="5">
        <v>59248</v>
      </c>
      <c r="RX124" s="5">
        <v>58722</v>
      </c>
      <c r="RY124" s="5">
        <v>60986</v>
      </c>
      <c r="RZ124" s="5">
        <v>64638</v>
      </c>
      <c r="SA124" s="5">
        <v>62638</v>
      </c>
      <c r="SB124" s="5">
        <v>61955</v>
      </c>
      <c r="SC124" s="5">
        <v>60018</v>
      </c>
      <c r="SD124" s="5">
        <v>53322</v>
      </c>
      <c r="SE124" s="5">
        <v>53792</v>
      </c>
      <c r="SF124" s="5">
        <v>46413</v>
      </c>
      <c r="SG124" s="5">
        <v>41536</v>
      </c>
      <c r="SH124" s="5">
        <v>47694</v>
      </c>
      <c r="SI124" s="5">
        <v>49896</v>
      </c>
      <c r="SJ124" s="5">
        <v>48080</v>
      </c>
      <c r="SK124" s="5">
        <v>47089</v>
      </c>
      <c r="SL124" s="5">
        <v>43796</v>
      </c>
      <c r="SM124" s="5">
        <v>35442</v>
      </c>
      <c r="SN124" s="5">
        <v>34477</v>
      </c>
      <c r="SO124" s="5">
        <v>31116</v>
      </c>
      <c r="SP124" s="5">
        <v>32871</v>
      </c>
      <c r="SQ124" s="5">
        <v>32033</v>
      </c>
      <c r="SR124" s="5">
        <v>30245</v>
      </c>
      <c r="SS124" s="5">
        <v>28047</v>
      </c>
      <c r="ST124" s="5">
        <v>25846</v>
      </c>
      <c r="SU124" s="5">
        <v>111748</v>
      </c>
      <c r="SV124" s="5">
        <v>103267</v>
      </c>
      <c r="SW124" s="5">
        <v>106677</v>
      </c>
      <c r="SX124" s="5">
        <v>89936</v>
      </c>
      <c r="SY124" s="5">
        <v>69454</v>
      </c>
      <c r="SZ124" s="5">
        <v>124080</v>
      </c>
      <c r="TA124" s="5">
        <v>84666</v>
      </c>
      <c r="TB124" s="5">
        <v>104461</v>
      </c>
      <c r="TC124" s="5">
        <v>116322</v>
      </c>
      <c r="TD124" s="5">
        <v>80375</v>
      </c>
      <c r="TE124" s="5">
        <v>61586</v>
      </c>
      <c r="TF124" s="5">
        <v>60978</v>
      </c>
      <c r="TG124" s="5">
        <v>69342</v>
      </c>
      <c r="TH124" s="5">
        <v>58656</v>
      </c>
      <c r="TI124" s="5">
        <v>56084</v>
      </c>
      <c r="TJ124" s="5">
        <v>51878</v>
      </c>
      <c r="TK124" s="5">
        <v>54622</v>
      </c>
      <c r="TL124" s="5">
        <v>60253</v>
      </c>
      <c r="TM124" s="5">
        <v>35067</v>
      </c>
      <c r="TN124" s="5">
        <v>49190</v>
      </c>
      <c r="TO124" s="5">
        <v>63796</v>
      </c>
      <c r="TP124" s="5">
        <v>72261</v>
      </c>
      <c r="TQ124" s="5">
        <v>73537</v>
      </c>
      <c r="TR124" s="5">
        <v>69504</v>
      </c>
      <c r="TS124" s="5">
        <v>54819</v>
      </c>
      <c r="TT124" s="5">
        <v>32588</v>
      </c>
      <c r="TU124" s="5">
        <v>31341</v>
      </c>
      <c r="TV124" s="5">
        <v>13782</v>
      </c>
      <c r="TW124" s="5">
        <v>11222</v>
      </c>
      <c r="TX124" s="5">
        <v>11360</v>
      </c>
      <c r="TY124" s="5">
        <v>8982</v>
      </c>
      <c r="TZ124" s="5">
        <v>8795</v>
      </c>
      <c r="UA124" s="5">
        <v>46</v>
      </c>
      <c r="UB124" s="5">
        <v>0</v>
      </c>
      <c r="UC124" s="5">
        <v>5</v>
      </c>
      <c r="UD124" s="5">
        <v>1</v>
      </c>
      <c r="UE124" s="5">
        <v>2</v>
      </c>
      <c r="UF124" s="5">
        <v>9</v>
      </c>
      <c r="UG124" s="5">
        <v>18</v>
      </c>
      <c r="UH124" s="5">
        <v>68</v>
      </c>
      <c r="UI124" s="5">
        <v>55</v>
      </c>
      <c r="UJ124" s="5">
        <v>93</v>
      </c>
      <c r="UK124" s="5">
        <v>164</v>
      </c>
      <c r="UL124" s="5">
        <v>152</v>
      </c>
      <c r="UM124" s="5">
        <v>159</v>
      </c>
      <c r="UN124" s="5">
        <v>475</v>
      </c>
      <c r="UO124" s="5">
        <v>288</v>
      </c>
      <c r="UP124" s="5">
        <v>1176</v>
      </c>
      <c r="UQ124" s="5">
        <v>1366</v>
      </c>
      <c r="UR124" s="5">
        <v>1406</v>
      </c>
      <c r="US124" s="5">
        <v>2823</v>
      </c>
      <c r="UT124" s="5">
        <v>5287</v>
      </c>
      <c r="UU124" s="5">
        <v>7069</v>
      </c>
      <c r="UV124" s="5">
        <v>6759</v>
      </c>
      <c r="UW124" s="5">
        <v>2401</v>
      </c>
      <c r="UX124" s="5">
        <v>1507</v>
      </c>
      <c r="UY124" s="5">
        <v>1211</v>
      </c>
      <c r="UZ124" s="5">
        <v>1531</v>
      </c>
      <c r="VA124" s="5">
        <v>1148</v>
      </c>
      <c r="VB124" s="5">
        <v>914</v>
      </c>
      <c r="VC124" s="5">
        <v>886</v>
      </c>
      <c r="VD124" s="5">
        <v>707</v>
      </c>
      <c r="VE124" s="5">
        <v>549</v>
      </c>
      <c r="VF124" s="5">
        <v>578</v>
      </c>
      <c r="VG124" s="5">
        <v>264480</v>
      </c>
      <c r="VH124" s="5">
        <v>278579</v>
      </c>
      <c r="VI124" s="5">
        <v>268770</v>
      </c>
      <c r="VJ124" s="5">
        <v>263320</v>
      </c>
      <c r="VK124" s="5">
        <v>261513</v>
      </c>
      <c r="VL124" s="5">
        <v>255785</v>
      </c>
      <c r="VM124" s="5">
        <v>254018</v>
      </c>
      <c r="VN124" s="5">
        <v>235982</v>
      </c>
      <c r="VO124" s="5">
        <v>203221</v>
      </c>
      <c r="VP124" s="5">
        <v>212334</v>
      </c>
      <c r="VQ124" s="5">
        <v>198081</v>
      </c>
      <c r="VR124" s="5">
        <v>181064</v>
      </c>
      <c r="VS124" s="5">
        <v>161678</v>
      </c>
      <c r="VT124" s="5">
        <v>167932</v>
      </c>
      <c r="VU124" s="5">
        <v>160702</v>
      </c>
      <c r="VV124" s="5">
        <v>151754</v>
      </c>
      <c r="VW124" s="5">
        <v>160364</v>
      </c>
      <c r="VX124" s="5">
        <v>139179</v>
      </c>
      <c r="VY124" s="5">
        <v>156560</v>
      </c>
      <c r="VZ124" s="5">
        <v>130411</v>
      </c>
      <c r="WA124" s="5">
        <v>98979</v>
      </c>
      <c r="WB124" s="5">
        <v>119224</v>
      </c>
      <c r="WC124" s="5">
        <v>115713</v>
      </c>
      <c r="WD124" s="5">
        <v>120812</v>
      </c>
      <c r="WE124" s="5">
        <v>156860</v>
      </c>
      <c r="WF124" s="5">
        <v>160720</v>
      </c>
      <c r="WG124" s="5">
        <v>149158</v>
      </c>
      <c r="WH124" s="5">
        <v>165845</v>
      </c>
      <c r="WI124" s="5">
        <v>172594</v>
      </c>
      <c r="WJ124" s="5">
        <v>144736</v>
      </c>
      <c r="WK124" s="5">
        <v>142642</v>
      </c>
      <c r="WL124" s="5">
        <v>140742</v>
      </c>
      <c r="WM124" s="5">
        <v>311</v>
      </c>
      <c r="WN124" s="5">
        <v>687</v>
      </c>
      <c r="WO124" s="5">
        <v>1220</v>
      </c>
      <c r="WP124" s="5">
        <v>2212</v>
      </c>
      <c r="WQ124" s="5">
        <v>1566</v>
      </c>
      <c r="WR124" s="5">
        <v>1430</v>
      </c>
      <c r="WS124" s="5">
        <v>694</v>
      </c>
      <c r="WT124" s="5">
        <v>321</v>
      </c>
      <c r="WU124" s="5">
        <v>705</v>
      </c>
      <c r="WV124" s="5">
        <v>481</v>
      </c>
      <c r="WW124" s="5">
        <v>444</v>
      </c>
      <c r="WX124" s="5">
        <v>477</v>
      </c>
      <c r="WY124" s="5">
        <v>119</v>
      </c>
      <c r="WZ124" s="5">
        <v>117</v>
      </c>
      <c r="XA124" s="5">
        <v>224</v>
      </c>
      <c r="XB124" s="5">
        <v>103</v>
      </c>
      <c r="XC124" s="5">
        <v>693</v>
      </c>
      <c r="XD124" s="5">
        <v>249</v>
      </c>
      <c r="XE124" s="5">
        <v>0</v>
      </c>
      <c r="XF124" s="5">
        <v>87</v>
      </c>
      <c r="XG124" s="5">
        <v>107</v>
      </c>
      <c r="XH124" s="5">
        <v>63</v>
      </c>
      <c r="XI124" s="5">
        <v>-84</v>
      </c>
      <c r="XJ124" s="5">
        <v>55</v>
      </c>
      <c r="XK124" s="5">
        <v>141</v>
      </c>
      <c r="XL124" s="5">
        <v>176</v>
      </c>
      <c r="XM124" s="5">
        <v>452</v>
      </c>
      <c r="XN124" s="5">
        <v>675</v>
      </c>
      <c r="XO124" s="5">
        <v>657</v>
      </c>
      <c r="XP124" s="5">
        <v>308</v>
      </c>
      <c r="XQ124" s="5">
        <v>385</v>
      </c>
      <c r="XR124" s="5">
        <v>695</v>
      </c>
      <c r="XS124" s="2">
        <v>13781</v>
      </c>
      <c r="XT124" s="3" t="s">
        <v>222</v>
      </c>
      <c r="XU124" s="3" t="s">
        <v>222</v>
      </c>
      <c r="XV124" s="3" t="s">
        <v>222</v>
      </c>
      <c r="XW124" s="3" t="s">
        <v>221</v>
      </c>
      <c r="XX124" s="3" t="s">
        <v>222</v>
      </c>
      <c r="XY124" s="3" t="s">
        <v>222</v>
      </c>
      <c r="XZ124" s="3" t="s">
        <v>285</v>
      </c>
    </row>
    <row r="125" spans="1:650" x14ac:dyDescent="0.3">
      <c r="A125" s="1" t="s">
        <v>123</v>
      </c>
      <c r="B125" s="2">
        <v>4061925</v>
      </c>
      <c r="C125" s="5">
        <v>1096</v>
      </c>
      <c r="D125" s="5">
        <v>608</v>
      </c>
      <c r="E125" s="5">
        <v>6384</v>
      </c>
      <c r="F125" s="5">
        <v>647</v>
      </c>
      <c r="G125" s="5">
        <v>8939</v>
      </c>
      <c r="H125" s="5">
        <v>608</v>
      </c>
      <c r="I125" s="5">
        <v>1527</v>
      </c>
      <c r="J125" s="5">
        <v>637</v>
      </c>
      <c r="K125" s="5">
        <v>597</v>
      </c>
      <c r="L125" s="5">
        <v>0</v>
      </c>
      <c r="M125" s="5">
        <v>272</v>
      </c>
      <c r="N125" s="5">
        <v>2026</v>
      </c>
      <c r="O125" s="5">
        <v>575</v>
      </c>
      <c r="P125" s="5">
        <v>201</v>
      </c>
      <c r="Q125" s="5">
        <v>901</v>
      </c>
      <c r="R125" s="5">
        <v>3950</v>
      </c>
      <c r="S125" s="5">
        <v>0</v>
      </c>
      <c r="T125" s="5">
        <v>430</v>
      </c>
      <c r="U125" s="5">
        <v>0</v>
      </c>
      <c r="V125" s="5">
        <v>0</v>
      </c>
      <c r="W125" s="5">
        <v>0</v>
      </c>
      <c r="X125" s="5">
        <v>0</v>
      </c>
      <c r="Y125" s="5">
        <v>0</v>
      </c>
      <c r="Z125" s="5">
        <v>0</v>
      </c>
      <c r="AA125" s="5">
        <v>0</v>
      </c>
      <c r="AB125" s="5">
        <v>0</v>
      </c>
      <c r="AC125" s="5">
        <v>0</v>
      </c>
      <c r="AD125" s="5">
        <v>0</v>
      </c>
      <c r="AE125" s="5">
        <v>0</v>
      </c>
      <c r="AF125" s="5">
        <v>0</v>
      </c>
      <c r="AG125" s="5">
        <v>0</v>
      </c>
      <c r="AH125" s="5">
        <v>0</v>
      </c>
      <c r="AI125" s="5">
        <v>14663</v>
      </c>
      <c r="AJ125" s="5">
        <v>12111</v>
      </c>
      <c r="AK125" s="5">
        <v>10940</v>
      </c>
      <c r="AL125" s="5">
        <v>6684</v>
      </c>
      <c r="AM125" s="5">
        <v>32378</v>
      </c>
      <c r="AN125" s="5">
        <v>8270</v>
      </c>
      <c r="AO125" s="5">
        <v>13368</v>
      </c>
      <c r="AP125" s="5">
        <v>14312</v>
      </c>
      <c r="AQ125" s="5">
        <v>13255</v>
      </c>
      <c r="AR125" s="5">
        <v>8573</v>
      </c>
      <c r="AS125" s="5">
        <v>13226</v>
      </c>
      <c r="AT125" s="5">
        <v>23697</v>
      </c>
      <c r="AU125" s="5">
        <v>5539</v>
      </c>
      <c r="AV125" s="5">
        <v>3878</v>
      </c>
      <c r="AW125" s="5">
        <v>6500</v>
      </c>
      <c r="AX125" s="5">
        <v>10449</v>
      </c>
      <c r="AY125" s="5">
        <v>2550</v>
      </c>
      <c r="AZ125" s="5">
        <v>14177</v>
      </c>
      <c r="BA125" s="5">
        <v>7338</v>
      </c>
      <c r="BB125" s="5">
        <v>6366</v>
      </c>
      <c r="BC125" s="5">
        <v>6957</v>
      </c>
      <c r="BD125" s="5">
        <v>6914</v>
      </c>
      <c r="BE125" s="5">
        <v>5751</v>
      </c>
      <c r="BF125" s="5">
        <v>2491</v>
      </c>
      <c r="BG125" s="5">
        <v>8188</v>
      </c>
      <c r="BH125" s="5">
        <v>5705</v>
      </c>
      <c r="BI125" s="5">
        <v>7921</v>
      </c>
      <c r="BJ125" s="5">
        <v>6665</v>
      </c>
      <c r="BK125" s="5">
        <v>5734</v>
      </c>
      <c r="BL125" s="5">
        <v>6509</v>
      </c>
      <c r="BM125" s="5">
        <v>16057</v>
      </c>
      <c r="BN125" s="5">
        <v>105092</v>
      </c>
      <c r="BO125" s="5">
        <v>61109</v>
      </c>
      <c r="BP125" s="5">
        <v>219629</v>
      </c>
      <c r="BQ125" s="5">
        <v>34794</v>
      </c>
      <c r="BR125" s="5">
        <v>35565</v>
      </c>
      <c r="BS125" s="5">
        <v>234332</v>
      </c>
      <c r="BT125" s="5">
        <v>87610</v>
      </c>
      <c r="BU125" s="5">
        <v>69655</v>
      </c>
      <c r="BV125" s="5">
        <v>61559</v>
      </c>
      <c r="BW125" s="5">
        <v>42369</v>
      </c>
      <c r="BX125" s="5">
        <v>57585</v>
      </c>
      <c r="BY125" s="5">
        <v>12071</v>
      </c>
      <c r="BZ125" s="5">
        <v>41645</v>
      </c>
      <c r="CA125" s="5">
        <v>5418</v>
      </c>
      <c r="CB125" s="5">
        <v>21208</v>
      </c>
      <c r="CC125" s="5">
        <v>5099</v>
      </c>
      <c r="CD125" s="5">
        <v>7640</v>
      </c>
      <c r="CE125" s="5">
        <v>1832</v>
      </c>
      <c r="CF125" s="5">
        <v>5059</v>
      </c>
      <c r="CG125" s="5">
        <v>36910</v>
      </c>
      <c r="CH125" s="5">
        <v>48188</v>
      </c>
      <c r="CI125" s="5">
        <v>18379</v>
      </c>
      <c r="CJ125" s="5">
        <v>6101</v>
      </c>
      <c r="CK125" s="5">
        <v>10066</v>
      </c>
      <c r="CL125" s="5">
        <v>7184</v>
      </c>
      <c r="CM125" s="5">
        <v>5503</v>
      </c>
      <c r="CN125" s="5">
        <v>7504</v>
      </c>
      <c r="CO125" s="5">
        <v>6211</v>
      </c>
      <c r="CP125" s="5">
        <v>12408</v>
      </c>
      <c r="CQ125" s="5">
        <v>13209</v>
      </c>
      <c r="CR125" s="5">
        <v>18157</v>
      </c>
      <c r="CS125" s="5">
        <v>9167</v>
      </c>
      <c r="CT125" s="5">
        <v>12417</v>
      </c>
      <c r="CU125" s="5">
        <v>61768</v>
      </c>
      <c r="CV125" s="5">
        <v>64829</v>
      </c>
      <c r="CW125" s="5">
        <v>45576</v>
      </c>
      <c r="CX125" s="5">
        <v>45148</v>
      </c>
      <c r="CY125" s="5">
        <v>46180</v>
      </c>
      <c r="CZ125" s="5">
        <v>47930</v>
      </c>
      <c r="DA125" s="5">
        <v>37741</v>
      </c>
      <c r="DB125" s="5">
        <v>39996</v>
      </c>
      <c r="DC125" s="5">
        <v>39203</v>
      </c>
      <c r="DD125" s="5">
        <v>33093</v>
      </c>
      <c r="DE125" s="5">
        <v>26184</v>
      </c>
      <c r="DF125" s="5">
        <v>27125</v>
      </c>
      <c r="DG125" s="5">
        <v>26721</v>
      </c>
      <c r="DH125" s="5">
        <v>10556</v>
      </c>
      <c r="DI125" s="5">
        <v>24126</v>
      </c>
      <c r="DJ125" s="5">
        <v>26801</v>
      </c>
      <c r="DK125" s="5">
        <v>23772</v>
      </c>
      <c r="DL125" s="5">
        <v>15716</v>
      </c>
      <c r="DM125" s="5">
        <v>21529</v>
      </c>
      <c r="DN125" s="5">
        <v>28582</v>
      </c>
      <c r="DO125" s="5">
        <v>23289</v>
      </c>
      <c r="DP125" s="5">
        <v>25448</v>
      </c>
      <c r="DQ125" s="5">
        <v>21992</v>
      </c>
      <c r="DR125" s="5">
        <v>25748</v>
      </c>
      <c r="DS125" s="5">
        <v>20045</v>
      </c>
      <c r="DT125" s="5">
        <v>19733</v>
      </c>
      <c r="DU125" s="5">
        <v>6285</v>
      </c>
      <c r="DV125" s="5">
        <v>17297</v>
      </c>
      <c r="DW125" s="5">
        <v>18832</v>
      </c>
      <c r="DX125" s="5">
        <v>10336</v>
      </c>
      <c r="DY125" s="5">
        <v>17825</v>
      </c>
      <c r="DZ125" s="5">
        <v>12072</v>
      </c>
      <c r="EA125" s="5">
        <v>12666</v>
      </c>
      <c r="EB125" s="5">
        <v>20714</v>
      </c>
      <c r="EC125" s="5">
        <v>18937</v>
      </c>
      <c r="ED125" s="5">
        <v>6907</v>
      </c>
      <c r="EE125" s="5">
        <v>12929</v>
      </c>
      <c r="EF125" s="5">
        <v>8816</v>
      </c>
      <c r="EG125" s="5">
        <v>6766</v>
      </c>
      <c r="EH125" s="5">
        <v>9509</v>
      </c>
      <c r="EI125" s="5">
        <v>10835</v>
      </c>
      <c r="EJ125" s="5">
        <v>10353</v>
      </c>
      <c r="EK125" s="5">
        <v>8160</v>
      </c>
      <c r="EL125" s="5">
        <v>8248</v>
      </c>
      <c r="EM125" s="5">
        <v>2567</v>
      </c>
      <c r="EN125" s="5">
        <v>3403</v>
      </c>
      <c r="EO125" s="5">
        <v>2724</v>
      </c>
      <c r="EP125" s="5">
        <v>2810</v>
      </c>
      <c r="EQ125" s="5">
        <v>3299</v>
      </c>
      <c r="ER125" s="5">
        <v>1385</v>
      </c>
      <c r="ES125" s="5">
        <v>617</v>
      </c>
      <c r="ET125" s="5">
        <v>1629</v>
      </c>
      <c r="EU125" s="5">
        <v>801</v>
      </c>
      <c r="EV125" s="5">
        <v>1837</v>
      </c>
      <c r="EW125" s="5">
        <v>1083</v>
      </c>
      <c r="EX125" s="5">
        <v>1636</v>
      </c>
      <c r="EY125" s="5">
        <v>1654</v>
      </c>
      <c r="EZ125" s="5">
        <v>497</v>
      </c>
      <c r="FA125" s="5">
        <v>4389</v>
      </c>
      <c r="FB125" s="5">
        <v>721</v>
      </c>
      <c r="FC125" s="5">
        <v>2196</v>
      </c>
      <c r="FD125" s="5">
        <v>2548</v>
      </c>
      <c r="FE125" s="5">
        <v>1884</v>
      </c>
      <c r="FF125" s="5">
        <v>2582</v>
      </c>
      <c r="FG125" s="5">
        <v>0</v>
      </c>
      <c r="FH125" s="5">
        <v>0</v>
      </c>
      <c r="FI125" s="5">
        <v>0</v>
      </c>
      <c r="FJ125" s="5">
        <v>0</v>
      </c>
      <c r="FK125" s="5">
        <v>0</v>
      </c>
      <c r="FL125" s="5">
        <v>0</v>
      </c>
      <c r="FM125" s="5">
        <v>0</v>
      </c>
      <c r="FN125" s="5">
        <v>0</v>
      </c>
      <c r="FO125" s="5">
        <v>0</v>
      </c>
      <c r="FP125" s="5">
        <v>0</v>
      </c>
      <c r="FQ125" s="5">
        <v>0</v>
      </c>
      <c r="FR125" s="5">
        <v>0</v>
      </c>
      <c r="FS125" s="5">
        <v>0</v>
      </c>
      <c r="FT125" s="5">
        <v>0</v>
      </c>
      <c r="FU125" s="5" t="s">
        <v>220</v>
      </c>
      <c r="FV125" s="5" t="s">
        <v>220</v>
      </c>
      <c r="FW125" s="5" t="s">
        <v>220</v>
      </c>
      <c r="FX125" s="5" t="s">
        <v>220</v>
      </c>
      <c r="FY125" s="5" t="s">
        <v>220</v>
      </c>
      <c r="FZ125" s="5" t="s">
        <v>220</v>
      </c>
      <c r="GA125" s="5" t="s">
        <v>220</v>
      </c>
      <c r="GB125" s="5" t="s">
        <v>220</v>
      </c>
      <c r="GC125" s="5" t="s">
        <v>220</v>
      </c>
      <c r="GD125" s="5" t="s">
        <v>220</v>
      </c>
      <c r="GE125" s="5" t="s">
        <v>220</v>
      </c>
      <c r="GF125" s="5" t="s">
        <v>220</v>
      </c>
      <c r="GG125" s="5" t="s">
        <v>220</v>
      </c>
      <c r="GH125" s="5" t="s">
        <v>220</v>
      </c>
      <c r="GI125" s="5" t="s">
        <v>220</v>
      </c>
      <c r="GJ125" s="5" t="s">
        <v>220</v>
      </c>
      <c r="GK125" s="5" t="s">
        <v>220</v>
      </c>
      <c r="GL125" s="5" t="s">
        <v>220</v>
      </c>
      <c r="GM125" s="5">
        <v>151303</v>
      </c>
      <c r="GN125" s="5">
        <v>317891</v>
      </c>
      <c r="GO125" s="5">
        <v>116632</v>
      </c>
      <c r="GP125" s="5">
        <v>94951</v>
      </c>
      <c r="GQ125" s="5">
        <v>334758</v>
      </c>
      <c r="GR125" s="5">
        <v>153234</v>
      </c>
      <c r="GS125" s="5">
        <v>129056</v>
      </c>
      <c r="GT125" s="5">
        <v>126012</v>
      </c>
      <c r="GU125" s="5">
        <v>106259</v>
      </c>
      <c r="GV125" s="5">
        <v>109603</v>
      </c>
      <c r="GW125" s="5">
        <v>59914</v>
      </c>
      <c r="GX125" s="5">
        <v>102742</v>
      </c>
      <c r="GY125" s="5">
        <v>40820</v>
      </c>
      <c r="GZ125" s="5">
        <v>39246</v>
      </c>
      <c r="HA125" s="5">
        <v>39350</v>
      </c>
      <c r="HB125" s="5">
        <v>51650</v>
      </c>
      <c r="HC125" s="5">
        <v>31454</v>
      </c>
      <c r="HD125" s="5">
        <v>36767</v>
      </c>
      <c r="HE125" s="5">
        <v>66394</v>
      </c>
      <c r="HF125" s="5">
        <v>84764</v>
      </c>
      <c r="HG125" s="5">
        <v>49427</v>
      </c>
      <c r="HH125" s="5">
        <v>40300</v>
      </c>
      <c r="HI125" s="5">
        <v>38891</v>
      </c>
      <c r="HJ125" s="5">
        <v>37059</v>
      </c>
      <c r="HK125" s="5">
        <v>35390</v>
      </c>
      <c r="HL125" s="5">
        <v>33438</v>
      </c>
      <c r="HM125" s="5">
        <v>24805</v>
      </c>
      <c r="HN125" s="5">
        <v>37091</v>
      </c>
      <c r="HO125" s="5">
        <v>39970</v>
      </c>
      <c r="HP125" s="5">
        <v>37550</v>
      </c>
      <c r="HQ125" s="5">
        <v>44933</v>
      </c>
      <c r="HR125" s="5">
        <v>132163</v>
      </c>
      <c r="HS125" s="5">
        <v>419313</v>
      </c>
      <c r="HT125" s="5">
        <v>436936</v>
      </c>
      <c r="HU125" s="5">
        <v>453018</v>
      </c>
      <c r="HV125" s="5">
        <v>447470</v>
      </c>
      <c r="HW125" s="5">
        <v>455384</v>
      </c>
      <c r="HX125" s="5">
        <v>463596</v>
      </c>
      <c r="HY125" s="5">
        <v>450994</v>
      </c>
      <c r="HZ125" s="5">
        <v>437823</v>
      </c>
      <c r="IA125" s="5">
        <v>431699</v>
      </c>
      <c r="IB125" s="5">
        <v>411409</v>
      </c>
      <c r="IC125" s="5">
        <v>387805</v>
      </c>
      <c r="ID125" s="5">
        <v>395045</v>
      </c>
      <c r="IE125" s="5">
        <v>382359</v>
      </c>
      <c r="IF125" s="5">
        <v>331560</v>
      </c>
      <c r="IG125" s="5">
        <v>309437</v>
      </c>
      <c r="IH125" s="5">
        <v>226109</v>
      </c>
      <c r="II125" s="5">
        <v>233185</v>
      </c>
      <c r="IJ125" s="5">
        <v>220907</v>
      </c>
      <c r="IK125" s="5">
        <v>241079</v>
      </c>
      <c r="IL125" s="5">
        <v>217905</v>
      </c>
      <c r="IM125" s="5">
        <v>210082</v>
      </c>
      <c r="IN125" s="5">
        <v>208206</v>
      </c>
      <c r="IO125" s="5">
        <v>197632</v>
      </c>
      <c r="IP125" s="5">
        <v>187248</v>
      </c>
      <c r="IQ125" s="5">
        <v>186887</v>
      </c>
      <c r="IR125" s="5">
        <v>187220</v>
      </c>
      <c r="IS125" s="5">
        <v>172227</v>
      </c>
      <c r="IT125" s="5">
        <v>164973</v>
      </c>
      <c r="IU125" s="5">
        <v>169981</v>
      </c>
      <c r="IV125" s="5">
        <v>166374</v>
      </c>
      <c r="IW125" s="5">
        <v>165470</v>
      </c>
      <c r="IX125" s="5">
        <v>166314</v>
      </c>
      <c r="IY125" s="5">
        <v>7889</v>
      </c>
      <c r="IZ125" s="5">
        <v>8463</v>
      </c>
      <c r="JA125" s="5">
        <v>7379</v>
      </c>
      <c r="JB125" s="5">
        <v>8666</v>
      </c>
      <c r="JC125" s="5">
        <v>8860</v>
      </c>
      <c r="JD125" s="5">
        <v>10479</v>
      </c>
      <c r="JE125" s="5">
        <v>10309</v>
      </c>
      <c r="JF125" s="5">
        <v>8349</v>
      </c>
      <c r="JG125" s="5">
        <v>10218</v>
      </c>
      <c r="JH125" s="5">
        <v>9430</v>
      </c>
      <c r="JI125" s="5">
        <v>9564</v>
      </c>
      <c r="JJ125" s="5">
        <v>10726</v>
      </c>
      <c r="JK125" s="5">
        <v>9165</v>
      </c>
      <c r="JL125" s="5">
        <v>8501</v>
      </c>
      <c r="JM125" s="5">
        <v>7159</v>
      </c>
      <c r="JN125" s="5">
        <v>8517</v>
      </c>
      <c r="JO125" s="5">
        <v>7665</v>
      </c>
      <c r="JP125" s="5">
        <v>5590</v>
      </c>
      <c r="JQ125" s="5">
        <v>6766</v>
      </c>
      <c r="JR125" s="5">
        <v>6417</v>
      </c>
      <c r="JS125" s="5">
        <v>6954</v>
      </c>
      <c r="JT125" s="5">
        <v>6080</v>
      </c>
      <c r="JU125" s="5">
        <v>5522</v>
      </c>
      <c r="JV125" s="5">
        <v>5980</v>
      </c>
      <c r="JW125" s="5">
        <v>6222</v>
      </c>
      <c r="JX125" s="5">
        <v>7535</v>
      </c>
      <c r="JY125" s="5">
        <v>7366</v>
      </c>
      <c r="JZ125" s="5">
        <v>8433</v>
      </c>
      <c r="KA125" s="5">
        <v>9064</v>
      </c>
      <c r="KB125" s="5">
        <v>6978</v>
      </c>
      <c r="KC125" s="5">
        <v>8446</v>
      </c>
      <c r="KD125" s="5">
        <v>8425</v>
      </c>
      <c r="KE125" s="5">
        <v>69681</v>
      </c>
      <c r="KF125" s="5">
        <v>70225</v>
      </c>
      <c r="KG125" s="5">
        <v>74410</v>
      </c>
      <c r="KH125" s="5">
        <v>60417</v>
      </c>
      <c r="KI125" s="5">
        <v>42183</v>
      </c>
      <c r="KJ125" s="5">
        <v>54767</v>
      </c>
      <c r="KK125" s="5">
        <v>43149</v>
      </c>
      <c r="KL125" s="5">
        <v>48513</v>
      </c>
      <c r="KM125" s="5">
        <v>46442</v>
      </c>
      <c r="KN125" s="5">
        <v>44347</v>
      </c>
      <c r="KO125" s="5">
        <v>40269</v>
      </c>
      <c r="KP125" s="5">
        <v>35676</v>
      </c>
      <c r="KQ125" s="5">
        <v>31505</v>
      </c>
      <c r="KR125" s="5">
        <v>28134</v>
      </c>
      <c r="KS125" s="5">
        <v>23571</v>
      </c>
      <c r="KT125" s="5">
        <v>20520</v>
      </c>
      <c r="KU125" s="5">
        <v>19202</v>
      </c>
      <c r="KV125" s="5">
        <v>17117</v>
      </c>
      <c r="KW125" s="5">
        <v>19361</v>
      </c>
      <c r="KX125" s="5">
        <v>19182</v>
      </c>
      <c r="KY125" s="5">
        <v>20149</v>
      </c>
      <c r="KZ125" s="5">
        <v>16865</v>
      </c>
      <c r="LA125" s="5">
        <v>13361</v>
      </c>
      <c r="LB125" s="5">
        <v>15002</v>
      </c>
      <c r="LC125" s="5">
        <v>15259</v>
      </c>
      <c r="LD125" s="5">
        <v>14959</v>
      </c>
      <c r="LE125" s="5">
        <v>15532</v>
      </c>
      <c r="LF125" s="5">
        <v>14943</v>
      </c>
      <c r="LG125" s="5">
        <v>14726</v>
      </c>
      <c r="LH125" s="5">
        <v>15105</v>
      </c>
      <c r="LI125" s="5">
        <v>13783</v>
      </c>
      <c r="LJ125" s="5">
        <v>13115</v>
      </c>
      <c r="LK125" s="5">
        <v>3497</v>
      </c>
      <c r="LL125" s="5">
        <v>4018</v>
      </c>
      <c r="LM125" s="5">
        <v>5661</v>
      </c>
      <c r="LN125" s="5">
        <v>6169</v>
      </c>
      <c r="LO125" s="5">
        <v>3948</v>
      </c>
      <c r="LP125" s="5">
        <v>3998</v>
      </c>
      <c r="LQ125" s="5">
        <v>3914</v>
      </c>
      <c r="LR125" s="5">
        <v>4366</v>
      </c>
      <c r="LS125" s="5">
        <v>3515</v>
      </c>
      <c r="LT125" s="5">
        <v>3953</v>
      </c>
      <c r="LU125" s="5">
        <v>3129</v>
      </c>
      <c r="LV125" s="5">
        <v>2865</v>
      </c>
      <c r="LW125" s="5">
        <v>2695</v>
      </c>
      <c r="LX125" s="5">
        <v>2779</v>
      </c>
      <c r="LY125" s="5">
        <v>2665</v>
      </c>
      <c r="LZ125" s="5">
        <v>4292</v>
      </c>
      <c r="MA125" s="5">
        <v>2249</v>
      </c>
      <c r="MB125" s="5">
        <v>2205</v>
      </c>
      <c r="MC125" s="5">
        <v>2809</v>
      </c>
      <c r="MD125" s="5">
        <v>2710</v>
      </c>
      <c r="ME125" s="5">
        <v>2793</v>
      </c>
      <c r="MF125" s="5">
        <v>2964</v>
      </c>
      <c r="MG125" s="5">
        <v>2764</v>
      </c>
      <c r="MH125" s="5">
        <v>2808</v>
      </c>
      <c r="MI125" s="5">
        <v>2744</v>
      </c>
      <c r="MJ125" s="5">
        <v>3828</v>
      </c>
      <c r="MK125" s="5">
        <v>3113</v>
      </c>
      <c r="ML125" s="5">
        <v>2999</v>
      </c>
      <c r="MM125" s="5">
        <v>2909</v>
      </c>
      <c r="MN125" s="5">
        <v>2860</v>
      </c>
      <c r="MO125" s="5">
        <v>1791</v>
      </c>
      <c r="MP125" s="5">
        <v>2218</v>
      </c>
      <c r="MQ125" s="5">
        <v>0</v>
      </c>
      <c r="MR125" s="5">
        <v>0</v>
      </c>
      <c r="MS125" s="5">
        <v>0</v>
      </c>
      <c r="MT125" s="5">
        <v>0</v>
      </c>
      <c r="MU125" s="5">
        <v>0</v>
      </c>
      <c r="MV125" s="5">
        <v>0</v>
      </c>
      <c r="MW125" s="5">
        <v>0</v>
      </c>
      <c r="MX125" s="5">
        <v>0</v>
      </c>
      <c r="MY125" s="5">
        <v>0</v>
      </c>
      <c r="MZ125" s="5">
        <v>0</v>
      </c>
      <c r="NA125" s="5">
        <v>0</v>
      </c>
      <c r="NB125" s="5">
        <v>0</v>
      </c>
      <c r="NC125" s="5">
        <v>0</v>
      </c>
      <c r="ND125" s="5">
        <v>0</v>
      </c>
      <c r="NE125" s="5" t="s">
        <v>220</v>
      </c>
      <c r="NF125" s="5" t="s">
        <v>220</v>
      </c>
      <c r="NG125" s="5" t="s">
        <v>220</v>
      </c>
      <c r="NH125" s="5" t="s">
        <v>220</v>
      </c>
      <c r="NI125" s="5" t="s">
        <v>220</v>
      </c>
      <c r="NJ125" s="5" t="s">
        <v>220</v>
      </c>
      <c r="NK125" s="5" t="s">
        <v>220</v>
      </c>
      <c r="NL125" s="5" t="s">
        <v>220</v>
      </c>
      <c r="NM125" s="5" t="s">
        <v>220</v>
      </c>
      <c r="NN125" s="5" t="s">
        <v>220</v>
      </c>
      <c r="NO125" s="5" t="s">
        <v>220</v>
      </c>
      <c r="NP125" s="5" t="s">
        <v>220</v>
      </c>
      <c r="NQ125" s="5" t="s">
        <v>220</v>
      </c>
      <c r="NR125" s="5" t="s">
        <v>220</v>
      </c>
      <c r="NS125" s="5" t="s">
        <v>220</v>
      </c>
      <c r="NT125" s="5" t="s">
        <v>220</v>
      </c>
      <c r="NU125" s="5" t="s">
        <v>220</v>
      </c>
      <c r="NV125" s="5" t="s">
        <v>220</v>
      </c>
      <c r="NW125" s="5">
        <v>0</v>
      </c>
      <c r="NX125" s="5">
        <v>0</v>
      </c>
      <c r="NY125" s="5">
        <v>0</v>
      </c>
      <c r="NZ125" s="5">
        <v>0</v>
      </c>
      <c r="OA125" s="5">
        <v>0</v>
      </c>
      <c r="OB125" s="5">
        <v>0</v>
      </c>
      <c r="OC125" s="5">
        <v>0</v>
      </c>
      <c r="OD125" s="5">
        <v>0</v>
      </c>
      <c r="OE125" s="5">
        <v>0</v>
      </c>
      <c r="OF125" s="5">
        <v>0</v>
      </c>
      <c r="OG125" s="5">
        <v>0</v>
      </c>
      <c r="OH125" s="5">
        <v>0</v>
      </c>
      <c r="OI125" s="5">
        <v>0</v>
      </c>
      <c r="OJ125" s="5">
        <v>0</v>
      </c>
      <c r="OK125" s="5" t="s">
        <v>220</v>
      </c>
      <c r="OL125" s="5" t="s">
        <v>220</v>
      </c>
      <c r="OM125" s="5" t="s">
        <v>220</v>
      </c>
      <c r="ON125" s="5" t="s">
        <v>220</v>
      </c>
      <c r="OO125" s="5" t="s">
        <v>220</v>
      </c>
      <c r="OP125" s="5" t="s">
        <v>220</v>
      </c>
      <c r="OQ125" s="5" t="s">
        <v>220</v>
      </c>
      <c r="OR125" s="5" t="s">
        <v>220</v>
      </c>
      <c r="OS125" s="5" t="s">
        <v>220</v>
      </c>
      <c r="OT125" s="5" t="s">
        <v>220</v>
      </c>
      <c r="OU125" s="5" t="s">
        <v>220</v>
      </c>
      <c r="OV125" s="5" t="s">
        <v>220</v>
      </c>
      <c r="OW125" s="5" t="s">
        <v>220</v>
      </c>
      <c r="OX125" s="5" t="s">
        <v>220</v>
      </c>
      <c r="OY125" s="5" t="s">
        <v>220</v>
      </c>
      <c r="OZ125" s="5" t="s">
        <v>220</v>
      </c>
      <c r="PA125" s="5" t="s">
        <v>220</v>
      </c>
      <c r="PB125" s="5" t="s">
        <v>220</v>
      </c>
      <c r="PC125" s="5">
        <v>15223</v>
      </c>
      <c r="PD125" s="5">
        <v>18304</v>
      </c>
      <c r="PE125" s="5">
        <v>14470</v>
      </c>
      <c r="PF125" s="5">
        <v>13984</v>
      </c>
      <c r="PG125" s="5">
        <v>12456</v>
      </c>
      <c r="PH125" s="5">
        <v>12498</v>
      </c>
      <c r="PI125" s="5">
        <v>13243</v>
      </c>
      <c r="PJ125" s="5">
        <v>12213</v>
      </c>
      <c r="PK125" s="5">
        <v>12868</v>
      </c>
      <c r="PL125" s="5">
        <v>11271</v>
      </c>
      <c r="PM125" s="5">
        <v>11055</v>
      </c>
      <c r="PN125" s="5">
        <v>11179</v>
      </c>
      <c r="PO125" s="5">
        <v>10923</v>
      </c>
      <c r="PP125" s="5">
        <v>11168</v>
      </c>
      <c r="PQ125" s="5">
        <v>10987</v>
      </c>
      <c r="PR125" s="5">
        <v>11695</v>
      </c>
      <c r="PS125" s="5">
        <v>9130</v>
      </c>
      <c r="PT125" s="5">
        <v>10207</v>
      </c>
      <c r="PU125" s="5">
        <v>11522</v>
      </c>
      <c r="PV125" s="5">
        <v>10974</v>
      </c>
      <c r="PW125" s="5">
        <v>9954</v>
      </c>
      <c r="PX125" s="5">
        <v>9225</v>
      </c>
      <c r="PY125" s="5">
        <v>8785</v>
      </c>
      <c r="PZ125" s="5">
        <v>8765</v>
      </c>
      <c r="QA125" s="5">
        <v>8822</v>
      </c>
      <c r="QB125" s="5">
        <v>8031</v>
      </c>
      <c r="QC125" s="5">
        <v>7913</v>
      </c>
      <c r="QD125" s="5">
        <v>7716</v>
      </c>
      <c r="QE125" s="5">
        <v>7639</v>
      </c>
      <c r="QF125" s="5">
        <v>7263</v>
      </c>
      <c r="QG125" s="5">
        <v>6613</v>
      </c>
      <c r="QH125" s="5">
        <v>6028</v>
      </c>
      <c r="QI125" s="5">
        <v>12990</v>
      </c>
      <c r="QJ125" s="5">
        <v>11753</v>
      </c>
      <c r="QK125" s="5">
        <v>11776</v>
      </c>
      <c r="QL125" s="5">
        <v>11112</v>
      </c>
      <c r="QM125" s="5">
        <v>12495</v>
      </c>
      <c r="QN125" s="5">
        <v>12338</v>
      </c>
      <c r="QO125" s="5">
        <v>12482</v>
      </c>
      <c r="QP125" s="5">
        <v>9975</v>
      </c>
      <c r="QQ125" s="5">
        <v>11153</v>
      </c>
      <c r="QR125" s="5">
        <v>9992</v>
      </c>
      <c r="QS125" s="5">
        <v>8353</v>
      </c>
      <c r="QT125" s="5">
        <v>8626</v>
      </c>
      <c r="QU125" s="5">
        <v>9828</v>
      </c>
      <c r="QV125" s="5">
        <v>8268</v>
      </c>
      <c r="QW125" s="5">
        <v>7737</v>
      </c>
      <c r="QX125" s="5">
        <v>7373</v>
      </c>
      <c r="QY125" s="5">
        <v>7737</v>
      </c>
      <c r="QZ125" s="5">
        <v>9759</v>
      </c>
      <c r="RA125" s="5">
        <v>10079</v>
      </c>
      <c r="RB125" s="5">
        <v>10021</v>
      </c>
      <c r="RC125" s="5">
        <v>10779</v>
      </c>
      <c r="RD125" s="5">
        <v>9894</v>
      </c>
      <c r="RE125" s="5">
        <v>9428</v>
      </c>
      <c r="RF125" s="5">
        <v>9038</v>
      </c>
      <c r="RG125" s="5">
        <v>10146</v>
      </c>
      <c r="RH125" s="5">
        <v>9558</v>
      </c>
      <c r="RI125" s="5">
        <v>8761</v>
      </c>
      <c r="RJ125" s="5">
        <v>8718</v>
      </c>
      <c r="RK125" s="5">
        <v>9961</v>
      </c>
      <c r="RL125" s="5">
        <v>8752</v>
      </c>
      <c r="RM125" s="5">
        <v>9569</v>
      </c>
      <c r="RN125" s="5">
        <v>10415</v>
      </c>
      <c r="RO125" s="5">
        <v>10560</v>
      </c>
      <c r="RP125" s="5">
        <v>9637</v>
      </c>
      <c r="RQ125" s="5">
        <v>9663</v>
      </c>
      <c r="RR125" s="5">
        <v>9336</v>
      </c>
      <c r="RS125" s="5">
        <v>9835</v>
      </c>
      <c r="RT125" s="5">
        <v>10384</v>
      </c>
      <c r="RU125" s="5">
        <v>10015</v>
      </c>
      <c r="RV125" s="5">
        <v>9292</v>
      </c>
      <c r="RW125" s="5">
        <v>9583</v>
      </c>
      <c r="RX125" s="5">
        <v>10190</v>
      </c>
      <c r="RY125" s="5">
        <v>11062</v>
      </c>
      <c r="RZ125" s="5">
        <v>10860</v>
      </c>
      <c r="SA125" s="5">
        <v>10697</v>
      </c>
      <c r="SB125" s="5">
        <v>12058</v>
      </c>
      <c r="SC125" s="5">
        <v>9143</v>
      </c>
      <c r="SD125" s="5">
        <v>9993</v>
      </c>
      <c r="SE125" s="5">
        <v>10340</v>
      </c>
      <c r="SF125" s="5">
        <v>9513</v>
      </c>
      <c r="SG125" s="5">
        <v>7527</v>
      </c>
      <c r="SH125" s="5">
        <v>6924</v>
      </c>
      <c r="SI125" s="5">
        <v>6726</v>
      </c>
      <c r="SJ125" s="5">
        <v>5815</v>
      </c>
      <c r="SK125" s="5">
        <v>6734</v>
      </c>
      <c r="SL125" s="5">
        <v>6569</v>
      </c>
      <c r="SM125" s="5">
        <v>6286</v>
      </c>
      <c r="SN125" s="5">
        <v>6535</v>
      </c>
      <c r="SO125" s="5">
        <v>6571</v>
      </c>
      <c r="SP125" s="5">
        <v>6582</v>
      </c>
      <c r="SQ125" s="5">
        <v>6704</v>
      </c>
      <c r="SR125" s="5">
        <v>6131</v>
      </c>
      <c r="SS125" s="5">
        <v>5901</v>
      </c>
      <c r="ST125" s="5">
        <v>5576</v>
      </c>
      <c r="SU125" s="5">
        <v>11876</v>
      </c>
      <c r="SV125" s="5">
        <v>11544</v>
      </c>
      <c r="SW125" s="5">
        <v>12252</v>
      </c>
      <c r="SX125" s="5">
        <v>12318</v>
      </c>
      <c r="SY125" s="5">
        <v>11158</v>
      </c>
      <c r="SZ125" s="5">
        <v>11134</v>
      </c>
      <c r="TA125" s="5">
        <v>10571</v>
      </c>
      <c r="TB125" s="5">
        <v>12386</v>
      </c>
      <c r="TC125" s="5">
        <v>10662</v>
      </c>
      <c r="TD125" s="5">
        <v>10970</v>
      </c>
      <c r="TE125" s="5">
        <v>9719</v>
      </c>
      <c r="TF125" s="5">
        <v>9098</v>
      </c>
      <c r="TG125" s="5">
        <v>7761</v>
      </c>
      <c r="TH125" s="5">
        <v>7856</v>
      </c>
      <c r="TI125" s="5">
        <v>7426</v>
      </c>
      <c r="TJ125" s="5">
        <v>7643</v>
      </c>
      <c r="TK125" s="5">
        <v>7843</v>
      </c>
      <c r="TL125" s="5">
        <v>5103</v>
      </c>
      <c r="TM125" s="5">
        <v>7505</v>
      </c>
      <c r="TN125" s="5">
        <v>8614</v>
      </c>
      <c r="TO125" s="5">
        <v>7094</v>
      </c>
      <c r="TP125" s="5">
        <v>8904</v>
      </c>
      <c r="TQ125" s="5">
        <v>8959</v>
      </c>
      <c r="TR125" s="5">
        <v>8971</v>
      </c>
      <c r="TS125" s="5">
        <v>8203</v>
      </c>
      <c r="TT125" s="5">
        <v>7285</v>
      </c>
      <c r="TU125" s="5">
        <v>7030</v>
      </c>
      <c r="TV125" s="5">
        <v>5347</v>
      </c>
      <c r="TW125" s="5">
        <v>4922</v>
      </c>
      <c r="TX125" s="5">
        <v>4236</v>
      </c>
      <c r="TY125" s="5">
        <v>4310</v>
      </c>
      <c r="TZ125" s="5">
        <v>4193</v>
      </c>
      <c r="UA125" s="5">
        <v>4</v>
      </c>
      <c r="UB125" s="5">
        <v>3</v>
      </c>
      <c r="UC125" s="5">
        <v>53</v>
      </c>
      <c r="UD125" s="5">
        <v>55</v>
      </c>
      <c r="UE125" s="5">
        <v>72</v>
      </c>
      <c r="UF125" s="5">
        <v>80</v>
      </c>
      <c r="UG125" s="5">
        <v>82</v>
      </c>
      <c r="UH125" s="5">
        <v>71</v>
      </c>
      <c r="UI125" s="5">
        <v>78</v>
      </c>
      <c r="UJ125" s="5">
        <v>161</v>
      </c>
      <c r="UK125" s="5">
        <v>191</v>
      </c>
      <c r="UL125" s="5">
        <v>262</v>
      </c>
      <c r="UM125" s="5">
        <v>270</v>
      </c>
      <c r="UN125" s="5">
        <v>849</v>
      </c>
      <c r="UO125" s="5">
        <v>344</v>
      </c>
      <c r="UP125" s="5">
        <v>271</v>
      </c>
      <c r="UQ125" s="5">
        <v>288</v>
      </c>
      <c r="UR125" s="5">
        <v>266</v>
      </c>
      <c r="US125" s="5">
        <v>309</v>
      </c>
      <c r="UT125" s="5">
        <v>304</v>
      </c>
      <c r="UU125" s="5">
        <v>286</v>
      </c>
      <c r="UV125" s="5">
        <v>314</v>
      </c>
      <c r="UW125" s="5">
        <v>274</v>
      </c>
      <c r="UX125" s="5">
        <v>232</v>
      </c>
      <c r="UY125" s="5">
        <v>376</v>
      </c>
      <c r="UZ125" s="5">
        <v>361</v>
      </c>
      <c r="VA125" s="5">
        <v>386</v>
      </c>
      <c r="VB125" s="5">
        <v>392</v>
      </c>
      <c r="VC125" s="5">
        <v>378</v>
      </c>
      <c r="VD125" s="5">
        <v>341</v>
      </c>
      <c r="VE125" s="5">
        <v>386</v>
      </c>
      <c r="VF125" s="5">
        <v>268</v>
      </c>
      <c r="VG125" s="5">
        <v>44184</v>
      </c>
      <c r="VH125" s="5">
        <v>44338</v>
      </c>
      <c r="VI125" s="5">
        <v>43913</v>
      </c>
      <c r="VJ125" s="5">
        <v>41061</v>
      </c>
      <c r="VK125" s="5">
        <v>44687</v>
      </c>
      <c r="VL125" s="5">
        <v>41593</v>
      </c>
      <c r="VM125" s="5">
        <v>41495</v>
      </c>
      <c r="VN125" s="5">
        <v>37265</v>
      </c>
      <c r="VO125" s="5">
        <v>37107</v>
      </c>
      <c r="VP125" s="5">
        <v>37847</v>
      </c>
      <c r="VQ125" s="5">
        <v>30267</v>
      </c>
      <c r="VR125" s="5">
        <v>27205</v>
      </c>
      <c r="VS125" s="5">
        <v>29728</v>
      </c>
      <c r="VT125" s="5">
        <v>29776</v>
      </c>
      <c r="VU125" s="5">
        <v>28149</v>
      </c>
      <c r="VV125" s="5">
        <v>25010</v>
      </c>
      <c r="VW125" s="5">
        <v>22888</v>
      </c>
      <c r="VX125" s="5">
        <v>20489</v>
      </c>
      <c r="VY125" s="5">
        <v>19710</v>
      </c>
      <c r="VZ125" s="5">
        <v>17702</v>
      </c>
      <c r="WA125" s="5">
        <v>14499</v>
      </c>
      <c r="WB125" s="5">
        <v>17780</v>
      </c>
      <c r="WC125" s="5">
        <v>15070</v>
      </c>
      <c r="WD125" s="5">
        <v>18465</v>
      </c>
      <c r="WE125" s="5">
        <v>21486</v>
      </c>
      <c r="WF125" s="5">
        <v>22733</v>
      </c>
      <c r="WG125" s="5">
        <v>23046</v>
      </c>
      <c r="WH125" s="5">
        <v>18943</v>
      </c>
      <c r="WI125" s="5">
        <v>19261</v>
      </c>
      <c r="WJ125" s="5">
        <v>16943</v>
      </c>
      <c r="WK125" s="5">
        <v>15981</v>
      </c>
      <c r="WL125" s="5">
        <v>15483</v>
      </c>
      <c r="WM125" s="5">
        <v>50</v>
      </c>
      <c r="WN125" s="5">
        <v>107</v>
      </c>
      <c r="WO125" s="5">
        <v>152</v>
      </c>
      <c r="WP125" s="5">
        <v>306</v>
      </c>
      <c r="WQ125" s="5">
        <v>224</v>
      </c>
      <c r="WR125" s="5">
        <v>201</v>
      </c>
      <c r="WS125" s="5">
        <v>108</v>
      </c>
      <c r="WT125" s="5">
        <v>55</v>
      </c>
      <c r="WU125" s="5">
        <v>112</v>
      </c>
      <c r="WV125" s="5">
        <v>121</v>
      </c>
      <c r="WW125" s="5">
        <v>75</v>
      </c>
      <c r="WX125" s="5">
        <v>77</v>
      </c>
      <c r="WY125" s="5">
        <v>25</v>
      </c>
      <c r="WZ125" s="5">
        <v>19</v>
      </c>
      <c r="XA125" s="5">
        <v>38</v>
      </c>
      <c r="XB125" s="5">
        <v>14</v>
      </c>
      <c r="XC125" s="5">
        <v>88</v>
      </c>
      <c r="XD125" s="5">
        <v>9</v>
      </c>
      <c r="XE125" s="5">
        <v>7</v>
      </c>
      <c r="XF125" s="5">
        <v>622</v>
      </c>
      <c r="XG125" s="5">
        <v>634</v>
      </c>
      <c r="XH125" s="5">
        <v>898</v>
      </c>
      <c r="XI125" s="5">
        <v>559</v>
      </c>
      <c r="XJ125" s="5">
        <v>478</v>
      </c>
      <c r="XK125" s="5">
        <v>577</v>
      </c>
      <c r="XL125" s="5">
        <v>386</v>
      </c>
      <c r="XM125" s="5">
        <v>457</v>
      </c>
      <c r="XN125" s="5">
        <v>322</v>
      </c>
      <c r="XO125" s="5">
        <v>318</v>
      </c>
      <c r="XP125" s="5">
        <v>252</v>
      </c>
      <c r="XQ125" s="5">
        <v>250</v>
      </c>
      <c r="XR125" s="5">
        <v>367</v>
      </c>
      <c r="XS125" s="2">
        <v>13780</v>
      </c>
      <c r="XT125" s="3" t="s">
        <v>222</v>
      </c>
      <c r="XU125" s="3" t="s">
        <v>222</v>
      </c>
      <c r="XV125" s="3" t="s">
        <v>222</v>
      </c>
      <c r="XW125" s="3" t="s">
        <v>221</v>
      </c>
      <c r="XX125" s="3" t="s">
        <v>222</v>
      </c>
      <c r="XY125" s="3" t="s">
        <v>222</v>
      </c>
      <c r="XZ125" s="3" t="s">
        <v>286</v>
      </c>
    </row>
    <row r="126" spans="1:650" x14ac:dyDescent="0.3">
      <c r="A126" s="1" t="s">
        <v>124</v>
      </c>
      <c r="B126" s="2">
        <v>4057053</v>
      </c>
      <c r="C126" s="5">
        <v>75</v>
      </c>
      <c r="D126" s="5">
        <v>44</v>
      </c>
      <c r="E126" s="5">
        <v>231</v>
      </c>
      <c r="F126" s="5">
        <v>669</v>
      </c>
      <c r="G126" s="5">
        <v>1172</v>
      </c>
      <c r="H126" s="5">
        <v>2757</v>
      </c>
      <c r="I126" s="5">
        <v>1669</v>
      </c>
      <c r="J126" s="5">
        <v>1370</v>
      </c>
      <c r="K126" s="5">
        <v>195</v>
      </c>
      <c r="L126" s="5">
        <v>638</v>
      </c>
      <c r="M126" s="5">
        <v>81</v>
      </c>
      <c r="N126" s="5">
        <v>10</v>
      </c>
      <c r="O126" s="5">
        <v>28</v>
      </c>
      <c r="P126" s="5">
        <v>223</v>
      </c>
      <c r="Q126" s="5">
        <v>36</v>
      </c>
      <c r="R126" s="5">
        <v>48</v>
      </c>
      <c r="S126" s="5">
        <v>33</v>
      </c>
      <c r="T126" s="5">
        <v>765</v>
      </c>
      <c r="U126" s="5">
        <v>2</v>
      </c>
      <c r="V126" s="5">
        <v>0</v>
      </c>
      <c r="W126" s="5">
        <v>0</v>
      </c>
      <c r="X126" s="5">
        <v>194</v>
      </c>
      <c r="Y126" s="5">
        <v>0</v>
      </c>
      <c r="Z126" s="5">
        <v>0</v>
      </c>
      <c r="AA126" s="5">
        <v>224</v>
      </c>
      <c r="AB126" s="5">
        <v>0</v>
      </c>
      <c r="AC126" s="5">
        <v>0</v>
      </c>
      <c r="AD126" s="5">
        <v>0</v>
      </c>
      <c r="AE126" s="5">
        <v>46</v>
      </c>
      <c r="AF126" s="5">
        <v>2</v>
      </c>
      <c r="AG126" s="5">
        <v>0</v>
      </c>
      <c r="AH126" s="5">
        <v>0</v>
      </c>
      <c r="AI126" s="5">
        <v>33226</v>
      </c>
      <c r="AJ126" s="5">
        <v>35767</v>
      </c>
      <c r="AK126" s="5">
        <v>18269</v>
      </c>
      <c r="AL126" s="5">
        <v>32596</v>
      </c>
      <c r="AM126" s="5">
        <v>281697</v>
      </c>
      <c r="AN126" s="5">
        <v>605656</v>
      </c>
      <c r="AO126" s="5">
        <v>82179</v>
      </c>
      <c r="AP126" s="5">
        <v>94719</v>
      </c>
      <c r="AQ126" s="5">
        <v>6858</v>
      </c>
      <c r="AR126" s="5">
        <v>178791</v>
      </c>
      <c r="AS126" s="5">
        <v>8072</v>
      </c>
      <c r="AT126" s="5">
        <v>8881</v>
      </c>
      <c r="AU126" s="5">
        <v>9451</v>
      </c>
      <c r="AV126" s="5">
        <v>8421</v>
      </c>
      <c r="AW126" s="5">
        <v>7713</v>
      </c>
      <c r="AX126" s="5">
        <v>5744</v>
      </c>
      <c r="AY126" s="5">
        <v>9056</v>
      </c>
      <c r="AZ126" s="5">
        <v>2596</v>
      </c>
      <c r="BA126" s="5">
        <v>481</v>
      </c>
      <c r="BB126" s="5">
        <v>1689</v>
      </c>
      <c r="BC126" s="5">
        <v>1631</v>
      </c>
      <c r="BD126" s="5">
        <v>1045</v>
      </c>
      <c r="BE126" s="5">
        <v>5375</v>
      </c>
      <c r="BF126" s="5">
        <v>924</v>
      </c>
      <c r="BG126" s="5">
        <v>559</v>
      </c>
      <c r="BH126" s="5">
        <v>1062</v>
      </c>
      <c r="BI126" s="5">
        <v>2237</v>
      </c>
      <c r="BJ126" s="5">
        <v>5439</v>
      </c>
      <c r="BK126" s="5">
        <v>7815</v>
      </c>
      <c r="BL126" s="5">
        <v>820</v>
      </c>
      <c r="BM126" s="5">
        <v>1494</v>
      </c>
      <c r="BN126" s="5">
        <v>1026</v>
      </c>
      <c r="BO126" s="5">
        <v>65012</v>
      </c>
      <c r="BP126" s="5">
        <v>70850</v>
      </c>
      <c r="BQ126" s="5">
        <v>98010</v>
      </c>
      <c r="BR126" s="5">
        <v>40319</v>
      </c>
      <c r="BS126" s="5">
        <v>96006</v>
      </c>
      <c r="BT126" s="5">
        <v>40734</v>
      </c>
      <c r="BU126" s="5">
        <v>29483</v>
      </c>
      <c r="BV126" s="5">
        <v>40304</v>
      </c>
      <c r="BW126" s="5">
        <v>36316</v>
      </c>
      <c r="BX126" s="5">
        <v>35406</v>
      </c>
      <c r="BY126" s="5">
        <v>14947</v>
      </c>
      <c r="BZ126" s="5">
        <v>14899</v>
      </c>
      <c r="CA126" s="5">
        <v>9082</v>
      </c>
      <c r="CB126" s="5">
        <v>29774</v>
      </c>
      <c r="CC126" s="5">
        <v>11201</v>
      </c>
      <c r="CD126" s="5">
        <v>9456</v>
      </c>
      <c r="CE126" s="5">
        <v>9491</v>
      </c>
      <c r="CF126" s="5">
        <v>8710</v>
      </c>
      <c r="CG126" s="5">
        <v>1220</v>
      </c>
      <c r="CH126" s="5">
        <v>1236</v>
      </c>
      <c r="CI126" s="5">
        <v>525</v>
      </c>
      <c r="CJ126" s="5">
        <v>1127</v>
      </c>
      <c r="CK126" s="5">
        <v>969</v>
      </c>
      <c r="CL126" s="5">
        <v>1975</v>
      </c>
      <c r="CM126" s="5">
        <v>1256</v>
      </c>
      <c r="CN126" s="5">
        <v>1134</v>
      </c>
      <c r="CO126" s="5">
        <v>1709</v>
      </c>
      <c r="CP126" s="5">
        <v>2021</v>
      </c>
      <c r="CQ126" s="5">
        <v>2195</v>
      </c>
      <c r="CR126" s="5">
        <v>2559</v>
      </c>
      <c r="CS126" s="5">
        <v>2625</v>
      </c>
      <c r="CT126" s="5">
        <v>987</v>
      </c>
      <c r="CU126" s="5">
        <v>122357</v>
      </c>
      <c r="CV126" s="5">
        <v>82648</v>
      </c>
      <c r="CW126" s="5">
        <v>133187</v>
      </c>
      <c r="CX126" s="5">
        <v>89122</v>
      </c>
      <c r="CY126" s="5">
        <v>100394</v>
      </c>
      <c r="CZ126" s="5">
        <v>84915</v>
      </c>
      <c r="DA126" s="5">
        <v>73778</v>
      </c>
      <c r="DB126" s="5">
        <v>53182</v>
      </c>
      <c r="DC126" s="5">
        <v>48774</v>
      </c>
      <c r="DD126" s="5">
        <v>44263</v>
      </c>
      <c r="DE126" s="5">
        <v>41393</v>
      </c>
      <c r="DF126" s="5">
        <v>49172</v>
      </c>
      <c r="DG126" s="5">
        <v>45708</v>
      </c>
      <c r="DH126" s="5">
        <v>58458</v>
      </c>
      <c r="DI126" s="5">
        <v>36420</v>
      </c>
      <c r="DJ126" s="5">
        <v>45073</v>
      </c>
      <c r="DK126" s="5">
        <v>43301</v>
      </c>
      <c r="DL126" s="5">
        <v>43086</v>
      </c>
      <c r="DM126" s="5">
        <v>5622</v>
      </c>
      <c r="DN126" s="5">
        <v>4825</v>
      </c>
      <c r="DO126" s="5">
        <v>4583</v>
      </c>
      <c r="DP126" s="5">
        <v>7430</v>
      </c>
      <c r="DQ126" s="5">
        <v>6547</v>
      </c>
      <c r="DR126" s="5">
        <v>6953</v>
      </c>
      <c r="DS126" s="5">
        <v>4628</v>
      </c>
      <c r="DT126" s="5">
        <v>7194</v>
      </c>
      <c r="DU126" s="5">
        <v>4711</v>
      </c>
      <c r="DV126" s="5">
        <v>6242</v>
      </c>
      <c r="DW126" s="5">
        <v>5195</v>
      </c>
      <c r="DX126" s="5">
        <v>4978</v>
      </c>
      <c r="DY126" s="5">
        <v>4333</v>
      </c>
      <c r="DZ126" s="5">
        <v>3680</v>
      </c>
      <c r="EA126" s="5">
        <v>12234</v>
      </c>
      <c r="EB126" s="5">
        <v>12212</v>
      </c>
      <c r="EC126" s="5">
        <v>12832</v>
      </c>
      <c r="ED126" s="5">
        <v>16680</v>
      </c>
      <c r="EE126" s="5">
        <v>10692</v>
      </c>
      <c r="EF126" s="5">
        <v>10734</v>
      </c>
      <c r="EG126" s="5">
        <v>12928</v>
      </c>
      <c r="EH126" s="5">
        <v>7309</v>
      </c>
      <c r="EI126" s="5">
        <v>7293</v>
      </c>
      <c r="EJ126" s="5">
        <v>6421</v>
      </c>
      <c r="EK126" s="5">
        <v>7177</v>
      </c>
      <c r="EL126" s="5">
        <v>6282</v>
      </c>
      <c r="EM126" s="5">
        <v>5493</v>
      </c>
      <c r="EN126" s="5">
        <v>5877</v>
      </c>
      <c r="EO126" s="5">
        <v>2378</v>
      </c>
      <c r="EP126" s="5">
        <v>2697</v>
      </c>
      <c r="EQ126" s="5">
        <v>290</v>
      </c>
      <c r="ER126" s="5">
        <v>6959</v>
      </c>
      <c r="ES126" s="5">
        <v>250</v>
      </c>
      <c r="ET126" s="5">
        <v>33</v>
      </c>
      <c r="EU126" s="5">
        <v>323</v>
      </c>
      <c r="EV126" s="5">
        <v>382</v>
      </c>
      <c r="EW126" s="5">
        <v>130</v>
      </c>
      <c r="EX126" s="5">
        <v>522</v>
      </c>
      <c r="EY126" s="5">
        <v>752</v>
      </c>
      <c r="EZ126" s="5">
        <v>528</v>
      </c>
      <c r="FA126" s="5">
        <v>946</v>
      </c>
      <c r="FB126" s="5">
        <v>1162</v>
      </c>
      <c r="FC126" s="5">
        <v>1030</v>
      </c>
      <c r="FD126" s="5">
        <v>806</v>
      </c>
      <c r="FE126" s="5">
        <v>1405</v>
      </c>
      <c r="FF126" s="5">
        <v>731</v>
      </c>
      <c r="FG126" s="5">
        <v>0</v>
      </c>
      <c r="FH126" s="5">
        <v>0</v>
      </c>
      <c r="FI126" s="5">
        <v>0</v>
      </c>
      <c r="FJ126" s="5">
        <v>0</v>
      </c>
      <c r="FK126" s="5">
        <v>0</v>
      </c>
      <c r="FL126" s="5">
        <v>0</v>
      </c>
      <c r="FM126" s="5">
        <v>0</v>
      </c>
      <c r="FN126" s="5">
        <v>0</v>
      </c>
      <c r="FO126" s="5">
        <v>0</v>
      </c>
      <c r="FP126" s="5">
        <v>0</v>
      </c>
      <c r="FQ126" s="5">
        <v>0</v>
      </c>
      <c r="FR126" s="5">
        <v>0</v>
      </c>
      <c r="FS126" s="5">
        <v>0</v>
      </c>
      <c r="FT126" s="5">
        <v>0</v>
      </c>
      <c r="FU126" s="5" t="s">
        <v>220</v>
      </c>
      <c r="FV126" s="5" t="s">
        <v>220</v>
      </c>
      <c r="FW126" s="5" t="s">
        <v>220</v>
      </c>
      <c r="FX126" s="5" t="s">
        <v>220</v>
      </c>
      <c r="FY126" s="5" t="s">
        <v>220</v>
      </c>
      <c r="FZ126" s="5" t="s">
        <v>220</v>
      </c>
      <c r="GA126" s="5" t="s">
        <v>220</v>
      </c>
      <c r="GB126" s="5" t="s">
        <v>220</v>
      </c>
      <c r="GC126" s="5" t="s">
        <v>220</v>
      </c>
      <c r="GD126" s="5" t="s">
        <v>220</v>
      </c>
      <c r="GE126" s="5" t="s">
        <v>220</v>
      </c>
      <c r="GF126" s="5" t="s">
        <v>220</v>
      </c>
      <c r="GG126" s="5" t="s">
        <v>220</v>
      </c>
      <c r="GH126" s="5" t="s">
        <v>220</v>
      </c>
      <c r="GI126" s="5" t="s">
        <v>220</v>
      </c>
      <c r="GJ126" s="5" t="s">
        <v>220</v>
      </c>
      <c r="GK126" s="5" t="s">
        <v>220</v>
      </c>
      <c r="GL126" s="5" t="s">
        <v>220</v>
      </c>
      <c r="GM126" s="5">
        <v>232904</v>
      </c>
      <c r="GN126" s="5">
        <v>201521</v>
      </c>
      <c r="GO126" s="5">
        <v>262586</v>
      </c>
      <c r="GP126" s="5">
        <v>180304</v>
      </c>
      <c r="GQ126" s="5">
        <v>490620</v>
      </c>
      <c r="GR126" s="5">
        <v>744796</v>
      </c>
      <c r="GS126" s="5">
        <v>200037</v>
      </c>
      <c r="GT126" s="5">
        <v>196884</v>
      </c>
      <c r="GU126" s="5">
        <v>99436</v>
      </c>
      <c r="GV126" s="5">
        <v>265519</v>
      </c>
      <c r="GW126" s="5">
        <v>71669</v>
      </c>
      <c r="GX126" s="5">
        <v>79244</v>
      </c>
      <c r="GY126" s="5">
        <v>69762</v>
      </c>
      <c r="GZ126" s="5">
        <v>102754</v>
      </c>
      <c r="HA126" s="5">
        <v>57747</v>
      </c>
      <c r="HB126" s="5">
        <v>63018</v>
      </c>
      <c r="HC126" s="5">
        <v>62170</v>
      </c>
      <c r="HD126" s="5">
        <v>62116</v>
      </c>
      <c r="HE126" s="5">
        <v>7575</v>
      </c>
      <c r="HF126" s="5">
        <v>7783</v>
      </c>
      <c r="HG126" s="5">
        <v>7063</v>
      </c>
      <c r="HH126" s="5">
        <v>10178</v>
      </c>
      <c r="HI126" s="5">
        <v>13020</v>
      </c>
      <c r="HJ126" s="5">
        <v>10373</v>
      </c>
      <c r="HK126" s="5">
        <v>7419</v>
      </c>
      <c r="HL126" s="5">
        <v>9918</v>
      </c>
      <c r="HM126" s="5">
        <v>9603</v>
      </c>
      <c r="HN126" s="5">
        <v>14865</v>
      </c>
      <c r="HO126" s="5">
        <v>16282</v>
      </c>
      <c r="HP126" s="5">
        <v>9165</v>
      </c>
      <c r="HQ126" s="5">
        <v>9856</v>
      </c>
      <c r="HR126" s="5">
        <v>6423</v>
      </c>
      <c r="HS126" s="5">
        <v>264094</v>
      </c>
      <c r="HT126" s="5">
        <v>241768</v>
      </c>
      <c r="HU126" s="5">
        <v>279966</v>
      </c>
      <c r="HV126" s="5">
        <v>306716</v>
      </c>
      <c r="HW126" s="5">
        <v>365540</v>
      </c>
      <c r="HX126" s="5">
        <v>416006</v>
      </c>
      <c r="HY126" s="5">
        <v>402911</v>
      </c>
      <c r="HZ126" s="5">
        <v>309269</v>
      </c>
      <c r="IA126" s="5">
        <v>347076</v>
      </c>
      <c r="IB126" s="5">
        <v>386556</v>
      </c>
      <c r="IC126" s="5">
        <v>376519</v>
      </c>
      <c r="ID126" s="5">
        <v>539199</v>
      </c>
      <c r="IE126" s="5">
        <v>448924</v>
      </c>
      <c r="IF126" s="5">
        <v>375773</v>
      </c>
      <c r="IG126" s="5">
        <v>351312</v>
      </c>
      <c r="IH126" s="5">
        <v>341953</v>
      </c>
      <c r="II126" s="5">
        <v>338940</v>
      </c>
      <c r="IJ126" s="5">
        <v>66328</v>
      </c>
      <c r="IK126" s="5">
        <v>22512</v>
      </c>
      <c r="IL126" s="5">
        <v>21193</v>
      </c>
      <c r="IM126" s="5">
        <v>19588</v>
      </c>
      <c r="IN126" s="5">
        <v>19487</v>
      </c>
      <c r="IO126" s="5">
        <v>16898</v>
      </c>
      <c r="IP126" s="5">
        <v>16356</v>
      </c>
      <c r="IQ126" s="5">
        <v>16698</v>
      </c>
      <c r="IR126" s="5">
        <v>16509</v>
      </c>
      <c r="IS126" s="5">
        <v>15984</v>
      </c>
      <c r="IT126" s="5">
        <v>14832</v>
      </c>
      <c r="IU126" s="5">
        <v>15379</v>
      </c>
      <c r="IV126" s="5">
        <v>13317</v>
      </c>
      <c r="IW126" s="5">
        <v>13772</v>
      </c>
      <c r="IX126" s="5">
        <v>14029</v>
      </c>
      <c r="IY126" s="5">
        <v>19013</v>
      </c>
      <c r="IZ126" s="5">
        <v>18634</v>
      </c>
      <c r="JA126" s="5">
        <v>21811</v>
      </c>
      <c r="JB126" s="5">
        <v>19848</v>
      </c>
      <c r="JC126" s="5">
        <v>17719</v>
      </c>
      <c r="JD126" s="5">
        <v>15983</v>
      </c>
      <c r="JE126" s="5">
        <v>12324</v>
      </c>
      <c r="JF126" s="5">
        <v>10532</v>
      </c>
      <c r="JG126" s="5">
        <v>11867</v>
      </c>
      <c r="JH126" s="5">
        <v>7466</v>
      </c>
      <c r="JI126" s="5">
        <v>11458</v>
      </c>
      <c r="JJ126" s="5">
        <v>7597</v>
      </c>
      <c r="JK126" s="5">
        <v>9182</v>
      </c>
      <c r="JL126" s="5">
        <v>9942</v>
      </c>
      <c r="JM126" s="5">
        <v>7628</v>
      </c>
      <c r="JN126" s="5">
        <v>7131</v>
      </c>
      <c r="JO126" s="5">
        <v>7969</v>
      </c>
      <c r="JP126" s="5">
        <v>3432</v>
      </c>
      <c r="JQ126" s="5">
        <v>2555</v>
      </c>
      <c r="JR126" s="5">
        <v>2265</v>
      </c>
      <c r="JS126" s="5">
        <v>1785</v>
      </c>
      <c r="JT126" s="5">
        <v>2326</v>
      </c>
      <c r="JU126" s="5">
        <v>2229</v>
      </c>
      <c r="JV126" s="5">
        <v>2348</v>
      </c>
      <c r="JW126" s="5">
        <v>2013</v>
      </c>
      <c r="JX126" s="5">
        <v>2365</v>
      </c>
      <c r="JY126" s="5">
        <v>2346</v>
      </c>
      <c r="JZ126" s="5">
        <v>2048</v>
      </c>
      <c r="KA126" s="5">
        <v>2186</v>
      </c>
      <c r="KB126" s="5">
        <v>1773</v>
      </c>
      <c r="KC126" s="5">
        <v>2081</v>
      </c>
      <c r="KD126" s="5">
        <v>1784</v>
      </c>
      <c r="KE126" s="5">
        <v>31510</v>
      </c>
      <c r="KF126" s="5">
        <v>37545</v>
      </c>
      <c r="KG126" s="5">
        <v>37757</v>
      </c>
      <c r="KH126" s="5">
        <v>23052</v>
      </c>
      <c r="KI126" s="5">
        <v>20321</v>
      </c>
      <c r="KJ126" s="5">
        <v>20521</v>
      </c>
      <c r="KK126" s="5">
        <v>21702</v>
      </c>
      <c r="KL126" s="5">
        <v>22101</v>
      </c>
      <c r="KM126" s="5">
        <v>21795</v>
      </c>
      <c r="KN126" s="5">
        <v>23711</v>
      </c>
      <c r="KO126" s="5">
        <v>21129</v>
      </c>
      <c r="KP126" s="5">
        <v>20744</v>
      </c>
      <c r="KQ126" s="5">
        <v>20289</v>
      </c>
      <c r="KR126" s="5">
        <v>17865</v>
      </c>
      <c r="KS126" s="5">
        <v>21115</v>
      </c>
      <c r="KT126" s="5">
        <v>19414</v>
      </c>
      <c r="KU126" s="5">
        <v>16257</v>
      </c>
      <c r="KV126" s="5">
        <v>5379</v>
      </c>
      <c r="KW126" s="5">
        <v>3408</v>
      </c>
      <c r="KX126" s="5">
        <v>1270</v>
      </c>
      <c r="KY126" s="5">
        <v>1645</v>
      </c>
      <c r="KZ126" s="5">
        <v>1289</v>
      </c>
      <c r="LA126" s="5">
        <v>1115</v>
      </c>
      <c r="LB126" s="5">
        <v>1252</v>
      </c>
      <c r="LC126" s="5">
        <v>1244</v>
      </c>
      <c r="LD126" s="5">
        <v>1195</v>
      </c>
      <c r="LE126" s="5">
        <v>1121</v>
      </c>
      <c r="LF126" s="5">
        <v>1041</v>
      </c>
      <c r="LG126" s="5">
        <v>1009</v>
      </c>
      <c r="LH126" s="5">
        <v>1134</v>
      </c>
      <c r="LI126" s="5">
        <v>1310</v>
      </c>
      <c r="LJ126" s="5">
        <v>933</v>
      </c>
      <c r="LK126" s="5">
        <v>7844</v>
      </c>
      <c r="LL126" s="5">
        <v>6507</v>
      </c>
      <c r="LM126" s="5">
        <v>5692</v>
      </c>
      <c r="LN126" s="5">
        <v>7279</v>
      </c>
      <c r="LO126" s="5">
        <v>7419</v>
      </c>
      <c r="LP126" s="5">
        <v>8059</v>
      </c>
      <c r="LQ126" s="5">
        <v>7893</v>
      </c>
      <c r="LR126" s="5">
        <v>7566</v>
      </c>
      <c r="LS126" s="5">
        <v>7196</v>
      </c>
      <c r="LT126" s="5">
        <v>7427</v>
      </c>
      <c r="LU126" s="5">
        <v>7772</v>
      </c>
      <c r="LV126" s="5">
        <v>6312</v>
      </c>
      <c r="LW126" s="5">
        <v>6094</v>
      </c>
      <c r="LX126" s="5">
        <v>5961</v>
      </c>
      <c r="LY126" s="5">
        <v>5554</v>
      </c>
      <c r="LZ126" s="5">
        <v>5724</v>
      </c>
      <c r="MA126" s="5">
        <v>4262</v>
      </c>
      <c r="MB126" s="5">
        <v>1565</v>
      </c>
      <c r="MC126" s="5">
        <v>419</v>
      </c>
      <c r="MD126" s="5">
        <v>462</v>
      </c>
      <c r="ME126" s="5">
        <v>447</v>
      </c>
      <c r="MF126" s="5">
        <v>461</v>
      </c>
      <c r="MG126" s="5">
        <v>409</v>
      </c>
      <c r="MH126" s="5">
        <v>457</v>
      </c>
      <c r="MI126" s="5">
        <v>512</v>
      </c>
      <c r="MJ126" s="5">
        <v>451</v>
      </c>
      <c r="MK126" s="5">
        <v>514</v>
      </c>
      <c r="ML126" s="5">
        <v>501</v>
      </c>
      <c r="MM126" s="5">
        <v>523</v>
      </c>
      <c r="MN126" s="5">
        <v>466</v>
      </c>
      <c r="MO126" s="5">
        <v>522</v>
      </c>
      <c r="MP126" s="5">
        <v>592</v>
      </c>
      <c r="MQ126" s="5">
        <v>571</v>
      </c>
      <c r="MR126" s="5">
        <v>552</v>
      </c>
      <c r="MS126" s="5">
        <v>475</v>
      </c>
      <c r="MT126" s="5">
        <v>462</v>
      </c>
      <c r="MU126" s="5">
        <v>27</v>
      </c>
      <c r="MV126" s="5">
        <v>0</v>
      </c>
      <c r="MW126" s="5">
        <v>0</v>
      </c>
      <c r="MX126" s="5">
        <v>0</v>
      </c>
      <c r="MY126" s="5">
        <v>0</v>
      </c>
      <c r="MZ126" s="5">
        <v>0</v>
      </c>
      <c r="NA126" s="5">
        <v>0</v>
      </c>
      <c r="NB126" s="5">
        <v>0</v>
      </c>
      <c r="NC126" s="5">
        <v>0</v>
      </c>
      <c r="ND126" s="5">
        <v>0</v>
      </c>
      <c r="NE126" s="5" t="s">
        <v>220</v>
      </c>
      <c r="NF126" s="5" t="s">
        <v>220</v>
      </c>
      <c r="NG126" s="5" t="s">
        <v>220</v>
      </c>
      <c r="NH126" s="5" t="s">
        <v>220</v>
      </c>
      <c r="NI126" s="5" t="s">
        <v>220</v>
      </c>
      <c r="NJ126" s="5" t="s">
        <v>220</v>
      </c>
      <c r="NK126" s="5" t="s">
        <v>220</v>
      </c>
      <c r="NL126" s="5" t="s">
        <v>220</v>
      </c>
      <c r="NM126" s="5" t="s">
        <v>220</v>
      </c>
      <c r="NN126" s="5" t="s">
        <v>220</v>
      </c>
      <c r="NO126" s="5" t="s">
        <v>220</v>
      </c>
      <c r="NP126" s="5" t="s">
        <v>220</v>
      </c>
      <c r="NQ126" s="5" t="s">
        <v>220</v>
      </c>
      <c r="NR126" s="5" t="s">
        <v>220</v>
      </c>
      <c r="NS126" s="5" t="s">
        <v>220</v>
      </c>
      <c r="NT126" s="5" t="s">
        <v>220</v>
      </c>
      <c r="NU126" s="5" t="s">
        <v>220</v>
      </c>
      <c r="NV126" s="5" t="s">
        <v>220</v>
      </c>
      <c r="NW126" s="5">
        <v>0</v>
      </c>
      <c r="NX126" s="5">
        <v>0</v>
      </c>
      <c r="NY126" s="5">
        <v>0</v>
      </c>
      <c r="NZ126" s="5">
        <v>0</v>
      </c>
      <c r="OA126" s="5">
        <v>0</v>
      </c>
      <c r="OB126" s="5">
        <v>0</v>
      </c>
      <c r="OC126" s="5">
        <v>0</v>
      </c>
      <c r="OD126" s="5">
        <v>0</v>
      </c>
      <c r="OE126" s="5">
        <v>0</v>
      </c>
      <c r="OF126" s="5">
        <v>0</v>
      </c>
      <c r="OG126" s="5">
        <v>0</v>
      </c>
      <c r="OH126" s="5">
        <v>0</v>
      </c>
      <c r="OI126" s="5">
        <v>0</v>
      </c>
      <c r="OJ126" s="5">
        <v>0</v>
      </c>
      <c r="OK126" s="5" t="s">
        <v>220</v>
      </c>
      <c r="OL126" s="5" t="s">
        <v>220</v>
      </c>
      <c r="OM126" s="5" t="s">
        <v>220</v>
      </c>
      <c r="ON126" s="5" t="s">
        <v>220</v>
      </c>
      <c r="OO126" s="5" t="s">
        <v>220</v>
      </c>
      <c r="OP126" s="5" t="s">
        <v>220</v>
      </c>
      <c r="OQ126" s="5" t="s">
        <v>220</v>
      </c>
      <c r="OR126" s="5" t="s">
        <v>220</v>
      </c>
      <c r="OS126" s="5" t="s">
        <v>220</v>
      </c>
      <c r="OT126" s="5" t="s">
        <v>220</v>
      </c>
      <c r="OU126" s="5" t="s">
        <v>220</v>
      </c>
      <c r="OV126" s="5" t="s">
        <v>220</v>
      </c>
      <c r="OW126" s="5" t="s">
        <v>220</v>
      </c>
      <c r="OX126" s="5" t="s">
        <v>220</v>
      </c>
      <c r="OY126" s="5" t="s">
        <v>220</v>
      </c>
      <c r="OZ126" s="5" t="s">
        <v>220</v>
      </c>
      <c r="PA126" s="5" t="s">
        <v>220</v>
      </c>
      <c r="PB126" s="5" t="s">
        <v>220</v>
      </c>
      <c r="PC126" s="5">
        <v>16836</v>
      </c>
      <c r="PD126" s="5">
        <v>19812</v>
      </c>
      <c r="PE126" s="5">
        <v>23408</v>
      </c>
      <c r="PF126" s="5">
        <v>23719</v>
      </c>
      <c r="PG126" s="5">
        <v>26464</v>
      </c>
      <c r="PH126" s="5">
        <v>25780</v>
      </c>
      <c r="PI126" s="5">
        <v>26519</v>
      </c>
      <c r="PJ126" s="5">
        <v>19403</v>
      </c>
      <c r="PK126" s="5">
        <v>19413</v>
      </c>
      <c r="PL126" s="5">
        <v>18955</v>
      </c>
      <c r="PM126" s="5">
        <v>17376</v>
      </c>
      <c r="PN126" s="5">
        <v>17602</v>
      </c>
      <c r="PO126" s="5">
        <v>16986</v>
      </c>
      <c r="PP126" s="5">
        <v>16984</v>
      </c>
      <c r="PQ126" s="5">
        <v>17272</v>
      </c>
      <c r="PR126" s="5">
        <v>18542</v>
      </c>
      <c r="PS126" s="5">
        <v>16386</v>
      </c>
      <c r="PT126" s="5">
        <v>3822</v>
      </c>
      <c r="PU126" s="5">
        <v>2005</v>
      </c>
      <c r="PV126" s="5">
        <v>2079</v>
      </c>
      <c r="PW126" s="5">
        <v>3118</v>
      </c>
      <c r="PX126" s="5">
        <v>2548</v>
      </c>
      <c r="PY126" s="5">
        <v>1627</v>
      </c>
      <c r="PZ126" s="5">
        <v>1877</v>
      </c>
      <c r="QA126" s="5">
        <v>1921</v>
      </c>
      <c r="QB126" s="5">
        <v>1969</v>
      </c>
      <c r="QC126" s="5">
        <v>1846</v>
      </c>
      <c r="QD126" s="5">
        <v>1799</v>
      </c>
      <c r="QE126" s="5">
        <v>1699</v>
      </c>
      <c r="QF126" s="5">
        <v>1434</v>
      </c>
      <c r="QG126" s="5">
        <v>1607</v>
      </c>
      <c r="QH126" s="5">
        <v>1485</v>
      </c>
      <c r="QI126" s="5">
        <v>22217</v>
      </c>
      <c r="QJ126" s="5">
        <v>22225</v>
      </c>
      <c r="QK126" s="5">
        <v>21206</v>
      </c>
      <c r="QL126" s="5">
        <v>19306</v>
      </c>
      <c r="QM126" s="5">
        <v>23486</v>
      </c>
      <c r="QN126" s="5">
        <v>24581</v>
      </c>
      <c r="QO126" s="5">
        <v>27081</v>
      </c>
      <c r="QP126" s="5">
        <v>21295</v>
      </c>
      <c r="QQ126" s="5">
        <v>19889</v>
      </c>
      <c r="QR126" s="5">
        <v>21903</v>
      </c>
      <c r="QS126" s="5">
        <v>18363</v>
      </c>
      <c r="QT126" s="5">
        <v>20687</v>
      </c>
      <c r="QU126" s="5">
        <v>17855</v>
      </c>
      <c r="QV126" s="5">
        <v>16110</v>
      </c>
      <c r="QW126" s="5">
        <v>13661</v>
      </c>
      <c r="QX126" s="5">
        <v>10806</v>
      </c>
      <c r="QY126" s="5">
        <v>8537</v>
      </c>
      <c r="QZ126" s="5">
        <v>1918</v>
      </c>
      <c r="RA126" s="5">
        <v>1491</v>
      </c>
      <c r="RB126" s="5">
        <v>1322</v>
      </c>
      <c r="RC126" s="5">
        <v>1413</v>
      </c>
      <c r="RD126" s="5">
        <v>1705</v>
      </c>
      <c r="RE126" s="5">
        <v>1795</v>
      </c>
      <c r="RF126" s="5">
        <v>1884</v>
      </c>
      <c r="RG126" s="5">
        <v>1944</v>
      </c>
      <c r="RH126" s="5">
        <v>2042</v>
      </c>
      <c r="RI126" s="5">
        <v>2089</v>
      </c>
      <c r="RJ126" s="5">
        <v>2004</v>
      </c>
      <c r="RK126" s="5">
        <v>1855</v>
      </c>
      <c r="RL126" s="5">
        <v>1693</v>
      </c>
      <c r="RM126" s="5">
        <v>1738</v>
      </c>
      <c r="RN126" s="5">
        <v>1758</v>
      </c>
      <c r="RO126" s="5">
        <v>11223</v>
      </c>
      <c r="RP126" s="5">
        <v>13706</v>
      </c>
      <c r="RQ126" s="5">
        <v>13096</v>
      </c>
      <c r="RR126" s="5">
        <v>10627</v>
      </c>
      <c r="RS126" s="5">
        <v>11615</v>
      </c>
      <c r="RT126" s="5">
        <v>12706</v>
      </c>
      <c r="RU126" s="5">
        <v>11867</v>
      </c>
      <c r="RV126" s="5">
        <v>10837</v>
      </c>
      <c r="RW126" s="5">
        <v>11194</v>
      </c>
      <c r="RX126" s="5">
        <v>10395</v>
      </c>
      <c r="RY126" s="5">
        <v>10650</v>
      </c>
      <c r="RZ126" s="5">
        <v>10417</v>
      </c>
      <c r="SA126" s="5">
        <v>9876</v>
      </c>
      <c r="SB126" s="5">
        <v>9986</v>
      </c>
      <c r="SC126" s="5">
        <v>8805</v>
      </c>
      <c r="SD126" s="5">
        <v>9173</v>
      </c>
      <c r="SE126" s="5">
        <v>11230</v>
      </c>
      <c r="SF126" s="5">
        <v>3388</v>
      </c>
      <c r="SG126" s="5">
        <v>2242</v>
      </c>
      <c r="SH126" s="5">
        <v>2122</v>
      </c>
      <c r="SI126" s="5">
        <v>1099</v>
      </c>
      <c r="SJ126" s="5">
        <v>1315</v>
      </c>
      <c r="SK126" s="5">
        <v>1386</v>
      </c>
      <c r="SL126" s="5">
        <v>1542</v>
      </c>
      <c r="SM126" s="5">
        <v>1264</v>
      </c>
      <c r="SN126" s="5">
        <v>1217</v>
      </c>
      <c r="SO126" s="5">
        <v>1351</v>
      </c>
      <c r="SP126" s="5">
        <v>1222</v>
      </c>
      <c r="SQ126" s="5">
        <v>1245</v>
      </c>
      <c r="SR126" s="5">
        <v>1148</v>
      </c>
      <c r="SS126" s="5">
        <v>1229</v>
      </c>
      <c r="ST126" s="5">
        <v>1226</v>
      </c>
      <c r="SU126" s="5">
        <v>5082</v>
      </c>
      <c r="SV126" s="5">
        <v>6079</v>
      </c>
      <c r="SW126" s="5">
        <v>6031</v>
      </c>
      <c r="SX126" s="5">
        <v>6601</v>
      </c>
      <c r="SY126" s="5">
        <v>6693</v>
      </c>
      <c r="SZ126" s="5">
        <v>6400</v>
      </c>
      <c r="TA126" s="5">
        <v>6416</v>
      </c>
      <c r="TB126" s="5">
        <v>6227</v>
      </c>
      <c r="TC126" s="5">
        <v>6237</v>
      </c>
      <c r="TD126" s="5">
        <v>6100</v>
      </c>
      <c r="TE126" s="5">
        <v>5832</v>
      </c>
      <c r="TF126" s="5">
        <v>5895</v>
      </c>
      <c r="TG126" s="5">
        <v>5251</v>
      </c>
      <c r="TH126" s="5">
        <v>5082</v>
      </c>
      <c r="TI126" s="5">
        <v>4910</v>
      </c>
      <c r="TJ126" s="5">
        <v>4937</v>
      </c>
      <c r="TK126" s="5">
        <v>4314</v>
      </c>
      <c r="TL126" s="5">
        <v>484</v>
      </c>
      <c r="TM126" s="5">
        <v>41</v>
      </c>
      <c r="TN126" s="5">
        <v>664</v>
      </c>
      <c r="TO126" s="5">
        <v>1065</v>
      </c>
      <c r="TP126" s="5">
        <v>1619</v>
      </c>
      <c r="TQ126" s="5">
        <v>1597</v>
      </c>
      <c r="TR126" s="5">
        <v>1172</v>
      </c>
      <c r="TS126" s="5">
        <v>705</v>
      </c>
      <c r="TT126" s="5">
        <v>246</v>
      </c>
      <c r="TU126" s="5">
        <v>242</v>
      </c>
      <c r="TV126" s="5">
        <v>246</v>
      </c>
      <c r="TW126" s="5">
        <v>238</v>
      </c>
      <c r="TX126" s="5">
        <v>238</v>
      </c>
      <c r="TY126" s="5">
        <v>244</v>
      </c>
      <c r="TZ126" s="5">
        <v>263</v>
      </c>
      <c r="UA126" s="5">
        <v>1656</v>
      </c>
      <c r="UB126" s="5">
        <v>444</v>
      </c>
      <c r="UC126" s="5">
        <v>522</v>
      </c>
      <c r="UD126" s="5">
        <v>503</v>
      </c>
      <c r="UE126" s="5">
        <v>554</v>
      </c>
      <c r="UF126" s="5">
        <v>615</v>
      </c>
      <c r="UG126" s="5">
        <v>573</v>
      </c>
      <c r="UH126" s="5">
        <v>297</v>
      </c>
      <c r="UI126" s="5">
        <v>204</v>
      </c>
      <c r="UJ126" s="5">
        <v>211</v>
      </c>
      <c r="UK126" s="5">
        <v>213</v>
      </c>
      <c r="UL126" s="5">
        <v>634</v>
      </c>
      <c r="UM126" s="5">
        <v>866</v>
      </c>
      <c r="UN126" s="5">
        <v>1193</v>
      </c>
      <c r="UO126" s="5">
        <v>1143</v>
      </c>
      <c r="UP126" s="5">
        <v>895</v>
      </c>
      <c r="UQ126" s="5">
        <v>1150</v>
      </c>
      <c r="UR126" s="5">
        <v>310</v>
      </c>
      <c r="US126" s="5">
        <v>0</v>
      </c>
      <c r="UT126" s="5">
        <v>0</v>
      </c>
      <c r="UU126" s="5">
        <v>0</v>
      </c>
      <c r="UV126" s="5">
        <v>-12</v>
      </c>
      <c r="UW126" s="5">
        <v>56</v>
      </c>
      <c r="UX126" s="5">
        <v>92</v>
      </c>
      <c r="UY126" s="5">
        <v>108</v>
      </c>
      <c r="UZ126" s="5">
        <v>292</v>
      </c>
      <c r="VA126" s="5">
        <v>458</v>
      </c>
      <c r="VB126" s="5">
        <v>426</v>
      </c>
      <c r="VC126" s="5">
        <v>371</v>
      </c>
      <c r="VD126" s="5">
        <v>320</v>
      </c>
      <c r="VE126" s="5">
        <v>309</v>
      </c>
      <c r="VF126" s="5">
        <v>294</v>
      </c>
      <c r="VG126" s="5">
        <v>103823</v>
      </c>
      <c r="VH126" s="5">
        <v>79027</v>
      </c>
      <c r="VI126" s="5">
        <v>79397</v>
      </c>
      <c r="VJ126" s="5">
        <v>75598</v>
      </c>
      <c r="VK126" s="5">
        <v>73475</v>
      </c>
      <c r="VL126" s="5">
        <v>61640</v>
      </c>
      <c r="VM126" s="5">
        <v>61519</v>
      </c>
      <c r="VN126" s="5">
        <v>59266</v>
      </c>
      <c r="VO126" s="5">
        <v>54040</v>
      </c>
      <c r="VP126" s="5">
        <v>47714</v>
      </c>
      <c r="VQ126" s="5">
        <v>60525</v>
      </c>
      <c r="VR126" s="5">
        <v>53008</v>
      </c>
      <c r="VS126" s="5">
        <v>51519</v>
      </c>
      <c r="VT126" s="5">
        <v>48894</v>
      </c>
      <c r="VU126" s="5">
        <v>51909</v>
      </c>
      <c r="VV126" s="5">
        <v>79665</v>
      </c>
      <c r="VW126" s="5">
        <v>65460</v>
      </c>
      <c r="VX126" s="5">
        <v>39208</v>
      </c>
      <c r="VY126" s="5">
        <v>8441</v>
      </c>
      <c r="VZ126" s="5">
        <v>6227</v>
      </c>
      <c r="WA126" s="5">
        <v>4826</v>
      </c>
      <c r="WB126" s="5">
        <v>5663</v>
      </c>
      <c r="WC126" s="5">
        <v>5039</v>
      </c>
      <c r="WD126" s="5">
        <v>6969</v>
      </c>
      <c r="WE126" s="5">
        <v>6021</v>
      </c>
      <c r="WF126" s="5">
        <v>5568</v>
      </c>
      <c r="WG126" s="5">
        <v>7061</v>
      </c>
      <c r="WH126" s="5">
        <v>5645</v>
      </c>
      <c r="WI126" s="5">
        <v>5515</v>
      </c>
      <c r="WJ126" s="5">
        <v>5882</v>
      </c>
      <c r="WK126" s="5">
        <v>6159</v>
      </c>
      <c r="WL126" s="5">
        <v>6334</v>
      </c>
      <c r="WM126" s="5">
        <v>2053</v>
      </c>
      <c r="WN126" s="5">
        <v>3221</v>
      </c>
      <c r="WO126" s="5">
        <v>3256</v>
      </c>
      <c r="WP126" s="5">
        <v>2904</v>
      </c>
      <c r="WQ126" s="5">
        <v>3322</v>
      </c>
      <c r="WR126" s="5">
        <v>3145</v>
      </c>
      <c r="WS126" s="5">
        <v>3136</v>
      </c>
      <c r="WT126" s="5">
        <v>2743</v>
      </c>
      <c r="WU126" s="5">
        <v>2633</v>
      </c>
      <c r="WV126" s="5">
        <v>2767</v>
      </c>
      <c r="WW126" s="5">
        <v>2701</v>
      </c>
      <c r="WX126" s="5">
        <v>2903</v>
      </c>
      <c r="WY126" s="5">
        <v>3073</v>
      </c>
      <c r="WZ126" s="5">
        <v>2527</v>
      </c>
      <c r="XA126" s="5">
        <v>2365</v>
      </c>
      <c r="XB126" s="5">
        <v>2974</v>
      </c>
      <c r="XC126" s="5">
        <v>2746</v>
      </c>
      <c r="XD126" s="5">
        <v>499</v>
      </c>
      <c r="XE126" s="5">
        <v>931</v>
      </c>
      <c r="XF126" s="5">
        <v>916</v>
      </c>
      <c r="XG126" s="5">
        <v>934</v>
      </c>
      <c r="XH126" s="5">
        <v>830</v>
      </c>
      <c r="XI126" s="5">
        <v>544</v>
      </c>
      <c r="XJ126" s="5">
        <v>717</v>
      </c>
      <c r="XK126" s="5">
        <v>520</v>
      </c>
      <c r="XL126" s="5">
        <v>355</v>
      </c>
      <c r="XM126" s="5">
        <v>416</v>
      </c>
      <c r="XN126" s="5">
        <v>442</v>
      </c>
      <c r="XO126" s="5">
        <v>410</v>
      </c>
      <c r="XP126" s="5">
        <v>416</v>
      </c>
      <c r="XQ126" s="5">
        <v>382</v>
      </c>
      <c r="XR126" s="5">
        <v>484</v>
      </c>
      <c r="XS126" s="2">
        <v>12825</v>
      </c>
      <c r="XT126" s="3" t="s">
        <v>222</v>
      </c>
      <c r="XU126" s="3" t="s">
        <v>222</v>
      </c>
      <c r="XV126" s="3" t="s">
        <v>222</v>
      </c>
      <c r="XW126" s="3" t="s">
        <v>222</v>
      </c>
      <c r="XX126" s="3" t="s">
        <v>222</v>
      </c>
      <c r="XY126" s="3" t="s">
        <v>222</v>
      </c>
      <c r="XZ126" s="3" t="s">
        <v>287</v>
      </c>
    </row>
    <row r="127" spans="1:650" x14ac:dyDescent="0.3">
      <c r="A127" s="1" t="s">
        <v>125</v>
      </c>
      <c r="B127" s="2">
        <v>4061951</v>
      </c>
      <c r="C127" s="5">
        <v>0</v>
      </c>
      <c r="D127" s="5">
        <v>0</v>
      </c>
      <c r="E127" s="5">
        <v>0</v>
      </c>
      <c r="F127" s="5">
        <v>0</v>
      </c>
      <c r="G127" s="5">
        <v>0</v>
      </c>
      <c r="H127" s="5">
        <v>0</v>
      </c>
      <c r="I127" s="5">
        <v>0</v>
      </c>
      <c r="J127" s="5">
        <v>0</v>
      </c>
      <c r="K127" s="5">
        <v>0</v>
      </c>
      <c r="L127" s="5">
        <v>0</v>
      </c>
      <c r="M127" s="5">
        <v>0</v>
      </c>
      <c r="N127" s="5">
        <v>0</v>
      </c>
      <c r="O127" s="5">
        <v>0</v>
      </c>
      <c r="P127" s="5">
        <v>0</v>
      </c>
      <c r="Q127" s="5">
        <v>0</v>
      </c>
      <c r="R127" s="5">
        <v>0</v>
      </c>
      <c r="S127" s="5">
        <v>0</v>
      </c>
      <c r="T127" s="5">
        <v>0</v>
      </c>
      <c r="U127" s="5">
        <v>0</v>
      </c>
      <c r="V127" s="5">
        <v>15</v>
      </c>
      <c r="W127" s="5">
        <v>7</v>
      </c>
      <c r="X127" s="5">
        <v>0</v>
      </c>
      <c r="Y127" s="5">
        <v>0</v>
      </c>
      <c r="Z127" s="5">
        <v>0</v>
      </c>
      <c r="AA127" s="5">
        <v>0</v>
      </c>
      <c r="AB127" s="5">
        <v>0</v>
      </c>
      <c r="AC127" s="5" t="s">
        <v>220</v>
      </c>
      <c r="AD127" s="5" t="s">
        <v>220</v>
      </c>
      <c r="AE127" s="5" t="s">
        <v>220</v>
      </c>
      <c r="AF127" s="5" t="s">
        <v>220</v>
      </c>
      <c r="AG127" s="5" t="s">
        <v>220</v>
      </c>
      <c r="AH127" s="5" t="s">
        <v>220</v>
      </c>
      <c r="AI127" s="5">
        <v>25</v>
      </c>
      <c r="AJ127" s="5">
        <v>0</v>
      </c>
      <c r="AK127" s="5">
        <v>13</v>
      </c>
      <c r="AL127" s="5">
        <v>32</v>
      </c>
      <c r="AM127" s="5">
        <v>54</v>
      </c>
      <c r="AN127" s="5">
        <v>2</v>
      </c>
      <c r="AO127" s="5">
        <v>14</v>
      </c>
      <c r="AP127" s="5">
        <v>52</v>
      </c>
      <c r="AQ127" s="5">
        <v>87</v>
      </c>
      <c r="AR127" s="5">
        <v>18</v>
      </c>
      <c r="AS127" s="5">
        <v>158</v>
      </c>
      <c r="AT127" s="5">
        <v>50</v>
      </c>
      <c r="AU127" s="5">
        <v>429</v>
      </c>
      <c r="AV127" s="5">
        <v>0</v>
      </c>
      <c r="AW127" s="5">
        <v>13</v>
      </c>
      <c r="AX127" s="5">
        <v>21</v>
      </c>
      <c r="AY127" s="5">
        <v>189</v>
      </c>
      <c r="AZ127" s="5">
        <v>930</v>
      </c>
      <c r="BA127" s="5">
        <v>37</v>
      </c>
      <c r="BB127" s="5">
        <v>1990</v>
      </c>
      <c r="BC127" s="5">
        <v>131</v>
      </c>
      <c r="BD127" s="5">
        <v>13</v>
      </c>
      <c r="BE127" s="5">
        <v>26</v>
      </c>
      <c r="BF127" s="5">
        <v>102</v>
      </c>
      <c r="BG127" s="5">
        <v>465</v>
      </c>
      <c r="BH127" s="5">
        <v>84</v>
      </c>
      <c r="BI127" s="5" t="s">
        <v>220</v>
      </c>
      <c r="BJ127" s="5" t="s">
        <v>220</v>
      </c>
      <c r="BK127" s="5" t="s">
        <v>220</v>
      </c>
      <c r="BL127" s="5" t="s">
        <v>220</v>
      </c>
      <c r="BM127" s="5" t="s">
        <v>220</v>
      </c>
      <c r="BN127" s="5" t="s">
        <v>220</v>
      </c>
      <c r="BO127" s="5">
        <v>203</v>
      </c>
      <c r="BP127" s="5">
        <v>528</v>
      </c>
      <c r="BQ127" s="5">
        <v>708</v>
      </c>
      <c r="BR127" s="5">
        <v>276</v>
      </c>
      <c r="BS127" s="5">
        <v>581</v>
      </c>
      <c r="BT127" s="5">
        <v>554</v>
      </c>
      <c r="BU127" s="5">
        <v>2166</v>
      </c>
      <c r="BV127" s="5">
        <v>367</v>
      </c>
      <c r="BW127" s="5">
        <v>180</v>
      </c>
      <c r="BX127" s="5">
        <v>1465</v>
      </c>
      <c r="BY127" s="5">
        <v>1121</v>
      </c>
      <c r="BZ127" s="5">
        <v>765</v>
      </c>
      <c r="CA127" s="5">
        <v>1060</v>
      </c>
      <c r="CB127" s="5">
        <v>1184</v>
      </c>
      <c r="CC127" s="5">
        <v>721</v>
      </c>
      <c r="CD127" s="5">
        <v>323</v>
      </c>
      <c r="CE127" s="5">
        <v>530</v>
      </c>
      <c r="CF127" s="5">
        <v>431</v>
      </c>
      <c r="CG127" s="5">
        <v>225</v>
      </c>
      <c r="CH127" s="5">
        <v>819</v>
      </c>
      <c r="CI127" s="5">
        <v>150</v>
      </c>
      <c r="CJ127" s="5">
        <v>1287</v>
      </c>
      <c r="CK127" s="5">
        <v>1467</v>
      </c>
      <c r="CL127" s="5">
        <v>218</v>
      </c>
      <c r="CM127" s="5">
        <v>218</v>
      </c>
      <c r="CN127" s="5">
        <v>203</v>
      </c>
      <c r="CO127" s="5" t="s">
        <v>220</v>
      </c>
      <c r="CP127" s="5" t="s">
        <v>220</v>
      </c>
      <c r="CQ127" s="5" t="s">
        <v>220</v>
      </c>
      <c r="CR127" s="5" t="s">
        <v>220</v>
      </c>
      <c r="CS127" s="5" t="s">
        <v>220</v>
      </c>
      <c r="CT127" s="5" t="s">
        <v>220</v>
      </c>
      <c r="CU127" s="5">
        <v>2188</v>
      </c>
      <c r="CV127" s="5">
        <v>2155</v>
      </c>
      <c r="CW127" s="5">
        <v>2688</v>
      </c>
      <c r="CX127" s="5">
        <v>1923</v>
      </c>
      <c r="CY127" s="5">
        <v>1572</v>
      </c>
      <c r="CZ127" s="5">
        <v>1722</v>
      </c>
      <c r="DA127" s="5">
        <v>1803</v>
      </c>
      <c r="DB127" s="5">
        <v>2224</v>
      </c>
      <c r="DC127" s="5">
        <v>2040</v>
      </c>
      <c r="DD127" s="5">
        <v>1344</v>
      </c>
      <c r="DE127" s="5">
        <v>1626</v>
      </c>
      <c r="DF127" s="5">
        <v>1698</v>
      </c>
      <c r="DG127" s="5">
        <v>1641</v>
      </c>
      <c r="DH127" s="5">
        <v>1428</v>
      </c>
      <c r="DI127" s="5">
        <v>1943</v>
      </c>
      <c r="DJ127" s="5">
        <v>1998</v>
      </c>
      <c r="DK127" s="5">
        <v>1875</v>
      </c>
      <c r="DL127" s="5">
        <v>1715</v>
      </c>
      <c r="DM127" s="5">
        <v>1939</v>
      </c>
      <c r="DN127" s="5">
        <v>1819</v>
      </c>
      <c r="DO127" s="5">
        <v>1544</v>
      </c>
      <c r="DP127" s="5">
        <v>1579</v>
      </c>
      <c r="DQ127" s="5">
        <v>1143</v>
      </c>
      <c r="DR127" s="5">
        <v>1192</v>
      </c>
      <c r="DS127" s="5">
        <v>1144</v>
      </c>
      <c r="DT127" s="5">
        <v>1052</v>
      </c>
      <c r="DU127" s="5" t="s">
        <v>220</v>
      </c>
      <c r="DV127" s="5" t="s">
        <v>220</v>
      </c>
      <c r="DW127" s="5" t="s">
        <v>220</v>
      </c>
      <c r="DX127" s="5" t="s">
        <v>220</v>
      </c>
      <c r="DY127" s="5" t="s">
        <v>220</v>
      </c>
      <c r="DZ127" s="5" t="s">
        <v>220</v>
      </c>
      <c r="EA127" s="5">
        <v>542</v>
      </c>
      <c r="EB127" s="5">
        <v>693</v>
      </c>
      <c r="EC127" s="5">
        <v>410</v>
      </c>
      <c r="ED127" s="5">
        <v>382</v>
      </c>
      <c r="EE127" s="5">
        <v>352</v>
      </c>
      <c r="EF127" s="5">
        <v>573</v>
      </c>
      <c r="EG127" s="5">
        <v>365</v>
      </c>
      <c r="EH127" s="5">
        <v>257</v>
      </c>
      <c r="EI127" s="5">
        <v>255</v>
      </c>
      <c r="EJ127" s="5">
        <v>271</v>
      </c>
      <c r="EK127" s="5">
        <v>454</v>
      </c>
      <c r="EL127" s="5">
        <v>279</v>
      </c>
      <c r="EM127" s="5">
        <v>276</v>
      </c>
      <c r="EN127" s="5">
        <v>68</v>
      </c>
      <c r="EO127" s="5">
        <v>206</v>
      </c>
      <c r="EP127" s="5">
        <v>620</v>
      </c>
      <c r="EQ127" s="5">
        <v>315</v>
      </c>
      <c r="ER127" s="5">
        <v>285</v>
      </c>
      <c r="ES127" s="5">
        <v>223</v>
      </c>
      <c r="ET127" s="5">
        <v>193</v>
      </c>
      <c r="EU127" s="5">
        <v>292</v>
      </c>
      <c r="EV127" s="5">
        <v>303</v>
      </c>
      <c r="EW127" s="5">
        <v>528</v>
      </c>
      <c r="EX127" s="5">
        <v>214</v>
      </c>
      <c r="EY127" s="5">
        <v>170</v>
      </c>
      <c r="EZ127" s="5">
        <v>98</v>
      </c>
      <c r="FA127" s="5" t="s">
        <v>220</v>
      </c>
      <c r="FB127" s="5" t="s">
        <v>220</v>
      </c>
      <c r="FC127" s="5" t="s">
        <v>220</v>
      </c>
      <c r="FD127" s="5" t="s">
        <v>220</v>
      </c>
      <c r="FE127" s="5" t="s">
        <v>220</v>
      </c>
      <c r="FF127" s="5" t="s">
        <v>220</v>
      </c>
      <c r="FG127" s="5">
        <v>0</v>
      </c>
      <c r="FH127" s="5">
        <v>0</v>
      </c>
      <c r="FI127" s="5">
        <v>0</v>
      </c>
      <c r="FJ127" s="5">
        <v>0</v>
      </c>
      <c r="FK127" s="5">
        <v>0</v>
      </c>
      <c r="FL127" s="5">
        <v>0</v>
      </c>
      <c r="FM127" s="5">
        <v>0</v>
      </c>
      <c r="FN127" s="5">
        <v>0</v>
      </c>
      <c r="FO127" s="5">
        <v>0</v>
      </c>
      <c r="FP127" s="5">
        <v>0</v>
      </c>
      <c r="FQ127" s="5">
        <v>0</v>
      </c>
      <c r="FR127" s="5">
        <v>0</v>
      </c>
      <c r="FS127" s="5">
        <v>0</v>
      </c>
      <c r="FT127" s="5">
        <v>0</v>
      </c>
      <c r="FU127" s="5" t="s">
        <v>220</v>
      </c>
      <c r="FV127" s="5" t="s">
        <v>220</v>
      </c>
      <c r="FW127" s="5" t="s">
        <v>220</v>
      </c>
      <c r="FX127" s="5" t="s">
        <v>220</v>
      </c>
      <c r="FY127" s="5" t="s">
        <v>220</v>
      </c>
      <c r="FZ127" s="5" t="s">
        <v>220</v>
      </c>
      <c r="GA127" s="5" t="s">
        <v>220</v>
      </c>
      <c r="GB127" s="5" t="s">
        <v>220</v>
      </c>
      <c r="GC127" s="5" t="s">
        <v>220</v>
      </c>
      <c r="GD127" s="5" t="s">
        <v>220</v>
      </c>
      <c r="GE127" s="5" t="s">
        <v>220</v>
      </c>
      <c r="GF127" s="5" t="s">
        <v>220</v>
      </c>
      <c r="GG127" s="5" t="s">
        <v>220</v>
      </c>
      <c r="GH127" s="5" t="s">
        <v>220</v>
      </c>
      <c r="GI127" s="5" t="s">
        <v>220</v>
      </c>
      <c r="GJ127" s="5" t="s">
        <v>220</v>
      </c>
      <c r="GK127" s="5" t="s">
        <v>220</v>
      </c>
      <c r="GL127" s="5" t="s">
        <v>220</v>
      </c>
      <c r="GM127" s="5">
        <v>2958</v>
      </c>
      <c r="GN127" s="5">
        <v>3377</v>
      </c>
      <c r="GO127" s="5">
        <v>3818</v>
      </c>
      <c r="GP127" s="5">
        <v>2614</v>
      </c>
      <c r="GQ127" s="5">
        <v>2559</v>
      </c>
      <c r="GR127" s="5">
        <v>2850</v>
      </c>
      <c r="GS127" s="5">
        <v>4347</v>
      </c>
      <c r="GT127" s="5">
        <v>2899</v>
      </c>
      <c r="GU127" s="5">
        <v>2562</v>
      </c>
      <c r="GV127" s="5">
        <v>3097</v>
      </c>
      <c r="GW127" s="5">
        <v>3358</v>
      </c>
      <c r="GX127" s="5">
        <v>2792</v>
      </c>
      <c r="GY127" s="5">
        <v>3407</v>
      </c>
      <c r="GZ127" s="5">
        <v>2679</v>
      </c>
      <c r="HA127" s="5">
        <v>2882</v>
      </c>
      <c r="HB127" s="5">
        <v>2961</v>
      </c>
      <c r="HC127" s="5">
        <v>2910</v>
      </c>
      <c r="HD127" s="5">
        <v>3361</v>
      </c>
      <c r="HE127" s="5">
        <v>2424</v>
      </c>
      <c r="HF127" s="5">
        <v>4836</v>
      </c>
      <c r="HG127" s="5">
        <v>2124</v>
      </c>
      <c r="HH127" s="5">
        <v>3182</v>
      </c>
      <c r="HI127" s="5">
        <v>3165</v>
      </c>
      <c r="HJ127" s="5">
        <v>1727</v>
      </c>
      <c r="HK127" s="5">
        <v>1997</v>
      </c>
      <c r="HL127" s="5">
        <v>1437</v>
      </c>
      <c r="HM127" s="5" t="s">
        <v>220</v>
      </c>
      <c r="HN127" s="5" t="s">
        <v>220</v>
      </c>
      <c r="HO127" s="5" t="s">
        <v>220</v>
      </c>
      <c r="HP127" s="5" t="s">
        <v>220</v>
      </c>
      <c r="HQ127" s="5" t="s">
        <v>220</v>
      </c>
      <c r="HR127" s="5" t="s">
        <v>220</v>
      </c>
      <c r="HS127" s="5">
        <v>10727</v>
      </c>
      <c r="HT127" s="5">
        <v>10867</v>
      </c>
      <c r="HU127" s="5">
        <v>10353</v>
      </c>
      <c r="HV127" s="5">
        <v>10605</v>
      </c>
      <c r="HW127" s="5">
        <v>10723</v>
      </c>
      <c r="HX127" s="5">
        <v>12661</v>
      </c>
      <c r="HY127" s="5">
        <v>11334</v>
      </c>
      <c r="HZ127" s="5">
        <v>10981</v>
      </c>
      <c r="IA127" s="5">
        <v>10681</v>
      </c>
      <c r="IB127" s="5">
        <v>11372</v>
      </c>
      <c r="IC127" s="5">
        <v>11368</v>
      </c>
      <c r="ID127" s="5">
        <v>11778</v>
      </c>
      <c r="IE127" s="5">
        <v>11524</v>
      </c>
      <c r="IF127" s="5">
        <v>10728</v>
      </c>
      <c r="IG127" s="5">
        <v>10958</v>
      </c>
      <c r="IH127" s="5">
        <v>9325</v>
      </c>
      <c r="II127" s="5">
        <v>8685</v>
      </c>
      <c r="IJ127" s="5">
        <v>6849</v>
      </c>
      <c r="IK127" s="5">
        <v>6816</v>
      </c>
      <c r="IL127" s="5">
        <v>5547</v>
      </c>
      <c r="IM127" s="5">
        <v>5058</v>
      </c>
      <c r="IN127" s="5">
        <v>4507</v>
      </c>
      <c r="IO127" s="5">
        <v>4708</v>
      </c>
      <c r="IP127" s="5">
        <v>4366</v>
      </c>
      <c r="IQ127" s="5">
        <v>4399</v>
      </c>
      <c r="IR127" s="5">
        <v>3921</v>
      </c>
      <c r="IS127" s="5" t="s">
        <v>220</v>
      </c>
      <c r="IT127" s="5" t="s">
        <v>220</v>
      </c>
      <c r="IU127" s="5" t="s">
        <v>220</v>
      </c>
      <c r="IV127" s="5" t="s">
        <v>220</v>
      </c>
      <c r="IW127" s="5" t="s">
        <v>220</v>
      </c>
      <c r="IX127" s="5" t="s">
        <v>220</v>
      </c>
      <c r="IY127" s="5">
        <v>19</v>
      </c>
      <c r="IZ127" s="5">
        <v>15</v>
      </c>
      <c r="JA127" s="5">
        <v>204</v>
      </c>
      <c r="JB127" s="5">
        <v>25</v>
      </c>
      <c r="JC127" s="5">
        <v>28</v>
      </c>
      <c r="JD127" s="5">
        <v>32</v>
      </c>
      <c r="JE127" s="5">
        <v>28</v>
      </c>
      <c r="JF127" s="5">
        <v>63</v>
      </c>
      <c r="JG127" s="5">
        <v>64</v>
      </c>
      <c r="JH127" s="5">
        <v>76</v>
      </c>
      <c r="JI127" s="5">
        <v>40</v>
      </c>
      <c r="JJ127" s="5">
        <v>63</v>
      </c>
      <c r="JK127" s="5">
        <v>52</v>
      </c>
      <c r="JL127" s="5">
        <v>53</v>
      </c>
      <c r="JM127" s="5">
        <v>57</v>
      </c>
      <c r="JN127" s="5">
        <v>42</v>
      </c>
      <c r="JO127" s="5">
        <v>51</v>
      </c>
      <c r="JP127" s="5">
        <v>37</v>
      </c>
      <c r="JQ127" s="5">
        <v>41</v>
      </c>
      <c r="JR127" s="5">
        <v>47</v>
      </c>
      <c r="JS127" s="5">
        <v>54</v>
      </c>
      <c r="JT127" s="5">
        <v>43</v>
      </c>
      <c r="JU127" s="5">
        <v>70</v>
      </c>
      <c r="JV127" s="5">
        <v>78</v>
      </c>
      <c r="JW127" s="5">
        <v>46</v>
      </c>
      <c r="JX127" s="5">
        <v>41</v>
      </c>
      <c r="JY127" s="5" t="s">
        <v>220</v>
      </c>
      <c r="JZ127" s="5" t="s">
        <v>220</v>
      </c>
      <c r="KA127" s="5" t="s">
        <v>220</v>
      </c>
      <c r="KB127" s="5" t="s">
        <v>220</v>
      </c>
      <c r="KC127" s="5" t="s">
        <v>220</v>
      </c>
      <c r="KD127" s="5" t="s">
        <v>220</v>
      </c>
      <c r="KE127" s="5">
        <v>48</v>
      </c>
      <c r="KF127" s="5">
        <v>51</v>
      </c>
      <c r="KG127" s="5">
        <v>49</v>
      </c>
      <c r="KH127" s="5">
        <v>58</v>
      </c>
      <c r="KI127" s="5">
        <v>42</v>
      </c>
      <c r="KJ127" s="5">
        <v>64</v>
      </c>
      <c r="KK127" s="5">
        <v>66</v>
      </c>
      <c r="KL127" s="5">
        <v>45</v>
      </c>
      <c r="KM127" s="5">
        <v>49</v>
      </c>
      <c r="KN127" s="5">
        <v>55</v>
      </c>
      <c r="KO127" s="5">
        <v>59</v>
      </c>
      <c r="KP127" s="5">
        <v>40</v>
      </c>
      <c r="KQ127" s="5">
        <v>45</v>
      </c>
      <c r="KR127" s="5">
        <v>37</v>
      </c>
      <c r="KS127" s="5">
        <v>49</v>
      </c>
      <c r="KT127" s="5">
        <v>43</v>
      </c>
      <c r="KU127" s="5">
        <v>47</v>
      </c>
      <c r="KV127" s="5">
        <v>50</v>
      </c>
      <c r="KW127" s="5">
        <v>34</v>
      </c>
      <c r="KX127" s="5">
        <v>24</v>
      </c>
      <c r="KY127" s="5">
        <v>22</v>
      </c>
      <c r="KZ127" s="5">
        <v>27</v>
      </c>
      <c r="LA127" s="5">
        <v>21</v>
      </c>
      <c r="LB127" s="5">
        <v>29</v>
      </c>
      <c r="LC127" s="5">
        <v>30</v>
      </c>
      <c r="LD127" s="5">
        <v>22</v>
      </c>
      <c r="LE127" s="5" t="s">
        <v>220</v>
      </c>
      <c r="LF127" s="5" t="s">
        <v>220</v>
      </c>
      <c r="LG127" s="5" t="s">
        <v>220</v>
      </c>
      <c r="LH127" s="5" t="s">
        <v>220</v>
      </c>
      <c r="LI127" s="5" t="s">
        <v>220</v>
      </c>
      <c r="LJ127" s="5" t="s">
        <v>220</v>
      </c>
      <c r="LK127" s="5">
        <v>117</v>
      </c>
      <c r="LL127" s="5">
        <v>112</v>
      </c>
      <c r="LM127" s="5">
        <v>104</v>
      </c>
      <c r="LN127" s="5">
        <v>102</v>
      </c>
      <c r="LO127" s="5">
        <v>71</v>
      </c>
      <c r="LP127" s="5">
        <v>121</v>
      </c>
      <c r="LQ127" s="5">
        <v>96</v>
      </c>
      <c r="LR127" s="5">
        <v>147</v>
      </c>
      <c r="LS127" s="5">
        <v>45</v>
      </c>
      <c r="LT127" s="5">
        <v>55</v>
      </c>
      <c r="LU127" s="5">
        <v>107</v>
      </c>
      <c r="LV127" s="5">
        <v>67</v>
      </c>
      <c r="LW127" s="5">
        <v>44</v>
      </c>
      <c r="LX127" s="5">
        <v>71</v>
      </c>
      <c r="LY127" s="5">
        <v>56</v>
      </c>
      <c r="LZ127" s="5">
        <v>37</v>
      </c>
      <c r="MA127" s="5">
        <v>45</v>
      </c>
      <c r="MB127" s="5">
        <v>58</v>
      </c>
      <c r="MC127" s="5">
        <v>28</v>
      </c>
      <c r="MD127" s="5">
        <v>27</v>
      </c>
      <c r="ME127" s="5">
        <v>32</v>
      </c>
      <c r="MF127" s="5">
        <v>40</v>
      </c>
      <c r="MG127" s="5">
        <v>32</v>
      </c>
      <c r="MH127" s="5">
        <v>33</v>
      </c>
      <c r="MI127" s="5">
        <v>35</v>
      </c>
      <c r="MJ127" s="5">
        <v>26</v>
      </c>
      <c r="MK127" s="5" t="s">
        <v>220</v>
      </c>
      <c r="ML127" s="5" t="s">
        <v>220</v>
      </c>
      <c r="MM127" s="5" t="s">
        <v>220</v>
      </c>
      <c r="MN127" s="5" t="s">
        <v>220</v>
      </c>
      <c r="MO127" s="5" t="s">
        <v>220</v>
      </c>
      <c r="MP127" s="5" t="s">
        <v>220</v>
      </c>
      <c r="MQ127" s="5">
        <v>0</v>
      </c>
      <c r="MR127" s="5">
        <v>0</v>
      </c>
      <c r="MS127" s="5">
        <v>0</v>
      </c>
      <c r="MT127" s="5">
        <v>0</v>
      </c>
      <c r="MU127" s="5">
        <v>0</v>
      </c>
      <c r="MV127" s="5">
        <v>0</v>
      </c>
      <c r="MW127" s="5">
        <v>0</v>
      </c>
      <c r="MX127" s="5">
        <v>0</v>
      </c>
      <c r="MY127" s="5">
        <v>0</v>
      </c>
      <c r="MZ127" s="5">
        <v>0</v>
      </c>
      <c r="NA127" s="5">
        <v>0</v>
      </c>
      <c r="NB127" s="5">
        <v>0</v>
      </c>
      <c r="NC127" s="5">
        <v>0</v>
      </c>
      <c r="ND127" s="5">
        <v>0</v>
      </c>
      <c r="NE127" s="5" t="s">
        <v>220</v>
      </c>
      <c r="NF127" s="5" t="s">
        <v>220</v>
      </c>
      <c r="NG127" s="5" t="s">
        <v>220</v>
      </c>
      <c r="NH127" s="5" t="s">
        <v>220</v>
      </c>
      <c r="NI127" s="5" t="s">
        <v>220</v>
      </c>
      <c r="NJ127" s="5" t="s">
        <v>220</v>
      </c>
      <c r="NK127" s="5" t="s">
        <v>220</v>
      </c>
      <c r="NL127" s="5" t="s">
        <v>220</v>
      </c>
      <c r="NM127" s="5" t="s">
        <v>220</v>
      </c>
      <c r="NN127" s="5" t="s">
        <v>220</v>
      </c>
      <c r="NO127" s="5" t="s">
        <v>220</v>
      </c>
      <c r="NP127" s="5" t="s">
        <v>220</v>
      </c>
      <c r="NQ127" s="5" t="s">
        <v>220</v>
      </c>
      <c r="NR127" s="5" t="s">
        <v>220</v>
      </c>
      <c r="NS127" s="5" t="s">
        <v>220</v>
      </c>
      <c r="NT127" s="5" t="s">
        <v>220</v>
      </c>
      <c r="NU127" s="5" t="s">
        <v>220</v>
      </c>
      <c r="NV127" s="5" t="s">
        <v>220</v>
      </c>
      <c r="NW127" s="5">
        <v>0</v>
      </c>
      <c r="NX127" s="5">
        <v>0</v>
      </c>
      <c r="NY127" s="5">
        <v>0</v>
      </c>
      <c r="NZ127" s="5">
        <v>0</v>
      </c>
      <c r="OA127" s="5">
        <v>0</v>
      </c>
      <c r="OB127" s="5">
        <v>0</v>
      </c>
      <c r="OC127" s="5">
        <v>0</v>
      </c>
      <c r="OD127" s="5">
        <v>0</v>
      </c>
      <c r="OE127" s="5">
        <v>0</v>
      </c>
      <c r="OF127" s="5">
        <v>0</v>
      </c>
      <c r="OG127" s="5">
        <v>0</v>
      </c>
      <c r="OH127" s="5">
        <v>0</v>
      </c>
      <c r="OI127" s="5">
        <v>0</v>
      </c>
      <c r="OJ127" s="5">
        <v>0</v>
      </c>
      <c r="OK127" s="5" t="s">
        <v>220</v>
      </c>
      <c r="OL127" s="5" t="s">
        <v>220</v>
      </c>
      <c r="OM127" s="5" t="s">
        <v>220</v>
      </c>
      <c r="ON127" s="5" t="s">
        <v>220</v>
      </c>
      <c r="OO127" s="5" t="s">
        <v>220</v>
      </c>
      <c r="OP127" s="5" t="s">
        <v>220</v>
      </c>
      <c r="OQ127" s="5" t="s">
        <v>220</v>
      </c>
      <c r="OR127" s="5" t="s">
        <v>220</v>
      </c>
      <c r="OS127" s="5" t="s">
        <v>220</v>
      </c>
      <c r="OT127" s="5" t="s">
        <v>220</v>
      </c>
      <c r="OU127" s="5" t="s">
        <v>220</v>
      </c>
      <c r="OV127" s="5" t="s">
        <v>220</v>
      </c>
      <c r="OW127" s="5" t="s">
        <v>220</v>
      </c>
      <c r="OX127" s="5" t="s">
        <v>220</v>
      </c>
      <c r="OY127" s="5" t="s">
        <v>220</v>
      </c>
      <c r="OZ127" s="5" t="s">
        <v>220</v>
      </c>
      <c r="PA127" s="5" t="s">
        <v>220</v>
      </c>
      <c r="PB127" s="5" t="s">
        <v>220</v>
      </c>
      <c r="PC127" s="5">
        <v>643</v>
      </c>
      <c r="PD127" s="5">
        <v>620</v>
      </c>
      <c r="PE127" s="5">
        <v>585</v>
      </c>
      <c r="PF127" s="5">
        <v>651</v>
      </c>
      <c r="PG127" s="5">
        <v>623</v>
      </c>
      <c r="PH127" s="5">
        <v>751</v>
      </c>
      <c r="PI127" s="5">
        <v>721</v>
      </c>
      <c r="PJ127" s="5">
        <v>648</v>
      </c>
      <c r="PK127" s="5">
        <v>619</v>
      </c>
      <c r="PL127" s="5">
        <v>655</v>
      </c>
      <c r="PM127" s="5">
        <v>736</v>
      </c>
      <c r="PN127" s="5">
        <v>862</v>
      </c>
      <c r="PO127" s="5">
        <v>868</v>
      </c>
      <c r="PP127" s="5">
        <v>803</v>
      </c>
      <c r="PQ127" s="5">
        <v>795</v>
      </c>
      <c r="PR127" s="5">
        <v>747</v>
      </c>
      <c r="PS127" s="5">
        <v>755</v>
      </c>
      <c r="PT127" s="5">
        <v>756</v>
      </c>
      <c r="PU127" s="5">
        <v>665</v>
      </c>
      <c r="PV127" s="5">
        <v>626</v>
      </c>
      <c r="PW127" s="5">
        <v>617</v>
      </c>
      <c r="PX127" s="5">
        <v>591</v>
      </c>
      <c r="PY127" s="5">
        <v>497</v>
      </c>
      <c r="PZ127" s="5">
        <v>512</v>
      </c>
      <c r="QA127" s="5">
        <v>468</v>
      </c>
      <c r="QB127" s="5">
        <v>485</v>
      </c>
      <c r="QC127" s="5" t="s">
        <v>220</v>
      </c>
      <c r="QD127" s="5" t="s">
        <v>220</v>
      </c>
      <c r="QE127" s="5" t="s">
        <v>220</v>
      </c>
      <c r="QF127" s="5" t="s">
        <v>220</v>
      </c>
      <c r="QG127" s="5" t="s">
        <v>220</v>
      </c>
      <c r="QH127" s="5" t="s">
        <v>220</v>
      </c>
      <c r="QI127" s="5">
        <v>1016</v>
      </c>
      <c r="QJ127" s="5">
        <v>864</v>
      </c>
      <c r="QK127" s="5">
        <v>823</v>
      </c>
      <c r="QL127" s="5">
        <v>849</v>
      </c>
      <c r="QM127" s="5">
        <v>903</v>
      </c>
      <c r="QN127" s="5">
        <v>1007</v>
      </c>
      <c r="QO127" s="5">
        <v>977</v>
      </c>
      <c r="QP127" s="5">
        <v>783</v>
      </c>
      <c r="QQ127" s="5">
        <v>560</v>
      </c>
      <c r="QR127" s="5">
        <v>810</v>
      </c>
      <c r="QS127" s="5">
        <v>567</v>
      </c>
      <c r="QT127" s="5">
        <v>645</v>
      </c>
      <c r="QU127" s="5">
        <v>573</v>
      </c>
      <c r="QV127" s="5">
        <v>437</v>
      </c>
      <c r="QW127" s="5">
        <v>446</v>
      </c>
      <c r="QX127" s="5">
        <v>402</v>
      </c>
      <c r="QY127" s="5">
        <v>417</v>
      </c>
      <c r="QZ127" s="5">
        <v>514</v>
      </c>
      <c r="RA127" s="5">
        <v>375</v>
      </c>
      <c r="RB127" s="5">
        <v>377</v>
      </c>
      <c r="RC127" s="5">
        <v>422</v>
      </c>
      <c r="RD127" s="5">
        <v>422</v>
      </c>
      <c r="RE127" s="5">
        <v>314</v>
      </c>
      <c r="RF127" s="5">
        <v>383</v>
      </c>
      <c r="RG127" s="5">
        <v>366</v>
      </c>
      <c r="RH127" s="5">
        <v>368</v>
      </c>
      <c r="RI127" s="5" t="s">
        <v>220</v>
      </c>
      <c r="RJ127" s="5" t="s">
        <v>220</v>
      </c>
      <c r="RK127" s="5" t="s">
        <v>220</v>
      </c>
      <c r="RL127" s="5" t="s">
        <v>220</v>
      </c>
      <c r="RM127" s="5" t="s">
        <v>220</v>
      </c>
      <c r="RN127" s="5" t="s">
        <v>220</v>
      </c>
      <c r="RO127" s="5">
        <v>597</v>
      </c>
      <c r="RP127" s="5">
        <v>585</v>
      </c>
      <c r="RQ127" s="5">
        <v>594</v>
      </c>
      <c r="RR127" s="5">
        <v>602</v>
      </c>
      <c r="RS127" s="5">
        <v>643</v>
      </c>
      <c r="RT127" s="5">
        <v>758</v>
      </c>
      <c r="RU127" s="5">
        <v>697</v>
      </c>
      <c r="RV127" s="5">
        <v>677</v>
      </c>
      <c r="RW127" s="5">
        <v>644</v>
      </c>
      <c r="RX127" s="5">
        <v>667</v>
      </c>
      <c r="RY127" s="5">
        <v>624</v>
      </c>
      <c r="RZ127" s="5">
        <v>613</v>
      </c>
      <c r="SA127" s="5">
        <v>595</v>
      </c>
      <c r="SB127" s="5">
        <v>556</v>
      </c>
      <c r="SC127" s="5">
        <v>557</v>
      </c>
      <c r="SD127" s="5">
        <v>555</v>
      </c>
      <c r="SE127" s="5">
        <v>468</v>
      </c>
      <c r="SF127" s="5">
        <v>460</v>
      </c>
      <c r="SG127" s="5">
        <v>427</v>
      </c>
      <c r="SH127" s="5">
        <v>449</v>
      </c>
      <c r="SI127" s="5">
        <v>412</v>
      </c>
      <c r="SJ127" s="5">
        <v>404</v>
      </c>
      <c r="SK127" s="5">
        <v>378</v>
      </c>
      <c r="SL127" s="5">
        <v>373</v>
      </c>
      <c r="SM127" s="5">
        <v>355</v>
      </c>
      <c r="SN127" s="5">
        <v>353</v>
      </c>
      <c r="SO127" s="5" t="s">
        <v>220</v>
      </c>
      <c r="SP127" s="5" t="s">
        <v>220</v>
      </c>
      <c r="SQ127" s="5" t="s">
        <v>220</v>
      </c>
      <c r="SR127" s="5" t="s">
        <v>220</v>
      </c>
      <c r="SS127" s="5" t="s">
        <v>220</v>
      </c>
      <c r="ST127" s="5" t="s">
        <v>220</v>
      </c>
      <c r="SU127" s="5">
        <v>240</v>
      </c>
      <c r="SV127" s="5">
        <v>244</v>
      </c>
      <c r="SW127" s="5">
        <v>283</v>
      </c>
      <c r="SX127" s="5">
        <v>310</v>
      </c>
      <c r="SY127" s="5">
        <v>316</v>
      </c>
      <c r="SZ127" s="5">
        <v>316</v>
      </c>
      <c r="TA127" s="5">
        <v>304</v>
      </c>
      <c r="TB127" s="5">
        <v>310</v>
      </c>
      <c r="TC127" s="5">
        <v>266</v>
      </c>
      <c r="TD127" s="5">
        <v>267</v>
      </c>
      <c r="TE127" s="5">
        <v>243</v>
      </c>
      <c r="TF127" s="5">
        <v>244</v>
      </c>
      <c r="TG127" s="5">
        <v>143</v>
      </c>
      <c r="TH127" s="5">
        <v>42</v>
      </c>
      <c r="TI127" s="5">
        <v>46</v>
      </c>
      <c r="TJ127" s="5">
        <v>55</v>
      </c>
      <c r="TK127" s="5">
        <v>69</v>
      </c>
      <c r="TL127" s="5">
        <v>92</v>
      </c>
      <c r="TM127" s="5">
        <v>93</v>
      </c>
      <c r="TN127" s="5">
        <v>100</v>
      </c>
      <c r="TO127" s="5">
        <v>96</v>
      </c>
      <c r="TP127" s="5">
        <v>88</v>
      </c>
      <c r="TQ127" s="5">
        <v>79</v>
      </c>
      <c r="TR127" s="5">
        <v>61</v>
      </c>
      <c r="TS127" s="5">
        <v>53</v>
      </c>
      <c r="TT127" s="5">
        <v>81</v>
      </c>
      <c r="TU127" s="5" t="s">
        <v>220</v>
      </c>
      <c r="TV127" s="5" t="s">
        <v>220</v>
      </c>
      <c r="TW127" s="5" t="s">
        <v>220</v>
      </c>
      <c r="TX127" s="5" t="s">
        <v>220</v>
      </c>
      <c r="TY127" s="5" t="s">
        <v>220</v>
      </c>
      <c r="TZ127" s="5" t="s">
        <v>220</v>
      </c>
      <c r="UA127" s="5">
        <v>4</v>
      </c>
      <c r="UB127" s="5">
        <v>5</v>
      </c>
      <c r="UC127" s="5">
        <v>5</v>
      </c>
      <c r="UD127" s="5">
        <v>7</v>
      </c>
      <c r="UE127" s="5">
        <v>5</v>
      </c>
      <c r="UF127" s="5">
        <v>4</v>
      </c>
      <c r="UG127" s="5">
        <v>5</v>
      </c>
      <c r="UH127" s="5">
        <v>4</v>
      </c>
      <c r="UI127" s="5">
        <v>9</v>
      </c>
      <c r="UJ127" s="5">
        <v>5</v>
      </c>
      <c r="UK127" s="5">
        <v>5</v>
      </c>
      <c r="UL127" s="5">
        <v>8</v>
      </c>
      <c r="UM127" s="5">
        <v>8</v>
      </c>
      <c r="UN127" s="5">
        <v>7</v>
      </c>
      <c r="UO127" s="5">
        <v>3</v>
      </c>
      <c r="UP127" s="5">
        <v>4</v>
      </c>
      <c r="UQ127" s="5">
        <v>3</v>
      </c>
      <c r="UR127" s="5">
        <v>4</v>
      </c>
      <c r="US127" s="5">
        <v>3</v>
      </c>
      <c r="UT127" s="5">
        <v>3</v>
      </c>
      <c r="UU127" s="5">
        <v>5</v>
      </c>
      <c r="UV127" s="5">
        <v>2</v>
      </c>
      <c r="UW127" s="5">
        <v>0</v>
      </c>
      <c r="UX127" s="5">
        <v>2</v>
      </c>
      <c r="UY127" s="5">
        <v>8</v>
      </c>
      <c r="UZ127" s="5">
        <v>2</v>
      </c>
      <c r="VA127" s="5" t="s">
        <v>220</v>
      </c>
      <c r="VB127" s="5" t="s">
        <v>220</v>
      </c>
      <c r="VC127" s="5" t="s">
        <v>220</v>
      </c>
      <c r="VD127" s="5" t="s">
        <v>220</v>
      </c>
      <c r="VE127" s="5" t="s">
        <v>220</v>
      </c>
      <c r="VF127" s="5" t="s">
        <v>220</v>
      </c>
      <c r="VG127" s="5">
        <v>1620</v>
      </c>
      <c r="VH127" s="5">
        <v>1608</v>
      </c>
      <c r="VI127" s="5">
        <v>1465</v>
      </c>
      <c r="VJ127" s="5">
        <v>1582</v>
      </c>
      <c r="VK127" s="5">
        <v>1598</v>
      </c>
      <c r="VL127" s="5">
        <v>1382</v>
      </c>
      <c r="VM127" s="5">
        <v>1834</v>
      </c>
      <c r="VN127" s="5">
        <v>1542</v>
      </c>
      <c r="VO127" s="5">
        <v>1379</v>
      </c>
      <c r="VP127" s="5">
        <v>1469</v>
      </c>
      <c r="VQ127" s="5">
        <v>1429</v>
      </c>
      <c r="VR127" s="5">
        <v>1348</v>
      </c>
      <c r="VS127" s="5">
        <v>1318</v>
      </c>
      <c r="VT127" s="5">
        <v>1301</v>
      </c>
      <c r="VU127" s="5">
        <v>1151</v>
      </c>
      <c r="VV127" s="5">
        <v>1018</v>
      </c>
      <c r="VW127" s="5">
        <v>904</v>
      </c>
      <c r="VX127" s="5">
        <v>989</v>
      </c>
      <c r="VY127" s="5">
        <v>770</v>
      </c>
      <c r="VZ127" s="5">
        <v>754</v>
      </c>
      <c r="WA127" s="5">
        <v>789</v>
      </c>
      <c r="WB127" s="5">
        <v>712</v>
      </c>
      <c r="WC127" s="5">
        <v>742</v>
      </c>
      <c r="WD127" s="5">
        <v>799</v>
      </c>
      <c r="WE127" s="5">
        <v>848</v>
      </c>
      <c r="WF127" s="5">
        <v>791</v>
      </c>
      <c r="WG127" s="5" t="s">
        <v>220</v>
      </c>
      <c r="WH127" s="5" t="s">
        <v>220</v>
      </c>
      <c r="WI127" s="5" t="s">
        <v>220</v>
      </c>
      <c r="WJ127" s="5" t="s">
        <v>220</v>
      </c>
      <c r="WK127" s="5" t="s">
        <v>220</v>
      </c>
      <c r="WL127" s="5" t="s">
        <v>220</v>
      </c>
      <c r="WM127" s="5">
        <v>15</v>
      </c>
      <c r="WN127" s="5">
        <v>17</v>
      </c>
      <c r="WO127" s="5">
        <v>12</v>
      </c>
      <c r="WP127" s="5">
        <v>5</v>
      </c>
      <c r="WQ127" s="5">
        <v>7</v>
      </c>
      <c r="WR127" s="5">
        <v>14</v>
      </c>
      <c r="WS127" s="5">
        <v>18</v>
      </c>
      <c r="WT127" s="5">
        <v>18</v>
      </c>
      <c r="WU127" s="5">
        <v>10</v>
      </c>
      <c r="WV127" s="5">
        <v>14</v>
      </c>
      <c r="WW127" s="5">
        <v>8</v>
      </c>
      <c r="WX127" s="5">
        <v>14</v>
      </c>
      <c r="WY127" s="5">
        <v>10</v>
      </c>
      <c r="WZ127" s="5">
        <v>28</v>
      </c>
      <c r="XA127" s="5">
        <v>9</v>
      </c>
      <c r="XB127" s="5">
        <v>13</v>
      </c>
      <c r="XC127" s="5">
        <v>8</v>
      </c>
      <c r="XD127" s="5">
        <v>4</v>
      </c>
      <c r="XE127" s="5">
        <v>5</v>
      </c>
      <c r="XF127" s="5">
        <v>6</v>
      </c>
      <c r="XG127" s="5">
        <v>9</v>
      </c>
      <c r="XH127" s="5">
        <v>14</v>
      </c>
      <c r="XI127" s="5">
        <v>7</v>
      </c>
      <c r="XJ127" s="5">
        <v>12</v>
      </c>
      <c r="XK127" s="5">
        <v>9</v>
      </c>
      <c r="XL127" s="5">
        <v>10</v>
      </c>
      <c r="XM127" s="5" t="s">
        <v>220</v>
      </c>
      <c r="XN127" s="5" t="s">
        <v>220</v>
      </c>
      <c r="XO127" s="5" t="s">
        <v>220</v>
      </c>
      <c r="XP127" s="5" t="s">
        <v>220</v>
      </c>
      <c r="XQ127" s="5" t="s">
        <v>220</v>
      </c>
      <c r="XR127" s="5" t="s">
        <v>220</v>
      </c>
      <c r="XS127" s="2">
        <v>13815</v>
      </c>
      <c r="XT127" s="3" t="s">
        <v>222</v>
      </c>
      <c r="XU127" s="3" t="s">
        <v>222</v>
      </c>
      <c r="XV127" s="3" t="s">
        <v>222</v>
      </c>
      <c r="XW127" s="3" t="s">
        <v>221</v>
      </c>
      <c r="XX127" s="3" t="s">
        <v>222</v>
      </c>
      <c r="XY127" s="3" t="s">
        <v>222</v>
      </c>
      <c r="XZ127" s="3" t="s">
        <v>288</v>
      </c>
    </row>
    <row r="128" spans="1:650" x14ac:dyDescent="0.3">
      <c r="A128" s="1" t="s">
        <v>126</v>
      </c>
      <c r="B128" s="2">
        <v>4008369</v>
      </c>
      <c r="C128" s="5">
        <v>0</v>
      </c>
      <c r="D128" s="5">
        <v>-70</v>
      </c>
      <c r="E128" s="5">
        <v>147</v>
      </c>
      <c r="F128" s="5">
        <v>5501</v>
      </c>
      <c r="G128" s="5">
        <v>18272</v>
      </c>
      <c r="H128" s="5">
        <v>1248</v>
      </c>
      <c r="I128" s="5">
        <v>2925</v>
      </c>
      <c r="J128" s="5">
        <v>8872</v>
      </c>
      <c r="K128" s="5">
        <v>4315</v>
      </c>
      <c r="L128" s="5">
        <v>1478</v>
      </c>
      <c r="M128" s="5">
        <v>3473</v>
      </c>
      <c r="N128" s="5">
        <v>2456</v>
      </c>
      <c r="O128" s="5">
        <v>5074</v>
      </c>
      <c r="P128" s="5">
        <v>3506</v>
      </c>
      <c r="Q128" s="5">
        <v>820</v>
      </c>
      <c r="R128" s="5">
        <v>1401</v>
      </c>
      <c r="S128" s="5">
        <v>6915</v>
      </c>
      <c r="T128" s="5">
        <v>3431</v>
      </c>
      <c r="U128" s="5">
        <v>2699</v>
      </c>
      <c r="V128" s="5">
        <v>4988</v>
      </c>
      <c r="W128" s="5">
        <v>8752</v>
      </c>
      <c r="X128" s="5">
        <v>4030</v>
      </c>
      <c r="Y128" s="5">
        <v>1440</v>
      </c>
      <c r="Z128" s="5">
        <v>6614</v>
      </c>
      <c r="AA128" s="5">
        <v>25147</v>
      </c>
      <c r="AB128" s="5">
        <v>5576</v>
      </c>
      <c r="AC128" s="5">
        <v>-18720</v>
      </c>
      <c r="AD128" s="5">
        <v>2497</v>
      </c>
      <c r="AE128" s="5">
        <v>4576</v>
      </c>
      <c r="AF128" s="5">
        <v>2142</v>
      </c>
      <c r="AG128" s="5">
        <v>11070</v>
      </c>
      <c r="AH128" s="5">
        <v>7304</v>
      </c>
      <c r="AI128" s="5">
        <v>30817</v>
      </c>
      <c r="AJ128" s="5">
        <v>120755</v>
      </c>
      <c r="AK128" s="5">
        <v>0</v>
      </c>
      <c r="AL128" s="5">
        <v>0</v>
      </c>
      <c r="AM128" s="5">
        <v>0</v>
      </c>
      <c r="AN128" s="5">
        <v>0</v>
      </c>
      <c r="AO128" s="5">
        <v>0</v>
      </c>
      <c r="AP128" s="5">
        <v>0</v>
      </c>
      <c r="AQ128" s="5">
        <v>0</v>
      </c>
      <c r="AR128" s="5">
        <v>0</v>
      </c>
      <c r="AS128" s="5">
        <v>0</v>
      </c>
      <c r="AT128" s="5">
        <v>0</v>
      </c>
      <c r="AU128" s="5">
        <v>0</v>
      </c>
      <c r="AV128" s="5">
        <v>0</v>
      </c>
      <c r="AW128" s="5">
        <v>0</v>
      </c>
      <c r="AX128" s="5">
        <v>0</v>
      </c>
      <c r="AY128" s="5">
        <v>0</v>
      </c>
      <c r="AZ128" s="5">
        <v>0</v>
      </c>
      <c r="BA128" s="5">
        <v>0</v>
      </c>
      <c r="BB128" s="5">
        <v>0</v>
      </c>
      <c r="BC128" s="5">
        <v>5633</v>
      </c>
      <c r="BD128" s="5">
        <v>207</v>
      </c>
      <c r="BE128" s="5">
        <v>13698</v>
      </c>
      <c r="BF128" s="5">
        <v>6305</v>
      </c>
      <c r="BG128" s="5">
        <v>75301</v>
      </c>
      <c r="BH128" s="5">
        <v>59840</v>
      </c>
      <c r="BI128" s="5">
        <v>185993</v>
      </c>
      <c r="BJ128" s="5">
        <v>37758</v>
      </c>
      <c r="BK128" s="5">
        <v>139080</v>
      </c>
      <c r="BL128" s="5">
        <v>35114</v>
      </c>
      <c r="BM128" s="5">
        <v>46981</v>
      </c>
      <c r="BN128" s="5">
        <v>288314</v>
      </c>
      <c r="BO128" s="5">
        <v>344552</v>
      </c>
      <c r="BP128" s="5">
        <v>257041</v>
      </c>
      <c r="BQ128" s="5">
        <v>138222</v>
      </c>
      <c r="BR128" s="5">
        <v>302542</v>
      </c>
      <c r="BS128" s="5">
        <v>203845</v>
      </c>
      <c r="BT128" s="5">
        <v>144159</v>
      </c>
      <c r="BU128" s="5">
        <v>253097</v>
      </c>
      <c r="BV128" s="5">
        <v>149165</v>
      </c>
      <c r="BW128" s="5">
        <v>105518</v>
      </c>
      <c r="BX128" s="5">
        <v>67169</v>
      </c>
      <c r="BY128" s="5">
        <v>119319</v>
      </c>
      <c r="BZ128" s="5">
        <v>155852</v>
      </c>
      <c r="CA128" s="5">
        <v>97358</v>
      </c>
      <c r="CB128" s="5">
        <v>142191</v>
      </c>
      <c r="CC128" s="5">
        <v>20969</v>
      </c>
      <c r="CD128" s="5">
        <v>3689</v>
      </c>
      <c r="CE128" s="5">
        <v>13246</v>
      </c>
      <c r="CF128" s="5">
        <v>63501</v>
      </c>
      <c r="CG128" s="5">
        <v>16932</v>
      </c>
      <c r="CH128" s="5">
        <v>32547</v>
      </c>
      <c r="CI128" s="5">
        <v>4155</v>
      </c>
      <c r="CJ128" s="5">
        <v>14620</v>
      </c>
      <c r="CK128" s="5">
        <v>13671</v>
      </c>
      <c r="CL128" s="5">
        <v>18397</v>
      </c>
      <c r="CM128" s="5">
        <v>14524</v>
      </c>
      <c r="CN128" s="5">
        <v>3042</v>
      </c>
      <c r="CO128" s="5">
        <v>1914</v>
      </c>
      <c r="CP128" s="5">
        <v>2915</v>
      </c>
      <c r="CQ128" s="5">
        <v>3447</v>
      </c>
      <c r="CR128" s="5">
        <v>4173</v>
      </c>
      <c r="CS128" s="5">
        <v>101275</v>
      </c>
      <c r="CT128" s="5">
        <v>45409</v>
      </c>
      <c r="CU128" s="5">
        <v>337999</v>
      </c>
      <c r="CV128" s="5">
        <v>287312</v>
      </c>
      <c r="CW128" s="5">
        <v>197349</v>
      </c>
      <c r="CX128" s="5">
        <v>292731</v>
      </c>
      <c r="CY128" s="5">
        <v>207947</v>
      </c>
      <c r="CZ128" s="5">
        <v>227266</v>
      </c>
      <c r="DA128" s="5">
        <v>186136</v>
      </c>
      <c r="DB128" s="5">
        <v>214819</v>
      </c>
      <c r="DC128" s="5">
        <v>187272</v>
      </c>
      <c r="DD128" s="5">
        <v>183269</v>
      </c>
      <c r="DE128" s="5">
        <v>206913</v>
      </c>
      <c r="DF128" s="5">
        <v>199325</v>
      </c>
      <c r="DG128" s="5">
        <v>230774</v>
      </c>
      <c r="DH128" s="5">
        <v>134456</v>
      </c>
      <c r="DI128" s="5">
        <v>153218</v>
      </c>
      <c r="DJ128" s="5">
        <v>154183</v>
      </c>
      <c r="DK128" s="5">
        <v>165735</v>
      </c>
      <c r="DL128" s="5">
        <v>138144</v>
      </c>
      <c r="DM128" s="5">
        <v>145587</v>
      </c>
      <c r="DN128" s="5">
        <v>54535</v>
      </c>
      <c r="DO128" s="5">
        <v>74427</v>
      </c>
      <c r="DP128" s="5">
        <v>70180</v>
      </c>
      <c r="DQ128" s="5">
        <v>72210</v>
      </c>
      <c r="DR128" s="5">
        <v>109505</v>
      </c>
      <c r="DS128" s="5">
        <v>172016</v>
      </c>
      <c r="DT128" s="5">
        <v>66942</v>
      </c>
      <c r="DU128" s="5">
        <v>64924</v>
      </c>
      <c r="DV128" s="5">
        <v>66897</v>
      </c>
      <c r="DW128" s="5">
        <v>89952</v>
      </c>
      <c r="DX128" s="5">
        <v>97588</v>
      </c>
      <c r="DY128" s="5">
        <v>74174</v>
      </c>
      <c r="DZ128" s="5">
        <v>77187</v>
      </c>
      <c r="EA128" s="5">
        <v>50534</v>
      </c>
      <c r="EB128" s="5">
        <v>37600</v>
      </c>
      <c r="EC128" s="5">
        <v>69337</v>
      </c>
      <c r="ED128" s="5">
        <v>42571</v>
      </c>
      <c r="EE128" s="5">
        <v>10932</v>
      </c>
      <c r="EF128" s="5">
        <v>2811</v>
      </c>
      <c r="EG128" s="5">
        <v>21032</v>
      </c>
      <c r="EH128" s="5">
        <v>18901</v>
      </c>
      <c r="EI128" s="5">
        <v>10140</v>
      </c>
      <c r="EJ128" s="5">
        <v>7729</v>
      </c>
      <c r="EK128" s="5">
        <v>5069</v>
      </c>
      <c r="EL128" s="5">
        <v>13776</v>
      </c>
      <c r="EM128" s="5">
        <v>16868</v>
      </c>
      <c r="EN128" s="5">
        <v>5933</v>
      </c>
      <c r="EO128" s="5">
        <v>2169</v>
      </c>
      <c r="EP128" s="5">
        <v>5628</v>
      </c>
      <c r="EQ128" s="5">
        <v>-3888</v>
      </c>
      <c r="ER128" s="5">
        <v>26354</v>
      </c>
      <c r="ES128" s="5">
        <v>7386</v>
      </c>
      <c r="ET128" s="5">
        <v>5467</v>
      </c>
      <c r="EU128" s="5">
        <v>16965</v>
      </c>
      <c r="EV128" s="5">
        <v>4938</v>
      </c>
      <c r="EW128" s="5">
        <v>2353</v>
      </c>
      <c r="EX128" s="5">
        <v>6203</v>
      </c>
      <c r="EY128" s="5">
        <v>1206</v>
      </c>
      <c r="EZ128" s="5">
        <v>25752</v>
      </c>
      <c r="FA128" s="5">
        <v>9376</v>
      </c>
      <c r="FB128" s="5">
        <v>9221</v>
      </c>
      <c r="FC128" s="5">
        <v>8499</v>
      </c>
      <c r="FD128" s="5">
        <v>10213</v>
      </c>
      <c r="FE128" s="5">
        <v>7938</v>
      </c>
      <c r="FF128" s="5">
        <v>6954</v>
      </c>
      <c r="FG128" s="5">
        <v>0</v>
      </c>
      <c r="FH128" s="5">
        <v>0</v>
      </c>
      <c r="FI128" s="5">
        <v>0</v>
      </c>
      <c r="FJ128" s="5">
        <v>0</v>
      </c>
      <c r="FK128" s="5">
        <v>0</v>
      </c>
      <c r="FL128" s="5">
        <v>0</v>
      </c>
      <c r="FM128" s="5">
        <v>0</v>
      </c>
      <c r="FN128" s="5">
        <v>0</v>
      </c>
      <c r="FO128" s="5">
        <v>0</v>
      </c>
      <c r="FP128" s="5">
        <v>0</v>
      </c>
      <c r="FQ128" s="5">
        <v>0</v>
      </c>
      <c r="FR128" s="5">
        <v>0</v>
      </c>
      <c r="FS128" s="5">
        <v>0</v>
      </c>
      <c r="FT128" s="5">
        <v>0</v>
      </c>
      <c r="FU128" s="5" t="s">
        <v>220</v>
      </c>
      <c r="FV128" s="5" t="s">
        <v>220</v>
      </c>
      <c r="FW128" s="5" t="s">
        <v>220</v>
      </c>
      <c r="FX128" s="5" t="s">
        <v>220</v>
      </c>
      <c r="FY128" s="5" t="s">
        <v>220</v>
      </c>
      <c r="FZ128" s="5" t="s">
        <v>220</v>
      </c>
      <c r="GA128" s="5" t="s">
        <v>220</v>
      </c>
      <c r="GB128" s="5" t="s">
        <v>220</v>
      </c>
      <c r="GC128" s="5" t="s">
        <v>220</v>
      </c>
      <c r="GD128" s="5" t="s">
        <v>220</v>
      </c>
      <c r="GE128" s="5" t="s">
        <v>220</v>
      </c>
      <c r="GF128" s="5" t="s">
        <v>220</v>
      </c>
      <c r="GG128" s="5" t="s">
        <v>220</v>
      </c>
      <c r="GH128" s="5" t="s">
        <v>220</v>
      </c>
      <c r="GI128" s="5" t="s">
        <v>220</v>
      </c>
      <c r="GJ128" s="5" t="s">
        <v>220</v>
      </c>
      <c r="GK128" s="5" t="s">
        <v>220</v>
      </c>
      <c r="GL128" s="5" t="s">
        <v>220</v>
      </c>
      <c r="GM128" s="5">
        <v>763903</v>
      </c>
      <c r="GN128" s="5">
        <v>702638</v>
      </c>
      <c r="GO128" s="5">
        <v>405054</v>
      </c>
      <c r="GP128" s="5">
        <v>643344</v>
      </c>
      <c r="GQ128" s="5">
        <v>440996</v>
      </c>
      <c r="GR128" s="5">
        <v>375484</v>
      </c>
      <c r="GS128" s="5">
        <v>463190</v>
      </c>
      <c r="GT128" s="5">
        <v>391758</v>
      </c>
      <c r="GU128" s="5">
        <v>307244</v>
      </c>
      <c r="GV128" s="5">
        <v>259646</v>
      </c>
      <c r="GW128" s="5">
        <v>334774</v>
      </c>
      <c r="GX128" s="5">
        <v>371409</v>
      </c>
      <c r="GY128" s="5">
        <v>350074</v>
      </c>
      <c r="GZ128" s="5">
        <v>286087</v>
      </c>
      <c r="HA128" s="5">
        <v>177177</v>
      </c>
      <c r="HB128" s="5">
        <v>164901</v>
      </c>
      <c r="HC128" s="5">
        <v>182008</v>
      </c>
      <c r="HD128" s="5">
        <v>231430</v>
      </c>
      <c r="HE128" s="5">
        <v>172604</v>
      </c>
      <c r="HF128" s="5">
        <v>97536</v>
      </c>
      <c r="HG128" s="5">
        <v>109933</v>
      </c>
      <c r="HH128" s="5">
        <v>93975</v>
      </c>
      <c r="HI128" s="5">
        <v>103372</v>
      </c>
      <c r="HJ128" s="5">
        <v>147024</v>
      </c>
      <c r="HK128" s="5">
        <v>288194</v>
      </c>
      <c r="HL128" s="5">
        <v>161152</v>
      </c>
      <c r="HM128" s="5">
        <v>243486</v>
      </c>
      <c r="HN128" s="5">
        <v>119287</v>
      </c>
      <c r="HO128" s="5">
        <v>245554</v>
      </c>
      <c r="HP128" s="5">
        <v>149229</v>
      </c>
      <c r="HQ128" s="5">
        <v>241439</v>
      </c>
      <c r="HR128" s="5">
        <v>425168</v>
      </c>
      <c r="HS128" s="5">
        <v>911830</v>
      </c>
      <c r="HT128" s="5">
        <v>1060820</v>
      </c>
      <c r="HU128" s="5">
        <v>713036</v>
      </c>
      <c r="HV128" s="5">
        <v>836698</v>
      </c>
      <c r="HW128" s="5">
        <v>1142644</v>
      </c>
      <c r="HX128" s="5">
        <v>1100296</v>
      </c>
      <c r="HY128" s="5">
        <v>987535</v>
      </c>
      <c r="HZ128" s="5">
        <v>825299</v>
      </c>
      <c r="IA128" s="5">
        <v>976401</v>
      </c>
      <c r="IB128" s="5">
        <v>1054988</v>
      </c>
      <c r="IC128" s="5">
        <v>1216983</v>
      </c>
      <c r="ID128" s="5">
        <v>1460105</v>
      </c>
      <c r="IE128" s="5">
        <v>1413968</v>
      </c>
      <c r="IF128" s="5">
        <v>1262440</v>
      </c>
      <c r="IG128" s="5">
        <v>1105836</v>
      </c>
      <c r="IH128" s="5">
        <v>1013096</v>
      </c>
      <c r="II128" s="5">
        <v>970285</v>
      </c>
      <c r="IJ128" s="5">
        <v>1066234</v>
      </c>
      <c r="IK128" s="5">
        <v>1090476</v>
      </c>
      <c r="IL128" s="5">
        <v>773564</v>
      </c>
      <c r="IM128" s="5">
        <v>636657</v>
      </c>
      <c r="IN128" s="5">
        <v>637303</v>
      </c>
      <c r="IO128" s="5">
        <v>755213</v>
      </c>
      <c r="IP128" s="5">
        <v>673424</v>
      </c>
      <c r="IQ128" s="5">
        <v>637327</v>
      </c>
      <c r="IR128" s="5">
        <v>597141</v>
      </c>
      <c r="IS128" s="5">
        <v>627040</v>
      </c>
      <c r="IT128" s="5">
        <v>631095</v>
      </c>
      <c r="IU128" s="5">
        <v>561987</v>
      </c>
      <c r="IV128" s="5">
        <v>530848</v>
      </c>
      <c r="IW128" s="5">
        <v>554337</v>
      </c>
      <c r="IX128" s="5">
        <v>519246</v>
      </c>
      <c r="IY128" s="5">
        <v>0</v>
      </c>
      <c r="IZ128" s="5">
        <v>0</v>
      </c>
      <c r="JA128" s="5">
        <v>0</v>
      </c>
      <c r="JB128" s="5">
        <v>0</v>
      </c>
      <c r="JC128" s="5">
        <v>0</v>
      </c>
      <c r="JD128" s="5">
        <v>0</v>
      </c>
      <c r="JE128" s="5">
        <v>0</v>
      </c>
      <c r="JF128" s="5">
        <v>0</v>
      </c>
      <c r="JG128" s="5">
        <v>0</v>
      </c>
      <c r="JH128" s="5">
        <v>0</v>
      </c>
      <c r="JI128" s="5">
        <v>0</v>
      </c>
      <c r="JJ128" s="5">
        <v>0</v>
      </c>
      <c r="JK128" s="5">
        <v>0</v>
      </c>
      <c r="JL128" s="5">
        <v>0</v>
      </c>
      <c r="JM128" s="5">
        <v>0</v>
      </c>
      <c r="JN128" s="5">
        <v>0</v>
      </c>
      <c r="JO128" s="5">
        <v>0</v>
      </c>
      <c r="JP128" s="5">
        <v>0</v>
      </c>
      <c r="JQ128" s="5">
        <v>0</v>
      </c>
      <c r="JR128" s="5">
        <v>1</v>
      </c>
      <c r="JS128" s="5">
        <v>4309</v>
      </c>
      <c r="JT128" s="5">
        <v>32029</v>
      </c>
      <c r="JU128" s="5">
        <v>55659</v>
      </c>
      <c r="JV128" s="5">
        <v>54381</v>
      </c>
      <c r="JW128" s="5">
        <v>64417</v>
      </c>
      <c r="JX128" s="5">
        <v>57089</v>
      </c>
      <c r="JY128" s="5">
        <v>62608</v>
      </c>
      <c r="JZ128" s="5">
        <v>53694</v>
      </c>
      <c r="KA128" s="5">
        <v>67644</v>
      </c>
      <c r="KB128" s="5">
        <v>65008</v>
      </c>
      <c r="KC128" s="5">
        <v>64941</v>
      </c>
      <c r="KD128" s="5">
        <v>83214</v>
      </c>
      <c r="KE128" s="5">
        <v>430091</v>
      </c>
      <c r="KF128" s="5">
        <v>451776</v>
      </c>
      <c r="KG128" s="5">
        <v>424210</v>
      </c>
      <c r="KH128" s="5">
        <v>399624</v>
      </c>
      <c r="KI128" s="5">
        <v>377364</v>
      </c>
      <c r="KJ128" s="5">
        <v>354614</v>
      </c>
      <c r="KK128" s="5">
        <v>372875</v>
      </c>
      <c r="KL128" s="5">
        <v>307046</v>
      </c>
      <c r="KM128" s="5">
        <v>270117</v>
      </c>
      <c r="KN128" s="5">
        <v>277535</v>
      </c>
      <c r="KO128" s="5">
        <v>221097</v>
      </c>
      <c r="KP128" s="5">
        <v>175793</v>
      </c>
      <c r="KQ128" s="5">
        <v>140152</v>
      </c>
      <c r="KR128" s="5">
        <v>187317</v>
      </c>
      <c r="KS128" s="5">
        <v>107569</v>
      </c>
      <c r="KT128" s="5">
        <v>90669</v>
      </c>
      <c r="KU128" s="5">
        <v>85512</v>
      </c>
      <c r="KV128" s="5">
        <v>87066</v>
      </c>
      <c r="KW128" s="5">
        <v>71531</v>
      </c>
      <c r="KX128" s="5">
        <v>70220</v>
      </c>
      <c r="KY128" s="5">
        <v>42471</v>
      </c>
      <c r="KZ128" s="5">
        <v>26786</v>
      </c>
      <c r="LA128" s="5">
        <v>24235</v>
      </c>
      <c r="LB128" s="5">
        <v>17748</v>
      </c>
      <c r="LC128" s="5">
        <v>21543</v>
      </c>
      <c r="LD128" s="5">
        <v>22800</v>
      </c>
      <c r="LE128" s="5">
        <v>21259</v>
      </c>
      <c r="LF128" s="5">
        <v>21711</v>
      </c>
      <c r="LG128" s="5">
        <v>26170</v>
      </c>
      <c r="LH128" s="5">
        <v>22143</v>
      </c>
      <c r="LI128" s="5">
        <v>28990</v>
      </c>
      <c r="LJ128" s="5">
        <v>20940</v>
      </c>
      <c r="LK128" s="5">
        <v>18588</v>
      </c>
      <c r="LL128" s="5">
        <v>15359</v>
      </c>
      <c r="LM128" s="5">
        <v>16020</v>
      </c>
      <c r="LN128" s="5">
        <v>10867</v>
      </c>
      <c r="LO128" s="5">
        <v>8863</v>
      </c>
      <c r="LP128" s="5">
        <v>7927</v>
      </c>
      <c r="LQ128" s="5">
        <v>8438</v>
      </c>
      <c r="LR128" s="5">
        <v>9276</v>
      </c>
      <c r="LS128" s="5">
        <v>11984</v>
      </c>
      <c r="LT128" s="5">
        <v>8249</v>
      </c>
      <c r="LU128" s="5">
        <v>5633</v>
      </c>
      <c r="LV128" s="5">
        <v>4776</v>
      </c>
      <c r="LW128" s="5">
        <v>6414</v>
      </c>
      <c r="LX128" s="5">
        <v>4634</v>
      </c>
      <c r="LY128" s="5">
        <v>2670</v>
      </c>
      <c r="LZ128" s="5">
        <v>3933</v>
      </c>
      <c r="MA128" s="5">
        <v>2230</v>
      </c>
      <c r="MB128" s="5">
        <v>3084</v>
      </c>
      <c r="MC128" s="5">
        <v>2575</v>
      </c>
      <c r="MD128" s="5">
        <v>2819</v>
      </c>
      <c r="ME128" s="5">
        <v>4904</v>
      </c>
      <c r="MF128" s="5">
        <v>4075</v>
      </c>
      <c r="MG128" s="5">
        <v>2771</v>
      </c>
      <c r="MH128" s="5">
        <v>2198</v>
      </c>
      <c r="MI128" s="5">
        <v>1769</v>
      </c>
      <c r="MJ128" s="5">
        <v>4692</v>
      </c>
      <c r="MK128" s="5">
        <v>1428</v>
      </c>
      <c r="ML128" s="5">
        <v>1357</v>
      </c>
      <c r="MM128" s="5">
        <v>1960</v>
      </c>
      <c r="MN128" s="5">
        <v>3115</v>
      </c>
      <c r="MO128" s="5">
        <v>3646</v>
      </c>
      <c r="MP128" s="5">
        <v>2496</v>
      </c>
      <c r="MQ128" s="5">
        <v>251</v>
      </c>
      <c r="MR128" s="5">
        <v>279</v>
      </c>
      <c r="MS128" s="5">
        <v>388</v>
      </c>
      <c r="MT128" s="5">
        <v>290</v>
      </c>
      <c r="MU128" s="5">
        <v>296</v>
      </c>
      <c r="MV128" s="5">
        <v>425</v>
      </c>
      <c r="MW128" s="5">
        <v>251</v>
      </c>
      <c r="MX128" s="5">
        <v>192</v>
      </c>
      <c r="MY128" s="5">
        <v>176</v>
      </c>
      <c r="MZ128" s="5">
        <v>150</v>
      </c>
      <c r="NA128" s="5">
        <v>159</v>
      </c>
      <c r="NB128" s="5">
        <v>137</v>
      </c>
      <c r="NC128" s="5">
        <v>155</v>
      </c>
      <c r="ND128" s="5">
        <v>10</v>
      </c>
      <c r="NE128" s="5" t="s">
        <v>220</v>
      </c>
      <c r="NF128" s="5" t="s">
        <v>220</v>
      </c>
      <c r="NG128" s="5" t="s">
        <v>220</v>
      </c>
      <c r="NH128" s="5" t="s">
        <v>220</v>
      </c>
      <c r="NI128" s="5" t="s">
        <v>220</v>
      </c>
      <c r="NJ128" s="5" t="s">
        <v>220</v>
      </c>
      <c r="NK128" s="5" t="s">
        <v>220</v>
      </c>
      <c r="NL128" s="5" t="s">
        <v>220</v>
      </c>
      <c r="NM128" s="5" t="s">
        <v>220</v>
      </c>
      <c r="NN128" s="5" t="s">
        <v>220</v>
      </c>
      <c r="NO128" s="5" t="s">
        <v>220</v>
      </c>
      <c r="NP128" s="5" t="s">
        <v>220</v>
      </c>
      <c r="NQ128" s="5" t="s">
        <v>220</v>
      </c>
      <c r="NR128" s="5" t="s">
        <v>220</v>
      </c>
      <c r="NS128" s="5" t="s">
        <v>220</v>
      </c>
      <c r="NT128" s="5" t="s">
        <v>220</v>
      </c>
      <c r="NU128" s="5" t="s">
        <v>220</v>
      </c>
      <c r="NV128" s="5" t="s">
        <v>220</v>
      </c>
      <c r="NW128" s="5">
        <v>0</v>
      </c>
      <c r="NX128" s="5">
        <v>0</v>
      </c>
      <c r="NY128" s="5">
        <v>0</v>
      </c>
      <c r="NZ128" s="5">
        <v>0</v>
      </c>
      <c r="OA128" s="5">
        <v>0</v>
      </c>
      <c r="OB128" s="5">
        <v>0</v>
      </c>
      <c r="OC128" s="5">
        <v>0</v>
      </c>
      <c r="OD128" s="5">
        <v>0</v>
      </c>
      <c r="OE128" s="5">
        <v>0</v>
      </c>
      <c r="OF128" s="5">
        <v>0</v>
      </c>
      <c r="OG128" s="5">
        <v>0</v>
      </c>
      <c r="OH128" s="5">
        <v>0</v>
      </c>
      <c r="OI128" s="5">
        <v>0</v>
      </c>
      <c r="OJ128" s="5">
        <v>0</v>
      </c>
      <c r="OK128" s="5" t="s">
        <v>220</v>
      </c>
      <c r="OL128" s="5" t="s">
        <v>220</v>
      </c>
      <c r="OM128" s="5" t="s">
        <v>220</v>
      </c>
      <c r="ON128" s="5" t="s">
        <v>220</v>
      </c>
      <c r="OO128" s="5" t="s">
        <v>220</v>
      </c>
      <c r="OP128" s="5" t="s">
        <v>220</v>
      </c>
      <c r="OQ128" s="5" t="s">
        <v>220</v>
      </c>
      <c r="OR128" s="5" t="s">
        <v>220</v>
      </c>
      <c r="OS128" s="5" t="s">
        <v>220</v>
      </c>
      <c r="OT128" s="5" t="s">
        <v>220</v>
      </c>
      <c r="OU128" s="5" t="s">
        <v>220</v>
      </c>
      <c r="OV128" s="5" t="s">
        <v>220</v>
      </c>
      <c r="OW128" s="5" t="s">
        <v>220</v>
      </c>
      <c r="OX128" s="5" t="s">
        <v>220</v>
      </c>
      <c r="OY128" s="5" t="s">
        <v>220</v>
      </c>
      <c r="OZ128" s="5" t="s">
        <v>220</v>
      </c>
      <c r="PA128" s="5" t="s">
        <v>220</v>
      </c>
      <c r="PB128" s="5" t="s">
        <v>220</v>
      </c>
      <c r="PC128" s="5">
        <v>50072</v>
      </c>
      <c r="PD128" s="5">
        <v>62418</v>
      </c>
      <c r="PE128" s="5">
        <v>47359</v>
      </c>
      <c r="PF128" s="5">
        <v>60587</v>
      </c>
      <c r="PG128" s="5">
        <v>67402</v>
      </c>
      <c r="PH128" s="5">
        <v>68744</v>
      </c>
      <c r="PI128" s="5">
        <v>79983</v>
      </c>
      <c r="PJ128" s="5">
        <v>79831</v>
      </c>
      <c r="PK128" s="5">
        <v>81081</v>
      </c>
      <c r="PL128" s="5">
        <v>75076</v>
      </c>
      <c r="PM128" s="5">
        <v>77058</v>
      </c>
      <c r="PN128" s="5">
        <v>84716</v>
      </c>
      <c r="PO128" s="5">
        <v>87953</v>
      </c>
      <c r="PP128" s="5">
        <v>56476</v>
      </c>
      <c r="PQ128" s="5">
        <v>54859</v>
      </c>
      <c r="PR128" s="5">
        <v>50172</v>
      </c>
      <c r="PS128" s="5">
        <v>54914</v>
      </c>
      <c r="PT128" s="5">
        <v>60020</v>
      </c>
      <c r="PU128" s="5">
        <v>59548</v>
      </c>
      <c r="PV128" s="5">
        <v>52899</v>
      </c>
      <c r="PW128" s="5">
        <v>45707</v>
      </c>
      <c r="PX128" s="5">
        <v>54997</v>
      </c>
      <c r="PY128" s="5">
        <v>51675</v>
      </c>
      <c r="PZ128" s="5">
        <v>53531</v>
      </c>
      <c r="QA128" s="5">
        <v>50129</v>
      </c>
      <c r="QB128" s="5">
        <v>47366</v>
      </c>
      <c r="QC128" s="5">
        <v>41712</v>
      </c>
      <c r="QD128" s="5">
        <v>39889</v>
      </c>
      <c r="QE128" s="5">
        <v>41700</v>
      </c>
      <c r="QF128" s="5">
        <v>40015</v>
      </c>
      <c r="QG128" s="5">
        <v>39370</v>
      </c>
      <c r="QH128" s="5">
        <v>36295</v>
      </c>
      <c r="QI128" s="5">
        <v>119084</v>
      </c>
      <c r="QJ128" s="5">
        <v>81754</v>
      </c>
      <c r="QK128" s="5">
        <v>51413</v>
      </c>
      <c r="QL128" s="5">
        <v>51164</v>
      </c>
      <c r="QM128" s="5">
        <v>36651</v>
      </c>
      <c r="QN128" s="5">
        <v>43749</v>
      </c>
      <c r="QO128" s="5">
        <v>46713</v>
      </c>
      <c r="QP128" s="5">
        <v>53390</v>
      </c>
      <c r="QQ128" s="5">
        <v>47056</v>
      </c>
      <c r="QR128" s="5">
        <v>41993</v>
      </c>
      <c r="QS128" s="5">
        <v>39718</v>
      </c>
      <c r="QT128" s="5">
        <v>44268</v>
      </c>
      <c r="QU128" s="5">
        <v>39225</v>
      </c>
      <c r="QV128" s="5">
        <v>30231</v>
      </c>
      <c r="QW128" s="5">
        <v>26893</v>
      </c>
      <c r="QX128" s="5">
        <v>23489</v>
      </c>
      <c r="QY128" s="5">
        <v>18784</v>
      </c>
      <c r="QZ128" s="5">
        <v>23015</v>
      </c>
      <c r="RA128" s="5">
        <v>20519</v>
      </c>
      <c r="RB128" s="5">
        <v>28310</v>
      </c>
      <c r="RC128" s="5">
        <v>25508</v>
      </c>
      <c r="RD128" s="5">
        <v>24373</v>
      </c>
      <c r="RE128" s="5">
        <v>26558</v>
      </c>
      <c r="RF128" s="5">
        <v>20660</v>
      </c>
      <c r="RG128" s="5">
        <v>28418</v>
      </c>
      <c r="RH128" s="5">
        <v>29651</v>
      </c>
      <c r="RI128" s="5">
        <v>31438</v>
      </c>
      <c r="RJ128" s="5">
        <v>29913</v>
      </c>
      <c r="RK128" s="5">
        <v>29695</v>
      </c>
      <c r="RL128" s="5">
        <v>34151</v>
      </c>
      <c r="RM128" s="5">
        <v>31636</v>
      </c>
      <c r="RN128" s="5">
        <v>30507</v>
      </c>
      <c r="RO128" s="5">
        <v>94440</v>
      </c>
      <c r="RP128" s="5">
        <v>92147</v>
      </c>
      <c r="RQ128" s="5">
        <v>76121</v>
      </c>
      <c r="RR128" s="5">
        <v>77547</v>
      </c>
      <c r="RS128" s="5">
        <v>29900</v>
      </c>
      <c r="RT128" s="5">
        <v>51405</v>
      </c>
      <c r="RU128" s="5">
        <v>59449</v>
      </c>
      <c r="RV128" s="5">
        <v>94079</v>
      </c>
      <c r="RW128" s="5">
        <v>57175</v>
      </c>
      <c r="RX128" s="5">
        <v>59259</v>
      </c>
      <c r="RY128" s="5">
        <v>58153</v>
      </c>
      <c r="RZ128" s="5">
        <v>57735</v>
      </c>
      <c r="SA128" s="5">
        <v>55247</v>
      </c>
      <c r="SB128" s="5">
        <v>34909</v>
      </c>
      <c r="SC128" s="5">
        <v>40632</v>
      </c>
      <c r="SD128" s="5">
        <v>41172</v>
      </c>
      <c r="SE128" s="5">
        <v>38061</v>
      </c>
      <c r="SF128" s="5">
        <v>41054</v>
      </c>
      <c r="SG128" s="5">
        <v>42730</v>
      </c>
      <c r="SH128" s="5">
        <v>33667</v>
      </c>
      <c r="SI128" s="5">
        <v>45224</v>
      </c>
      <c r="SJ128" s="5">
        <v>38769</v>
      </c>
      <c r="SK128" s="5">
        <v>37294</v>
      </c>
      <c r="SL128" s="5">
        <v>38583</v>
      </c>
      <c r="SM128" s="5">
        <v>37857</v>
      </c>
      <c r="SN128" s="5">
        <v>39043</v>
      </c>
      <c r="SO128" s="5">
        <v>38946</v>
      </c>
      <c r="SP128" s="5">
        <v>40848</v>
      </c>
      <c r="SQ128" s="5">
        <v>39399</v>
      </c>
      <c r="SR128" s="5">
        <v>36534</v>
      </c>
      <c r="SS128" s="5">
        <v>33615</v>
      </c>
      <c r="ST128" s="5">
        <v>30757</v>
      </c>
      <c r="SU128" s="5">
        <v>307960</v>
      </c>
      <c r="SV128" s="5">
        <v>313252</v>
      </c>
      <c r="SW128" s="5">
        <v>263228</v>
      </c>
      <c r="SX128" s="5">
        <v>268159</v>
      </c>
      <c r="SY128" s="5">
        <v>199400</v>
      </c>
      <c r="SZ128" s="5">
        <v>184100</v>
      </c>
      <c r="TA128" s="5">
        <v>200433</v>
      </c>
      <c r="TB128" s="5">
        <v>193740</v>
      </c>
      <c r="TC128" s="5">
        <v>168942</v>
      </c>
      <c r="TD128" s="5">
        <v>110131</v>
      </c>
      <c r="TE128" s="5">
        <v>74848</v>
      </c>
      <c r="TF128" s="5">
        <v>61912</v>
      </c>
      <c r="TG128" s="5">
        <v>60359</v>
      </c>
      <c r="TH128" s="5">
        <v>41765</v>
      </c>
      <c r="TI128" s="5">
        <v>42536</v>
      </c>
      <c r="TJ128" s="5">
        <v>49033</v>
      </c>
      <c r="TK128" s="5">
        <v>49484</v>
      </c>
      <c r="TL128" s="5">
        <v>52586</v>
      </c>
      <c r="TM128" s="5">
        <v>53075</v>
      </c>
      <c r="TN128" s="5">
        <v>59412</v>
      </c>
      <c r="TO128" s="5">
        <v>61162</v>
      </c>
      <c r="TP128" s="5">
        <v>56893</v>
      </c>
      <c r="TQ128" s="5">
        <v>35261</v>
      </c>
      <c r="TR128" s="5">
        <v>37385</v>
      </c>
      <c r="TS128" s="5">
        <v>47354</v>
      </c>
      <c r="TT128" s="5">
        <v>38315</v>
      </c>
      <c r="TU128" s="5">
        <v>39875</v>
      </c>
      <c r="TV128" s="5">
        <v>9888</v>
      </c>
      <c r="TW128" s="5">
        <v>3114</v>
      </c>
      <c r="TX128" s="5">
        <v>6111</v>
      </c>
      <c r="TY128" s="5">
        <v>5867</v>
      </c>
      <c r="TZ128" s="5">
        <v>3171</v>
      </c>
      <c r="UA128" s="5">
        <v>15</v>
      </c>
      <c r="UB128" s="5">
        <v>39</v>
      </c>
      <c r="UC128" s="5">
        <v>56</v>
      </c>
      <c r="UD128" s="5">
        <v>190</v>
      </c>
      <c r="UE128" s="5">
        <v>1216</v>
      </c>
      <c r="UF128" s="5">
        <v>2241</v>
      </c>
      <c r="UG128" s="5">
        <v>3102</v>
      </c>
      <c r="UH128" s="5">
        <v>2897</v>
      </c>
      <c r="UI128" s="5">
        <v>2465</v>
      </c>
      <c r="UJ128" s="5">
        <v>2405</v>
      </c>
      <c r="UK128" s="5">
        <v>2295</v>
      </c>
      <c r="UL128" s="5">
        <v>2415</v>
      </c>
      <c r="UM128" s="5">
        <v>2519</v>
      </c>
      <c r="UN128" s="5">
        <v>1855</v>
      </c>
      <c r="UO128" s="5">
        <v>1509</v>
      </c>
      <c r="UP128" s="5">
        <v>1424</v>
      </c>
      <c r="UQ128" s="5">
        <v>1571</v>
      </c>
      <c r="UR128" s="5">
        <v>3274</v>
      </c>
      <c r="US128" s="5">
        <v>4983</v>
      </c>
      <c r="UT128" s="5">
        <v>4958</v>
      </c>
      <c r="UU128" s="5">
        <v>6747</v>
      </c>
      <c r="UV128" s="5">
        <v>9690</v>
      </c>
      <c r="UW128" s="5">
        <v>8496</v>
      </c>
      <c r="UX128" s="5">
        <v>11367</v>
      </c>
      <c r="UY128" s="5">
        <v>8341</v>
      </c>
      <c r="UZ128" s="5">
        <v>3060</v>
      </c>
      <c r="VA128" s="5">
        <v>2364</v>
      </c>
      <c r="VB128" s="5">
        <v>2326</v>
      </c>
      <c r="VC128" s="5">
        <v>2140</v>
      </c>
      <c r="VD128" s="5">
        <v>2140</v>
      </c>
      <c r="VE128" s="5">
        <v>2234</v>
      </c>
      <c r="VF128" s="5">
        <v>2483</v>
      </c>
      <c r="VG128" s="5">
        <v>137002</v>
      </c>
      <c r="VH128" s="5">
        <v>142585</v>
      </c>
      <c r="VI128" s="5">
        <v>142167</v>
      </c>
      <c r="VJ128" s="5">
        <v>162571</v>
      </c>
      <c r="VK128" s="5">
        <v>158525</v>
      </c>
      <c r="VL128" s="5">
        <v>145330</v>
      </c>
      <c r="VM128" s="5">
        <v>156881</v>
      </c>
      <c r="VN128" s="5">
        <v>157057</v>
      </c>
      <c r="VO128" s="5">
        <v>151808</v>
      </c>
      <c r="VP128" s="5">
        <v>149338</v>
      </c>
      <c r="VQ128" s="5">
        <v>121074</v>
      </c>
      <c r="VR128" s="5">
        <v>137758</v>
      </c>
      <c r="VS128" s="5">
        <v>131951</v>
      </c>
      <c r="VT128" s="5">
        <v>93306</v>
      </c>
      <c r="VU128" s="5">
        <v>107088</v>
      </c>
      <c r="VV128" s="5">
        <v>93523</v>
      </c>
      <c r="VW128" s="5">
        <v>100364</v>
      </c>
      <c r="VX128" s="5">
        <v>94910</v>
      </c>
      <c r="VY128" s="5">
        <v>68129</v>
      </c>
      <c r="VZ128" s="5">
        <v>77667</v>
      </c>
      <c r="WA128" s="5">
        <v>104119</v>
      </c>
      <c r="WB128" s="5">
        <v>106924</v>
      </c>
      <c r="WC128" s="5">
        <v>125658</v>
      </c>
      <c r="WD128" s="5">
        <v>126868</v>
      </c>
      <c r="WE128" s="5">
        <v>174653</v>
      </c>
      <c r="WF128" s="5">
        <v>152778</v>
      </c>
      <c r="WG128" s="5">
        <v>122839</v>
      </c>
      <c r="WH128" s="5">
        <v>113362</v>
      </c>
      <c r="WI128" s="5">
        <v>104421</v>
      </c>
      <c r="WJ128" s="5">
        <v>105663</v>
      </c>
      <c r="WK128" s="5">
        <v>96777</v>
      </c>
      <c r="WL128" s="5">
        <v>93385</v>
      </c>
      <c r="WM128" s="5">
        <v>44</v>
      </c>
      <c r="WN128" s="5">
        <v>21</v>
      </c>
      <c r="WO128" s="5">
        <v>0</v>
      </c>
      <c r="WP128" s="5">
        <v>-1</v>
      </c>
      <c r="WQ128" s="5">
        <v>3</v>
      </c>
      <c r="WR128" s="5">
        <v>0</v>
      </c>
      <c r="WS128" s="5">
        <v>0</v>
      </c>
      <c r="WT128" s="5">
        <v>0</v>
      </c>
      <c r="WU128" s="5">
        <v>0</v>
      </c>
      <c r="WV128" s="5">
        <v>0</v>
      </c>
      <c r="WW128" s="5">
        <v>0</v>
      </c>
      <c r="WX128" s="5">
        <v>0</v>
      </c>
      <c r="WY128" s="5">
        <v>0</v>
      </c>
      <c r="WZ128" s="5">
        <v>0</v>
      </c>
      <c r="XA128" s="5">
        <v>0</v>
      </c>
      <c r="XB128" s="5">
        <v>0</v>
      </c>
      <c r="XC128" s="5">
        <v>0</v>
      </c>
      <c r="XD128" s="5">
        <v>0</v>
      </c>
      <c r="XE128" s="5">
        <v>-3</v>
      </c>
      <c r="XF128" s="5">
        <v>-9</v>
      </c>
      <c r="XG128" s="5">
        <v>1921</v>
      </c>
      <c r="XH128" s="5">
        <v>0</v>
      </c>
      <c r="XI128" s="5">
        <v>0</v>
      </c>
      <c r="XJ128" s="5">
        <v>0</v>
      </c>
      <c r="XK128" s="5">
        <v>828</v>
      </c>
      <c r="XL128" s="5">
        <v>950</v>
      </c>
      <c r="XM128" s="5">
        <v>1161</v>
      </c>
      <c r="XN128" s="5">
        <v>1043</v>
      </c>
      <c r="XO128" s="5">
        <v>1059</v>
      </c>
      <c r="XP128" s="5">
        <v>1185</v>
      </c>
      <c r="XQ128" s="5">
        <v>1073</v>
      </c>
      <c r="XR128" s="5">
        <v>1054</v>
      </c>
      <c r="XS128" s="2">
        <v>54913</v>
      </c>
      <c r="XT128" s="3" t="s">
        <v>222</v>
      </c>
      <c r="XU128" s="3" t="s">
        <v>222</v>
      </c>
      <c r="XV128" s="3" t="s">
        <v>222</v>
      </c>
      <c r="XW128" s="3" t="s">
        <v>221</v>
      </c>
      <c r="XX128" s="3" t="s">
        <v>222</v>
      </c>
      <c r="XY128" s="3" t="s">
        <v>222</v>
      </c>
      <c r="XZ128" s="3" t="s">
        <v>261</v>
      </c>
    </row>
    <row r="129" spans="1:650" x14ac:dyDescent="0.3">
      <c r="A129" s="1" t="s">
        <v>127</v>
      </c>
      <c r="B129" s="2">
        <v>4014480</v>
      </c>
      <c r="C129" s="5">
        <v>9091</v>
      </c>
      <c r="D129" s="5">
        <v>6020</v>
      </c>
      <c r="E129" s="5">
        <v>8757</v>
      </c>
      <c r="F129" s="5">
        <v>8062</v>
      </c>
      <c r="G129" s="5">
        <v>8545</v>
      </c>
      <c r="H129" s="5">
        <v>2683</v>
      </c>
      <c r="I129" s="5">
        <v>198</v>
      </c>
      <c r="J129" s="5">
        <v>192</v>
      </c>
      <c r="K129" s="5">
        <v>9426</v>
      </c>
      <c r="L129" s="5">
        <v>8036</v>
      </c>
      <c r="M129" s="5">
        <v>5987</v>
      </c>
      <c r="N129" s="5">
        <v>14234</v>
      </c>
      <c r="O129" s="5">
        <v>9825</v>
      </c>
      <c r="P129" s="5">
        <v>2180</v>
      </c>
      <c r="Q129" s="5">
        <v>26</v>
      </c>
      <c r="R129" s="5">
        <v>21027</v>
      </c>
      <c r="S129" s="5">
        <v>0</v>
      </c>
      <c r="T129" s="5">
        <v>138</v>
      </c>
      <c r="U129" s="5">
        <v>2820</v>
      </c>
      <c r="V129" s="5">
        <v>23413</v>
      </c>
      <c r="W129" s="5">
        <v>2</v>
      </c>
      <c r="X129" s="5">
        <v>0</v>
      </c>
      <c r="Y129" s="5">
        <v>0</v>
      </c>
      <c r="Z129" s="5">
        <v>264</v>
      </c>
      <c r="AA129" s="5">
        <v>0</v>
      </c>
      <c r="AB129" s="5">
        <v>1939</v>
      </c>
      <c r="AC129" s="5">
        <v>311762</v>
      </c>
      <c r="AD129" s="5">
        <v>0</v>
      </c>
      <c r="AE129" s="5">
        <v>0</v>
      </c>
      <c r="AF129" s="5">
        <v>0</v>
      </c>
      <c r="AG129" s="5">
        <v>0</v>
      </c>
      <c r="AH129" s="5">
        <v>0</v>
      </c>
      <c r="AI129" s="5">
        <v>0</v>
      </c>
      <c r="AJ129" s="5">
        <v>82</v>
      </c>
      <c r="AK129" s="5">
        <v>0</v>
      </c>
      <c r="AL129" s="5">
        <v>12</v>
      </c>
      <c r="AM129" s="5">
        <v>10307</v>
      </c>
      <c r="AN129" s="5">
        <v>14897</v>
      </c>
      <c r="AO129" s="5">
        <v>18650</v>
      </c>
      <c r="AP129" s="5">
        <v>18453</v>
      </c>
      <c r="AQ129" s="5">
        <v>10065</v>
      </c>
      <c r="AR129" s="5">
        <v>-1480</v>
      </c>
      <c r="AS129" s="5">
        <v>14612</v>
      </c>
      <c r="AT129" s="5">
        <v>6351</v>
      </c>
      <c r="AU129" s="5">
        <v>10153</v>
      </c>
      <c r="AV129" s="5">
        <v>17614</v>
      </c>
      <c r="AW129" s="5">
        <v>25968</v>
      </c>
      <c r="AX129" s="5">
        <v>26335</v>
      </c>
      <c r="AY129" s="5">
        <v>71468</v>
      </c>
      <c r="AZ129" s="5">
        <v>13233</v>
      </c>
      <c r="BA129" s="5">
        <v>5758</v>
      </c>
      <c r="BB129" s="5">
        <v>55529</v>
      </c>
      <c r="BC129" s="5">
        <v>27408</v>
      </c>
      <c r="BD129" s="5">
        <v>37064</v>
      </c>
      <c r="BE129" s="5">
        <v>27979</v>
      </c>
      <c r="BF129" s="5">
        <v>33070</v>
      </c>
      <c r="BG129" s="5">
        <v>73863</v>
      </c>
      <c r="BH129" s="5">
        <v>83149</v>
      </c>
      <c r="BI129" s="5">
        <v>62225</v>
      </c>
      <c r="BJ129" s="5">
        <v>111942</v>
      </c>
      <c r="BK129" s="5">
        <v>93735</v>
      </c>
      <c r="BL129" s="5">
        <v>84824</v>
      </c>
      <c r="BM129" s="5">
        <v>63263</v>
      </c>
      <c r="BN129" s="5">
        <v>64793</v>
      </c>
      <c r="BO129" s="5">
        <v>1542</v>
      </c>
      <c r="BP129" s="5">
        <v>1326</v>
      </c>
      <c r="BQ129" s="5">
        <v>2709</v>
      </c>
      <c r="BR129" s="5">
        <v>3131</v>
      </c>
      <c r="BS129" s="5">
        <v>4510</v>
      </c>
      <c r="BT129" s="5">
        <v>729</v>
      </c>
      <c r="BU129" s="5">
        <v>5736</v>
      </c>
      <c r="BV129" s="5">
        <v>6632</v>
      </c>
      <c r="BW129" s="5">
        <v>7966</v>
      </c>
      <c r="BX129" s="5">
        <v>3045</v>
      </c>
      <c r="BY129" s="5">
        <v>1539</v>
      </c>
      <c r="BZ129" s="5">
        <v>8775</v>
      </c>
      <c r="CA129" s="5">
        <v>11676</v>
      </c>
      <c r="CB129" s="5">
        <v>73</v>
      </c>
      <c r="CC129" s="5">
        <v>2731</v>
      </c>
      <c r="CD129" s="5">
        <v>2658</v>
      </c>
      <c r="CE129" s="5">
        <v>4587</v>
      </c>
      <c r="CF129" s="5">
        <v>4729</v>
      </c>
      <c r="CG129" s="5">
        <v>2730</v>
      </c>
      <c r="CH129" s="5">
        <v>-12761</v>
      </c>
      <c r="CI129" s="5">
        <v>4751</v>
      </c>
      <c r="CJ129" s="5">
        <v>10262</v>
      </c>
      <c r="CK129" s="5">
        <v>8922</v>
      </c>
      <c r="CL129" s="5">
        <v>42638</v>
      </c>
      <c r="CM129" s="5">
        <v>32180</v>
      </c>
      <c r="CN129" s="5">
        <v>26365</v>
      </c>
      <c r="CO129" s="5">
        <v>21625</v>
      </c>
      <c r="CP129" s="5">
        <v>17057</v>
      </c>
      <c r="CQ129" s="5">
        <v>29359</v>
      </c>
      <c r="CR129" s="5">
        <v>22749</v>
      </c>
      <c r="CS129" s="5">
        <v>16762</v>
      </c>
      <c r="CT129" s="5">
        <v>11628</v>
      </c>
      <c r="CU129" s="5">
        <v>135555</v>
      </c>
      <c r="CV129" s="5">
        <v>117959</v>
      </c>
      <c r="CW129" s="5">
        <v>98189</v>
      </c>
      <c r="CX129" s="5">
        <v>109994</v>
      </c>
      <c r="CY129" s="5">
        <v>114984</v>
      </c>
      <c r="CZ129" s="5">
        <v>121864</v>
      </c>
      <c r="DA129" s="5">
        <v>114168</v>
      </c>
      <c r="DB129" s="5">
        <v>172219</v>
      </c>
      <c r="DC129" s="5">
        <v>94088</v>
      </c>
      <c r="DD129" s="5">
        <v>104397</v>
      </c>
      <c r="DE129" s="5">
        <v>102778</v>
      </c>
      <c r="DF129" s="5">
        <v>102767</v>
      </c>
      <c r="DG129" s="5">
        <v>81799</v>
      </c>
      <c r="DH129" s="5">
        <v>87009</v>
      </c>
      <c r="DI129" s="5">
        <v>85768</v>
      </c>
      <c r="DJ129" s="5">
        <v>57347</v>
      </c>
      <c r="DK129" s="5">
        <v>74483</v>
      </c>
      <c r="DL129" s="5">
        <v>46760</v>
      </c>
      <c r="DM129" s="5">
        <v>36985</v>
      </c>
      <c r="DN129" s="5">
        <v>42146</v>
      </c>
      <c r="DO129" s="5">
        <v>46989</v>
      </c>
      <c r="DP129" s="5">
        <v>30063</v>
      </c>
      <c r="DQ129" s="5">
        <v>62547</v>
      </c>
      <c r="DR129" s="5">
        <v>63058</v>
      </c>
      <c r="DS129" s="5">
        <v>56700</v>
      </c>
      <c r="DT129" s="5">
        <v>67814</v>
      </c>
      <c r="DU129" s="5">
        <v>58344</v>
      </c>
      <c r="DV129" s="5">
        <v>76631</v>
      </c>
      <c r="DW129" s="5">
        <v>65084</v>
      </c>
      <c r="DX129" s="5">
        <v>73610</v>
      </c>
      <c r="DY129" s="5">
        <v>49955</v>
      </c>
      <c r="DZ129" s="5">
        <v>57072</v>
      </c>
      <c r="EA129" s="5">
        <v>4329</v>
      </c>
      <c r="EB129" s="5">
        <v>11857</v>
      </c>
      <c r="EC129" s="5">
        <v>13327</v>
      </c>
      <c r="ED129" s="5">
        <v>20947</v>
      </c>
      <c r="EE129" s="5">
        <v>3475</v>
      </c>
      <c r="EF129" s="5">
        <v>2883</v>
      </c>
      <c r="EG129" s="5">
        <v>10446</v>
      </c>
      <c r="EH129" s="5">
        <v>33055</v>
      </c>
      <c r="EI129" s="5">
        <v>16993</v>
      </c>
      <c r="EJ129" s="5">
        <v>1681</v>
      </c>
      <c r="EK129" s="5">
        <v>3267</v>
      </c>
      <c r="EL129" s="5">
        <v>24210</v>
      </c>
      <c r="EM129" s="5">
        <v>25081</v>
      </c>
      <c r="EN129" s="5">
        <v>14698</v>
      </c>
      <c r="EO129" s="5">
        <v>-91</v>
      </c>
      <c r="EP129" s="5">
        <v>4073</v>
      </c>
      <c r="EQ129" s="5">
        <v>-1131</v>
      </c>
      <c r="ER129" s="5">
        <v>-319</v>
      </c>
      <c r="ES129" s="5">
        <v>-455</v>
      </c>
      <c r="ET129" s="5">
        <v>52850</v>
      </c>
      <c r="EU129" s="5">
        <v>51905</v>
      </c>
      <c r="EV129" s="5">
        <v>4613</v>
      </c>
      <c r="EW129" s="5">
        <v>9479</v>
      </c>
      <c r="EX129" s="5">
        <v>3943</v>
      </c>
      <c r="EY129" s="5">
        <v>2935</v>
      </c>
      <c r="EZ129" s="5">
        <v>10889</v>
      </c>
      <c r="FA129" s="5">
        <v>8567</v>
      </c>
      <c r="FB129" s="5">
        <v>12194</v>
      </c>
      <c r="FC129" s="5">
        <v>20089</v>
      </c>
      <c r="FD129" s="5">
        <v>18514</v>
      </c>
      <c r="FE129" s="5">
        <v>13720</v>
      </c>
      <c r="FF129" s="5">
        <v>16066</v>
      </c>
      <c r="FG129" s="5">
        <v>0</v>
      </c>
      <c r="FH129" s="5">
        <v>0</v>
      </c>
      <c r="FI129" s="5">
        <v>0</v>
      </c>
      <c r="FJ129" s="5">
        <v>0</v>
      </c>
      <c r="FK129" s="5">
        <v>0</v>
      </c>
      <c r="FL129" s="5">
        <v>0</v>
      </c>
      <c r="FM129" s="5">
        <v>0</v>
      </c>
      <c r="FN129" s="5">
        <v>0</v>
      </c>
      <c r="FO129" s="5">
        <v>0</v>
      </c>
      <c r="FP129" s="5">
        <v>0</v>
      </c>
      <c r="FQ129" s="5">
        <v>0</v>
      </c>
      <c r="FR129" s="5">
        <v>0</v>
      </c>
      <c r="FS129" s="5">
        <v>0</v>
      </c>
      <c r="FT129" s="5">
        <v>0</v>
      </c>
      <c r="FU129" s="5" t="s">
        <v>220</v>
      </c>
      <c r="FV129" s="5" t="s">
        <v>220</v>
      </c>
      <c r="FW129" s="5" t="s">
        <v>220</v>
      </c>
      <c r="FX129" s="5" t="s">
        <v>220</v>
      </c>
      <c r="FY129" s="5" t="s">
        <v>220</v>
      </c>
      <c r="FZ129" s="5" t="s">
        <v>220</v>
      </c>
      <c r="GA129" s="5" t="s">
        <v>220</v>
      </c>
      <c r="GB129" s="5" t="s">
        <v>220</v>
      </c>
      <c r="GC129" s="5" t="s">
        <v>220</v>
      </c>
      <c r="GD129" s="5" t="s">
        <v>220</v>
      </c>
      <c r="GE129" s="5" t="s">
        <v>220</v>
      </c>
      <c r="GF129" s="5" t="s">
        <v>220</v>
      </c>
      <c r="GG129" s="5" t="s">
        <v>220</v>
      </c>
      <c r="GH129" s="5" t="s">
        <v>220</v>
      </c>
      <c r="GI129" s="5" t="s">
        <v>220</v>
      </c>
      <c r="GJ129" s="5" t="s">
        <v>220</v>
      </c>
      <c r="GK129" s="5" t="s">
        <v>220</v>
      </c>
      <c r="GL129" s="5" t="s">
        <v>220</v>
      </c>
      <c r="GM129" s="5">
        <v>150518</v>
      </c>
      <c r="GN129" s="5">
        <v>137243</v>
      </c>
      <c r="GO129" s="5">
        <v>122982</v>
      </c>
      <c r="GP129" s="5">
        <v>142146</v>
      </c>
      <c r="GQ129" s="5">
        <v>141821</v>
      </c>
      <c r="GR129" s="5">
        <v>143055</v>
      </c>
      <c r="GS129" s="5">
        <v>149198</v>
      </c>
      <c r="GT129" s="5">
        <v>230550</v>
      </c>
      <c r="GU129" s="5">
        <v>138537</v>
      </c>
      <c r="GV129" s="5">
        <v>115680</v>
      </c>
      <c r="GW129" s="5">
        <v>128183</v>
      </c>
      <c r="GX129" s="5">
        <v>156337</v>
      </c>
      <c r="GY129" s="5">
        <v>138534</v>
      </c>
      <c r="GZ129" s="5">
        <v>121574</v>
      </c>
      <c r="HA129" s="5">
        <v>114401</v>
      </c>
      <c r="HB129" s="5">
        <v>111439</v>
      </c>
      <c r="HC129" s="5">
        <v>149407</v>
      </c>
      <c r="HD129" s="5">
        <v>64541</v>
      </c>
      <c r="HE129" s="5">
        <v>47837</v>
      </c>
      <c r="HF129" s="5">
        <v>161176</v>
      </c>
      <c r="HG129" s="5">
        <v>131056</v>
      </c>
      <c r="HH129" s="5">
        <v>82001</v>
      </c>
      <c r="HI129" s="5">
        <v>108927</v>
      </c>
      <c r="HJ129" s="5">
        <v>142973</v>
      </c>
      <c r="HK129" s="5">
        <v>165677</v>
      </c>
      <c r="HL129" s="5">
        <v>190156</v>
      </c>
      <c r="HM129" s="5">
        <v>462523</v>
      </c>
      <c r="HN129" s="5">
        <v>217824</v>
      </c>
      <c r="HO129" s="5">
        <v>208266</v>
      </c>
      <c r="HP129" s="5">
        <v>199697</v>
      </c>
      <c r="HQ129" s="5">
        <v>143701</v>
      </c>
      <c r="HR129" s="5">
        <v>149559</v>
      </c>
      <c r="HS129" s="5">
        <v>208027</v>
      </c>
      <c r="HT129" s="5">
        <v>218352</v>
      </c>
      <c r="HU129" s="5">
        <v>276365</v>
      </c>
      <c r="HV129" s="5">
        <v>417815</v>
      </c>
      <c r="HW129" s="5">
        <v>509371</v>
      </c>
      <c r="HX129" s="5">
        <v>489313</v>
      </c>
      <c r="HY129" s="5">
        <v>485569</v>
      </c>
      <c r="HZ129" s="5">
        <v>523374</v>
      </c>
      <c r="IA129" s="5">
        <v>619135</v>
      </c>
      <c r="IB129" s="5">
        <v>866166</v>
      </c>
      <c r="IC129" s="5">
        <v>1477281</v>
      </c>
      <c r="ID129" s="5">
        <v>1319497</v>
      </c>
      <c r="IE129" s="5">
        <v>1278422</v>
      </c>
      <c r="IF129" s="5">
        <v>1165977</v>
      </c>
      <c r="IG129" s="5">
        <v>991383</v>
      </c>
      <c r="IH129" s="5">
        <v>1023614</v>
      </c>
      <c r="II129" s="5">
        <v>1006217</v>
      </c>
      <c r="IJ129" s="5">
        <v>1011121</v>
      </c>
      <c r="IK129" s="5">
        <v>1127553</v>
      </c>
      <c r="IL129" s="5">
        <v>631752</v>
      </c>
      <c r="IM129" s="5">
        <v>675221</v>
      </c>
      <c r="IN129" s="5">
        <v>705995</v>
      </c>
      <c r="IO129" s="5">
        <v>639082</v>
      </c>
      <c r="IP129" s="5">
        <v>638765</v>
      </c>
      <c r="IQ129" s="5">
        <v>682634</v>
      </c>
      <c r="IR129" s="5">
        <v>675756</v>
      </c>
      <c r="IS129" s="5">
        <v>687299</v>
      </c>
      <c r="IT129" s="5">
        <v>696104</v>
      </c>
      <c r="IU129" s="5">
        <v>720859</v>
      </c>
      <c r="IV129" s="5">
        <v>628820</v>
      </c>
      <c r="IW129" s="5">
        <v>635012</v>
      </c>
      <c r="IX129" s="5">
        <v>675677</v>
      </c>
      <c r="IY129" s="5">
        <v>0</v>
      </c>
      <c r="IZ129" s="5">
        <v>4826</v>
      </c>
      <c r="JA129" s="5">
        <v>9974</v>
      </c>
      <c r="JB129" s="5">
        <v>9924</v>
      </c>
      <c r="JC129" s="5">
        <v>24999</v>
      </c>
      <c r="JD129" s="5">
        <v>17863</v>
      </c>
      <c r="JE129" s="5">
        <v>16894</v>
      </c>
      <c r="JF129" s="5">
        <v>17851</v>
      </c>
      <c r="JG129" s="5">
        <v>21375</v>
      </c>
      <c r="JH129" s="5">
        <v>9368</v>
      </c>
      <c r="JI129" s="5">
        <v>22508</v>
      </c>
      <c r="JJ129" s="5">
        <v>14799</v>
      </c>
      <c r="JK129" s="5">
        <v>13688</v>
      </c>
      <c r="JL129" s="5">
        <v>17306</v>
      </c>
      <c r="JM129" s="5">
        <v>55390</v>
      </c>
      <c r="JN129" s="5">
        <v>38771</v>
      </c>
      <c r="JO129" s="5">
        <v>62751</v>
      </c>
      <c r="JP129" s="5">
        <v>32779</v>
      </c>
      <c r="JQ129" s="5">
        <v>42685</v>
      </c>
      <c r="JR129" s="5">
        <v>102099</v>
      </c>
      <c r="JS129" s="5">
        <v>95265</v>
      </c>
      <c r="JT129" s="5">
        <v>103902</v>
      </c>
      <c r="JU129" s="5">
        <v>78505</v>
      </c>
      <c r="JV129" s="5">
        <v>74615</v>
      </c>
      <c r="JW129" s="5">
        <v>108139</v>
      </c>
      <c r="JX129" s="5">
        <v>107948</v>
      </c>
      <c r="JY129" s="5">
        <v>106307</v>
      </c>
      <c r="JZ129" s="5">
        <v>112679</v>
      </c>
      <c r="KA129" s="5">
        <v>107538</v>
      </c>
      <c r="KB129" s="5">
        <v>124598</v>
      </c>
      <c r="KC129" s="5">
        <v>103359</v>
      </c>
      <c r="KD129" s="5">
        <v>75627</v>
      </c>
      <c r="KE129" s="5">
        <v>308039</v>
      </c>
      <c r="KF129" s="5">
        <v>233742</v>
      </c>
      <c r="KG129" s="5">
        <v>264630</v>
      </c>
      <c r="KH129" s="5">
        <v>246589</v>
      </c>
      <c r="KI129" s="5">
        <v>216160</v>
      </c>
      <c r="KJ129" s="5">
        <v>156931</v>
      </c>
      <c r="KK129" s="5">
        <v>156682</v>
      </c>
      <c r="KL129" s="5">
        <v>121334</v>
      </c>
      <c r="KM129" s="5">
        <v>56695</v>
      </c>
      <c r="KN129" s="5">
        <v>1707</v>
      </c>
      <c r="KO129" s="5">
        <v>49935</v>
      </c>
      <c r="KP129" s="5">
        <v>182186</v>
      </c>
      <c r="KQ129" s="5">
        <v>170821</v>
      </c>
      <c r="KR129" s="5">
        <v>127196</v>
      </c>
      <c r="KS129" s="5">
        <v>137216</v>
      </c>
      <c r="KT129" s="5">
        <v>84884</v>
      </c>
      <c r="KU129" s="5">
        <v>75686</v>
      </c>
      <c r="KV129" s="5">
        <v>73263</v>
      </c>
      <c r="KW129" s="5">
        <v>68037</v>
      </c>
      <c r="KX129" s="5">
        <v>32127</v>
      </c>
      <c r="KY129" s="5">
        <v>9320</v>
      </c>
      <c r="KZ129" s="5">
        <v>7994</v>
      </c>
      <c r="LA129" s="5">
        <v>9790</v>
      </c>
      <c r="LB129" s="5">
        <v>9366</v>
      </c>
      <c r="LC129" s="5">
        <v>9705</v>
      </c>
      <c r="LD129" s="5">
        <v>10281</v>
      </c>
      <c r="LE129" s="5">
        <v>10244</v>
      </c>
      <c r="LF129" s="5">
        <v>12777</v>
      </c>
      <c r="LG129" s="5">
        <v>15390</v>
      </c>
      <c r="LH129" s="5">
        <v>14635</v>
      </c>
      <c r="LI129" s="5">
        <v>13027</v>
      </c>
      <c r="LJ129" s="5">
        <v>12929</v>
      </c>
      <c r="LK129" s="5">
        <v>1140</v>
      </c>
      <c r="LL129" s="5">
        <v>1240</v>
      </c>
      <c r="LM129" s="5">
        <v>1206</v>
      </c>
      <c r="LN129" s="5">
        <v>1241</v>
      </c>
      <c r="LO129" s="5">
        <v>1185</v>
      </c>
      <c r="LP129" s="5">
        <v>659</v>
      </c>
      <c r="LQ129" s="5">
        <v>1670</v>
      </c>
      <c r="LR129" s="5">
        <v>1387</v>
      </c>
      <c r="LS129" s="5">
        <v>982</v>
      </c>
      <c r="LT129" s="5">
        <v>1256</v>
      </c>
      <c r="LU129" s="5">
        <v>1767</v>
      </c>
      <c r="LV129" s="5">
        <v>2324</v>
      </c>
      <c r="LW129" s="5">
        <v>2250</v>
      </c>
      <c r="LX129" s="5">
        <v>1712</v>
      </c>
      <c r="LY129" s="5">
        <v>1662</v>
      </c>
      <c r="LZ129" s="5">
        <v>1670</v>
      </c>
      <c r="MA129" s="5">
        <v>4096</v>
      </c>
      <c r="MB129" s="5">
        <v>4997</v>
      </c>
      <c r="MC129" s="5">
        <v>5848</v>
      </c>
      <c r="MD129" s="5">
        <v>5145</v>
      </c>
      <c r="ME129" s="5">
        <v>6669</v>
      </c>
      <c r="MF129" s="5">
        <v>3770</v>
      </c>
      <c r="MG129" s="5">
        <v>5166</v>
      </c>
      <c r="MH129" s="5">
        <v>6770</v>
      </c>
      <c r="MI129" s="5">
        <v>8566</v>
      </c>
      <c r="MJ129" s="5">
        <v>8586</v>
      </c>
      <c r="MK129" s="5">
        <v>12144</v>
      </c>
      <c r="ML129" s="5">
        <v>10519</v>
      </c>
      <c r="MM129" s="5">
        <v>10226</v>
      </c>
      <c r="MN129" s="5">
        <v>9824</v>
      </c>
      <c r="MO129" s="5">
        <v>10006</v>
      </c>
      <c r="MP129" s="5">
        <v>10271</v>
      </c>
      <c r="MQ129" s="5">
        <v>0</v>
      </c>
      <c r="MR129" s="5">
        <v>0</v>
      </c>
      <c r="MS129" s="5">
        <v>1</v>
      </c>
      <c r="MT129" s="5">
        <v>-1</v>
      </c>
      <c r="MU129" s="5">
        <v>0</v>
      </c>
      <c r="MV129" s="5">
        <v>0</v>
      </c>
      <c r="MW129" s="5">
        <v>0</v>
      </c>
      <c r="MX129" s="5">
        <v>0</v>
      </c>
      <c r="MY129" s="5">
        <v>0</v>
      </c>
      <c r="MZ129" s="5">
        <v>2</v>
      </c>
      <c r="NA129" s="5">
        <v>231</v>
      </c>
      <c r="NB129" s="5">
        <v>389</v>
      </c>
      <c r="NC129" s="5">
        <v>437</v>
      </c>
      <c r="ND129" s="5">
        <v>2962</v>
      </c>
      <c r="NE129" s="5" t="s">
        <v>220</v>
      </c>
      <c r="NF129" s="5" t="s">
        <v>220</v>
      </c>
      <c r="NG129" s="5" t="s">
        <v>220</v>
      </c>
      <c r="NH129" s="5" t="s">
        <v>220</v>
      </c>
      <c r="NI129" s="5" t="s">
        <v>220</v>
      </c>
      <c r="NJ129" s="5" t="s">
        <v>220</v>
      </c>
      <c r="NK129" s="5" t="s">
        <v>220</v>
      </c>
      <c r="NL129" s="5" t="s">
        <v>220</v>
      </c>
      <c r="NM129" s="5" t="s">
        <v>220</v>
      </c>
      <c r="NN129" s="5" t="s">
        <v>220</v>
      </c>
      <c r="NO129" s="5" t="s">
        <v>220</v>
      </c>
      <c r="NP129" s="5" t="s">
        <v>220</v>
      </c>
      <c r="NQ129" s="5" t="s">
        <v>220</v>
      </c>
      <c r="NR129" s="5" t="s">
        <v>220</v>
      </c>
      <c r="NS129" s="5" t="s">
        <v>220</v>
      </c>
      <c r="NT129" s="5" t="s">
        <v>220</v>
      </c>
      <c r="NU129" s="5" t="s">
        <v>220</v>
      </c>
      <c r="NV129" s="5" t="s">
        <v>220</v>
      </c>
      <c r="NW129" s="5">
        <v>0</v>
      </c>
      <c r="NX129" s="5">
        <v>0</v>
      </c>
      <c r="NY129" s="5">
        <v>0</v>
      </c>
      <c r="NZ129" s="5">
        <v>0</v>
      </c>
      <c r="OA129" s="5">
        <v>0</v>
      </c>
      <c r="OB129" s="5">
        <v>0</v>
      </c>
      <c r="OC129" s="5">
        <v>0</v>
      </c>
      <c r="OD129" s="5">
        <v>0</v>
      </c>
      <c r="OE129" s="5">
        <v>0</v>
      </c>
      <c r="OF129" s="5">
        <v>0</v>
      </c>
      <c r="OG129" s="5">
        <v>0</v>
      </c>
      <c r="OH129" s="5">
        <v>0</v>
      </c>
      <c r="OI129" s="5">
        <v>0</v>
      </c>
      <c r="OJ129" s="5">
        <v>0</v>
      </c>
      <c r="OK129" s="5" t="s">
        <v>220</v>
      </c>
      <c r="OL129" s="5" t="s">
        <v>220</v>
      </c>
      <c r="OM129" s="5" t="s">
        <v>220</v>
      </c>
      <c r="ON129" s="5" t="s">
        <v>220</v>
      </c>
      <c r="OO129" s="5" t="s">
        <v>220</v>
      </c>
      <c r="OP129" s="5" t="s">
        <v>220</v>
      </c>
      <c r="OQ129" s="5" t="s">
        <v>220</v>
      </c>
      <c r="OR129" s="5" t="s">
        <v>220</v>
      </c>
      <c r="OS129" s="5" t="s">
        <v>220</v>
      </c>
      <c r="OT129" s="5" t="s">
        <v>220</v>
      </c>
      <c r="OU129" s="5" t="s">
        <v>220</v>
      </c>
      <c r="OV129" s="5" t="s">
        <v>220</v>
      </c>
      <c r="OW129" s="5" t="s">
        <v>220</v>
      </c>
      <c r="OX129" s="5" t="s">
        <v>220</v>
      </c>
      <c r="OY129" s="5" t="s">
        <v>220</v>
      </c>
      <c r="OZ129" s="5" t="s">
        <v>220</v>
      </c>
      <c r="PA129" s="5" t="s">
        <v>220</v>
      </c>
      <c r="PB129" s="5" t="s">
        <v>220</v>
      </c>
      <c r="PC129" s="5">
        <v>15319</v>
      </c>
      <c r="PD129" s="5">
        <v>14934</v>
      </c>
      <c r="PE129" s="5">
        <v>16335</v>
      </c>
      <c r="PF129" s="5">
        <v>15372</v>
      </c>
      <c r="PG129" s="5">
        <v>15118</v>
      </c>
      <c r="PH129" s="5">
        <v>14701</v>
      </c>
      <c r="PI129" s="5">
        <v>12753</v>
      </c>
      <c r="PJ129" s="5">
        <v>12693</v>
      </c>
      <c r="PK129" s="5">
        <v>12738</v>
      </c>
      <c r="PL129" s="5">
        <v>16202</v>
      </c>
      <c r="PM129" s="5">
        <v>17023</v>
      </c>
      <c r="PN129" s="5">
        <v>21312</v>
      </c>
      <c r="PO129" s="5">
        <v>22129</v>
      </c>
      <c r="PP129" s="5">
        <v>20096</v>
      </c>
      <c r="PQ129" s="5">
        <v>20402</v>
      </c>
      <c r="PR129" s="5">
        <v>15515</v>
      </c>
      <c r="PS129" s="5">
        <v>21484</v>
      </c>
      <c r="PT129" s="5">
        <v>28112</v>
      </c>
      <c r="PU129" s="5">
        <v>25563</v>
      </c>
      <c r="PV129" s="5">
        <v>26137</v>
      </c>
      <c r="PW129" s="5">
        <v>33902</v>
      </c>
      <c r="PX129" s="5">
        <v>27977</v>
      </c>
      <c r="PY129" s="5">
        <v>32487</v>
      </c>
      <c r="PZ129" s="5">
        <v>30089</v>
      </c>
      <c r="QA129" s="5">
        <v>25204</v>
      </c>
      <c r="QB129" s="5">
        <v>19293</v>
      </c>
      <c r="QC129" s="5">
        <v>19432</v>
      </c>
      <c r="QD129" s="5">
        <v>23555</v>
      </c>
      <c r="QE129" s="5">
        <v>20590</v>
      </c>
      <c r="QF129" s="5">
        <v>19422</v>
      </c>
      <c r="QG129" s="5">
        <v>19735</v>
      </c>
      <c r="QH129" s="5">
        <v>19770</v>
      </c>
      <c r="QI129" s="5">
        <v>63697</v>
      </c>
      <c r="QJ129" s="5">
        <v>57534</v>
      </c>
      <c r="QK129" s="5">
        <v>58511</v>
      </c>
      <c r="QL129" s="5">
        <v>39056</v>
      </c>
      <c r="QM129" s="5">
        <v>41640</v>
      </c>
      <c r="QN129" s="5">
        <v>40246</v>
      </c>
      <c r="QO129" s="5">
        <v>45715</v>
      </c>
      <c r="QP129" s="5">
        <v>49579</v>
      </c>
      <c r="QQ129" s="5">
        <v>37164</v>
      </c>
      <c r="QR129" s="5">
        <v>32492</v>
      </c>
      <c r="QS129" s="5">
        <v>44626</v>
      </c>
      <c r="QT129" s="5">
        <v>64055</v>
      </c>
      <c r="QU129" s="5">
        <v>57138</v>
      </c>
      <c r="QV129" s="5">
        <v>49824</v>
      </c>
      <c r="QW129" s="5">
        <v>47243</v>
      </c>
      <c r="QX129" s="5">
        <v>41119</v>
      </c>
      <c r="QY129" s="5">
        <v>44291</v>
      </c>
      <c r="QZ129" s="5">
        <v>40682</v>
      </c>
      <c r="RA129" s="5">
        <v>34423</v>
      </c>
      <c r="RB129" s="5">
        <v>39685</v>
      </c>
      <c r="RC129" s="5">
        <v>39357</v>
      </c>
      <c r="RD129" s="5">
        <v>33958</v>
      </c>
      <c r="RE129" s="5">
        <v>36849</v>
      </c>
      <c r="RF129" s="5">
        <v>43279</v>
      </c>
      <c r="RG129" s="5">
        <v>45121</v>
      </c>
      <c r="RH129" s="5">
        <v>40156</v>
      </c>
      <c r="RI129" s="5">
        <v>42991</v>
      </c>
      <c r="RJ129" s="5">
        <v>37427</v>
      </c>
      <c r="RK129" s="5">
        <v>36702</v>
      </c>
      <c r="RL129" s="5">
        <v>33724</v>
      </c>
      <c r="RM129" s="5">
        <v>32932</v>
      </c>
      <c r="RN129" s="5">
        <v>32143</v>
      </c>
      <c r="RO129" s="5">
        <v>34150</v>
      </c>
      <c r="RP129" s="5">
        <v>33671</v>
      </c>
      <c r="RQ129" s="5">
        <v>33895</v>
      </c>
      <c r="RR129" s="5">
        <v>34184</v>
      </c>
      <c r="RS129" s="5">
        <v>33195</v>
      </c>
      <c r="RT129" s="5">
        <v>27397</v>
      </c>
      <c r="RU129" s="5">
        <v>26166</v>
      </c>
      <c r="RV129" s="5">
        <v>28991</v>
      </c>
      <c r="RW129" s="5">
        <v>25880</v>
      </c>
      <c r="RX129" s="5">
        <v>25684</v>
      </c>
      <c r="RY129" s="5">
        <v>37838</v>
      </c>
      <c r="RZ129" s="5">
        <v>39708</v>
      </c>
      <c r="SA129" s="5">
        <v>48784</v>
      </c>
      <c r="SB129" s="5">
        <v>46963</v>
      </c>
      <c r="SC129" s="5">
        <v>38032</v>
      </c>
      <c r="SD129" s="5">
        <v>21881</v>
      </c>
      <c r="SE129" s="5">
        <v>34826</v>
      </c>
      <c r="SF129" s="5">
        <v>27613</v>
      </c>
      <c r="SG129" s="5">
        <v>31760</v>
      </c>
      <c r="SH129" s="5">
        <v>74874</v>
      </c>
      <c r="SI129" s="5">
        <v>61128</v>
      </c>
      <c r="SJ129" s="5">
        <v>48762</v>
      </c>
      <c r="SK129" s="5">
        <v>51240</v>
      </c>
      <c r="SL129" s="5">
        <v>50629</v>
      </c>
      <c r="SM129" s="5">
        <v>44651</v>
      </c>
      <c r="SN129" s="5">
        <v>42028</v>
      </c>
      <c r="SO129" s="5">
        <v>43754</v>
      </c>
      <c r="SP129" s="5">
        <v>42642</v>
      </c>
      <c r="SQ129" s="5">
        <v>44175</v>
      </c>
      <c r="SR129" s="5">
        <v>46140</v>
      </c>
      <c r="SS129" s="5">
        <v>28283</v>
      </c>
      <c r="ST129" s="5">
        <v>24527</v>
      </c>
      <c r="SU129" s="5">
        <v>25456</v>
      </c>
      <c r="SV129" s="5">
        <v>26426</v>
      </c>
      <c r="SW129" s="5">
        <v>22383</v>
      </c>
      <c r="SX129" s="5">
        <v>9420</v>
      </c>
      <c r="SY129" s="5">
        <v>16238</v>
      </c>
      <c r="SZ129" s="5">
        <v>21686</v>
      </c>
      <c r="TA129" s="5">
        <v>24190</v>
      </c>
      <c r="TB129" s="5">
        <v>21784</v>
      </c>
      <c r="TC129" s="5">
        <v>25348</v>
      </c>
      <c r="TD129" s="5">
        <v>4809</v>
      </c>
      <c r="TE129" s="5">
        <v>4449</v>
      </c>
      <c r="TF129" s="5">
        <v>4798</v>
      </c>
      <c r="TG129" s="5">
        <v>4511</v>
      </c>
      <c r="TH129" s="5">
        <v>3700</v>
      </c>
      <c r="TI129" s="5">
        <v>5587</v>
      </c>
      <c r="TJ129" s="5">
        <v>7059</v>
      </c>
      <c r="TK129" s="5">
        <v>2218</v>
      </c>
      <c r="TL129" s="5">
        <v>820</v>
      </c>
      <c r="TM129" s="5">
        <v>-3244</v>
      </c>
      <c r="TN129" s="5">
        <v>1438</v>
      </c>
      <c r="TO129" s="5">
        <v>18321</v>
      </c>
      <c r="TP129" s="5">
        <v>19304</v>
      </c>
      <c r="TQ129" s="5">
        <v>20215</v>
      </c>
      <c r="TR129" s="5">
        <v>17024</v>
      </c>
      <c r="TS129" s="5">
        <v>26945</v>
      </c>
      <c r="TT129" s="5">
        <v>18752</v>
      </c>
      <c r="TU129" s="5">
        <v>16732</v>
      </c>
      <c r="TV129" s="5">
        <v>15266</v>
      </c>
      <c r="TW129" s="5">
        <v>15334</v>
      </c>
      <c r="TX129" s="5">
        <v>14344</v>
      </c>
      <c r="TY129" s="5">
        <v>13818</v>
      </c>
      <c r="TZ129" s="5">
        <v>13831</v>
      </c>
      <c r="UA129" s="5">
        <v>776</v>
      </c>
      <c r="UB129" s="5">
        <v>1544</v>
      </c>
      <c r="UC129" s="5">
        <v>2027</v>
      </c>
      <c r="UD129" s="5">
        <v>1304</v>
      </c>
      <c r="UE129" s="5">
        <v>1192</v>
      </c>
      <c r="UF129" s="5">
        <v>1025</v>
      </c>
      <c r="UG129" s="5">
        <v>1046</v>
      </c>
      <c r="UH129" s="5">
        <v>1775</v>
      </c>
      <c r="UI129" s="5">
        <v>1920</v>
      </c>
      <c r="UJ129" s="5">
        <v>1810</v>
      </c>
      <c r="UK129" s="5">
        <v>1349</v>
      </c>
      <c r="UL129" s="5">
        <v>2222</v>
      </c>
      <c r="UM129" s="5">
        <v>2478</v>
      </c>
      <c r="UN129" s="5">
        <v>2678</v>
      </c>
      <c r="UO129" s="5">
        <v>2436</v>
      </c>
      <c r="UP129" s="5">
        <v>2017</v>
      </c>
      <c r="UQ129" s="5">
        <v>2051</v>
      </c>
      <c r="UR129" s="5">
        <v>1887</v>
      </c>
      <c r="US129" s="5">
        <v>2740</v>
      </c>
      <c r="UT129" s="5">
        <v>25081</v>
      </c>
      <c r="UU129" s="5">
        <v>17112</v>
      </c>
      <c r="UV129" s="5">
        <v>12431</v>
      </c>
      <c r="UW129" s="5">
        <v>3394</v>
      </c>
      <c r="UX129" s="5">
        <v>4173</v>
      </c>
      <c r="UY129" s="5">
        <v>3756</v>
      </c>
      <c r="UZ129" s="5">
        <v>3155</v>
      </c>
      <c r="VA129" s="5">
        <v>4047</v>
      </c>
      <c r="VB129" s="5">
        <v>1503</v>
      </c>
      <c r="VC129" s="5">
        <v>996</v>
      </c>
      <c r="VD129" s="5">
        <v>1401</v>
      </c>
      <c r="VE129" s="5">
        <v>1506</v>
      </c>
      <c r="VF129" s="5">
        <v>1373</v>
      </c>
      <c r="VG129" s="5">
        <v>111378</v>
      </c>
      <c r="VH129" s="5">
        <v>98947</v>
      </c>
      <c r="VI129" s="5">
        <v>73385</v>
      </c>
      <c r="VJ129" s="5">
        <v>97846</v>
      </c>
      <c r="VK129" s="5">
        <v>68774</v>
      </c>
      <c r="VL129" s="5">
        <v>115920</v>
      </c>
      <c r="VM129" s="5">
        <v>-19731</v>
      </c>
      <c r="VN129" s="5">
        <v>84520</v>
      </c>
      <c r="VO129" s="5">
        <v>79181</v>
      </c>
      <c r="VP129" s="5">
        <v>49630</v>
      </c>
      <c r="VQ129" s="5">
        <v>78085</v>
      </c>
      <c r="VR129" s="5">
        <v>26988</v>
      </c>
      <c r="VS129" s="5">
        <v>42375</v>
      </c>
      <c r="VT129" s="5">
        <v>66878</v>
      </c>
      <c r="VU129" s="5">
        <v>79678</v>
      </c>
      <c r="VV129" s="5">
        <v>123721</v>
      </c>
      <c r="VW129" s="5">
        <v>138276</v>
      </c>
      <c r="VX129" s="5">
        <v>159135</v>
      </c>
      <c r="VY129" s="5">
        <v>121820</v>
      </c>
      <c r="VZ129" s="5">
        <v>96978</v>
      </c>
      <c r="WA129" s="5">
        <v>105903</v>
      </c>
      <c r="WB129" s="5">
        <v>103035</v>
      </c>
      <c r="WC129" s="5">
        <v>152970</v>
      </c>
      <c r="WD129" s="5">
        <v>134555</v>
      </c>
      <c r="WE129" s="5">
        <v>134414</v>
      </c>
      <c r="WF129" s="5">
        <v>140538</v>
      </c>
      <c r="WG129" s="5">
        <v>168273</v>
      </c>
      <c r="WH129" s="5">
        <v>115711</v>
      </c>
      <c r="WI129" s="5">
        <v>109672</v>
      </c>
      <c r="WJ129" s="5">
        <v>94480</v>
      </c>
      <c r="WK129" s="5">
        <v>105618</v>
      </c>
      <c r="WL129" s="5">
        <v>93513</v>
      </c>
      <c r="WM129" s="5">
        <v>1898</v>
      </c>
      <c r="WN129" s="5">
        <v>1849</v>
      </c>
      <c r="WO129" s="5">
        <v>1576</v>
      </c>
      <c r="WP129" s="5">
        <v>1899</v>
      </c>
      <c r="WQ129" s="5">
        <v>1452</v>
      </c>
      <c r="WR129" s="5">
        <v>1661</v>
      </c>
      <c r="WS129" s="5">
        <v>2308</v>
      </c>
      <c r="WT129" s="5">
        <v>2443</v>
      </c>
      <c r="WU129" s="5">
        <v>3458</v>
      </c>
      <c r="WV129" s="5">
        <v>2771</v>
      </c>
      <c r="WW129" s="5">
        <v>2444</v>
      </c>
      <c r="WX129" s="5">
        <v>1895</v>
      </c>
      <c r="WY129" s="5">
        <v>2230</v>
      </c>
      <c r="WZ129" s="5">
        <v>2217</v>
      </c>
      <c r="XA129" s="5">
        <v>2167</v>
      </c>
      <c r="XB129" s="5">
        <v>2642</v>
      </c>
      <c r="XC129" s="5">
        <v>2725</v>
      </c>
      <c r="XD129" s="5">
        <v>1390</v>
      </c>
      <c r="XE129" s="5">
        <v>1958</v>
      </c>
      <c r="XF129" s="5">
        <v>2378</v>
      </c>
      <c r="XG129" s="5">
        <v>3490</v>
      </c>
      <c r="XH129" s="5">
        <v>3009</v>
      </c>
      <c r="XI129" s="5">
        <v>2725</v>
      </c>
      <c r="XJ129" s="5">
        <v>2973</v>
      </c>
      <c r="XK129" s="5">
        <v>3044</v>
      </c>
      <c r="XL129" s="5">
        <v>2877</v>
      </c>
      <c r="XM129" s="5">
        <v>3203</v>
      </c>
      <c r="XN129" s="5">
        <v>5006</v>
      </c>
      <c r="XO129" s="5">
        <v>4438</v>
      </c>
      <c r="XP129" s="5">
        <v>4049</v>
      </c>
      <c r="XQ129" s="5">
        <v>3929</v>
      </c>
      <c r="XR129" s="5">
        <v>3939</v>
      </c>
      <c r="XS129" s="2">
        <v>13998</v>
      </c>
      <c r="XT129" s="3" t="s">
        <v>222</v>
      </c>
      <c r="XU129" s="3" t="s">
        <v>222</v>
      </c>
      <c r="XV129" s="3" t="s">
        <v>221</v>
      </c>
      <c r="XW129" s="3" t="s">
        <v>221</v>
      </c>
      <c r="XX129" s="3" t="s">
        <v>222</v>
      </c>
      <c r="XY129" s="3" t="s">
        <v>222</v>
      </c>
      <c r="XZ129" s="3" t="s">
        <v>289</v>
      </c>
    </row>
    <row r="130" spans="1:650" x14ac:dyDescent="0.3">
      <c r="A130" s="1" t="s">
        <v>128</v>
      </c>
      <c r="B130" s="2">
        <v>4057015</v>
      </c>
      <c r="C130" s="5">
        <v>54258</v>
      </c>
      <c r="D130" s="5">
        <v>38648</v>
      </c>
      <c r="E130" s="5">
        <v>39783</v>
      </c>
      <c r="F130" s="5">
        <v>32076</v>
      </c>
      <c r="G130" s="5">
        <v>24801</v>
      </c>
      <c r="H130" s="5">
        <v>24901</v>
      </c>
      <c r="I130" s="5">
        <v>37490</v>
      </c>
      <c r="J130" s="5">
        <v>30815</v>
      </c>
      <c r="K130" s="5">
        <v>17782</v>
      </c>
      <c r="L130" s="5">
        <v>14472</v>
      </c>
      <c r="M130" s="5">
        <v>6555</v>
      </c>
      <c r="N130" s="5">
        <v>13593</v>
      </c>
      <c r="O130" s="5">
        <v>10608</v>
      </c>
      <c r="P130" s="5">
        <v>8724</v>
      </c>
      <c r="Q130" s="5">
        <v>12502</v>
      </c>
      <c r="R130" s="5">
        <v>13915</v>
      </c>
      <c r="S130" s="5">
        <v>22567</v>
      </c>
      <c r="T130" s="5">
        <v>23972</v>
      </c>
      <c r="U130" s="5">
        <v>4576</v>
      </c>
      <c r="V130" s="5">
        <v>9500</v>
      </c>
      <c r="W130" s="5">
        <v>9987</v>
      </c>
      <c r="X130" s="5">
        <v>2701</v>
      </c>
      <c r="Y130" s="5">
        <v>0</v>
      </c>
      <c r="Z130" s="5">
        <v>0</v>
      </c>
      <c r="AA130" s="5">
        <v>155</v>
      </c>
      <c r="AB130" s="5">
        <v>0</v>
      </c>
      <c r="AC130" s="5">
        <v>0</v>
      </c>
      <c r="AD130" s="5">
        <v>0</v>
      </c>
      <c r="AE130" s="5">
        <v>0</v>
      </c>
      <c r="AF130" s="5">
        <v>0</v>
      </c>
      <c r="AG130" s="5">
        <v>0</v>
      </c>
      <c r="AH130" s="5">
        <v>0</v>
      </c>
      <c r="AI130" s="5">
        <v>0</v>
      </c>
      <c r="AJ130" s="5">
        <v>0</v>
      </c>
      <c r="AK130" s="5">
        <v>0</v>
      </c>
      <c r="AL130" s="5">
        <v>0</v>
      </c>
      <c r="AM130" s="5">
        <v>0</v>
      </c>
      <c r="AN130" s="5">
        <v>0</v>
      </c>
      <c r="AO130" s="5">
        <v>256744</v>
      </c>
      <c r="AP130" s="5">
        <v>200845</v>
      </c>
      <c r="AQ130" s="5">
        <v>197379</v>
      </c>
      <c r="AR130" s="5">
        <v>175369</v>
      </c>
      <c r="AS130" s="5">
        <v>1482986</v>
      </c>
      <c r="AT130" s="5">
        <v>439649</v>
      </c>
      <c r="AU130" s="5">
        <v>1297239</v>
      </c>
      <c r="AV130" s="5">
        <v>216309</v>
      </c>
      <c r="AW130" s="5">
        <v>183549</v>
      </c>
      <c r="AX130" s="5">
        <v>113742</v>
      </c>
      <c r="AY130" s="5">
        <v>247078</v>
      </c>
      <c r="AZ130" s="5">
        <v>125873</v>
      </c>
      <c r="BA130" s="5">
        <v>278814</v>
      </c>
      <c r="BB130" s="5">
        <v>79873</v>
      </c>
      <c r="BC130" s="5">
        <v>86077</v>
      </c>
      <c r="BD130" s="5">
        <v>56486</v>
      </c>
      <c r="BE130" s="5">
        <v>57535</v>
      </c>
      <c r="BF130" s="5">
        <v>28144</v>
      </c>
      <c r="BG130" s="5">
        <v>45333</v>
      </c>
      <c r="BH130" s="5">
        <v>109320</v>
      </c>
      <c r="BI130" s="5">
        <v>72987</v>
      </c>
      <c r="BJ130" s="5">
        <v>82521</v>
      </c>
      <c r="BK130" s="5">
        <v>55382</v>
      </c>
      <c r="BL130" s="5">
        <v>75887</v>
      </c>
      <c r="BM130" s="5">
        <v>57991</v>
      </c>
      <c r="BN130" s="5">
        <v>46647</v>
      </c>
      <c r="BO130" s="5">
        <v>170857</v>
      </c>
      <c r="BP130" s="5">
        <v>196266</v>
      </c>
      <c r="BQ130" s="5">
        <v>118181</v>
      </c>
      <c r="BR130" s="5">
        <v>98200</v>
      </c>
      <c r="BS130" s="5">
        <v>152162</v>
      </c>
      <c r="BT130" s="5">
        <v>115183</v>
      </c>
      <c r="BU130" s="5">
        <v>84418</v>
      </c>
      <c r="BV130" s="5">
        <v>75842</v>
      </c>
      <c r="BW130" s="5">
        <v>70080</v>
      </c>
      <c r="BX130" s="5">
        <v>72701</v>
      </c>
      <c r="BY130" s="5">
        <v>56097</v>
      </c>
      <c r="BZ130" s="5">
        <v>52408</v>
      </c>
      <c r="CA130" s="5">
        <v>43654</v>
      </c>
      <c r="CB130" s="5">
        <v>37699</v>
      </c>
      <c r="CC130" s="5">
        <v>30668</v>
      </c>
      <c r="CD130" s="5">
        <v>44396</v>
      </c>
      <c r="CE130" s="5">
        <v>44926</v>
      </c>
      <c r="CF130" s="5">
        <v>25627</v>
      </c>
      <c r="CG130" s="5">
        <v>24827</v>
      </c>
      <c r="CH130" s="5">
        <v>15984</v>
      </c>
      <c r="CI130" s="5">
        <v>16459</v>
      </c>
      <c r="CJ130" s="5">
        <v>13932</v>
      </c>
      <c r="CK130" s="5">
        <v>20825</v>
      </c>
      <c r="CL130" s="5">
        <v>21811</v>
      </c>
      <c r="CM130" s="5">
        <v>14160</v>
      </c>
      <c r="CN130" s="5">
        <v>34224</v>
      </c>
      <c r="CO130" s="5">
        <v>13515</v>
      </c>
      <c r="CP130" s="5">
        <v>19761</v>
      </c>
      <c r="CQ130" s="5">
        <v>19126</v>
      </c>
      <c r="CR130" s="5">
        <v>22755</v>
      </c>
      <c r="CS130" s="5">
        <v>20440</v>
      </c>
      <c r="CT130" s="5">
        <v>9545</v>
      </c>
      <c r="CU130" s="5">
        <v>475966</v>
      </c>
      <c r="CV130" s="5">
        <v>407686</v>
      </c>
      <c r="CW130" s="5">
        <v>224804</v>
      </c>
      <c r="CX130" s="5">
        <v>229541</v>
      </c>
      <c r="CY130" s="5">
        <v>271497</v>
      </c>
      <c r="CZ130" s="5">
        <v>255520</v>
      </c>
      <c r="DA130" s="5">
        <v>210570</v>
      </c>
      <c r="DB130" s="5">
        <v>230563</v>
      </c>
      <c r="DC130" s="5">
        <v>163893</v>
      </c>
      <c r="DD130" s="5">
        <v>83184</v>
      </c>
      <c r="DE130" s="5">
        <v>124380</v>
      </c>
      <c r="DF130" s="5">
        <v>108092</v>
      </c>
      <c r="DG130" s="5">
        <v>101375</v>
      </c>
      <c r="DH130" s="5">
        <v>95491</v>
      </c>
      <c r="DI130" s="5">
        <v>81843</v>
      </c>
      <c r="DJ130" s="5">
        <v>68928</v>
      </c>
      <c r="DK130" s="5">
        <v>61351</v>
      </c>
      <c r="DL130" s="5">
        <v>54295</v>
      </c>
      <c r="DM130" s="5">
        <v>58646</v>
      </c>
      <c r="DN130" s="5">
        <v>67634</v>
      </c>
      <c r="DO130" s="5">
        <v>69896</v>
      </c>
      <c r="DP130" s="5">
        <v>38092</v>
      </c>
      <c r="DQ130" s="5">
        <v>70358</v>
      </c>
      <c r="DR130" s="5">
        <v>53716</v>
      </c>
      <c r="DS130" s="5">
        <v>49390</v>
      </c>
      <c r="DT130" s="5">
        <v>48531</v>
      </c>
      <c r="DU130" s="5">
        <v>47958</v>
      </c>
      <c r="DV130" s="5">
        <v>56441</v>
      </c>
      <c r="DW130" s="5">
        <v>33570</v>
      </c>
      <c r="DX130" s="5">
        <v>46077</v>
      </c>
      <c r="DY130" s="5">
        <v>44031</v>
      </c>
      <c r="DZ130" s="5">
        <v>37109</v>
      </c>
      <c r="EA130" s="5">
        <v>153460</v>
      </c>
      <c r="EB130" s="5">
        <v>60632</v>
      </c>
      <c r="EC130" s="5">
        <v>27780</v>
      </c>
      <c r="ED130" s="5">
        <v>14023</v>
      </c>
      <c r="EE130" s="5">
        <v>40603</v>
      </c>
      <c r="EF130" s="5">
        <v>9576</v>
      </c>
      <c r="EG130" s="5">
        <v>4845</v>
      </c>
      <c r="EH130" s="5">
        <v>12942</v>
      </c>
      <c r="EI130" s="5">
        <v>4918</v>
      </c>
      <c r="EJ130" s="5">
        <v>3233</v>
      </c>
      <c r="EK130" s="5">
        <v>5661</v>
      </c>
      <c r="EL130" s="5">
        <v>22601</v>
      </c>
      <c r="EM130" s="5">
        <v>12980</v>
      </c>
      <c r="EN130" s="5">
        <v>5292</v>
      </c>
      <c r="EO130" s="5">
        <v>3902</v>
      </c>
      <c r="EP130" s="5">
        <v>5965</v>
      </c>
      <c r="EQ130" s="5">
        <v>2385</v>
      </c>
      <c r="ER130" s="5">
        <v>1703</v>
      </c>
      <c r="ES130" s="5">
        <v>9705</v>
      </c>
      <c r="ET130" s="5">
        <v>1227</v>
      </c>
      <c r="EU130" s="5">
        <v>3001</v>
      </c>
      <c r="EV130" s="5">
        <v>6697</v>
      </c>
      <c r="EW130" s="5">
        <v>4970</v>
      </c>
      <c r="EX130" s="5">
        <v>1426</v>
      </c>
      <c r="EY130" s="5">
        <v>1549</v>
      </c>
      <c r="EZ130" s="5">
        <v>4281</v>
      </c>
      <c r="FA130" s="5">
        <v>6126</v>
      </c>
      <c r="FB130" s="5">
        <v>5465</v>
      </c>
      <c r="FC130" s="5">
        <v>3806</v>
      </c>
      <c r="FD130" s="5">
        <v>5471</v>
      </c>
      <c r="FE130" s="5">
        <v>14833</v>
      </c>
      <c r="FF130" s="5">
        <v>4155</v>
      </c>
      <c r="FG130" s="5">
        <v>0</v>
      </c>
      <c r="FH130" s="5">
        <v>0</v>
      </c>
      <c r="FI130" s="5">
        <v>0</v>
      </c>
      <c r="FJ130" s="5">
        <v>0</v>
      </c>
      <c r="FK130" s="5">
        <v>0</v>
      </c>
      <c r="FL130" s="5">
        <v>0</v>
      </c>
      <c r="FM130" s="5">
        <v>0</v>
      </c>
      <c r="FN130" s="5">
        <v>0</v>
      </c>
      <c r="FO130" s="5">
        <v>0</v>
      </c>
      <c r="FP130" s="5">
        <v>0</v>
      </c>
      <c r="FQ130" s="5">
        <v>0</v>
      </c>
      <c r="FR130" s="5">
        <v>0</v>
      </c>
      <c r="FS130" s="5">
        <v>0</v>
      </c>
      <c r="FT130" s="5">
        <v>0</v>
      </c>
      <c r="FU130" s="5" t="s">
        <v>220</v>
      </c>
      <c r="FV130" s="5" t="s">
        <v>220</v>
      </c>
      <c r="FW130" s="5" t="s">
        <v>220</v>
      </c>
      <c r="FX130" s="5" t="s">
        <v>220</v>
      </c>
      <c r="FY130" s="5" t="s">
        <v>220</v>
      </c>
      <c r="FZ130" s="5" t="s">
        <v>220</v>
      </c>
      <c r="GA130" s="5" t="s">
        <v>220</v>
      </c>
      <c r="GB130" s="5" t="s">
        <v>220</v>
      </c>
      <c r="GC130" s="5" t="s">
        <v>220</v>
      </c>
      <c r="GD130" s="5" t="s">
        <v>220</v>
      </c>
      <c r="GE130" s="5" t="s">
        <v>220</v>
      </c>
      <c r="GF130" s="5" t="s">
        <v>220</v>
      </c>
      <c r="GG130" s="5" t="s">
        <v>220</v>
      </c>
      <c r="GH130" s="5" t="s">
        <v>220</v>
      </c>
      <c r="GI130" s="5" t="s">
        <v>220</v>
      </c>
      <c r="GJ130" s="5" t="s">
        <v>220</v>
      </c>
      <c r="GK130" s="5" t="s">
        <v>220</v>
      </c>
      <c r="GL130" s="5" t="s">
        <v>220</v>
      </c>
      <c r="GM130" s="5">
        <v>854541</v>
      </c>
      <c r="GN130" s="5">
        <v>703232</v>
      </c>
      <c r="GO130" s="5">
        <v>410548</v>
      </c>
      <c r="GP130" s="5">
        <v>373840</v>
      </c>
      <c r="GQ130" s="5">
        <v>489063</v>
      </c>
      <c r="GR130" s="5">
        <v>405181</v>
      </c>
      <c r="GS130" s="5">
        <v>594067</v>
      </c>
      <c r="GT130" s="5">
        <v>551007</v>
      </c>
      <c r="GU130" s="5">
        <v>454052</v>
      </c>
      <c r="GV130" s="5">
        <v>348958</v>
      </c>
      <c r="GW130" s="5">
        <v>1675680</v>
      </c>
      <c r="GX130" s="5">
        <v>636343</v>
      </c>
      <c r="GY130" s="5">
        <v>1465856</v>
      </c>
      <c r="GZ130" s="5">
        <v>363515</v>
      </c>
      <c r="HA130" s="5">
        <v>312464</v>
      </c>
      <c r="HB130" s="5">
        <v>246945</v>
      </c>
      <c r="HC130" s="5">
        <v>378307</v>
      </c>
      <c r="HD130" s="5">
        <v>231470</v>
      </c>
      <c r="HE130" s="5">
        <v>376569</v>
      </c>
      <c r="HF130" s="5">
        <v>174218</v>
      </c>
      <c r="HG130" s="5">
        <v>185420</v>
      </c>
      <c r="HH130" s="5">
        <v>117908</v>
      </c>
      <c r="HI130" s="5">
        <v>153688</v>
      </c>
      <c r="HJ130" s="5">
        <v>105097</v>
      </c>
      <c r="HK130" s="5">
        <v>110586</v>
      </c>
      <c r="HL130" s="5">
        <v>196838</v>
      </c>
      <c r="HM130" s="5">
        <v>143427</v>
      </c>
      <c r="HN130" s="5">
        <v>170277</v>
      </c>
      <c r="HO130" s="5">
        <v>156856</v>
      </c>
      <c r="HP130" s="5">
        <v>150190</v>
      </c>
      <c r="HQ130" s="5">
        <v>137296</v>
      </c>
      <c r="HR130" s="5">
        <v>97456</v>
      </c>
      <c r="HS130" s="5">
        <v>771826</v>
      </c>
      <c r="HT130" s="5">
        <v>830505</v>
      </c>
      <c r="HU130" s="5">
        <v>824679</v>
      </c>
      <c r="HV130" s="5">
        <v>814703</v>
      </c>
      <c r="HW130" s="5">
        <v>1143664</v>
      </c>
      <c r="HX130" s="5">
        <v>1474782</v>
      </c>
      <c r="HY130" s="5">
        <v>2156918</v>
      </c>
      <c r="HZ130" s="5">
        <v>2237542</v>
      </c>
      <c r="IA130" s="5">
        <v>2728124</v>
      </c>
      <c r="IB130" s="5">
        <v>1572253</v>
      </c>
      <c r="IC130" s="5">
        <v>1484231</v>
      </c>
      <c r="ID130" s="5">
        <v>1771483</v>
      </c>
      <c r="IE130" s="5">
        <v>1416844</v>
      </c>
      <c r="IF130" s="5">
        <v>1215534</v>
      </c>
      <c r="IG130" s="5">
        <v>1166586</v>
      </c>
      <c r="IH130" s="5">
        <v>1017150</v>
      </c>
      <c r="II130" s="5">
        <v>976498</v>
      </c>
      <c r="IJ130" s="5">
        <v>912777</v>
      </c>
      <c r="IK130" s="5">
        <v>5164052</v>
      </c>
      <c r="IL130" s="5">
        <v>1210840</v>
      </c>
      <c r="IM130" s="5">
        <v>1008191</v>
      </c>
      <c r="IN130" s="5">
        <v>1072924</v>
      </c>
      <c r="IO130" s="5">
        <v>958330</v>
      </c>
      <c r="IP130" s="5">
        <v>886409</v>
      </c>
      <c r="IQ130" s="5">
        <v>847385</v>
      </c>
      <c r="IR130" s="5">
        <v>836719</v>
      </c>
      <c r="IS130" s="5">
        <v>818621</v>
      </c>
      <c r="IT130" s="5">
        <v>834339</v>
      </c>
      <c r="IU130" s="5">
        <v>827939</v>
      </c>
      <c r="IV130" s="5">
        <v>628620</v>
      </c>
      <c r="IW130" s="5">
        <v>588444</v>
      </c>
      <c r="IX130" s="5">
        <v>518730</v>
      </c>
      <c r="IY130" s="5">
        <v>0</v>
      </c>
      <c r="IZ130" s="5">
        <v>0</v>
      </c>
      <c r="JA130" s="5">
        <v>0</v>
      </c>
      <c r="JB130" s="5">
        <v>0</v>
      </c>
      <c r="JC130" s="5">
        <v>0</v>
      </c>
      <c r="JD130" s="5">
        <v>0</v>
      </c>
      <c r="JE130" s="5">
        <v>186431</v>
      </c>
      <c r="JF130" s="5">
        <v>187584</v>
      </c>
      <c r="JG130" s="5">
        <v>276236</v>
      </c>
      <c r="JH130" s="5">
        <v>163306</v>
      </c>
      <c r="JI130" s="5">
        <v>148639</v>
      </c>
      <c r="JJ130" s="5">
        <v>155220</v>
      </c>
      <c r="JK130" s="5">
        <v>148558</v>
      </c>
      <c r="JL130" s="5">
        <v>161353</v>
      </c>
      <c r="JM130" s="5">
        <v>127665</v>
      </c>
      <c r="JN130" s="5">
        <v>110999</v>
      </c>
      <c r="JO130" s="5">
        <v>108294</v>
      </c>
      <c r="JP130" s="5">
        <v>91787</v>
      </c>
      <c r="JQ130" s="5">
        <v>101844</v>
      </c>
      <c r="JR130" s="5">
        <v>83035</v>
      </c>
      <c r="JS130" s="5">
        <v>81262</v>
      </c>
      <c r="JT130" s="5">
        <v>92568</v>
      </c>
      <c r="JU130" s="5">
        <v>100165</v>
      </c>
      <c r="JV130" s="5">
        <v>106217</v>
      </c>
      <c r="JW130" s="5">
        <v>94997</v>
      </c>
      <c r="JX130" s="5">
        <v>99153</v>
      </c>
      <c r="JY130" s="5">
        <v>92031</v>
      </c>
      <c r="JZ130" s="5">
        <v>103579</v>
      </c>
      <c r="KA130" s="5">
        <v>95406</v>
      </c>
      <c r="KB130" s="5">
        <v>96663</v>
      </c>
      <c r="KC130" s="5">
        <v>93021</v>
      </c>
      <c r="KD130" s="5">
        <v>91649</v>
      </c>
      <c r="KE130" s="5">
        <v>338304</v>
      </c>
      <c r="KF130" s="5">
        <v>377137</v>
      </c>
      <c r="KG130" s="5">
        <v>227718</v>
      </c>
      <c r="KH130" s="5">
        <v>187527</v>
      </c>
      <c r="KI130" s="5">
        <v>147968</v>
      </c>
      <c r="KJ130" s="5">
        <v>115597</v>
      </c>
      <c r="KK130" s="5">
        <v>16099</v>
      </c>
      <c r="KL130" s="5">
        <v>31456</v>
      </c>
      <c r="KM130" s="5">
        <v>30924</v>
      </c>
      <c r="KN130" s="5">
        <v>40778</v>
      </c>
      <c r="KO130" s="5">
        <v>31216</v>
      </c>
      <c r="KP130" s="5">
        <v>46349</v>
      </c>
      <c r="KQ130" s="5">
        <v>11511</v>
      </c>
      <c r="KR130" s="5">
        <v>24823</v>
      </c>
      <c r="KS130" s="5">
        <v>19466</v>
      </c>
      <c r="KT130" s="5">
        <v>22262</v>
      </c>
      <c r="KU130" s="5">
        <v>20590</v>
      </c>
      <c r="KV130" s="5">
        <v>24168</v>
      </c>
      <c r="KW130" s="5">
        <v>30790</v>
      </c>
      <c r="KX130" s="5">
        <v>36575</v>
      </c>
      <c r="KY130" s="5">
        <v>32003</v>
      </c>
      <c r="KZ130" s="5">
        <v>34259</v>
      </c>
      <c r="LA130" s="5">
        <v>24366</v>
      </c>
      <c r="LB130" s="5">
        <v>26532</v>
      </c>
      <c r="LC130" s="5">
        <v>24839</v>
      </c>
      <c r="LD130" s="5">
        <v>24874</v>
      </c>
      <c r="LE130" s="5">
        <v>28352</v>
      </c>
      <c r="LF130" s="5">
        <v>24874</v>
      </c>
      <c r="LG130" s="5">
        <v>24257</v>
      </c>
      <c r="LH130" s="5">
        <v>22069</v>
      </c>
      <c r="LI130" s="5">
        <v>23232</v>
      </c>
      <c r="LJ130" s="5">
        <v>21552</v>
      </c>
      <c r="LK130" s="5">
        <v>30459</v>
      </c>
      <c r="LL130" s="5">
        <v>23216</v>
      </c>
      <c r="LM130" s="5">
        <v>17186</v>
      </c>
      <c r="LN130" s="5">
        <v>24754</v>
      </c>
      <c r="LO130" s="5">
        <v>32366</v>
      </c>
      <c r="LP130" s="5">
        <v>32549</v>
      </c>
      <c r="LQ130" s="5">
        <v>23446</v>
      </c>
      <c r="LR130" s="5">
        <v>21384</v>
      </c>
      <c r="LS130" s="5">
        <v>18637</v>
      </c>
      <c r="LT130" s="5">
        <v>14247</v>
      </c>
      <c r="LU130" s="5">
        <v>14614</v>
      </c>
      <c r="LV130" s="5">
        <v>15012</v>
      </c>
      <c r="LW130" s="5">
        <v>13007</v>
      </c>
      <c r="LX130" s="5">
        <v>14687</v>
      </c>
      <c r="LY130" s="5">
        <v>14159</v>
      </c>
      <c r="LZ130" s="5">
        <v>10925</v>
      </c>
      <c r="MA130" s="5">
        <v>11023</v>
      </c>
      <c r="MB130" s="5">
        <v>9718</v>
      </c>
      <c r="MC130" s="5">
        <v>9037</v>
      </c>
      <c r="MD130" s="5">
        <v>9846</v>
      </c>
      <c r="ME130" s="5">
        <v>8797</v>
      </c>
      <c r="MF130" s="5">
        <v>9554</v>
      </c>
      <c r="MG130" s="5">
        <v>9599</v>
      </c>
      <c r="MH130" s="5">
        <v>10361</v>
      </c>
      <c r="MI130" s="5">
        <v>12700</v>
      </c>
      <c r="MJ130" s="5">
        <v>16034</v>
      </c>
      <c r="MK130" s="5">
        <v>16166</v>
      </c>
      <c r="ML130" s="5">
        <v>16619</v>
      </c>
      <c r="MM130" s="5">
        <v>17039</v>
      </c>
      <c r="MN130" s="5">
        <v>15682</v>
      </c>
      <c r="MO130" s="5">
        <v>19881</v>
      </c>
      <c r="MP130" s="5">
        <v>18466</v>
      </c>
      <c r="MQ130" s="5">
        <v>2</v>
      </c>
      <c r="MR130" s="5">
        <v>2</v>
      </c>
      <c r="MS130" s="5">
        <v>171</v>
      </c>
      <c r="MT130" s="5">
        <v>13</v>
      </c>
      <c r="MU130" s="5">
        <v>732</v>
      </c>
      <c r="MV130" s="5">
        <v>2294</v>
      </c>
      <c r="MW130" s="5">
        <v>6697</v>
      </c>
      <c r="MX130" s="5">
        <v>8467</v>
      </c>
      <c r="MY130" s="5">
        <v>7630</v>
      </c>
      <c r="MZ130" s="5">
        <v>4407</v>
      </c>
      <c r="NA130" s="5">
        <v>3629</v>
      </c>
      <c r="NB130" s="5">
        <v>3356</v>
      </c>
      <c r="NC130" s="5">
        <v>4460</v>
      </c>
      <c r="ND130" s="5">
        <v>3803</v>
      </c>
      <c r="NE130" s="5" t="s">
        <v>220</v>
      </c>
      <c r="NF130" s="5" t="s">
        <v>220</v>
      </c>
      <c r="NG130" s="5" t="s">
        <v>220</v>
      </c>
      <c r="NH130" s="5" t="s">
        <v>220</v>
      </c>
      <c r="NI130" s="5" t="s">
        <v>220</v>
      </c>
      <c r="NJ130" s="5" t="s">
        <v>220</v>
      </c>
      <c r="NK130" s="5" t="s">
        <v>220</v>
      </c>
      <c r="NL130" s="5" t="s">
        <v>220</v>
      </c>
      <c r="NM130" s="5" t="s">
        <v>220</v>
      </c>
      <c r="NN130" s="5" t="s">
        <v>220</v>
      </c>
      <c r="NO130" s="5" t="s">
        <v>220</v>
      </c>
      <c r="NP130" s="5" t="s">
        <v>220</v>
      </c>
      <c r="NQ130" s="5" t="s">
        <v>220</v>
      </c>
      <c r="NR130" s="5" t="s">
        <v>220</v>
      </c>
      <c r="NS130" s="5" t="s">
        <v>220</v>
      </c>
      <c r="NT130" s="5" t="s">
        <v>220</v>
      </c>
      <c r="NU130" s="5" t="s">
        <v>220</v>
      </c>
      <c r="NV130" s="5" t="s">
        <v>220</v>
      </c>
      <c r="NW130" s="5">
        <v>0</v>
      </c>
      <c r="NX130" s="5">
        <v>0</v>
      </c>
      <c r="NY130" s="5">
        <v>0</v>
      </c>
      <c r="NZ130" s="5">
        <v>0</v>
      </c>
      <c r="OA130" s="5">
        <v>0</v>
      </c>
      <c r="OB130" s="5">
        <v>0</v>
      </c>
      <c r="OC130" s="5">
        <v>0</v>
      </c>
      <c r="OD130" s="5">
        <v>0</v>
      </c>
      <c r="OE130" s="5">
        <v>0</v>
      </c>
      <c r="OF130" s="5">
        <v>0</v>
      </c>
      <c r="OG130" s="5">
        <v>0</v>
      </c>
      <c r="OH130" s="5">
        <v>0</v>
      </c>
      <c r="OI130" s="5">
        <v>0</v>
      </c>
      <c r="OJ130" s="5">
        <v>0</v>
      </c>
      <c r="OK130" s="5" t="s">
        <v>220</v>
      </c>
      <c r="OL130" s="5" t="s">
        <v>220</v>
      </c>
      <c r="OM130" s="5" t="s">
        <v>220</v>
      </c>
      <c r="ON130" s="5" t="s">
        <v>220</v>
      </c>
      <c r="OO130" s="5" t="s">
        <v>220</v>
      </c>
      <c r="OP130" s="5" t="s">
        <v>220</v>
      </c>
      <c r="OQ130" s="5" t="s">
        <v>220</v>
      </c>
      <c r="OR130" s="5" t="s">
        <v>220</v>
      </c>
      <c r="OS130" s="5" t="s">
        <v>220</v>
      </c>
      <c r="OT130" s="5" t="s">
        <v>220</v>
      </c>
      <c r="OU130" s="5" t="s">
        <v>220</v>
      </c>
      <c r="OV130" s="5" t="s">
        <v>220</v>
      </c>
      <c r="OW130" s="5" t="s">
        <v>220</v>
      </c>
      <c r="OX130" s="5" t="s">
        <v>220</v>
      </c>
      <c r="OY130" s="5" t="s">
        <v>220</v>
      </c>
      <c r="OZ130" s="5" t="s">
        <v>220</v>
      </c>
      <c r="PA130" s="5" t="s">
        <v>220</v>
      </c>
      <c r="PB130" s="5" t="s">
        <v>220</v>
      </c>
      <c r="PC130" s="5">
        <v>75149</v>
      </c>
      <c r="PD130" s="5">
        <v>76247</v>
      </c>
      <c r="PE130" s="5">
        <v>67528</v>
      </c>
      <c r="PF130" s="5">
        <v>81681</v>
      </c>
      <c r="PG130" s="5">
        <v>67830</v>
      </c>
      <c r="PH130" s="5">
        <v>38166</v>
      </c>
      <c r="PI130" s="5">
        <v>36706</v>
      </c>
      <c r="PJ130" s="5">
        <v>52965</v>
      </c>
      <c r="PK130" s="5">
        <v>50518</v>
      </c>
      <c r="PL130" s="5">
        <v>40494</v>
      </c>
      <c r="PM130" s="5">
        <v>25488</v>
      </c>
      <c r="PN130" s="5">
        <v>30644</v>
      </c>
      <c r="PO130" s="5">
        <v>25922</v>
      </c>
      <c r="PP130" s="5">
        <v>25594</v>
      </c>
      <c r="PQ130" s="5">
        <v>28121</v>
      </c>
      <c r="PR130" s="5">
        <v>25183</v>
      </c>
      <c r="PS130" s="5">
        <v>24437</v>
      </c>
      <c r="PT130" s="5">
        <v>26436</v>
      </c>
      <c r="PU130" s="5">
        <v>32644</v>
      </c>
      <c r="PV130" s="5">
        <v>24995</v>
      </c>
      <c r="PW130" s="5">
        <v>25377</v>
      </c>
      <c r="PX130" s="5">
        <v>25009</v>
      </c>
      <c r="PY130" s="5">
        <v>22184</v>
      </c>
      <c r="PZ130" s="5">
        <v>21545</v>
      </c>
      <c r="QA130" s="5">
        <v>19614</v>
      </c>
      <c r="QB130" s="5">
        <v>19067</v>
      </c>
      <c r="QC130" s="5">
        <v>20568</v>
      </c>
      <c r="QD130" s="5">
        <v>20121</v>
      </c>
      <c r="QE130" s="5">
        <v>19479</v>
      </c>
      <c r="QF130" s="5">
        <v>18273</v>
      </c>
      <c r="QG130" s="5">
        <v>16216</v>
      </c>
      <c r="QH130" s="5">
        <v>16194</v>
      </c>
      <c r="QI130" s="5">
        <v>104394</v>
      </c>
      <c r="QJ130" s="5">
        <v>117836</v>
      </c>
      <c r="QK130" s="5">
        <v>110401</v>
      </c>
      <c r="QL130" s="5">
        <v>110833</v>
      </c>
      <c r="QM130" s="5">
        <v>121875</v>
      </c>
      <c r="QN130" s="5">
        <v>149814</v>
      </c>
      <c r="QO130" s="5">
        <v>99889</v>
      </c>
      <c r="QP130" s="5">
        <v>102599</v>
      </c>
      <c r="QQ130" s="5">
        <v>91227</v>
      </c>
      <c r="QR130" s="5">
        <v>55268</v>
      </c>
      <c r="QS130" s="5">
        <v>56037</v>
      </c>
      <c r="QT130" s="5">
        <v>38705</v>
      </c>
      <c r="QU130" s="5">
        <v>42324</v>
      </c>
      <c r="QV130" s="5">
        <v>36568</v>
      </c>
      <c r="QW130" s="5">
        <v>53287</v>
      </c>
      <c r="QX130" s="5">
        <v>50595</v>
      </c>
      <c r="QY130" s="5">
        <v>39460</v>
      </c>
      <c r="QZ130" s="5">
        <v>27965</v>
      </c>
      <c r="RA130" s="5">
        <v>26885</v>
      </c>
      <c r="RB130" s="5">
        <v>26405</v>
      </c>
      <c r="RC130" s="5">
        <v>26124</v>
      </c>
      <c r="RD130" s="5">
        <v>30882</v>
      </c>
      <c r="RE130" s="5">
        <v>28368</v>
      </c>
      <c r="RF130" s="5">
        <v>30223</v>
      </c>
      <c r="RG130" s="5">
        <v>32002</v>
      </c>
      <c r="RH130" s="5">
        <v>31419</v>
      </c>
      <c r="RI130" s="5">
        <v>29532</v>
      </c>
      <c r="RJ130" s="5">
        <v>31933</v>
      </c>
      <c r="RK130" s="5">
        <v>33375</v>
      </c>
      <c r="RL130" s="5">
        <v>33963</v>
      </c>
      <c r="RM130" s="5">
        <v>32991</v>
      </c>
      <c r="RN130" s="5">
        <v>33766</v>
      </c>
      <c r="RO130" s="5">
        <v>145445</v>
      </c>
      <c r="RP130" s="5">
        <v>147283</v>
      </c>
      <c r="RQ130" s="5">
        <v>71152</v>
      </c>
      <c r="RR130" s="5">
        <v>249681</v>
      </c>
      <c r="RS130" s="5">
        <v>229629</v>
      </c>
      <c r="RT130" s="5">
        <v>239732</v>
      </c>
      <c r="RU130" s="5">
        <v>235451</v>
      </c>
      <c r="RV130" s="5">
        <v>147804</v>
      </c>
      <c r="RW130" s="5">
        <v>140199</v>
      </c>
      <c r="RX130" s="5">
        <v>54509</v>
      </c>
      <c r="RY130" s="5">
        <v>45401</v>
      </c>
      <c r="RZ130" s="5">
        <v>55134</v>
      </c>
      <c r="SA130" s="5">
        <v>41497</v>
      </c>
      <c r="SB130" s="5">
        <v>43059</v>
      </c>
      <c r="SC130" s="5">
        <v>39998</v>
      </c>
      <c r="SD130" s="5">
        <v>42304</v>
      </c>
      <c r="SE130" s="5">
        <v>36576</v>
      </c>
      <c r="SF130" s="5">
        <v>38392</v>
      </c>
      <c r="SG130" s="5">
        <v>37841</v>
      </c>
      <c r="SH130" s="5">
        <v>33893</v>
      </c>
      <c r="SI130" s="5">
        <v>34893</v>
      </c>
      <c r="SJ130" s="5">
        <v>27419</v>
      </c>
      <c r="SK130" s="5">
        <v>31600</v>
      </c>
      <c r="SL130" s="5">
        <v>37531</v>
      </c>
      <c r="SM130" s="5">
        <v>32971</v>
      </c>
      <c r="SN130" s="5">
        <v>25643</v>
      </c>
      <c r="SO130" s="5">
        <v>19621</v>
      </c>
      <c r="SP130" s="5">
        <v>20957</v>
      </c>
      <c r="SQ130" s="5">
        <v>22002</v>
      </c>
      <c r="SR130" s="5">
        <v>22770</v>
      </c>
      <c r="SS130" s="5">
        <v>19045</v>
      </c>
      <c r="ST130" s="5">
        <v>19979</v>
      </c>
      <c r="SU130" s="5">
        <v>65430</v>
      </c>
      <c r="SV130" s="5">
        <v>53346</v>
      </c>
      <c r="SW130" s="5">
        <v>52814</v>
      </c>
      <c r="SX130" s="5">
        <v>63769</v>
      </c>
      <c r="SY130" s="5">
        <v>63565</v>
      </c>
      <c r="SZ130" s="5">
        <v>80889</v>
      </c>
      <c r="TA130" s="5">
        <v>91566</v>
      </c>
      <c r="TB130" s="5">
        <v>90060</v>
      </c>
      <c r="TC130" s="5">
        <v>95988</v>
      </c>
      <c r="TD130" s="5">
        <v>32135</v>
      </c>
      <c r="TE130" s="5">
        <v>3908</v>
      </c>
      <c r="TF130" s="5">
        <v>4830</v>
      </c>
      <c r="TG130" s="5">
        <v>4872</v>
      </c>
      <c r="TH130" s="5">
        <v>4390</v>
      </c>
      <c r="TI130" s="5">
        <v>6397</v>
      </c>
      <c r="TJ130" s="5">
        <v>6105</v>
      </c>
      <c r="TK130" s="5">
        <v>6157</v>
      </c>
      <c r="TL130" s="5">
        <v>5374</v>
      </c>
      <c r="TM130" s="5">
        <v>7495</v>
      </c>
      <c r="TN130" s="5">
        <v>5562</v>
      </c>
      <c r="TO130" s="5">
        <v>9953</v>
      </c>
      <c r="TP130" s="5">
        <v>22122</v>
      </c>
      <c r="TQ130" s="5">
        <v>16712</v>
      </c>
      <c r="TR130" s="5">
        <v>15026</v>
      </c>
      <c r="TS130" s="5">
        <v>13879</v>
      </c>
      <c r="TT130" s="5">
        <v>7435</v>
      </c>
      <c r="TU130" s="5">
        <v>5256</v>
      </c>
      <c r="TV130" s="5">
        <v>4855</v>
      </c>
      <c r="TW130" s="5">
        <v>5554</v>
      </c>
      <c r="TX130" s="5">
        <v>5736</v>
      </c>
      <c r="TY130" s="5">
        <v>5502</v>
      </c>
      <c r="TZ130" s="5">
        <v>4555</v>
      </c>
      <c r="UA130" s="5">
        <v>2583</v>
      </c>
      <c r="UB130" s="5">
        <v>2024</v>
      </c>
      <c r="UC130" s="5">
        <v>2531</v>
      </c>
      <c r="UD130" s="5">
        <v>2532</v>
      </c>
      <c r="UE130" s="5">
        <v>2138</v>
      </c>
      <c r="UF130" s="5">
        <v>2236</v>
      </c>
      <c r="UG130" s="5">
        <v>1913</v>
      </c>
      <c r="UH130" s="5">
        <v>1603</v>
      </c>
      <c r="UI130" s="5">
        <v>552</v>
      </c>
      <c r="UJ130" s="5">
        <v>220</v>
      </c>
      <c r="UK130" s="5">
        <v>26</v>
      </c>
      <c r="UL130" s="5">
        <v>72</v>
      </c>
      <c r="UM130" s="5">
        <v>24</v>
      </c>
      <c r="UN130" s="5">
        <v>63</v>
      </c>
      <c r="UO130" s="5">
        <v>40</v>
      </c>
      <c r="UP130" s="5">
        <v>23</v>
      </c>
      <c r="UQ130" s="5">
        <v>85</v>
      </c>
      <c r="UR130" s="5">
        <v>2366</v>
      </c>
      <c r="US130" s="5">
        <v>85</v>
      </c>
      <c r="UT130" s="5">
        <v>825</v>
      </c>
      <c r="UU130" s="5">
        <v>3293</v>
      </c>
      <c r="UV130" s="5">
        <v>894</v>
      </c>
      <c r="UW130" s="5">
        <v>1346</v>
      </c>
      <c r="UX130" s="5">
        <v>1894</v>
      </c>
      <c r="UY130" s="5">
        <v>2309</v>
      </c>
      <c r="UZ130" s="5">
        <v>2118</v>
      </c>
      <c r="VA130" s="5">
        <v>1447</v>
      </c>
      <c r="VB130" s="5">
        <v>1538</v>
      </c>
      <c r="VC130" s="5">
        <v>1196</v>
      </c>
      <c r="VD130" s="5">
        <v>1197</v>
      </c>
      <c r="VE130" s="5">
        <v>784</v>
      </c>
      <c r="VF130" s="5">
        <v>312</v>
      </c>
      <c r="VG130" s="5">
        <v>60143</v>
      </c>
      <c r="VH130" s="5">
        <v>61965</v>
      </c>
      <c r="VI130" s="5">
        <v>65072</v>
      </c>
      <c r="VJ130" s="5">
        <v>66909</v>
      </c>
      <c r="VK130" s="5">
        <v>66741</v>
      </c>
      <c r="VL130" s="5">
        <v>70834</v>
      </c>
      <c r="VM130" s="5">
        <v>127972</v>
      </c>
      <c r="VN130" s="5">
        <v>151418</v>
      </c>
      <c r="VO130" s="5">
        <v>156072</v>
      </c>
      <c r="VP130" s="5">
        <v>103853</v>
      </c>
      <c r="VQ130" s="5">
        <v>100884</v>
      </c>
      <c r="VR130" s="5">
        <v>91192</v>
      </c>
      <c r="VS130" s="5">
        <v>92684</v>
      </c>
      <c r="VT130" s="5">
        <v>83677</v>
      </c>
      <c r="VU130" s="5">
        <v>83060</v>
      </c>
      <c r="VV130" s="5">
        <v>97252</v>
      </c>
      <c r="VW130" s="5">
        <v>73777</v>
      </c>
      <c r="VX130" s="5">
        <v>111952</v>
      </c>
      <c r="VY130" s="5">
        <v>85681</v>
      </c>
      <c r="VZ130" s="5">
        <v>105170</v>
      </c>
      <c r="WA130" s="5">
        <v>88156</v>
      </c>
      <c r="WB130" s="5">
        <v>75330</v>
      </c>
      <c r="WC130" s="5">
        <v>91063</v>
      </c>
      <c r="WD130" s="5">
        <v>94819</v>
      </c>
      <c r="WE130" s="5">
        <v>98800</v>
      </c>
      <c r="WF130" s="5">
        <v>72344</v>
      </c>
      <c r="WG130" s="5">
        <v>74001</v>
      </c>
      <c r="WH130" s="5">
        <v>66398</v>
      </c>
      <c r="WI130" s="5">
        <v>62924</v>
      </c>
      <c r="WJ130" s="5">
        <v>55127</v>
      </c>
      <c r="WK130" s="5">
        <v>49073</v>
      </c>
      <c r="WL130" s="5">
        <v>48847</v>
      </c>
      <c r="WM130" s="5">
        <v>15237</v>
      </c>
      <c r="WN130" s="5">
        <v>14924</v>
      </c>
      <c r="WO130" s="5">
        <v>13610</v>
      </c>
      <c r="WP130" s="5">
        <v>12375</v>
      </c>
      <c r="WQ130" s="5">
        <v>12566</v>
      </c>
      <c r="WR130" s="5">
        <v>13602</v>
      </c>
      <c r="WS130" s="5">
        <v>9858</v>
      </c>
      <c r="WT130" s="5">
        <v>7758</v>
      </c>
      <c r="WU130" s="5">
        <v>7844</v>
      </c>
      <c r="WV130" s="5">
        <v>5535</v>
      </c>
      <c r="WW130" s="5">
        <v>5149</v>
      </c>
      <c r="WX130" s="5">
        <v>4494</v>
      </c>
      <c r="WY130" s="5">
        <v>5129</v>
      </c>
      <c r="WZ130" s="5">
        <v>5246</v>
      </c>
      <c r="XA130" s="5">
        <v>5365</v>
      </c>
      <c r="XB130" s="5">
        <v>5065</v>
      </c>
      <c r="XC130" s="5">
        <v>7661</v>
      </c>
      <c r="XD130" s="5">
        <v>7139</v>
      </c>
      <c r="XE130" s="5">
        <v>5111</v>
      </c>
      <c r="XF130" s="5">
        <v>5448</v>
      </c>
      <c r="XG130" s="5">
        <v>5116</v>
      </c>
      <c r="XH130" s="5">
        <v>6606</v>
      </c>
      <c r="XI130" s="5">
        <v>5699</v>
      </c>
      <c r="XJ130" s="5">
        <v>5696</v>
      </c>
      <c r="XK130" s="5">
        <v>4504</v>
      </c>
      <c r="XL130" s="5">
        <v>3961</v>
      </c>
      <c r="XM130" s="5">
        <v>3026</v>
      </c>
      <c r="XN130" s="5">
        <v>3008</v>
      </c>
      <c r="XO130" s="5">
        <v>3563</v>
      </c>
      <c r="XP130" s="5">
        <v>3173</v>
      </c>
      <c r="XQ130" s="5">
        <v>3239</v>
      </c>
      <c r="XR130" s="5">
        <v>4564</v>
      </c>
      <c r="XS130" s="2">
        <v>14006</v>
      </c>
      <c r="XT130" s="3" t="s">
        <v>222</v>
      </c>
      <c r="XU130" s="3" t="s">
        <v>222</v>
      </c>
      <c r="XV130" s="3" t="s">
        <v>222</v>
      </c>
      <c r="XW130" s="3" t="s">
        <v>221</v>
      </c>
      <c r="XX130" s="3" t="s">
        <v>222</v>
      </c>
      <c r="XY130" s="3" t="s">
        <v>222</v>
      </c>
      <c r="XZ130" s="3" t="s">
        <v>242</v>
      </c>
    </row>
    <row r="131" spans="1:650" x14ac:dyDescent="0.3">
      <c r="A131" s="1" t="s">
        <v>129</v>
      </c>
      <c r="B131" s="2">
        <v>4057016</v>
      </c>
      <c r="C131" s="5">
        <v>39743</v>
      </c>
      <c r="D131" s="5">
        <v>16512</v>
      </c>
      <c r="E131" s="5">
        <v>8434</v>
      </c>
      <c r="F131" s="5">
        <v>10263</v>
      </c>
      <c r="G131" s="5">
        <v>7623</v>
      </c>
      <c r="H131" s="5">
        <v>22130</v>
      </c>
      <c r="I131" s="5">
        <v>1199</v>
      </c>
      <c r="J131" s="5">
        <v>14593</v>
      </c>
      <c r="K131" s="5">
        <v>5391</v>
      </c>
      <c r="L131" s="5">
        <v>2800</v>
      </c>
      <c r="M131" s="5">
        <v>3656</v>
      </c>
      <c r="N131" s="5">
        <v>4998</v>
      </c>
      <c r="O131" s="5">
        <v>3127</v>
      </c>
      <c r="P131" s="5">
        <v>2553</v>
      </c>
      <c r="Q131" s="5">
        <v>2295</v>
      </c>
      <c r="R131" s="5">
        <v>1012</v>
      </c>
      <c r="S131" s="5">
        <v>481</v>
      </c>
      <c r="T131" s="5">
        <v>541</v>
      </c>
      <c r="U131" s="5">
        <v>488</v>
      </c>
      <c r="V131" s="5">
        <v>794</v>
      </c>
      <c r="W131" s="5">
        <v>690</v>
      </c>
      <c r="X131" s="5">
        <v>567</v>
      </c>
      <c r="Y131" s="5">
        <v>998</v>
      </c>
      <c r="Z131" s="5">
        <v>5</v>
      </c>
      <c r="AA131" s="5">
        <v>39</v>
      </c>
      <c r="AB131" s="5">
        <v>6</v>
      </c>
      <c r="AC131" s="5">
        <v>20</v>
      </c>
      <c r="AD131" s="5">
        <v>274</v>
      </c>
      <c r="AE131" s="5">
        <v>20</v>
      </c>
      <c r="AF131" s="5">
        <v>41</v>
      </c>
      <c r="AG131" s="5">
        <v>28</v>
      </c>
      <c r="AH131" s="5">
        <v>8</v>
      </c>
      <c r="AI131" s="5">
        <v>1037573</v>
      </c>
      <c r="AJ131" s="5">
        <v>651104</v>
      </c>
      <c r="AK131" s="5">
        <v>148911</v>
      </c>
      <c r="AL131" s="5">
        <v>95473</v>
      </c>
      <c r="AM131" s="5">
        <v>143451</v>
      </c>
      <c r="AN131" s="5">
        <v>150925</v>
      </c>
      <c r="AO131" s="5">
        <v>101054</v>
      </c>
      <c r="AP131" s="5">
        <v>175667</v>
      </c>
      <c r="AQ131" s="5">
        <v>498409</v>
      </c>
      <c r="AR131" s="5">
        <v>52638</v>
      </c>
      <c r="AS131" s="5">
        <v>314570</v>
      </c>
      <c r="AT131" s="5">
        <v>48855</v>
      </c>
      <c r="AU131" s="5">
        <v>185022</v>
      </c>
      <c r="AV131" s="5">
        <v>112393</v>
      </c>
      <c r="AW131" s="5">
        <v>68061</v>
      </c>
      <c r="AX131" s="5">
        <v>49283</v>
      </c>
      <c r="AY131" s="5">
        <v>12956</v>
      </c>
      <c r="AZ131" s="5">
        <v>13629</v>
      </c>
      <c r="BA131" s="5">
        <v>12477</v>
      </c>
      <c r="BB131" s="5">
        <v>58918</v>
      </c>
      <c r="BC131" s="5">
        <v>4298</v>
      </c>
      <c r="BD131" s="5">
        <v>3362</v>
      </c>
      <c r="BE131" s="5">
        <v>9924</v>
      </c>
      <c r="BF131" s="5">
        <v>7385</v>
      </c>
      <c r="BG131" s="5">
        <v>23004</v>
      </c>
      <c r="BH131" s="5">
        <v>5810</v>
      </c>
      <c r="BI131" s="5">
        <v>9891</v>
      </c>
      <c r="BJ131" s="5">
        <v>13483</v>
      </c>
      <c r="BK131" s="5">
        <v>49859</v>
      </c>
      <c r="BL131" s="5">
        <v>13377</v>
      </c>
      <c r="BM131" s="5">
        <v>11670</v>
      </c>
      <c r="BN131" s="5">
        <v>9030</v>
      </c>
      <c r="BO131" s="5">
        <v>94356</v>
      </c>
      <c r="BP131" s="5">
        <v>180682</v>
      </c>
      <c r="BQ131" s="5">
        <v>122311</v>
      </c>
      <c r="BR131" s="5">
        <v>123134</v>
      </c>
      <c r="BS131" s="5">
        <v>62264</v>
      </c>
      <c r="BT131" s="5">
        <v>542641</v>
      </c>
      <c r="BU131" s="5">
        <v>280944</v>
      </c>
      <c r="BV131" s="5">
        <v>276101</v>
      </c>
      <c r="BW131" s="5">
        <v>119422</v>
      </c>
      <c r="BX131" s="5">
        <v>271183</v>
      </c>
      <c r="BY131" s="5">
        <v>72672</v>
      </c>
      <c r="BZ131" s="5">
        <v>62738</v>
      </c>
      <c r="CA131" s="5">
        <v>47565</v>
      </c>
      <c r="CB131" s="5">
        <v>44284</v>
      </c>
      <c r="CC131" s="5">
        <v>45352</v>
      </c>
      <c r="CD131" s="5">
        <v>14500</v>
      </c>
      <c r="CE131" s="5">
        <v>18929</v>
      </c>
      <c r="CF131" s="5">
        <v>65748</v>
      </c>
      <c r="CG131" s="5">
        <v>9667</v>
      </c>
      <c r="CH131" s="5">
        <v>8183</v>
      </c>
      <c r="CI131" s="5">
        <v>17769</v>
      </c>
      <c r="CJ131" s="5">
        <v>5349</v>
      </c>
      <c r="CK131" s="5">
        <v>8734</v>
      </c>
      <c r="CL131" s="5">
        <v>15025</v>
      </c>
      <c r="CM131" s="5">
        <v>14470</v>
      </c>
      <c r="CN131" s="5">
        <v>9266</v>
      </c>
      <c r="CO131" s="5">
        <v>14935</v>
      </c>
      <c r="CP131" s="5">
        <v>25313</v>
      </c>
      <c r="CQ131" s="5">
        <v>8495</v>
      </c>
      <c r="CR131" s="5">
        <v>9365</v>
      </c>
      <c r="CS131" s="5">
        <v>37707</v>
      </c>
      <c r="CT131" s="5">
        <v>11276</v>
      </c>
      <c r="CU131" s="5">
        <v>246392</v>
      </c>
      <c r="CV131" s="5">
        <v>168471</v>
      </c>
      <c r="CW131" s="5">
        <v>184907</v>
      </c>
      <c r="CX131" s="5">
        <v>184692</v>
      </c>
      <c r="CY131" s="5">
        <v>194277</v>
      </c>
      <c r="CZ131" s="5">
        <v>187793</v>
      </c>
      <c r="DA131" s="5">
        <v>198520</v>
      </c>
      <c r="DB131" s="5">
        <v>268310</v>
      </c>
      <c r="DC131" s="5">
        <v>209031</v>
      </c>
      <c r="DD131" s="5">
        <v>184558</v>
      </c>
      <c r="DE131" s="5">
        <v>153249</v>
      </c>
      <c r="DF131" s="5">
        <v>218329</v>
      </c>
      <c r="DG131" s="5">
        <v>174345</v>
      </c>
      <c r="DH131" s="5">
        <v>152471</v>
      </c>
      <c r="DI131" s="5">
        <v>136826</v>
      </c>
      <c r="DJ131" s="5">
        <v>113495</v>
      </c>
      <c r="DK131" s="5">
        <v>99605</v>
      </c>
      <c r="DL131" s="5">
        <v>99119</v>
      </c>
      <c r="DM131" s="5">
        <v>94346</v>
      </c>
      <c r="DN131" s="5">
        <v>74596</v>
      </c>
      <c r="DO131" s="5">
        <v>78246</v>
      </c>
      <c r="DP131" s="5">
        <v>52212</v>
      </c>
      <c r="DQ131" s="5">
        <v>51950</v>
      </c>
      <c r="DR131" s="5">
        <v>62763</v>
      </c>
      <c r="DS131" s="5">
        <v>73517</v>
      </c>
      <c r="DT131" s="5">
        <v>71643</v>
      </c>
      <c r="DU131" s="5">
        <v>71881</v>
      </c>
      <c r="DV131" s="5">
        <v>72273</v>
      </c>
      <c r="DW131" s="5">
        <v>58527</v>
      </c>
      <c r="DX131" s="5">
        <v>51207</v>
      </c>
      <c r="DY131" s="5">
        <v>57760</v>
      </c>
      <c r="DZ131" s="5">
        <v>43317</v>
      </c>
      <c r="EA131" s="5">
        <v>38583</v>
      </c>
      <c r="EB131" s="5">
        <v>42981</v>
      </c>
      <c r="EC131" s="5">
        <v>23563</v>
      </c>
      <c r="ED131" s="5">
        <v>22115</v>
      </c>
      <c r="EE131" s="5">
        <v>40904</v>
      </c>
      <c r="EF131" s="5">
        <v>15454</v>
      </c>
      <c r="EG131" s="5">
        <v>23755</v>
      </c>
      <c r="EH131" s="5">
        <v>38197</v>
      </c>
      <c r="EI131" s="5">
        <v>46440</v>
      </c>
      <c r="EJ131" s="5">
        <v>18341</v>
      </c>
      <c r="EK131" s="5">
        <v>21562</v>
      </c>
      <c r="EL131" s="5">
        <v>15438</v>
      </c>
      <c r="EM131" s="5">
        <v>16882</v>
      </c>
      <c r="EN131" s="5">
        <v>8853</v>
      </c>
      <c r="EO131" s="5">
        <v>10297</v>
      </c>
      <c r="EP131" s="5">
        <v>9406</v>
      </c>
      <c r="EQ131" s="5">
        <v>10883</v>
      </c>
      <c r="ER131" s="5">
        <v>3624</v>
      </c>
      <c r="ES131" s="5">
        <v>9651</v>
      </c>
      <c r="ET131" s="5">
        <v>9127</v>
      </c>
      <c r="EU131" s="5">
        <v>11906</v>
      </c>
      <c r="EV131" s="5">
        <v>20297</v>
      </c>
      <c r="EW131" s="5">
        <v>36036</v>
      </c>
      <c r="EX131" s="5">
        <v>9795</v>
      </c>
      <c r="EY131" s="5">
        <v>4579</v>
      </c>
      <c r="EZ131" s="5">
        <v>8063</v>
      </c>
      <c r="FA131" s="5">
        <v>13302</v>
      </c>
      <c r="FB131" s="5">
        <v>12217</v>
      </c>
      <c r="FC131" s="5">
        <v>14268</v>
      </c>
      <c r="FD131" s="5">
        <v>13504</v>
      </c>
      <c r="FE131" s="5">
        <v>7784</v>
      </c>
      <c r="FF131" s="5">
        <v>14223</v>
      </c>
      <c r="FG131" s="5">
        <v>0</v>
      </c>
      <c r="FH131" s="5">
        <v>0</v>
      </c>
      <c r="FI131" s="5">
        <v>0</v>
      </c>
      <c r="FJ131" s="5">
        <v>0</v>
      </c>
      <c r="FK131" s="5">
        <v>0</v>
      </c>
      <c r="FL131" s="5">
        <v>0</v>
      </c>
      <c r="FM131" s="5">
        <v>0</v>
      </c>
      <c r="FN131" s="5">
        <v>0</v>
      </c>
      <c r="FO131" s="5">
        <v>0</v>
      </c>
      <c r="FP131" s="5">
        <v>0</v>
      </c>
      <c r="FQ131" s="5">
        <v>0</v>
      </c>
      <c r="FR131" s="5">
        <v>0</v>
      </c>
      <c r="FS131" s="5">
        <v>0</v>
      </c>
      <c r="FT131" s="5">
        <v>0</v>
      </c>
      <c r="FU131" s="5" t="s">
        <v>220</v>
      </c>
      <c r="FV131" s="5" t="s">
        <v>220</v>
      </c>
      <c r="FW131" s="5" t="s">
        <v>220</v>
      </c>
      <c r="FX131" s="5" t="s">
        <v>220</v>
      </c>
      <c r="FY131" s="5" t="s">
        <v>220</v>
      </c>
      <c r="FZ131" s="5" t="s">
        <v>220</v>
      </c>
      <c r="GA131" s="5" t="s">
        <v>220</v>
      </c>
      <c r="GB131" s="5" t="s">
        <v>220</v>
      </c>
      <c r="GC131" s="5" t="s">
        <v>220</v>
      </c>
      <c r="GD131" s="5" t="s">
        <v>220</v>
      </c>
      <c r="GE131" s="5" t="s">
        <v>220</v>
      </c>
      <c r="GF131" s="5" t="s">
        <v>220</v>
      </c>
      <c r="GG131" s="5" t="s">
        <v>220</v>
      </c>
      <c r="GH131" s="5" t="s">
        <v>220</v>
      </c>
      <c r="GI131" s="5" t="s">
        <v>220</v>
      </c>
      <c r="GJ131" s="5" t="s">
        <v>220</v>
      </c>
      <c r="GK131" s="5" t="s">
        <v>220</v>
      </c>
      <c r="GL131" s="5" t="s">
        <v>220</v>
      </c>
      <c r="GM131" s="5">
        <v>1456647</v>
      </c>
      <c r="GN131" s="5">
        <v>1059750</v>
      </c>
      <c r="GO131" s="5">
        <v>488126</v>
      </c>
      <c r="GP131" s="5">
        <v>435677</v>
      </c>
      <c r="GQ131" s="5">
        <v>448519</v>
      </c>
      <c r="GR131" s="5">
        <v>918944</v>
      </c>
      <c r="GS131" s="5">
        <v>605473</v>
      </c>
      <c r="GT131" s="5">
        <v>782987</v>
      </c>
      <c r="GU131" s="5">
        <v>878692</v>
      </c>
      <c r="GV131" s="5">
        <v>529520</v>
      </c>
      <c r="GW131" s="5">
        <v>570291</v>
      </c>
      <c r="GX131" s="5">
        <v>1203277</v>
      </c>
      <c r="GY131" s="5">
        <v>428363</v>
      </c>
      <c r="GZ131" s="5">
        <v>320553</v>
      </c>
      <c r="HA131" s="5">
        <v>262831</v>
      </c>
      <c r="HB131" s="5">
        <v>461166</v>
      </c>
      <c r="HC131" s="5">
        <v>142853</v>
      </c>
      <c r="HD131" s="5">
        <v>182661</v>
      </c>
      <c r="HE131" s="5">
        <v>126630</v>
      </c>
      <c r="HF131" s="5">
        <v>151619</v>
      </c>
      <c r="HG131" s="5">
        <v>112910</v>
      </c>
      <c r="HH131" s="5">
        <v>81787</v>
      </c>
      <c r="HI131" s="5">
        <v>107643</v>
      </c>
      <c r="HJ131" s="5">
        <v>94974</v>
      </c>
      <c r="HK131" s="5">
        <v>115610</v>
      </c>
      <c r="HL131" s="5">
        <v>94788</v>
      </c>
      <c r="HM131" s="5">
        <v>110029</v>
      </c>
      <c r="HN131" s="5">
        <v>123560</v>
      </c>
      <c r="HO131" s="5">
        <v>131170</v>
      </c>
      <c r="HP131" s="5">
        <v>87976</v>
      </c>
      <c r="HQ131" s="5">
        <v>114950</v>
      </c>
      <c r="HR131" s="5">
        <v>77855</v>
      </c>
      <c r="HS131" s="5">
        <v>847687</v>
      </c>
      <c r="HT131" s="5">
        <v>978229</v>
      </c>
      <c r="HU131" s="5">
        <v>970785</v>
      </c>
      <c r="HV131" s="5">
        <v>961066</v>
      </c>
      <c r="HW131" s="5">
        <v>948070</v>
      </c>
      <c r="HX131" s="5">
        <v>1195300</v>
      </c>
      <c r="HY131" s="5">
        <v>1071783</v>
      </c>
      <c r="HZ131" s="5">
        <v>1006396</v>
      </c>
      <c r="IA131" s="5">
        <v>1140065</v>
      </c>
      <c r="IB131" s="5">
        <v>1129341</v>
      </c>
      <c r="IC131" s="5">
        <v>939167</v>
      </c>
      <c r="ID131" s="5">
        <v>1248716</v>
      </c>
      <c r="IE131" s="5">
        <v>1138717</v>
      </c>
      <c r="IF131" s="5">
        <v>1005244</v>
      </c>
      <c r="IG131" s="5">
        <v>1039726</v>
      </c>
      <c r="IH131" s="5">
        <v>942885</v>
      </c>
      <c r="II131" s="5">
        <v>863523</v>
      </c>
      <c r="IJ131" s="5">
        <v>728171</v>
      </c>
      <c r="IK131" s="5">
        <v>794001</v>
      </c>
      <c r="IL131" s="5">
        <v>774368</v>
      </c>
      <c r="IM131" s="5">
        <v>621853</v>
      </c>
      <c r="IN131" s="5">
        <v>619429</v>
      </c>
      <c r="IO131" s="5">
        <v>563054</v>
      </c>
      <c r="IP131" s="5">
        <v>561511</v>
      </c>
      <c r="IQ131" s="5">
        <v>536300</v>
      </c>
      <c r="IR131" s="5">
        <v>556937</v>
      </c>
      <c r="IS131" s="5">
        <v>680347</v>
      </c>
      <c r="IT131" s="5">
        <v>637275</v>
      </c>
      <c r="IU131" s="5">
        <v>618752</v>
      </c>
      <c r="IV131" s="5">
        <v>522404</v>
      </c>
      <c r="IW131" s="5">
        <v>493368</v>
      </c>
      <c r="IX131" s="5">
        <v>476849</v>
      </c>
      <c r="IY131" s="5">
        <v>74243</v>
      </c>
      <c r="IZ131" s="5">
        <v>63635</v>
      </c>
      <c r="JA131" s="5">
        <v>72021</v>
      </c>
      <c r="JB131" s="5">
        <v>70556</v>
      </c>
      <c r="JC131" s="5">
        <v>71635</v>
      </c>
      <c r="JD131" s="5">
        <v>79617</v>
      </c>
      <c r="JE131" s="5">
        <v>73902</v>
      </c>
      <c r="JF131" s="5">
        <v>66900</v>
      </c>
      <c r="JG131" s="5">
        <v>71240</v>
      </c>
      <c r="JH131" s="5">
        <v>78847</v>
      </c>
      <c r="JI131" s="5">
        <v>62158</v>
      </c>
      <c r="JJ131" s="5">
        <v>61072</v>
      </c>
      <c r="JK131" s="5">
        <v>58285</v>
      </c>
      <c r="JL131" s="5">
        <v>46664</v>
      </c>
      <c r="JM131" s="5">
        <v>48463</v>
      </c>
      <c r="JN131" s="5">
        <v>53099</v>
      </c>
      <c r="JO131" s="5">
        <v>49741</v>
      </c>
      <c r="JP131" s="5">
        <v>38998</v>
      </c>
      <c r="JQ131" s="5">
        <v>39653</v>
      </c>
      <c r="JR131" s="5">
        <v>38216</v>
      </c>
      <c r="JS131" s="5">
        <v>38097</v>
      </c>
      <c r="JT131" s="5">
        <v>31669</v>
      </c>
      <c r="JU131" s="5">
        <v>28230</v>
      </c>
      <c r="JV131" s="5">
        <v>26085</v>
      </c>
      <c r="JW131" s="5">
        <v>18035</v>
      </c>
      <c r="JX131" s="5">
        <v>28217</v>
      </c>
      <c r="JY131" s="5">
        <v>38066</v>
      </c>
      <c r="JZ131" s="5">
        <v>33892</v>
      </c>
      <c r="KA131" s="5">
        <v>33914</v>
      </c>
      <c r="KB131" s="5">
        <v>33541</v>
      </c>
      <c r="KC131" s="5">
        <v>37495</v>
      </c>
      <c r="KD131" s="5">
        <v>34856</v>
      </c>
      <c r="KE131" s="5">
        <v>164775</v>
      </c>
      <c r="KF131" s="5">
        <v>168360</v>
      </c>
      <c r="KG131" s="5">
        <v>158166</v>
      </c>
      <c r="KH131" s="5">
        <v>157600</v>
      </c>
      <c r="KI131" s="5">
        <v>123307</v>
      </c>
      <c r="KJ131" s="5">
        <v>112460</v>
      </c>
      <c r="KK131" s="5">
        <v>96779</v>
      </c>
      <c r="KL131" s="5">
        <v>81238</v>
      </c>
      <c r="KM131" s="5">
        <v>64869</v>
      </c>
      <c r="KN131" s="5">
        <v>39863</v>
      </c>
      <c r="KO131" s="5">
        <v>18803</v>
      </c>
      <c r="KP131" s="5">
        <v>14473</v>
      </c>
      <c r="KQ131" s="5">
        <v>13883</v>
      </c>
      <c r="KR131" s="5">
        <v>7053</v>
      </c>
      <c r="KS131" s="5">
        <v>15757</v>
      </c>
      <c r="KT131" s="5">
        <v>13751</v>
      </c>
      <c r="KU131" s="5">
        <v>7528</v>
      </c>
      <c r="KV131" s="5">
        <v>7386</v>
      </c>
      <c r="KW131" s="5">
        <v>8362</v>
      </c>
      <c r="KX131" s="5">
        <v>9427</v>
      </c>
      <c r="KY131" s="5">
        <v>6558</v>
      </c>
      <c r="KZ131" s="5">
        <v>6247</v>
      </c>
      <c r="LA131" s="5">
        <v>4459</v>
      </c>
      <c r="LB131" s="5">
        <v>5006</v>
      </c>
      <c r="LC131" s="5">
        <v>5119</v>
      </c>
      <c r="LD131" s="5">
        <v>5142</v>
      </c>
      <c r="LE131" s="5">
        <v>5005</v>
      </c>
      <c r="LF131" s="5">
        <v>4429</v>
      </c>
      <c r="LG131" s="5">
        <v>4155</v>
      </c>
      <c r="LH131" s="5">
        <v>4454</v>
      </c>
      <c r="LI131" s="5">
        <v>4188</v>
      </c>
      <c r="LJ131" s="5">
        <v>4122</v>
      </c>
      <c r="LK131" s="5">
        <v>12874</v>
      </c>
      <c r="LL131" s="5">
        <v>11914</v>
      </c>
      <c r="LM131" s="5">
        <v>10724</v>
      </c>
      <c r="LN131" s="5">
        <v>10602</v>
      </c>
      <c r="LO131" s="5">
        <v>10478</v>
      </c>
      <c r="LP131" s="5">
        <v>10265</v>
      </c>
      <c r="LQ131" s="5">
        <v>12382</v>
      </c>
      <c r="LR131" s="5">
        <v>5760</v>
      </c>
      <c r="LS131" s="5">
        <v>7488</v>
      </c>
      <c r="LT131" s="5">
        <v>9166</v>
      </c>
      <c r="LU131" s="5">
        <v>10882</v>
      </c>
      <c r="LV131" s="5">
        <v>13242</v>
      </c>
      <c r="LW131" s="5">
        <v>9922</v>
      </c>
      <c r="LX131" s="5">
        <v>10629</v>
      </c>
      <c r="LY131" s="5">
        <v>9419</v>
      </c>
      <c r="LZ131" s="5">
        <v>4736</v>
      </c>
      <c r="MA131" s="5">
        <v>5961</v>
      </c>
      <c r="MB131" s="5">
        <v>5548</v>
      </c>
      <c r="MC131" s="5">
        <v>6731</v>
      </c>
      <c r="MD131" s="5">
        <v>5036</v>
      </c>
      <c r="ME131" s="5">
        <v>5287</v>
      </c>
      <c r="MF131" s="5">
        <v>5259</v>
      </c>
      <c r="MG131" s="5">
        <v>5312</v>
      </c>
      <c r="MH131" s="5">
        <v>5947</v>
      </c>
      <c r="MI131" s="5">
        <v>9419</v>
      </c>
      <c r="MJ131" s="5">
        <v>7416</v>
      </c>
      <c r="MK131" s="5">
        <v>8491</v>
      </c>
      <c r="ML131" s="5">
        <v>8274</v>
      </c>
      <c r="MM131" s="5">
        <v>7157</v>
      </c>
      <c r="MN131" s="5">
        <v>7903</v>
      </c>
      <c r="MO131" s="5">
        <v>6185</v>
      </c>
      <c r="MP131" s="5">
        <v>5014</v>
      </c>
      <c r="MQ131" s="5">
        <v>9537</v>
      </c>
      <c r="MR131" s="5">
        <v>9799</v>
      </c>
      <c r="MS131" s="5">
        <v>9715</v>
      </c>
      <c r="MT131" s="5">
        <v>8427</v>
      </c>
      <c r="MU131" s="5">
        <v>8337</v>
      </c>
      <c r="MV131" s="5">
        <v>7622</v>
      </c>
      <c r="MW131" s="5">
        <v>6505</v>
      </c>
      <c r="MX131" s="5">
        <v>4472</v>
      </c>
      <c r="MY131" s="5">
        <v>3549</v>
      </c>
      <c r="MZ131" s="5">
        <v>3176</v>
      </c>
      <c r="NA131" s="5">
        <v>3421</v>
      </c>
      <c r="NB131" s="5">
        <v>3513</v>
      </c>
      <c r="NC131" s="5">
        <v>3922</v>
      </c>
      <c r="ND131" s="5">
        <v>1843</v>
      </c>
      <c r="NE131" s="5" t="s">
        <v>220</v>
      </c>
      <c r="NF131" s="5" t="s">
        <v>220</v>
      </c>
      <c r="NG131" s="5" t="s">
        <v>220</v>
      </c>
      <c r="NH131" s="5" t="s">
        <v>220</v>
      </c>
      <c r="NI131" s="5" t="s">
        <v>220</v>
      </c>
      <c r="NJ131" s="5" t="s">
        <v>220</v>
      </c>
      <c r="NK131" s="5" t="s">
        <v>220</v>
      </c>
      <c r="NL131" s="5" t="s">
        <v>220</v>
      </c>
      <c r="NM131" s="5" t="s">
        <v>220</v>
      </c>
      <c r="NN131" s="5" t="s">
        <v>220</v>
      </c>
      <c r="NO131" s="5" t="s">
        <v>220</v>
      </c>
      <c r="NP131" s="5" t="s">
        <v>220</v>
      </c>
      <c r="NQ131" s="5" t="s">
        <v>220</v>
      </c>
      <c r="NR131" s="5" t="s">
        <v>220</v>
      </c>
      <c r="NS131" s="5" t="s">
        <v>220</v>
      </c>
      <c r="NT131" s="5" t="s">
        <v>220</v>
      </c>
      <c r="NU131" s="5" t="s">
        <v>220</v>
      </c>
      <c r="NV131" s="5" t="s">
        <v>220</v>
      </c>
      <c r="NW131" s="5">
        <v>0</v>
      </c>
      <c r="NX131" s="5">
        <v>0</v>
      </c>
      <c r="NY131" s="5">
        <v>0</v>
      </c>
      <c r="NZ131" s="5">
        <v>0</v>
      </c>
      <c r="OA131" s="5">
        <v>0</v>
      </c>
      <c r="OB131" s="5">
        <v>0</v>
      </c>
      <c r="OC131" s="5">
        <v>0</v>
      </c>
      <c r="OD131" s="5">
        <v>0</v>
      </c>
      <c r="OE131" s="5">
        <v>0</v>
      </c>
      <c r="OF131" s="5">
        <v>0</v>
      </c>
      <c r="OG131" s="5">
        <v>0</v>
      </c>
      <c r="OH131" s="5">
        <v>0</v>
      </c>
      <c r="OI131" s="5">
        <v>0</v>
      </c>
      <c r="OJ131" s="5">
        <v>0</v>
      </c>
      <c r="OK131" s="5" t="s">
        <v>220</v>
      </c>
      <c r="OL131" s="5" t="s">
        <v>220</v>
      </c>
      <c r="OM131" s="5" t="s">
        <v>220</v>
      </c>
      <c r="ON131" s="5" t="s">
        <v>220</v>
      </c>
      <c r="OO131" s="5" t="s">
        <v>220</v>
      </c>
      <c r="OP131" s="5" t="s">
        <v>220</v>
      </c>
      <c r="OQ131" s="5" t="s">
        <v>220</v>
      </c>
      <c r="OR131" s="5" t="s">
        <v>220</v>
      </c>
      <c r="OS131" s="5" t="s">
        <v>220</v>
      </c>
      <c r="OT131" s="5" t="s">
        <v>220</v>
      </c>
      <c r="OU131" s="5" t="s">
        <v>220</v>
      </c>
      <c r="OV131" s="5" t="s">
        <v>220</v>
      </c>
      <c r="OW131" s="5" t="s">
        <v>220</v>
      </c>
      <c r="OX131" s="5" t="s">
        <v>220</v>
      </c>
      <c r="OY131" s="5" t="s">
        <v>220</v>
      </c>
      <c r="OZ131" s="5" t="s">
        <v>220</v>
      </c>
      <c r="PA131" s="5" t="s">
        <v>220</v>
      </c>
      <c r="PB131" s="5" t="s">
        <v>220</v>
      </c>
      <c r="PC131" s="5">
        <v>24317</v>
      </c>
      <c r="PD131" s="5">
        <v>24827</v>
      </c>
      <c r="PE131" s="5">
        <v>23518</v>
      </c>
      <c r="PF131" s="5">
        <v>20613</v>
      </c>
      <c r="PG131" s="5">
        <v>19988</v>
      </c>
      <c r="PH131" s="5">
        <v>23036</v>
      </c>
      <c r="PI131" s="5">
        <v>26320</v>
      </c>
      <c r="PJ131" s="5">
        <v>32888</v>
      </c>
      <c r="PK131" s="5">
        <v>22779</v>
      </c>
      <c r="PL131" s="5">
        <v>13084</v>
      </c>
      <c r="PM131" s="5">
        <v>10331</v>
      </c>
      <c r="PN131" s="5">
        <v>11767</v>
      </c>
      <c r="PO131" s="5">
        <v>6971</v>
      </c>
      <c r="PP131" s="5">
        <v>11563</v>
      </c>
      <c r="PQ131" s="5">
        <v>16728</v>
      </c>
      <c r="PR131" s="5">
        <v>19598</v>
      </c>
      <c r="PS131" s="5">
        <v>18233</v>
      </c>
      <c r="PT131" s="5">
        <v>19405</v>
      </c>
      <c r="PU131" s="5">
        <v>20899</v>
      </c>
      <c r="PV131" s="5">
        <v>20457</v>
      </c>
      <c r="PW131" s="5">
        <v>20213</v>
      </c>
      <c r="PX131" s="5">
        <v>19623</v>
      </c>
      <c r="PY131" s="5">
        <v>24507</v>
      </c>
      <c r="PZ131" s="5">
        <v>22918</v>
      </c>
      <c r="QA131" s="5">
        <v>20285</v>
      </c>
      <c r="QB131" s="5">
        <v>21752</v>
      </c>
      <c r="QC131" s="5">
        <v>24643</v>
      </c>
      <c r="QD131" s="5">
        <v>22831</v>
      </c>
      <c r="QE131" s="5">
        <v>22526</v>
      </c>
      <c r="QF131" s="5">
        <v>21097</v>
      </c>
      <c r="QG131" s="5">
        <v>21727</v>
      </c>
      <c r="QH131" s="5">
        <v>18805</v>
      </c>
      <c r="QI131" s="5">
        <v>74931</v>
      </c>
      <c r="QJ131" s="5">
        <v>81314</v>
      </c>
      <c r="QK131" s="5">
        <v>73046</v>
      </c>
      <c r="QL131" s="5">
        <v>59429</v>
      </c>
      <c r="QM131" s="5">
        <v>54162</v>
      </c>
      <c r="QN131" s="5">
        <v>57822</v>
      </c>
      <c r="QO131" s="5">
        <v>53889</v>
      </c>
      <c r="QP131" s="5">
        <v>63748</v>
      </c>
      <c r="QQ131" s="5">
        <v>65140</v>
      </c>
      <c r="QR131" s="5">
        <v>69647</v>
      </c>
      <c r="QS131" s="5">
        <v>66536</v>
      </c>
      <c r="QT131" s="5">
        <v>47847</v>
      </c>
      <c r="QU131" s="5">
        <v>38227</v>
      </c>
      <c r="QV131" s="5">
        <v>26166</v>
      </c>
      <c r="QW131" s="5">
        <v>31002</v>
      </c>
      <c r="QX131" s="5">
        <v>27671</v>
      </c>
      <c r="QY131" s="5">
        <v>26091</v>
      </c>
      <c r="QZ131" s="5">
        <v>23926</v>
      </c>
      <c r="RA131" s="5">
        <v>28891</v>
      </c>
      <c r="RB131" s="5">
        <v>25907</v>
      </c>
      <c r="RC131" s="5">
        <v>20436</v>
      </c>
      <c r="RD131" s="5">
        <v>19620</v>
      </c>
      <c r="RE131" s="5">
        <v>21039</v>
      </c>
      <c r="RF131" s="5">
        <v>23024</v>
      </c>
      <c r="RG131" s="5">
        <v>26022</v>
      </c>
      <c r="RH131" s="5">
        <v>26155</v>
      </c>
      <c r="RI131" s="5">
        <v>27388</v>
      </c>
      <c r="RJ131" s="5">
        <v>25736</v>
      </c>
      <c r="RK131" s="5">
        <v>24156</v>
      </c>
      <c r="RL131" s="5">
        <v>24165</v>
      </c>
      <c r="RM131" s="5">
        <v>22943</v>
      </c>
      <c r="RN131" s="5">
        <v>22200</v>
      </c>
      <c r="RO131" s="5">
        <v>23378</v>
      </c>
      <c r="RP131" s="5">
        <v>24329</v>
      </c>
      <c r="RQ131" s="5">
        <v>23292</v>
      </c>
      <c r="RR131" s="5">
        <v>21973</v>
      </c>
      <c r="RS131" s="5">
        <v>20171</v>
      </c>
      <c r="RT131" s="5">
        <v>21054</v>
      </c>
      <c r="RU131" s="5">
        <v>22210</v>
      </c>
      <c r="RV131" s="5">
        <v>27549</v>
      </c>
      <c r="RW131" s="5">
        <v>28258</v>
      </c>
      <c r="RX131" s="5">
        <v>26418</v>
      </c>
      <c r="RY131" s="5">
        <v>25823</v>
      </c>
      <c r="RZ131" s="5">
        <v>28218</v>
      </c>
      <c r="SA131" s="5">
        <v>27436</v>
      </c>
      <c r="SB131" s="5">
        <v>28012</v>
      </c>
      <c r="SC131" s="5">
        <v>24962</v>
      </c>
      <c r="SD131" s="5">
        <v>20743</v>
      </c>
      <c r="SE131" s="5">
        <v>22363</v>
      </c>
      <c r="SF131" s="5">
        <v>24187</v>
      </c>
      <c r="SG131" s="5">
        <v>37573</v>
      </c>
      <c r="SH131" s="5">
        <v>24710</v>
      </c>
      <c r="SI131" s="5">
        <v>26502</v>
      </c>
      <c r="SJ131" s="5">
        <v>19498</v>
      </c>
      <c r="SK131" s="5">
        <v>24340</v>
      </c>
      <c r="SL131" s="5">
        <v>27787</v>
      </c>
      <c r="SM131" s="5">
        <v>28639</v>
      </c>
      <c r="SN131" s="5">
        <v>27230</v>
      </c>
      <c r="SO131" s="5">
        <v>27943</v>
      </c>
      <c r="SP131" s="5">
        <v>28065</v>
      </c>
      <c r="SQ131" s="5">
        <v>28874</v>
      </c>
      <c r="SR131" s="5">
        <v>26562</v>
      </c>
      <c r="SS131" s="5">
        <v>27199</v>
      </c>
      <c r="ST131" s="5">
        <v>25691</v>
      </c>
      <c r="SU131" s="5">
        <v>47297</v>
      </c>
      <c r="SV131" s="5">
        <v>48299</v>
      </c>
      <c r="SW131" s="5">
        <v>50967</v>
      </c>
      <c r="SX131" s="5">
        <v>50081</v>
      </c>
      <c r="SY131" s="5">
        <v>39927</v>
      </c>
      <c r="SZ131" s="5">
        <v>35892</v>
      </c>
      <c r="TA131" s="5">
        <v>31269</v>
      </c>
      <c r="TB131" s="5">
        <v>24618</v>
      </c>
      <c r="TC131" s="5">
        <v>25292</v>
      </c>
      <c r="TD131" s="5">
        <v>19873</v>
      </c>
      <c r="TE131" s="5">
        <v>11227</v>
      </c>
      <c r="TF131" s="5">
        <v>8151</v>
      </c>
      <c r="TG131" s="5">
        <v>7650</v>
      </c>
      <c r="TH131" s="5">
        <v>8317</v>
      </c>
      <c r="TI131" s="5">
        <v>9800</v>
      </c>
      <c r="TJ131" s="5">
        <v>7342</v>
      </c>
      <c r="TK131" s="5">
        <v>8246</v>
      </c>
      <c r="TL131" s="5">
        <v>10493</v>
      </c>
      <c r="TM131" s="5">
        <v>10299</v>
      </c>
      <c r="TN131" s="5">
        <v>10694</v>
      </c>
      <c r="TO131" s="5">
        <v>13811</v>
      </c>
      <c r="TP131" s="5">
        <v>9611</v>
      </c>
      <c r="TQ131" s="5">
        <v>15825</v>
      </c>
      <c r="TR131" s="5">
        <v>16116</v>
      </c>
      <c r="TS131" s="5">
        <v>17866</v>
      </c>
      <c r="TT131" s="5">
        <v>16805</v>
      </c>
      <c r="TU131" s="5">
        <v>17225</v>
      </c>
      <c r="TV131" s="5">
        <v>15798</v>
      </c>
      <c r="TW131" s="5">
        <v>15003</v>
      </c>
      <c r="TX131" s="5">
        <v>13102</v>
      </c>
      <c r="TY131" s="5">
        <v>10938</v>
      </c>
      <c r="TZ131" s="5">
        <v>9545</v>
      </c>
      <c r="UA131" s="5">
        <v>5117</v>
      </c>
      <c r="UB131" s="5">
        <v>5047</v>
      </c>
      <c r="UC131" s="5">
        <v>4749</v>
      </c>
      <c r="UD131" s="5">
        <v>4713</v>
      </c>
      <c r="UE131" s="5">
        <v>4682</v>
      </c>
      <c r="UF131" s="5">
        <v>8242</v>
      </c>
      <c r="UG131" s="5">
        <v>6107</v>
      </c>
      <c r="UH131" s="5">
        <v>5817</v>
      </c>
      <c r="UI131" s="5">
        <v>4186</v>
      </c>
      <c r="UJ131" s="5">
        <v>2222</v>
      </c>
      <c r="UK131" s="5">
        <v>4793</v>
      </c>
      <c r="UL131" s="5">
        <v>5391</v>
      </c>
      <c r="UM131" s="5">
        <v>4717</v>
      </c>
      <c r="UN131" s="5">
        <v>2250</v>
      </c>
      <c r="UO131" s="5">
        <v>2112</v>
      </c>
      <c r="UP131" s="5">
        <v>1750</v>
      </c>
      <c r="UQ131" s="5">
        <v>2947</v>
      </c>
      <c r="UR131" s="5">
        <v>2751</v>
      </c>
      <c r="US131" s="5">
        <v>3146</v>
      </c>
      <c r="UT131" s="5">
        <v>3690</v>
      </c>
      <c r="UU131" s="5">
        <v>4106</v>
      </c>
      <c r="UV131" s="5">
        <v>2438</v>
      </c>
      <c r="UW131" s="5">
        <v>4055</v>
      </c>
      <c r="UX131" s="5">
        <v>3471</v>
      </c>
      <c r="UY131" s="5">
        <v>3218</v>
      </c>
      <c r="UZ131" s="5">
        <v>0</v>
      </c>
      <c r="VA131" s="5">
        <v>0</v>
      </c>
      <c r="VB131" s="5">
        <v>0</v>
      </c>
      <c r="VC131" s="5">
        <v>0</v>
      </c>
      <c r="VD131" s="5">
        <v>0</v>
      </c>
      <c r="VE131" s="5">
        <v>0</v>
      </c>
      <c r="VF131" s="5">
        <v>0</v>
      </c>
      <c r="VG131" s="5">
        <v>124378</v>
      </c>
      <c r="VH131" s="5">
        <v>129964</v>
      </c>
      <c r="VI131" s="5">
        <v>134064</v>
      </c>
      <c r="VJ131" s="5">
        <v>138257</v>
      </c>
      <c r="VK131" s="5">
        <v>131246</v>
      </c>
      <c r="VL131" s="5">
        <v>116628</v>
      </c>
      <c r="VM131" s="5">
        <v>110246</v>
      </c>
      <c r="VN131" s="5">
        <v>122413</v>
      </c>
      <c r="VO131" s="5">
        <v>133259</v>
      </c>
      <c r="VP131" s="5">
        <v>133460</v>
      </c>
      <c r="VQ131" s="5">
        <v>90791</v>
      </c>
      <c r="VR131" s="5">
        <v>103942</v>
      </c>
      <c r="VS131" s="5">
        <v>105208</v>
      </c>
      <c r="VT131" s="5">
        <v>133722</v>
      </c>
      <c r="VU131" s="5">
        <v>113630</v>
      </c>
      <c r="VV131" s="5">
        <v>126709</v>
      </c>
      <c r="VW131" s="5">
        <v>129126</v>
      </c>
      <c r="VX131" s="5">
        <v>117929</v>
      </c>
      <c r="VY131" s="5">
        <v>104200</v>
      </c>
      <c r="VZ131" s="5">
        <v>107224</v>
      </c>
      <c r="WA131" s="5">
        <v>82153</v>
      </c>
      <c r="WB131" s="5">
        <v>99165</v>
      </c>
      <c r="WC131" s="5">
        <v>94400</v>
      </c>
      <c r="WD131" s="5">
        <v>104681</v>
      </c>
      <c r="WE131" s="5">
        <v>104178</v>
      </c>
      <c r="WF131" s="5">
        <v>106772</v>
      </c>
      <c r="WG131" s="5">
        <v>68299</v>
      </c>
      <c r="WH131" s="5">
        <v>67425</v>
      </c>
      <c r="WI131" s="5">
        <v>63104</v>
      </c>
      <c r="WJ131" s="5">
        <v>62505</v>
      </c>
      <c r="WK131" s="5">
        <v>59594</v>
      </c>
      <c r="WL131" s="5">
        <v>54100</v>
      </c>
      <c r="WM131" s="5">
        <v>2875</v>
      </c>
      <c r="WN131" s="5">
        <v>2919</v>
      </c>
      <c r="WO131" s="5">
        <v>3495</v>
      </c>
      <c r="WP131" s="5">
        <v>3064</v>
      </c>
      <c r="WQ131" s="5">
        <v>2103</v>
      </c>
      <c r="WR131" s="5">
        <v>1699</v>
      </c>
      <c r="WS131" s="5">
        <v>1513</v>
      </c>
      <c r="WT131" s="5">
        <v>2062</v>
      </c>
      <c r="WU131" s="5">
        <v>995</v>
      </c>
      <c r="WV131" s="5">
        <v>62</v>
      </c>
      <c r="WW131" s="5">
        <v>0</v>
      </c>
      <c r="WX131" s="5">
        <v>0</v>
      </c>
      <c r="WY131" s="5">
        <v>10</v>
      </c>
      <c r="WZ131" s="5">
        <v>24</v>
      </c>
      <c r="XA131" s="5">
        <v>31</v>
      </c>
      <c r="XB131" s="5">
        <v>28</v>
      </c>
      <c r="XC131" s="5">
        <v>247</v>
      </c>
      <c r="XD131" s="5">
        <v>0</v>
      </c>
      <c r="XE131" s="5">
        <v>0</v>
      </c>
      <c r="XF131" s="5">
        <v>0</v>
      </c>
      <c r="XG131" s="5">
        <v>14313</v>
      </c>
      <c r="XH131" s="5">
        <v>4383</v>
      </c>
      <c r="XI131" s="5">
        <v>2116</v>
      </c>
      <c r="XJ131" s="5">
        <v>2112</v>
      </c>
      <c r="XK131" s="5">
        <v>2162</v>
      </c>
      <c r="XL131" s="5">
        <v>3466</v>
      </c>
      <c r="XM131" s="5">
        <v>2842</v>
      </c>
      <c r="XN131" s="5">
        <v>3179</v>
      </c>
      <c r="XO131" s="5">
        <v>5432</v>
      </c>
      <c r="XP131" s="5">
        <v>5541</v>
      </c>
      <c r="XQ131" s="5">
        <v>2839</v>
      </c>
      <c r="XR131" s="5">
        <v>3630</v>
      </c>
      <c r="XS131" s="2">
        <v>14063</v>
      </c>
      <c r="XT131" s="3" t="s">
        <v>222</v>
      </c>
      <c r="XU131" s="3" t="s">
        <v>222</v>
      </c>
      <c r="XV131" s="3" t="s">
        <v>222</v>
      </c>
      <c r="XW131" s="3" t="s">
        <v>221</v>
      </c>
      <c r="XX131" s="3" t="s">
        <v>222</v>
      </c>
      <c r="XY131" s="3" t="s">
        <v>222</v>
      </c>
      <c r="XZ131" s="3" t="s">
        <v>290</v>
      </c>
    </row>
    <row r="132" spans="1:650" x14ac:dyDescent="0.3">
      <c r="A132" s="1" t="s">
        <v>130</v>
      </c>
      <c r="B132" s="2">
        <v>4080589</v>
      </c>
      <c r="C132" s="5">
        <v>146814</v>
      </c>
      <c r="D132" s="5">
        <v>88284</v>
      </c>
      <c r="E132" s="5">
        <v>244744</v>
      </c>
      <c r="F132" s="5">
        <v>35090</v>
      </c>
      <c r="G132" s="5">
        <v>35001</v>
      </c>
      <c r="H132" s="5">
        <v>48595</v>
      </c>
      <c r="I132" s="5">
        <v>51310</v>
      </c>
      <c r="J132" s="5">
        <v>40611</v>
      </c>
      <c r="K132" s="5">
        <v>45361</v>
      </c>
      <c r="L132" s="5">
        <v>97337</v>
      </c>
      <c r="M132" s="5">
        <v>95515</v>
      </c>
      <c r="N132" s="5">
        <v>23022</v>
      </c>
      <c r="O132" s="5">
        <v>22275</v>
      </c>
      <c r="P132" s="5">
        <v>11494</v>
      </c>
      <c r="Q132" s="5">
        <v>12995</v>
      </c>
      <c r="R132" s="5">
        <v>7832</v>
      </c>
      <c r="S132" s="5">
        <v>11731</v>
      </c>
      <c r="T132" s="5">
        <v>17029</v>
      </c>
      <c r="U132" s="5" t="s">
        <v>220</v>
      </c>
      <c r="V132" s="5" t="s">
        <v>220</v>
      </c>
      <c r="W132" s="5" t="s">
        <v>220</v>
      </c>
      <c r="X132" s="5" t="s">
        <v>220</v>
      </c>
      <c r="Y132" s="5" t="s">
        <v>220</v>
      </c>
      <c r="Z132" s="5" t="s">
        <v>220</v>
      </c>
      <c r="AA132" s="5" t="s">
        <v>220</v>
      </c>
      <c r="AB132" s="5" t="s">
        <v>220</v>
      </c>
      <c r="AC132" s="5" t="s">
        <v>220</v>
      </c>
      <c r="AD132" s="5" t="s">
        <v>220</v>
      </c>
      <c r="AE132" s="5" t="s">
        <v>220</v>
      </c>
      <c r="AF132" s="5" t="s">
        <v>220</v>
      </c>
      <c r="AG132" s="5" t="s">
        <v>220</v>
      </c>
      <c r="AH132" s="5" t="s">
        <v>220</v>
      </c>
      <c r="AI132" s="5">
        <v>0</v>
      </c>
      <c r="AJ132" s="5">
        <v>0</v>
      </c>
      <c r="AK132" s="5">
        <v>0</v>
      </c>
      <c r="AL132" s="5">
        <v>0</v>
      </c>
      <c r="AM132" s="5">
        <v>0</v>
      </c>
      <c r="AN132" s="5">
        <v>0</v>
      </c>
      <c r="AO132" s="5">
        <v>0</v>
      </c>
      <c r="AP132" s="5">
        <v>0</v>
      </c>
      <c r="AQ132" s="5">
        <v>0</v>
      </c>
      <c r="AR132" s="5">
        <v>0</v>
      </c>
      <c r="AS132" s="5">
        <v>0</v>
      </c>
      <c r="AT132" s="5">
        <v>0</v>
      </c>
      <c r="AU132" s="5">
        <v>0</v>
      </c>
      <c r="AV132" s="5">
        <v>0</v>
      </c>
      <c r="AW132" s="5">
        <v>0</v>
      </c>
      <c r="AX132" s="5">
        <v>0</v>
      </c>
      <c r="AY132" s="5">
        <v>0</v>
      </c>
      <c r="AZ132" s="5">
        <v>0</v>
      </c>
      <c r="BA132" s="5" t="s">
        <v>220</v>
      </c>
      <c r="BB132" s="5" t="s">
        <v>220</v>
      </c>
      <c r="BC132" s="5" t="s">
        <v>220</v>
      </c>
      <c r="BD132" s="5" t="s">
        <v>220</v>
      </c>
      <c r="BE132" s="5" t="s">
        <v>220</v>
      </c>
      <c r="BF132" s="5" t="s">
        <v>220</v>
      </c>
      <c r="BG132" s="5" t="s">
        <v>220</v>
      </c>
      <c r="BH132" s="5" t="s">
        <v>220</v>
      </c>
      <c r="BI132" s="5" t="s">
        <v>220</v>
      </c>
      <c r="BJ132" s="5" t="s">
        <v>220</v>
      </c>
      <c r="BK132" s="5" t="s">
        <v>220</v>
      </c>
      <c r="BL132" s="5" t="s">
        <v>220</v>
      </c>
      <c r="BM132" s="5" t="s">
        <v>220</v>
      </c>
      <c r="BN132" s="5" t="s">
        <v>220</v>
      </c>
      <c r="BO132" s="5">
        <v>848828</v>
      </c>
      <c r="BP132" s="5">
        <v>762052</v>
      </c>
      <c r="BQ132" s="5">
        <v>610460</v>
      </c>
      <c r="BR132" s="5">
        <v>580164</v>
      </c>
      <c r="BS132" s="5">
        <v>379200</v>
      </c>
      <c r="BT132" s="5">
        <v>749086</v>
      </c>
      <c r="BU132" s="5">
        <v>663088</v>
      </c>
      <c r="BV132" s="5">
        <v>582324</v>
      </c>
      <c r="BW132" s="5">
        <v>562116</v>
      </c>
      <c r="BX132" s="5">
        <v>492057</v>
      </c>
      <c r="BY132" s="5">
        <v>313463</v>
      </c>
      <c r="BZ132" s="5">
        <v>261835</v>
      </c>
      <c r="CA132" s="5">
        <v>263936</v>
      </c>
      <c r="CB132" s="5">
        <v>345774</v>
      </c>
      <c r="CC132" s="5">
        <v>276087</v>
      </c>
      <c r="CD132" s="5">
        <v>228310</v>
      </c>
      <c r="CE132" s="5">
        <v>177963</v>
      </c>
      <c r="CF132" s="5">
        <v>222017</v>
      </c>
      <c r="CG132" s="5" t="s">
        <v>220</v>
      </c>
      <c r="CH132" s="5" t="s">
        <v>220</v>
      </c>
      <c r="CI132" s="5" t="s">
        <v>220</v>
      </c>
      <c r="CJ132" s="5" t="s">
        <v>220</v>
      </c>
      <c r="CK132" s="5" t="s">
        <v>220</v>
      </c>
      <c r="CL132" s="5" t="s">
        <v>220</v>
      </c>
      <c r="CM132" s="5" t="s">
        <v>220</v>
      </c>
      <c r="CN132" s="5" t="s">
        <v>220</v>
      </c>
      <c r="CO132" s="5" t="s">
        <v>220</v>
      </c>
      <c r="CP132" s="5" t="s">
        <v>220</v>
      </c>
      <c r="CQ132" s="5" t="s">
        <v>220</v>
      </c>
      <c r="CR132" s="5" t="s">
        <v>220</v>
      </c>
      <c r="CS132" s="5" t="s">
        <v>220</v>
      </c>
      <c r="CT132" s="5" t="s">
        <v>220</v>
      </c>
      <c r="CU132" s="5">
        <v>939089</v>
      </c>
      <c r="CV132" s="5">
        <v>820768</v>
      </c>
      <c r="CW132" s="5">
        <v>705889</v>
      </c>
      <c r="CX132" s="5">
        <v>621144</v>
      </c>
      <c r="CY132" s="5">
        <v>537277</v>
      </c>
      <c r="CZ132" s="5">
        <v>436384</v>
      </c>
      <c r="DA132" s="5">
        <v>394462</v>
      </c>
      <c r="DB132" s="5">
        <v>510252</v>
      </c>
      <c r="DC132" s="5">
        <v>483275</v>
      </c>
      <c r="DD132" s="5">
        <v>457568</v>
      </c>
      <c r="DE132" s="5">
        <v>447966</v>
      </c>
      <c r="DF132" s="5">
        <v>470482</v>
      </c>
      <c r="DG132" s="5">
        <v>434518</v>
      </c>
      <c r="DH132" s="5">
        <v>480906</v>
      </c>
      <c r="DI132" s="5">
        <v>478351</v>
      </c>
      <c r="DJ132" s="5">
        <v>322093</v>
      </c>
      <c r="DK132" s="5">
        <v>309323</v>
      </c>
      <c r="DL132" s="5">
        <v>322299</v>
      </c>
      <c r="DM132" s="5" t="s">
        <v>220</v>
      </c>
      <c r="DN132" s="5" t="s">
        <v>220</v>
      </c>
      <c r="DO132" s="5" t="s">
        <v>220</v>
      </c>
      <c r="DP132" s="5" t="s">
        <v>220</v>
      </c>
      <c r="DQ132" s="5" t="s">
        <v>220</v>
      </c>
      <c r="DR132" s="5" t="s">
        <v>220</v>
      </c>
      <c r="DS132" s="5" t="s">
        <v>220</v>
      </c>
      <c r="DT132" s="5" t="s">
        <v>220</v>
      </c>
      <c r="DU132" s="5" t="s">
        <v>220</v>
      </c>
      <c r="DV132" s="5" t="s">
        <v>220</v>
      </c>
      <c r="DW132" s="5" t="s">
        <v>220</v>
      </c>
      <c r="DX132" s="5" t="s">
        <v>220</v>
      </c>
      <c r="DY132" s="5" t="s">
        <v>220</v>
      </c>
      <c r="DZ132" s="5" t="s">
        <v>220</v>
      </c>
      <c r="EA132" s="5">
        <v>34858</v>
      </c>
      <c r="EB132" s="5">
        <v>77738</v>
      </c>
      <c r="EC132" s="5">
        <v>45310</v>
      </c>
      <c r="ED132" s="5">
        <v>101771</v>
      </c>
      <c r="EE132" s="5">
        <v>51196</v>
      </c>
      <c r="EF132" s="5">
        <v>45367</v>
      </c>
      <c r="EG132" s="5">
        <v>30829</v>
      </c>
      <c r="EH132" s="5">
        <v>68590</v>
      </c>
      <c r="EI132" s="5">
        <v>58256</v>
      </c>
      <c r="EJ132" s="5">
        <v>46818</v>
      </c>
      <c r="EK132" s="5">
        <v>22862</v>
      </c>
      <c r="EL132" s="5">
        <v>92653</v>
      </c>
      <c r="EM132" s="5">
        <v>2508</v>
      </c>
      <c r="EN132" s="5">
        <v>4338</v>
      </c>
      <c r="EO132" s="5">
        <v>40101</v>
      </c>
      <c r="EP132" s="5">
        <v>8206</v>
      </c>
      <c r="EQ132" s="5">
        <v>7916</v>
      </c>
      <c r="ER132" s="5">
        <v>12183</v>
      </c>
      <c r="ES132" s="5" t="s">
        <v>220</v>
      </c>
      <c r="ET132" s="5" t="s">
        <v>220</v>
      </c>
      <c r="EU132" s="5" t="s">
        <v>220</v>
      </c>
      <c r="EV132" s="5" t="s">
        <v>220</v>
      </c>
      <c r="EW132" s="5" t="s">
        <v>220</v>
      </c>
      <c r="EX132" s="5" t="s">
        <v>220</v>
      </c>
      <c r="EY132" s="5" t="s">
        <v>220</v>
      </c>
      <c r="EZ132" s="5" t="s">
        <v>220</v>
      </c>
      <c r="FA132" s="5" t="s">
        <v>220</v>
      </c>
      <c r="FB132" s="5" t="s">
        <v>220</v>
      </c>
      <c r="FC132" s="5" t="s">
        <v>220</v>
      </c>
      <c r="FD132" s="5" t="s">
        <v>220</v>
      </c>
      <c r="FE132" s="5" t="s">
        <v>220</v>
      </c>
      <c r="FF132" s="5" t="s">
        <v>220</v>
      </c>
      <c r="FG132" s="5">
        <v>0</v>
      </c>
      <c r="FH132" s="5">
        <v>0</v>
      </c>
      <c r="FI132" s="5">
        <v>0</v>
      </c>
      <c r="FJ132" s="5">
        <v>0</v>
      </c>
      <c r="FK132" s="5">
        <v>0</v>
      </c>
      <c r="FL132" s="5">
        <v>0</v>
      </c>
      <c r="FM132" s="5">
        <v>0</v>
      </c>
      <c r="FN132" s="5">
        <v>0</v>
      </c>
      <c r="FO132" s="5">
        <v>0</v>
      </c>
      <c r="FP132" s="5">
        <v>0</v>
      </c>
      <c r="FQ132" s="5">
        <v>0</v>
      </c>
      <c r="FR132" s="5">
        <v>0</v>
      </c>
      <c r="FS132" s="5">
        <v>0</v>
      </c>
      <c r="FT132" s="5">
        <v>0</v>
      </c>
      <c r="FU132" s="5" t="s">
        <v>220</v>
      </c>
      <c r="FV132" s="5" t="s">
        <v>220</v>
      </c>
      <c r="FW132" s="5" t="s">
        <v>220</v>
      </c>
      <c r="FX132" s="5" t="s">
        <v>220</v>
      </c>
      <c r="FY132" s="5" t="s">
        <v>220</v>
      </c>
      <c r="FZ132" s="5" t="s">
        <v>220</v>
      </c>
      <c r="GA132" s="5" t="s">
        <v>220</v>
      </c>
      <c r="GB132" s="5" t="s">
        <v>220</v>
      </c>
      <c r="GC132" s="5" t="s">
        <v>220</v>
      </c>
      <c r="GD132" s="5" t="s">
        <v>220</v>
      </c>
      <c r="GE132" s="5" t="s">
        <v>220</v>
      </c>
      <c r="GF132" s="5" t="s">
        <v>220</v>
      </c>
      <c r="GG132" s="5" t="s">
        <v>220</v>
      </c>
      <c r="GH132" s="5" t="s">
        <v>220</v>
      </c>
      <c r="GI132" s="5" t="s">
        <v>220</v>
      </c>
      <c r="GJ132" s="5" t="s">
        <v>220</v>
      </c>
      <c r="GK132" s="5" t="s">
        <v>220</v>
      </c>
      <c r="GL132" s="5" t="s">
        <v>220</v>
      </c>
      <c r="GM132" s="5">
        <v>1969589</v>
      </c>
      <c r="GN132" s="5">
        <v>1748842</v>
      </c>
      <c r="GO132" s="5">
        <v>1606402</v>
      </c>
      <c r="GP132" s="5">
        <v>1338170</v>
      </c>
      <c r="GQ132" s="5">
        <v>1002674</v>
      </c>
      <c r="GR132" s="5">
        <v>1279432</v>
      </c>
      <c r="GS132" s="5">
        <v>1139688</v>
      </c>
      <c r="GT132" s="5">
        <v>1201777</v>
      </c>
      <c r="GU132" s="5">
        <v>1149009</v>
      </c>
      <c r="GV132" s="5">
        <v>1093780</v>
      </c>
      <c r="GW132" s="5">
        <v>879806</v>
      </c>
      <c r="GX132" s="5">
        <v>847992</v>
      </c>
      <c r="GY132" s="5">
        <v>723237</v>
      </c>
      <c r="GZ132" s="5">
        <v>842513</v>
      </c>
      <c r="HA132" s="5">
        <v>807534</v>
      </c>
      <c r="HB132" s="5">
        <v>566441</v>
      </c>
      <c r="HC132" s="5">
        <v>506933</v>
      </c>
      <c r="HD132" s="5">
        <v>573527</v>
      </c>
      <c r="HE132" s="5" t="s">
        <v>220</v>
      </c>
      <c r="HF132" s="5" t="s">
        <v>220</v>
      </c>
      <c r="HG132" s="5" t="s">
        <v>220</v>
      </c>
      <c r="HH132" s="5" t="s">
        <v>220</v>
      </c>
      <c r="HI132" s="5" t="s">
        <v>220</v>
      </c>
      <c r="HJ132" s="5" t="s">
        <v>220</v>
      </c>
      <c r="HK132" s="5" t="s">
        <v>220</v>
      </c>
      <c r="HL132" s="5" t="s">
        <v>220</v>
      </c>
      <c r="HM132" s="5" t="s">
        <v>220</v>
      </c>
      <c r="HN132" s="5" t="s">
        <v>220</v>
      </c>
      <c r="HO132" s="5" t="s">
        <v>220</v>
      </c>
      <c r="HP132" s="5" t="s">
        <v>220</v>
      </c>
      <c r="HQ132" s="5" t="s">
        <v>220</v>
      </c>
      <c r="HR132" s="5" t="s">
        <v>220</v>
      </c>
      <c r="HS132" s="5">
        <v>0</v>
      </c>
      <c r="HT132" s="5">
        <v>0</v>
      </c>
      <c r="HU132" s="5">
        <v>0</v>
      </c>
      <c r="HV132" s="5">
        <v>0</v>
      </c>
      <c r="HW132" s="5">
        <v>0</v>
      </c>
      <c r="HX132" s="5">
        <v>0</v>
      </c>
      <c r="HY132" s="5">
        <v>0</v>
      </c>
      <c r="HZ132" s="5">
        <v>0</v>
      </c>
      <c r="IA132" s="5">
        <v>0</v>
      </c>
      <c r="IB132" s="5">
        <v>0</v>
      </c>
      <c r="IC132" s="5">
        <v>0</v>
      </c>
      <c r="ID132" s="5">
        <v>0</v>
      </c>
      <c r="IE132" s="5">
        <v>0</v>
      </c>
      <c r="IF132" s="5">
        <v>0</v>
      </c>
      <c r="IG132" s="5">
        <v>0</v>
      </c>
      <c r="IH132" s="5">
        <v>0</v>
      </c>
      <c r="II132" s="5">
        <v>0</v>
      </c>
      <c r="IJ132" s="5">
        <v>0</v>
      </c>
      <c r="IK132" s="5" t="s">
        <v>220</v>
      </c>
      <c r="IL132" s="5" t="s">
        <v>220</v>
      </c>
      <c r="IM132" s="5" t="s">
        <v>220</v>
      </c>
      <c r="IN132" s="5" t="s">
        <v>220</v>
      </c>
      <c r="IO132" s="5" t="s">
        <v>220</v>
      </c>
      <c r="IP132" s="5" t="s">
        <v>220</v>
      </c>
      <c r="IQ132" s="5" t="s">
        <v>220</v>
      </c>
      <c r="IR132" s="5" t="s">
        <v>220</v>
      </c>
      <c r="IS132" s="5" t="s">
        <v>220</v>
      </c>
      <c r="IT132" s="5" t="s">
        <v>220</v>
      </c>
      <c r="IU132" s="5" t="s">
        <v>220</v>
      </c>
      <c r="IV132" s="5" t="s">
        <v>220</v>
      </c>
      <c r="IW132" s="5" t="s">
        <v>220</v>
      </c>
      <c r="IX132" s="5" t="s">
        <v>220</v>
      </c>
      <c r="IY132" s="5">
        <v>0</v>
      </c>
      <c r="IZ132" s="5">
        <v>0</v>
      </c>
      <c r="JA132" s="5">
        <v>0</v>
      </c>
      <c r="JB132" s="5">
        <v>0</v>
      </c>
      <c r="JC132" s="5">
        <v>0</v>
      </c>
      <c r="JD132" s="5">
        <v>0</v>
      </c>
      <c r="JE132" s="5">
        <v>0</v>
      </c>
      <c r="JF132" s="5">
        <v>0</v>
      </c>
      <c r="JG132" s="5">
        <v>0</v>
      </c>
      <c r="JH132" s="5">
        <v>0</v>
      </c>
      <c r="JI132" s="5">
        <v>0</v>
      </c>
      <c r="JJ132" s="5">
        <v>0</v>
      </c>
      <c r="JK132" s="5">
        <v>0</v>
      </c>
      <c r="JL132" s="5">
        <v>0</v>
      </c>
      <c r="JM132" s="5">
        <v>0</v>
      </c>
      <c r="JN132" s="5">
        <v>0</v>
      </c>
      <c r="JO132" s="5">
        <v>0</v>
      </c>
      <c r="JP132" s="5">
        <v>0</v>
      </c>
      <c r="JQ132" s="5" t="s">
        <v>220</v>
      </c>
      <c r="JR132" s="5" t="s">
        <v>220</v>
      </c>
      <c r="JS132" s="5" t="s">
        <v>220</v>
      </c>
      <c r="JT132" s="5" t="s">
        <v>220</v>
      </c>
      <c r="JU132" s="5" t="s">
        <v>220</v>
      </c>
      <c r="JV132" s="5" t="s">
        <v>220</v>
      </c>
      <c r="JW132" s="5" t="s">
        <v>220</v>
      </c>
      <c r="JX132" s="5" t="s">
        <v>220</v>
      </c>
      <c r="JY132" s="5" t="s">
        <v>220</v>
      </c>
      <c r="JZ132" s="5" t="s">
        <v>220</v>
      </c>
      <c r="KA132" s="5" t="s">
        <v>220</v>
      </c>
      <c r="KB132" s="5" t="s">
        <v>220</v>
      </c>
      <c r="KC132" s="5" t="s">
        <v>220</v>
      </c>
      <c r="KD132" s="5" t="s">
        <v>220</v>
      </c>
      <c r="KE132" s="5">
        <v>1122134</v>
      </c>
      <c r="KF132" s="5">
        <v>1018526</v>
      </c>
      <c r="KG132" s="5">
        <v>979078</v>
      </c>
      <c r="KH132" s="5">
        <v>943973</v>
      </c>
      <c r="KI132" s="5">
        <v>847000</v>
      </c>
      <c r="KJ132" s="5">
        <v>798847</v>
      </c>
      <c r="KK132" s="5">
        <v>631518</v>
      </c>
      <c r="KL132" s="5">
        <v>541964</v>
      </c>
      <c r="KM132" s="5">
        <v>477057</v>
      </c>
      <c r="KN132" s="5">
        <v>429177</v>
      </c>
      <c r="KO132" s="5">
        <v>425350</v>
      </c>
      <c r="KP132" s="5">
        <v>379798</v>
      </c>
      <c r="KQ132" s="5">
        <v>374027</v>
      </c>
      <c r="KR132" s="5">
        <v>344599</v>
      </c>
      <c r="KS132" s="5">
        <v>327449</v>
      </c>
      <c r="KT132" s="5">
        <v>318475</v>
      </c>
      <c r="KU132" s="5">
        <v>308633</v>
      </c>
      <c r="KV132" s="5">
        <v>289522</v>
      </c>
      <c r="KW132" s="5" t="s">
        <v>220</v>
      </c>
      <c r="KX132" s="5" t="s">
        <v>220</v>
      </c>
      <c r="KY132" s="5" t="s">
        <v>220</v>
      </c>
      <c r="KZ132" s="5" t="s">
        <v>220</v>
      </c>
      <c r="LA132" s="5" t="s">
        <v>220</v>
      </c>
      <c r="LB132" s="5" t="s">
        <v>220</v>
      </c>
      <c r="LC132" s="5" t="s">
        <v>220</v>
      </c>
      <c r="LD132" s="5" t="s">
        <v>220</v>
      </c>
      <c r="LE132" s="5" t="s">
        <v>220</v>
      </c>
      <c r="LF132" s="5" t="s">
        <v>220</v>
      </c>
      <c r="LG132" s="5" t="s">
        <v>220</v>
      </c>
      <c r="LH132" s="5" t="s">
        <v>220</v>
      </c>
      <c r="LI132" s="5" t="s">
        <v>220</v>
      </c>
      <c r="LJ132" s="5" t="s">
        <v>220</v>
      </c>
      <c r="LK132" s="5">
        <v>24581</v>
      </c>
      <c r="LL132" s="5">
        <v>23943</v>
      </c>
      <c r="LM132" s="5">
        <v>18125</v>
      </c>
      <c r="LN132" s="5">
        <v>19328</v>
      </c>
      <c r="LO132" s="5">
        <v>17379</v>
      </c>
      <c r="LP132" s="5">
        <v>16915</v>
      </c>
      <c r="LQ132" s="5">
        <v>17212</v>
      </c>
      <c r="LR132" s="5">
        <v>16402</v>
      </c>
      <c r="LS132" s="5">
        <v>16664</v>
      </c>
      <c r="LT132" s="5">
        <v>15325</v>
      </c>
      <c r="LU132" s="5">
        <v>15627</v>
      </c>
      <c r="LV132" s="5">
        <v>14907</v>
      </c>
      <c r="LW132" s="5">
        <v>14238</v>
      </c>
      <c r="LX132" s="5">
        <v>12558</v>
      </c>
      <c r="LY132" s="5">
        <v>19503</v>
      </c>
      <c r="LZ132" s="5">
        <v>15634</v>
      </c>
      <c r="MA132" s="5">
        <v>14856</v>
      </c>
      <c r="MB132" s="5">
        <v>14662</v>
      </c>
      <c r="MC132" s="5" t="s">
        <v>220</v>
      </c>
      <c r="MD132" s="5" t="s">
        <v>220</v>
      </c>
      <c r="ME132" s="5" t="s">
        <v>220</v>
      </c>
      <c r="MF132" s="5" t="s">
        <v>220</v>
      </c>
      <c r="MG132" s="5" t="s">
        <v>220</v>
      </c>
      <c r="MH132" s="5" t="s">
        <v>220</v>
      </c>
      <c r="MI132" s="5" t="s">
        <v>220</v>
      </c>
      <c r="MJ132" s="5" t="s">
        <v>220</v>
      </c>
      <c r="MK132" s="5" t="s">
        <v>220</v>
      </c>
      <c r="ML132" s="5" t="s">
        <v>220</v>
      </c>
      <c r="MM132" s="5" t="s">
        <v>220</v>
      </c>
      <c r="MN132" s="5" t="s">
        <v>220</v>
      </c>
      <c r="MO132" s="5" t="s">
        <v>220</v>
      </c>
      <c r="MP132" s="5" t="s">
        <v>220</v>
      </c>
      <c r="MQ132" s="5">
        <v>0</v>
      </c>
      <c r="MR132" s="5">
        <v>0</v>
      </c>
      <c r="MS132" s="5">
        <v>0</v>
      </c>
      <c r="MT132" s="5">
        <v>0</v>
      </c>
      <c r="MU132" s="5">
        <v>0</v>
      </c>
      <c r="MV132" s="5">
        <v>0</v>
      </c>
      <c r="MW132" s="5">
        <v>0</v>
      </c>
      <c r="MX132" s="5">
        <v>0</v>
      </c>
      <c r="MY132" s="5">
        <v>0</v>
      </c>
      <c r="MZ132" s="5">
        <v>0</v>
      </c>
      <c r="NA132" s="5">
        <v>0</v>
      </c>
      <c r="NB132" s="5">
        <v>0</v>
      </c>
      <c r="NC132" s="5">
        <v>0</v>
      </c>
      <c r="ND132" s="5">
        <v>0</v>
      </c>
      <c r="NE132" s="5" t="s">
        <v>220</v>
      </c>
      <c r="NF132" s="5" t="s">
        <v>220</v>
      </c>
      <c r="NG132" s="5" t="s">
        <v>220</v>
      </c>
      <c r="NH132" s="5" t="s">
        <v>220</v>
      </c>
      <c r="NI132" s="5" t="s">
        <v>220</v>
      </c>
      <c r="NJ132" s="5" t="s">
        <v>220</v>
      </c>
      <c r="NK132" s="5" t="s">
        <v>220</v>
      </c>
      <c r="NL132" s="5" t="s">
        <v>220</v>
      </c>
      <c r="NM132" s="5" t="s">
        <v>220</v>
      </c>
      <c r="NN132" s="5" t="s">
        <v>220</v>
      </c>
      <c r="NO132" s="5" t="s">
        <v>220</v>
      </c>
      <c r="NP132" s="5" t="s">
        <v>220</v>
      </c>
      <c r="NQ132" s="5" t="s">
        <v>220</v>
      </c>
      <c r="NR132" s="5" t="s">
        <v>220</v>
      </c>
      <c r="NS132" s="5" t="s">
        <v>220</v>
      </c>
      <c r="NT132" s="5" t="s">
        <v>220</v>
      </c>
      <c r="NU132" s="5" t="s">
        <v>220</v>
      </c>
      <c r="NV132" s="5" t="s">
        <v>220</v>
      </c>
      <c r="NW132" s="5">
        <v>0</v>
      </c>
      <c r="NX132" s="5">
        <v>0</v>
      </c>
      <c r="NY132" s="5">
        <v>0</v>
      </c>
      <c r="NZ132" s="5">
        <v>0</v>
      </c>
      <c r="OA132" s="5">
        <v>0</v>
      </c>
      <c r="OB132" s="5">
        <v>0</v>
      </c>
      <c r="OC132" s="5">
        <v>0</v>
      </c>
      <c r="OD132" s="5">
        <v>0</v>
      </c>
      <c r="OE132" s="5">
        <v>0</v>
      </c>
      <c r="OF132" s="5">
        <v>0</v>
      </c>
      <c r="OG132" s="5">
        <v>0</v>
      </c>
      <c r="OH132" s="5">
        <v>0</v>
      </c>
      <c r="OI132" s="5">
        <v>0</v>
      </c>
      <c r="OJ132" s="5">
        <v>0</v>
      </c>
      <c r="OK132" s="5" t="s">
        <v>220</v>
      </c>
      <c r="OL132" s="5" t="s">
        <v>220</v>
      </c>
      <c r="OM132" s="5" t="s">
        <v>220</v>
      </c>
      <c r="ON132" s="5" t="s">
        <v>220</v>
      </c>
      <c r="OO132" s="5" t="s">
        <v>220</v>
      </c>
      <c r="OP132" s="5" t="s">
        <v>220</v>
      </c>
      <c r="OQ132" s="5" t="s">
        <v>220</v>
      </c>
      <c r="OR132" s="5" t="s">
        <v>220</v>
      </c>
      <c r="OS132" s="5" t="s">
        <v>220</v>
      </c>
      <c r="OT132" s="5" t="s">
        <v>220</v>
      </c>
      <c r="OU132" s="5" t="s">
        <v>220</v>
      </c>
      <c r="OV132" s="5" t="s">
        <v>220</v>
      </c>
      <c r="OW132" s="5" t="s">
        <v>220</v>
      </c>
      <c r="OX132" s="5" t="s">
        <v>220</v>
      </c>
      <c r="OY132" s="5" t="s">
        <v>220</v>
      </c>
      <c r="OZ132" s="5" t="s">
        <v>220</v>
      </c>
      <c r="PA132" s="5" t="s">
        <v>220</v>
      </c>
      <c r="PB132" s="5" t="s">
        <v>220</v>
      </c>
      <c r="PC132" s="5">
        <v>140305</v>
      </c>
      <c r="PD132" s="5">
        <v>147088</v>
      </c>
      <c r="PE132" s="5">
        <v>131467</v>
      </c>
      <c r="PF132" s="5">
        <v>126450</v>
      </c>
      <c r="PG132" s="5">
        <v>121695</v>
      </c>
      <c r="PH132" s="5">
        <v>119297</v>
      </c>
      <c r="PI132" s="5">
        <v>120348</v>
      </c>
      <c r="PJ132" s="5">
        <v>110111</v>
      </c>
      <c r="PK132" s="5">
        <v>124780</v>
      </c>
      <c r="PL132" s="5">
        <v>123254</v>
      </c>
      <c r="PM132" s="5">
        <v>140533</v>
      </c>
      <c r="PN132" s="5">
        <v>137637</v>
      </c>
      <c r="PO132" s="5">
        <v>123798</v>
      </c>
      <c r="PP132" s="5">
        <v>113713</v>
      </c>
      <c r="PQ132" s="5">
        <v>115222</v>
      </c>
      <c r="PR132" s="5">
        <v>100538</v>
      </c>
      <c r="PS132" s="5">
        <v>96604</v>
      </c>
      <c r="PT132" s="5">
        <v>92482</v>
      </c>
      <c r="PU132" s="5" t="s">
        <v>220</v>
      </c>
      <c r="PV132" s="5" t="s">
        <v>220</v>
      </c>
      <c r="PW132" s="5" t="s">
        <v>220</v>
      </c>
      <c r="PX132" s="5" t="s">
        <v>220</v>
      </c>
      <c r="PY132" s="5" t="s">
        <v>220</v>
      </c>
      <c r="PZ132" s="5" t="s">
        <v>220</v>
      </c>
      <c r="QA132" s="5" t="s">
        <v>220</v>
      </c>
      <c r="QB132" s="5" t="s">
        <v>220</v>
      </c>
      <c r="QC132" s="5" t="s">
        <v>220</v>
      </c>
      <c r="QD132" s="5" t="s">
        <v>220</v>
      </c>
      <c r="QE132" s="5" t="s">
        <v>220</v>
      </c>
      <c r="QF132" s="5" t="s">
        <v>220</v>
      </c>
      <c r="QG132" s="5" t="s">
        <v>220</v>
      </c>
      <c r="QH132" s="5" t="s">
        <v>220</v>
      </c>
      <c r="QI132" s="5">
        <v>153200</v>
      </c>
      <c r="QJ132" s="5">
        <v>137817</v>
      </c>
      <c r="QK132" s="5">
        <v>120944</v>
      </c>
      <c r="QL132" s="5">
        <v>124105</v>
      </c>
      <c r="QM132" s="5">
        <v>114746</v>
      </c>
      <c r="QN132" s="5">
        <v>81260</v>
      </c>
      <c r="QO132" s="5">
        <v>71490</v>
      </c>
      <c r="QP132" s="5">
        <v>82390</v>
      </c>
      <c r="QQ132" s="5">
        <v>79554</v>
      </c>
      <c r="QR132" s="5">
        <v>69683</v>
      </c>
      <c r="QS132" s="5">
        <v>78947</v>
      </c>
      <c r="QT132" s="5">
        <v>76506</v>
      </c>
      <c r="QU132" s="5">
        <v>82353</v>
      </c>
      <c r="QV132" s="5">
        <v>84247</v>
      </c>
      <c r="QW132" s="5">
        <v>85483</v>
      </c>
      <c r="QX132" s="5">
        <v>80038</v>
      </c>
      <c r="QY132" s="5">
        <v>79095</v>
      </c>
      <c r="QZ132" s="5">
        <v>82657</v>
      </c>
      <c r="RA132" s="5" t="s">
        <v>220</v>
      </c>
      <c r="RB132" s="5" t="s">
        <v>220</v>
      </c>
      <c r="RC132" s="5" t="s">
        <v>220</v>
      </c>
      <c r="RD132" s="5" t="s">
        <v>220</v>
      </c>
      <c r="RE132" s="5" t="s">
        <v>220</v>
      </c>
      <c r="RF132" s="5" t="s">
        <v>220</v>
      </c>
      <c r="RG132" s="5" t="s">
        <v>220</v>
      </c>
      <c r="RH132" s="5" t="s">
        <v>220</v>
      </c>
      <c r="RI132" s="5" t="s">
        <v>220</v>
      </c>
      <c r="RJ132" s="5" t="s">
        <v>220</v>
      </c>
      <c r="RK132" s="5" t="s">
        <v>220</v>
      </c>
      <c r="RL132" s="5" t="s">
        <v>220</v>
      </c>
      <c r="RM132" s="5" t="s">
        <v>220</v>
      </c>
      <c r="RN132" s="5" t="s">
        <v>220</v>
      </c>
      <c r="RO132" s="5">
        <v>19364</v>
      </c>
      <c r="RP132" s="5">
        <v>22855</v>
      </c>
      <c r="RQ132" s="5">
        <v>18882</v>
      </c>
      <c r="RR132" s="5">
        <v>17798</v>
      </c>
      <c r="RS132" s="5">
        <v>18574</v>
      </c>
      <c r="RT132" s="5">
        <v>21234</v>
      </c>
      <c r="RU132" s="5">
        <v>19606</v>
      </c>
      <c r="RV132" s="5">
        <v>29183</v>
      </c>
      <c r="RW132" s="5">
        <v>32577</v>
      </c>
      <c r="RX132" s="5">
        <v>31992</v>
      </c>
      <c r="RY132" s="5">
        <v>34026</v>
      </c>
      <c r="RZ132" s="5">
        <v>37786</v>
      </c>
      <c r="SA132" s="5">
        <v>42229</v>
      </c>
      <c r="SB132" s="5">
        <v>42970</v>
      </c>
      <c r="SC132" s="5">
        <v>44591</v>
      </c>
      <c r="SD132" s="5">
        <v>37745</v>
      </c>
      <c r="SE132" s="5">
        <v>32599</v>
      </c>
      <c r="SF132" s="5">
        <v>32998</v>
      </c>
      <c r="SG132" s="5" t="s">
        <v>220</v>
      </c>
      <c r="SH132" s="5" t="s">
        <v>220</v>
      </c>
      <c r="SI132" s="5" t="s">
        <v>220</v>
      </c>
      <c r="SJ132" s="5" t="s">
        <v>220</v>
      </c>
      <c r="SK132" s="5" t="s">
        <v>220</v>
      </c>
      <c r="SL132" s="5" t="s">
        <v>220</v>
      </c>
      <c r="SM132" s="5" t="s">
        <v>220</v>
      </c>
      <c r="SN132" s="5" t="s">
        <v>220</v>
      </c>
      <c r="SO132" s="5" t="s">
        <v>220</v>
      </c>
      <c r="SP132" s="5" t="s">
        <v>220</v>
      </c>
      <c r="SQ132" s="5" t="s">
        <v>220</v>
      </c>
      <c r="SR132" s="5" t="s">
        <v>220</v>
      </c>
      <c r="SS132" s="5" t="s">
        <v>220</v>
      </c>
      <c r="ST132" s="5" t="s">
        <v>220</v>
      </c>
      <c r="SU132" s="5">
        <v>51957</v>
      </c>
      <c r="SV132" s="5">
        <v>47385</v>
      </c>
      <c r="SW132" s="5">
        <v>46298</v>
      </c>
      <c r="SX132" s="5">
        <v>57611</v>
      </c>
      <c r="SY132" s="5">
        <v>49259</v>
      </c>
      <c r="SZ132" s="5">
        <v>63760</v>
      </c>
      <c r="TA132" s="5">
        <v>64952</v>
      </c>
      <c r="TB132" s="5">
        <v>48100</v>
      </c>
      <c r="TC132" s="5">
        <v>42109</v>
      </c>
      <c r="TD132" s="5">
        <v>45992</v>
      </c>
      <c r="TE132" s="5">
        <v>54414</v>
      </c>
      <c r="TF132" s="5">
        <v>44205</v>
      </c>
      <c r="TG132" s="5">
        <v>42161</v>
      </c>
      <c r="TH132" s="5">
        <v>45291</v>
      </c>
      <c r="TI132" s="5">
        <v>49057</v>
      </c>
      <c r="TJ132" s="5">
        <v>54629</v>
      </c>
      <c r="TK132" s="5">
        <v>57154</v>
      </c>
      <c r="TL132" s="5">
        <v>60311</v>
      </c>
      <c r="TM132" s="5" t="s">
        <v>220</v>
      </c>
      <c r="TN132" s="5" t="s">
        <v>220</v>
      </c>
      <c r="TO132" s="5" t="s">
        <v>220</v>
      </c>
      <c r="TP132" s="5" t="s">
        <v>220</v>
      </c>
      <c r="TQ132" s="5" t="s">
        <v>220</v>
      </c>
      <c r="TR132" s="5" t="s">
        <v>220</v>
      </c>
      <c r="TS132" s="5" t="s">
        <v>220</v>
      </c>
      <c r="TT132" s="5" t="s">
        <v>220</v>
      </c>
      <c r="TU132" s="5" t="s">
        <v>220</v>
      </c>
      <c r="TV132" s="5" t="s">
        <v>220</v>
      </c>
      <c r="TW132" s="5" t="s">
        <v>220</v>
      </c>
      <c r="TX132" s="5" t="s">
        <v>220</v>
      </c>
      <c r="TY132" s="5" t="s">
        <v>220</v>
      </c>
      <c r="TZ132" s="5" t="s">
        <v>220</v>
      </c>
      <c r="UA132" s="5">
        <v>0</v>
      </c>
      <c r="UB132" s="5">
        <v>-2</v>
      </c>
      <c r="UC132" s="5">
        <v>2</v>
      </c>
      <c r="UD132" s="5">
        <v>0</v>
      </c>
      <c r="UE132" s="5">
        <v>28</v>
      </c>
      <c r="UF132" s="5">
        <v>87</v>
      </c>
      <c r="UG132" s="5">
        <v>1</v>
      </c>
      <c r="UH132" s="5">
        <v>0</v>
      </c>
      <c r="UI132" s="5">
        <v>0</v>
      </c>
      <c r="UJ132" s="5">
        <v>0</v>
      </c>
      <c r="UK132" s="5">
        <v>241</v>
      </c>
      <c r="UL132" s="5">
        <v>178</v>
      </c>
      <c r="UM132" s="5">
        <v>56</v>
      </c>
      <c r="UN132" s="5">
        <v>259</v>
      </c>
      <c r="UO132" s="5">
        <v>1030</v>
      </c>
      <c r="UP132" s="5">
        <v>171</v>
      </c>
      <c r="UQ132" s="5">
        <v>600</v>
      </c>
      <c r="UR132" s="5">
        <v>1728</v>
      </c>
      <c r="US132" s="5" t="s">
        <v>220</v>
      </c>
      <c r="UT132" s="5" t="s">
        <v>220</v>
      </c>
      <c r="UU132" s="5" t="s">
        <v>220</v>
      </c>
      <c r="UV132" s="5" t="s">
        <v>220</v>
      </c>
      <c r="UW132" s="5" t="s">
        <v>220</v>
      </c>
      <c r="UX132" s="5" t="s">
        <v>220</v>
      </c>
      <c r="UY132" s="5" t="s">
        <v>220</v>
      </c>
      <c r="UZ132" s="5" t="s">
        <v>220</v>
      </c>
      <c r="VA132" s="5" t="s">
        <v>220</v>
      </c>
      <c r="VB132" s="5" t="s">
        <v>220</v>
      </c>
      <c r="VC132" s="5" t="s">
        <v>220</v>
      </c>
      <c r="VD132" s="5" t="s">
        <v>220</v>
      </c>
      <c r="VE132" s="5" t="s">
        <v>220</v>
      </c>
      <c r="VF132" s="5" t="s">
        <v>220</v>
      </c>
      <c r="VG132" s="5">
        <v>493321</v>
      </c>
      <c r="VH132" s="5">
        <v>488402</v>
      </c>
      <c r="VI132" s="5">
        <v>370873</v>
      </c>
      <c r="VJ132" s="5">
        <v>346538</v>
      </c>
      <c r="VK132" s="5">
        <v>351553</v>
      </c>
      <c r="VL132" s="5">
        <v>346973</v>
      </c>
      <c r="VM132" s="5">
        <v>340425</v>
      </c>
      <c r="VN132" s="5">
        <v>338041</v>
      </c>
      <c r="VO132" s="5">
        <v>309308</v>
      </c>
      <c r="VP132" s="5">
        <v>290554</v>
      </c>
      <c r="VQ132" s="5">
        <v>236956</v>
      </c>
      <c r="VR132" s="5">
        <v>159972</v>
      </c>
      <c r="VS132" s="5">
        <v>171092</v>
      </c>
      <c r="VT132" s="5">
        <v>160649</v>
      </c>
      <c r="VU132" s="5">
        <v>170762</v>
      </c>
      <c r="VV132" s="5">
        <v>207360</v>
      </c>
      <c r="VW132" s="5">
        <v>196600</v>
      </c>
      <c r="VX132" s="5">
        <v>187022</v>
      </c>
      <c r="VY132" s="5" t="s">
        <v>220</v>
      </c>
      <c r="VZ132" s="5" t="s">
        <v>220</v>
      </c>
      <c r="WA132" s="5" t="s">
        <v>220</v>
      </c>
      <c r="WB132" s="5" t="s">
        <v>220</v>
      </c>
      <c r="WC132" s="5" t="s">
        <v>220</v>
      </c>
      <c r="WD132" s="5" t="s">
        <v>220</v>
      </c>
      <c r="WE132" s="5" t="s">
        <v>220</v>
      </c>
      <c r="WF132" s="5" t="s">
        <v>220</v>
      </c>
      <c r="WG132" s="5" t="s">
        <v>220</v>
      </c>
      <c r="WH132" s="5" t="s">
        <v>220</v>
      </c>
      <c r="WI132" s="5" t="s">
        <v>220</v>
      </c>
      <c r="WJ132" s="5" t="s">
        <v>220</v>
      </c>
      <c r="WK132" s="5" t="s">
        <v>220</v>
      </c>
      <c r="WL132" s="5" t="s">
        <v>220</v>
      </c>
      <c r="WM132" s="5">
        <v>3571</v>
      </c>
      <c r="WN132" s="5">
        <v>3400</v>
      </c>
      <c r="WO132" s="5">
        <v>5207</v>
      </c>
      <c r="WP132" s="5">
        <v>12528</v>
      </c>
      <c r="WQ132" s="5">
        <v>6198</v>
      </c>
      <c r="WR132" s="5">
        <v>4584</v>
      </c>
      <c r="WS132" s="5">
        <v>4118</v>
      </c>
      <c r="WT132" s="5">
        <v>4301</v>
      </c>
      <c r="WU132" s="5">
        <v>15441</v>
      </c>
      <c r="WV132" s="5">
        <v>2854</v>
      </c>
      <c r="WW132" s="5">
        <v>535</v>
      </c>
      <c r="WX132" s="5">
        <v>0</v>
      </c>
      <c r="WY132" s="5">
        <v>-14</v>
      </c>
      <c r="WZ132" s="5">
        <v>-2</v>
      </c>
      <c r="XA132" s="5">
        <v>0</v>
      </c>
      <c r="XB132" s="5">
        <v>-17</v>
      </c>
      <c r="XC132" s="5">
        <v>141</v>
      </c>
      <c r="XD132" s="5">
        <v>528</v>
      </c>
      <c r="XE132" s="5" t="s">
        <v>220</v>
      </c>
      <c r="XF132" s="5" t="s">
        <v>220</v>
      </c>
      <c r="XG132" s="5" t="s">
        <v>220</v>
      </c>
      <c r="XH132" s="5" t="s">
        <v>220</v>
      </c>
      <c r="XI132" s="5" t="s">
        <v>220</v>
      </c>
      <c r="XJ132" s="5" t="s">
        <v>220</v>
      </c>
      <c r="XK132" s="5" t="s">
        <v>220</v>
      </c>
      <c r="XL132" s="5" t="s">
        <v>220</v>
      </c>
      <c r="XM132" s="5" t="s">
        <v>220</v>
      </c>
      <c r="XN132" s="5" t="s">
        <v>220</v>
      </c>
      <c r="XO132" s="5" t="s">
        <v>220</v>
      </c>
      <c r="XP132" s="5" t="s">
        <v>220</v>
      </c>
      <c r="XQ132" s="5" t="s">
        <v>220</v>
      </c>
      <c r="XR132" s="5" t="s">
        <v>220</v>
      </c>
      <c r="XS132" s="2">
        <v>44372</v>
      </c>
      <c r="XT132" s="3" t="s">
        <v>222</v>
      </c>
      <c r="XU132" s="3" t="s">
        <v>221</v>
      </c>
      <c r="XV132" s="3" t="s">
        <v>221</v>
      </c>
      <c r="XW132" s="3" t="s">
        <v>221</v>
      </c>
      <c r="XX132" s="3" t="s">
        <v>222</v>
      </c>
      <c r="XY132" s="3" t="s">
        <v>221</v>
      </c>
      <c r="XZ132" s="3"/>
    </row>
    <row r="133" spans="1:650" x14ac:dyDescent="0.3">
      <c r="A133" s="1" t="s">
        <v>131</v>
      </c>
      <c r="B133" s="2">
        <v>4057093</v>
      </c>
      <c r="C133" s="5">
        <v>12054</v>
      </c>
      <c r="D133" s="5">
        <v>1863</v>
      </c>
      <c r="E133" s="5">
        <v>7899</v>
      </c>
      <c r="F133" s="5">
        <v>3287</v>
      </c>
      <c r="G133" s="5">
        <v>3313</v>
      </c>
      <c r="H133" s="5">
        <v>5757</v>
      </c>
      <c r="I133" s="5">
        <v>775</v>
      </c>
      <c r="J133" s="5">
        <v>0</v>
      </c>
      <c r="K133" s="5">
        <v>2115</v>
      </c>
      <c r="L133" s="5">
        <v>0</v>
      </c>
      <c r="M133" s="5">
        <v>1416</v>
      </c>
      <c r="N133" s="5">
        <v>2081</v>
      </c>
      <c r="O133" s="5">
        <v>2801</v>
      </c>
      <c r="P133" s="5">
        <v>0</v>
      </c>
      <c r="Q133" s="5">
        <v>0</v>
      </c>
      <c r="R133" s="5">
        <v>0</v>
      </c>
      <c r="S133" s="5">
        <v>385</v>
      </c>
      <c r="T133" s="5">
        <v>0</v>
      </c>
      <c r="U133" s="5">
        <v>0</v>
      </c>
      <c r="V133" s="5">
        <v>0</v>
      </c>
      <c r="W133" s="5">
        <v>0</v>
      </c>
      <c r="X133" s="5">
        <v>0</v>
      </c>
      <c r="Y133" s="5">
        <v>0</v>
      </c>
      <c r="Z133" s="5">
        <v>0</v>
      </c>
      <c r="AA133" s="5">
        <v>0</v>
      </c>
      <c r="AB133" s="5">
        <v>0</v>
      </c>
      <c r="AC133" s="5">
        <v>0</v>
      </c>
      <c r="AD133" s="5">
        <v>3642</v>
      </c>
      <c r="AE133" s="5">
        <v>846</v>
      </c>
      <c r="AF133" s="5">
        <v>0</v>
      </c>
      <c r="AG133" s="5">
        <v>0</v>
      </c>
      <c r="AH133" s="5">
        <v>0</v>
      </c>
      <c r="AI133" s="5">
        <v>0</v>
      </c>
      <c r="AJ133" s="5">
        <v>0</v>
      </c>
      <c r="AK133" s="5">
        <v>0</v>
      </c>
      <c r="AL133" s="5">
        <v>0</v>
      </c>
      <c r="AM133" s="5">
        <v>0</v>
      </c>
      <c r="AN133" s="5">
        <v>0</v>
      </c>
      <c r="AO133" s="5">
        <v>0</v>
      </c>
      <c r="AP133" s="5">
        <v>0</v>
      </c>
      <c r="AQ133" s="5">
        <v>0</v>
      </c>
      <c r="AR133" s="5">
        <v>0</v>
      </c>
      <c r="AS133" s="5">
        <v>0</v>
      </c>
      <c r="AT133" s="5">
        <v>0</v>
      </c>
      <c r="AU133" s="5">
        <v>0</v>
      </c>
      <c r="AV133" s="5">
        <v>0</v>
      </c>
      <c r="AW133" s="5">
        <v>0</v>
      </c>
      <c r="AX133" s="5">
        <v>0</v>
      </c>
      <c r="AY133" s="5">
        <v>0</v>
      </c>
      <c r="AZ133" s="5">
        <v>0</v>
      </c>
      <c r="BA133" s="5">
        <v>0</v>
      </c>
      <c r="BB133" s="5">
        <v>0</v>
      </c>
      <c r="BC133" s="5">
        <v>0</v>
      </c>
      <c r="BD133" s="5">
        <v>7170</v>
      </c>
      <c r="BE133" s="5">
        <v>8072</v>
      </c>
      <c r="BF133" s="5">
        <v>14135</v>
      </c>
      <c r="BG133" s="5">
        <v>27865</v>
      </c>
      <c r="BH133" s="5">
        <v>4557</v>
      </c>
      <c r="BI133" s="5">
        <v>11898</v>
      </c>
      <c r="BJ133" s="5">
        <v>10316</v>
      </c>
      <c r="BK133" s="5">
        <v>8575</v>
      </c>
      <c r="BL133" s="5">
        <v>13108</v>
      </c>
      <c r="BM133" s="5">
        <v>9111</v>
      </c>
      <c r="BN133" s="5">
        <v>3311</v>
      </c>
      <c r="BO133" s="5">
        <v>27426</v>
      </c>
      <c r="BP133" s="5">
        <v>12214</v>
      </c>
      <c r="BQ133" s="5">
        <v>5969</v>
      </c>
      <c r="BR133" s="5">
        <v>13643</v>
      </c>
      <c r="BS133" s="5">
        <v>6390</v>
      </c>
      <c r="BT133" s="5">
        <v>35846</v>
      </c>
      <c r="BU133" s="5">
        <v>4061</v>
      </c>
      <c r="BV133" s="5">
        <v>6731</v>
      </c>
      <c r="BW133" s="5">
        <v>48188</v>
      </c>
      <c r="BX133" s="5">
        <v>900</v>
      </c>
      <c r="BY133" s="5">
        <v>2505</v>
      </c>
      <c r="BZ133" s="5">
        <v>15371</v>
      </c>
      <c r="CA133" s="5">
        <v>14669</v>
      </c>
      <c r="CB133" s="5">
        <v>18502</v>
      </c>
      <c r="CC133" s="5">
        <v>2267</v>
      </c>
      <c r="CD133" s="5">
        <v>1259</v>
      </c>
      <c r="CE133" s="5">
        <v>2178</v>
      </c>
      <c r="CF133" s="5">
        <v>6842</v>
      </c>
      <c r="CG133" s="5">
        <v>17807</v>
      </c>
      <c r="CH133" s="5">
        <v>2286</v>
      </c>
      <c r="CI133" s="5">
        <v>2429</v>
      </c>
      <c r="CJ133" s="5">
        <v>674</v>
      </c>
      <c r="CK133" s="5">
        <v>742</v>
      </c>
      <c r="CL133" s="5">
        <v>1214</v>
      </c>
      <c r="CM133" s="5">
        <v>2808</v>
      </c>
      <c r="CN133" s="5">
        <v>414</v>
      </c>
      <c r="CO133" s="5">
        <v>1174</v>
      </c>
      <c r="CP133" s="5">
        <v>3431</v>
      </c>
      <c r="CQ133" s="5">
        <v>1701</v>
      </c>
      <c r="CR133" s="5">
        <v>3921</v>
      </c>
      <c r="CS133" s="5">
        <v>2706</v>
      </c>
      <c r="CT133" s="5">
        <v>740</v>
      </c>
      <c r="CU133" s="5">
        <v>47339</v>
      </c>
      <c r="CV133" s="5">
        <v>66170</v>
      </c>
      <c r="CW133" s="5">
        <v>45382</v>
      </c>
      <c r="CX133" s="5">
        <v>52382</v>
      </c>
      <c r="CY133" s="5">
        <v>46401</v>
      </c>
      <c r="CZ133" s="5">
        <v>59950</v>
      </c>
      <c r="DA133" s="5">
        <v>50381</v>
      </c>
      <c r="DB133" s="5">
        <v>57432</v>
      </c>
      <c r="DC133" s="5">
        <v>44325</v>
      </c>
      <c r="DD133" s="5">
        <v>32536</v>
      </c>
      <c r="DE133" s="5">
        <v>34863</v>
      </c>
      <c r="DF133" s="5">
        <v>41081</v>
      </c>
      <c r="DG133" s="5">
        <v>31255</v>
      </c>
      <c r="DH133" s="5">
        <v>32339</v>
      </c>
      <c r="DI133" s="5">
        <v>33993</v>
      </c>
      <c r="DJ133" s="5">
        <v>25568</v>
      </c>
      <c r="DK133" s="5">
        <v>20994</v>
      </c>
      <c r="DL133" s="5">
        <v>25466</v>
      </c>
      <c r="DM133" s="5">
        <v>14899</v>
      </c>
      <c r="DN133" s="5">
        <v>16859</v>
      </c>
      <c r="DO133" s="5">
        <v>18966</v>
      </c>
      <c r="DP133" s="5">
        <v>14673</v>
      </c>
      <c r="DQ133" s="5">
        <v>12378</v>
      </c>
      <c r="DR133" s="5">
        <v>11202</v>
      </c>
      <c r="DS133" s="5">
        <v>19833</v>
      </c>
      <c r="DT133" s="5">
        <v>14651</v>
      </c>
      <c r="DU133" s="5">
        <v>11537</v>
      </c>
      <c r="DV133" s="5">
        <v>19866</v>
      </c>
      <c r="DW133" s="5">
        <v>17650</v>
      </c>
      <c r="DX133" s="5">
        <v>21613</v>
      </c>
      <c r="DY133" s="5">
        <v>23485</v>
      </c>
      <c r="DZ133" s="5">
        <v>13628</v>
      </c>
      <c r="EA133" s="5">
        <v>7502</v>
      </c>
      <c r="EB133" s="5">
        <v>2099</v>
      </c>
      <c r="EC133" s="5">
        <v>4399</v>
      </c>
      <c r="ED133" s="5">
        <v>3203</v>
      </c>
      <c r="EE133" s="5">
        <v>9172</v>
      </c>
      <c r="EF133" s="5">
        <v>13389</v>
      </c>
      <c r="EG133" s="5">
        <v>4219</v>
      </c>
      <c r="EH133" s="5">
        <v>4144</v>
      </c>
      <c r="EI133" s="5">
        <v>3673</v>
      </c>
      <c r="EJ133" s="5">
        <v>5450</v>
      </c>
      <c r="EK133" s="5">
        <v>2767</v>
      </c>
      <c r="EL133" s="5">
        <v>3885</v>
      </c>
      <c r="EM133" s="5">
        <v>4136</v>
      </c>
      <c r="EN133" s="5">
        <v>3193</v>
      </c>
      <c r="EO133" s="5">
        <v>4616</v>
      </c>
      <c r="EP133" s="5">
        <v>2420</v>
      </c>
      <c r="EQ133" s="5">
        <v>1005</v>
      </c>
      <c r="ER133" s="5">
        <v>1397</v>
      </c>
      <c r="ES133" s="5">
        <v>8</v>
      </c>
      <c r="ET133" s="5">
        <v>1466</v>
      </c>
      <c r="EU133" s="5">
        <v>207</v>
      </c>
      <c r="EV133" s="5">
        <v>473</v>
      </c>
      <c r="EW133" s="5">
        <v>1296</v>
      </c>
      <c r="EX133" s="5">
        <v>9055</v>
      </c>
      <c r="EY133" s="5">
        <v>1850</v>
      </c>
      <c r="EZ133" s="5">
        <v>2218</v>
      </c>
      <c r="FA133" s="5">
        <v>2265</v>
      </c>
      <c r="FB133" s="5">
        <v>2405</v>
      </c>
      <c r="FC133" s="5">
        <v>2972</v>
      </c>
      <c r="FD133" s="5">
        <v>1679</v>
      </c>
      <c r="FE133" s="5">
        <v>2172</v>
      </c>
      <c r="FF133" s="5">
        <v>1797</v>
      </c>
      <c r="FG133" s="5">
        <v>0</v>
      </c>
      <c r="FH133" s="5">
        <v>0</v>
      </c>
      <c r="FI133" s="5">
        <v>0</v>
      </c>
      <c r="FJ133" s="5">
        <v>0</v>
      </c>
      <c r="FK133" s="5">
        <v>0</v>
      </c>
      <c r="FL133" s="5">
        <v>0</v>
      </c>
      <c r="FM133" s="5">
        <v>0</v>
      </c>
      <c r="FN133" s="5">
        <v>0</v>
      </c>
      <c r="FO133" s="5">
        <v>0</v>
      </c>
      <c r="FP133" s="5">
        <v>0</v>
      </c>
      <c r="FQ133" s="5">
        <v>0</v>
      </c>
      <c r="FR133" s="5">
        <v>0</v>
      </c>
      <c r="FS133" s="5">
        <v>0</v>
      </c>
      <c r="FT133" s="5">
        <v>0</v>
      </c>
      <c r="FU133" s="5" t="s">
        <v>220</v>
      </c>
      <c r="FV133" s="5" t="s">
        <v>220</v>
      </c>
      <c r="FW133" s="5" t="s">
        <v>220</v>
      </c>
      <c r="FX133" s="5" t="s">
        <v>220</v>
      </c>
      <c r="FY133" s="5" t="s">
        <v>220</v>
      </c>
      <c r="FZ133" s="5" t="s">
        <v>220</v>
      </c>
      <c r="GA133" s="5" t="s">
        <v>220</v>
      </c>
      <c r="GB133" s="5" t="s">
        <v>220</v>
      </c>
      <c r="GC133" s="5" t="s">
        <v>220</v>
      </c>
      <c r="GD133" s="5" t="s">
        <v>220</v>
      </c>
      <c r="GE133" s="5" t="s">
        <v>220</v>
      </c>
      <c r="GF133" s="5" t="s">
        <v>220</v>
      </c>
      <c r="GG133" s="5" t="s">
        <v>220</v>
      </c>
      <c r="GH133" s="5" t="s">
        <v>220</v>
      </c>
      <c r="GI133" s="5" t="s">
        <v>220</v>
      </c>
      <c r="GJ133" s="5" t="s">
        <v>220</v>
      </c>
      <c r="GK133" s="5" t="s">
        <v>220</v>
      </c>
      <c r="GL133" s="5" t="s">
        <v>220</v>
      </c>
      <c r="GM133" s="5">
        <v>94321</v>
      </c>
      <c r="GN133" s="5">
        <v>82345</v>
      </c>
      <c r="GO133" s="5">
        <v>63650</v>
      </c>
      <c r="GP133" s="5">
        <v>72515</v>
      </c>
      <c r="GQ133" s="5">
        <v>65276</v>
      </c>
      <c r="GR133" s="5">
        <v>114942</v>
      </c>
      <c r="GS133" s="5">
        <v>59435</v>
      </c>
      <c r="GT133" s="5">
        <v>68308</v>
      </c>
      <c r="GU133" s="5">
        <v>98302</v>
      </c>
      <c r="GV133" s="5">
        <v>38886</v>
      </c>
      <c r="GW133" s="5">
        <v>41550</v>
      </c>
      <c r="GX133" s="5">
        <v>62419</v>
      </c>
      <c r="GY133" s="5">
        <v>52860</v>
      </c>
      <c r="GZ133" s="5">
        <v>54034</v>
      </c>
      <c r="HA133" s="5">
        <v>40876</v>
      </c>
      <c r="HB133" s="5">
        <v>29247</v>
      </c>
      <c r="HC133" s="5">
        <v>24562</v>
      </c>
      <c r="HD133" s="5">
        <v>33706</v>
      </c>
      <c r="HE133" s="5">
        <v>32714</v>
      </c>
      <c r="HF133" s="5">
        <v>20611</v>
      </c>
      <c r="HG133" s="5">
        <v>-222232</v>
      </c>
      <c r="HH133" s="5">
        <v>22990</v>
      </c>
      <c r="HI133" s="5">
        <v>22488</v>
      </c>
      <c r="HJ133" s="5">
        <v>35606</v>
      </c>
      <c r="HK133" s="5">
        <v>52357</v>
      </c>
      <c r="HL133" s="5">
        <v>21840</v>
      </c>
      <c r="HM133" s="5">
        <v>26875</v>
      </c>
      <c r="HN133" s="5">
        <v>39661</v>
      </c>
      <c r="HO133" s="5">
        <v>31744</v>
      </c>
      <c r="HP133" s="5">
        <v>40322</v>
      </c>
      <c r="HQ133" s="5">
        <v>37474</v>
      </c>
      <c r="HR133" s="5">
        <v>19476</v>
      </c>
      <c r="HS133" s="5">
        <v>105134</v>
      </c>
      <c r="HT133" s="5">
        <v>135910</v>
      </c>
      <c r="HU133" s="5">
        <v>123714</v>
      </c>
      <c r="HV133" s="5">
        <v>115898</v>
      </c>
      <c r="HW133" s="5">
        <v>136787</v>
      </c>
      <c r="HX133" s="5">
        <v>167704</v>
      </c>
      <c r="HY133" s="5">
        <v>139564</v>
      </c>
      <c r="HZ133" s="5">
        <v>114099</v>
      </c>
      <c r="IA133" s="5">
        <v>175755</v>
      </c>
      <c r="IB133" s="5">
        <v>214801</v>
      </c>
      <c r="IC133" s="5">
        <v>201790</v>
      </c>
      <c r="ID133" s="5">
        <v>300055</v>
      </c>
      <c r="IE133" s="5">
        <v>274436</v>
      </c>
      <c r="IF133" s="5">
        <v>229695</v>
      </c>
      <c r="IG133" s="5">
        <v>252583</v>
      </c>
      <c r="IH133" s="5">
        <v>182638</v>
      </c>
      <c r="II133" s="5">
        <v>199137</v>
      </c>
      <c r="IJ133" s="5">
        <v>166697</v>
      </c>
      <c r="IK133" s="5">
        <v>329829</v>
      </c>
      <c r="IL133" s="5">
        <v>306293</v>
      </c>
      <c r="IM133" s="5">
        <v>200697</v>
      </c>
      <c r="IN133" s="5">
        <v>160877</v>
      </c>
      <c r="IO133" s="5">
        <v>153852</v>
      </c>
      <c r="IP133" s="5">
        <v>157018</v>
      </c>
      <c r="IQ133" s="5">
        <v>137742</v>
      </c>
      <c r="IR133" s="5">
        <v>143900</v>
      </c>
      <c r="IS133" s="5">
        <v>148897</v>
      </c>
      <c r="IT133" s="5">
        <v>144296</v>
      </c>
      <c r="IU133" s="5">
        <v>149006</v>
      </c>
      <c r="IV133" s="5">
        <v>157509</v>
      </c>
      <c r="IW133" s="5">
        <v>148257</v>
      </c>
      <c r="IX133" s="5">
        <v>126476</v>
      </c>
      <c r="IY133" s="5">
        <v>0</v>
      </c>
      <c r="IZ133" s="5">
        <v>0</v>
      </c>
      <c r="JA133" s="5">
        <v>0</v>
      </c>
      <c r="JB133" s="5">
        <v>0</v>
      </c>
      <c r="JC133" s="5">
        <v>0</v>
      </c>
      <c r="JD133" s="5">
        <v>0</v>
      </c>
      <c r="JE133" s="5">
        <v>0</v>
      </c>
      <c r="JF133" s="5">
        <v>0</v>
      </c>
      <c r="JG133" s="5">
        <v>0</v>
      </c>
      <c r="JH133" s="5">
        <v>0</v>
      </c>
      <c r="JI133" s="5">
        <v>0</v>
      </c>
      <c r="JJ133" s="5">
        <v>0</v>
      </c>
      <c r="JK133" s="5">
        <v>0</v>
      </c>
      <c r="JL133" s="5">
        <v>0</v>
      </c>
      <c r="JM133" s="5">
        <v>0</v>
      </c>
      <c r="JN133" s="5">
        <v>0</v>
      </c>
      <c r="JO133" s="5">
        <v>0</v>
      </c>
      <c r="JP133" s="5">
        <v>0</v>
      </c>
      <c r="JQ133" s="5">
        <v>0</v>
      </c>
      <c r="JR133" s="5">
        <v>12</v>
      </c>
      <c r="JS133" s="5">
        <v>6917</v>
      </c>
      <c r="JT133" s="5">
        <v>11431</v>
      </c>
      <c r="JU133" s="5">
        <v>9411</v>
      </c>
      <c r="JV133" s="5">
        <v>11012</v>
      </c>
      <c r="JW133" s="5">
        <v>13389</v>
      </c>
      <c r="JX133" s="5">
        <v>14752</v>
      </c>
      <c r="JY133" s="5">
        <v>14738</v>
      </c>
      <c r="JZ133" s="5">
        <v>14366</v>
      </c>
      <c r="KA133" s="5">
        <v>14622</v>
      </c>
      <c r="KB133" s="5">
        <v>14962</v>
      </c>
      <c r="KC133" s="5">
        <v>11169</v>
      </c>
      <c r="KD133" s="5">
        <v>10123</v>
      </c>
      <c r="KE133" s="5">
        <v>11534</v>
      </c>
      <c r="KF133" s="5">
        <v>10489</v>
      </c>
      <c r="KG133" s="5">
        <v>12187</v>
      </c>
      <c r="KH133" s="5">
        <v>11107</v>
      </c>
      <c r="KI133" s="5">
        <v>10438</v>
      </c>
      <c r="KJ133" s="5">
        <v>10357</v>
      </c>
      <c r="KK133" s="5">
        <v>8838</v>
      </c>
      <c r="KL133" s="5">
        <v>7632</v>
      </c>
      <c r="KM133" s="5">
        <v>8097</v>
      </c>
      <c r="KN133" s="5">
        <v>7445</v>
      </c>
      <c r="KO133" s="5">
        <v>6960</v>
      </c>
      <c r="KP133" s="5">
        <v>6647</v>
      </c>
      <c r="KQ133" s="5">
        <v>6231</v>
      </c>
      <c r="KR133" s="5">
        <v>5871</v>
      </c>
      <c r="KS133" s="5">
        <v>5749</v>
      </c>
      <c r="KT133" s="5">
        <v>4535</v>
      </c>
      <c r="KU133" s="5">
        <v>5503</v>
      </c>
      <c r="KV133" s="5">
        <v>7095</v>
      </c>
      <c r="KW133" s="5">
        <v>5377</v>
      </c>
      <c r="KX133" s="5">
        <v>5367</v>
      </c>
      <c r="KY133" s="5">
        <v>5691</v>
      </c>
      <c r="KZ133" s="5">
        <v>7469</v>
      </c>
      <c r="LA133" s="5">
        <v>6010</v>
      </c>
      <c r="LB133" s="5">
        <v>8441</v>
      </c>
      <c r="LC133" s="5">
        <v>5806</v>
      </c>
      <c r="LD133" s="5">
        <v>7191</v>
      </c>
      <c r="LE133" s="5">
        <v>7078</v>
      </c>
      <c r="LF133" s="5">
        <v>5459</v>
      </c>
      <c r="LG133" s="5">
        <v>4897</v>
      </c>
      <c r="LH133" s="5">
        <v>4808</v>
      </c>
      <c r="LI133" s="5">
        <v>4026</v>
      </c>
      <c r="LJ133" s="5">
        <v>3591</v>
      </c>
      <c r="LK133" s="5">
        <v>3115</v>
      </c>
      <c r="LL133" s="5">
        <v>2566</v>
      </c>
      <c r="LM133" s="5">
        <v>3480</v>
      </c>
      <c r="LN133" s="5">
        <v>4108</v>
      </c>
      <c r="LO133" s="5">
        <v>3512</v>
      </c>
      <c r="LP133" s="5">
        <v>4394</v>
      </c>
      <c r="LQ133" s="5">
        <v>4077</v>
      </c>
      <c r="LR133" s="5">
        <v>3880</v>
      </c>
      <c r="LS133" s="5">
        <v>2860</v>
      </c>
      <c r="LT133" s="5">
        <v>2199</v>
      </c>
      <c r="LU133" s="5">
        <v>3979</v>
      </c>
      <c r="LV133" s="5">
        <v>2778</v>
      </c>
      <c r="LW133" s="5">
        <v>1584</v>
      </c>
      <c r="LX133" s="5">
        <v>1060</v>
      </c>
      <c r="LY133" s="5">
        <v>2066</v>
      </c>
      <c r="LZ133" s="5">
        <v>2343</v>
      </c>
      <c r="MA133" s="5">
        <v>2110</v>
      </c>
      <c r="MB133" s="5">
        <v>2291</v>
      </c>
      <c r="MC133" s="5">
        <v>2705</v>
      </c>
      <c r="MD133" s="5">
        <v>3912</v>
      </c>
      <c r="ME133" s="5">
        <v>2205</v>
      </c>
      <c r="MF133" s="5">
        <v>3023</v>
      </c>
      <c r="MG133" s="5">
        <v>2531</v>
      </c>
      <c r="MH133" s="5">
        <v>2608</v>
      </c>
      <c r="MI133" s="5">
        <v>3282</v>
      </c>
      <c r="MJ133" s="5">
        <v>3598</v>
      </c>
      <c r="MK133" s="5">
        <v>3260</v>
      </c>
      <c r="ML133" s="5">
        <v>3385</v>
      </c>
      <c r="MM133" s="5">
        <v>2959</v>
      </c>
      <c r="MN133" s="5">
        <v>2343</v>
      </c>
      <c r="MO133" s="5">
        <v>2640</v>
      </c>
      <c r="MP133" s="5">
        <v>3222</v>
      </c>
      <c r="MQ133" s="5">
        <v>807</v>
      </c>
      <c r="MR133" s="5">
        <v>780</v>
      </c>
      <c r="MS133" s="5">
        <v>689</v>
      </c>
      <c r="MT133" s="5">
        <v>689</v>
      </c>
      <c r="MU133" s="5">
        <v>606</v>
      </c>
      <c r="MV133" s="5">
        <v>567</v>
      </c>
      <c r="MW133" s="5">
        <v>0</v>
      </c>
      <c r="MX133" s="5">
        <v>0</v>
      </c>
      <c r="MY133" s="5">
        <v>0</v>
      </c>
      <c r="MZ133" s="5">
        <v>0</v>
      </c>
      <c r="NA133" s="5">
        <v>0</v>
      </c>
      <c r="NB133" s="5">
        <v>0</v>
      </c>
      <c r="NC133" s="5">
        <v>0</v>
      </c>
      <c r="ND133" s="5">
        <v>0</v>
      </c>
      <c r="NE133" s="5" t="s">
        <v>220</v>
      </c>
      <c r="NF133" s="5" t="s">
        <v>220</v>
      </c>
      <c r="NG133" s="5" t="s">
        <v>220</v>
      </c>
      <c r="NH133" s="5" t="s">
        <v>220</v>
      </c>
      <c r="NI133" s="5" t="s">
        <v>220</v>
      </c>
      <c r="NJ133" s="5" t="s">
        <v>220</v>
      </c>
      <c r="NK133" s="5" t="s">
        <v>220</v>
      </c>
      <c r="NL133" s="5" t="s">
        <v>220</v>
      </c>
      <c r="NM133" s="5" t="s">
        <v>220</v>
      </c>
      <c r="NN133" s="5" t="s">
        <v>220</v>
      </c>
      <c r="NO133" s="5" t="s">
        <v>220</v>
      </c>
      <c r="NP133" s="5" t="s">
        <v>220</v>
      </c>
      <c r="NQ133" s="5" t="s">
        <v>220</v>
      </c>
      <c r="NR133" s="5" t="s">
        <v>220</v>
      </c>
      <c r="NS133" s="5" t="s">
        <v>220</v>
      </c>
      <c r="NT133" s="5" t="s">
        <v>220</v>
      </c>
      <c r="NU133" s="5" t="s">
        <v>220</v>
      </c>
      <c r="NV133" s="5" t="s">
        <v>220</v>
      </c>
      <c r="NW133" s="5">
        <v>0</v>
      </c>
      <c r="NX133" s="5">
        <v>0</v>
      </c>
      <c r="NY133" s="5">
        <v>0</v>
      </c>
      <c r="NZ133" s="5">
        <v>0</v>
      </c>
      <c r="OA133" s="5">
        <v>0</v>
      </c>
      <c r="OB133" s="5">
        <v>0</v>
      </c>
      <c r="OC133" s="5">
        <v>0</v>
      </c>
      <c r="OD133" s="5">
        <v>0</v>
      </c>
      <c r="OE133" s="5">
        <v>0</v>
      </c>
      <c r="OF133" s="5">
        <v>0</v>
      </c>
      <c r="OG133" s="5">
        <v>0</v>
      </c>
      <c r="OH133" s="5">
        <v>0</v>
      </c>
      <c r="OI133" s="5">
        <v>0</v>
      </c>
      <c r="OJ133" s="5">
        <v>0</v>
      </c>
      <c r="OK133" s="5" t="s">
        <v>220</v>
      </c>
      <c r="OL133" s="5" t="s">
        <v>220</v>
      </c>
      <c r="OM133" s="5" t="s">
        <v>220</v>
      </c>
      <c r="ON133" s="5" t="s">
        <v>220</v>
      </c>
      <c r="OO133" s="5" t="s">
        <v>220</v>
      </c>
      <c r="OP133" s="5" t="s">
        <v>220</v>
      </c>
      <c r="OQ133" s="5" t="s">
        <v>220</v>
      </c>
      <c r="OR133" s="5" t="s">
        <v>220</v>
      </c>
      <c r="OS133" s="5" t="s">
        <v>220</v>
      </c>
      <c r="OT133" s="5" t="s">
        <v>220</v>
      </c>
      <c r="OU133" s="5" t="s">
        <v>220</v>
      </c>
      <c r="OV133" s="5" t="s">
        <v>220</v>
      </c>
      <c r="OW133" s="5" t="s">
        <v>220</v>
      </c>
      <c r="OX133" s="5" t="s">
        <v>220</v>
      </c>
      <c r="OY133" s="5" t="s">
        <v>220</v>
      </c>
      <c r="OZ133" s="5" t="s">
        <v>220</v>
      </c>
      <c r="PA133" s="5" t="s">
        <v>220</v>
      </c>
      <c r="PB133" s="5" t="s">
        <v>220</v>
      </c>
      <c r="PC133" s="5">
        <v>19087</v>
      </c>
      <c r="PD133" s="5">
        <v>19768</v>
      </c>
      <c r="PE133" s="5">
        <v>20596</v>
      </c>
      <c r="PF133" s="5">
        <v>18995</v>
      </c>
      <c r="PG133" s="5">
        <v>18282</v>
      </c>
      <c r="PH133" s="5">
        <v>16452</v>
      </c>
      <c r="PI133" s="5">
        <v>15457</v>
      </c>
      <c r="PJ133" s="5">
        <v>13212</v>
      </c>
      <c r="PK133" s="5">
        <v>13024</v>
      </c>
      <c r="PL133" s="5">
        <v>13590</v>
      </c>
      <c r="PM133" s="5">
        <v>12558</v>
      </c>
      <c r="PN133" s="5">
        <v>13702</v>
      </c>
      <c r="PO133" s="5">
        <v>13935</v>
      </c>
      <c r="PP133" s="5">
        <v>9755</v>
      </c>
      <c r="PQ133" s="5">
        <v>10648</v>
      </c>
      <c r="PR133" s="5">
        <v>11021</v>
      </c>
      <c r="PS133" s="5">
        <v>12448</v>
      </c>
      <c r="PT133" s="5">
        <v>10685</v>
      </c>
      <c r="PU133" s="5">
        <v>8994</v>
      </c>
      <c r="PV133" s="5">
        <v>8151</v>
      </c>
      <c r="PW133" s="5">
        <v>8200</v>
      </c>
      <c r="PX133" s="5">
        <v>7428</v>
      </c>
      <c r="PY133" s="5">
        <v>6899</v>
      </c>
      <c r="PZ133" s="5">
        <v>6016</v>
      </c>
      <c r="QA133" s="5">
        <v>5401</v>
      </c>
      <c r="QB133" s="5">
        <v>5300</v>
      </c>
      <c r="QC133" s="5">
        <v>5595</v>
      </c>
      <c r="QD133" s="5">
        <v>4920</v>
      </c>
      <c r="QE133" s="5">
        <v>6196</v>
      </c>
      <c r="QF133" s="5">
        <v>6210</v>
      </c>
      <c r="QG133" s="5">
        <v>6329</v>
      </c>
      <c r="QH133" s="5">
        <v>5516</v>
      </c>
      <c r="QI133" s="5">
        <v>33382</v>
      </c>
      <c r="QJ133" s="5">
        <v>30676</v>
      </c>
      <c r="QK133" s="5">
        <v>29970</v>
      </c>
      <c r="QL133" s="5">
        <v>30103</v>
      </c>
      <c r="QM133" s="5">
        <v>36017</v>
      </c>
      <c r="QN133" s="5">
        <v>36415</v>
      </c>
      <c r="QO133" s="5">
        <v>35376</v>
      </c>
      <c r="QP133" s="5">
        <v>28901</v>
      </c>
      <c r="QQ133" s="5">
        <v>25863</v>
      </c>
      <c r="QR133" s="5">
        <v>23891</v>
      </c>
      <c r="QS133" s="5">
        <v>21022</v>
      </c>
      <c r="QT133" s="5">
        <v>22426</v>
      </c>
      <c r="QU133" s="5">
        <v>18432</v>
      </c>
      <c r="QV133" s="5">
        <v>18044</v>
      </c>
      <c r="QW133" s="5">
        <v>17623</v>
      </c>
      <c r="QX133" s="5">
        <v>14166</v>
      </c>
      <c r="QY133" s="5">
        <v>18873</v>
      </c>
      <c r="QZ133" s="5">
        <v>14004</v>
      </c>
      <c r="RA133" s="5">
        <v>12451</v>
      </c>
      <c r="RB133" s="5">
        <v>13193</v>
      </c>
      <c r="RC133" s="5">
        <v>12728</v>
      </c>
      <c r="RD133" s="5">
        <v>12043</v>
      </c>
      <c r="RE133" s="5">
        <v>14501</v>
      </c>
      <c r="RF133" s="5">
        <v>13078</v>
      </c>
      <c r="RG133" s="5">
        <v>13264</v>
      </c>
      <c r="RH133" s="5">
        <v>14810</v>
      </c>
      <c r="RI133" s="5">
        <v>14159</v>
      </c>
      <c r="RJ133" s="5">
        <v>14357</v>
      </c>
      <c r="RK133" s="5">
        <v>13362</v>
      </c>
      <c r="RL133" s="5">
        <v>11804</v>
      </c>
      <c r="RM133" s="5">
        <v>10855</v>
      </c>
      <c r="RN133" s="5">
        <v>10601</v>
      </c>
      <c r="RO133" s="5">
        <v>20009</v>
      </c>
      <c r="RP133" s="5">
        <v>19779</v>
      </c>
      <c r="RQ133" s="5">
        <v>18248</v>
      </c>
      <c r="RR133" s="5">
        <v>18010</v>
      </c>
      <c r="RS133" s="5">
        <v>17271</v>
      </c>
      <c r="RT133" s="5">
        <v>18444</v>
      </c>
      <c r="RU133" s="5">
        <v>14564</v>
      </c>
      <c r="RV133" s="5">
        <v>14812</v>
      </c>
      <c r="RW133" s="5">
        <v>15010</v>
      </c>
      <c r="RX133" s="5">
        <v>15203</v>
      </c>
      <c r="RY133" s="5">
        <v>15191</v>
      </c>
      <c r="RZ133" s="5">
        <v>14545</v>
      </c>
      <c r="SA133" s="5">
        <v>14057</v>
      </c>
      <c r="SB133" s="5">
        <v>12501</v>
      </c>
      <c r="SC133" s="5">
        <v>12921</v>
      </c>
      <c r="SD133" s="5">
        <v>13590</v>
      </c>
      <c r="SE133" s="5">
        <v>13465</v>
      </c>
      <c r="SF133" s="5">
        <v>12671</v>
      </c>
      <c r="SG133" s="5">
        <v>13923</v>
      </c>
      <c r="SH133" s="5">
        <v>13053</v>
      </c>
      <c r="SI133" s="5">
        <v>21278</v>
      </c>
      <c r="SJ133" s="5">
        <v>14601</v>
      </c>
      <c r="SK133" s="5">
        <v>11518</v>
      </c>
      <c r="SL133" s="5">
        <v>9622</v>
      </c>
      <c r="SM133" s="5">
        <v>10073</v>
      </c>
      <c r="SN133" s="5">
        <v>10541</v>
      </c>
      <c r="SO133" s="5">
        <v>10761</v>
      </c>
      <c r="SP133" s="5">
        <v>10058</v>
      </c>
      <c r="SQ133" s="5">
        <v>9356</v>
      </c>
      <c r="SR133" s="5">
        <v>8423</v>
      </c>
      <c r="SS133" s="5">
        <v>8055</v>
      </c>
      <c r="ST133" s="5">
        <v>7650</v>
      </c>
      <c r="SU133" s="5">
        <v>42617</v>
      </c>
      <c r="SV133" s="5">
        <v>34766</v>
      </c>
      <c r="SW133" s="5">
        <v>34674</v>
      </c>
      <c r="SX133" s="5">
        <v>32295</v>
      </c>
      <c r="SY133" s="5">
        <v>35243</v>
      </c>
      <c r="SZ133" s="5">
        <v>32499</v>
      </c>
      <c r="TA133" s="5">
        <v>27905</v>
      </c>
      <c r="TB133" s="5">
        <v>20594</v>
      </c>
      <c r="TC133" s="5">
        <v>18924</v>
      </c>
      <c r="TD133" s="5">
        <v>22958</v>
      </c>
      <c r="TE133" s="5">
        <v>18905</v>
      </c>
      <c r="TF133" s="5">
        <v>11673</v>
      </c>
      <c r="TG133" s="5">
        <v>9809</v>
      </c>
      <c r="TH133" s="5">
        <v>8205</v>
      </c>
      <c r="TI133" s="5">
        <v>7501</v>
      </c>
      <c r="TJ133" s="5">
        <v>7264</v>
      </c>
      <c r="TK133" s="5">
        <v>8099</v>
      </c>
      <c r="TL133" s="5">
        <v>6377</v>
      </c>
      <c r="TM133" s="5">
        <v>7627</v>
      </c>
      <c r="TN133" s="5">
        <v>5291</v>
      </c>
      <c r="TO133" s="5">
        <v>5712</v>
      </c>
      <c r="TP133" s="5">
        <v>6550</v>
      </c>
      <c r="TQ133" s="5">
        <v>6129</v>
      </c>
      <c r="TR133" s="5">
        <v>1114</v>
      </c>
      <c r="TS133" s="5">
        <v>1133</v>
      </c>
      <c r="TT133" s="5">
        <v>1253</v>
      </c>
      <c r="TU133" s="5">
        <v>1351</v>
      </c>
      <c r="TV133" s="5">
        <v>1304</v>
      </c>
      <c r="TW133" s="5">
        <v>1247</v>
      </c>
      <c r="TX133" s="5">
        <v>1279</v>
      </c>
      <c r="TY133" s="5">
        <v>1203</v>
      </c>
      <c r="TZ133" s="5">
        <v>1254</v>
      </c>
      <c r="UA133" s="5">
        <v>12</v>
      </c>
      <c r="UB133" s="5">
        <v>7</v>
      </c>
      <c r="UC133" s="5">
        <v>15</v>
      </c>
      <c r="UD133" s="5">
        <v>19</v>
      </c>
      <c r="UE133" s="5">
        <v>26</v>
      </c>
      <c r="UF133" s="5">
        <v>13</v>
      </c>
      <c r="UG133" s="5">
        <v>9</v>
      </c>
      <c r="UH133" s="5">
        <v>19</v>
      </c>
      <c r="UI133" s="5">
        <v>58</v>
      </c>
      <c r="UJ133" s="5">
        <v>112</v>
      </c>
      <c r="UK133" s="5">
        <v>50</v>
      </c>
      <c r="UL133" s="5">
        <v>23</v>
      </c>
      <c r="UM133" s="5">
        <v>22</v>
      </c>
      <c r="UN133" s="5">
        <v>154</v>
      </c>
      <c r="UO133" s="5">
        <v>30</v>
      </c>
      <c r="UP133" s="5">
        <v>25</v>
      </c>
      <c r="UQ133" s="5">
        <v>24</v>
      </c>
      <c r="UR133" s="5">
        <v>36</v>
      </c>
      <c r="US133" s="5">
        <v>24</v>
      </c>
      <c r="UT133" s="5">
        <v>8</v>
      </c>
      <c r="UU133" s="5">
        <v>12</v>
      </c>
      <c r="UV133" s="5">
        <v>28</v>
      </c>
      <c r="UW133" s="5">
        <v>90</v>
      </c>
      <c r="UX133" s="5">
        <v>144</v>
      </c>
      <c r="UY133" s="5">
        <v>281</v>
      </c>
      <c r="UZ133" s="5">
        <v>360</v>
      </c>
      <c r="VA133" s="5">
        <v>275</v>
      </c>
      <c r="VB133" s="5">
        <v>311</v>
      </c>
      <c r="VC133" s="5">
        <v>261</v>
      </c>
      <c r="VD133" s="5">
        <v>363</v>
      </c>
      <c r="VE133" s="5">
        <v>339</v>
      </c>
      <c r="VF133" s="5">
        <v>283</v>
      </c>
      <c r="VG133" s="5">
        <v>60924</v>
      </c>
      <c r="VH133" s="5">
        <v>65415</v>
      </c>
      <c r="VI133" s="5">
        <v>62147</v>
      </c>
      <c r="VJ133" s="5">
        <v>64733</v>
      </c>
      <c r="VK133" s="5">
        <v>76984</v>
      </c>
      <c r="VL133" s="5">
        <v>78324</v>
      </c>
      <c r="VM133" s="5">
        <v>76535</v>
      </c>
      <c r="VN133" s="5">
        <v>83586</v>
      </c>
      <c r="VO133" s="5">
        <v>79368</v>
      </c>
      <c r="VP133" s="5">
        <v>78978</v>
      </c>
      <c r="VQ133" s="5">
        <v>63276</v>
      </c>
      <c r="VR133" s="5">
        <v>49941</v>
      </c>
      <c r="VS133" s="5">
        <v>44156</v>
      </c>
      <c r="VT133" s="5">
        <v>41109</v>
      </c>
      <c r="VU133" s="5">
        <v>34395</v>
      </c>
      <c r="VV133" s="5">
        <v>40599</v>
      </c>
      <c r="VW133" s="5">
        <v>43227</v>
      </c>
      <c r="VX133" s="5">
        <v>30184</v>
      </c>
      <c r="VY133" s="5">
        <v>29740</v>
      </c>
      <c r="VZ133" s="5">
        <v>28550</v>
      </c>
      <c r="WA133" s="5">
        <v>48644</v>
      </c>
      <c r="WB133" s="5">
        <v>38093</v>
      </c>
      <c r="WC133" s="5">
        <v>41325</v>
      </c>
      <c r="WD133" s="5">
        <v>44065</v>
      </c>
      <c r="WE133" s="5">
        <v>41378</v>
      </c>
      <c r="WF133" s="5">
        <v>48958</v>
      </c>
      <c r="WG133" s="5">
        <v>50235</v>
      </c>
      <c r="WH133" s="5">
        <v>45610</v>
      </c>
      <c r="WI133" s="5">
        <v>41793</v>
      </c>
      <c r="WJ133" s="5">
        <v>35784</v>
      </c>
      <c r="WK133" s="5">
        <v>27231</v>
      </c>
      <c r="WL133" s="5">
        <v>25536</v>
      </c>
      <c r="WM133" s="5">
        <v>1151</v>
      </c>
      <c r="WN133" s="5">
        <v>660</v>
      </c>
      <c r="WO133" s="5">
        <v>1120</v>
      </c>
      <c r="WP133" s="5">
        <v>1152</v>
      </c>
      <c r="WQ133" s="5">
        <v>754</v>
      </c>
      <c r="WR133" s="5">
        <v>803</v>
      </c>
      <c r="WS133" s="5">
        <v>787</v>
      </c>
      <c r="WT133" s="5">
        <v>0</v>
      </c>
      <c r="WU133" s="5">
        <v>0</v>
      </c>
      <c r="WV133" s="5">
        <v>0</v>
      </c>
      <c r="WW133" s="5">
        <v>0</v>
      </c>
      <c r="WX133" s="5">
        <v>260</v>
      </c>
      <c r="WY133" s="5">
        <v>246</v>
      </c>
      <c r="WZ133" s="5">
        <v>217</v>
      </c>
      <c r="XA133" s="5">
        <v>278</v>
      </c>
      <c r="XB133" s="5">
        <v>301</v>
      </c>
      <c r="XC133" s="5">
        <v>293</v>
      </c>
      <c r="XD133" s="5">
        <v>192</v>
      </c>
      <c r="XE133" s="5">
        <v>97</v>
      </c>
      <c r="XF133" s="5">
        <v>85</v>
      </c>
      <c r="XG133" s="5">
        <v>251</v>
      </c>
      <c r="XH133" s="5">
        <v>144</v>
      </c>
      <c r="XI133" s="5">
        <v>140</v>
      </c>
      <c r="XJ133" s="5">
        <v>122</v>
      </c>
      <c r="XK133" s="5">
        <v>527</v>
      </c>
      <c r="XL133" s="5">
        <v>164</v>
      </c>
      <c r="XM133" s="5">
        <v>191</v>
      </c>
      <c r="XN133" s="5">
        <v>178</v>
      </c>
      <c r="XO133" s="5">
        <v>119</v>
      </c>
      <c r="XP133" s="5">
        <v>216</v>
      </c>
      <c r="XQ133" s="5">
        <v>193</v>
      </c>
      <c r="XR133" s="5">
        <v>-113</v>
      </c>
      <c r="XS133" s="2">
        <v>14154</v>
      </c>
      <c r="XT133" s="3" t="s">
        <v>222</v>
      </c>
      <c r="XU133" s="3" t="s">
        <v>221</v>
      </c>
      <c r="XV133" s="3" t="s">
        <v>221</v>
      </c>
      <c r="XW133" s="3" t="s">
        <v>221</v>
      </c>
      <c r="XX133" s="3" t="s">
        <v>222</v>
      </c>
      <c r="XY133" s="3" t="s">
        <v>222</v>
      </c>
      <c r="XZ133" s="3" t="s">
        <v>291</v>
      </c>
    </row>
    <row r="134" spans="1:650" x14ac:dyDescent="0.3">
      <c r="A134" s="1" t="s">
        <v>132</v>
      </c>
      <c r="B134" s="2">
        <v>4147257</v>
      </c>
      <c r="C134" s="5">
        <v>21353</v>
      </c>
      <c r="D134" s="5">
        <v>3135</v>
      </c>
      <c r="E134" s="5">
        <v>2698</v>
      </c>
      <c r="F134" s="5">
        <v>299</v>
      </c>
      <c r="G134" s="5">
        <v>2001</v>
      </c>
      <c r="H134" s="5">
        <v>883</v>
      </c>
      <c r="I134" s="5">
        <v>3480</v>
      </c>
      <c r="J134" s="5">
        <v>814</v>
      </c>
      <c r="K134" s="5">
        <v>903</v>
      </c>
      <c r="L134" s="5">
        <v>401</v>
      </c>
      <c r="M134" s="5">
        <v>490</v>
      </c>
      <c r="N134" s="5" t="s">
        <v>220</v>
      </c>
      <c r="O134" s="5" t="s">
        <v>220</v>
      </c>
      <c r="P134" s="5" t="s">
        <v>220</v>
      </c>
      <c r="Q134" s="5" t="s">
        <v>220</v>
      </c>
      <c r="R134" s="5" t="s">
        <v>220</v>
      </c>
      <c r="S134" s="5" t="s">
        <v>220</v>
      </c>
      <c r="T134" s="5" t="s">
        <v>220</v>
      </c>
      <c r="U134" s="5" t="s">
        <v>220</v>
      </c>
      <c r="V134" s="5" t="s">
        <v>220</v>
      </c>
      <c r="W134" s="5" t="s">
        <v>220</v>
      </c>
      <c r="X134" s="5" t="s">
        <v>220</v>
      </c>
      <c r="Y134" s="5" t="s">
        <v>220</v>
      </c>
      <c r="Z134" s="5" t="s">
        <v>220</v>
      </c>
      <c r="AA134" s="5" t="s">
        <v>220</v>
      </c>
      <c r="AB134" s="5" t="s">
        <v>220</v>
      </c>
      <c r="AC134" s="5" t="s">
        <v>220</v>
      </c>
      <c r="AD134" s="5" t="s">
        <v>220</v>
      </c>
      <c r="AE134" s="5" t="s">
        <v>220</v>
      </c>
      <c r="AF134" s="5" t="s">
        <v>220</v>
      </c>
      <c r="AG134" s="5" t="s">
        <v>220</v>
      </c>
      <c r="AH134" s="5" t="s">
        <v>220</v>
      </c>
      <c r="AI134" s="5">
        <v>16898</v>
      </c>
      <c r="AJ134" s="5">
        <v>9697</v>
      </c>
      <c r="AK134" s="5">
        <v>7872</v>
      </c>
      <c r="AL134" s="5">
        <v>18075</v>
      </c>
      <c r="AM134" s="5">
        <v>216039</v>
      </c>
      <c r="AN134" s="5">
        <v>13795</v>
      </c>
      <c r="AO134" s="5">
        <v>11586</v>
      </c>
      <c r="AP134" s="5">
        <v>9252</v>
      </c>
      <c r="AQ134" s="5">
        <v>14594</v>
      </c>
      <c r="AR134" s="5">
        <v>1831</v>
      </c>
      <c r="AS134" s="5">
        <v>86616</v>
      </c>
      <c r="AT134" s="5" t="s">
        <v>220</v>
      </c>
      <c r="AU134" s="5" t="s">
        <v>220</v>
      </c>
      <c r="AV134" s="5" t="s">
        <v>220</v>
      </c>
      <c r="AW134" s="5" t="s">
        <v>220</v>
      </c>
      <c r="AX134" s="5" t="s">
        <v>220</v>
      </c>
      <c r="AY134" s="5" t="s">
        <v>220</v>
      </c>
      <c r="AZ134" s="5" t="s">
        <v>220</v>
      </c>
      <c r="BA134" s="5" t="s">
        <v>220</v>
      </c>
      <c r="BB134" s="5" t="s">
        <v>220</v>
      </c>
      <c r="BC134" s="5" t="s">
        <v>220</v>
      </c>
      <c r="BD134" s="5" t="s">
        <v>220</v>
      </c>
      <c r="BE134" s="5" t="s">
        <v>220</v>
      </c>
      <c r="BF134" s="5" t="s">
        <v>220</v>
      </c>
      <c r="BG134" s="5" t="s">
        <v>220</v>
      </c>
      <c r="BH134" s="5" t="s">
        <v>220</v>
      </c>
      <c r="BI134" s="5" t="s">
        <v>220</v>
      </c>
      <c r="BJ134" s="5" t="s">
        <v>220</v>
      </c>
      <c r="BK134" s="5" t="s">
        <v>220</v>
      </c>
      <c r="BL134" s="5" t="s">
        <v>220</v>
      </c>
      <c r="BM134" s="5" t="s">
        <v>220</v>
      </c>
      <c r="BN134" s="5" t="s">
        <v>220</v>
      </c>
      <c r="BO134" s="5">
        <v>135282</v>
      </c>
      <c r="BP134" s="5">
        <v>12992</v>
      </c>
      <c r="BQ134" s="5">
        <v>91651</v>
      </c>
      <c r="BR134" s="5">
        <v>19206</v>
      </c>
      <c r="BS134" s="5">
        <v>70054</v>
      </c>
      <c r="BT134" s="5">
        <v>54661</v>
      </c>
      <c r="BU134" s="5">
        <v>9559</v>
      </c>
      <c r="BV134" s="5">
        <v>32785</v>
      </c>
      <c r="BW134" s="5">
        <v>11389</v>
      </c>
      <c r="BX134" s="5">
        <v>3707</v>
      </c>
      <c r="BY134" s="5">
        <v>11324</v>
      </c>
      <c r="BZ134" s="5" t="s">
        <v>220</v>
      </c>
      <c r="CA134" s="5" t="s">
        <v>220</v>
      </c>
      <c r="CB134" s="5" t="s">
        <v>220</v>
      </c>
      <c r="CC134" s="5" t="s">
        <v>220</v>
      </c>
      <c r="CD134" s="5" t="s">
        <v>220</v>
      </c>
      <c r="CE134" s="5" t="s">
        <v>220</v>
      </c>
      <c r="CF134" s="5" t="s">
        <v>220</v>
      </c>
      <c r="CG134" s="5" t="s">
        <v>220</v>
      </c>
      <c r="CH134" s="5" t="s">
        <v>220</v>
      </c>
      <c r="CI134" s="5" t="s">
        <v>220</v>
      </c>
      <c r="CJ134" s="5" t="s">
        <v>220</v>
      </c>
      <c r="CK134" s="5" t="s">
        <v>220</v>
      </c>
      <c r="CL134" s="5" t="s">
        <v>220</v>
      </c>
      <c r="CM134" s="5" t="s">
        <v>220</v>
      </c>
      <c r="CN134" s="5" t="s">
        <v>220</v>
      </c>
      <c r="CO134" s="5" t="s">
        <v>220</v>
      </c>
      <c r="CP134" s="5" t="s">
        <v>220</v>
      </c>
      <c r="CQ134" s="5" t="s">
        <v>220</v>
      </c>
      <c r="CR134" s="5" t="s">
        <v>220</v>
      </c>
      <c r="CS134" s="5" t="s">
        <v>220</v>
      </c>
      <c r="CT134" s="5" t="s">
        <v>220</v>
      </c>
      <c r="CU134" s="5">
        <v>27826</v>
      </c>
      <c r="CV134" s="5">
        <v>24285</v>
      </c>
      <c r="CW134" s="5">
        <v>19433</v>
      </c>
      <c r="CX134" s="5">
        <v>17137</v>
      </c>
      <c r="CY134" s="5">
        <v>16797</v>
      </c>
      <c r="CZ134" s="5">
        <v>20041</v>
      </c>
      <c r="DA134" s="5">
        <v>18910</v>
      </c>
      <c r="DB134" s="5">
        <v>17789</v>
      </c>
      <c r="DC134" s="5">
        <v>20642</v>
      </c>
      <c r="DD134" s="5">
        <v>16934</v>
      </c>
      <c r="DE134" s="5">
        <v>15864</v>
      </c>
      <c r="DF134" s="5" t="s">
        <v>220</v>
      </c>
      <c r="DG134" s="5" t="s">
        <v>220</v>
      </c>
      <c r="DH134" s="5" t="s">
        <v>220</v>
      </c>
      <c r="DI134" s="5" t="s">
        <v>220</v>
      </c>
      <c r="DJ134" s="5" t="s">
        <v>220</v>
      </c>
      <c r="DK134" s="5" t="s">
        <v>220</v>
      </c>
      <c r="DL134" s="5" t="s">
        <v>220</v>
      </c>
      <c r="DM134" s="5" t="s">
        <v>220</v>
      </c>
      <c r="DN134" s="5" t="s">
        <v>220</v>
      </c>
      <c r="DO134" s="5" t="s">
        <v>220</v>
      </c>
      <c r="DP134" s="5" t="s">
        <v>220</v>
      </c>
      <c r="DQ134" s="5" t="s">
        <v>220</v>
      </c>
      <c r="DR134" s="5" t="s">
        <v>220</v>
      </c>
      <c r="DS134" s="5" t="s">
        <v>220</v>
      </c>
      <c r="DT134" s="5" t="s">
        <v>220</v>
      </c>
      <c r="DU134" s="5" t="s">
        <v>220</v>
      </c>
      <c r="DV134" s="5" t="s">
        <v>220</v>
      </c>
      <c r="DW134" s="5" t="s">
        <v>220</v>
      </c>
      <c r="DX134" s="5" t="s">
        <v>220</v>
      </c>
      <c r="DY134" s="5" t="s">
        <v>220</v>
      </c>
      <c r="DZ134" s="5" t="s">
        <v>220</v>
      </c>
      <c r="EA134" s="5">
        <v>6688</v>
      </c>
      <c r="EB134" s="5">
        <v>7677</v>
      </c>
      <c r="EC134" s="5">
        <v>8468</v>
      </c>
      <c r="ED134" s="5">
        <v>2333</v>
      </c>
      <c r="EE134" s="5">
        <v>4634</v>
      </c>
      <c r="EF134" s="5">
        <v>5704</v>
      </c>
      <c r="EG134" s="5">
        <v>6613</v>
      </c>
      <c r="EH134" s="5">
        <v>3931</v>
      </c>
      <c r="EI134" s="5">
        <v>6545</v>
      </c>
      <c r="EJ134" s="5">
        <v>5267</v>
      </c>
      <c r="EK134" s="5">
        <v>3560</v>
      </c>
      <c r="EL134" s="5" t="s">
        <v>220</v>
      </c>
      <c r="EM134" s="5" t="s">
        <v>220</v>
      </c>
      <c r="EN134" s="5" t="s">
        <v>220</v>
      </c>
      <c r="EO134" s="5" t="s">
        <v>220</v>
      </c>
      <c r="EP134" s="5" t="s">
        <v>220</v>
      </c>
      <c r="EQ134" s="5" t="s">
        <v>220</v>
      </c>
      <c r="ER134" s="5" t="s">
        <v>220</v>
      </c>
      <c r="ES134" s="5" t="s">
        <v>220</v>
      </c>
      <c r="ET134" s="5" t="s">
        <v>220</v>
      </c>
      <c r="EU134" s="5" t="s">
        <v>220</v>
      </c>
      <c r="EV134" s="5" t="s">
        <v>220</v>
      </c>
      <c r="EW134" s="5" t="s">
        <v>220</v>
      </c>
      <c r="EX134" s="5" t="s">
        <v>220</v>
      </c>
      <c r="EY134" s="5" t="s">
        <v>220</v>
      </c>
      <c r="EZ134" s="5" t="s">
        <v>220</v>
      </c>
      <c r="FA134" s="5" t="s">
        <v>220</v>
      </c>
      <c r="FB134" s="5" t="s">
        <v>220</v>
      </c>
      <c r="FC134" s="5" t="s">
        <v>220</v>
      </c>
      <c r="FD134" s="5" t="s">
        <v>220</v>
      </c>
      <c r="FE134" s="5" t="s">
        <v>220</v>
      </c>
      <c r="FF134" s="5" t="s">
        <v>220</v>
      </c>
      <c r="FG134" s="5">
        <v>0</v>
      </c>
      <c r="FH134" s="5">
        <v>0</v>
      </c>
      <c r="FI134" s="5">
        <v>0</v>
      </c>
      <c r="FJ134" s="5">
        <v>0</v>
      </c>
      <c r="FK134" s="5">
        <v>0</v>
      </c>
      <c r="FL134" s="5">
        <v>0</v>
      </c>
      <c r="FM134" s="5">
        <v>0</v>
      </c>
      <c r="FN134" s="5">
        <v>0</v>
      </c>
      <c r="FO134" s="5">
        <v>0</v>
      </c>
      <c r="FP134" s="5">
        <v>0</v>
      </c>
      <c r="FQ134" s="5">
        <v>0</v>
      </c>
      <c r="FR134" s="5" t="s">
        <v>220</v>
      </c>
      <c r="FS134" s="5" t="s">
        <v>220</v>
      </c>
      <c r="FT134" s="5" t="s">
        <v>220</v>
      </c>
      <c r="FU134" s="5" t="s">
        <v>220</v>
      </c>
      <c r="FV134" s="5" t="s">
        <v>220</v>
      </c>
      <c r="FW134" s="5" t="s">
        <v>220</v>
      </c>
      <c r="FX134" s="5" t="s">
        <v>220</v>
      </c>
      <c r="FY134" s="5" t="s">
        <v>220</v>
      </c>
      <c r="FZ134" s="5" t="s">
        <v>220</v>
      </c>
      <c r="GA134" s="5" t="s">
        <v>220</v>
      </c>
      <c r="GB134" s="5" t="s">
        <v>220</v>
      </c>
      <c r="GC134" s="5" t="s">
        <v>220</v>
      </c>
      <c r="GD134" s="5" t="s">
        <v>220</v>
      </c>
      <c r="GE134" s="5" t="s">
        <v>220</v>
      </c>
      <c r="GF134" s="5" t="s">
        <v>220</v>
      </c>
      <c r="GG134" s="5" t="s">
        <v>220</v>
      </c>
      <c r="GH134" s="5" t="s">
        <v>220</v>
      </c>
      <c r="GI134" s="5" t="s">
        <v>220</v>
      </c>
      <c r="GJ134" s="5" t="s">
        <v>220</v>
      </c>
      <c r="GK134" s="5" t="s">
        <v>220</v>
      </c>
      <c r="GL134" s="5" t="s">
        <v>220</v>
      </c>
      <c r="GM134" s="5">
        <v>208048</v>
      </c>
      <c r="GN134" s="5">
        <v>57786</v>
      </c>
      <c r="GO134" s="5">
        <v>130121</v>
      </c>
      <c r="GP134" s="5">
        <v>57049</v>
      </c>
      <c r="GQ134" s="5">
        <v>309525</v>
      </c>
      <c r="GR134" s="5">
        <v>95084</v>
      </c>
      <c r="GS134" s="5">
        <v>50147</v>
      </c>
      <c r="GT134" s="5">
        <v>64571</v>
      </c>
      <c r="GU134" s="5">
        <v>54072</v>
      </c>
      <c r="GV134" s="5">
        <v>28141</v>
      </c>
      <c r="GW134" s="5">
        <v>117854</v>
      </c>
      <c r="GX134" s="5" t="s">
        <v>220</v>
      </c>
      <c r="GY134" s="5" t="s">
        <v>220</v>
      </c>
      <c r="GZ134" s="5" t="s">
        <v>220</v>
      </c>
      <c r="HA134" s="5" t="s">
        <v>220</v>
      </c>
      <c r="HB134" s="5" t="s">
        <v>220</v>
      </c>
      <c r="HC134" s="5" t="s">
        <v>220</v>
      </c>
      <c r="HD134" s="5" t="s">
        <v>220</v>
      </c>
      <c r="HE134" s="5" t="s">
        <v>220</v>
      </c>
      <c r="HF134" s="5" t="s">
        <v>220</v>
      </c>
      <c r="HG134" s="5" t="s">
        <v>220</v>
      </c>
      <c r="HH134" s="5" t="s">
        <v>220</v>
      </c>
      <c r="HI134" s="5" t="s">
        <v>220</v>
      </c>
      <c r="HJ134" s="5" t="s">
        <v>220</v>
      </c>
      <c r="HK134" s="5" t="s">
        <v>220</v>
      </c>
      <c r="HL134" s="5" t="s">
        <v>220</v>
      </c>
      <c r="HM134" s="5" t="s">
        <v>220</v>
      </c>
      <c r="HN134" s="5" t="s">
        <v>220</v>
      </c>
      <c r="HO134" s="5" t="s">
        <v>220</v>
      </c>
      <c r="HP134" s="5" t="s">
        <v>220</v>
      </c>
      <c r="HQ134" s="5" t="s">
        <v>220</v>
      </c>
      <c r="HR134" s="5" t="s">
        <v>220</v>
      </c>
      <c r="HS134" s="5">
        <v>150793</v>
      </c>
      <c r="HT134" s="5">
        <v>156583</v>
      </c>
      <c r="HU134" s="5">
        <v>144278</v>
      </c>
      <c r="HV134" s="5">
        <v>137279</v>
      </c>
      <c r="HW134" s="5">
        <v>138065</v>
      </c>
      <c r="HX134" s="5">
        <v>151060</v>
      </c>
      <c r="HY134" s="5">
        <v>140804</v>
      </c>
      <c r="HZ134" s="5">
        <v>132934</v>
      </c>
      <c r="IA134" s="5">
        <v>130281</v>
      </c>
      <c r="IB134" s="5">
        <v>134556</v>
      </c>
      <c r="IC134" s="5">
        <v>127501</v>
      </c>
      <c r="ID134" s="5" t="s">
        <v>220</v>
      </c>
      <c r="IE134" s="5" t="s">
        <v>220</v>
      </c>
      <c r="IF134" s="5" t="s">
        <v>220</v>
      </c>
      <c r="IG134" s="5" t="s">
        <v>220</v>
      </c>
      <c r="IH134" s="5" t="s">
        <v>220</v>
      </c>
      <c r="II134" s="5" t="s">
        <v>220</v>
      </c>
      <c r="IJ134" s="5" t="s">
        <v>220</v>
      </c>
      <c r="IK134" s="5" t="s">
        <v>220</v>
      </c>
      <c r="IL134" s="5" t="s">
        <v>220</v>
      </c>
      <c r="IM134" s="5" t="s">
        <v>220</v>
      </c>
      <c r="IN134" s="5" t="s">
        <v>220</v>
      </c>
      <c r="IO134" s="5" t="s">
        <v>220</v>
      </c>
      <c r="IP134" s="5" t="s">
        <v>220</v>
      </c>
      <c r="IQ134" s="5" t="s">
        <v>220</v>
      </c>
      <c r="IR134" s="5" t="s">
        <v>220</v>
      </c>
      <c r="IS134" s="5" t="s">
        <v>220</v>
      </c>
      <c r="IT134" s="5" t="s">
        <v>220</v>
      </c>
      <c r="IU134" s="5" t="s">
        <v>220</v>
      </c>
      <c r="IV134" s="5" t="s">
        <v>220</v>
      </c>
      <c r="IW134" s="5" t="s">
        <v>220</v>
      </c>
      <c r="IX134" s="5" t="s">
        <v>220</v>
      </c>
      <c r="IY134" s="5">
        <v>15466</v>
      </c>
      <c r="IZ134" s="5">
        <v>15268</v>
      </c>
      <c r="JA134" s="5">
        <v>12361</v>
      </c>
      <c r="JB134" s="5">
        <v>13244</v>
      </c>
      <c r="JC134" s="5">
        <v>14349</v>
      </c>
      <c r="JD134" s="5">
        <v>16270</v>
      </c>
      <c r="JE134" s="5">
        <v>10968</v>
      </c>
      <c r="JF134" s="5">
        <v>11654</v>
      </c>
      <c r="JG134" s="5">
        <v>11725</v>
      </c>
      <c r="JH134" s="5">
        <v>10255</v>
      </c>
      <c r="JI134" s="5">
        <v>12912</v>
      </c>
      <c r="JJ134" s="5" t="s">
        <v>220</v>
      </c>
      <c r="JK134" s="5" t="s">
        <v>220</v>
      </c>
      <c r="JL134" s="5" t="s">
        <v>220</v>
      </c>
      <c r="JM134" s="5" t="s">
        <v>220</v>
      </c>
      <c r="JN134" s="5" t="s">
        <v>220</v>
      </c>
      <c r="JO134" s="5" t="s">
        <v>220</v>
      </c>
      <c r="JP134" s="5" t="s">
        <v>220</v>
      </c>
      <c r="JQ134" s="5" t="s">
        <v>220</v>
      </c>
      <c r="JR134" s="5" t="s">
        <v>220</v>
      </c>
      <c r="JS134" s="5" t="s">
        <v>220</v>
      </c>
      <c r="JT134" s="5" t="s">
        <v>220</v>
      </c>
      <c r="JU134" s="5" t="s">
        <v>220</v>
      </c>
      <c r="JV134" s="5" t="s">
        <v>220</v>
      </c>
      <c r="JW134" s="5" t="s">
        <v>220</v>
      </c>
      <c r="JX134" s="5" t="s">
        <v>220</v>
      </c>
      <c r="JY134" s="5" t="s">
        <v>220</v>
      </c>
      <c r="JZ134" s="5" t="s">
        <v>220</v>
      </c>
      <c r="KA134" s="5" t="s">
        <v>220</v>
      </c>
      <c r="KB134" s="5" t="s">
        <v>220</v>
      </c>
      <c r="KC134" s="5" t="s">
        <v>220</v>
      </c>
      <c r="KD134" s="5" t="s">
        <v>220</v>
      </c>
      <c r="KE134" s="5">
        <v>26974</v>
      </c>
      <c r="KF134" s="5">
        <v>25053</v>
      </c>
      <c r="KG134" s="5">
        <v>26890</v>
      </c>
      <c r="KH134" s="5">
        <v>28550</v>
      </c>
      <c r="KI134" s="5">
        <v>23299</v>
      </c>
      <c r="KJ134" s="5">
        <v>19009</v>
      </c>
      <c r="KK134" s="5">
        <v>15324</v>
      </c>
      <c r="KL134" s="5">
        <v>11462</v>
      </c>
      <c r="KM134" s="5">
        <v>7666</v>
      </c>
      <c r="KN134" s="5">
        <v>6083</v>
      </c>
      <c r="KO134" s="5">
        <v>5343</v>
      </c>
      <c r="KP134" s="5" t="s">
        <v>220</v>
      </c>
      <c r="KQ134" s="5" t="s">
        <v>220</v>
      </c>
      <c r="KR134" s="5" t="s">
        <v>220</v>
      </c>
      <c r="KS134" s="5" t="s">
        <v>220</v>
      </c>
      <c r="KT134" s="5" t="s">
        <v>220</v>
      </c>
      <c r="KU134" s="5" t="s">
        <v>220</v>
      </c>
      <c r="KV134" s="5" t="s">
        <v>220</v>
      </c>
      <c r="KW134" s="5" t="s">
        <v>220</v>
      </c>
      <c r="KX134" s="5" t="s">
        <v>220</v>
      </c>
      <c r="KY134" s="5" t="s">
        <v>220</v>
      </c>
      <c r="KZ134" s="5" t="s">
        <v>220</v>
      </c>
      <c r="LA134" s="5" t="s">
        <v>220</v>
      </c>
      <c r="LB134" s="5" t="s">
        <v>220</v>
      </c>
      <c r="LC134" s="5" t="s">
        <v>220</v>
      </c>
      <c r="LD134" s="5" t="s">
        <v>220</v>
      </c>
      <c r="LE134" s="5" t="s">
        <v>220</v>
      </c>
      <c r="LF134" s="5" t="s">
        <v>220</v>
      </c>
      <c r="LG134" s="5" t="s">
        <v>220</v>
      </c>
      <c r="LH134" s="5" t="s">
        <v>220</v>
      </c>
      <c r="LI134" s="5" t="s">
        <v>220</v>
      </c>
      <c r="LJ134" s="5" t="s">
        <v>220</v>
      </c>
      <c r="LK134" s="5">
        <v>3404</v>
      </c>
      <c r="LL134" s="5">
        <v>4356</v>
      </c>
      <c r="LM134" s="5">
        <v>4240</v>
      </c>
      <c r="LN134" s="5">
        <v>4031</v>
      </c>
      <c r="LO134" s="5">
        <v>3782</v>
      </c>
      <c r="LP134" s="5">
        <v>4808</v>
      </c>
      <c r="LQ134" s="5">
        <v>3962</v>
      </c>
      <c r="LR134" s="5">
        <v>3941</v>
      </c>
      <c r="LS134" s="5">
        <v>4012</v>
      </c>
      <c r="LT134" s="5">
        <v>4026</v>
      </c>
      <c r="LU134" s="5">
        <v>3629</v>
      </c>
      <c r="LV134" s="5" t="s">
        <v>220</v>
      </c>
      <c r="LW134" s="5" t="s">
        <v>220</v>
      </c>
      <c r="LX134" s="5" t="s">
        <v>220</v>
      </c>
      <c r="LY134" s="5" t="s">
        <v>220</v>
      </c>
      <c r="LZ134" s="5" t="s">
        <v>220</v>
      </c>
      <c r="MA134" s="5" t="s">
        <v>220</v>
      </c>
      <c r="MB134" s="5" t="s">
        <v>220</v>
      </c>
      <c r="MC134" s="5" t="s">
        <v>220</v>
      </c>
      <c r="MD134" s="5" t="s">
        <v>220</v>
      </c>
      <c r="ME134" s="5" t="s">
        <v>220</v>
      </c>
      <c r="MF134" s="5" t="s">
        <v>220</v>
      </c>
      <c r="MG134" s="5" t="s">
        <v>220</v>
      </c>
      <c r="MH134" s="5" t="s">
        <v>220</v>
      </c>
      <c r="MI134" s="5" t="s">
        <v>220</v>
      </c>
      <c r="MJ134" s="5" t="s">
        <v>220</v>
      </c>
      <c r="MK134" s="5" t="s">
        <v>220</v>
      </c>
      <c r="ML134" s="5" t="s">
        <v>220</v>
      </c>
      <c r="MM134" s="5" t="s">
        <v>220</v>
      </c>
      <c r="MN134" s="5" t="s">
        <v>220</v>
      </c>
      <c r="MO134" s="5" t="s">
        <v>220</v>
      </c>
      <c r="MP134" s="5" t="s">
        <v>220</v>
      </c>
      <c r="MQ134" s="5">
        <v>726</v>
      </c>
      <c r="MR134" s="5">
        <v>819</v>
      </c>
      <c r="MS134" s="5">
        <v>793</v>
      </c>
      <c r="MT134" s="5">
        <v>814</v>
      </c>
      <c r="MU134" s="5">
        <v>759</v>
      </c>
      <c r="MV134" s="5">
        <v>1202</v>
      </c>
      <c r="MW134" s="5">
        <v>1404</v>
      </c>
      <c r="MX134" s="5">
        <v>1551</v>
      </c>
      <c r="MY134" s="5">
        <v>1404</v>
      </c>
      <c r="MZ134" s="5">
        <v>1429</v>
      </c>
      <c r="NA134" s="5">
        <v>1429</v>
      </c>
      <c r="NB134" s="5" t="s">
        <v>220</v>
      </c>
      <c r="NC134" s="5" t="s">
        <v>220</v>
      </c>
      <c r="ND134" s="5" t="s">
        <v>220</v>
      </c>
      <c r="NE134" s="5" t="s">
        <v>220</v>
      </c>
      <c r="NF134" s="5" t="s">
        <v>220</v>
      </c>
      <c r="NG134" s="5" t="s">
        <v>220</v>
      </c>
      <c r="NH134" s="5" t="s">
        <v>220</v>
      </c>
      <c r="NI134" s="5" t="s">
        <v>220</v>
      </c>
      <c r="NJ134" s="5" t="s">
        <v>220</v>
      </c>
      <c r="NK134" s="5" t="s">
        <v>220</v>
      </c>
      <c r="NL134" s="5" t="s">
        <v>220</v>
      </c>
      <c r="NM134" s="5" t="s">
        <v>220</v>
      </c>
      <c r="NN134" s="5" t="s">
        <v>220</v>
      </c>
      <c r="NO134" s="5" t="s">
        <v>220</v>
      </c>
      <c r="NP134" s="5" t="s">
        <v>220</v>
      </c>
      <c r="NQ134" s="5" t="s">
        <v>220</v>
      </c>
      <c r="NR134" s="5" t="s">
        <v>220</v>
      </c>
      <c r="NS134" s="5" t="s">
        <v>220</v>
      </c>
      <c r="NT134" s="5" t="s">
        <v>220</v>
      </c>
      <c r="NU134" s="5" t="s">
        <v>220</v>
      </c>
      <c r="NV134" s="5" t="s">
        <v>220</v>
      </c>
      <c r="NW134" s="5">
        <v>240</v>
      </c>
      <c r="NX134" s="5">
        <v>280</v>
      </c>
      <c r="NY134" s="5">
        <v>213</v>
      </c>
      <c r="NZ134" s="5">
        <v>217</v>
      </c>
      <c r="OA134" s="5">
        <v>266</v>
      </c>
      <c r="OB134" s="5">
        <v>281</v>
      </c>
      <c r="OC134" s="5">
        <v>355</v>
      </c>
      <c r="OD134" s="5">
        <v>317</v>
      </c>
      <c r="OE134" s="5">
        <v>332</v>
      </c>
      <c r="OF134" s="5">
        <v>301</v>
      </c>
      <c r="OG134" s="5">
        <v>285</v>
      </c>
      <c r="OH134" s="5" t="s">
        <v>220</v>
      </c>
      <c r="OI134" s="5" t="s">
        <v>220</v>
      </c>
      <c r="OJ134" s="5" t="s">
        <v>220</v>
      </c>
      <c r="OK134" s="5" t="s">
        <v>220</v>
      </c>
      <c r="OL134" s="5" t="s">
        <v>220</v>
      </c>
      <c r="OM134" s="5" t="s">
        <v>220</v>
      </c>
      <c r="ON134" s="5" t="s">
        <v>220</v>
      </c>
      <c r="OO134" s="5" t="s">
        <v>220</v>
      </c>
      <c r="OP134" s="5" t="s">
        <v>220</v>
      </c>
      <c r="OQ134" s="5" t="s">
        <v>220</v>
      </c>
      <c r="OR134" s="5" t="s">
        <v>220</v>
      </c>
      <c r="OS134" s="5" t="s">
        <v>220</v>
      </c>
      <c r="OT134" s="5" t="s">
        <v>220</v>
      </c>
      <c r="OU134" s="5" t="s">
        <v>220</v>
      </c>
      <c r="OV134" s="5" t="s">
        <v>220</v>
      </c>
      <c r="OW134" s="5" t="s">
        <v>220</v>
      </c>
      <c r="OX134" s="5" t="s">
        <v>220</v>
      </c>
      <c r="OY134" s="5" t="s">
        <v>220</v>
      </c>
      <c r="OZ134" s="5" t="s">
        <v>220</v>
      </c>
      <c r="PA134" s="5" t="s">
        <v>220</v>
      </c>
      <c r="PB134" s="5" t="s">
        <v>220</v>
      </c>
      <c r="PC134" s="5">
        <v>8523</v>
      </c>
      <c r="PD134" s="5">
        <v>8009</v>
      </c>
      <c r="PE134" s="5">
        <v>8034</v>
      </c>
      <c r="PF134" s="5">
        <v>7997</v>
      </c>
      <c r="PG134" s="5">
        <v>7625</v>
      </c>
      <c r="PH134" s="5">
        <v>7616</v>
      </c>
      <c r="PI134" s="5">
        <v>7148</v>
      </c>
      <c r="PJ134" s="5">
        <v>7297</v>
      </c>
      <c r="PK134" s="5">
        <v>6826</v>
      </c>
      <c r="PL134" s="5">
        <v>7175</v>
      </c>
      <c r="PM134" s="5">
        <v>6497</v>
      </c>
      <c r="PN134" s="5" t="s">
        <v>220</v>
      </c>
      <c r="PO134" s="5" t="s">
        <v>220</v>
      </c>
      <c r="PP134" s="5" t="s">
        <v>220</v>
      </c>
      <c r="PQ134" s="5" t="s">
        <v>220</v>
      </c>
      <c r="PR134" s="5" t="s">
        <v>220</v>
      </c>
      <c r="PS134" s="5" t="s">
        <v>220</v>
      </c>
      <c r="PT134" s="5" t="s">
        <v>220</v>
      </c>
      <c r="PU134" s="5" t="s">
        <v>220</v>
      </c>
      <c r="PV134" s="5" t="s">
        <v>220</v>
      </c>
      <c r="PW134" s="5" t="s">
        <v>220</v>
      </c>
      <c r="PX134" s="5" t="s">
        <v>220</v>
      </c>
      <c r="PY134" s="5" t="s">
        <v>220</v>
      </c>
      <c r="PZ134" s="5" t="s">
        <v>220</v>
      </c>
      <c r="QA134" s="5" t="s">
        <v>220</v>
      </c>
      <c r="QB134" s="5" t="s">
        <v>220</v>
      </c>
      <c r="QC134" s="5" t="s">
        <v>220</v>
      </c>
      <c r="QD134" s="5" t="s">
        <v>220</v>
      </c>
      <c r="QE134" s="5" t="s">
        <v>220</v>
      </c>
      <c r="QF134" s="5" t="s">
        <v>220</v>
      </c>
      <c r="QG134" s="5" t="s">
        <v>220</v>
      </c>
      <c r="QH134" s="5" t="s">
        <v>220</v>
      </c>
      <c r="QI134" s="5">
        <v>9807</v>
      </c>
      <c r="QJ134" s="5">
        <v>10259</v>
      </c>
      <c r="QK134" s="5">
        <v>9728</v>
      </c>
      <c r="QL134" s="5">
        <v>8794</v>
      </c>
      <c r="QM134" s="5">
        <v>7889</v>
      </c>
      <c r="QN134" s="5">
        <v>8895</v>
      </c>
      <c r="QO134" s="5">
        <v>9550</v>
      </c>
      <c r="QP134" s="5">
        <v>8571</v>
      </c>
      <c r="QQ134" s="5">
        <v>8260</v>
      </c>
      <c r="QR134" s="5">
        <v>8513</v>
      </c>
      <c r="QS134" s="5">
        <v>7837</v>
      </c>
      <c r="QT134" s="5" t="s">
        <v>220</v>
      </c>
      <c r="QU134" s="5" t="s">
        <v>220</v>
      </c>
      <c r="QV134" s="5" t="s">
        <v>220</v>
      </c>
      <c r="QW134" s="5" t="s">
        <v>220</v>
      </c>
      <c r="QX134" s="5" t="s">
        <v>220</v>
      </c>
      <c r="QY134" s="5" t="s">
        <v>220</v>
      </c>
      <c r="QZ134" s="5" t="s">
        <v>220</v>
      </c>
      <c r="RA134" s="5" t="s">
        <v>220</v>
      </c>
      <c r="RB134" s="5" t="s">
        <v>220</v>
      </c>
      <c r="RC134" s="5" t="s">
        <v>220</v>
      </c>
      <c r="RD134" s="5" t="s">
        <v>220</v>
      </c>
      <c r="RE134" s="5" t="s">
        <v>220</v>
      </c>
      <c r="RF134" s="5" t="s">
        <v>220</v>
      </c>
      <c r="RG134" s="5" t="s">
        <v>220</v>
      </c>
      <c r="RH134" s="5" t="s">
        <v>220</v>
      </c>
      <c r="RI134" s="5" t="s">
        <v>220</v>
      </c>
      <c r="RJ134" s="5" t="s">
        <v>220</v>
      </c>
      <c r="RK134" s="5" t="s">
        <v>220</v>
      </c>
      <c r="RL134" s="5" t="s">
        <v>220</v>
      </c>
      <c r="RM134" s="5" t="s">
        <v>220</v>
      </c>
      <c r="RN134" s="5" t="s">
        <v>220</v>
      </c>
      <c r="RO134" s="5">
        <v>13387</v>
      </c>
      <c r="RP134" s="5">
        <v>13135</v>
      </c>
      <c r="RQ134" s="5">
        <v>12912</v>
      </c>
      <c r="RR134" s="5">
        <v>12476</v>
      </c>
      <c r="RS134" s="5">
        <v>12791</v>
      </c>
      <c r="RT134" s="5">
        <v>13358</v>
      </c>
      <c r="RU134" s="5">
        <v>13422</v>
      </c>
      <c r="RV134" s="5">
        <v>12502</v>
      </c>
      <c r="RW134" s="5">
        <v>11743</v>
      </c>
      <c r="RX134" s="5">
        <v>11745</v>
      </c>
      <c r="RY134" s="5">
        <v>11150</v>
      </c>
      <c r="RZ134" s="5" t="s">
        <v>220</v>
      </c>
      <c r="SA134" s="5" t="s">
        <v>220</v>
      </c>
      <c r="SB134" s="5" t="s">
        <v>220</v>
      </c>
      <c r="SC134" s="5" t="s">
        <v>220</v>
      </c>
      <c r="SD134" s="5" t="s">
        <v>220</v>
      </c>
      <c r="SE134" s="5" t="s">
        <v>220</v>
      </c>
      <c r="SF134" s="5" t="s">
        <v>220</v>
      </c>
      <c r="SG134" s="5" t="s">
        <v>220</v>
      </c>
      <c r="SH134" s="5" t="s">
        <v>220</v>
      </c>
      <c r="SI134" s="5" t="s">
        <v>220</v>
      </c>
      <c r="SJ134" s="5" t="s">
        <v>220</v>
      </c>
      <c r="SK134" s="5" t="s">
        <v>220</v>
      </c>
      <c r="SL134" s="5" t="s">
        <v>220</v>
      </c>
      <c r="SM134" s="5" t="s">
        <v>220</v>
      </c>
      <c r="SN134" s="5" t="s">
        <v>220</v>
      </c>
      <c r="SO134" s="5" t="s">
        <v>220</v>
      </c>
      <c r="SP134" s="5" t="s">
        <v>220</v>
      </c>
      <c r="SQ134" s="5" t="s">
        <v>220</v>
      </c>
      <c r="SR134" s="5" t="s">
        <v>220</v>
      </c>
      <c r="SS134" s="5" t="s">
        <v>220</v>
      </c>
      <c r="ST134" s="5" t="s">
        <v>220</v>
      </c>
      <c r="SU134" s="5">
        <v>11781</v>
      </c>
      <c r="SV134" s="5">
        <v>11489</v>
      </c>
      <c r="SW134" s="5">
        <v>9358</v>
      </c>
      <c r="SX134" s="5">
        <v>10781</v>
      </c>
      <c r="SY134" s="5">
        <v>8864</v>
      </c>
      <c r="SZ134" s="5">
        <v>8029</v>
      </c>
      <c r="TA134" s="5">
        <v>8132</v>
      </c>
      <c r="TB134" s="5">
        <v>7818</v>
      </c>
      <c r="TC134" s="5">
        <v>8063</v>
      </c>
      <c r="TD134" s="5">
        <v>7062</v>
      </c>
      <c r="TE134" s="5">
        <v>5199</v>
      </c>
      <c r="TF134" s="5" t="s">
        <v>220</v>
      </c>
      <c r="TG134" s="5" t="s">
        <v>220</v>
      </c>
      <c r="TH134" s="5" t="s">
        <v>220</v>
      </c>
      <c r="TI134" s="5" t="s">
        <v>220</v>
      </c>
      <c r="TJ134" s="5" t="s">
        <v>220</v>
      </c>
      <c r="TK134" s="5" t="s">
        <v>220</v>
      </c>
      <c r="TL134" s="5" t="s">
        <v>220</v>
      </c>
      <c r="TM134" s="5" t="s">
        <v>220</v>
      </c>
      <c r="TN134" s="5" t="s">
        <v>220</v>
      </c>
      <c r="TO134" s="5" t="s">
        <v>220</v>
      </c>
      <c r="TP134" s="5" t="s">
        <v>220</v>
      </c>
      <c r="TQ134" s="5" t="s">
        <v>220</v>
      </c>
      <c r="TR134" s="5" t="s">
        <v>220</v>
      </c>
      <c r="TS134" s="5" t="s">
        <v>220</v>
      </c>
      <c r="TT134" s="5" t="s">
        <v>220</v>
      </c>
      <c r="TU134" s="5" t="s">
        <v>220</v>
      </c>
      <c r="TV134" s="5" t="s">
        <v>220</v>
      </c>
      <c r="TW134" s="5" t="s">
        <v>220</v>
      </c>
      <c r="TX134" s="5" t="s">
        <v>220</v>
      </c>
      <c r="TY134" s="5" t="s">
        <v>220</v>
      </c>
      <c r="TZ134" s="5" t="s">
        <v>220</v>
      </c>
      <c r="UA134" s="5">
        <v>198</v>
      </c>
      <c r="UB134" s="5">
        <v>331</v>
      </c>
      <c r="UC134" s="5">
        <v>339</v>
      </c>
      <c r="UD134" s="5">
        <v>345</v>
      </c>
      <c r="UE134" s="5">
        <v>313</v>
      </c>
      <c r="UF134" s="5">
        <v>493</v>
      </c>
      <c r="UG134" s="5">
        <v>623</v>
      </c>
      <c r="UH134" s="5">
        <v>541</v>
      </c>
      <c r="UI134" s="5">
        <v>753</v>
      </c>
      <c r="UJ134" s="5">
        <v>1044</v>
      </c>
      <c r="UK134" s="5">
        <v>925</v>
      </c>
      <c r="UL134" s="5" t="s">
        <v>220</v>
      </c>
      <c r="UM134" s="5" t="s">
        <v>220</v>
      </c>
      <c r="UN134" s="5" t="s">
        <v>220</v>
      </c>
      <c r="UO134" s="5" t="s">
        <v>220</v>
      </c>
      <c r="UP134" s="5" t="s">
        <v>220</v>
      </c>
      <c r="UQ134" s="5" t="s">
        <v>220</v>
      </c>
      <c r="UR134" s="5" t="s">
        <v>220</v>
      </c>
      <c r="US134" s="5" t="s">
        <v>220</v>
      </c>
      <c r="UT134" s="5" t="s">
        <v>220</v>
      </c>
      <c r="UU134" s="5" t="s">
        <v>220</v>
      </c>
      <c r="UV134" s="5" t="s">
        <v>220</v>
      </c>
      <c r="UW134" s="5" t="s">
        <v>220</v>
      </c>
      <c r="UX134" s="5" t="s">
        <v>220</v>
      </c>
      <c r="UY134" s="5" t="s">
        <v>220</v>
      </c>
      <c r="UZ134" s="5" t="s">
        <v>220</v>
      </c>
      <c r="VA134" s="5" t="s">
        <v>220</v>
      </c>
      <c r="VB134" s="5" t="s">
        <v>220</v>
      </c>
      <c r="VC134" s="5" t="s">
        <v>220</v>
      </c>
      <c r="VD134" s="5" t="s">
        <v>220</v>
      </c>
      <c r="VE134" s="5" t="s">
        <v>220</v>
      </c>
      <c r="VF134" s="5" t="s">
        <v>220</v>
      </c>
      <c r="VG134" s="5">
        <v>44067</v>
      </c>
      <c r="VH134" s="5">
        <v>45954</v>
      </c>
      <c r="VI134" s="5">
        <v>44072</v>
      </c>
      <c r="VJ134" s="5">
        <v>43557</v>
      </c>
      <c r="VK134" s="5">
        <v>40134</v>
      </c>
      <c r="VL134" s="5">
        <v>38817</v>
      </c>
      <c r="VM134" s="5">
        <v>36945</v>
      </c>
      <c r="VN134" s="5">
        <v>30494</v>
      </c>
      <c r="VO134" s="5">
        <v>30407</v>
      </c>
      <c r="VP134" s="5">
        <v>32423</v>
      </c>
      <c r="VQ134" s="5">
        <v>32058</v>
      </c>
      <c r="VR134" s="5" t="s">
        <v>220</v>
      </c>
      <c r="VS134" s="5" t="s">
        <v>220</v>
      </c>
      <c r="VT134" s="5" t="s">
        <v>220</v>
      </c>
      <c r="VU134" s="5" t="s">
        <v>220</v>
      </c>
      <c r="VV134" s="5" t="s">
        <v>220</v>
      </c>
      <c r="VW134" s="5" t="s">
        <v>220</v>
      </c>
      <c r="VX134" s="5" t="s">
        <v>220</v>
      </c>
      <c r="VY134" s="5" t="s">
        <v>220</v>
      </c>
      <c r="VZ134" s="5" t="s">
        <v>220</v>
      </c>
      <c r="WA134" s="5" t="s">
        <v>220</v>
      </c>
      <c r="WB134" s="5" t="s">
        <v>220</v>
      </c>
      <c r="WC134" s="5" t="s">
        <v>220</v>
      </c>
      <c r="WD134" s="5" t="s">
        <v>220</v>
      </c>
      <c r="WE134" s="5" t="s">
        <v>220</v>
      </c>
      <c r="WF134" s="5" t="s">
        <v>220</v>
      </c>
      <c r="WG134" s="5" t="s">
        <v>220</v>
      </c>
      <c r="WH134" s="5" t="s">
        <v>220</v>
      </c>
      <c r="WI134" s="5" t="s">
        <v>220</v>
      </c>
      <c r="WJ134" s="5" t="s">
        <v>220</v>
      </c>
      <c r="WK134" s="5" t="s">
        <v>220</v>
      </c>
      <c r="WL134" s="5" t="s">
        <v>220</v>
      </c>
      <c r="WM134" s="5">
        <v>1367</v>
      </c>
      <c r="WN134" s="5">
        <v>1339</v>
      </c>
      <c r="WO134" s="5">
        <v>1505</v>
      </c>
      <c r="WP134" s="5">
        <v>1138</v>
      </c>
      <c r="WQ134" s="5">
        <v>1891</v>
      </c>
      <c r="WR134" s="5">
        <v>2970</v>
      </c>
      <c r="WS134" s="5">
        <v>2578</v>
      </c>
      <c r="WT134" s="5">
        <v>1794</v>
      </c>
      <c r="WU134" s="5">
        <v>2866</v>
      </c>
      <c r="WV134" s="5">
        <v>2208</v>
      </c>
      <c r="WW134" s="5">
        <v>1282</v>
      </c>
      <c r="WX134" s="5" t="s">
        <v>220</v>
      </c>
      <c r="WY134" s="5" t="s">
        <v>220</v>
      </c>
      <c r="WZ134" s="5" t="s">
        <v>220</v>
      </c>
      <c r="XA134" s="5" t="s">
        <v>220</v>
      </c>
      <c r="XB134" s="5" t="s">
        <v>220</v>
      </c>
      <c r="XC134" s="5" t="s">
        <v>220</v>
      </c>
      <c r="XD134" s="5" t="s">
        <v>220</v>
      </c>
      <c r="XE134" s="5" t="s">
        <v>220</v>
      </c>
      <c r="XF134" s="5" t="s">
        <v>220</v>
      </c>
      <c r="XG134" s="5" t="s">
        <v>220</v>
      </c>
      <c r="XH134" s="5" t="s">
        <v>220</v>
      </c>
      <c r="XI134" s="5" t="s">
        <v>220</v>
      </c>
      <c r="XJ134" s="5" t="s">
        <v>220</v>
      </c>
      <c r="XK134" s="5" t="s">
        <v>220</v>
      </c>
      <c r="XL134" s="5" t="s">
        <v>220</v>
      </c>
      <c r="XM134" s="5" t="s">
        <v>220</v>
      </c>
      <c r="XN134" s="5" t="s">
        <v>220</v>
      </c>
      <c r="XO134" s="5" t="s">
        <v>220</v>
      </c>
      <c r="XP134" s="5" t="s">
        <v>220</v>
      </c>
      <c r="XQ134" s="5" t="s">
        <v>220</v>
      </c>
      <c r="XR134" s="5" t="s">
        <v>220</v>
      </c>
      <c r="XS134" s="2">
        <v>14232</v>
      </c>
      <c r="XT134" s="3" t="s">
        <v>222</v>
      </c>
      <c r="XU134" s="3" t="s">
        <v>222</v>
      </c>
      <c r="XV134" s="3" t="s">
        <v>222</v>
      </c>
      <c r="XW134" s="3" t="s">
        <v>221</v>
      </c>
      <c r="XX134" s="3" t="s">
        <v>222</v>
      </c>
      <c r="XY134" s="3" t="s">
        <v>222</v>
      </c>
      <c r="XZ134" s="3" t="s">
        <v>285</v>
      </c>
    </row>
    <row r="135" spans="1:650" x14ac:dyDescent="0.3">
      <c r="A135" s="1" t="s">
        <v>133</v>
      </c>
      <c r="B135" s="2">
        <v>4004218</v>
      </c>
      <c r="C135" s="5">
        <v>3569</v>
      </c>
      <c r="D135" s="5">
        <v>25989</v>
      </c>
      <c r="E135" s="5">
        <v>1462</v>
      </c>
      <c r="F135" s="5">
        <v>374</v>
      </c>
      <c r="G135" s="5">
        <v>1846</v>
      </c>
      <c r="H135" s="5">
        <v>7799</v>
      </c>
      <c r="I135" s="5">
        <v>14928</v>
      </c>
      <c r="J135" s="5">
        <v>9518</v>
      </c>
      <c r="K135" s="5">
        <v>5927</v>
      </c>
      <c r="L135" s="5">
        <v>1847</v>
      </c>
      <c r="M135" s="5">
        <v>15281</v>
      </c>
      <c r="N135" s="5">
        <v>0</v>
      </c>
      <c r="O135" s="5">
        <v>23450</v>
      </c>
      <c r="P135" s="5">
        <v>3</v>
      </c>
      <c r="Q135" s="5">
        <v>190</v>
      </c>
      <c r="R135" s="5">
        <v>107</v>
      </c>
      <c r="S135" s="5">
        <v>6086</v>
      </c>
      <c r="T135" s="5">
        <v>3424</v>
      </c>
      <c r="U135" s="5">
        <v>15909</v>
      </c>
      <c r="V135" s="5">
        <v>-400</v>
      </c>
      <c r="W135" s="5">
        <v>733</v>
      </c>
      <c r="X135" s="5">
        <v>8323</v>
      </c>
      <c r="Y135" s="5">
        <v>19</v>
      </c>
      <c r="Z135" s="5">
        <v>-518</v>
      </c>
      <c r="AA135" s="5">
        <v>2137</v>
      </c>
      <c r="AB135" s="5">
        <v>389</v>
      </c>
      <c r="AC135" s="5">
        <v>1127</v>
      </c>
      <c r="AD135" s="5">
        <v>-4469</v>
      </c>
      <c r="AE135" s="5">
        <v>6442</v>
      </c>
      <c r="AF135" s="5">
        <v>6417</v>
      </c>
      <c r="AG135" s="5">
        <v>9895</v>
      </c>
      <c r="AH135" s="5">
        <v>23889</v>
      </c>
      <c r="AI135" s="5">
        <v>266854</v>
      </c>
      <c r="AJ135" s="5">
        <v>338063</v>
      </c>
      <c r="AK135" s="5">
        <v>405807</v>
      </c>
      <c r="AL135" s="5">
        <v>427301</v>
      </c>
      <c r="AM135" s="5">
        <v>485845</v>
      </c>
      <c r="AN135" s="5">
        <v>283787</v>
      </c>
      <c r="AO135" s="5">
        <v>661055</v>
      </c>
      <c r="AP135" s="5">
        <v>658368</v>
      </c>
      <c r="AQ135" s="5">
        <v>515279</v>
      </c>
      <c r="AR135" s="5">
        <v>1121455</v>
      </c>
      <c r="AS135" s="5">
        <v>973433</v>
      </c>
      <c r="AT135" s="5">
        <v>583164</v>
      </c>
      <c r="AU135" s="5">
        <v>98868</v>
      </c>
      <c r="AV135" s="5">
        <v>117448</v>
      </c>
      <c r="AW135" s="5">
        <v>157383</v>
      </c>
      <c r="AX135" s="5">
        <v>112044</v>
      </c>
      <c r="AY135" s="5">
        <v>473408</v>
      </c>
      <c r="AZ135" s="5">
        <v>39324</v>
      </c>
      <c r="BA135" s="5">
        <v>32086</v>
      </c>
      <c r="BB135" s="5">
        <v>29430</v>
      </c>
      <c r="BC135" s="5">
        <v>20115</v>
      </c>
      <c r="BD135" s="5">
        <v>27089</v>
      </c>
      <c r="BE135" s="5">
        <v>134722</v>
      </c>
      <c r="BF135" s="5">
        <v>74785</v>
      </c>
      <c r="BG135" s="5">
        <v>112963</v>
      </c>
      <c r="BH135" s="5">
        <v>212507</v>
      </c>
      <c r="BI135" s="5">
        <v>219593</v>
      </c>
      <c r="BJ135" s="5">
        <v>227369</v>
      </c>
      <c r="BK135" s="5">
        <v>220563</v>
      </c>
      <c r="BL135" s="5">
        <v>205183</v>
      </c>
      <c r="BM135" s="5">
        <v>209876</v>
      </c>
      <c r="BN135" s="5">
        <v>229556</v>
      </c>
      <c r="BO135" s="5">
        <v>1040883</v>
      </c>
      <c r="BP135" s="5">
        <v>976567</v>
      </c>
      <c r="BQ135" s="5">
        <v>696359</v>
      </c>
      <c r="BR135" s="5">
        <v>1056052</v>
      </c>
      <c r="BS135" s="5">
        <v>898809</v>
      </c>
      <c r="BT135" s="5">
        <v>727387</v>
      </c>
      <c r="BU135" s="5">
        <v>818308</v>
      </c>
      <c r="BV135" s="5">
        <v>677661</v>
      </c>
      <c r="BW135" s="5">
        <v>428311</v>
      </c>
      <c r="BX135" s="5">
        <v>679479</v>
      </c>
      <c r="BY135" s="5">
        <v>664791</v>
      </c>
      <c r="BZ135" s="5">
        <v>318417</v>
      </c>
      <c r="CA135" s="5">
        <v>316114</v>
      </c>
      <c r="CB135" s="5">
        <v>530543</v>
      </c>
      <c r="CC135" s="5">
        <v>267654</v>
      </c>
      <c r="CD135" s="5">
        <v>304884</v>
      </c>
      <c r="CE135" s="5">
        <v>493840</v>
      </c>
      <c r="CF135" s="5">
        <v>186529</v>
      </c>
      <c r="CG135" s="5">
        <v>140166</v>
      </c>
      <c r="CH135" s="5">
        <v>116435</v>
      </c>
      <c r="CI135" s="5">
        <v>158770</v>
      </c>
      <c r="CJ135" s="5">
        <v>219300</v>
      </c>
      <c r="CK135" s="5">
        <v>82056</v>
      </c>
      <c r="CL135" s="5">
        <v>70189</v>
      </c>
      <c r="CM135" s="5">
        <v>65533</v>
      </c>
      <c r="CN135" s="5">
        <v>60233</v>
      </c>
      <c r="CO135" s="5">
        <v>62429</v>
      </c>
      <c r="CP135" s="5">
        <v>94008</v>
      </c>
      <c r="CQ135" s="5">
        <v>93264</v>
      </c>
      <c r="CR135" s="5">
        <v>55380</v>
      </c>
      <c r="CS135" s="5">
        <v>120358</v>
      </c>
      <c r="CT135" s="5">
        <v>99064</v>
      </c>
      <c r="CU135" s="5">
        <v>2208831</v>
      </c>
      <c r="CV135" s="5">
        <v>1997561</v>
      </c>
      <c r="CW135" s="5">
        <v>1664690</v>
      </c>
      <c r="CX135" s="5">
        <v>1508269</v>
      </c>
      <c r="CY135" s="5">
        <v>1504948</v>
      </c>
      <c r="CZ135" s="5">
        <v>1277867</v>
      </c>
      <c r="DA135" s="5">
        <v>1483663</v>
      </c>
      <c r="DB135" s="5">
        <v>1461791</v>
      </c>
      <c r="DC135" s="5">
        <v>1359250</v>
      </c>
      <c r="DD135" s="5">
        <v>1245630</v>
      </c>
      <c r="DE135" s="5">
        <v>1265227</v>
      </c>
      <c r="DF135" s="5">
        <v>1011234</v>
      </c>
      <c r="DG135" s="5">
        <v>850881</v>
      </c>
      <c r="DH135" s="5">
        <v>819982</v>
      </c>
      <c r="DI135" s="5">
        <v>667958</v>
      </c>
      <c r="DJ135" s="5">
        <v>578313</v>
      </c>
      <c r="DK135" s="5">
        <v>650189</v>
      </c>
      <c r="DL135" s="5">
        <v>540307</v>
      </c>
      <c r="DM135" s="5">
        <v>580473</v>
      </c>
      <c r="DN135" s="5">
        <v>623549</v>
      </c>
      <c r="DO135" s="5">
        <v>644713</v>
      </c>
      <c r="DP135" s="5">
        <v>719314</v>
      </c>
      <c r="DQ135" s="5">
        <v>744979</v>
      </c>
      <c r="DR135" s="5">
        <v>484805</v>
      </c>
      <c r="DS135" s="5">
        <v>420588</v>
      </c>
      <c r="DT135" s="5">
        <v>421502</v>
      </c>
      <c r="DU135" s="5">
        <v>416561</v>
      </c>
      <c r="DV135" s="5">
        <v>515574</v>
      </c>
      <c r="DW135" s="5">
        <v>606149</v>
      </c>
      <c r="DX135" s="5">
        <v>552620</v>
      </c>
      <c r="DY135" s="5">
        <v>594557</v>
      </c>
      <c r="DZ135" s="5">
        <v>462729</v>
      </c>
      <c r="EA135" s="5">
        <v>153066</v>
      </c>
      <c r="EB135" s="5">
        <v>111484</v>
      </c>
      <c r="EC135" s="5">
        <v>102169</v>
      </c>
      <c r="ED135" s="5">
        <v>106182</v>
      </c>
      <c r="EE135" s="5">
        <v>141680</v>
      </c>
      <c r="EF135" s="5">
        <v>45867</v>
      </c>
      <c r="EG135" s="5">
        <v>19645</v>
      </c>
      <c r="EH135" s="5">
        <v>23855</v>
      </c>
      <c r="EI135" s="5">
        <v>12940</v>
      </c>
      <c r="EJ135" s="5">
        <v>8723</v>
      </c>
      <c r="EK135" s="5">
        <v>8126</v>
      </c>
      <c r="EL135" s="5">
        <v>7880</v>
      </c>
      <c r="EM135" s="5">
        <v>4878</v>
      </c>
      <c r="EN135" s="5">
        <v>5184</v>
      </c>
      <c r="EO135" s="5">
        <v>4240</v>
      </c>
      <c r="EP135" s="5">
        <v>2706</v>
      </c>
      <c r="EQ135" s="5">
        <v>4201</v>
      </c>
      <c r="ER135" s="5">
        <v>2355</v>
      </c>
      <c r="ES135" s="5">
        <v>3911</v>
      </c>
      <c r="ET135" s="5">
        <v>3285</v>
      </c>
      <c r="EU135" s="5">
        <v>3526</v>
      </c>
      <c r="EV135" s="5">
        <v>7341</v>
      </c>
      <c r="EW135" s="5">
        <v>9354</v>
      </c>
      <c r="EX135" s="5">
        <v>9745</v>
      </c>
      <c r="EY135" s="5">
        <v>6417</v>
      </c>
      <c r="EZ135" s="5">
        <v>5589</v>
      </c>
      <c r="FA135" s="5">
        <v>478320</v>
      </c>
      <c r="FB135" s="5">
        <v>-3350</v>
      </c>
      <c r="FC135" s="5">
        <v>16298</v>
      </c>
      <c r="FD135" s="5">
        <v>46471</v>
      </c>
      <c r="FE135" s="5">
        <v>6978</v>
      </c>
      <c r="FF135" s="5">
        <v>5283</v>
      </c>
      <c r="FG135" s="5">
        <v>0</v>
      </c>
      <c r="FH135" s="5">
        <v>0</v>
      </c>
      <c r="FI135" s="5">
        <v>0</v>
      </c>
      <c r="FJ135" s="5">
        <v>0</v>
      </c>
      <c r="FK135" s="5">
        <v>0</v>
      </c>
      <c r="FL135" s="5">
        <v>0</v>
      </c>
      <c r="FM135" s="5">
        <v>0</v>
      </c>
      <c r="FN135" s="5">
        <v>0</v>
      </c>
      <c r="FO135" s="5">
        <v>0</v>
      </c>
      <c r="FP135" s="5">
        <v>0</v>
      </c>
      <c r="FQ135" s="5">
        <v>0</v>
      </c>
      <c r="FR135" s="5">
        <v>0</v>
      </c>
      <c r="FS135" s="5">
        <v>0</v>
      </c>
      <c r="FT135" s="5">
        <v>0</v>
      </c>
      <c r="FU135" s="5" t="s">
        <v>220</v>
      </c>
      <c r="FV135" s="5" t="s">
        <v>220</v>
      </c>
      <c r="FW135" s="5" t="s">
        <v>220</v>
      </c>
      <c r="FX135" s="5" t="s">
        <v>220</v>
      </c>
      <c r="FY135" s="5" t="s">
        <v>220</v>
      </c>
      <c r="FZ135" s="5" t="s">
        <v>220</v>
      </c>
      <c r="GA135" s="5" t="s">
        <v>220</v>
      </c>
      <c r="GB135" s="5" t="s">
        <v>220</v>
      </c>
      <c r="GC135" s="5" t="s">
        <v>220</v>
      </c>
      <c r="GD135" s="5" t="s">
        <v>220</v>
      </c>
      <c r="GE135" s="5" t="s">
        <v>220</v>
      </c>
      <c r="GF135" s="5" t="s">
        <v>220</v>
      </c>
      <c r="GG135" s="5" t="s">
        <v>220</v>
      </c>
      <c r="GH135" s="5" t="s">
        <v>220</v>
      </c>
      <c r="GI135" s="5" t="s">
        <v>220</v>
      </c>
      <c r="GJ135" s="5" t="s">
        <v>220</v>
      </c>
      <c r="GK135" s="5" t="s">
        <v>220</v>
      </c>
      <c r="GL135" s="5" t="s">
        <v>220</v>
      </c>
      <c r="GM135" s="5">
        <v>3673203</v>
      </c>
      <c r="GN135" s="5">
        <v>3449664</v>
      </c>
      <c r="GO135" s="5">
        <v>2870488</v>
      </c>
      <c r="GP135" s="5">
        <v>3098179</v>
      </c>
      <c r="GQ135" s="5">
        <v>3033494</v>
      </c>
      <c r="GR135" s="5">
        <v>2342707</v>
      </c>
      <c r="GS135" s="5">
        <v>2997599</v>
      </c>
      <c r="GT135" s="5">
        <v>2831193</v>
      </c>
      <c r="GU135" s="5">
        <v>2321706</v>
      </c>
      <c r="GV135" s="5">
        <v>3057134</v>
      </c>
      <c r="GW135" s="5">
        <v>2926858</v>
      </c>
      <c r="GX135" s="5">
        <v>1920694</v>
      </c>
      <c r="GY135" s="5">
        <v>1294190</v>
      </c>
      <c r="GZ135" s="5">
        <v>1473159</v>
      </c>
      <c r="HA135" s="5">
        <v>1097426</v>
      </c>
      <c r="HB135" s="5">
        <v>998053</v>
      </c>
      <c r="HC135" s="5">
        <v>1627725</v>
      </c>
      <c r="HD135" s="5">
        <v>771940</v>
      </c>
      <c r="HE135" s="5">
        <v>772546</v>
      </c>
      <c r="HF135" s="5">
        <v>772299</v>
      </c>
      <c r="HG135" s="5">
        <v>827857</v>
      </c>
      <c r="HH135" s="5">
        <v>981366</v>
      </c>
      <c r="HI135" s="5">
        <v>971129</v>
      </c>
      <c r="HJ135" s="5">
        <v>643907</v>
      </c>
      <c r="HK135" s="5">
        <v>607684</v>
      </c>
      <c r="HL135" s="5">
        <v>700221</v>
      </c>
      <c r="HM135" s="5">
        <v>1185911</v>
      </c>
      <c r="HN135" s="5">
        <v>829283</v>
      </c>
      <c r="HO135" s="5">
        <v>950970</v>
      </c>
      <c r="HP135" s="5">
        <v>889672</v>
      </c>
      <c r="HQ135" s="5">
        <v>941664</v>
      </c>
      <c r="HR135" s="5">
        <v>825089</v>
      </c>
      <c r="HS135" s="5">
        <v>5006599</v>
      </c>
      <c r="HT135" s="5">
        <v>4709072</v>
      </c>
      <c r="HU135" s="5">
        <v>4810285</v>
      </c>
      <c r="HV135" s="5">
        <v>5219702</v>
      </c>
      <c r="HW135" s="5">
        <v>5481897</v>
      </c>
      <c r="HX135" s="5">
        <v>6039257</v>
      </c>
      <c r="HY135" s="5">
        <v>5320974</v>
      </c>
      <c r="HZ135" s="5">
        <v>4566152</v>
      </c>
      <c r="IA135" s="5">
        <v>4359085</v>
      </c>
      <c r="IB135" s="5">
        <v>4175144</v>
      </c>
      <c r="IC135" s="5">
        <v>4001195</v>
      </c>
      <c r="ID135" s="5">
        <v>4742428</v>
      </c>
      <c r="IE135" s="5">
        <v>3713104</v>
      </c>
      <c r="IF135" s="5">
        <v>3169790</v>
      </c>
      <c r="IG135" s="5">
        <v>2686127</v>
      </c>
      <c r="IH135" s="5">
        <v>2972661</v>
      </c>
      <c r="II135" s="5">
        <v>2627923</v>
      </c>
      <c r="IJ135" s="5">
        <v>1602302</v>
      </c>
      <c r="IK135" s="5">
        <v>3488211</v>
      </c>
      <c r="IL135" s="5">
        <v>6990560</v>
      </c>
      <c r="IM135" s="5">
        <v>2745160</v>
      </c>
      <c r="IN135" s="5">
        <v>2714742</v>
      </c>
      <c r="IO135" s="5">
        <v>2800282</v>
      </c>
      <c r="IP135" s="5">
        <v>2558262</v>
      </c>
      <c r="IQ135" s="5">
        <v>2418867</v>
      </c>
      <c r="IR135" s="5">
        <v>2930479</v>
      </c>
      <c r="IS135" s="5">
        <v>2601514</v>
      </c>
      <c r="IT135" s="5">
        <v>2815315</v>
      </c>
      <c r="IU135" s="5">
        <v>2721417</v>
      </c>
      <c r="IV135" s="5">
        <v>2613357</v>
      </c>
      <c r="IW135" s="5">
        <v>2097926</v>
      </c>
      <c r="IX135" s="5">
        <v>2050647</v>
      </c>
      <c r="IY135" s="5">
        <v>285687</v>
      </c>
      <c r="IZ135" s="5">
        <v>76901</v>
      </c>
      <c r="JA135" s="5">
        <v>213405</v>
      </c>
      <c r="JB135" s="5">
        <v>243755</v>
      </c>
      <c r="JC135" s="5">
        <v>261251</v>
      </c>
      <c r="JD135" s="5">
        <v>202770</v>
      </c>
      <c r="JE135" s="5">
        <v>253622</v>
      </c>
      <c r="JF135" s="5">
        <v>239618</v>
      </c>
      <c r="JG135" s="5">
        <v>179067</v>
      </c>
      <c r="JH135" s="5">
        <v>174138</v>
      </c>
      <c r="JI135" s="5">
        <v>210849</v>
      </c>
      <c r="JJ135" s="5">
        <v>202855</v>
      </c>
      <c r="JK135" s="5">
        <v>189031</v>
      </c>
      <c r="JL135" s="5">
        <v>188490</v>
      </c>
      <c r="JM135" s="5">
        <v>158594</v>
      </c>
      <c r="JN135" s="5">
        <v>257614</v>
      </c>
      <c r="JO135" s="5">
        <v>141263</v>
      </c>
      <c r="JP135" s="5">
        <v>147075</v>
      </c>
      <c r="JQ135" s="5">
        <v>128508</v>
      </c>
      <c r="JR135" s="5">
        <v>161057</v>
      </c>
      <c r="JS135" s="5">
        <v>163261</v>
      </c>
      <c r="JT135" s="5">
        <v>150382</v>
      </c>
      <c r="JU135" s="5">
        <v>254803</v>
      </c>
      <c r="JV135" s="5">
        <v>188434</v>
      </c>
      <c r="JW135" s="5">
        <v>168218</v>
      </c>
      <c r="JX135" s="5">
        <v>223816</v>
      </c>
      <c r="JY135" s="5">
        <v>214667</v>
      </c>
      <c r="JZ135" s="5">
        <v>257019</v>
      </c>
      <c r="KA135" s="5">
        <v>250362</v>
      </c>
      <c r="KB135" s="5">
        <v>202429</v>
      </c>
      <c r="KC135" s="5">
        <v>188897</v>
      </c>
      <c r="KD135" s="5">
        <v>183838</v>
      </c>
      <c r="KE135" s="5">
        <v>340197</v>
      </c>
      <c r="KF135" s="5">
        <v>192432</v>
      </c>
      <c r="KG135" s="5">
        <v>180012</v>
      </c>
      <c r="KH135" s="5">
        <v>187955</v>
      </c>
      <c r="KI135" s="5">
        <v>175889</v>
      </c>
      <c r="KJ135" s="5">
        <v>155889</v>
      </c>
      <c r="KK135" s="5">
        <v>138155</v>
      </c>
      <c r="KL135" s="5">
        <v>135355</v>
      </c>
      <c r="KM135" s="5">
        <v>135762</v>
      </c>
      <c r="KN135" s="5">
        <v>145553</v>
      </c>
      <c r="KO135" s="5">
        <v>142913</v>
      </c>
      <c r="KP135" s="5">
        <v>138940</v>
      </c>
      <c r="KQ135" s="5">
        <v>116987</v>
      </c>
      <c r="KR135" s="5">
        <v>109007</v>
      </c>
      <c r="KS135" s="5">
        <v>73330</v>
      </c>
      <c r="KT135" s="5">
        <v>62652</v>
      </c>
      <c r="KU135" s="5">
        <v>58914</v>
      </c>
      <c r="KV135" s="5">
        <v>65698</v>
      </c>
      <c r="KW135" s="5">
        <v>60763</v>
      </c>
      <c r="KX135" s="5">
        <v>58765</v>
      </c>
      <c r="KY135" s="5">
        <v>66227</v>
      </c>
      <c r="KZ135" s="5">
        <v>58463</v>
      </c>
      <c r="LA135" s="5">
        <v>53330</v>
      </c>
      <c r="LB135" s="5">
        <v>49255</v>
      </c>
      <c r="LC135" s="5">
        <v>48257</v>
      </c>
      <c r="LD135" s="5">
        <v>38672</v>
      </c>
      <c r="LE135" s="5">
        <v>31507</v>
      </c>
      <c r="LF135" s="5">
        <v>34910</v>
      </c>
      <c r="LG135" s="5">
        <v>35706</v>
      </c>
      <c r="LH135" s="5">
        <v>31967</v>
      </c>
      <c r="LI135" s="5">
        <v>27867</v>
      </c>
      <c r="LJ135" s="5">
        <v>26708</v>
      </c>
      <c r="LK135" s="5">
        <v>654679</v>
      </c>
      <c r="LL135" s="5">
        <v>156657</v>
      </c>
      <c r="LM135" s="5">
        <v>120964</v>
      </c>
      <c r="LN135" s="5">
        <v>108160</v>
      </c>
      <c r="LO135" s="5">
        <v>110823</v>
      </c>
      <c r="LP135" s="5">
        <v>87158</v>
      </c>
      <c r="LQ135" s="5">
        <v>89090</v>
      </c>
      <c r="LR135" s="5">
        <v>75803</v>
      </c>
      <c r="LS135" s="5">
        <v>69096</v>
      </c>
      <c r="LT135" s="5">
        <v>62582</v>
      </c>
      <c r="LU135" s="5">
        <v>58538</v>
      </c>
      <c r="LV135" s="5">
        <v>69902</v>
      </c>
      <c r="LW135" s="5">
        <v>59069</v>
      </c>
      <c r="LX135" s="5">
        <v>61131</v>
      </c>
      <c r="LY135" s="5">
        <v>54395</v>
      </c>
      <c r="LZ135" s="5">
        <v>47770</v>
      </c>
      <c r="MA135" s="5">
        <v>41857</v>
      </c>
      <c r="MB135" s="5">
        <v>40820</v>
      </c>
      <c r="MC135" s="5">
        <v>44579</v>
      </c>
      <c r="MD135" s="5">
        <v>36980</v>
      </c>
      <c r="ME135" s="5">
        <v>34319</v>
      </c>
      <c r="MF135" s="5">
        <v>31434</v>
      </c>
      <c r="MG135" s="5">
        <v>29410</v>
      </c>
      <c r="MH135" s="5">
        <v>30281</v>
      </c>
      <c r="MI135" s="5">
        <v>25994</v>
      </c>
      <c r="MJ135" s="5">
        <v>21056</v>
      </c>
      <c r="MK135" s="5">
        <v>27939</v>
      </c>
      <c r="ML135" s="5">
        <v>30732</v>
      </c>
      <c r="MM135" s="5">
        <v>30340</v>
      </c>
      <c r="MN135" s="5">
        <v>23898</v>
      </c>
      <c r="MO135" s="5">
        <v>22185</v>
      </c>
      <c r="MP135" s="5">
        <v>17909</v>
      </c>
      <c r="MQ135" s="5">
        <v>13724</v>
      </c>
      <c r="MR135" s="5">
        <v>13833</v>
      </c>
      <c r="MS135" s="5">
        <v>14651</v>
      </c>
      <c r="MT135" s="5">
        <v>15270</v>
      </c>
      <c r="MU135" s="5">
        <v>15719</v>
      </c>
      <c r="MV135" s="5">
        <v>15997</v>
      </c>
      <c r="MW135" s="5">
        <v>16419</v>
      </c>
      <c r="MX135" s="5">
        <v>16799</v>
      </c>
      <c r="MY135" s="5">
        <v>11305</v>
      </c>
      <c r="MZ135" s="5">
        <v>9039</v>
      </c>
      <c r="NA135" s="5">
        <v>11663</v>
      </c>
      <c r="NB135" s="5">
        <v>6981</v>
      </c>
      <c r="NC135" s="5">
        <v>5134</v>
      </c>
      <c r="ND135" s="5">
        <v>4224</v>
      </c>
      <c r="NE135" s="5" t="s">
        <v>220</v>
      </c>
      <c r="NF135" s="5" t="s">
        <v>220</v>
      </c>
      <c r="NG135" s="5" t="s">
        <v>220</v>
      </c>
      <c r="NH135" s="5" t="s">
        <v>220</v>
      </c>
      <c r="NI135" s="5" t="s">
        <v>220</v>
      </c>
      <c r="NJ135" s="5" t="s">
        <v>220</v>
      </c>
      <c r="NK135" s="5" t="s">
        <v>220</v>
      </c>
      <c r="NL135" s="5" t="s">
        <v>220</v>
      </c>
      <c r="NM135" s="5" t="s">
        <v>220</v>
      </c>
      <c r="NN135" s="5" t="s">
        <v>220</v>
      </c>
      <c r="NO135" s="5" t="s">
        <v>220</v>
      </c>
      <c r="NP135" s="5" t="s">
        <v>220</v>
      </c>
      <c r="NQ135" s="5" t="s">
        <v>220</v>
      </c>
      <c r="NR135" s="5" t="s">
        <v>220</v>
      </c>
      <c r="NS135" s="5" t="s">
        <v>220</v>
      </c>
      <c r="NT135" s="5" t="s">
        <v>220</v>
      </c>
      <c r="NU135" s="5" t="s">
        <v>220</v>
      </c>
      <c r="NV135" s="5" t="s">
        <v>220</v>
      </c>
      <c r="NW135" s="5">
        <v>0</v>
      </c>
      <c r="NX135" s="5">
        <v>0</v>
      </c>
      <c r="NY135" s="5">
        <v>0</v>
      </c>
      <c r="NZ135" s="5">
        <v>0</v>
      </c>
      <c r="OA135" s="5">
        <v>0</v>
      </c>
      <c r="OB135" s="5">
        <v>0</v>
      </c>
      <c r="OC135" s="5">
        <v>0</v>
      </c>
      <c r="OD135" s="5">
        <v>0</v>
      </c>
      <c r="OE135" s="5">
        <v>0</v>
      </c>
      <c r="OF135" s="5">
        <v>0</v>
      </c>
      <c r="OG135" s="5">
        <v>0</v>
      </c>
      <c r="OH135" s="5">
        <v>0</v>
      </c>
      <c r="OI135" s="5">
        <v>0</v>
      </c>
      <c r="OJ135" s="5">
        <v>0</v>
      </c>
      <c r="OK135" s="5" t="s">
        <v>220</v>
      </c>
      <c r="OL135" s="5" t="s">
        <v>220</v>
      </c>
      <c r="OM135" s="5" t="s">
        <v>220</v>
      </c>
      <c r="ON135" s="5" t="s">
        <v>220</v>
      </c>
      <c r="OO135" s="5" t="s">
        <v>220</v>
      </c>
      <c r="OP135" s="5" t="s">
        <v>220</v>
      </c>
      <c r="OQ135" s="5" t="s">
        <v>220</v>
      </c>
      <c r="OR135" s="5" t="s">
        <v>220</v>
      </c>
      <c r="OS135" s="5" t="s">
        <v>220</v>
      </c>
      <c r="OT135" s="5" t="s">
        <v>220</v>
      </c>
      <c r="OU135" s="5" t="s">
        <v>220</v>
      </c>
      <c r="OV135" s="5" t="s">
        <v>220</v>
      </c>
      <c r="OW135" s="5" t="s">
        <v>220</v>
      </c>
      <c r="OX135" s="5" t="s">
        <v>220</v>
      </c>
      <c r="OY135" s="5" t="s">
        <v>220</v>
      </c>
      <c r="OZ135" s="5" t="s">
        <v>220</v>
      </c>
      <c r="PA135" s="5" t="s">
        <v>220</v>
      </c>
      <c r="PB135" s="5" t="s">
        <v>220</v>
      </c>
      <c r="PC135" s="5">
        <v>529274</v>
      </c>
      <c r="PD135" s="5">
        <v>324196</v>
      </c>
      <c r="PE135" s="5">
        <v>109916</v>
      </c>
      <c r="PF135" s="5">
        <v>443536</v>
      </c>
      <c r="PG135" s="5">
        <v>296615</v>
      </c>
      <c r="PH135" s="5">
        <v>229884</v>
      </c>
      <c r="PI135" s="5">
        <v>239997</v>
      </c>
      <c r="PJ135" s="5">
        <v>250023</v>
      </c>
      <c r="PK135" s="5">
        <v>186790</v>
      </c>
      <c r="PL135" s="5">
        <v>153802</v>
      </c>
      <c r="PM135" s="5">
        <v>159199</v>
      </c>
      <c r="PN135" s="5">
        <v>182746</v>
      </c>
      <c r="PO135" s="5">
        <v>187347</v>
      </c>
      <c r="PP135" s="5">
        <v>163298</v>
      </c>
      <c r="PQ135" s="5">
        <v>160206</v>
      </c>
      <c r="PR135" s="5">
        <v>139511</v>
      </c>
      <c r="PS135" s="5">
        <v>147909</v>
      </c>
      <c r="PT135" s="5">
        <v>116791</v>
      </c>
      <c r="PU135" s="5">
        <v>122494</v>
      </c>
      <c r="PV135" s="5">
        <v>130026</v>
      </c>
      <c r="PW135" s="5">
        <v>137877</v>
      </c>
      <c r="PX135" s="5">
        <v>137880</v>
      </c>
      <c r="PY135" s="5">
        <v>125532</v>
      </c>
      <c r="PZ135" s="5">
        <v>116806</v>
      </c>
      <c r="QA135" s="5">
        <v>106211</v>
      </c>
      <c r="QB135" s="5">
        <v>140678</v>
      </c>
      <c r="QC135" s="5">
        <v>141494</v>
      </c>
      <c r="QD135" s="5">
        <v>130213</v>
      </c>
      <c r="QE135" s="5">
        <v>126376</v>
      </c>
      <c r="QF135" s="5">
        <v>121363</v>
      </c>
      <c r="QG135" s="5">
        <v>124148</v>
      </c>
      <c r="QH135" s="5">
        <v>126326</v>
      </c>
      <c r="QI135" s="5">
        <v>894482</v>
      </c>
      <c r="QJ135" s="5">
        <v>832773</v>
      </c>
      <c r="QK135" s="5">
        <v>616407</v>
      </c>
      <c r="QL135" s="5">
        <v>489795</v>
      </c>
      <c r="QM135" s="5">
        <v>533080</v>
      </c>
      <c r="QN135" s="5">
        <v>445210</v>
      </c>
      <c r="QO135" s="5">
        <v>389022</v>
      </c>
      <c r="QP135" s="5">
        <v>398470</v>
      </c>
      <c r="QQ135" s="5">
        <v>414046</v>
      </c>
      <c r="QR135" s="5">
        <v>352417</v>
      </c>
      <c r="QS135" s="5">
        <v>326105</v>
      </c>
      <c r="QT135" s="5">
        <v>350223</v>
      </c>
      <c r="QU135" s="5">
        <v>311041</v>
      </c>
      <c r="QV135" s="5">
        <v>307212</v>
      </c>
      <c r="QW135" s="5">
        <v>289894</v>
      </c>
      <c r="QX135" s="5">
        <v>294723</v>
      </c>
      <c r="QY135" s="5">
        <v>278826</v>
      </c>
      <c r="QZ135" s="5">
        <v>278900</v>
      </c>
      <c r="RA135" s="5">
        <v>239977</v>
      </c>
      <c r="RB135" s="5">
        <v>238911</v>
      </c>
      <c r="RC135" s="5">
        <v>228473</v>
      </c>
      <c r="RD135" s="5">
        <v>272868</v>
      </c>
      <c r="RE135" s="5">
        <v>259275</v>
      </c>
      <c r="RF135" s="5">
        <v>246985</v>
      </c>
      <c r="RG135" s="5">
        <v>175720</v>
      </c>
      <c r="RH135" s="5">
        <v>120423</v>
      </c>
      <c r="RI135" s="5">
        <v>127733</v>
      </c>
      <c r="RJ135" s="5">
        <v>117309</v>
      </c>
      <c r="RK135" s="5">
        <v>119447</v>
      </c>
      <c r="RL135" s="5">
        <v>116085</v>
      </c>
      <c r="RM135" s="5">
        <v>106437</v>
      </c>
      <c r="RN135" s="5">
        <v>116151</v>
      </c>
      <c r="RO135" s="5">
        <v>253732</v>
      </c>
      <c r="RP135" s="5">
        <v>202279</v>
      </c>
      <c r="RQ135" s="5">
        <v>215958</v>
      </c>
      <c r="RR135" s="5">
        <v>212307</v>
      </c>
      <c r="RS135" s="5">
        <v>222794</v>
      </c>
      <c r="RT135" s="5">
        <v>216187</v>
      </c>
      <c r="RU135" s="5">
        <v>248874</v>
      </c>
      <c r="RV135" s="5">
        <v>251348</v>
      </c>
      <c r="RW135" s="5">
        <v>240599</v>
      </c>
      <c r="RX135" s="5">
        <v>219693</v>
      </c>
      <c r="RY135" s="5">
        <v>242671</v>
      </c>
      <c r="RZ135" s="5">
        <v>269714</v>
      </c>
      <c r="SA135" s="5">
        <v>285996</v>
      </c>
      <c r="SB135" s="5">
        <v>256019</v>
      </c>
      <c r="SC135" s="5">
        <v>251080</v>
      </c>
      <c r="SD135" s="5">
        <v>251136</v>
      </c>
      <c r="SE135" s="5">
        <v>286273</v>
      </c>
      <c r="SF135" s="5">
        <v>238262</v>
      </c>
      <c r="SG135" s="5">
        <v>221320</v>
      </c>
      <c r="SH135" s="5">
        <v>197857</v>
      </c>
      <c r="SI135" s="5">
        <v>191062</v>
      </c>
      <c r="SJ135" s="5">
        <v>187106</v>
      </c>
      <c r="SK135" s="5">
        <v>215171</v>
      </c>
      <c r="SL135" s="5">
        <v>220430</v>
      </c>
      <c r="SM135" s="5">
        <v>174727</v>
      </c>
      <c r="SN135" s="5">
        <v>139046</v>
      </c>
      <c r="SO135" s="5">
        <v>124004</v>
      </c>
      <c r="SP135" s="5">
        <v>123172</v>
      </c>
      <c r="SQ135" s="5">
        <v>107660</v>
      </c>
      <c r="SR135" s="5">
        <v>119110</v>
      </c>
      <c r="SS135" s="5">
        <v>117033</v>
      </c>
      <c r="ST135" s="5">
        <v>114734</v>
      </c>
      <c r="SU135" s="5">
        <v>462892</v>
      </c>
      <c r="SV135" s="5">
        <v>442944</v>
      </c>
      <c r="SW135" s="5">
        <v>512904</v>
      </c>
      <c r="SX135" s="5">
        <v>611149</v>
      </c>
      <c r="SY135" s="5">
        <v>631523</v>
      </c>
      <c r="SZ135" s="5">
        <v>614606</v>
      </c>
      <c r="TA135" s="5">
        <v>616738</v>
      </c>
      <c r="TB135" s="5">
        <v>677534</v>
      </c>
      <c r="TC135" s="5">
        <v>700840</v>
      </c>
      <c r="TD135" s="5">
        <v>686933</v>
      </c>
      <c r="TE135" s="5">
        <v>692487</v>
      </c>
      <c r="TF135" s="5">
        <v>729450</v>
      </c>
      <c r="TG135" s="5">
        <v>457708</v>
      </c>
      <c r="TH135" s="5">
        <v>368142</v>
      </c>
      <c r="TI135" s="5">
        <v>268276</v>
      </c>
      <c r="TJ135" s="5">
        <v>206235</v>
      </c>
      <c r="TK135" s="5">
        <v>169246</v>
      </c>
      <c r="TL135" s="5">
        <v>165882</v>
      </c>
      <c r="TM135" s="5">
        <v>169422</v>
      </c>
      <c r="TN135" s="5">
        <v>108288</v>
      </c>
      <c r="TO135" s="5">
        <v>98221</v>
      </c>
      <c r="TP135" s="5">
        <v>113788</v>
      </c>
      <c r="TQ135" s="5">
        <v>111854</v>
      </c>
      <c r="TR135" s="5">
        <v>102116</v>
      </c>
      <c r="TS135" s="5">
        <v>121617</v>
      </c>
      <c r="TT135" s="5">
        <v>146394</v>
      </c>
      <c r="TU135" s="5">
        <v>130760</v>
      </c>
      <c r="TV135" s="5">
        <v>153191</v>
      </c>
      <c r="TW135" s="5">
        <v>130292</v>
      </c>
      <c r="TX135" s="5">
        <v>89246</v>
      </c>
      <c r="TY135" s="5">
        <v>70778</v>
      </c>
      <c r="TZ135" s="5">
        <v>54580</v>
      </c>
      <c r="UA135" s="5">
        <v>1040</v>
      </c>
      <c r="UB135" s="5">
        <v>962</v>
      </c>
      <c r="UC135" s="5">
        <v>1195</v>
      </c>
      <c r="UD135" s="5">
        <v>2273</v>
      </c>
      <c r="UE135" s="5">
        <v>2979</v>
      </c>
      <c r="UF135" s="5">
        <v>10382</v>
      </c>
      <c r="UG135" s="5">
        <v>13922</v>
      </c>
      <c r="UH135" s="5">
        <v>14398</v>
      </c>
      <c r="UI135" s="5">
        <v>6748</v>
      </c>
      <c r="UJ135" s="5">
        <v>8649</v>
      </c>
      <c r="UK135" s="5">
        <v>5541</v>
      </c>
      <c r="UL135" s="5">
        <v>3902</v>
      </c>
      <c r="UM135" s="5">
        <v>5672</v>
      </c>
      <c r="UN135" s="5">
        <v>3891</v>
      </c>
      <c r="UO135" s="5">
        <v>3712</v>
      </c>
      <c r="UP135" s="5">
        <v>2904</v>
      </c>
      <c r="UQ135" s="5">
        <v>2764</v>
      </c>
      <c r="UR135" s="5">
        <v>2431</v>
      </c>
      <c r="US135" s="5">
        <v>2532</v>
      </c>
      <c r="UT135" s="5">
        <v>3677</v>
      </c>
      <c r="UU135" s="5">
        <v>2746</v>
      </c>
      <c r="UV135" s="5">
        <v>2637</v>
      </c>
      <c r="UW135" s="5">
        <v>5074</v>
      </c>
      <c r="UX135" s="5">
        <v>11423</v>
      </c>
      <c r="UY135" s="5">
        <v>10643</v>
      </c>
      <c r="UZ135" s="5">
        <v>9183</v>
      </c>
      <c r="VA135" s="5">
        <v>6126</v>
      </c>
      <c r="VB135" s="5">
        <v>7508</v>
      </c>
      <c r="VC135" s="5">
        <v>7442</v>
      </c>
      <c r="VD135" s="5">
        <v>6304</v>
      </c>
      <c r="VE135" s="5">
        <v>4278</v>
      </c>
      <c r="VF135" s="5">
        <v>4086</v>
      </c>
      <c r="VG135" s="5">
        <v>12792390</v>
      </c>
      <c r="VH135" s="5">
        <v>13033671</v>
      </c>
      <c r="VI135" s="5">
        <v>1170047</v>
      </c>
      <c r="VJ135" s="5">
        <v>1318306</v>
      </c>
      <c r="VK135" s="5">
        <v>1042961</v>
      </c>
      <c r="VL135" s="5">
        <v>1008279</v>
      </c>
      <c r="VM135" s="5">
        <v>962889</v>
      </c>
      <c r="VN135" s="5">
        <v>954738</v>
      </c>
      <c r="VO135" s="5">
        <v>917382</v>
      </c>
      <c r="VP135" s="5">
        <v>784332</v>
      </c>
      <c r="VQ135" s="5">
        <v>865364</v>
      </c>
      <c r="VR135" s="5">
        <v>765715</v>
      </c>
      <c r="VS135" s="5">
        <v>738603</v>
      </c>
      <c r="VT135" s="5">
        <v>758995</v>
      </c>
      <c r="VU135" s="5">
        <v>596381</v>
      </c>
      <c r="VV135" s="5">
        <v>619976</v>
      </c>
      <c r="VW135" s="5">
        <v>693001</v>
      </c>
      <c r="VX135" s="5">
        <v>657351</v>
      </c>
      <c r="VY135" s="5">
        <v>507358</v>
      </c>
      <c r="VZ135" s="5">
        <v>742898</v>
      </c>
      <c r="WA135" s="5">
        <v>533774</v>
      </c>
      <c r="WB135" s="5">
        <v>531562</v>
      </c>
      <c r="WC135" s="5">
        <v>496637</v>
      </c>
      <c r="WD135" s="5">
        <v>595116</v>
      </c>
      <c r="WE135" s="5">
        <v>569165</v>
      </c>
      <c r="WF135" s="5">
        <v>811441</v>
      </c>
      <c r="WG135" s="5">
        <v>935611</v>
      </c>
      <c r="WH135" s="5">
        <v>664298</v>
      </c>
      <c r="WI135" s="5">
        <v>633503</v>
      </c>
      <c r="WJ135" s="5">
        <v>567279</v>
      </c>
      <c r="WK135" s="5">
        <v>482881</v>
      </c>
      <c r="WL135" s="5">
        <v>442140</v>
      </c>
      <c r="WM135" s="5">
        <v>4229</v>
      </c>
      <c r="WN135" s="5">
        <v>4725</v>
      </c>
      <c r="WO135" s="5">
        <v>8483</v>
      </c>
      <c r="WP135" s="5">
        <v>10959</v>
      </c>
      <c r="WQ135" s="5">
        <v>9775</v>
      </c>
      <c r="WR135" s="5">
        <v>9826</v>
      </c>
      <c r="WS135" s="5">
        <v>15776</v>
      </c>
      <c r="WT135" s="5">
        <v>13033</v>
      </c>
      <c r="WU135" s="5">
        <v>7192</v>
      </c>
      <c r="WV135" s="5">
        <v>11056</v>
      </c>
      <c r="WW135" s="5">
        <v>15937</v>
      </c>
      <c r="WX135" s="5">
        <v>15752</v>
      </c>
      <c r="WY135" s="5">
        <v>15972</v>
      </c>
      <c r="WZ135" s="5">
        <v>9994</v>
      </c>
      <c r="XA135" s="5">
        <v>3113</v>
      </c>
      <c r="XB135" s="5">
        <v>2488</v>
      </c>
      <c r="XC135" s="5">
        <v>6550</v>
      </c>
      <c r="XD135" s="5">
        <v>4494</v>
      </c>
      <c r="XE135" s="5">
        <v>2962</v>
      </c>
      <c r="XF135" s="5">
        <v>5813</v>
      </c>
      <c r="XG135" s="5">
        <v>7079</v>
      </c>
      <c r="XH135" s="5">
        <v>10747</v>
      </c>
      <c r="XI135" s="5">
        <v>7179</v>
      </c>
      <c r="XJ135" s="5">
        <v>10735</v>
      </c>
      <c r="XK135" s="5">
        <v>3776</v>
      </c>
      <c r="XL135" s="5">
        <v>3821</v>
      </c>
      <c r="XM135" s="5">
        <v>5305</v>
      </c>
      <c r="XN135" s="5">
        <v>6632</v>
      </c>
      <c r="XO135" s="5">
        <v>4272</v>
      </c>
      <c r="XP135" s="5">
        <v>3962</v>
      </c>
      <c r="XQ135" s="5">
        <v>3672</v>
      </c>
      <c r="XR135" s="5">
        <v>3181</v>
      </c>
      <c r="XS135" s="2">
        <v>14328</v>
      </c>
      <c r="XT135" s="3" t="s">
        <v>222</v>
      </c>
      <c r="XU135" s="3" t="s">
        <v>222</v>
      </c>
      <c r="XV135" s="3" t="s">
        <v>222</v>
      </c>
      <c r="XW135" s="3" t="s">
        <v>221</v>
      </c>
      <c r="XX135" s="3" t="s">
        <v>222</v>
      </c>
      <c r="XY135" s="3" t="s">
        <v>222</v>
      </c>
      <c r="XZ135" s="3" t="s">
        <v>264</v>
      </c>
    </row>
    <row r="136" spans="1:650" x14ac:dyDescent="0.3">
      <c r="A136" s="1" t="s">
        <v>134</v>
      </c>
      <c r="B136" s="2">
        <v>4001587</v>
      </c>
      <c r="C136" s="5">
        <v>54132</v>
      </c>
      <c r="D136" s="5">
        <v>40208</v>
      </c>
      <c r="E136" s="5">
        <v>58851</v>
      </c>
      <c r="F136" s="5">
        <v>51814</v>
      </c>
      <c r="G136" s="5">
        <v>24261</v>
      </c>
      <c r="H136" s="5">
        <v>33045</v>
      </c>
      <c r="I136" s="5">
        <v>10032</v>
      </c>
      <c r="J136" s="5">
        <v>27458</v>
      </c>
      <c r="K136" s="5">
        <v>50942</v>
      </c>
      <c r="L136" s="5">
        <v>101207</v>
      </c>
      <c r="M136" s="5">
        <v>33368</v>
      </c>
      <c r="N136" s="5">
        <v>81105</v>
      </c>
      <c r="O136" s="5">
        <v>17749</v>
      </c>
      <c r="P136" s="5">
        <v>33591</v>
      </c>
      <c r="Q136" s="5">
        <v>71602</v>
      </c>
      <c r="R136" s="5">
        <v>121480</v>
      </c>
      <c r="S136" s="5">
        <v>59783</v>
      </c>
      <c r="T136" s="5">
        <v>44498</v>
      </c>
      <c r="U136" s="5">
        <v>26471</v>
      </c>
      <c r="V136" s="5">
        <v>41320</v>
      </c>
      <c r="W136" s="5">
        <v>74089</v>
      </c>
      <c r="X136" s="5">
        <v>80206</v>
      </c>
      <c r="Y136" s="5">
        <v>42894</v>
      </c>
      <c r="Z136" s="5">
        <v>83895</v>
      </c>
      <c r="AA136" s="5">
        <v>21502</v>
      </c>
      <c r="AB136" s="5">
        <v>40495</v>
      </c>
      <c r="AC136" s="5">
        <v>6896</v>
      </c>
      <c r="AD136" s="5">
        <v>3425</v>
      </c>
      <c r="AE136" s="5">
        <v>20807</v>
      </c>
      <c r="AF136" s="5">
        <v>9252</v>
      </c>
      <c r="AG136" s="5">
        <v>27992</v>
      </c>
      <c r="AH136" s="5">
        <v>0</v>
      </c>
      <c r="AI136" s="5">
        <v>907901</v>
      </c>
      <c r="AJ136" s="5">
        <v>200585</v>
      </c>
      <c r="AK136" s="5">
        <v>206660</v>
      </c>
      <c r="AL136" s="5">
        <v>370251</v>
      </c>
      <c r="AM136" s="5">
        <v>500641</v>
      </c>
      <c r="AN136" s="5">
        <v>961640</v>
      </c>
      <c r="AO136" s="5">
        <v>174917</v>
      </c>
      <c r="AP136" s="5">
        <v>641825</v>
      </c>
      <c r="AQ136" s="5">
        <v>721974</v>
      </c>
      <c r="AR136" s="5">
        <v>971300</v>
      </c>
      <c r="AS136" s="5">
        <v>918176</v>
      </c>
      <c r="AT136" s="5">
        <v>1153927</v>
      </c>
      <c r="AU136" s="5">
        <v>790018</v>
      </c>
      <c r="AV136" s="5">
        <v>697504</v>
      </c>
      <c r="AW136" s="5">
        <v>343538</v>
      </c>
      <c r="AX136" s="5">
        <v>144930</v>
      </c>
      <c r="AY136" s="5">
        <v>189387</v>
      </c>
      <c r="AZ136" s="5">
        <v>169922</v>
      </c>
      <c r="BA136" s="5">
        <v>94684</v>
      </c>
      <c r="BB136" s="5">
        <v>51306</v>
      </c>
      <c r="BC136" s="5">
        <v>132802</v>
      </c>
      <c r="BD136" s="5">
        <v>135472</v>
      </c>
      <c r="BE136" s="5">
        <v>81818</v>
      </c>
      <c r="BF136" s="5">
        <v>253536</v>
      </c>
      <c r="BG136" s="5">
        <v>70900</v>
      </c>
      <c r="BH136" s="5">
        <v>139658</v>
      </c>
      <c r="BI136" s="5">
        <v>105352</v>
      </c>
      <c r="BJ136" s="5">
        <v>93486</v>
      </c>
      <c r="BK136" s="5">
        <v>89816</v>
      </c>
      <c r="BL136" s="5">
        <v>106775</v>
      </c>
      <c r="BM136" s="5">
        <v>30036</v>
      </c>
      <c r="BN136" s="5">
        <v>0</v>
      </c>
      <c r="BO136" s="5">
        <v>139461</v>
      </c>
      <c r="BP136" s="5">
        <v>147229</v>
      </c>
      <c r="BQ136" s="5">
        <v>192361</v>
      </c>
      <c r="BR136" s="5">
        <v>153285</v>
      </c>
      <c r="BS136" s="5">
        <v>528249</v>
      </c>
      <c r="BT136" s="5">
        <v>178957</v>
      </c>
      <c r="BU136" s="5">
        <v>521412</v>
      </c>
      <c r="BV136" s="5">
        <v>247904</v>
      </c>
      <c r="BW136" s="5">
        <v>204126</v>
      </c>
      <c r="BX136" s="5">
        <v>1029520</v>
      </c>
      <c r="BY136" s="5">
        <v>290605</v>
      </c>
      <c r="BZ136" s="5">
        <v>216510</v>
      </c>
      <c r="CA136" s="5">
        <v>183570</v>
      </c>
      <c r="CB136" s="5">
        <v>121301</v>
      </c>
      <c r="CC136" s="5">
        <v>92287</v>
      </c>
      <c r="CD136" s="5">
        <v>101776</v>
      </c>
      <c r="CE136" s="5">
        <v>101098</v>
      </c>
      <c r="CF136" s="5">
        <v>70827</v>
      </c>
      <c r="CG136" s="5">
        <v>65866</v>
      </c>
      <c r="CH136" s="5">
        <v>44373</v>
      </c>
      <c r="CI136" s="5">
        <v>33822</v>
      </c>
      <c r="CJ136" s="5">
        <v>32514</v>
      </c>
      <c r="CK136" s="5">
        <v>28396</v>
      </c>
      <c r="CL136" s="5">
        <v>35254</v>
      </c>
      <c r="CM136" s="5">
        <v>74290</v>
      </c>
      <c r="CN136" s="5">
        <v>88321</v>
      </c>
      <c r="CO136" s="5">
        <v>164572</v>
      </c>
      <c r="CP136" s="5">
        <v>120551</v>
      </c>
      <c r="CQ136" s="5">
        <v>99770</v>
      </c>
      <c r="CR136" s="5">
        <v>117531</v>
      </c>
      <c r="CS136" s="5">
        <v>50446</v>
      </c>
      <c r="CT136" s="5">
        <v>0</v>
      </c>
      <c r="CU136" s="5">
        <v>337558</v>
      </c>
      <c r="CV136" s="5">
        <v>312549</v>
      </c>
      <c r="CW136" s="5">
        <v>230721</v>
      </c>
      <c r="CX136" s="5">
        <v>219708</v>
      </c>
      <c r="CY136" s="5">
        <v>223383</v>
      </c>
      <c r="CZ136" s="5">
        <v>197377</v>
      </c>
      <c r="DA136" s="5">
        <v>199692</v>
      </c>
      <c r="DB136" s="5">
        <v>209322</v>
      </c>
      <c r="DC136" s="5">
        <v>243144</v>
      </c>
      <c r="DD136" s="5">
        <v>222421</v>
      </c>
      <c r="DE136" s="5">
        <v>256818</v>
      </c>
      <c r="DF136" s="5">
        <v>281815</v>
      </c>
      <c r="DG136" s="5">
        <v>282888</v>
      </c>
      <c r="DH136" s="5">
        <v>238519</v>
      </c>
      <c r="DI136" s="5">
        <v>228201</v>
      </c>
      <c r="DJ136" s="5">
        <v>219593</v>
      </c>
      <c r="DK136" s="5">
        <v>211942</v>
      </c>
      <c r="DL136" s="5">
        <v>173530</v>
      </c>
      <c r="DM136" s="5">
        <v>191171</v>
      </c>
      <c r="DN136" s="5">
        <v>185939</v>
      </c>
      <c r="DO136" s="5">
        <v>139634</v>
      </c>
      <c r="DP136" s="5">
        <v>180225</v>
      </c>
      <c r="DQ136" s="5">
        <v>228074</v>
      </c>
      <c r="DR136" s="5">
        <v>217493</v>
      </c>
      <c r="DS136" s="5">
        <v>205453</v>
      </c>
      <c r="DT136" s="5">
        <v>220331</v>
      </c>
      <c r="DU136" s="5">
        <v>205189</v>
      </c>
      <c r="DV136" s="5">
        <v>206850</v>
      </c>
      <c r="DW136" s="5">
        <v>130943</v>
      </c>
      <c r="DX136" s="5">
        <v>115968</v>
      </c>
      <c r="DY136" s="5">
        <v>125477</v>
      </c>
      <c r="DZ136" s="5">
        <v>0</v>
      </c>
      <c r="EA136" s="5">
        <v>60655</v>
      </c>
      <c r="EB136" s="5">
        <v>86832</v>
      </c>
      <c r="EC136" s="5">
        <v>83010</v>
      </c>
      <c r="ED136" s="5">
        <v>45550</v>
      </c>
      <c r="EE136" s="5">
        <v>56565</v>
      </c>
      <c r="EF136" s="5">
        <v>62225</v>
      </c>
      <c r="EG136" s="5">
        <v>91784</v>
      </c>
      <c r="EH136" s="5">
        <v>87321</v>
      </c>
      <c r="EI136" s="5">
        <v>130552</v>
      </c>
      <c r="EJ136" s="5">
        <v>89386</v>
      </c>
      <c r="EK136" s="5">
        <v>75858</v>
      </c>
      <c r="EL136" s="5">
        <v>75268</v>
      </c>
      <c r="EM136" s="5">
        <v>71732</v>
      </c>
      <c r="EN136" s="5">
        <v>81460</v>
      </c>
      <c r="EO136" s="5">
        <v>94198</v>
      </c>
      <c r="EP136" s="5">
        <v>91309</v>
      </c>
      <c r="EQ136" s="5">
        <v>92723</v>
      </c>
      <c r="ER136" s="5">
        <v>72348</v>
      </c>
      <c r="ES136" s="5">
        <v>43044</v>
      </c>
      <c r="ET136" s="5">
        <v>42118</v>
      </c>
      <c r="EU136" s="5">
        <v>29596</v>
      </c>
      <c r="EV136" s="5">
        <v>127623</v>
      </c>
      <c r="EW136" s="5">
        <v>84825</v>
      </c>
      <c r="EX136" s="5">
        <v>64164</v>
      </c>
      <c r="EY136" s="5">
        <v>77789</v>
      </c>
      <c r="EZ136" s="5">
        <v>193917</v>
      </c>
      <c r="FA136" s="5">
        <v>107640</v>
      </c>
      <c r="FB136" s="5">
        <v>96563</v>
      </c>
      <c r="FC136" s="5">
        <v>149649</v>
      </c>
      <c r="FD136" s="5">
        <v>89702</v>
      </c>
      <c r="FE136" s="5">
        <v>60410</v>
      </c>
      <c r="FF136" s="5">
        <v>0</v>
      </c>
      <c r="FG136" s="5">
        <v>0</v>
      </c>
      <c r="FH136" s="5">
        <v>0</v>
      </c>
      <c r="FI136" s="5">
        <v>0</v>
      </c>
      <c r="FJ136" s="5">
        <v>0</v>
      </c>
      <c r="FK136" s="5">
        <v>0</v>
      </c>
      <c r="FL136" s="5">
        <v>0</v>
      </c>
      <c r="FM136" s="5">
        <v>0</v>
      </c>
      <c r="FN136" s="5">
        <v>0</v>
      </c>
      <c r="FO136" s="5">
        <v>0</v>
      </c>
      <c r="FP136" s="5">
        <v>0</v>
      </c>
      <c r="FQ136" s="5">
        <v>0</v>
      </c>
      <c r="FR136" s="5">
        <v>0</v>
      </c>
      <c r="FS136" s="5">
        <v>0</v>
      </c>
      <c r="FT136" s="5">
        <v>0</v>
      </c>
      <c r="FU136" s="5" t="s">
        <v>220</v>
      </c>
      <c r="FV136" s="5" t="s">
        <v>220</v>
      </c>
      <c r="FW136" s="5" t="s">
        <v>220</v>
      </c>
      <c r="FX136" s="5" t="s">
        <v>220</v>
      </c>
      <c r="FY136" s="5" t="s">
        <v>220</v>
      </c>
      <c r="FZ136" s="5" t="s">
        <v>220</v>
      </c>
      <c r="GA136" s="5" t="s">
        <v>220</v>
      </c>
      <c r="GB136" s="5" t="s">
        <v>220</v>
      </c>
      <c r="GC136" s="5" t="s">
        <v>220</v>
      </c>
      <c r="GD136" s="5" t="s">
        <v>220</v>
      </c>
      <c r="GE136" s="5" t="s">
        <v>220</v>
      </c>
      <c r="GF136" s="5" t="s">
        <v>220</v>
      </c>
      <c r="GG136" s="5" t="s">
        <v>220</v>
      </c>
      <c r="GH136" s="5" t="s">
        <v>220</v>
      </c>
      <c r="GI136" s="5" t="s">
        <v>220</v>
      </c>
      <c r="GJ136" s="5" t="s">
        <v>220</v>
      </c>
      <c r="GK136" s="5" t="s">
        <v>220</v>
      </c>
      <c r="GL136" s="5" t="s">
        <v>220</v>
      </c>
      <c r="GM136" s="5">
        <v>1499706</v>
      </c>
      <c r="GN136" s="5">
        <v>787402</v>
      </c>
      <c r="GO136" s="5">
        <v>771604</v>
      </c>
      <c r="GP136" s="5">
        <v>846706</v>
      </c>
      <c r="GQ136" s="5">
        <v>1368159</v>
      </c>
      <c r="GR136" s="5">
        <v>1433245</v>
      </c>
      <c r="GS136" s="5">
        <v>997832</v>
      </c>
      <c r="GT136" s="5">
        <v>1213953</v>
      </c>
      <c r="GU136" s="5">
        <v>1349958</v>
      </c>
      <c r="GV136" s="5">
        <v>2415883</v>
      </c>
      <c r="GW136" s="5">
        <v>1577829</v>
      </c>
      <c r="GX136" s="5">
        <v>2111444</v>
      </c>
      <c r="GY136" s="5">
        <v>1345978</v>
      </c>
      <c r="GZ136" s="5">
        <v>1172249</v>
      </c>
      <c r="HA136" s="5">
        <v>829825</v>
      </c>
      <c r="HB136" s="5">
        <v>679087</v>
      </c>
      <c r="HC136" s="5">
        <v>654933</v>
      </c>
      <c r="HD136" s="5">
        <v>531124</v>
      </c>
      <c r="HE136" s="5">
        <v>421236</v>
      </c>
      <c r="HF136" s="5">
        <v>387348</v>
      </c>
      <c r="HG136" s="5">
        <v>409998</v>
      </c>
      <c r="HH136" s="5">
        <v>556040</v>
      </c>
      <c r="HI136" s="5">
        <v>466007</v>
      </c>
      <c r="HJ136" s="5">
        <v>654342</v>
      </c>
      <c r="HK136" s="5">
        <v>450031</v>
      </c>
      <c r="HL136" s="5">
        <v>685686</v>
      </c>
      <c r="HM136" s="5">
        <v>589964</v>
      </c>
      <c r="HN136" s="5">
        <v>780975</v>
      </c>
      <c r="HO136" s="5">
        <v>729212</v>
      </c>
      <c r="HP136" s="5">
        <v>488021</v>
      </c>
      <c r="HQ136" s="5">
        <v>294361</v>
      </c>
      <c r="HR136" s="5">
        <v>0</v>
      </c>
      <c r="HS136" s="5">
        <v>1909778</v>
      </c>
      <c r="HT136" s="5">
        <v>1952961</v>
      </c>
      <c r="HU136" s="5">
        <v>1903359</v>
      </c>
      <c r="HV136" s="5">
        <v>1878408</v>
      </c>
      <c r="HW136" s="5">
        <v>1992697</v>
      </c>
      <c r="HX136" s="5">
        <v>2088213</v>
      </c>
      <c r="HY136" s="5">
        <v>2076042</v>
      </c>
      <c r="HZ136" s="5">
        <v>1918153</v>
      </c>
      <c r="IA136" s="5">
        <v>1739498</v>
      </c>
      <c r="IB136" s="5">
        <v>1727076</v>
      </c>
      <c r="IC136" s="5">
        <v>1763268</v>
      </c>
      <c r="ID136" s="5">
        <v>2080098</v>
      </c>
      <c r="IE136" s="5">
        <v>1909134</v>
      </c>
      <c r="IF136" s="5">
        <v>1531740</v>
      </c>
      <c r="IG136" s="5">
        <v>1385584</v>
      </c>
      <c r="IH136" s="5">
        <v>1052055</v>
      </c>
      <c r="II136" s="5">
        <v>1606068</v>
      </c>
      <c r="IJ136" s="5">
        <v>1548883</v>
      </c>
      <c r="IK136" s="5">
        <v>2835085</v>
      </c>
      <c r="IL136" s="5">
        <v>2595649</v>
      </c>
      <c r="IM136" s="5">
        <v>1525619</v>
      </c>
      <c r="IN136" s="5">
        <v>3061717</v>
      </c>
      <c r="IO136" s="5">
        <v>1816174</v>
      </c>
      <c r="IP136" s="5">
        <v>1134200</v>
      </c>
      <c r="IQ136" s="5">
        <v>899185</v>
      </c>
      <c r="IR136" s="5">
        <v>943265</v>
      </c>
      <c r="IS136" s="5">
        <v>876882</v>
      </c>
      <c r="IT136" s="5">
        <v>836635</v>
      </c>
      <c r="IU136" s="5">
        <v>721339</v>
      </c>
      <c r="IV136" s="5">
        <v>673393</v>
      </c>
      <c r="IW136" s="5">
        <v>655316</v>
      </c>
      <c r="IX136" s="5">
        <v>343672</v>
      </c>
      <c r="IY136" s="5">
        <v>200319</v>
      </c>
      <c r="IZ136" s="5">
        <v>212395</v>
      </c>
      <c r="JA136" s="5">
        <v>199628</v>
      </c>
      <c r="JB136" s="5">
        <v>207095</v>
      </c>
      <c r="JC136" s="5">
        <v>220551</v>
      </c>
      <c r="JD136" s="5">
        <v>238159</v>
      </c>
      <c r="JE136" s="5">
        <v>220808</v>
      </c>
      <c r="JF136" s="5">
        <v>224790</v>
      </c>
      <c r="JG136" s="5">
        <v>219927</v>
      </c>
      <c r="JH136" s="5">
        <v>215982</v>
      </c>
      <c r="JI136" s="5">
        <v>194438</v>
      </c>
      <c r="JJ136" s="5">
        <v>173211</v>
      </c>
      <c r="JK136" s="5">
        <v>178442</v>
      </c>
      <c r="JL136" s="5">
        <v>170687</v>
      </c>
      <c r="JM136" s="5">
        <v>162589</v>
      </c>
      <c r="JN136" s="5">
        <v>159676</v>
      </c>
      <c r="JO136" s="5">
        <v>154066</v>
      </c>
      <c r="JP136" s="5">
        <v>147814</v>
      </c>
      <c r="JQ136" s="5">
        <v>128494</v>
      </c>
      <c r="JR136" s="5">
        <v>97048</v>
      </c>
      <c r="JS136" s="5">
        <v>92641</v>
      </c>
      <c r="JT136" s="5">
        <v>102427</v>
      </c>
      <c r="JU136" s="5">
        <v>112249</v>
      </c>
      <c r="JV136" s="5">
        <v>107164</v>
      </c>
      <c r="JW136" s="5">
        <v>109774</v>
      </c>
      <c r="JX136" s="5">
        <v>116304</v>
      </c>
      <c r="JY136" s="5">
        <v>115293</v>
      </c>
      <c r="JZ136" s="5">
        <v>110802</v>
      </c>
      <c r="KA136" s="5">
        <v>94673</v>
      </c>
      <c r="KB136" s="5">
        <v>93459</v>
      </c>
      <c r="KC136" s="5">
        <v>100674</v>
      </c>
      <c r="KD136" s="5">
        <v>63324</v>
      </c>
      <c r="KE136" s="5">
        <v>183065</v>
      </c>
      <c r="KF136" s="5">
        <v>170452</v>
      </c>
      <c r="KG136" s="5">
        <v>169141</v>
      </c>
      <c r="KH136" s="5">
        <v>168365</v>
      </c>
      <c r="KI136" s="5">
        <v>184597</v>
      </c>
      <c r="KJ136" s="5">
        <v>183337</v>
      </c>
      <c r="KK136" s="5">
        <v>163292</v>
      </c>
      <c r="KL136" s="5">
        <v>164690</v>
      </c>
      <c r="KM136" s="5">
        <v>162698</v>
      </c>
      <c r="KN136" s="5">
        <v>160048</v>
      </c>
      <c r="KO136" s="5">
        <v>138375</v>
      </c>
      <c r="KP136" s="5">
        <v>142093</v>
      </c>
      <c r="KQ136" s="5">
        <v>127928</v>
      </c>
      <c r="KR136" s="5">
        <v>113354</v>
      </c>
      <c r="KS136" s="5">
        <v>99309</v>
      </c>
      <c r="KT136" s="5">
        <v>90100</v>
      </c>
      <c r="KU136" s="5">
        <v>91564</v>
      </c>
      <c r="KV136" s="5">
        <v>89522</v>
      </c>
      <c r="KW136" s="5">
        <v>106679</v>
      </c>
      <c r="KX136" s="5">
        <v>95739</v>
      </c>
      <c r="KY136" s="5">
        <v>77777</v>
      </c>
      <c r="KZ136" s="5">
        <v>87328</v>
      </c>
      <c r="LA136" s="5">
        <v>81603</v>
      </c>
      <c r="LB136" s="5">
        <v>67999</v>
      </c>
      <c r="LC136" s="5">
        <v>57537</v>
      </c>
      <c r="LD136" s="5">
        <v>58194</v>
      </c>
      <c r="LE136" s="5">
        <v>51217</v>
      </c>
      <c r="LF136" s="5">
        <v>53261</v>
      </c>
      <c r="LG136" s="5">
        <v>42749</v>
      </c>
      <c r="LH136" s="5">
        <v>42315</v>
      </c>
      <c r="LI136" s="5">
        <v>43168</v>
      </c>
      <c r="LJ136" s="5">
        <v>35611</v>
      </c>
      <c r="LK136" s="5">
        <v>35302</v>
      </c>
      <c r="LL136" s="5">
        <v>36054</v>
      </c>
      <c r="LM136" s="5">
        <v>35665</v>
      </c>
      <c r="LN136" s="5">
        <v>34896</v>
      </c>
      <c r="LO136" s="5">
        <v>31068</v>
      </c>
      <c r="LP136" s="5">
        <v>27720</v>
      </c>
      <c r="LQ136" s="5">
        <v>35378</v>
      </c>
      <c r="LR136" s="5">
        <v>41794</v>
      </c>
      <c r="LS136" s="5">
        <v>42018</v>
      </c>
      <c r="LT136" s="5">
        <v>35580</v>
      </c>
      <c r="LU136" s="5">
        <v>34499</v>
      </c>
      <c r="LV136" s="5">
        <v>31917</v>
      </c>
      <c r="LW136" s="5">
        <v>26267</v>
      </c>
      <c r="LX136" s="5">
        <v>23577</v>
      </c>
      <c r="LY136" s="5">
        <v>15974</v>
      </c>
      <c r="LZ136" s="5">
        <v>15224</v>
      </c>
      <c r="MA136" s="5">
        <v>14398</v>
      </c>
      <c r="MB136" s="5">
        <v>12897</v>
      </c>
      <c r="MC136" s="5">
        <v>16534</v>
      </c>
      <c r="MD136" s="5">
        <v>8229</v>
      </c>
      <c r="ME136" s="5">
        <v>6098</v>
      </c>
      <c r="MF136" s="5">
        <v>9706</v>
      </c>
      <c r="MG136" s="5">
        <v>12226</v>
      </c>
      <c r="MH136" s="5">
        <v>10626</v>
      </c>
      <c r="MI136" s="5">
        <v>10191</v>
      </c>
      <c r="MJ136" s="5">
        <v>10148</v>
      </c>
      <c r="MK136" s="5">
        <v>10427</v>
      </c>
      <c r="ML136" s="5">
        <v>11102</v>
      </c>
      <c r="MM136" s="5">
        <v>7806</v>
      </c>
      <c r="MN136" s="5">
        <v>10226</v>
      </c>
      <c r="MO136" s="5">
        <v>10900</v>
      </c>
      <c r="MP136" s="5">
        <v>3911</v>
      </c>
      <c r="MQ136" s="5">
        <v>0</v>
      </c>
      <c r="MR136" s="5">
        <v>0</v>
      </c>
      <c r="MS136" s="5">
        <v>0</v>
      </c>
      <c r="MT136" s="5">
        <v>0</v>
      </c>
      <c r="MU136" s="5">
        <v>0</v>
      </c>
      <c r="MV136" s="5">
        <v>0</v>
      </c>
      <c r="MW136" s="5">
        <v>0</v>
      </c>
      <c r="MX136" s="5">
        <v>0</v>
      </c>
      <c r="MY136" s="5">
        <v>0</v>
      </c>
      <c r="MZ136" s="5">
        <v>0</v>
      </c>
      <c r="NA136" s="5">
        <v>0</v>
      </c>
      <c r="NB136" s="5">
        <v>0</v>
      </c>
      <c r="NC136" s="5">
        <v>0</v>
      </c>
      <c r="ND136" s="5">
        <v>0</v>
      </c>
      <c r="NE136" s="5" t="s">
        <v>220</v>
      </c>
      <c r="NF136" s="5" t="s">
        <v>220</v>
      </c>
      <c r="NG136" s="5" t="s">
        <v>220</v>
      </c>
      <c r="NH136" s="5" t="s">
        <v>220</v>
      </c>
      <c r="NI136" s="5" t="s">
        <v>220</v>
      </c>
      <c r="NJ136" s="5" t="s">
        <v>220</v>
      </c>
      <c r="NK136" s="5" t="s">
        <v>220</v>
      </c>
      <c r="NL136" s="5" t="s">
        <v>220</v>
      </c>
      <c r="NM136" s="5" t="s">
        <v>220</v>
      </c>
      <c r="NN136" s="5" t="s">
        <v>220</v>
      </c>
      <c r="NO136" s="5" t="s">
        <v>220</v>
      </c>
      <c r="NP136" s="5" t="s">
        <v>220</v>
      </c>
      <c r="NQ136" s="5" t="s">
        <v>220</v>
      </c>
      <c r="NR136" s="5" t="s">
        <v>220</v>
      </c>
      <c r="NS136" s="5" t="s">
        <v>220</v>
      </c>
      <c r="NT136" s="5" t="s">
        <v>220</v>
      </c>
      <c r="NU136" s="5" t="s">
        <v>220</v>
      </c>
      <c r="NV136" s="5" t="s">
        <v>220</v>
      </c>
      <c r="NW136" s="5">
        <v>0</v>
      </c>
      <c r="NX136" s="5">
        <v>0</v>
      </c>
      <c r="NY136" s="5">
        <v>0</v>
      </c>
      <c r="NZ136" s="5">
        <v>0</v>
      </c>
      <c r="OA136" s="5">
        <v>0</v>
      </c>
      <c r="OB136" s="5">
        <v>0</v>
      </c>
      <c r="OC136" s="5">
        <v>0</v>
      </c>
      <c r="OD136" s="5">
        <v>0</v>
      </c>
      <c r="OE136" s="5">
        <v>0</v>
      </c>
      <c r="OF136" s="5">
        <v>0</v>
      </c>
      <c r="OG136" s="5">
        <v>0</v>
      </c>
      <c r="OH136" s="5">
        <v>0</v>
      </c>
      <c r="OI136" s="5">
        <v>0</v>
      </c>
      <c r="OJ136" s="5">
        <v>0</v>
      </c>
      <c r="OK136" s="5" t="s">
        <v>220</v>
      </c>
      <c r="OL136" s="5" t="s">
        <v>220</v>
      </c>
      <c r="OM136" s="5" t="s">
        <v>220</v>
      </c>
      <c r="ON136" s="5" t="s">
        <v>220</v>
      </c>
      <c r="OO136" s="5" t="s">
        <v>220</v>
      </c>
      <c r="OP136" s="5" t="s">
        <v>220</v>
      </c>
      <c r="OQ136" s="5" t="s">
        <v>220</v>
      </c>
      <c r="OR136" s="5" t="s">
        <v>220</v>
      </c>
      <c r="OS136" s="5" t="s">
        <v>220</v>
      </c>
      <c r="OT136" s="5" t="s">
        <v>220</v>
      </c>
      <c r="OU136" s="5" t="s">
        <v>220</v>
      </c>
      <c r="OV136" s="5" t="s">
        <v>220</v>
      </c>
      <c r="OW136" s="5" t="s">
        <v>220</v>
      </c>
      <c r="OX136" s="5" t="s">
        <v>220</v>
      </c>
      <c r="OY136" s="5" t="s">
        <v>220</v>
      </c>
      <c r="OZ136" s="5" t="s">
        <v>220</v>
      </c>
      <c r="PA136" s="5" t="s">
        <v>220</v>
      </c>
      <c r="PB136" s="5" t="s">
        <v>220</v>
      </c>
      <c r="PC136" s="5">
        <v>57888</v>
      </c>
      <c r="PD136" s="5">
        <v>55302</v>
      </c>
      <c r="PE136" s="5">
        <v>54509</v>
      </c>
      <c r="PF136" s="5">
        <v>61573</v>
      </c>
      <c r="PG136" s="5">
        <v>59432</v>
      </c>
      <c r="PH136" s="5">
        <v>58040</v>
      </c>
      <c r="PI136" s="5">
        <v>62644</v>
      </c>
      <c r="PJ136" s="5">
        <v>64431</v>
      </c>
      <c r="PK136" s="5">
        <v>68923</v>
      </c>
      <c r="PL136" s="5">
        <v>67486</v>
      </c>
      <c r="PM136" s="5">
        <v>72787</v>
      </c>
      <c r="PN136" s="5">
        <v>72964</v>
      </c>
      <c r="PO136" s="5">
        <v>72379</v>
      </c>
      <c r="PP136" s="5">
        <v>83354</v>
      </c>
      <c r="PQ136" s="5">
        <v>87217</v>
      </c>
      <c r="PR136" s="5">
        <v>88846</v>
      </c>
      <c r="PS136" s="5">
        <v>71191</v>
      </c>
      <c r="PT136" s="5">
        <v>41161</v>
      </c>
      <c r="PU136" s="5">
        <v>54006</v>
      </c>
      <c r="PV136" s="5">
        <v>74543</v>
      </c>
      <c r="PW136" s="5">
        <v>78345</v>
      </c>
      <c r="PX136" s="5">
        <v>46741</v>
      </c>
      <c r="PY136" s="5">
        <v>42611</v>
      </c>
      <c r="PZ136" s="5">
        <v>45987</v>
      </c>
      <c r="QA136" s="5">
        <v>46941</v>
      </c>
      <c r="QB136" s="5">
        <v>44812</v>
      </c>
      <c r="QC136" s="5">
        <v>42654</v>
      </c>
      <c r="QD136" s="5">
        <v>38184</v>
      </c>
      <c r="QE136" s="5">
        <v>39663</v>
      </c>
      <c r="QF136" s="5">
        <v>42643</v>
      </c>
      <c r="QG136" s="5">
        <v>43145</v>
      </c>
      <c r="QH136" s="5">
        <v>17295</v>
      </c>
      <c r="QI136" s="5">
        <v>144915</v>
      </c>
      <c r="QJ136" s="5">
        <v>141957</v>
      </c>
      <c r="QK136" s="5">
        <v>143140</v>
      </c>
      <c r="QL136" s="5">
        <v>134925</v>
      </c>
      <c r="QM136" s="5">
        <v>147604</v>
      </c>
      <c r="QN136" s="5">
        <v>149523</v>
      </c>
      <c r="QO136" s="5">
        <v>145795</v>
      </c>
      <c r="QP136" s="5">
        <v>139247</v>
      </c>
      <c r="QQ136" s="5">
        <v>146177</v>
      </c>
      <c r="QR136" s="5">
        <v>141065</v>
      </c>
      <c r="QS136" s="5">
        <v>142682</v>
      </c>
      <c r="QT136" s="5">
        <v>142400</v>
      </c>
      <c r="QU136" s="5">
        <v>148962</v>
      </c>
      <c r="QV136" s="5">
        <v>135466</v>
      </c>
      <c r="QW136" s="5">
        <v>114382</v>
      </c>
      <c r="QX136" s="5">
        <v>120036</v>
      </c>
      <c r="QY136" s="5">
        <v>63941</v>
      </c>
      <c r="QZ136" s="5">
        <v>80520</v>
      </c>
      <c r="RA136" s="5">
        <v>68519</v>
      </c>
      <c r="RB136" s="5">
        <v>57504</v>
      </c>
      <c r="RC136" s="5">
        <v>62959</v>
      </c>
      <c r="RD136" s="5">
        <v>50376</v>
      </c>
      <c r="RE136" s="5">
        <v>47384</v>
      </c>
      <c r="RF136" s="5">
        <v>45177</v>
      </c>
      <c r="RG136" s="5">
        <v>43340</v>
      </c>
      <c r="RH136" s="5">
        <v>42735</v>
      </c>
      <c r="RI136" s="5">
        <v>41387</v>
      </c>
      <c r="RJ136" s="5">
        <v>39525</v>
      </c>
      <c r="RK136" s="5">
        <v>37874</v>
      </c>
      <c r="RL136" s="5">
        <v>41165</v>
      </c>
      <c r="RM136" s="5">
        <v>43649</v>
      </c>
      <c r="RN136" s="5">
        <v>19155</v>
      </c>
      <c r="RO136" s="5">
        <v>76860</v>
      </c>
      <c r="RP136" s="5">
        <v>83662</v>
      </c>
      <c r="RQ136" s="5">
        <v>86106</v>
      </c>
      <c r="RR136" s="5">
        <v>83187</v>
      </c>
      <c r="RS136" s="5">
        <v>81366</v>
      </c>
      <c r="RT136" s="5">
        <v>85292</v>
      </c>
      <c r="RU136" s="5">
        <v>87534</v>
      </c>
      <c r="RV136" s="5">
        <v>91533</v>
      </c>
      <c r="RW136" s="5">
        <v>95944</v>
      </c>
      <c r="RX136" s="5">
        <v>92751</v>
      </c>
      <c r="RY136" s="5">
        <v>93785</v>
      </c>
      <c r="RZ136" s="5">
        <v>99309</v>
      </c>
      <c r="SA136" s="5">
        <v>95458</v>
      </c>
      <c r="SB136" s="5">
        <v>107864</v>
      </c>
      <c r="SC136" s="5">
        <v>91225</v>
      </c>
      <c r="SD136" s="5">
        <v>86823</v>
      </c>
      <c r="SE136" s="5">
        <v>96416</v>
      </c>
      <c r="SF136" s="5">
        <v>84099</v>
      </c>
      <c r="SG136" s="5">
        <v>85769</v>
      </c>
      <c r="SH136" s="5">
        <v>73953</v>
      </c>
      <c r="SI136" s="5">
        <v>84340</v>
      </c>
      <c r="SJ136" s="5">
        <v>72030</v>
      </c>
      <c r="SK136" s="5">
        <v>72777</v>
      </c>
      <c r="SL136" s="5">
        <v>58732</v>
      </c>
      <c r="SM136" s="5">
        <v>56202</v>
      </c>
      <c r="SN136" s="5">
        <v>54939</v>
      </c>
      <c r="SO136" s="5">
        <v>54716</v>
      </c>
      <c r="SP136" s="5">
        <v>52455</v>
      </c>
      <c r="SQ136" s="5">
        <v>48497</v>
      </c>
      <c r="SR136" s="5">
        <v>52042</v>
      </c>
      <c r="SS136" s="5">
        <v>53396</v>
      </c>
      <c r="ST136" s="5">
        <v>28166</v>
      </c>
      <c r="SU136" s="5">
        <v>101543</v>
      </c>
      <c r="SV136" s="5">
        <v>96100</v>
      </c>
      <c r="SW136" s="5">
        <v>91522</v>
      </c>
      <c r="SX136" s="5">
        <v>147415</v>
      </c>
      <c r="SY136" s="5">
        <v>135712</v>
      </c>
      <c r="SZ136" s="5">
        <v>136012</v>
      </c>
      <c r="TA136" s="5">
        <v>116605</v>
      </c>
      <c r="TB136" s="5">
        <v>106957</v>
      </c>
      <c r="TC136" s="5">
        <v>109512</v>
      </c>
      <c r="TD136" s="5">
        <v>128945</v>
      </c>
      <c r="TE136" s="5">
        <v>71463</v>
      </c>
      <c r="TF136" s="5">
        <v>56243</v>
      </c>
      <c r="TG136" s="5">
        <v>46969</v>
      </c>
      <c r="TH136" s="5">
        <v>52739</v>
      </c>
      <c r="TI136" s="5">
        <v>48299</v>
      </c>
      <c r="TJ136" s="5">
        <v>37823</v>
      </c>
      <c r="TK136" s="5">
        <v>12581</v>
      </c>
      <c r="TL136" s="5">
        <v>9060</v>
      </c>
      <c r="TM136" s="5">
        <v>25952</v>
      </c>
      <c r="TN136" s="5">
        <v>27708</v>
      </c>
      <c r="TO136" s="5">
        <v>27710</v>
      </c>
      <c r="TP136" s="5">
        <v>32905</v>
      </c>
      <c r="TQ136" s="5">
        <v>29850</v>
      </c>
      <c r="TR136" s="5">
        <v>20527</v>
      </c>
      <c r="TS136" s="5">
        <v>20445</v>
      </c>
      <c r="TT136" s="5">
        <v>22334</v>
      </c>
      <c r="TU136" s="5">
        <v>19386</v>
      </c>
      <c r="TV136" s="5">
        <v>12940</v>
      </c>
      <c r="TW136" s="5">
        <v>11095</v>
      </c>
      <c r="TX136" s="5">
        <v>13719</v>
      </c>
      <c r="TY136" s="5">
        <v>13588</v>
      </c>
      <c r="TZ136" s="5">
        <v>4433</v>
      </c>
      <c r="UA136" s="5">
        <v>0</v>
      </c>
      <c r="UB136" s="5">
        <v>0</v>
      </c>
      <c r="UC136" s="5">
        <v>0</v>
      </c>
      <c r="UD136" s="5">
        <v>0</v>
      </c>
      <c r="UE136" s="5">
        <v>0</v>
      </c>
      <c r="UF136" s="5">
        <v>0</v>
      </c>
      <c r="UG136" s="5">
        <v>0</v>
      </c>
      <c r="UH136" s="5">
        <v>0</v>
      </c>
      <c r="UI136" s="5">
        <v>0</v>
      </c>
      <c r="UJ136" s="5">
        <v>0</v>
      </c>
      <c r="UK136" s="5">
        <v>0</v>
      </c>
      <c r="UL136" s="5">
        <v>0</v>
      </c>
      <c r="UM136" s="5">
        <v>0</v>
      </c>
      <c r="UN136" s="5">
        <v>0</v>
      </c>
      <c r="UO136" s="5">
        <v>0</v>
      </c>
      <c r="UP136" s="5">
        <v>0</v>
      </c>
      <c r="UQ136" s="5">
        <v>196</v>
      </c>
      <c r="UR136" s="5">
        <v>513</v>
      </c>
      <c r="US136" s="5">
        <v>991</v>
      </c>
      <c r="UT136" s="5">
        <v>5154</v>
      </c>
      <c r="UU136" s="5">
        <v>32</v>
      </c>
      <c r="UV136" s="5">
        <v>9226</v>
      </c>
      <c r="UW136" s="5">
        <v>11839</v>
      </c>
      <c r="UX136" s="5">
        <v>12163</v>
      </c>
      <c r="UY136" s="5">
        <v>9981</v>
      </c>
      <c r="UZ136" s="5">
        <v>5107</v>
      </c>
      <c r="VA136" s="5">
        <v>5999</v>
      </c>
      <c r="VB136" s="5">
        <v>7274</v>
      </c>
      <c r="VC136" s="5">
        <v>8403</v>
      </c>
      <c r="VD136" s="5">
        <v>7903</v>
      </c>
      <c r="VE136" s="5">
        <v>12315</v>
      </c>
      <c r="VF136" s="5">
        <v>9422</v>
      </c>
      <c r="VG136" s="5">
        <v>98686</v>
      </c>
      <c r="VH136" s="5">
        <v>111837</v>
      </c>
      <c r="VI136" s="5">
        <v>120473</v>
      </c>
      <c r="VJ136" s="5">
        <v>107417</v>
      </c>
      <c r="VK136" s="5">
        <v>111242</v>
      </c>
      <c r="VL136" s="5">
        <v>81724</v>
      </c>
      <c r="VM136" s="5">
        <v>154598</v>
      </c>
      <c r="VN136" s="5">
        <v>166722</v>
      </c>
      <c r="VO136" s="5">
        <v>128297</v>
      </c>
      <c r="VP136" s="5">
        <v>123742</v>
      </c>
      <c r="VQ136" s="5">
        <v>139422</v>
      </c>
      <c r="VR136" s="5">
        <v>142919</v>
      </c>
      <c r="VS136" s="5">
        <v>156018</v>
      </c>
      <c r="VT136" s="5">
        <v>215968</v>
      </c>
      <c r="VU136" s="5">
        <v>217740</v>
      </c>
      <c r="VV136" s="5">
        <v>225170</v>
      </c>
      <c r="VW136" s="5">
        <v>221571</v>
      </c>
      <c r="VX136" s="5">
        <v>249700</v>
      </c>
      <c r="VY136" s="5">
        <v>177697</v>
      </c>
      <c r="VZ136" s="5">
        <v>99937</v>
      </c>
      <c r="WA136" s="5">
        <v>209710</v>
      </c>
      <c r="WB136" s="5">
        <v>336044</v>
      </c>
      <c r="WC136" s="5">
        <v>400912</v>
      </c>
      <c r="WD136" s="5">
        <v>176274</v>
      </c>
      <c r="WE136" s="5">
        <v>160442</v>
      </c>
      <c r="WF136" s="5">
        <v>142678</v>
      </c>
      <c r="WG136" s="5">
        <v>138242</v>
      </c>
      <c r="WH136" s="5">
        <v>144532</v>
      </c>
      <c r="WI136" s="5">
        <v>119137</v>
      </c>
      <c r="WJ136" s="5">
        <v>139474</v>
      </c>
      <c r="WK136" s="5">
        <v>135669</v>
      </c>
      <c r="WL136" s="5">
        <v>67708</v>
      </c>
      <c r="WM136" s="5">
        <v>24451</v>
      </c>
      <c r="WN136" s="5">
        <v>23526</v>
      </c>
      <c r="WO136" s="5">
        <v>21637</v>
      </c>
      <c r="WP136" s="5">
        <v>22216</v>
      </c>
      <c r="WQ136" s="5">
        <v>22975</v>
      </c>
      <c r="WR136" s="5">
        <v>22163</v>
      </c>
      <c r="WS136" s="5">
        <v>21202</v>
      </c>
      <c r="WT136" s="5">
        <v>21518</v>
      </c>
      <c r="WU136" s="5">
        <v>24360</v>
      </c>
      <c r="WV136" s="5">
        <v>22335</v>
      </c>
      <c r="WW136" s="5">
        <v>23198</v>
      </c>
      <c r="WX136" s="5">
        <v>27125</v>
      </c>
      <c r="WY136" s="5">
        <v>24338</v>
      </c>
      <c r="WZ136" s="5">
        <v>22676</v>
      </c>
      <c r="XA136" s="5">
        <v>18969</v>
      </c>
      <c r="XB136" s="5">
        <v>19723</v>
      </c>
      <c r="XC136" s="5">
        <v>29786</v>
      </c>
      <c r="XD136" s="5">
        <v>17225</v>
      </c>
      <c r="XE136" s="5">
        <v>2931</v>
      </c>
      <c r="XF136" s="5">
        <v>423</v>
      </c>
      <c r="XG136" s="5">
        <v>0</v>
      </c>
      <c r="XH136" s="5">
        <v>2358</v>
      </c>
      <c r="XI136" s="5">
        <v>3086</v>
      </c>
      <c r="XJ136" s="5">
        <v>4346</v>
      </c>
      <c r="XK136" s="5">
        <v>5085</v>
      </c>
      <c r="XL136" s="5">
        <v>5373</v>
      </c>
      <c r="XM136" s="5">
        <v>4950</v>
      </c>
      <c r="XN136" s="5">
        <v>6233</v>
      </c>
      <c r="XO136" s="5">
        <v>6208</v>
      </c>
      <c r="XP136" s="5">
        <v>6239</v>
      </c>
      <c r="XQ136" s="5">
        <v>3461</v>
      </c>
      <c r="XR136" s="5">
        <v>180</v>
      </c>
      <c r="XS136" s="2">
        <v>14354</v>
      </c>
      <c r="XT136" s="3" t="s">
        <v>222</v>
      </c>
      <c r="XU136" s="3" t="s">
        <v>222</v>
      </c>
      <c r="XV136" s="3" t="s">
        <v>222</v>
      </c>
      <c r="XW136" s="3" t="s">
        <v>221</v>
      </c>
      <c r="XX136" s="3" t="s">
        <v>222</v>
      </c>
      <c r="XY136" s="3" t="s">
        <v>222</v>
      </c>
      <c r="XZ136" s="3" t="s">
        <v>292</v>
      </c>
    </row>
    <row r="137" spans="1:650" x14ac:dyDescent="0.3">
      <c r="A137" s="1" t="s">
        <v>135</v>
      </c>
      <c r="B137" s="2">
        <v>4062222</v>
      </c>
      <c r="C137" s="5">
        <v>20753</v>
      </c>
      <c r="D137" s="5">
        <v>11219</v>
      </c>
      <c r="E137" s="5">
        <v>24967</v>
      </c>
      <c r="F137" s="5">
        <v>26547</v>
      </c>
      <c r="G137" s="5">
        <v>14539</v>
      </c>
      <c r="H137" s="5">
        <v>19984</v>
      </c>
      <c r="I137" s="5">
        <v>21970</v>
      </c>
      <c r="J137" s="5">
        <v>20998</v>
      </c>
      <c r="K137" s="5">
        <v>12247</v>
      </c>
      <c r="L137" s="5">
        <v>300</v>
      </c>
      <c r="M137" s="5">
        <v>1985</v>
      </c>
      <c r="N137" s="5">
        <v>235</v>
      </c>
      <c r="O137" s="5">
        <v>0</v>
      </c>
      <c r="P137" s="5">
        <v>0</v>
      </c>
      <c r="Q137" s="5">
        <v>0</v>
      </c>
      <c r="R137" s="5">
        <v>0</v>
      </c>
      <c r="S137" s="5">
        <v>0</v>
      </c>
      <c r="T137" s="5">
        <v>0</v>
      </c>
      <c r="U137" s="5">
        <v>0</v>
      </c>
      <c r="V137" s="5">
        <v>0</v>
      </c>
      <c r="W137" s="5">
        <v>386</v>
      </c>
      <c r="X137" s="5">
        <v>4793</v>
      </c>
      <c r="Y137" s="5">
        <v>19119</v>
      </c>
      <c r="Z137" s="5">
        <v>30051</v>
      </c>
      <c r="AA137" s="5">
        <v>27046</v>
      </c>
      <c r="AB137" s="5">
        <v>763</v>
      </c>
      <c r="AC137" s="5">
        <v>27416</v>
      </c>
      <c r="AD137" s="5">
        <v>0</v>
      </c>
      <c r="AE137" s="5">
        <v>0</v>
      </c>
      <c r="AF137" s="5">
        <v>0</v>
      </c>
      <c r="AG137" s="5">
        <v>0</v>
      </c>
      <c r="AH137" s="5">
        <v>0</v>
      </c>
      <c r="AI137" s="5">
        <v>0</v>
      </c>
      <c r="AJ137" s="5">
        <v>0</v>
      </c>
      <c r="AK137" s="5">
        <v>0</v>
      </c>
      <c r="AL137" s="5">
        <v>0</v>
      </c>
      <c r="AM137" s="5">
        <v>0</v>
      </c>
      <c r="AN137" s="5">
        <v>0</v>
      </c>
      <c r="AO137" s="5">
        <v>0</v>
      </c>
      <c r="AP137" s="5">
        <v>0</v>
      </c>
      <c r="AQ137" s="5">
        <v>0</v>
      </c>
      <c r="AR137" s="5">
        <v>0</v>
      </c>
      <c r="AS137" s="5">
        <v>0</v>
      </c>
      <c r="AT137" s="5">
        <v>0</v>
      </c>
      <c r="AU137" s="5">
        <v>0</v>
      </c>
      <c r="AV137" s="5">
        <v>0</v>
      </c>
      <c r="AW137" s="5">
        <v>0</v>
      </c>
      <c r="AX137" s="5">
        <v>0</v>
      </c>
      <c r="AY137" s="5">
        <v>0</v>
      </c>
      <c r="AZ137" s="5">
        <v>0</v>
      </c>
      <c r="BA137" s="5">
        <v>0</v>
      </c>
      <c r="BB137" s="5">
        <v>747</v>
      </c>
      <c r="BC137" s="5">
        <v>190727</v>
      </c>
      <c r="BD137" s="5">
        <v>328630</v>
      </c>
      <c r="BE137" s="5">
        <v>228544</v>
      </c>
      <c r="BF137" s="5">
        <v>48570</v>
      </c>
      <c r="BG137" s="5">
        <v>165980</v>
      </c>
      <c r="BH137" s="5">
        <v>154703</v>
      </c>
      <c r="BI137" s="5">
        <v>153045</v>
      </c>
      <c r="BJ137" s="5">
        <v>182502</v>
      </c>
      <c r="BK137" s="5">
        <v>100624</v>
      </c>
      <c r="BL137" s="5">
        <v>2965237</v>
      </c>
      <c r="BM137" s="5">
        <v>134321</v>
      </c>
      <c r="BN137" s="5">
        <v>136874</v>
      </c>
      <c r="BO137" s="5">
        <v>87651</v>
      </c>
      <c r="BP137" s="5">
        <v>75162</v>
      </c>
      <c r="BQ137" s="5">
        <v>97154</v>
      </c>
      <c r="BR137" s="5">
        <v>90138</v>
      </c>
      <c r="BS137" s="5">
        <v>72513</v>
      </c>
      <c r="BT137" s="5">
        <v>21427</v>
      </c>
      <c r="BU137" s="5">
        <v>46587</v>
      </c>
      <c r="BV137" s="5">
        <v>66491</v>
      </c>
      <c r="BW137" s="5">
        <v>129222</v>
      </c>
      <c r="BX137" s="5">
        <v>37303</v>
      </c>
      <c r="BY137" s="5">
        <v>66820</v>
      </c>
      <c r="BZ137" s="5">
        <v>36905</v>
      </c>
      <c r="CA137" s="5">
        <v>23867</v>
      </c>
      <c r="CB137" s="5">
        <v>10544</v>
      </c>
      <c r="CC137" s="5">
        <v>17999</v>
      </c>
      <c r="CD137" s="5">
        <v>23152</v>
      </c>
      <c r="CE137" s="5">
        <v>24262</v>
      </c>
      <c r="CF137" s="5">
        <v>17253</v>
      </c>
      <c r="CG137" s="5">
        <v>23125</v>
      </c>
      <c r="CH137" s="5">
        <v>7624</v>
      </c>
      <c r="CI137" s="5">
        <v>22061</v>
      </c>
      <c r="CJ137" s="5">
        <v>26033</v>
      </c>
      <c r="CK137" s="5">
        <v>9208</v>
      </c>
      <c r="CL137" s="5">
        <v>17181</v>
      </c>
      <c r="CM137" s="5">
        <v>14605</v>
      </c>
      <c r="CN137" s="5">
        <v>1604</v>
      </c>
      <c r="CO137" s="5">
        <v>6512</v>
      </c>
      <c r="CP137" s="5">
        <v>38993</v>
      </c>
      <c r="CQ137" s="5">
        <v>6518</v>
      </c>
      <c r="CR137" s="5">
        <v>31848</v>
      </c>
      <c r="CS137" s="5">
        <v>22617</v>
      </c>
      <c r="CT137" s="5">
        <v>2909</v>
      </c>
      <c r="CU137" s="5">
        <v>518700</v>
      </c>
      <c r="CV137" s="5">
        <v>340862</v>
      </c>
      <c r="CW137" s="5">
        <v>281032</v>
      </c>
      <c r="CX137" s="5">
        <v>261061</v>
      </c>
      <c r="CY137" s="5">
        <v>272951</v>
      </c>
      <c r="CZ137" s="5">
        <v>329379</v>
      </c>
      <c r="DA137" s="5">
        <v>306220</v>
      </c>
      <c r="DB137" s="5">
        <v>223783</v>
      </c>
      <c r="DC137" s="5">
        <v>255266</v>
      </c>
      <c r="DD137" s="5">
        <v>186648</v>
      </c>
      <c r="DE137" s="5">
        <v>190058</v>
      </c>
      <c r="DF137" s="5">
        <v>221698</v>
      </c>
      <c r="DG137" s="5">
        <v>211057</v>
      </c>
      <c r="DH137" s="5">
        <v>191168</v>
      </c>
      <c r="DI137" s="5">
        <v>147158</v>
      </c>
      <c r="DJ137" s="5">
        <v>135798</v>
      </c>
      <c r="DK137" s="5">
        <v>133697</v>
      </c>
      <c r="DL137" s="5">
        <v>134313</v>
      </c>
      <c r="DM137" s="5">
        <v>213431</v>
      </c>
      <c r="DN137" s="5">
        <v>41831</v>
      </c>
      <c r="DO137" s="5">
        <v>137294</v>
      </c>
      <c r="DP137" s="5">
        <v>126070</v>
      </c>
      <c r="DQ137" s="5">
        <v>122884</v>
      </c>
      <c r="DR137" s="5">
        <v>110109</v>
      </c>
      <c r="DS137" s="5">
        <v>69751</v>
      </c>
      <c r="DT137" s="5">
        <v>108285</v>
      </c>
      <c r="DU137" s="5">
        <v>123392</v>
      </c>
      <c r="DV137" s="5">
        <v>132110</v>
      </c>
      <c r="DW137" s="5">
        <v>103863</v>
      </c>
      <c r="DX137" s="5">
        <v>180052</v>
      </c>
      <c r="DY137" s="5">
        <v>146761</v>
      </c>
      <c r="DZ137" s="5">
        <v>131145</v>
      </c>
      <c r="EA137" s="5">
        <v>18377</v>
      </c>
      <c r="EB137" s="5">
        <v>23797</v>
      </c>
      <c r="EC137" s="5">
        <v>26302</v>
      </c>
      <c r="ED137" s="5">
        <v>21064</v>
      </c>
      <c r="EE137" s="5">
        <v>17540</v>
      </c>
      <c r="EF137" s="5">
        <v>31731</v>
      </c>
      <c r="EG137" s="5">
        <v>8653</v>
      </c>
      <c r="EH137" s="5">
        <v>14079</v>
      </c>
      <c r="EI137" s="5">
        <v>70464</v>
      </c>
      <c r="EJ137" s="5">
        <v>27963</v>
      </c>
      <c r="EK137" s="5">
        <v>3851</v>
      </c>
      <c r="EL137" s="5">
        <v>1772</v>
      </c>
      <c r="EM137" s="5">
        <v>1532</v>
      </c>
      <c r="EN137" s="5">
        <v>2749</v>
      </c>
      <c r="EO137" s="5">
        <v>2401</v>
      </c>
      <c r="EP137" s="5">
        <v>2258</v>
      </c>
      <c r="EQ137" s="5">
        <v>11495</v>
      </c>
      <c r="ER137" s="5">
        <v>3101</v>
      </c>
      <c r="ES137" s="5">
        <v>21510</v>
      </c>
      <c r="ET137" s="5">
        <v>658</v>
      </c>
      <c r="EU137" s="5">
        <v>33218</v>
      </c>
      <c r="EV137" s="5">
        <v>11572</v>
      </c>
      <c r="EW137" s="5">
        <v>2773</v>
      </c>
      <c r="EX137" s="5">
        <v>2823</v>
      </c>
      <c r="EY137" s="5">
        <v>2507</v>
      </c>
      <c r="EZ137" s="5">
        <v>940</v>
      </c>
      <c r="FA137" s="5">
        <v>16105</v>
      </c>
      <c r="FB137" s="5">
        <v>12818</v>
      </c>
      <c r="FC137" s="5">
        <v>4138</v>
      </c>
      <c r="FD137" s="5">
        <v>7647</v>
      </c>
      <c r="FE137" s="5">
        <v>2846</v>
      </c>
      <c r="FF137" s="5">
        <v>4215</v>
      </c>
      <c r="FG137" s="5">
        <v>0</v>
      </c>
      <c r="FH137" s="5">
        <v>0</v>
      </c>
      <c r="FI137" s="5">
        <v>0</v>
      </c>
      <c r="FJ137" s="5">
        <v>0</v>
      </c>
      <c r="FK137" s="5">
        <v>0</v>
      </c>
      <c r="FL137" s="5">
        <v>0</v>
      </c>
      <c r="FM137" s="5">
        <v>0</v>
      </c>
      <c r="FN137" s="5">
        <v>0</v>
      </c>
      <c r="FO137" s="5">
        <v>0</v>
      </c>
      <c r="FP137" s="5">
        <v>0</v>
      </c>
      <c r="FQ137" s="5">
        <v>0</v>
      </c>
      <c r="FR137" s="5">
        <v>0</v>
      </c>
      <c r="FS137" s="5">
        <v>0</v>
      </c>
      <c r="FT137" s="5">
        <v>0</v>
      </c>
      <c r="FU137" s="5" t="s">
        <v>220</v>
      </c>
      <c r="FV137" s="5" t="s">
        <v>220</v>
      </c>
      <c r="FW137" s="5" t="s">
        <v>220</v>
      </c>
      <c r="FX137" s="5" t="s">
        <v>220</v>
      </c>
      <c r="FY137" s="5" t="s">
        <v>220</v>
      </c>
      <c r="FZ137" s="5" t="s">
        <v>220</v>
      </c>
      <c r="GA137" s="5" t="s">
        <v>220</v>
      </c>
      <c r="GB137" s="5" t="s">
        <v>220</v>
      </c>
      <c r="GC137" s="5" t="s">
        <v>220</v>
      </c>
      <c r="GD137" s="5" t="s">
        <v>220</v>
      </c>
      <c r="GE137" s="5" t="s">
        <v>220</v>
      </c>
      <c r="GF137" s="5" t="s">
        <v>220</v>
      </c>
      <c r="GG137" s="5" t="s">
        <v>220</v>
      </c>
      <c r="GH137" s="5" t="s">
        <v>220</v>
      </c>
      <c r="GI137" s="5" t="s">
        <v>220</v>
      </c>
      <c r="GJ137" s="5" t="s">
        <v>220</v>
      </c>
      <c r="GK137" s="5" t="s">
        <v>220</v>
      </c>
      <c r="GL137" s="5" t="s">
        <v>220</v>
      </c>
      <c r="GM137" s="5">
        <v>645481</v>
      </c>
      <c r="GN137" s="5">
        <v>451040</v>
      </c>
      <c r="GO137" s="5">
        <v>429455</v>
      </c>
      <c r="GP137" s="5">
        <v>398810</v>
      </c>
      <c r="GQ137" s="5">
        <v>377543</v>
      </c>
      <c r="GR137" s="5">
        <v>402520</v>
      </c>
      <c r="GS137" s="5">
        <v>383430</v>
      </c>
      <c r="GT137" s="5">
        <v>325351</v>
      </c>
      <c r="GU137" s="5">
        <v>467199</v>
      </c>
      <c r="GV137" s="5">
        <v>252213</v>
      </c>
      <c r="GW137" s="5">
        <v>262714</v>
      </c>
      <c r="GX137" s="5">
        <v>260610</v>
      </c>
      <c r="GY137" s="5">
        <v>236456</v>
      </c>
      <c r="GZ137" s="5">
        <v>204461</v>
      </c>
      <c r="HA137" s="5">
        <v>167558</v>
      </c>
      <c r="HB137" s="5">
        <v>161209</v>
      </c>
      <c r="HC137" s="5">
        <v>169454</v>
      </c>
      <c r="HD137" s="5">
        <v>154666</v>
      </c>
      <c r="HE137" s="5">
        <v>258065</v>
      </c>
      <c r="HF137" s="5">
        <v>50860</v>
      </c>
      <c r="HG137" s="5">
        <v>383686</v>
      </c>
      <c r="HH137" s="5">
        <v>497098</v>
      </c>
      <c r="HI137" s="5">
        <v>382528</v>
      </c>
      <c r="HJ137" s="5">
        <v>208734</v>
      </c>
      <c r="HK137" s="5">
        <v>279890</v>
      </c>
      <c r="HL137" s="5">
        <v>266294</v>
      </c>
      <c r="HM137" s="5">
        <v>326469</v>
      </c>
      <c r="HN137" s="5">
        <v>366424</v>
      </c>
      <c r="HO137" s="5">
        <v>215143</v>
      </c>
      <c r="HP137" s="5">
        <v>3184785</v>
      </c>
      <c r="HQ137" s="5">
        <v>306545</v>
      </c>
      <c r="HR137" s="5">
        <v>275143</v>
      </c>
      <c r="HS137" s="5">
        <v>701547</v>
      </c>
      <c r="HT137" s="5">
        <v>717398</v>
      </c>
      <c r="HU137" s="5">
        <v>648888</v>
      </c>
      <c r="HV137" s="5">
        <v>741569</v>
      </c>
      <c r="HW137" s="5">
        <v>843374</v>
      </c>
      <c r="HX137" s="5">
        <v>855289</v>
      </c>
      <c r="HY137" s="5">
        <v>915868</v>
      </c>
      <c r="HZ137" s="5">
        <v>1025098</v>
      </c>
      <c r="IA137" s="5">
        <v>1443512</v>
      </c>
      <c r="IB137" s="5">
        <v>2112687</v>
      </c>
      <c r="IC137" s="5">
        <v>2030923</v>
      </c>
      <c r="ID137" s="5">
        <v>2134910</v>
      </c>
      <c r="IE137" s="5">
        <v>2110172</v>
      </c>
      <c r="IF137" s="5">
        <v>1855982</v>
      </c>
      <c r="IG137" s="5">
        <v>1681573</v>
      </c>
      <c r="IH137" s="5">
        <v>1509110</v>
      </c>
      <c r="II137" s="5">
        <v>1676910</v>
      </c>
      <c r="IJ137" s="5">
        <v>1668891</v>
      </c>
      <c r="IK137" s="5">
        <v>1351406</v>
      </c>
      <c r="IL137" s="5">
        <v>1787205</v>
      </c>
      <c r="IM137" s="5">
        <v>1805854</v>
      </c>
      <c r="IN137" s="5">
        <v>1903406</v>
      </c>
      <c r="IO137" s="5">
        <v>1427146</v>
      </c>
      <c r="IP137" s="5">
        <v>1126141</v>
      </c>
      <c r="IQ137" s="5">
        <v>919398</v>
      </c>
      <c r="IR137" s="5">
        <v>887876</v>
      </c>
      <c r="IS137" s="5">
        <v>855701</v>
      </c>
      <c r="IT137" s="5">
        <v>911541</v>
      </c>
      <c r="IU137" s="5">
        <v>914026</v>
      </c>
      <c r="IV137" s="5">
        <v>864773</v>
      </c>
      <c r="IW137" s="5">
        <v>1003243</v>
      </c>
      <c r="IX137" s="5">
        <v>885981</v>
      </c>
      <c r="IY137" s="5">
        <v>0</v>
      </c>
      <c r="IZ137" s="5">
        <v>0</v>
      </c>
      <c r="JA137" s="5">
        <v>25</v>
      </c>
      <c r="JB137" s="5">
        <v>0</v>
      </c>
      <c r="JC137" s="5">
        <v>0</v>
      </c>
      <c r="JD137" s="5">
        <v>0</v>
      </c>
      <c r="JE137" s="5">
        <v>0</v>
      </c>
      <c r="JF137" s="5">
        <v>0</v>
      </c>
      <c r="JG137" s="5">
        <v>0</v>
      </c>
      <c r="JH137" s="5">
        <v>0</v>
      </c>
      <c r="JI137" s="5">
        <v>0</v>
      </c>
      <c r="JJ137" s="5">
        <v>0</v>
      </c>
      <c r="JK137" s="5">
        <v>0</v>
      </c>
      <c r="JL137" s="5">
        <v>0</v>
      </c>
      <c r="JM137" s="5">
        <v>0</v>
      </c>
      <c r="JN137" s="5">
        <v>0</v>
      </c>
      <c r="JO137" s="5">
        <v>0</v>
      </c>
      <c r="JP137" s="5">
        <v>0</v>
      </c>
      <c r="JQ137" s="5">
        <v>0</v>
      </c>
      <c r="JR137" s="5">
        <v>158454</v>
      </c>
      <c r="JS137" s="5">
        <v>160243</v>
      </c>
      <c r="JT137" s="5">
        <v>159460</v>
      </c>
      <c r="JU137" s="5">
        <v>205326</v>
      </c>
      <c r="JV137" s="5">
        <v>212117</v>
      </c>
      <c r="JW137" s="5">
        <v>200138</v>
      </c>
      <c r="JX137" s="5">
        <v>204838</v>
      </c>
      <c r="JY137" s="5">
        <v>249411</v>
      </c>
      <c r="JZ137" s="5">
        <v>246056</v>
      </c>
      <c r="KA137" s="5">
        <v>227431</v>
      </c>
      <c r="KB137" s="5">
        <v>242047</v>
      </c>
      <c r="KC137" s="5">
        <v>193547</v>
      </c>
      <c r="KD137" s="5">
        <v>211096</v>
      </c>
      <c r="KE137" s="5">
        <v>95787</v>
      </c>
      <c r="KF137" s="5">
        <v>167514</v>
      </c>
      <c r="KG137" s="5">
        <v>162096</v>
      </c>
      <c r="KH137" s="5">
        <v>173669</v>
      </c>
      <c r="KI137" s="5">
        <v>141925</v>
      </c>
      <c r="KJ137" s="5">
        <v>103721</v>
      </c>
      <c r="KK137" s="5">
        <v>111471</v>
      </c>
      <c r="KL137" s="5">
        <v>119321</v>
      </c>
      <c r="KM137" s="5">
        <v>128043</v>
      </c>
      <c r="KN137" s="5">
        <v>260874</v>
      </c>
      <c r="KO137" s="5">
        <v>257481</v>
      </c>
      <c r="KP137" s="5">
        <v>286157</v>
      </c>
      <c r="KQ137" s="5">
        <v>268715</v>
      </c>
      <c r="KR137" s="5">
        <v>259720</v>
      </c>
      <c r="KS137" s="5">
        <v>248543</v>
      </c>
      <c r="KT137" s="5">
        <v>147660</v>
      </c>
      <c r="KU137" s="5">
        <v>11437</v>
      </c>
      <c r="KV137" s="5">
        <v>12959</v>
      </c>
      <c r="KW137" s="5">
        <v>15645</v>
      </c>
      <c r="KX137" s="5">
        <v>14851</v>
      </c>
      <c r="KY137" s="5">
        <v>16821</v>
      </c>
      <c r="KZ137" s="5">
        <v>19875</v>
      </c>
      <c r="LA137" s="5">
        <v>29100</v>
      </c>
      <c r="LB137" s="5">
        <v>25160</v>
      </c>
      <c r="LC137" s="5">
        <v>16107</v>
      </c>
      <c r="LD137" s="5">
        <v>14267</v>
      </c>
      <c r="LE137" s="5">
        <v>13669</v>
      </c>
      <c r="LF137" s="5">
        <v>13944</v>
      </c>
      <c r="LG137" s="5">
        <v>16566</v>
      </c>
      <c r="LH137" s="5">
        <v>16824</v>
      </c>
      <c r="LI137" s="5">
        <v>15414</v>
      </c>
      <c r="LJ137" s="5">
        <v>16244</v>
      </c>
      <c r="LK137" s="5">
        <v>20294</v>
      </c>
      <c r="LL137" s="5">
        <v>21069</v>
      </c>
      <c r="LM137" s="5">
        <v>22834</v>
      </c>
      <c r="LN137" s="5">
        <v>21893</v>
      </c>
      <c r="LO137" s="5">
        <v>23395</v>
      </c>
      <c r="LP137" s="5">
        <v>24207</v>
      </c>
      <c r="LQ137" s="5">
        <v>26421</v>
      </c>
      <c r="LR137" s="5">
        <v>21550</v>
      </c>
      <c r="LS137" s="5">
        <v>28450</v>
      </c>
      <c r="LT137" s="5">
        <v>27680</v>
      </c>
      <c r="LU137" s="5">
        <v>26130</v>
      </c>
      <c r="LV137" s="5">
        <v>25490</v>
      </c>
      <c r="LW137" s="5">
        <v>22420</v>
      </c>
      <c r="LX137" s="5">
        <v>20093</v>
      </c>
      <c r="LY137" s="5">
        <v>20241</v>
      </c>
      <c r="LZ137" s="5">
        <v>11845</v>
      </c>
      <c r="MA137" s="5">
        <v>8371</v>
      </c>
      <c r="MB137" s="5">
        <v>10866</v>
      </c>
      <c r="MC137" s="5">
        <v>10748</v>
      </c>
      <c r="MD137" s="5">
        <v>11875</v>
      </c>
      <c r="ME137" s="5">
        <v>11152</v>
      </c>
      <c r="MF137" s="5">
        <v>14357</v>
      </c>
      <c r="MG137" s="5">
        <v>21380</v>
      </c>
      <c r="MH137" s="5">
        <v>14374</v>
      </c>
      <c r="MI137" s="5">
        <v>16357</v>
      </c>
      <c r="MJ137" s="5">
        <v>17398</v>
      </c>
      <c r="MK137" s="5">
        <v>15602</v>
      </c>
      <c r="ML137" s="5">
        <v>15712</v>
      </c>
      <c r="MM137" s="5">
        <v>12175</v>
      </c>
      <c r="MN137" s="5">
        <v>11131</v>
      </c>
      <c r="MO137" s="5">
        <v>9874</v>
      </c>
      <c r="MP137" s="5">
        <v>10068</v>
      </c>
      <c r="MQ137" s="5">
        <v>26</v>
      </c>
      <c r="MR137" s="5">
        <v>26</v>
      </c>
      <c r="MS137" s="5">
        <v>25</v>
      </c>
      <c r="MT137" s="5">
        <v>20</v>
      </c>
      <c r="MU137" s="5">
        <v>64</v>
      </c>
      <c r="MV137" s="5">
        <v>243</v>
      </c>
      <c r="MW137" s="5">
        <v>313</v>
      </c>
      <c r="MX137" s="5">
        <v>372</v>
      </c>
      <c r="MY137" s="5">
        <v>399</v>
      </c>
      <c r="MZ137" s="5">
        <v>1392</v>
      </c>
      <c r="NA137" s="5">
        <v>1262</v>
      </c>
      <c r="NB137" s="5">
        <v>1253</v>
      </c>
      <c r="NC137" s="5">
        <v>1950</v>
      </c>
      <c r="ND137" s="5">
        <v>1388</v>
      </c>
      <c r="NE137" s="5" t="s">
        <v>220</v>
      </c>
      <c r="NF137" s="5" t="s">
        <v>220</v>
      </c>
      <c r="NG137" s="5" t="s">
        <v>220</v>
      </c>
      <c r="NH137" s="5" t="s">
        <v>220</v>
      </c>
      <c r="NI137" s="5" t="s">
        <v>220</v>
      </c>
      <c r="NJ137" s="5" t="s">
        <v>220</v>
      </c>
      <c r="NK137" s="5" t="s">
        <v>220</v>
      </c>
      <c r="NL137" s="5" t="s">
        <v>220</v>
      </c>
      <c r="NM137" s="5" t="s">
        <v>220</v>
      </c>
      <c r="NN137" s="5" t="s">
        <v>220</v>
      </c>
      <c r="NO137" s="5" t="s">
        <v>220</v>
      </c>
      <c r="NP137" s="5" t="s">
        <v>220</v>
      </c>
      <c r="NQ137" s="5" t="s">
        <v>220</v>
      </c>
      <c r="NR137" s="5" t="s">
        <v>220</v>
      </c>
      <c r="NS137" s="5" t="s">
        <v>220</v>
      </c>
      <c r="NT137" s="5" t="s">
        <v>220</v>
      </c>
      <c r="NU137" s="5" t="s">
        <v>220</v>
      </c>
      <c r="NV137" s="5" t="s">
        <v>220</v>
      </c>
      <c r="NW137" s="5">
        <v>0</v>
      </c>
      <c r="NX137" s="5">
        <v>0</v>
      </c>
      <c r="NY137" s="5">
        <v>0</v>
      </c>
      <c r="NZ137" s="5">
        <v>0</v>
      </c>
      <c r="OA137" s="5">
        <v>0</v>
      </c>
      <c r="OB137" s="5">
        <v>0</v>
      </c>
      <c r="OC137" s="5">
        <v>0</v>
      </c>
      <c r="OD137" s="5">
        <v>0</v>
      </c>
      <c r="OE137" s="5">
        <v>0</v>
      </c>
      <c r="OF137" s="5">
        <v>0</v>
      </c>
      <c r="OG137" s="5">
        <v>0</v>
      </c>
      <c r="OH137" s="5">
        <v>0</v>
      </c>
      <c r="OI137" s="5">
        <v>0</v>
      </c>
      <c r="OJ137" s="5">
        <v>0</v>
      </c>
      <c r="OK137" s="5" t="s">
        <v>220</v>
      </c>
      <c r="OL137" s="5" t="s">
        <v>220</v>
      </c>
      <c r="OM137" s="5" t="s">
        <v>220</v>
      </c>
      <c r="ON137" s="5" t="s">
        <v>220</v>
      </c>
      <c r="OO137" s="5" t="s">
        <v>220</v>
      </c>
      <c r="OP137" s="5" t="s">
        <v>220</v>
      </c>
      <c r="OQ137" s="5" t="s">
        <v>220</v>
      </c>
      <c r="OR137" s="5" t="s">
        <v>220</v>
      </c>
      <c r="OS137" s="5" t="s">
        <v>220</v>
      </c>
      <c r="OT137" s="5" t="s">
        <v>220</v>
      </c>
      <c r="OU137" s="5" t="s">
        <v>220</v>
      </c>
      <c r="OV137" s="5" t="s">
        <v>220</v>
      </c>
      <c r="OW137" s="5" t="s">
        <v>220</v>
      </c>
      <c r="OX137" s="5" t="s">
        <v>220</v>
      </c>
      <c r="OY137" s="5" t="s">
        <v>220</v>
      </c>
      <c r="OZ137" s="5" t="s">
        <v>220</v>
      </c>
      <c r="PA137" s="5" t="s">
        <v>220</v>
      </c>
      <c r="PB137" s="5" t="s">
        <v>220</v>
      </c>
      <c r="PC137" s="5">
        <v>105697</v>
      </c>
      <c r="PD137" s="5">
        <v>98502</v>
      </c>
      <c r="PE137" s="5">
        <v>86177</v>
      </c>
      <c r="PF137" s="5">
        <v>86161</v>
      </c>
      <c r="PG137" s="5">
        <v>73710</v>
      </c>
      <c r="PH137" s="5">
        <v>78497</v>
      </c>
      <c r="PI137" s="5">
        <v>56379</v>
      </c>
      <c r="PJ137" s="5">
        <v>57962</v>
      </c>
      <c r="PK137" s="5">
        <v>51899</v>
      </c>
      <c r="PL137" s="5">
        <v>55539</v>
      </c>
      <c r="PM137" s="5">
        <v>50198</v>
      </c>
      <c r="PN137" s="5">
        <v>45947</v>
      </c>
      <c r="PO137" s="5">
        <v>40454</v>
      </c>
      <c r="PP137" s="5">
        <v>39881</v>
      </c>
      <c r="PQ137" s="5">
        <v>28548</v>
      </c>
      <c r="PR137" s="5">
        <v>40025</v>
      </c>
      <c r="PS137" s="5">
        <v>44967</v>
      </c>
      <c r="PT137" s="5">
        <v>43474</v>
      </c>
      <c r="PU137" s="5">
        <v>43221</v>
      </c>
      <c r="PV137" s="5">
        <v>23989</v>
      </c>
      <c r="PW137" s="5">
        <v>27572</v>
      </c>
      <c r="PX137" s="5">
        <v>26870</v>
      </c>
      <c r="PY137" s="5">
        <v>98233</v>
      </c>
      <c r="PZ137" s="5">
        <v>52840</v>
      </c>
      <c r="QA137" s="5">
        <v>59827</v>
      </c>
      <c r="QB137" s="5">
        <v>50368</v>
      </c>
      <c r="QC137" s="5">
        <v>59685</v>
      </c>
      <c r="QD137" s="5">
        <v>65651</v>
      </c>
      <c r="QE137" s="5">
        <v>52647</v>
      </c>
      <c r="QF137" s="5">
        <v>53443</v>
      </c>
      <c r="QG137" s="5">
        <v>52000</v>
      </c>
      <c r="QH137" s="5">
        <v>51900</v>
      </c>
      <c r="QI137" s="5">
        <v>210045</v>
      </c>
      <c r="QJ137" s="5">
        <v>235960</v>
      </c>
      <c r="QK137" s="5">
        <v>176157</v>
      </c>
      <c r="QL137" s="5">
        <v>175570</v>
      </c>
      <c r="QM137" s="5">
        <v>174746</v>
      </c>
      <c r="QN137" s="5">
        <v>236915</v>
      </c>
      <c r="QO137" s="5">
        <v>143975</v>
      </c>
      <c r="QP137" s="5">
        <v>175120</v>
      </c>
      <c r="QQ137" s="5">
        <v>170428</v>
      </c>
      <c r="QR137" s="5">
        <v>148611</v>
      </c>
      <c r="QS137" s="5">
        <v>120836</v>
      </c>
      <c r="QT137" s="5">
        <v>122549</v>
      </c>
      <c r="QU137" s="5">
        <v>118076</v>
      </c>
      <c r="QV137" s="5">
        <v>146459</v>
      </c>
      <c r="QW137" s="5">
        <v>101248</v>
      </c>
      <c r="QX137" s="5">
        <v>91481</v>
      </c>
      <c r="QY137" s="5">
        <v>113430</v>
      </c>
      <c r="QZ137" s="5">
        <v>107243</v>
      </c>
      <c r="RA137" s="5">
        <v>114550</v>
      </c>
      <c r="RB137" s="5">
        <v>90086</v>
      </c>
      <c r="RC137" s="5">
        <v>98388</v>
      </c>
      <c r="RD137" s="5">
        <v>78577</v>
      </c>
      <c r="RE137" s="5">
        <v>87359</v>
      </c>
      <c r="RF137" s="5">
        <v>79794</v>
      </c>
      <c r="RG137" s="5">
        <v>70082</v>
      </c>
      <c r="RH137" s="5">
        <v>82787</v>
      </c>
      <c r="RI137" s="5">
        <v>74688</v>
      </c>
      <c r="RJ137" s="5">
        <v>64700</v>
      </c>
      <c r="RK137" s="5">
        <v>68541</v>
      </c>
      <c r="RL137" s="5">
        <v>62511</v>
      </c>
      <c r="RM137" s="5">
        <v>60220</v>
      </c>
      <c r="RN137" s="5">
        <v>61529</v>
      </c>
      <c r="RO137" s="5">
        <v>103766</v>
      </c>
      <c r="RP137" s="5">
        <v>102772</v>
      </c>
      <c r="RQ137" s="5">
        <v>98209</v>
      </c>
      <c r="RR137" s="5">
        <v>102080</v>
      </c>
      <c r="RS137" s="5">
        <v>104607</v>
      </c>
      <c r="RT137" s="5">
        <v>135516</v>
      </c>
      <c r="RU137" s="5">
        <v>153767</v>
      </c>
      <c r="RV137" s="5">
        <v>158825</v>
      </c>
      <c r="RW137" s="5">
        <v>164693</v>
      </c>
      <c r="RX137" s="5">
        <v>155454</v>
      </c>
      <c r="RY137" s="5">
        <v>155165</v>
      </c>
      <c r="RZ137" s="5">
        <v>237619</v>
      </c>
      <c r="SA137" s="5">
        <v>153904</v>
      </c>
      <c r="SB137" s="5">
        <v>132724</v>
      </c>
      <c r="SC137" s="5">
        <v>121795</v>
      </c>
      <c r="SD137" s="5">
        <v>119134</v>
      </c>
      <c r="SE137" s="5">
        <v>124329</v>
      </c>
      <c r="SF137" s="5">
        <v>127072</v>
      </c>
      <c r="SG137" s="5">
        <v>143749</v>
      </c>
      <c r="SH137" s="5">
        <v>130047</v>
      </c>
      <c r="SI137" s="5">
        <v>144941</v>
      </c>
      <c r="SJ137" s="5">
        <v>146250</v>
      </c>
      <c r="SK137" s="5">
        <v>142770</v>
      </c>
      <c r="SL137" s="5">
        <v>137489</v>
      </c>
      <c r="SM137" s="5">
        <v>119594</v>
      </c>
      <c r="SN137" s="5">
        <v>133937</v>
      </c>
      <c r="SO137" s="5">
        <v>126021</v>
      </c>
      <c r="SP137" s="5">
        <v>150523</v>
      </c>
      <c r="SQ137" s="5">
        <v>130437</v>
      </c>
      <c r="SR137" s="5">
        <v>176522</v>
      </c>
      <c r="SS137" s="5">
        <v>89136</v>
      </c>
      <c r="ST137" s="5">
        <v>86455</v>
      </c>
      <c r="SU137" s="5">
        <v>85325</v>
      </c>
      <c r="SV137" s="5">
        <v>77255</v>
      </c>
      <c r="SW137" s="5">
        <v>68108</v>
      </c>
      <c r="SX137" s="5">
        <v>79400</v>
      </c>
      <c r="SY137" s="5">
        <v>86565</v>
      </c>
      <c r="SZ137" s="5">
        <v>77724</v>
      </c>
      <c r="TA137" s="5">
        <v>60870</v>
      </c>
      <c r="TB137" s="5">
        <v>71139</v>
      </c>
      <c r="TC137" s="5">
        <v>65657</v>
      </c>
      <c r="TD137" s="5">
        <v>64356</v>
      </c>
      <c r="TE137" s="5">
        <v>12525</v>
      </c>
      <c r="TF137" s="5">
        <v>11342</v>
      </c>
      <c r="TG137" s="5">
        <v>10370</v>
      </c>
      <c r="TH137" s="5">
        <v>8863</v>
      </c>
      <c r="TI137" s="5">
        <v>1095</v>
      </c>
      <c r="TJ137" s="5">
        <v>579</v>
      </c>
      <c r="TK137" s="5">
        <v>1140</v>
      </c>
      <c r="TL137" s="5">
        <v>1641</v>
      </c>
      <c r="TM137" s="5">
        <v>2628</v>
      </c>
      <c r="TN137" s="5">
        <v>36257</v>
      </c>
      <c r="TO137" s="5">
        <v>1561</v>
      </c>
      <c r="TP137" s="5">
        <v>13162</v>
      </c>
      <c r="TQ137" s="5">
        <v>34739</v>
      </c>
      <c r="TR137" s="5">
        <v>24844</v>
      </c>
      <c r="TS137" s="5">
        <v>8417</v>
      </c>
      <c r="TT137" s="5">
        <v>13287</v>
      </c>
      <c r="TU137" s="5">
        <v>10593</v>
      </c>
      <c r="TV137" s="5">
        <v>10681</v>
      </c>
      <c r="TW137" s="5">
        <v>11555</v>
      </c>
      <c r="TX137" s="5">
        <v>12449</v>
      </c>
      <c r="TY137" s="5">
        <v>9281</v>
      </c>
      <c r="TZ137" s="5">
        <v>8873</v>
      </c>
      <c r="UA137" s="5">
        <v>709</v>
      </c>
      <c r="UB137" s="5">
        <v>724</v>
      </c>
      <c r="UC137" s="5">
        <v>737</v>
      </c>
      <c r="UD137" s="5">
        <v>616</v>
      </c>
      <c r="UE137" s="5">
        <v>766</v>
      </c>
      <c r="UF137" s="5">
        <v>1006</v>
      </c>
      <c r="UG137" s="5">
        <v>899</v>
      </c>
      <c r="UH137" s="5">
        <v>545</v>
      </c>
      <c r="UI137" s="5">
        <v>1271</v>
      </c>
      <c r="UJ137" s="5">
        <v>872</v>
      </c>
      <c r="UK137" s="5">
        <v>1010</v>
      </c>
      <c r="UL137" s="5">
        <v>1020</v>
      </c>
      <c r="UM137" s="5">
        <v>1472</v>
      </c>
      <c r="UN137" s="5">
        <v>1941</v>
      </c>
      <c r="UO137" s="5">
        <v>3908</v>
      </c>
      <c r="UP137" s="5">
        <v>4255</v>
      </c>
      <c r="UQ137" s="5">
        <v>5407</v>
      </c>
      <c r="UR137" s="5">
        <v>5837</v>
      </c>
      <c r="US137" s="5">
        <v>6313</v>
      </c>
      <c r="UT137" s="5">
        <v>13334</v>
      </c>
      <c r="UU137" s="5">
        <v>22158</v>
      </c>
      <c r="UV137" s="5">
        <v>11743</v>
      </c>
      <c r="UW137" s="5">
        <v>24528</v>
      </c>
      <c r="UX137" s="5">
        <v>12269</v>
      </c>
      <c r="UY137" s="5">
        <v>6541</v>
      </c>
      <c r="UZ137" s="5">
        <v>5797</v>
      </c>
      <c r="VA137" s="5">
        <v>7090</v>
      </c>
      <c r="VB137" s="5">
        <v>6200</v>
      </c>
      <c r="VC137" s="5">
        <v>5469</v>
      </c>
      <c r="VD137" s="5">
        <v>6727</v>
      </c>
      <c r="VE137" s="5">
        <v>6590</v>
      </c>
      <c r="VF137" s="5">
        <v>5435</v>
      </c>
      <c r="VG137" s="5">
        <v>164393</v>
      </c>
      <c r="VH137" s="5">
        <v>189914</v>
      </c>
      <c r="VI137" s="5">
        <v>187263</v>
      </c>
      <c r="VJ137" s="5">
        <v>182737</v>
      </c>
      <c r="VK137" s="5">
        <v>167774</v>
      </c>
      <c r="VL137" s="5">
        <v>163047</v>
      </c>
      <c r="VM137" s="5">
        <v>164408</v>
      </c>
      <c r="VN137" s="5">
        <v>185726</v>
      </c>
      <c r="VO137" s="5">
        <v>163132</v>
      </c>
      <c r="VP137" s="5">
        <v>144762</v>
      </c>
      <c r="VQ137" s="5">
        <v>140782</v>
      </c>
      <c r="VR137" s="5">
        <v>131090</v>
      </c>
      <c r="VS137" s="5">
        <v>145947</v>
      </c>
      <c r="VT137" s="5">
        <v>155332</v>
      </c>
      <c r="VU137" s="5">
        <v>151376</v>
      </c>
      <c r="VV137" s="5">
        <v>167413</v>
      </c>
      <c r="VW137" s="5">
        <v>165530</v>
      </c>
      <c r="VX137" s="5">
        <v>113696</v>
      </c>
      <c r="VY137" s="5">
        <v>148044</v>
      </c>
      <c r="VZ137" s="5">
        <v>476197</v>
      </c>
      <c r="WA137" s="5">
        <v>332758</v>
      </c>
      <c r="WB137" s="5">
        <v>392649</v>
      </c>
      <c r="WC137" s="5">
        <v>361062</v>
      </c>
      <c r="WD137" s="5">
        <v>300223</v>
      </c>
      <c r="WE137" s="5">
        <v>324192</v>
      </c>
      <c r="WF137" s="5">
        <v>510155</v>
      </c>
      <c r="WG137" s="5">
        <v>204100</v>
      </c>
      <c r="WH137" s="5">
        <v>244193</v>
      </c>
      <c r="WI137" s="5">
        <v>220236</v>
      </c>
      <c r="WJ137" s="5">
        <v>401774</v>
      </c>
      <c r="WK137" s="5">
        <v>180367</v>
      </c>
      <c r="WL137" s="5">
        <v>172461</v>
      </c>
      <c r="WM137" s="5">
        <v>5961</v>
      </c>
      <c r="WN137" s="5">
        <v>5741</v>
      </c>
      <c r="WO137" s="5">
        <v>5194</v>
      </c>
      <c r="WP137" s="5">
        <v>5205</v>
      </c>
      <c r="WQ137" s="5">
        <v>5500</v>
      </c>
      <c r="WR137" s="5">
        <v>5734</v>
      </c>
      <c r="WS137" s="5">
        <v>5911</v>
      </c>
      <c r="WT137" s="5">
        <v>4585</v>
      </c>
      <c r="WU137" s="5">
        <v>5284</v>
      </c>
      <c r="WV137" s="5">
        <v>5120</v>
      </c>
      <c r="WW137" s="5">
        <v>4104</v>
      </c>
      <c r="WX137" s="5">
        <v>4204</v>
      </c>
      <c r="WY137" s="5">
        <v>3387</v>
      </c>
      <c r="WZ137" s="5">
        <v>181</v>
      </c>
      <c r="XA137" s="5">
        <v>186</v>
      </c>
      <c r="XB137" s="5">
        <v>-2184</v>
      </c>
      <c r="XC137" s="5">
        <v>-1890</v>
      </c>
      <c r="XD137" s="5">
        <v>220</v>
      </c>
      <c r="XE137" s="5">
        <v>155</v>
      </c>
      <c r="XF137" s="5">
        <v>96</v>
      </c>
      <c r="XG137" s="5">
        <v>161</v>
      </c>
      <c r="XH137" s="5">
        <v>323</v>
      </c>
      <c r="XI137" s="5">
        <v>312</v>
      </c>
      <c r="XJ137" s="5">
        <v>875</v>
      </c>
      <c r="XK137" s="5">
        <v>242</v>
      </c>
      <c r="XL137" s="5">
        <v>1250</v>
      </c>
      <c r="XM137" s="5">
        <v>1105</v>
      </c>
      <c r="XN137" s="5">
        <v>621</v>
      </c>
      <c r="XO137" s="5">
        <v>1294</v>
      </c>
      <c r="XP137" s="5">
        <v>1496</v>
      </c>
      <c r="XQ137" s="5">
        <v>1438</v>
      </c>
      <c r="XR137" s="5">
        <v>2053</v>
      </c>
      <c r="XS137" s="2">
        <v>14940</v>
      </c>
      <c r="XT137" s="3" t="s">
        <v>222</v>
      </c>
      <c r="XU137" s="3" t="s">
        <v>221</v>
      </c>
      <c r="XV137" s="3" t="s">
        <v>221</v>
      </c>
      <c r="XW137" s="3" t="s">
        <v>221</v>
      </c>
      <c r="XX137" s="3" t="s">
        <v>222</v>
      </c>
      <c r="XY137" s="3" t="s">
        <v>222</v>
      </c>
      <c r="XZ137" s="3" t="s">
        <v>239</v>
      </c>
    </row>
    <row r="138" spans="1:650" x14ac:dyDescent="0.3">
      <c r="A138" s="1" t="s">
        <v>136</v>
      </c>
      <c r="B138" s="2">
        <v>4057018</v>
      </c>
      <c r="C138" s="5">
        <v>6203</v>
      </c>
      <c r="D138" s="5">
        <v>3553</v>
      </c>
      <c r="E138" s="5">
        <v>13587</v>
      </c>
      <c r="F138" s="5">
        <v>6258</v>
      </c>
      <c r="G138" s="5">
        <v>15093</v>
      </c>
      <c r="H138" s="5">
        <v>8969</v>
      </c>
      <c r="I138" s="5">
        <v>1137</v>
      </c>
      <c r="J138" s="5">
        <v>304</v>
      </c>
      <c r="K138" s="5">
        <v>6988</v>
      </c>
      <c r="L138" s="5">
        <v>1384</v>
      </c>
      <c r="M138" s="5">
        <v>1585</v>
      </c>
      <c r="N138" s="5">
        <v>3213</v>
      </c>
      <c r="O138" s="5">
        <v>8491</v>
      </c>
      <c r="P138" s="5">
        <v>1220</v>
      </c>
      <c r="Q138" s="5">
        <v>12</v>
      </c>
      <c r="R138" s="5">
        <v>11254</v>
      </c>
      <c r="S138" s="5">
        <v>106</v>
      </c>
      <c r="T138" s="5">
        <v>2334</v>
      </c>
      <c r="U138" s="5">
        <v>3691</v>
      </c>
      <c r="V138" s="5">
        <v>849</v>
      </c>
      <c r="W138" s="5">
        <v>8907</v>
      </c>
      <c r="X138" s="5">
        <v>777</v>
      </c>
      <c r="Y138" s="5">
        <v>3629</v>
      </c>
      <c r="Z138" s="5">
        <v>4495</v>
      </c>
      <c r="AA138" s="5">
        <v>4495</v>
      </c>
      <c r="AB138" s="5">
        <v>4495</v>
      </c>
      <c r="AC138" s="5">
        <v>0</v>
      </c>
      <c r="AD138" s="5">
        <v>0</v>
      </c>
      <c r="AE138" s="5">
        <v>0</v>
      </c>
      <c r="AF138" s="5">
        <v>0</v>
      </c>
      <c r="AG138" s="5">
        <v>0</v>
      </c>
      <c r="AH138" s="5">
        <v>2</v>
      </c>
      <c r="AI138" s="5">
        <v>0</v>
      </c>
      <c r="AJ138" s="5">
        <v>43743</v>
      </c>
      <c r="AK138" s="5">
        <v>0</v>
      </c>
      <c r="AL138" s="5">
        <v>0</v>
      </c>
      <c r="AM138" s="5">
        <v>0</v>
      </c>
      <c r="AN138" s="5">
        <v>0</v>
      </c>
      <c r="AO138" s="5">
        <v>0</v>
      </c>
      <c r="AP138" s="5">
        <v>0</v>
      </c>
      <c r="AQ138" s="5">
        <v>0</v>
      </c>
      <c r="AR138" s="5">
        <v>0</v>
      </c>
      <c r="AS138" s="5">
        <v>0</v>
      </c>
      <c r="AT138" s="5">
        <v>0</v>
      </c>
      <c r="AU138" s="5">
        <v>0</v>
      </c>
      <c r="AV138" s="5">
        <v>0</v>
      </c>
      <c r="AW138" s="5">
        <v>0</v>
      </c>
      <c r="AX138" s="5">
        <v>0</v>
      </c>
      <c r="AY138" s="5">
        <v>93078</v>
      </c>
      <c r="AZ138" s="5">
        <v>0</v>
      </c>
      <c r="BA138" s="5">
        <v>0</v>
      </c>
      <c r="BB138" s="5">
        <v>0</v>
      </c>
      <c r="BC138" s="5">
        <v>4348</v>
      </c>
      <c r="BD138" s="5">
        <v>12147</v>
      </c>
      <c r="BE138" s="5">
        <v>20203</v>
      </c>
      <c r="BF138" s="5">
        <v>85141</v>
      </c>
      <c r="BG138" s="5">
        <v>85141</v>
      </c>
      <c r="BH138" s="5">
        <v>85141</v>
      </c>
      <c r="BI138" s="5">
        <v>52164</v>
      </c>
      <c r="BJ138" s="5">
        <v>47488</v>
      </c>
      <c r="BK138" s="5">
        <v>28939</v>
      </c>
      <c r="BL138" s="5">
        <v>30638</v>
      </c>
      <c r="BM138" s="5">
        <v>39448</v>
      </c>
      <c r="BN138" s="5">
        <v>30462</v>
      </c>
      <c r="BO138" s="5">
        <v>1415</v>
      </c>
      <c r="BP138" s="5">
        <v>1387</v>
      </c>
      <c r="BQ138" s="5">
        <v>220</v>
      </c>
      <c r="BR138" s="5">
        <v>20200</v>
      </c>
      <c r="BS138" s="5">
        <v>50797</v>
      </c>
      <c r="BT138" s="5">
        <v>31076</v>
      </c>
      <c r="BU138" s="5">
        <v>30943</v>
      </c>
      <c r="BV138" s="5">
        <v>29734</v>
      </c>
      <c r="BW138" s="5">
        <v>39137</v>
      </c>
      <c r="BX138" s="5">
        <v>18472</v>
      </c>
      <c r="BY138" s="5">
        <v>18795</v>
      </c>
      <c r="BZ138" s="5">
        <v>5059</v>
      </c>
      <c r="CA138" s="5">
        <v>16648</v>
      </c>
      <c r="CB138" s="5">
        <v>13084</v>
      </c>
      <c r="CC138" s="5">
        <v>7438</v>
      </c>
      <c r="CD138" s="5">
        <v>7758</v>
      </c>
      <c r="CE138" s="5">
        <v>3723</v>
      </c>
      <c r="CF138" s="5">
        <v>5792</v>
      </c>
      <c r="CG138" s="5">
        <v>10330</v>
      </c>
      <c r="CH138" s="5">
        <v>5068</v>
      </c>
      <c r="CI138" s="5">
        <v>336</v>
      </c>
      <c r="CJ138" s="5">
        <v>9938</v>
      </c>
      <c r="CK138" s="5">
        <v>9015</v>
      </c>
      <c r="CL138" s="5">
        <v>21694</v>
      </c>
      <c r="CM138" s="5">
        <v>21694</v>
      </c>
      <c r="CN138" s="5">
        <v>21694</v>
      </c>
      <c r="CO138" s="5">
        <v>4607</v>
      </c>
      <c r="CP138" s="5">
        <v>2211</v>
      </c>
      <c r="CQ138" s="5">
        <v>3972</v>
      </c>
      <c r="CR138" s="5">
        <v>6254</v>
      </c>
      <c r="CS138" s="5">
        <v>3908</v>
      </c>
      <c r="CT138" s="5">
        <v>4000</v>
      </c>
      <c r="CU138" s="5">
        <v>130367</v>
      </c>
      <c r="CV138" s="5">
        <v>160387</v>
      </c>
      <c r="CW138" s="5">
        <v>124714</v>
      </c>
      <c r="CX138" s="5">
        <v>137435</v>
      </c>
      <c r="CY138" s="5">
        <v>92701</v>
      </c>
      <c r="CZ138" s="5">
        <v>103508</v>
      </c>
      <c r="DA138" s="5">
        <v>95006</v>
      </c>
      <c r="DB138" s="5">
        <v>120818</v>
      </c>
      <c r="DC138" s="5">
        <v>78315</v>
      </c>
      <c r="DD138" s="5">
        <v>98107</v>
      </c>
      <c r="DE138" s="5">
        <v>101045</v>
      </c>
      <c r="DF138" s="5">
        <v>103210</v>
      </c>
      <c r="DG138" s="5">
        <v>66634</v>
      </c>
      <c r="DH138" s="5">
        <v>95374</v>
      </c>
      <c r="DI138" s="5">
        <v>86455</v>
      </c>
      <c r="DJ138" s="5">
        <v>50419</v>
      </c>
      <c r="DK138" s="5">
        <v>31492</v>
      </c>
      <c r="DL138" s="5">
        <v>34845</v>
      </c>
      <c r="DM138" s="5">
        <v>51945</v>
      </c>
      <c r="DN138" s="5">
        <v>61999</v>
      </c>
      <c r="DO138" s="5">
        <v>39717</v>
      </c>
      <c r="DP138" s="5">
        <v>98813</v>
      </c>
      <c r="DQ138" s="5">
        <v>61692</v>
      </c>
      <c r="DR138" s="5">
        <v>95776</v>
      </c>
      <c r="DS138" s="5">
        <v>95776</v>
      </c>
      <c r="DT138" s="5">
        <v>95776</v>
      </c>
      <c r="DU138" s="5">
        <v>62731</v>
      </c>
      <c r="DV138" s="5">
        <v>57017</v>
      </c>
      <c r="DW138" s="5">
        <v>54614</v>
      </c>
      <c r="DX138" s="5">
        <v>53627</v>
      </c>
      <c r="DY138" s="5">
        <v>50844</v>
      </c>
      <c r="DZ138" s="5">
        <v>49654</v>
      </c>
      <c r="EA138" s="5">
        <v>6058</v>
      </c>
      <c r="EB138" s="5">
        <v>11253</v>
      </c>
      <c r="EC138" s="5">
        <v>10156</v>
      </c>
      <c r="ED138" s="5">
        <v>15385</v>
      </c>
      <c r="EE138" s="5">
        <v>10301</v>
      </c>
      <c r="EF138" s="5">
        <v>7232</v>
      </c>
      <c r="EG138" s="5">
        <v>22915</v>
      </c>
      <c r="EH138" s="5">
        <v>21713</v>
      </c>
      <c r="EI138" s="5">
        <v>1684</v>
      </c>
      <c r="EJ138" s="5">
        <v>2079</v>
      </c>
      <c r="EK138" s="5">
        <v>3784</v>
      </c>
      <c r="EL138" s="5">
        <v>14489</v>
      </c>
      <c r="EM138" s="5">
        <v>6597</v>
      </c>
      <c r="EN138" s="5">
        <v>6066</v>
      </c>
      <c r="EO138" s="5">
        <v>5889</v>
      </c>
      <c r="EP138" s="5">
        <v>534</v>
      </c>
      <c r="EQ138" s="5">
        <v>845</v>
      </c>
      <c r="ER138" s="5">
        <v>1410</v>
      </c>
      <c r="ES138" s="5">
        <v>7336</v>
      </c>
      <c r="ET138" s="5">
        <v>4295</v>
      </c>
      <c r="EU138" s="5">
        <v>4862</v>
      </c>
      <c r="EV138" s="5">
        <v>15126</v>
      </c>
      <c r="EW138" s="5">
        <v>9845</v>
      </c>
      <c r="EX138" s="5">
        <v>8231</v>
      </c>
      <c r="EY138" s="5">
        <v>8231</v>
      </c>
      <c r="EZ138" s="5">
        <v>8231</v>
      </c>
      <c r="FA138" s="5">
        <v>15087</v>
      </c>
      <c r="FB138" s="5">
        <v>11659</v>
      </c>
      <c r="FC138" s="5">
        <v>7542</v>
      </c>
      <c r="FD138" s="5">
        <v>30166</v>
      </c>
      <c r="FE138" s="5">
        <v>3718</v>
      </c>
      <c r="FF138" s="5">
        <v>8547</v>
      </c>
      <c r="FG138" s="5">
        <v>0</v>
      </c>
      <c r="FH138" s="5">
        <v>0</v>
      </c>
      <c r="FI138" s="5">
        <v>0</v>
      </c>
      <c r="FJ138" s="5">
        <v>0</v>
      </c>
      <c r="FK138" s="5">
        <v>0</v>
      </c>
      <c r="FL138" s="5">
        <v>0</v>
      </c>
      <c r="FM138" s="5">
        <v>0</v>
      </c>
      <c r="FN138" s="5">
        <v>0</v>
      </c>
      <c r="FO138" s="5">
        <v>0</v>
      </c>
      <c r="FP138" s="5">
        <v>0</v>
      </c>
      <c r="FQ138" s="5">
        <v>0</v>
      </c>
      <c r="FR138" s="5">
        <v>0</v>
      </c>
      <c r="FS138" s="5">
        <v>0</v>
      </c>
      <c r="FT138" s="5">
        <v>0</v>
      </c>
      <c r="FU138" s="5" t="s">
        <v>220</v>
      </c>
      <c r="FV138" s="5" t="s">
        <v>220</v>
      </c>
      <c r="FW138" s="5" t="s">
        <v>220</v>
      </c>
      <c r="FX138" s="5" t="s">
        <v>220</v>
      </c>
      <c r="FY138" s="5" t="s">
        <v>220</v>
      </c>
      <c r="FZ138" s="5" t="s">
        <v>220</v>
      </c>
      <c r="GA138" s="5" t="s">
        <v>220</v>
      </c>
      <c r="GB138" s="5" t="s">
        <v>220</v>
      </c>
      <c r="GC138" s="5" t="s">
        <v>220</v>
      </c>
      <c r="GD138" s="5" t="s">
        <v>220</v>
      </c>
      <c r="GE138" s="5" t="s">
        <v>220</v>
      </c>
      <c r="GF138" s="5" t="s">
        <v>220</v>
      </c>
      <c r="GG138" s="5" t="s">
        <v>220</v>
      </c>
      <c r="GH138" s="5" t="s">
        <v>220</v>
      </c>
      <c r="GI138" s="5" t="s">
        <v>220</v>
      </c>
      <c r="GJ138" s="5" t="s">
        <v>220</v>
      </c>
      <c r="GK138" s="5" t="s">
        <v>220</v>
      </c>
      <c r="GL138" s="5" t="s">
        <v>220</v>
      </c>
      <c r="GM138" s="5">
        <v>144042</v>
      </c>
      <c r="GN138" s="5">
        <v>220323</v>
      </c>
      <c r="GO138" s="5">
        <v>148676</v>
      </c>
      <c r="GP138" s="5">
        <v>179278</v>
      </c>
      <c r="GQ138" s="5">
        <v>168891</v>
      </c>
      <c r="GR138" s="5">
        <v>150786</v>
      </c>
      <c r="GS138" s="5">
        <v>150000</v>
      </c>
      <c r="GT138" s="5">
        <v>172569</v>
      </c>
      <c r="GU138" s="5">
        <v>126123</v>
      </c>
      <c r="GV138" s="5">
        <v>120043</v>
      </c>
      <c r="GW138" s="5">
        <v>125209</v>
      </c>
      <c r="GX138" s="5">
        <v>125971</v>
      </c>
      <c r="GY138" s="5">
        <v>98370</v>
      </c>
      <c r="GZ138" s="5">
        <v>115744</v>
      </c>
      <c r="HA138" s="5">
        <v>99794</v>
      </c>
      <c r="HB138" s="5">
        <v>69964</v>
      </c>
      <c r="HC138" s="5">
        <v>129243</v>
      </c>
      <c r="HD138" s="5">
        <v>44381</v>
      </c>
      <c r="HE138" s="5">
        <v>73302</v>
      </c>
      <c r="HF138" s="5">
        <v>72211</v>
      </c>
      <c r="HG138" s="5">
        <v>58170</v>
      </c>
      <c r="HH138" s="5">
        <v>136801</v>
      </c>
      <c r="HI138" s="5">
        <v>104383</v>
      </c>
      <c r="HJ138" s="5">
        <v>215337</v>
      </c>
      <c r="HK138" s="5">
        <v>215337</v>
      </c>
      <c r="HL138" s="5">
        <v>215337</v>
      </c>
      <c r="HM138" s="5">
        <v>134589</v>
      </c>
      <c r="HN138" s="5">
        <v>118375</v>
      </c>
      <c r="HO138" s="5">
        <v>95067</v>
      </c>
      <c r="HP138" s="5">
        <v>120685</v>
      </c>
      <c r="HQ138" s="5">
        <v>97919</v>
      </c>
      <c r="HR138" s="5">
        <v>92664</v>
      </c>
      <c r="HS138" s="5">
        <v>265153</v>
      </c>
      <c r="HT138" s="5">
        <v>287427</v>
      </c>
      <c r="HU138" s="5">
        <v>266526</v>
      </c>
      <c r="HV138" s="5">
        <v>312187</v>
      </c>
      <c r="HW138" s="5">
        <v>330061</v>
      </c>
      <c r="HX138" s="5">
        <v>356526</v>
      </c>
      <c r="HY138" s="5">
        <v>362645</v>
      </c>
      <c r="HZ138" s="5">
        <v>376771</v>
      </c>
      <c r="IA138" s="5">
        <v>540557</v>
      </c>
      <c r="IB138" s="5">
        <v>1007925</v>
      </c>
      <c r="IC138" s="5">
        <v>886253</v>
      </c>
      <c r="ID138" s="5">
        <v>875700</v>
      </c>
      <c r="IE138" s="5">
        <v>790418</v>
      </c>
      <c r="IF138" s="5">
        <v>626375</v>
      </c>
      <c r="IG138" s="5">
        <v>620570</v>
      </c>
      <c r="IH138" s="5">
        <v>570371</v>
      </c>
      <c r="II138" s="5">
        <v>610986</v>
      </c>
      <c r="IJ138" s="5">
        <v>654577</v>
      </c>
      <c r="IK138" s="5">
        <v>606226</v>
      </c>
      <c r="IL138" s="5">
        <v>549769</v>
      </c>
      <c r="IM138" s="5">
        <v>402466</v>
      </c>
      <c r="IN138" s="5">
        <v>461051</v>
      </c>
      <c r="IO138" s="5">
        <v>439633</v>
      </c>
      <c r="IP138" s="5">
        <v>435369</v>
      </c>
      <c r="IQ138" s="5">
        <v>431993</v>
      </c>
      <c r="IR138" s="5">
        <v>384449</v>
      </c>
      <c r="IS138" s="5">
        <v>336331</v>
      </c>
      <c r="IT138" s="5">
        <v>346615</v>
      </c>
      <c r="IU138" s="5">
        <v>330778</v>
      </c>
      <c r="IV138" s="5">
        <v>247353</v>
      </c>
      <c r="IW138" s="5">
        <v>229358</v>
      </c>
      <c r="IX138" s="5">
        <v>247058</v>
      </c>
      <c r="IY138" s="5">
        <v>0</v>
      </c>
      <c r="IZ138" s="5">
        <v>198</v>
      </c>
      <c r="JA138" s="5">
        <v>177</v>
      </c>
      <c r="JB138" s="5">
        <v>180</v>
      </c>
      <c r="JC138" s="5">
        <v>205</v>
      </c>
      <c r="JD138" s="5">
        <v>206</v>
      </c>
      <c r="JE138" s="5">
        <v>219</v>
      </c>
      <c r="JF138" s="5">
        <v>209</v>
      </c>
      <c r="JG138" s="5">
        <v>228</v>
      </c>
      <c r="JH138" s="5">
        <v>175</v>
      </c>
      <c r="JI138" s="5">
        <v>355</v>
      </c>
      <c r="JJ138" s="5">
        <v>306</v>
      </c>
      <c r="JK138" s="5">
        <v>478</v>
      </c>
      <c r="JL138" s="5">
        <v>167</v>
      </c>
      <c r="JM138" s="5">
        <v>0</v>
      </c>
      <c r="JN138" s="5">
        <v>0</v>
      </c>
      <c r="JO138" s="5">
        <v>0</v>
      </c>
      <c r="JP138" s="5">
        <v>0</v>
      </c>
      <c r="JQ138" s="5">
        <v>2</v>
      </c>
      <c r="JR138" s="5">
        <v>-80</v>
      </c>
      <c r="JS138" s="5">
        <v>25823</v>
      </c>
      <c r="JT138" s="5">
        <v>32060</v>
      </c>
      <c r="JU138" s="5">
        <v>36979</v>
      </c>
      <c r="JV138" s="5">
        <v>34641</v>
      </c>
      <c r="JW138" s="5">
        <v>41401</v>
      </c>
      <c r="JX138" s="5">
        <v>44047</v>
      </c>
      <c r="JY138" s="5">
        <v>47457</v>
      </c>
      <c r="JZ138" s="5">
        <v>41936</v>
      </c>
      <c r="KA138" s="5">
        <v>41526</v>
      </c>
      <c r="KB138" s="5">
        <v>42474</v>
      </c>
      <c r="KC138" s="5">
        <v>44562</v>
      </c>
      <c r="KD138" s="5">
        <v>48228</v>
      </c>
      <c r="KE138" s="5">
        <v>33036</v>
      </c>
      <c r="KF138" s="5">
        <v>2532</v>
      </c>
      <c r="KG138" s="5">
        <v>32176</v>
      </c>
      <c r="KH138" s="5">
        <v>27894</v>
      </c>
      <c r="KI138" s="5">
        <v>20935</v>
      </c>
      <c r="KJ138" s="5">
        <v>17080</v>
      </c>
      <c r="KK138" s="5">
        <v>11371</v>
      </c>
      <c r="KL138" s="5">
        <v>5561</v>
      </c>
      <c r="KM138" s="5">
        <v>3932</v>
      </c>
      <c r="KN138" s="5">
        <v>132093</v>
      </c>
      <c r="KO138" s="5">
        <v>86082</v>
      </c>
      <c r="KP138" s="5">
        <v>117949</v>
      </c>
      <c r="KQ138" s="5">
        <v>118061</v>
      </c>
      <c r="KR138" s="5">
        <v>89329</v>
      </c>
      <c r="KS138" s="5">
        <v>138625</v>
      </c>
      <c r="KT138" s="5">
        <v>76391</v>
      </c>
      <c r="KU138" s="5">
        <v>4222</v>
      </c>
      <c r="KV138" s="5">
        <v>5034</v>
      </c>
      <c r="KW138" s="5">
        <v>6720</v>
      </c>
      <c r="KX138" s="5">
        <v>6210</v>
      </c>
      <c r="KY138" s="5">
        <v>6924</v>
      </c>
      <c r="KZ138" s="5">
        <v>5452</v>
      </c>
      <c r="LA138" s="5">
        <v>6825</v>
      </c>
      <c r="LB138" s="5">
        <v>6115</v>
      </c>
      <c r="LC138" s="5">
        <v>6115</v>
      </c>
      <c r="LD138" s="5">
        <v>7029</v>
      </c>
      <c r="LE138" s="5">
        <v>7487</v>
      </c>
      <c r="LF138" s="5">
        <v>6547</v>
      </c>
      <c r="LG138" s="5">
        <v>6878</v>
      </c>
      <c r="LH138" s="5">
        <v>7396</v>
      </c>
      <c r="LI138" s="5">
        <v>7393</v>
      </c>
      <c r="LJ138" s="5">
        <v>7138</v>
      </c>
      <c r="LK138" s="5">
        <v>1024</v>
      </c>
      <c r="LL138" s="5">
        <v>597</v>
      </c>
      <c r="LM138" s="5">
        <v>1720</v>
      </c>
      <c r="LN138" s="5">
        <v>12554</v>
      </c>
      <c r="LO138" s="5">
        <v>13992</v>
      </c>
      <c r="LP138" s="5">
        <v>12626</v>
      </c>
      <c r="LQ138" s="5">
        <v>9347</v>
      </c>
      <c r="LR138" s="5">
        <v>10057</v>
      </c>
      <c r="LS138" s="5">
        <v>6302</v>
      </c>
      <c r="LT138" s="5">
        <v>5071</v>
      </c>
      <c r="LU138" s="5">
        <v>5525</v>
      </c>
      <c r="LV138" s="5">
        <v>9011</v>
      </c>
      <c r="LW138" s="5">
        <v>9525</v>
      </c>
      <c r="LX138" s="5">
        <v>6525</v>
      </c>
      <c r="LY138" s="5">
        <v>5140</v>
      </c>
      <c r="LZ138" s="5">
        <v>6108</v>
      </c>
      <c r="MA138" s="5">
        <v>4823</v>
      </c>
      <c r="MB138" s="5">
        <v>4300</v>
      </c>
      <c r="MC138" s="5">
        <v>4995</v>
      </c>
      <c r="MD138" s="5">
        <v>4997</v>
      </c>
      <c r="ME138" s="5">
        <v>4740</v>
      </c>
      <c r="MF138" s="5">
        <v>2344</v>
      </c>
      <c r="MG138" s="5">
        <v>3970</v>
      </c>
      <c r="MH138" s="5">
        <v>2045</v>
      </c>
      <c r="MI138" s="5">
        <v>2115</v>
      </c>
      <c r="MJ138" s="5">
        <v>2471</v>
      </c>
      <c r="MK138" s="5">
        <v>3893</v>
      </c>
      <c r="ML138" s="5">
        <v>2358</v>
      </c>
      <c r="MM138" s="5">
        <v>2474</v>
      </c>
      <c r="MN138" s="5">
        <v>2845</v>
      </c>
      <c r="MO138" s="5">
        <v>4386</v>
      </c>
      <c r="MP138" s="5">
        <v>4072</v>
      </c>
      <c r="MQ138" s="5">
        <v>0</v>
      </c>
      <c r="MR138" s="5">
        <v>0</v>
      </c>
      <c r="MS138" s="5">
        <v>0</v>
      </c>
      <c r="MT138" s="5">
        <v>0</v>
      </c>
      <c r="MU138" s="5">
        <v>17</v>
      </c>
      <c r="MV138" s="5">
        <v>30</v>
      </c>
      <c r="MW138" s="5">
        <v>48</v>
      </c>
      <c r="MX138" s="5">
        <v>56</v>
      </c>
      <c r="MY138" s="5">
        <v>53</v>
      </c>
      <c r="MZ138" s="5">
        <v>939</v>
      </c>
      <c r="NA138" s="5">
        <v>864</v>
      </c>
      <c r="NB138" s="5">
        <v>906</v>
      </c>
      <c r="NC138" s="5">
        <v>1534</v>
      </c>
      <c r="ND138" s="5">
        <v>1765</v>
      </c>
      <c r="NE138" s="5" t="s">
        <v>220</v>
      </c>
      <c r="NF138" s="5" t="s">
        <v>220</v>
      </c>
      <c r="NG138" s="5" t="s">
        <v>220</v>
      </c>
      <c r="NH138" s="5" t="s">
        <v>220</v>
      </c>
      <c r="NI138" s="5" t="s">
        <v>220</v>
      </c>
      <c r="NJ138" s="5" t="s">
        <v>220</v>
      </c>
      <c r="NK138" s="5" t="s">
        <v>220</v>
      </c>
      <c r="NL138" s="5" t="s">
        <v>220</v>
      </c>
      <c r="NM138" s="5" t="s">
        <v>220</v>
      </c>
      <c r="NN138" s="5" t="s">
        <v>220</v>
      </c>
      <c r="NO138" s="5" t="s">
        <v>220</v>
      </c>
      <c r="NP138" s="5" t="s">
        <v>220</v>
      </c>
      <c r="NQ138" s="5" t="s">
        <v>220</v>
      </c>
      <c r="NR138" s="5" t="s">
        <v>220</v>
      </c>
      <c r="NS138" s="5" t="s">
        <v>220</v>
      </c>
      <c r="NT138" s="5" t="s">
        <v>220</v>
      </c>
      <c r="NU138" s="5" t="s">
        <v>220</v>
      </c>
      <c r="NV138" s="5" t="s">
        <v>220</v>
      </c>
      <c r="NW138" s="5">
        <v>0</v>
      </c>
      <c r="NX138" s="5">
        <v>0</v>
      </c>
      <c r="NY138" s="5">
        <v>0</v>
      </c>
      <c r="NZ138" s="5">
        <v>0</v>
      </c>
      <c r="OA138" s="5">
        <v>0</v>
      </c>
      <c r="OB138" s="5">
        <v>0</v>
      </c>
      <c r="OC138" s="5">
        <v>0</v>
      </c>
      <c r="OD138" s="5">
        <v>0</v>
      </c>
      <c r="OE138" s="5">
        <v>0</v>
      </c>
      <c r="OF138" s="5">
        <v>0</v>
      </c>
      <c r="OG138" s="5">
        <v>0</v>
      </c>
      <c r="OH138" s="5">
        <v>0</v>
      </c>
      <c r="OI138" s="5">
        <v>0</v>
      </c>
      <c r="OJ138" s="5">
        <v>0</v>
      </c>
      <c r="OK138" s="5" t="s">
        <v>220</v>
      </c>
      <c r="OL138" s="5" t="s">
        <v>220</v>
      </c>
      <c r="OM138" s="5" t="s">
        <v>220</v>
      </c>
      <c r="ON138" s="5" t="s">
        <v>220</v>
      </c>
      <c r="OO138" s="5" t="s">
        <v>220</v>
      </c>
      <c r="OP138" s="5" t="s">
        <v>220</v>
      </c>
      <c r="OQ138" s="5" t="s">
        <v>220</v>
      </c>
      <c r="OR138" s="5" t="s">
        <v>220</v>
      </c>
      <c r="OS138" s="5" t="s">
        <v>220</v>
      </c>
      <c r="OT138" s="5" t="s">
        <v>220</v>
      </c>
      <c r="OU138" s="5" t="s">
        <v>220</v>
      </c>
      <c r="OV138" s="5" t="s">
        <v>220</v>
      </c>
      <c r="OW138" s="5" t="s">
        <v>220</v>
      </c>
      <c r="OX138" s="5" t="s">
        <v>220</v>
      </c>
      <c r="OY138" s="5" t="s">
        <v>220</v>
      </c>
      <c r="OZ138" s="5" t="s">
        <v>220</v>
      </c>
      <c r="PA138" s="5" t="s">
        <v>220</v>
      </c>
      <c r="PB138" s="5" t="s">
        <v>220</v>
      </c>
      <c r="PC138" s="5">
        <v>15316</v>
      </c>
      <c r="PD138" s="5">
        <v>17820</v>
      </c>
      <c r="PE138" s="5">
        <v>15509</v>
      </c>
      <c r="PF138" s="5">
        <v>12674</v>
      </c>
      <c r="PG138" s="5">
        <v>12771</v>
      </c>
      <c r="PH138" s="5">
        <v>12445</v>
      </c>
      <c r="PI138" s="5">
        <v>10053</v>
      </c>
      <c r="PJ138" s="5">
        <v>10630</v>
      </c>
      <c r="PK138" s="5">
        <v>10784</v>
      </c>
      <c r="PL138" s="5">
        <v>11689</v>
      </c>
      <c r="PM138" s="5">
        <v>14371</v>
      </c>
      <c r="PN138" s="5">
        <v>16859</v>
      </c>
      <c r="PO138" s="5">
        <v>19474</v>
      </c>
      <c r="PP138" s="5">
        <v>16428</v>
      </c>
      <c r="PQ138" s="5">
        <v>15970</v>
      </c>
      <c r="PR138" s="5">
        <v>18816</v>
      </c>
      <c r="PS138" s="5">
        <v>26901</v>
      </c>
      <c r="PT138" s="5">
        <v>20750</v>
      </c>
      <c r="PU138" s="5">
        <v>27371</v>
      </c>
      <c r="PV138" s="5">
        <v>23896</v>
      </c>
      <c r="PW138" s="5">
        <v>28219</v>
      </c>
      <c r="PX138" s="5">
        <v>31482</v>
      </c>
      <c r="PY138" s="5">
        <v>27982</v>
      </c>
      <c r="PZ138" s="5">
        <v>23649</v>
      </c>
      <c r="QA138" s="5">
        <v>22029</v>
      </c>
      <c r="QB138" s="5">
        <v>25742</v>
      </c>
      <c r="QC138" s="5">
        <v>27641</v>
      </c>
      <c r="QD138" s="5">
        <v>27192</v>
      </c>
      <c r="QE138" s="5">
        <v>28423</v>
      </c>
      <c r="QF138" s="5">
        <v>30330</v>
      </c>
      <c r="QG138" s="5">
        <v>29570</v>
      </c>
      <c r="QH138" s="5">
        <v>28481</v>
      </c>
      <c r="QI138" s="5">
        <v>52175</v>
      </c>
      <c r="QJ138" s="5">
        <v>67193</v>
      </c>
      <c r="QK138" s="5">
        <v>49665</v>
      </c>
      <c r="QL138" s="5">
        <v>31926</v>
      </c>
      <c r="QM138" s="5">
        <v>30649</v>
      </c>
      <c r="QN138" s="5">
        <v>29790</v>
      </c>
      <c r="QO138" s="5">
        <v>31821</v>
      </c>
      <c r="QP138" s="5">
        <v>41237</v>
      </c>
      <c r="QQ138" s="5">
        <v>25170</v>
      </c>
      <c r="QR138" s="5">
        <v>21271</v>
      </c>
      <c r="QS138" s="5">
        <v>26896</v>
      </c>
      <c r="QT138" s="5">
        <v>35354</v>
      </c>
      <c r="QU138" s="5">
        <v>36765</v>
      </c>
      <c r="QV138" s="5">
        <v>30965</v>
      </c>
      <c r="QW138" s="5">
        <v>29572</v>
      </c>
      <c r="QX138" s="5">
        <v>31840</v>
      </c>
      <c r="QY138" s="5">
        <v>35826</v>
      </c>
      <c r="QZ138" s="5">
        <v>28151</v>
      </c>
      <c r="RA138" s="5">
        <v>24452</v>
      </c>
      <c r="RB138" s="5">
        <v>25907</v>
      </c>
      <c r="RC138" s="5">
        <v>28099</v>
      </c>
      <c r="RD138" s="5">
        <v>26479</v>
      </c>
      <c r="RE138" s="5">
        <v>25536</v>
      </c>
      <c r="RF138" s="5">
        <v>27001</v>
      </c>
      <c r="RG138" s="5">
        <v>26297</v>
      </c>
      <c r="RH138" s="5">
        <v>32089</v>
      </c>
      <c r="RI138" s="5">
        <v>27566</v>
      </c>
      <c r="RJ138" s="5">
        <v>23530</v>
      </c>
      <c r="RK138" s="5">
        <v>19277</v>
      </c>
      <c r="RL138" s="5">
        <v>20968</v>
      </c>
      <c r="RM138" s="5">
        <v>24393</v>
      </c>
      <c r="RN138" s="5">
        <v>22925</v>
      </c>
      <c r="RO138" s="5">
        <v>21853</v>
      </c>
      <c r="RP138" s="5">
        <v>24189</v>
      </c>
      <c r="RQ138" s="5">
        <v>23792</v>
      </c>
      <c r="RR138" s="5">
        <v>27031</v>
      </c>
      <c r="RS138" s="5">
        <v>28658</v>
      </c>
      <c r="RT138" s="5">
        <v>22106</v>
      </c>
      <c r="RU138" s="5">
        <v>22777</v>
      </c>
      <c r="RV138" s="5">
        <v>21124</v>
      </c>
      <c r="RW138" s="5">
        <v>19904</v>
      </c>
      <c r="RX138" s="5">
        <v>19243</v>
      </c>
      <c r="RY138" s="5">
        <v>21734</v>
      </c>
      <c r="RZ138" s="5">
        <v>24518</v>
      </c>
      <c r="SA138" s="5">
        <v>26677</v>
      </c>
      <c r="SB138" s="5">
        <v>23664</v>
      </c>
      <c r="SC138" s="5">
        <v>25136</v>
      </c>
      <c r="SD138" s="5">
        <v>17973</v>
      </c>
      <c r="SE138" s="5">
        <v>31914</v>
      </c>
      <c r="SF138" s="5">
        <v>20483</v>
      </c>
      <c r="SG138" s="5">
        <v>36823</v>
      </c>
      <c r="SH138" s="5">
        <v>42406</v>
      </c>
      <c r="SI138" s="5">
        <v>29511</v>
      </c>
      <c r="SJ138" s="5">
        <v>27066</v>
      </c>
      <c r="SK138" s="5">
        <v>28379</v>
      </c>
      <c r="SL138" s="5">
        <v>26729</v>
      </c>
      <c r="SM138" s="5">
        <v>27103</v>
      </c>
      <c r="SN138" s="5">
        <v>24140</v>
      </c>
      <c r="SO138" s="5">
        <v>24888</v>
      </c>
      <c r="SP138" s="5">
        <v>23767</v>
      </c>
      <c r="SQ138" s="5">
        <v>22899</v>
      </c>
      <c r="SR138" s="5">
        <v>22267</v>
      </c>
      <c r="SS138" s="5">
        <v>22560</v>
      </c>
      <c r="ST138" s="5">
        <v>22498</v>
      </c>
      <c r="SU138" s="5">
        <v>40394</v>
      </c>
      <c r="SV138" s="5">
        <v>41596</v>
      </c>
      <c r="SW138" s="5">
        <v>37889</v>
      </c>
      <c r="SX138" s="5">
        <v>36753</v>
      </c>
      <c r="SY138" s="5">
        <v>35996</v>
      </c>
      <c r="SZ138" s="5">
        <v>37630</v>
      </c>
      <c r="TA138" s="5">
        <v>44947</v>
      </c>
      <c r="TB138" s="5">
        <v>52361</v>
      </c>
      <c r="TC138" s="5">
        <v>52720</v>
      </c>
      <c r="TD138" s="5">
        <v>38588</v>
      </c>
      <c r="TE138" s="5">
        <v>31765</v>
      </c>
      <c r="TF138" s="5">
        <v>27258</v>
      </c>
      <c r="TG138" s="5">
        <v>17960</v>
      </c>
      <c r="TH138" s="5">
        <v>11445</v>
      </c>
      <c r="TI138" s="5">
        <v>13328</v>
      </c>
      <c r="TJ138" s="5">
        <v>13982</v>
      </c>
      <c r="TK138" s="5">
        <v>10834</v>
      </c>
      <c r="TL138" s="5">
        <v>15209</v>
      </c>
      <c r="TM138" s="5">
        <v>12596</v>
      </c>
      <c r="TN138" s="5">
        <v>11291</v>
      </c>
      <c r="TO138" s="5">
        <v>7905</v>
      </c>
      <c r="TP138" s="5">
        <v>3398</v>
      </c>
      <c r="TQ138" s="5">
        <v>4679</v>
      </c>
      <c r="TR138" s="5">
        <v>6539</v>
      </c>
      <c r="TS138" s="5">
        <v>8173</v>
      </c>
      <c r="TT138" s="5">
        <v>8608</v>
      </c>
      <c r="TU138" s="5">
        <v>7244</v>
      </c>
      <c r="TV138" s="5">
        <v>7289</v>
      </c>
      <c r="TW138" s="5">
        <v>6836</v>
      </c>
      <c r="TX138" s="5">
        <v>8299</v>
      </c>
      <c r="TY138" s="5">
        <v>7206</v>
      </c>
      <c r="TZ138" s="5">
        <v>6111</v>
      </c>
      <c r="UA138" s="5">
        <v>18</v>
      </c>
      <c r="UB138" s="5">
        <v>115</v>
      </c>
      <c r="UC138" s="5">
        <v>138</v>
      </c>
      <c r="UD138" s="5">
        <v>81</v>
      </c>
      <c r="UE138" s="5">
        <v>41</v>
      </c>
      <c r="UF138" s="5">
        <v>31</v>
      </c>
      <c r="UG138" s="5">
        <v>14</v>
      </c>
      <c r="UH138" s="5">
        <v>15</v>
      </c>
      <c r="UI138" s="5">
        <v>24</v>
      </c>
      <c r="UJ138" s="5">
        <v>10</v>
      </c>
      <c r="UK138" s="5">
        <v>12</v>
      </c>
      <c r="UL138" s="5">
        <v>25</v>
      </c>
      <c r="UM138" s="5">
        <v>14</v>
      </c>
      <c r="UN138" s="5">
        <v>19</v>
      </c>
      <c r="UO138" s="5">
        <v>0</v>
      </c>
      <c r="UP138" s="5">
        <v>0</v>
      </c>
      <c r="UQ138" s="5">
        <v>0</v>
      </c>
      <c r="UR138" s="5">
        <v>0</v>
      </c>
      <c r="US138" s="5">
        <v>0</v>
      </c>
      <c r="UT138" s="5">
        <v>0</v>
      </c>
      <c r="UU138" s="5">
        <v>0</v>
      </c>
      <c r="UV138" s="5">
        <v>287</v>
      </c>
      <c r="UW138" s="5">
        <v>1816</v>
      </c>
      <c r="UX138" s="5">
        <v>969</v>
      </c>
      <c r="UY138" s="5">
        <v>1290</v>
      </c>
      <c r="UZ138" s="5">
        <v>1148</v>
      </c>
      <c r="VA138" s="5">
        <v>1555</v>
      </c>
      <c r="VB138" s="5">
        <v>1158</v>
      </c>
      <c r="VC138" s="5">
        <v>688</v>
      </c>
      <c r="VD138" s="5">
        <v>924</v>
      </c>
      <c r="VE138" s="5">
        <v>240</v>
      </c>
      <c r="VF138" s="5">
        <v>102</v>
      </c>
      <c r="VG138" s="5">
        <v>73000</v>
      </c>
      <c r="VH138" s="5">
        <v>39419</v>
      </c>
      <c r="VI138" s="5">
        <v>47999</v>
      </c>
      <c r="VJ138" s="5">
        <v>60836</v>
      </c>
      <c r="VK138" s="5">
        <v>57456</v>
      </c>
      <c r="VL138" s="5">
        <v>82721</v>
      </c>
      <c r="VM138" s="5">
        <v>-4955</v>
      </c>
      <c r="VN138" s="5">
        <v>53023</v>
      </c>
      <c r="VO138" s="5">
        <v>65519</v>
      </c>
      <c r="VP138" s="5">
        <v>32411</v>
      </c>
      <c r="VQ138" s="5">
        <v>19873</v>
      </c>
      <c r="VR138" s="5">
        <v>-5435</v>
      </c>
      <c r="VS138" s="5">
        <v>3033</v>
      </c>
      <c r="VT138" s="5">
        <v>16316</v>
      </c>
      <c r="VU138" s="5">
        <v>20399</v>
      </c>
      <c r="VV138" s="5">
        <v>26961</v>
      </c>
      <c r="VW138" s="5">
        <v>47267</v>
      </c>
      <c r="VX138" s="5">
        <v>34057</v>
      </c>
      <c r="VY138" s="5">
        <v>39616</v>
      </c>
      <c r="VZ138" s="5">
        <v>32967</v>
      </c>
      <c r="WA138" s="5">
        <v>69685</v>
      </c>
      <c r="WB138" s="5">
        <v>97512</v>
      </c>
      <c r="WC138" s="5">
        <v>74375</v>
      </c>
      <c r="WD138" s="5">
        <v>116333</v>
      </c>
      <c r="WE138" s="5">
        <v>75330</v>
      </c>
      <c r="WF138" s="5">
        <v>102370</v>
      </c>
      <c r="WG138" s="5">
        <v>50778</v>
      </c>
      <c r="WH138" s="5">
        <v>49860</v>
      </c>
      <c r="WI138" s="5">
        <v>53243</v>
      </c>
      <c r="WJ138" s="5">
        <v>49924</v>
      </c>
      <c r="WK138" s="5">
        <v>48788</v>
      </c>
      <c r="WL138" s="5">
        <v>50384</v>
      </c>
      <c r="WM138" s="5">
        <v>424</v>
      </c>
      <c r="WN138" s="5">
        <v>924</v>
      </c>
      <c r="WO138" s="5">
        <v>742</v>
      </c>
      <c r="WP138" s="5">
        <v>90</v>
      </c>
      <c r="WQ138" s="5">
        <v>191</v>
      </c>
      <c r="WR138" s="5">
        <v>-285</v>
      </c>
      <c r="WS138" s="5">
        <v>1209</v>
      </c>
      <c r="WT138" s="5">
        <v>1152</v>
      </c>
      <c r="WU138" s="5">
        <v>690</v>
      </c>
      <c r="WV138" s="5">
        <v>1343</v>
      </c>
      <c r="WW138" s="5">
        <v>881</v>
      </c>
      <c r="WX138" s="5">
        <v>930</v>
      </c>
      <c r="WY138" s="5">
        <v>1121</v>
      </c>
      <c r="WZ138" s="5">
        <v>676</v>
      </c>
      <c r="XA138" s="5">
        <v>798</v>
      </c>
      <c r="XB138" s="5">
        <v>663</v>
      </c>
      <c r="XC138" s="5">
        <v>635</v>
      </c>
      <c r="XD138" s="5">
        <v>173</v>
      </c>
      <c r="XE138" s="5">
        <v>308</v>
      </c>
      <c r="XF138" s="5">
        <v>299</v>
      </c>
      <c r="XG138" s="5">
        <v>320</v>
      </c>
      <c r="XH138" s="5">
        <v>908</v>
      </c>
      <c r="XI138" s="5">
        <v>1174</v>
      </c>
      <c r="XJ138" s="5">
        <v>1741</v>
      </c>
      <c r="XK138" s="5">
        <v>1521</v>
      </c>
      <c r="XL138" s="5">
        <v>1483</v>
      </c>
      <c r="XM138" s="5">
        <v>1588</v>
      </c>
      <c r="XN138" s="5">
        <v>2821</v>
      </c>
      <c r="XO138" s="5">
        <v>2683</v>
      </c>
      <c r="XP138" s="5">
        <v>438</v>
      </c>
      <c r="XQ138" s="5">
        <v>466</v>
      </c>
      <c r="XR138" s="5">
        <v>374</v>
      </c>
      <c r="XS138" s="2">
        <v>14711</v>
      </c>
      <c r="XT138" s="3" t="s">
        <v>222</v>
      </c>
      <c r="XU138" s="3" t="s">
        <v>222</v>
      </c>
      <c r="XV138" s="3" t="s">
        <v>221</v>
      </c>
      <c r="XW138" s="3" t="s">
        <v>221</v>
      </c>
      <c r="XX138" s="3" t="s">
        <v>222</v>
      </c>
      <c r="XY138" s="3" t="s">
        <v>222</v>
      </c>
      <c r="XZ138" s="3" t="s">
        <v>293</v>
      </c>
    </row>
    <row r="139" spans="1:650" x14ac:dyDescent="0.3">
      <c r="A139" s="1" t="s">
        <v>137</v>
      </c>
      <c r="B139" s="2">
        <v>4018463</v>
      </c>
      <c r="C139" s="5">
        <v>1413</v>
      </c>
      <c r="D139" s="5">
        <v>902</v>
      </c>
      <c r="E139" s="5">
        <v>3572</v>
      </c>
      <c r="F139" s="5">
        <v>1333</v>
      </c>
      <c r="G139" s="5">
        <v>4002</v>
      </c>
      <c r="H139" s="5">
        <v>897</v>
      </c>
      <c r="I139" s="5">
        <v>-415</v>
      </c>
      <c r="J139" s="5">
        <v>134</v>
      </c>
      <c r="K139" s="5">
        <v>1117</v>
      </c>
      <c r="L139" s="5">
        <v>400</v>
      </c>
      <c r="M139" s="5">
        <v>509</v>
      </c>
      <c r="N139" s="5">
        <v>1364</v>
      </c>
      <c r="O139" s="5">
        <v>1702</v>
      </c>
      <c r="P139" s="5">
        <v>290</v>
      </c>
      <c r="Q139" s="5">
        <v>4</v>
      </c>
      <c r="R139" s="5">
        <v>4298</v>
      </c>
      <c r="S139" s="5">
        <v>0</v>
      </c>
      <c r="T139" s="5">
        <v>0</v>
      </c>
      <c r="U139" s="5">
        <v>0</v>
      </c>
      <c r="V139" s="5">
        <v>1036</v>
      </c>
      <c r="W139" s="5">
        <v>0</v>
      </c>
      <c r="X139" s="5">
        <v>0</v>
      </c>
      <c r="Y139" s="5">
        <v>0</v>
      </c>
      <c r="Z139" s="5">
        <v>197</v>
      </c>
      <c r="AA139" s="5">
        <v>0</v>
      </c>
      <c r="AB139" s="5">
        <v>0</v>
      </c>
      <c r="AC139" s="5">
        <v>42557</v>
      </c>
      <c r="AD139" s="5">
        <v>0</v>
      </c>
      <c r="AE139" s="5">
        <v>0</v>
      </c>
      <c r="AF139" s="5">
        <v>0</v>
      </c>
      <c r="AG139" s="5">
        <v>0</v>
      </c>
      <c r="AH139" s="5">
        <v>0</v>
      </c>
      <c r="AI139" s="5">
        <v>0</v>
      </c>
      <c r="AJ139" s="5">
        <v>0</v>
      </c>
      <c r="AK139" s="5">
        <v>0</v>
      </c>
      <c r="AL139" s="5">
        <v>0</v>
      </c>
      <c r="AM139" s="5">
        <v>0</v>
      </c>
      <c r="AN139" s="5">
        <v>0</v>
      </c>
      <c r="AO139" s="5">
        <v>0</v>
      </c>
      <c r="AP139" s="5">
        <v>0</v>
      </c>
      <c r="AQ139" s="5">
        <v>0</v>
      </c>
      <c r="AR139" s="5">
        <v>0</v>
      </c>
      <c r="AS139" s="5">
        <v>0</v>
      </c>
      <c r="AT139" s="5">
        <v>0</v>
      </c>
      <c r="AU139" s="5">
        <v>0</v>
      </c>
      <c r="AV139" s="5">
        <v>0</v>
      </c>
      <c r="AW139" s="5">
        <v>17189</v>
      </c>
      <c r="AX139" s="5">
        <v>20526</v>
      </c>
      <c r="AY139" s="5">
        <v>92904</v>
      </c>
      <c r="AZ139" s="5">
        <v>8232</v>
      </c>
      <c r="BA139" s="5">
        <v>14412</v>
      </c>
      <c r="BB139" s="5">
        <v>18175</v>
      </c>
      <c r="BC139" s="5">
        <v>4756</v>
      </c>
      <c r="BD139" s="5">
        <v>588</v>
      </c>
      <c r="BE139" s="5">
        <v>4337</v>
      </c>
      <c r="BF139" s="5">
        <v>8812</v>
      </c>
      <c r="BG139" s="5">
        <v>10936</v>
      </c>
      <c r="BH139" s="5">
        <v>8555</v>
      </c>
      <c r="BI139" s="5">
        <v>11906</v>
      </c>
      <c r="BJ139" s="5">
        <v>8686</v>
      </c>
      <c r="BK139" s="5">
        <v>12046</v>
      </c>
      <c r="BL139" s="5">
        <v>17557</v>
      </c>
      <c r="BM139" s="5">
        <v>12695</v>
      </c>
      <c r="BN139" s="5">
        <v>7919</v>
      </c>
      <c r="BO139" s="5">
        <v>281</v>
      </c>
      <c r="BP139" s="5">
        <v>1117</v>
      </c>
      <c r="BQ139" s="5">
        <v>874</v>
      </c>
      <c r="BR139" s="5">
        <v>741</v>
      </c>
      <c r="BS139" s="5">
        <v>661</v>
      </c>
      <c r="BT139" s="5">
        <v>262</v>
      </c>
      <c r="BU139" s="5">
        <v>839</v>
      </c>
      <c r="BV139" s="5">
        <v>283</v>
      </c>
      <c r="BW139" s="5">
        <v>233</v>
      </c>
      <c r="BX139" s="5">
        <v>193</v>
      </c>
      <c r="BY139" s="5">
        <v>-16</v>
      </c>
      <c r="BZ139" s="5">
        <v>491</v>
      </c>
      <c r="CA139" s="5">
        <v>294</v>
      </c>
      <c r="CB139" s="5">
        <v>921</v>
      </c>
      <c r="CC139" s="5">
        <v>154</v>
      </c>
      <c r="CD139" s="5">
        <v>1241</v>
      </c>
      <c r="CE139" s="5">
        <v>243</v>
      </c>
      <c r="CF139" s="5">
        <v>-373</v>
      </c>
      <c r="CG139" s="5">
        <v>64</v>
      </c>
      <c r="CH139" s="5">
        <v>-3699</v>
      </c>
      <c r="CI139" s="5">
        <v>171</v>
      </c>
      <c r="CJ139" s="5">
        <v>218</v>
      </c>
      <c r="CK139" s="5">
        <v>988</v>
      </c>
      <c r="CL139" s="5">
        <v>2085</v>
      </c>
      <c r="CM139" s="5">
        <v>2815</v>
      </c>
      <c r="CN139" s="5">
        <v>1607</v>
      </c>
      <c r="CO139" s="5">
        <v>8008</v>
      </c>
      <c r="CP139" s="5">
        <v>4032</v>
      </c>
      <c r="CQ139" s="5">
        <v>2083</v>
      </c>
      <c r="CR139" s="5">
        <v>4733</v>
      </c>
      <c r="CS139" s="5">
        <v>1583</v>
      </c>
      <c r="CT139" s="5">
        <v>652</v>
      </c>
      <c r="CU139" s="5">
        <v>44395</v>
      </c>
      <c r="CV139" s="5">
        <v>42195</v>
      </c>
      <c r="CW139" s="5">
        <v>49940</v>
      </c>
      <c r="CX139" s="5">
        <v>48083</v>
      </c>
      <c r="CY139" s="5">
        <v>53076</v>
      </c>
      <c r="CZ139" s="5">
        <v>35005</v>
      </c>
      <c r="DA139" s="5">
        <v>22620</v>
      </c>
      <c r="DB139" s="5">
        <v>30196</v>
      </c>
      <c r="DC139" s="5">
        <v>19711</v>
      </c>
      <c r="DD139" s="5">
        <v>22298</v>
      </c>
      <c r="DE139" s="5">
        <v>25438</v>
      </c>
      <c r="DF139" s="5">
        <v>30590</v>
      </c>
      <c r="DG139" s="5">
        <v>20318</v>
      </c>
      <c r="DH139" s="5">
        <v>16086</v>
      </c>
      <c r="DI139" s="5">
        <v>23287</v>
      </c>
      <c r="DJ139" s="5">
        <v>15135</v>
      </c>
      <c r="DK139" s="5">
        <v>15266</v>
      </c>
      <c r="DL139" s="5">
        <v>11934</v>
      </c>
      <c r="DM139" s="5">
        <v>11030</v>
      </c>
      <c r="DN139" s="5">
        <v>9280</v>
      </c>
      <c r="DO139" s="5">
        <v>14349</v>
      </c>
      <c r="DP139" s="5">
        <v>4382</v>
      </c>
      <c r="DQ139" s="5">
        <v>8979</v>
      </c>
      <c r="DR139" s="5">
        <v>14275</v>
      </c>
      <c r="DS139" s="5">
        <v>10269</v>
      </c>
      <c r="DT139" s="5">
        <v>14707</v>
      </c>
      <c r="DU139" s="5">
        <v>14675</v>
      </c>
      <c r="DV139" s="5">
        <v>13297</v>
      </c>
      <c r="DW139" s="5">
        <v>12863</v>
      </c>
      <c r="DX139" s="5">
        <v>12591</v>
      </c>
      <c r="DY139" s="5">
        <v>9237</v>
      </c>
      <c r="DZ139" s="5">
        <v>9812</v>
      </c>
      <c r="EA139" s="5">
        <v>1234</v>
      </c>
      <c r="EB139" s="5">
        <v>1971</v>
      </c>
      <c r="EC139" s="5">
        <v>1959</v>
      </c>
      <c r="ED139" s="5">
        <v>2569</v>
      </c>
      <c r="EE139" s="5">
        <v>2304</v>
      </c>
      <c r="EF139" s="5">
        <v>1682</v>
      </c>
      <c r="EG139" s="5">
        <v>3442</v>
      </c>
      <c r="EH139" s="5">
        <v>4647</v>
      </c>
      <c r="EI139" s="5">
        <v>614</v>
      </c>
      <c r="EJ139" s="5">
        <v>761</v>
      </c>
      <c r="EK139" s="5">
        <v>-2949</v>
      </c>
      <c r="EL139" s="5">
        <v>6202</v>
      </c>
      <c r="EM139" s="5">
        <v>1658</v>
      </c>
      <c r="EN139" s="5">
        <v>402</v>
      </c>
      <c r="EO139" s="5">
        <v>402</v>
      </c>
      <c r="EP139" s="5">
        <v>2210</v>
      </c>
      <c r="EQ139" s="5">
        <v>194</v>
      </c>
      <c r="ER139" s="5">
        <v>-52</v>
      </c>
      <c r="ES139" s="5">
        <v>-52</v>
      </c>
      <c r="ET139" s="5">
        <v>-1183</v>
      </c>
      <c r="EU139" s="5">
        <v>761</v>
      </c>
      <c r="EV139" s="5">
        <v>10</v>
      </c>
      <c r="EW139" s="5">
        <v>-90</v>
      </c>
      <c r="EX139" s="5">
        <v>548</v>
      </c>
      <c r="EY139" s="5">
        <v>844</v>
      </c>
      <c r="EZ139" s="5">
        <v>1184</v>
      </c>
      <c r="FA139" s="5">
        <v>761</v>
      </c>
      <c r="FB139" s="5">
        <v>1790</v>
      </c>
      <c r="FC139" s="5">
        <v>1531</v>
      </c>
      <c r="FD139" s="5">
        <v>1758</v>
      </c>
      <c r="FE139" s="5">
        <v>1020</v>
      </c>
      <c r="FF139" s="5">
        <v>517</v>
      </c>
      <c r="FG139" s="5">
        <v>0</v>
      </c>
      <c r="FH139" s="5">
        <v>0</v>
      </c>
      <c r="FI139" s="5">
        <v>0</v>
      </c>
      <c r="FJ139" s="5">
        <v>0</v>
      </c>
      <c r="FK139" s="5">
        <v>0</v>
      </c>
      <c r="FL139" s="5">
        <v>0</v>
      </c>
      <c r="FM139" s="5">
        <v>0</v>
      </c>
      <c r="FN139" s="5">
        <v>0</v>
      </c>
      <c r="FO139" s="5">
        <v>0</v>
      </c>
      <c r="FP139" s="5">
        <v>0</v>
      </c>
      <c r="FQ139" s="5">
        <v>0</v>
      </c>
      <c r="FR139" s="5">
        <v>0</v>
      </c>
      <c r="FS139" s="5">
        <v>0</v>
      </c>
      <c r="FT139" s="5">
        <v>0</v>
      </c>
      <c r="FU139" s="5" t="s">
        <v>220</v>
      </c>
      <c r="FV139" s="5" t="s">
        <v>220</v>
      </c>
      <c r="FW139" s="5" t="s">
        <v>220</v>
      </c>
      <c r="FX139" s="5" t="s">
        <v>220</v>
      </c>
      <c r="FY139" s="5" t="s">
        <v>220</v>
      </c>
      <c r="FZ139" s="5" t="s">
        <v>220</v>
      </c>
      <c r="GA139" s="5" t="s">
        <v>220</v>
      </c>
      <c r="GB139" s="5" t="s">
        <v>220</v>
      </c>
      <c r="GC139" s="5" t="s">
        <v>220</v>
      </c>
      <c r="GD139" s="5" t="s">
        <v>220</v>
      </c>
      <c r="GE139" s="5" t="s">
        <v>220</v>
      </c>
      <c r="GF139" s="5" t="s">
        <v>220</v>
      </c>
      <c r="GG139" s="5" t="s">
        <v>220</v>
      </c>
      <c r="GH139" s="5" t="s">
        <v>220</v>
      </c>
      <c r="GI139" s="5" t="s">
        <v>220</v>
      </c>
      <c r="GJ139" s="5" t="s">
        <v>220</v>
      </c>
      <c r="GK139" s="5" t="s">
        <v>220</v>
      </c>
      <c r="GL139" s="5" t="s">
        <v>220</v>
      </c>
      <c r="GM139" s="5">
        <v>47323</v>
      </c>
      <c r="GN139" s="5">
        <v>46186</v>
      </c>
      <c r="GO139" s="5">
        <v>56346</v>
      </c>
      <c r="GP139" s="5">
        <v>52727</v>
      </c>
      <c r="GQ139" s="5">
        <v>60043</v>
      </c>
      <c r="GR139" s="5">
        <v>37846</v>
      </c>
      <c r="GS139" s="5">
        <v>26487</v>
      </c>
      <c r="GT139" s="5">
        <v>35260</v>
      </c>
      <c r="GU139" s="5">
        <v>21676</v>
      </c>
      <c r="GV139" s="5">
        <v>23653</v>
      </c>
      <c r="GW139" s="5">
        <v>22982</v>
      </c>
      <c r="GX139" s="5">
        <v>38648</v>
      </c>
      <c r="GY139" s="5">
        <v>23971</v>
      </c>
      <c r="GZ139" s="5">
        <v>17699</v>
      </c>
      <c r="HA139" s="5">
        <v>41037</v>
      </c>
      <c r="HB139" s="5">
        <v>43410</v>
      </c>
      <c r="HC139" s="5">
        <v>108606</v>
      </c>
      <c r="HD139" s="5">
        <v>19740</v>
      </c>
      <c r="HE139" s="5">
        <v>25454</v>
      </c>
      <c r="HF139" s="5">
        <v>23609</v>
      </c>
      <c r="HG139" s="5">
        <v>20037</v>
      </c>
      <c r="HH139" s="5">
        <v>5199</v>
      </c>
      <c r="HI139" s="5">
        <v>14214</v>
      </c>
      <c r="HJ139" s="5">
        <v>25917</v>
      </c>
      <c r="HK139" s="5">
        <v>24864</v>
      </c>
      <c r="HL139" s="5">
        <v>26053</v>
      </c>
      <c r="HM139" s="5">
        <v>77906</v>
      </c>
      <c r="HN139" s="5">
        <v>27805</v>
      </c>
      <c r="HO139" s="5">
        <v>28523</v>
      </c>
      <c r="HP139" s="5">
        <v>36640</v>
      </c>
      <c r="HQ139" s="5">
        <v>24535</v>
      </c>
      <c r="HR139" s="5">
        <v>18900</v>
      </c>
      <c r="HS139" s="5">
        <v>102467</v>
      </c>
      <c r="HT139" s="5">
        <v>105038</v>
      </c>
      <c r="HU139" s="5">
        <v>99938</v>
      </c>
      <c r="HV139" s="5">
        <v>126804</v>
      </c>
      <c r="HW139" s="5">
        <v>131944</v>
      </c>
      <c r="HX139" s="5">
        <v>96791</v>
      </c>
      <c r="HY139" s="5">
        <v>84101</v>
      </c>
      <c r="HZ139" s="5">
        <v>86681</v>
      </c>
      <c r="IA139" s="5">
        <v>112642</v>
      </c>
      <c r="IB139" s="5">
        <v>144642</v>
      </c>
      <c r="IC139" s="5">
        <v>163034</v>
      </c>
      <c r="ID139" s="5">
        <v>182566</v>
      </c>
      <c r="IE139" s="5">
        <v>200649</v>
      </c>
      <c r="IF139" s="5">
        <v>227454</v>
      </c>
      <c r="IG139" s="5">
        <v>239661</v>
      </c>
      <c r="IH139" s="5">
        <v>247341</v>
      </c>
      <c r="II139" s="5">
        <v>252586</v>
      </c>
      <c r="IJ139" s="5">
        <v>228869</v>
      </c>
      <c r="IK139" s="5">
        <v>225252</v>
      </c>
      <c r="IL139" s="5">
        <v>132643</v>
      </c>
      <c r="IM139" s="5">
        <v>102458</v>
      </c>
      <c r="IN139" s="5">
        <v>98804</v>
      </c>
      <c r="IO139" s="5">
        <v>89663</v>
      </c>
      <c r="IP139" s="5">
        <v>86602</v>
      </c>
      <c r="IQ139" s="5">
        <v>89129</v>
      </c>
      <c r="IR139" s="5">
        <v>86264</v>
      </c>
      <c r="IS139" s="5">
        <v>93434</v>
      </c>
      <c r="IT139" s="5">
        <v>104278</v>
      </c>
      <c r="IU139" s="5">
        <v>110477</v>
      </c>
      <c r="IV139" s="5">
        <v>106460</v>
      </c>
      <c r="IW139" s="5">
        <v>96301</v>
      </c>
      <c r="IX139" s="5">
        <v>95183</v>
      </c>
      <c r="IY139" s="5">
        <v>0</v>
      </c>
      <c r="IZ139" s="5">
        <v>0</v>
      </c>
      <c r="JA139" s="5">
        <v>0</v>
      </c>
      <c r="JB139" s="5">
        <v>0</v>
      </c>
      <c r="JC139" s="5">
        <v>0</v>
      </c>
      <c r="JD139" s="5">
        <v>0</v>
      </c>
      <c r="JE139" s="5">
        <v>0</v>
      </c>
      <c r="JF139" s="5">
        <v>0</v>
      </c>
      <c r="JG139" s="5">
        <v>0</v>
      </c>
      <c r="JH139" s="5">
        <v>0</v>
      </c>
      <c r="JI139" s="5">
        <v>0</v>
      </c>
      <c r="JJ139" s="5">
        <v>0</v>
      </c>
      <c r="JK139" s="5">
        <v>-10</v>
      </c>
      <c r="JL139" s="5">
        <v>-74</v>
      </c>
      <c r="JM139" s="5">
        <v>20839</v>
      </c>
      <c r="JN139" s="5">
        <v>39157</v>
      </c>
      <c r="JO139" s="5">
        <v>44944</v>
      </c>
      <c r="JP139" s="5">
        <v>22914</v>
      </c>
      <c r="JQ139" s="5">
        <v>46013</v>
      </c>
      <c r="JR139" s="5">
        <v>54428</v>
      </c>
      <c r="JS139" s="5">
        <v>16157</v>
      </c>
      <c r="JT139" s="5">
        <v>12388</v>
      </c>
      <c r="JU139" s="5">
        <v>14254</v>
      </c>
      <c r="JV139" s="5">
        <v>12498</v>
      </c>
      <c r="JW139" s="5">
        <v>17607</v>
      </c>
      <c r="JX139" s="5">
        <v>17728</v>
      </c>
      <c r="JY139" s="5">
        <v>18579</v>
      </c>
      <c r="JZ139" s="5">
        <v>14384</v>
      </c>
      <c r="KA139" s="5">
        <v>20953</v>
      </c>
      <c r="KB139" s="5">
        <v>21725</v>
      </c>
      <c r="KC139" s="5">
        <v>22117</v>
      </c>
      <c r="KD139" s="5">
        <v>14870</v>
      </c>
      <c r="KE139" s="5">
        <v>4313</v>
      </c>
      <c r="KF139" s="5">
        <v>-5945</v>
      </c>
      <c r="KG139" s="5">
        <v>5044</v>
      </c>
      <c r="KH139" s="5">
        <v>4784</v>
      </c>
      <c r="KI139" s="5">
        <v>4867</v>
      </c>
      <c r="KJ139" s="5">
        <v>7121</v>
      </c>
      <c r="KK139" s="5">
        <v>7136</v>
      </c>
      <c r="KL139" s="5">
        <v>9528</v>
      </c>
      <c r="KM139" s="5">
        <v>5471</v>
      </c>
      <c r="KN139" s="5">
        <v>291</v>
      </c>
      <c r="KO139" s="5">
        <v>176</v>
      </c>
      <c r="KP139" s="5">
        <v>85</v>
      </c>
      <c r="KQ139" s="5">
        <v>2854</v>
      </c>
      <c r="KR139" s="5">
        <v>29219</v>
      </c>
      <c r="KS139" s="5">
        <v>30202</v>
      </c>
      <c r="KT139" s="5">
        <v>16280</v>
      </c>
      <c r="KU139" s="5">
        <v>14016</v>
      </c>
      <c r="KV139" s="5">
        <v>13491</v>
      </c>
      <c r="KW139" s="5">
        <v>13260</v>
      </c>
      <c r="KX139" s="5">
        <v>6334</v>
      </c>
      <c r="KY139" s="5">
        <v>2909</v>
      </c>
      <c r="KZ139" s="5">
        <v>2842</v>
      </c>
      <c r="LA139" s="5">
        <v>3339</v>
      </c>
      <c r="LB139" s="5">
        <v>3031</v>
      </c>
      <c r="LC139" s="5">
        <v>3341</v>
      </c>
      <c r="LD139" s="5">
        <v>3013</v>
      </c>
      <c r="LE139" s="5">
        <v>2045</v>
      </c>
      <c r="LF139" s="5">
        <v>3581</v>
      </c>
      <c r="LG139" s="5">
        <v>4392</v>
      </c>
      <c r="LH139" s="5">
        <v>4233</v>
      </c>
      <c r="LI139" s="5">
        <v>3385</v>
      </c>
      <c r="LJ139" s="5">
        <v>3301</v>
      </c>
      <c r="LK139" s="5">
        <v>81</v>
      </c>
      <c r="LL139" s="5">
        <v>84</v>
      </c>
      <c r="LM139" s="5">
        <v>81</v>
      </c>
      <c r="LN139" s="5">
        <v>104</v>
      </c>
      <c r="LO139" s="5">
        <v>157</v>
      </c>
      <c r="LP139" s="5">
        <v>79</v>
      </c>
      <c r="LQ139" s="5">
        <v>270</v>
      </c>
      <c r="LR139" s="5">
        <v>75</v>
      </c>
      <c r="LS139" s="5">
        <v>119</v>
      </c>
      <c r="LT139" s="5">
        <v>140</v>
      </c>
      <c r="LU139" s="5">
        <v>199</v>
      </c>
      <c r="LV139" s="5">
        <v>216</v>
      </c>
      <c r="LW139" s="5">
        <v>349</v>
      </c>
      <c r="LX139" s="5">
        <v>387</v>
      </c>
      <c r="LY139" s="5">
        <v>196</v>
      </c>
      <c r="LZ139" s="5">
        <v>526</v>
      </c>
      <c r="MA139" s="5">
        <v>1000</v>
      </c>
      <c r="MB139" s="5">
        <v>1086</v>
      </c>
      <c r="MC139" s="5">
        <v>517</v>
      </c>
      <c r="MD139" s="5">
        <v>605</v>
      </c>
      <c r="ME139" s="5">
        <v>704</v>
      </c>
      <c r="MF139" s="5">
        <v>874</v>
      </c>
      <c r="MG139" s="5">
        <v>1512</v>
      </c>
      <c r="MH139" s="5">
        <v>1304</v>
      </c>
      <c r="MI139" s="5">
        <v>1826</v>
      </c>
      <c r="MJ139" s="5">
        <v>1056</v>
      </c>
      <c r="MK139" s="5">
        <v>969</v>
      </c>
      <c r="ML139" s="5">
        <v>1106</v>
      </c>
      <c r="MM139" s="5">
        <v>1331</v>
      </c>
      <c r="MN139" s="5">
        <v>1357</v>
      </c>
      <c r="MO139" s="5">
        <v>996</v>
      </c>
      <c r="MP139" s="5">
        <v>1282</v>
      </c>
      <c r="MQ139" s="5">
        <v>0</v>
      </c>
      <c r="MR139" s="5">
        <v>0</v>
      </c>
      <c r="MS139" s="5">
        <v>0</v>
      </c>
      <c r="MT139" s="5">
        <v>0</v>
      </c>
      <c r="MU139" s="5">
        <v>12</v>
      </c>
      <c r="MV139" s="5">
        <v>19</v>
      </c>
      <c r="MW139" s="5">
        <v>22</v>
      </c>
      <c r="MX139" s="5">
        <v>22</v>
      </c>
      <c r="MY139" s="5">
        <v>9</v>
      </c>
      <c r="MZ139" s="5">
        <v>2</v>
      </c>
      <c r="NA139" s="5">
        <v>0</v>
      </c>
      <c r="NB139" s="5">
        <v>0</v>
      </c>
      <c r="NC139" s="5">
        <v>1</v>
      </c>
      <c r="ND139" s="5">
        <v>665</v>
      </c>
      <c r="NE139" s="5" t="s">
        <v>220</v>
      </c>
      <c r="NF139" s="5" t="s">
        <v>220</v>
      </c>
      <c r="NG139" s="5" t="s">
        <v>220</v>
      </c>
      <c r="NH139" s="5" t="s">
        <v>220</v>
      </c>
      <c r="NI139" s="5" t="s">
        <v>220</v>
      </c>
      <c r="NJ139" s="5" t="s">
        <v>220</v>
      </c>
      <c r="NK139" s="5" t="s">
        <v>220</v>
      </c>
      <c r="NL139" s="5" t="s">
        <v>220</v>
      </c>
      <c r="NM139" s="5" t="s">
        <v>220</v>
      </c>
      <c r="NN139" s="5" t="s">
        <v>220</v>
      </c>
      <c r="NO139" s="5" t="s">
        <v>220</v>
      </c>
      <c r="NP139" s="5" t="s">
        <v>220</v>
      </c>
      <c r="NQ139" s="5" t="s">
        <v>220</v>
      </c>
      <c r="NR139" s="5" t="s">
        <v>220</v>
      </c>
      <c r="NS139" s="5" t="s">
        <v>220</v>
      </c>
      <c r="NT139" s="5" t="s">
        <v>220</v>
      </c>
      <c r="NU139" s="5" t="s">
        <v>220</v>
      </c>
      <c r="NV139" s="5" t="s">
        <v>220</v>
      </c>
      <c r="NW139" s="5">
        <v>0</v>
      </c>
      <c r="NX139" s="5">
        <v>0</v>
      </c>
      <c r="NY139" s="5">
        <v>0</v>
      </c>
      <c r="NZ139" s="5">
        <v>0</v>
      </c>
      <c r="OA139" s="5">
        <v>0</v>
      </c>
      <c r="OB139" s="5">
        <v>0</v>
      </c>
      <c r="OC139" s="5">
        <v>0</v>
      </c>
      <c r="OD139" s="5">
        <v>0</v>
      </c>
      <c r="OE139" s="5">
        <v>0</v>
      </c>
      <c r="OF139" s="5">
        <v>0</v>
      </c>
      <c r="OG139" s="5">
        <v>0</v>
      </c>
      <c r="OH139" s="5">
        <v>0</v>
      </c>
      <c r="OI139" s="5">
        <v>0</v>
      </c>
      <c r="OJ139" s="5">
        <v>0</v>
      </c>
      <c r="OK139" s="5" t="s">
        <v>220</v>
      </c>
      <c r="OL139" s="5" t="s">
        <v>220</v>
      </c>
      <c r="OM139" s="5" t="s">
        <v>220</v>
      </c>
      <c r="ON139" s="5" t="s">
        <v>220</v>
      </c>
      <c r="OO139" s="5" t="s">
        <v>220</v>
      </c>
      <c r="OP139" s="5" t="s">
        <v>220</v>
      </c>
      <c r="OQ139" s="5" t="s">
        <v>220</v>
      </c>
      <c r="OR139" s="5" t="s">
        <v>220</v>
      </c>
      <c r="OS139" s="5" t="s">
        <v>220</v>
      </c>
      <c r="OT139" s="5" t="s">
        <v>220</v>
      </c>
      <c r="OU139" s="5" t="s">
        <v>220</v>
      </c>
      <c r="OV139" s="5" t="s">
        <v>220</v>
      </c>
      <c r="OW139" s="5" t="s">
        <v>220</v>
      </c>
      <c r="OX139" s="5" t="s">
        <v>220</v>
      </c>
      <c r="OY139" s="5" t="s">
        <v>220</v>
      </c>
      <c r="OZ139" s="5" t="s">
        <v>220</v>
      </c>
      <c r="PA139" s="5" t="s">
        <v>220</v>
      </c>
      <c r="PB139" s="5" t="s">
        <v>220</v>
      </c>
      <c r="PC139" s="5">
        <v>1647</v>
      </c>
      <c r="PD139" s="5">
        <v>1409</v>
      </c>
      <c r="PE139" s="5">
        <v>2502</v>
      </c>
      <c r="PF139" s="5">
        <v>409</v>
      </c>
      <c r="PG139" s="5">
        <v>47</v>
      </c>
      <c r="PH139" s="5">
        <v>2171</v>
      </c>
      <c r="PI139" s="5">
        <v>1827</v>
      </c>
      <c r="PJ139" s="5">
        <v>1587</v>
      </c>
      <c r="PK139" s="5">
        <v>1534</v>
      </c>
      <c r="PL139" s="5">
        <v>1858</v>
      </c>
      <c r="PM139" s="5">
        <v>1956</v>
      </c>
      <c r="PN139" s="5">
        <v>2096</v>
      </c>
      <c r="PO139" s="5">
        <v>2112</v>
      </c>
      <c r="PP139" s="5">
        <v>2160</v>
      </c>
      <c r="PQ139" s="5">
        <v>2039</v>
      </c>
      <c r="PR139" s="5">
        <v>1878</v>
      </c>
      <c r="PS139" s="5">
        <v>3320</v>
      </c>
      <c r="PT139" s="5">
        <v>1905</v>
      </c>
      <c r="PU139" s="5">
        <v>2832</v>
      </c>
      <c r="PV139" s="5">
        <v>3100</v>
      </c>
      <c r="PW139" s="5">
        <v>6117</v>
      </c>
      <c r="PX139" s="5">
        <v>5465</v>
      </c>
      <c r="PY139" s="5">
        <v>6966</v>
      </c>
      <c r="PZ139" s="5">
        <v>6549</v>
      </c>
      <c r="QA139" s="5">
        <v>4229</v>
      </c>
      <c r="QB139" s="5">
        <v>4011</v>
      </c>
      <c r="QC139" s="5">
        <v>3991</v>
      </c>
      <c r="QD139" s="5">
        <v>3973</v>
      </c>
      <c r="QE139" s="5">
        <v>3955</v>
      </c>
      <c r="QF139" s="5">
        <v>3437</v>
      </c>
      <c r="QG139" s="5">
        <v>3396</v>
      </c>
      <c r="QH139" s="5">
        <v>3492</v>
      </c>
      <c r="QI139" s="5">
        <v>16459</v>
      </c>
      <c r="QJ139" s="5">
        <v>19313</v>
      </c>
      <c r="QK139" s="5">
        <v>13635</v>
      </c>
      <c r="QL139" s="5">
        <v>11644</v>
      </c>
      <c r="QM139" s="5">
        <v>12396</v>
      </c>
      <c r="QN139" s="5">
        <v>9892</v>
      </c>
      <c r="QO139" s="5">
        <v>11418</v>
      </c>
      <c r="QP139" s="5">
        <v>10339</v>
      </c>
      <c r="QQ139" s="5">
        <v>6383</v>
      </c>
      <c r="QR139" s="5">
        <v>6219</v>
      </c>
      <c r="QS139" s="5">
        <v>6437</v>
      </c>
      <c r="QT139" s="5">
        <v>15518</v>
      </c>
      <c r="QU139" s="5">
        <v>12289</v>
      </c>
      <c r="QV139" s="5">
        <v>9661</v>
      </c>
      <c r="QW139" s="5">
        <v>7863</v>
      </c>
      <c r="QX139" s="5">
        <v>6852</v>
      </c>
      <c r="QY139" s="5">
        <v>9680</v>
      </c>
      <c r="QZ139" s="5">
        <v>7382</v>
      </c>
      <c r="RA139" s="5">
        <v>5723</v>
      </c>
      <c r="RB139" s="5">
        <v>7860</v>
      </c>
      <c r="RC139" s="5">
        <v>7348</v>
      </c>
      <c r="RD139" s="5">
        <v>5551</v>
      </c>
      <c r="RE139" s="5">
        <v>6674</v>
      </c>
      <c r="RF139" s="5">
        <v>8144</v>
      </c>
      <c r="RG139" s="5">
        <v>7156</v>
      </c>
      <c r="RH139" s="5">
        <v>6092</v>
      </c>
      <c r="RI139" s="5">
        <v>5388</v>
      </c>
      <c r="RJ139" s="5">
        <v>6498</v>
      </c>
      <c r="RK139" s="5">
        <v>5864</v>
      </c>
      <c r="RL139" s="5">
        <v>5571</v>
      </c>
      <c r="RM139" s="5">
        <v>5273</v>
      </c>
      <c r="RN139" s="5">
        <v>4672</v>
      </c>
      <c r="RO139" s="5">
        <v>5488</v>
      </c>
      <c r="RP139" s="5">
        <v>5143</v>
      </c>
      <c r="RQ139" s="5">
        <v>5589</v>
      </c>
      <c r="RR139" s="5">
        <v>6134</v>
      </c>
      <c r="RS139" s="5">
        <v>6639</v>
      </c>
      <c r="RT139" s="5">
        <v>4833</v>
      </c>
      <c r="RU139" s="5">
        <v>4882</v>
      </c>
      <c r="RV139" s="5">
        <v>4945</v>
      </c>
      <c r="RW139" s="5">
        <v>5895</v>
      </c>
      <c r="RX139" s="5">
        <v>5949</v>
      </c>
      <c r="RY139" s="5">
        <v>6762</v>
      </c>
      <c r="RZ139" s="5">
        <v>7449</v>
      </c>
      <c r="SA139" s="5">
        <v>7178</v>
      </c>
      <c r="SB139" s="5">
        <v>6400</v>
      </c>
      <c r="SC139" s="5">
        <v>7132</v>
      </c>
      <c r="SD139" s="5">
        <v>4430</v>
      </c>
      <c r="SE139" s="5">
        <v>12564</v>
      </c>
      <c r="SF139" s="5">
        <v>4722</v>
      </c>
      <c r="SG139" s="5">
        <v>6103</v>
      </c>
      <c r="SH139" s="5">
        <v>7578</v>
      </c>
      <c r="SI139" s="5">
        <v>10039</v>
      </c>
      <c r="SJ139" s="5">
        <v>5650</v>
      </c>
      <c r="SK139" s="5">
        <v>8463</v>
      </c>
      <c r="SL139" s="5">
        <v>4670</v>
      </c>
      <c r="SM139" s="5">
        <v>4680</v>
      </c>
      <c r="SN139" s="5">
        <v>4513</v>
      </c>
      <c r="SO139" s="5">
        <v>4269</v>
      </c>
      <c r="SP139" s="5">
        <v>18484</v>
      </c>
      <c r="SQ139" s="5">
        <v>5227</v>
      </c>
      <c r="SR139" s="5">
        <v>4650</v>
      </c>
      <c r="SS139" s="5">
        <v>4140</v>
      </c>
      <c r="ST139" s="5">
        <v>4250</v>
      </c>
      <c r="SU139" s="5">
        <v>12250</v>
      </c>
      <c r="SV139" s="5">
        <v>12589</v>
      </c>
      <c r="SW139" s="5">
        <v>10829</v>
      </c>
      <c r="SX139" s="5">
        <v>10294</v>
      </c>
      <c r="SY139" s="5">
        <v>9557</v>
      </c>
      <c r="SZ139" s="5">
        <v>10693</v>
      </c>
      <c r="TA139" s="5">
        <v>12042</v>
      </c>
      <c r="TB139" s="5">
        <v>17530</v>
      </c>
      <c r="TC139" s="5">
        <v>17348</v>
      </c>
      <c r="TD139" s="5">
        <v>13756</v>
      </c>
      <c r="TE139" s="5">
        <v>10911</v>
      </c>
      <c r="TF139" s="5">
        <v>6635</v>
      </c>
      <c r="TG139" s="5">
        <v>2332</v>
      </c>
      <c r="TH139" s="5">
        <v>2423</v>
      </c>
      <c r="TI139" s="5">
        <v>2097</v>
      </c>
      <c r="TJ139" s="5">
        <v>2008</v>
      </c>
      <c r="TK139" s="5">
        <v>602</v>
      </c>
      <c r="TL139" s="5">
        <v>453</v>
      </c>
      <c r="TM139" s="5">
        <v>730</v>
      </c>
      <c r="TN139" s="5">
        <v>648</v>
      </c>
      <c r="TO139" s="5">
        <v>3065</v>
      </c>
      <c r="TP139" s="5">
        <v>6458</v>
      </c>
      <c r="TQ139" s="5">
        <v>3587</v>
      </c>
      <c r="TR139" s="5">
        <v>3111</v>
      </c>
      <c r="TS139" s="5">
        <v>3094</v>
      </c>
      <c r="TT139" s="5">
        <v>2700</v>
      </c>
      <c r="TU139" s="5">
        <v>3037</v>
      </c>
      <c r="TV139" s="5">
        <v>3144</v>
      </c>
      <c r="TW139" s="5">
        <v>3223</v>
      </c>
      <c r="TX139" s="5">
        <v>2964</v>
      </c>
      <c r="TY139" s="5">
        <v>2675</v>
      </c>
      <c r="TZ139" s="5">
        <v>2355</v>
      </c>
      <c r="UA139" s="5">
        <v>5</v>
      </c>
      <c r="UB139" s="5">
        <v>28</v>
      </c>
      <c r="UC139" s="5">
        <v>35</v>
      </c>
      <c r="UD139" s="5">
        <v>20</v>
      </c>
      <c r="UE139" s="5">
        <v>11</v>
      </c>
      <c r="UF139" s="5">
        <v>9</v>
      </c>
      <c r="UG139" s="5">
        <v>4</v>
      </c>
      <c r="UH139" s="5">
        <v>90</v>
      </c>
      <c r="UI139" s="5">
        <v>99</v>
      </c>
      <c r="UJ139" s="5">
        <v>64</v>
      </c>
      <c r="UK139" s="5">
        <v>80</v>
      </c>
      <c r="UL139" s="5">
        <v>104</v>
      </c>
      <c r="UM139" s="5">
        <v>90</v>
      </c>
      <c r="UN139" s="5">
        <v>136</v>
      </c>
      <c r="UO139" s="5">
        <v>91</v>
      </c>
      <c r="UP139" s="5">
        <v>157</v>
      </c>
      <c r="UQ139" s="5">
        <v>39</v>
      </c>
      <c r="UR139" s="5">
        <v>28</v>
      </c>
      <c r="US139" s="5">
        <v>107</v>
      </c>
      <c r="UT139" s="5">
        <v>1023</v>
      </c>
      <c r="UU139" s="5">
        <v>712</v>
      </c>
      <c r="UV139" s="5">
        <v>116</v>
      </c>
      <c r="UW139" s="5">
        <v>198</v>
      </c>
      <c r="UX139" s="5">
        <v>123</v>
      </c>
      <c r="UY139" s="5">
        <v>135</v>
      </c>
      <c r="UZ139" s="5">
        <v>146</v>
      </c>
      <c r="VA139" s="5">
        <v>156</v>
      </c>
      <c r="VB139" s="5">
        <v>0</v>
      </c>
      <c r="VC139" s="5">
        <v>0</v>
      </c>
      <c r="VD139" s="5">
        <v>0</v>
      </c>
      <c r="VE139" s="5">
        <v>0</v>
      </c>
      <c r="VF139" s="5">
        <v>0</v>
      </c>
      <c r="VG139" s="5">
        <v>23172</v>
      </c>
      <c r="VH139" s="5">
        <v>21365</v>
      </c>
      <c r="VI139" s="5">
        <v>15276</v>
      </c>
      <c r="VJ139" s="5">
        <v>16749</v>
      </c>
      <c r="VK139" s="5">
        <v>12805</v>
      </c>
      <c r="VL139" s="5">
        <v>19935</v>
      </c>
      <c r="VM139" s="5">
        <v>-2666</v>
      </c>
      <c r="VN139" s="5">
        <v>10037</v>
      </c>
      <c r="VO139" s="5">
        <v>13418</v>
      </c>
      <c r="VP139" s="5">
        <v>5529</v>
      </c>
      <c r="VQ139" s="5">
        <v>4505</v>
      </c>
      <c r="VR139" s="5">
        <v>-1143</v>
      </c>
      <c r="VS139" s="5">
        <v>4342</v>
      </c>
      <c r="VT139" s="5">
        <v>7031</v>
      </c>
      <c r="VU139" s="5">
        <v>25089</v>
      </c>
      <c r="VV139" s="5">
        <v>40584</v>
      </c>
      <c r="VW139" s="5">
        <v>29804</v>
      </c>
      <c r="VX139" s="5">
        <v>41391</v>
      </c>
      <c r="VY139" s="5">
        <v>34136</v>
      </c>
      <c r="VZ139" s="5">
        <v>31936</v>
      </c>
      <c r="WA139" s="5">
        <v>20755</v>
      </c>
      <c r="WB139" s="5">
        <v>13586</v>
      </c>
      <c r="WC139" s="5">
        <v>25114</v>
      </c>
      <c r="WD139" s="5">
        <v>22892</v>
      </c>
      <c r="WE139" s="5">
        <v>23291</v>
      </c>
      <c r="WF139" s="5">
        <v>32761</v>
      </c>
      <c r="WG139" s="5">
        <v>26505</v>
      </c>
      <c r="WH139" s="5">
        <v>16630</v>
      </c>
      <c r="WI139" s="5">
        <v>11697</v>
      </c>
      <c r="WJ139" s="5">
        <v>18083</v>
      </c>
      <c r="WK139" s="5">
        <v>22185</v>
      </c>
      <c r="WL139" s="5">
        <v>17705</v>
      </c>
      <c r="WM139" s="5">
        <v>197</v>
      </c>
      <c r="WN139" s="5">
        <v>266</v>
      </c>
      <c r="WO139" s="5">
        <v>190</v>
      </c>
      <c r="WP139" s="5">
        <v>200</v>
      </c>
      <c r="WQ139" s="5">
        <v>228</v>
      </c>
      <c r="WR139" s="5">
        <v>303</v>
      </c>
      <c r="WS139" s="5">
        <v>314</v>
      </c>
      <c r="WT139" s="5">
        <v>300</v>
      </c>
      <c r="WU139" s="5">
        <v>215</v>
      </c>
      <c r="WV139" s="5">
        <v>179</v>
      </c>
      <c r="WW139" s="5">
        <v>91</v>
      </c>
      <c r="WX139" s="5">
        <v>57</v>
      </c>
      <c r="WY139" s="5">
        <v>61</v>
      </c>
      <c r="WZ139" s="5">
        <v>79</v>
      </c>
      <c r="XA139" s="5">
        <v>187</v>
      </c>
      <c r="XB139" s="5">
        <v>449</v>
      </c>
      <c r="XC139" s="5">
        <v>564</v>
      </c>
      <c r="XD139" s="5">
        <v>273</v>
      </c>
      <c r="XE139" s="5">
        <v>341</v>
      </c>
      <c r="XF139" s="5">
        <v>461</v>
      </c>
      <c r="XG139" s="5">
        <v>715</v>
      </c>
      <c r="XH139" s="5">
        <v>443</v>
      </c>
      <c r="XI139" s="5">
        <v>374</v>
      </c>
      <c r="XJ139" s="5">
        <v>370</v>
      </c>
      <c r="XK139" s="5">
        <v>336</v>
      </c>
      <c r="XL139" s="5">
        <v>204</v>
      </c>
      <c r="XM139" s="5">
        <v>225</v>
      </c>
      <c r="XN139" s="5">
        <v>389</v>
      </c>
      <c r="XO139" s="5">
        <v>379</v>
      </c>
      <c r="XP139" s="5">
        <v>361</v>
      </c>
      <c r="XQ139" s="5">
        <v>483</v>
      </c>
      <c r="XR139" s="5">
        <v>397</v>
      </c>
      <c r="XS139" s="2">
        <v>14716</v>
      </c>
      <c r="XT139" s="3" t="s">
        <v>222</v>
      </c>
      <c r="XU139" s="3" t="s">
        <v>221</v>
      </c>
      <c r="XV139" s="3" t="s">
        <v>221</v>
      </c>
      <c r="XW139" s="3" t="s">
        <v>221</v>
      </c>
      <c r="XX139" s="3" t="s">
        <v>222</v>
      </c>
      <c r="XY139" s="3" t="s">
        <v>222</v>
      </c>
      <c r="XZ139" s="3" t="s">
        <v>239</v>
      </c>
    </row>
    <row r="140" spans="1:650" x14ac:dyDescent="0.3">
      <c r="A140" s="1" t="s">
        <v>138</v>
      </c>
      <c r="B140" s="2">
        <v>4062303</v>
      </c>
      <c r="C140" s="5" t="s">
        <v>220</v>
      </c>
      <c r="D140" s="5" t="s">
        <v>220</v>
      </c>
      <c r="E140" s="5">
        <v>314</v>
      </c>
      <c r="F140" s="5" t="s">
        <v>220</v>
      </c>
      <c r="G140" s="5">
        <v>0</v>
      </c>
      <c r="H140" s="5">
        <v>0</v>
      </c>
      <c r="I140" s="5">
        <v>0</v>
      </c>
      <c r="J140" s="5">
        <v>0</v>
      </c>
      <c r="K140" s="5">
        <v>0</v>
      </c>
      <c r="L140" s="5">
        <v>0</v>
      </c>
      <c r="M140" s="5">
        <v>0</v>
      </c>
      <c r="N140" s="5">
        <v>0</v>
      </c>
      <c r="O140" s="5">
        <v>0</v>
      </c>
      <c r="P140" s="5">
        <v>0</v>
      </c>
      <c r="Q140" s="5">
        <v>0</v>
      </c>
      <c r="R140" s="5">
        <v>0</v>
      </c>
      <c r="S140" s="5" t="s">
        <v>220</v>
      </c>
      <c r="T140" s="5" t="s">
        <v>220</v>
      </c>
      <c r="U140" s="5" t="s">
        <v>220</v>
      </c>
      <c r="V140" s="5" t="s">
        <v>220</v>
      </c>
      <c r="W140" s="5" t="s">
        <v>220</v>
      </c>
      <c r="X140" s="5" t="s">
        <v>220</v>
      </c>
      <c r="Y140" s="5" t="s">
        <v>220</v>
      </c>
      <c r="Z140" s="5" t="s">
        <v>220</v>
      </c>
      <c r="AA140" s="5" t="s">
        <v>220</v>
      </c>
      <c r="AB140" s="5" t="s">
        <v>220</v>
      </c>
      <c r="AC140" s="5" t="s">
        <v>220</v>
      </c>
      <c r="AD140" s="5" t="s">
        <v>220</v>
      </c>
      <c r="AE140" s="5" t="s">
        <v>220</v>
      </c>
      <c r="AF140" s="5" t="s">
        <v>220</v>
      </c>
      <c r="AG140" s="5" t="s">
        <v>220</v>
      </c>
      <c r="AH140" s="5" t="s">
        <v>220</v>
      </c>
      <c r="AI140" s="5" t="s">
        <v>220</v>
      </c>
      <c r="AJ140" s="5" t="s">
        <v>220</v>
      </c>
      <c r="AK140" s="5">
        <v>0</v>
      </c>
      <c r="AL140" s="5">
        <v>0</v>
      </c>
      <c r="AM140" s="5">
        <v>0</v>
      </c>
      <c r="AN140" s="5">
        <v>0</v>
      </c>
      <c r="AO140" s="5">
        <v>0</v>
      </c>
      <c r="AP140" s="5">
        <v>0</v>
      </c>
      <c r="AQ140" s="5">
        <v>0</v>
      </c>
      <c r="AR140" s="5">
        <v>0</v>
      </c>
      <c r="AS140" s="5">
        <v>0</v>
      </c>
      <c r="AT140" s="5">
        <v>0</v>
      </c>
      <c r="AU140" s="5">
        <v>0</v>
      </c>
      <c r="AV140" s="5">
        <v>0</v>
      </c>
      <c r="AW140" s="5">
        <v>0</v>
      </c>
      <c r="AX140" s="5">
        <v>0</v>
      </c>
      <c r="AY140" s="5" t="s">
        <v>220</v>
      </c>
      <c r="AZ140" s="5" t="s">
        <v>220</v>
      </c>
      <c r="BA140" s="5" t="s">
        <v>220</v>
      </c>
      <c r="BB140" s="5" t="s">
        <v>220</v>
      </c>
      <c r="BC140" s="5" t="s">
        <v>220</v>
      </c>
      <c r="BD140" s="5" t="s">
        <v>220</v>
      </c>
      <c r="BE140" s="5" t="s">
        <v>220</v>
      </c>
      <c r="BF140" s="5" t="s">
        <v>220</v>
      </c>
      <c r="BG140" s="5" t="s">
        <v>220</v>
      </c>
      <c r="BH140" s="5" t="s">
        <v>220</v>
      </c>
      <c r="BI140" s="5" t="s">
        <v>220</v>
      </c>
      <c r="BJ140" s="5" t="s">
        <v>220</v>
      </c>
      <c r="BK140" s="5" t="s">
        <v>220</v>
      </c>
      <c r="BL140" s="5" t="s">
        <v>220</v>
      </c>
      <c r="BM140" s="5" t="s">
        <v>220</v>
      </c>
      <c r="BN140" s="5" t="s">
        <v>220</v>
      </c>
      <c r="BO140" s="5" t="s">
        <v>220</v>
      </c>
      <c r="BP140" s="5" t="s">
        <v>220</v>
      </c>
      <c r="BQ140" s="5">
        <v>0</v>
      </c>
      <c r="BR140" s="5">
        <v>0</v>
      </c>
      <c r="BS140" s="5">
        <v>0</v>
      </c>
      <c r="BT140" s="5">
        <v>0</v>
      </c>
      <c r="BU140" s="5">
        <v>0</v>
      </c>
      <c r="BV140" s="5">
        <v>0</v>
      </c>
      <c r="BW140" s="5">
        <v>0</v>
      </c>
      <c r="BX140" s="5">
        <v>0</v>
      </c>
      <c r="BY140" s="5">
        <v>0</v>
      </c>
      <c r="BZ140" s="5">
        <v>0</v>
      </c>
      <c r="CA140" s="5">
        <v>0</v>
      </c>
      <c r="CB140" s="5">
        <v>0</v>
      </c>
      <c r="CC140" s="5">
        <v>0</v>
      </c>
      <c r="CD140" s="5">
        <v>0</v>
      </c>
      <c r="CE140" s="5" t="s">
        <v>220</v>
      </c>
      <c r="CF140" s="5" t="s">
        <v>220</v>
      </c>
      <c r="CG140" s="5" t="s">
        <v>220</v>
      </c>
      <c r="CH140" s="5" t="s">
        <v>220</v>
      </c>
      <c r="CI140" s="5" t="s">
        <v>220</v>
      </c>
      <c r="CJ140" s="5" t="s">
        <v>220</v>
      </c>
      <c r="CK140" s="5" t="s">
        <v>220</v>
      </c>
      <c r="CL140" s="5" t="s">
        <v>220</v>
      </c>
      <c r="CM140" s="5" t="s">
        <v>220</v>
      </c>
      <c r="CN140" s="5" t="s">
        <v>220</v>
      </c>
      <c r="CO140" s="5" t="s">
        <v>220</v>
      </c>
      <c r="CP140" s="5" t="s">
        <v>220</v>
      </c>
      <c r="CQ140" s="5" t="s">
        <v>220</v>
      </c>
      <c r="CR140" s="5" t="s">
        <v>220</v>
      </c>
      <c r="CS140" s="5" t="s">
        <v>220</v>
      </c>
      <c r="CT140" s="5" t="s">
        <v>220</v>
      </c>
      <c r="CU140" s="5" t="s">
        <v>220</v>
      </c>
      <c r="CV140" s="5" t="s">
        <v>220</v>
      </c>
      <c r="CW140" s="5">
        <v>5546</v>
      </c>
      <c r="CX140" s="5" t="s">
        <v>220</v>
      </c>
      <c r="CY140" s="5">
        <v>922</v>
      </c>
      <c r="CZ140" s="5">
        <v>1226</v>
      </c>
      <c r="DA140" s="5">
        <v>762</v>
      </c>
      <c r="DB140" s="5">
        <v>420</v>
      </c>
      <c r="DC140" s="5">
        <v>1441</v>
      </c>
      <c r="DD140" s="5">
        <v>498</v>
      </c>
      <c r="DE140" s="5">
        <v>605</v>
      </c>
      <c r="DF140" s="5">
        <v>945</v>
      </c>
      <c r="DG140" s="5">
        <v>583</v>
      </c>
      <c r="DH140" s="5">
        <v>866</v>
      </c>
      <c r="DI140" s="5">
        <v>962</v>
      </c>
      <c r="DJ140" s="5">
        <v>1982</v>
      </c>
      <c r="DK140" s="5" t="s">
        <v>220</v>
      </c>
      <c r="DL140" s="5" t="s">
        <v>220</v>
      </c>
      <c r="DM140" s="5" t="s">
        <v>220</v>
      </c>
      <c r="DN140" s="5" t="s">
        <v>220</v>
      </c>
      <c r="DO140" s="5" t="s">
        <v>220</v>
      </c>
      <c r="DP140" s="5" t="s">
        <v>220</v>
      </c>
      <c r="DQ140" s="5" t="s">
        <v>220</v>
      </c>
      <c r="DR140" s="5" t="s">
        <v>220</v>
      </c>
      <c r="DS140" s="5" t="s">
        <v>220</v>
      </c>
      <c r="DT140" s="5" t="s">
        <v>220</v>
      </c>
      <c r="DU140" s="5" t="s">
        <v>220</v>
      </c>
      <c r="DV140" s="5" t="s">
        <v>220</v>
      </c>
      <c r="DW140" s="5" t="s">
        <v>220</v>
      </c>
      <c r="DX140" s="5" t="s">
        <v>220</v>
      </c>
      <c r="DY140" s="5" t="s">
        <v>220</v>
      </c>
      <c r="DZ140" s="5" t="s">
        <v>220</v>
      </c>
      <c r="EA140" s="5" t="s">
        <v>220</v>
      </c>
      <c r="EB140" s="5" t="s">
        <v>220</v>
      </c>
      <c r="EC140" s="5">
        <v>1245</v>
      </c>
      <c r="ED140" s="5" t="s">
        <v>220</v>
      </c>
      <c r="EE140" s="5">
        <v>-1</v>
      </c>
      <c r="EF140" s="5">
        <v>109</v>
      </c>
      <c r="EG140" s="5">
        <v>30</v>
      </c>
      <c r="EH140" s="5">
        <v>0</v>
      </c>
      <c r="EI140" s="5">
        <v>0</v>
      </c>
      <c r="EJ140" s="5">
        <v>0</v>
      </c>
      <c r="EK140" s="5">
        <v>0</v>
      </c>
      <c r="EL140" s="5">
        <v>0</v>
      </c>
      <c r="EM140" s="5">
        <v>0</v>
      </c>
      <c r="EN140" s="5">
        <v>1733</v>
      </c>
      <c r="EO140" s="5">
        <v>0</v>
      </c>
      <c r="EP140" s="5">
        <v>0</v>
      </c>
      <c r="EQ140" s="5" t="s">
        <v>220</v>
      </c>
      <c r="ER140" s="5" t="s">
        <v>220</v>
      </c>
      <c r="ES140" s="5" t="s">
        <v>220</v>
      </c>
      <c r="ET140" s="5" t="s">
        <v>220</v>
      </c>
      <c r="EU140" s="5" t="s">
        <v>220</v>
      </c>
      <c r="EV140" s="5" t="s">
        <v>220</v>
      </c>
      <c r="EW140" s="5" t="s">
        <v>220</v>
      </c>
      <c r="EX140" s="5" t="s">
        <v>220</v>
      </c>
      <c r="EY140" s="5" t="s">
        <v>220</v>
      </c>
      <c r="EZ140" s="5" t="s">
        <v>220</v>
      </c>
      <c r="FA140" s="5" t="s">
        <v>220</v>
      </c>
      <c r="FB140" s="5" t="s">
        <v>220</v>
      </c>
      <c r="FC140" s="5" t="s">
        <v>220</v>
      </c>
      <c r="FD140" s="5" t="s">
        <v>220</v>
      </c>
      <c r="FE140" s="5" t="s">
        <v>220</v>
      </c>
      <c r="FF140" s="5" t="s">
        <v>220</v>
      </c>
      <c r="FG140" s="5" t="s">
        <v>220</v>
      </c>
      <c r="FH140" s="5" t="s">
        <v>220</v>
      </c>
      <c r="FI140" s="5">
        <v>0</v>
      </c>
      <c r="FJ140" s="5">
        <v>0</v>
      </c>
      <c r="FK140" s="5">
        <v>0</v>
      </c>
      <c r="FL140" s="5">
        <v>0</v>
      </c>
      <c r="FM140" s="5">
        <v>0</v>
      </c>
      <c r="FN140" s="5">
        <v>0</v>
      </c>
      <c r="FO140" s="5">
        <v>0</v>
      </c>
      <c r="FP140" s="5">
        <v>0</v>
      </c>
      <c r="FQ140" s="5">
        <v>0</v>
      </c>
      <c r="FR140" s="5">
        <v>0</v>
      </c>
      <c r="FS140" s="5">
        <v>0</v>
      </c>
      <c r="FT140" s="5">
        <v>0</v>
      </c>
      <c r="FU140" s="5" t="s">
        <v>220</v>
      </c>
      <c r="FV140" s="5" t="s">
        <v>220</v>
      </c>
      <c r="FW140" s="5" t="s">
        <v>220</v>
      </c>
      <c r="FX140" s="5" t="s">
        <v>220</v>
      </c>
      <c r="FY140" s="5" t="s">
        <v>220</v>
      </c>
      <c r="FZ140" s="5" t="s">
        <v>220</v>
      </c>
      <c r="GA140" s="5" t="s">
        <v>220</v>
      </c>
      <c r="GB140" s="5" t="s">
        <v>220</v>
      </c>
      <c r="GC140" s="5" t="s">
        <v>220</v>
      </c>
      <c r="GD140" s="5" t="s">
        <v>220</v>
      </c>
      <c r="GE140" s="5" t="s">
        <v>220</v>
      </c>
      <c r="GF140" s="5" t="s">
        <v>220</v>
      </c>
      <c r="GG140" s="5" t="s">
        <v>220</v>
      </c>
      <c r="GH140" s="5" t="s">
        <v>220</v>
      </c>
      <c r="GI140" s="5" t="s">
        <v>220</v>
      </c>
      <c r="GJ140" s="5" t="s">
        <v>220</v>
      </c>
      <c r="GK140" s="5" t="s">
        <v>220</v>
      </c>
      <c r="GL140" s="5" t="s">
        <v>220</v>
      </c>
      <c r="GM140" s="5" t="s">
        <v>220</v>
      </c>
      <c r="GN140" s="5" t="s">
        <v>220</v>
      </c>
      <c r="GO140" s="5">
        <v>7105</v>
      </c>
      <c r="GP140" s="5" t="s">
        <v>220</v>
      </c>
      <c r="GQ140" s="5">
        <v>920</v>
      </c>
      <c r="GR140" s="5">
        <v>1335</v>
      </c>
      <c r="GS140" s="5">
        <v>792</v>
      </c>
      <c r="GT140" s="5">
        <v>420</v>
      </c>
      <c r="GU140" s="5">
        <v>1441</v>
      </c>
      <c r="GV140" s="5">
        <v>498</v>
      </c>
      <c r="GW140" s="5">
        <v>605</v>
      </c>
      <c r="GX140" s="5">
        <v>945</v>
      </c>
      <c r="GY140" s="5">
        <v>583</v>
      </c>
      <c r="GZ140" s="5">
        <v>2599</v>
      </c>
      <c r="HA140" s="5">
        <v>962</v>
      </c>
      <c r="HB140" s="5">
        <v>1982</v>
      </c>
      <c r="HC140" s="5" t="s">
        <v>220</v>
      </c>
      <c r="HD140" s="5" t="s">
        <v>220</v>
      </c>
      <c r="HE140" s="5" t="s">
        <v>220</v>
      </c>
      <c r="HF140" s="5" t="s">
        <v>220</v>
      </c>
      <c r="HG140" s="5" t="s">
        <v>220</v>
      </c>
      <c r="HH140" s="5" t="s">
        <v>220</v>
      </c>
      <c r="HI140" s="5" t="s">
        <v>220</v>
      </c>
      <c r="HJ140" s="5" t="s">
        <v>220</v>
      </c>
      <c r="HK140" s="5" t="s">
        <v>220</v>
      </c>
      <c r="HL140" s="5" t="s">
        <v>220</v>
      </c>
      <c r="HM140" s="5" t="s">
        <v>220</v>
      </c>
      <c r="HN140" s="5" t="s">
        <v>220</v>
      </c>
      <c r="HO140" s="5" t="s">
        <v>220</v>
      </c>
      <c r="HP140" s="5" t="s">
        <v>220</v>
      </c>
      <c r="HQ140" s="5" t="s">
        <v>220</v>
      </c>
      <c r="HR140" s="5" t="s">
        <v>220</v>
      </c>
      <c r="HS140" s="5" t="s">
        <v>220</v>
      </c>
      <c r="HT140" s="5" t="s">
        <v>220</v>
      </c>
      <c r="HU140" s="5">
        <v>3403</v>
      </c>
      <c r="HV140" s="5">
        <v>0</v>
      </c>
      <c r="HW140" s="5">
        <v>3432</v>
      </c>
      <c r="HX140" s="5">
        <v>4522</v>
      </c>
      <c r="HY140" s="5">
        <v>3090</v>
      </c>
      <c r="HZ140" s="5">
        <v>1909</v>
      </c>
      <c r="IA140" s="5">
        <v>2222</v>
      </c>
      <c r="IB140" s="5">
        <v>2369</v>
      </c>
      <c r="IC140" s="5">
        <v>1599</v>
      </c>
      <c r="ID140" s="5">
        <v>2728</v>
      </c>
      <c r="IE140" s="5">
        <v>2118</v>
      </c>
      <c r="IF140" s="5">
        <v>3963</v>
      </c>
      <c r="IG140" s="5">
        <v>4469</v>
      </c>
      <c r="IH140" s="5">
        <v>4093</v>
      </c>
      <c r="II140" s="5" t="s">
        <v>220</v>
      </c>
      <c r="IJ140" s="5" t="s">
        <v>220</v>
      </c>
      <c r="IK140" s="5" t="s">
        <v>220</v>
      </c>
      <c r="IL140" s="5" t="s">
        <v>220</v>
      </c>
      <c r="IM140" s="5" t="s">
        <v>220</v>
      </c>
      <c r="IN140" s="5" t="s">
        <v>220</v>
      </c>
      <c r="IO140" s="5" t="s">
        <v>220</v>
      </c>
      <c r="IP140" s="5" t="s">
        <v>220</v>
      </c>
      <c r="IQ140" s="5" t="s">
        <v>220</v>
      </c>
      <c r="IR140" s="5" t="s">
        <v>220</v>
      </c>
      <c r="IS140" s="5" t="s">
        <v>220</v>
      </c>
      <c r="IT140" s="5" t="s">
        <v>220</v>
      </c>
      <c r="IU140" s="5" t="s">
        <v>220</v>
      </c>
      <c r="IV140" s="5" t="s">
        <v>220</v>
      </c>
      <c r="IW140" s="5" t="s">
        <v>220</v>
      </c>
      <c r="IX140" s="5" t="s">
        <v>220</v>
      </c>
      <c r="IY140" s="5" t="s">
        <v>220</v>
      </c>
      <c r="IZ140" s="5" t="s">
        <v>220</v>
      </c>
      <c r="JA140" s="5">
        <v>0</v>
      </c>
      <c r="JB140" s="5">
        <v>0</v>
      </c>
      <c r="JC140" s="5">
        <v>0</v>
      </c>
      <c r="JD140" s="5">
        <v>0</v>
      </c>
      <c r="JE140" s="5">
        <v>0</v>
      </c>
      <c r="JF140" s="5">
        <v>0</v>
      </c>
      <c r="JG140" s="5">
        <v>0</v>
      </c>
      <c r="JH140" s="5">
        <v>0</v>
      </c>
      <c r="JI140" s="5">
        <v>0</v>
      </c>
      <c r="JJ140" s="5">
        <v>0</v>
      </c>
      <c r="JK140" s="5">
        <v>0</v>
      </c>
      <c r="JL140" s="5">
        <v>0</v>
      </c>
      <c r="JM140" s="5">
        <v>0</v>
      </c>
      <c r="JN140" s="5">
        <v>0</v>
      </c>
      <c r="JO140" s="5" t="s">
        <v>220</v>
      </c>
      <c r="JP140" s="5" t="s">
        <v>220</v>
      </c>
      <c r="JQ140" s="5" t="s">
        <v>220</v>
      </c>
      <c r="JR140" s="5" t="s">
        <v>220</v>
      </c>
      <c r="JS140" s="5" t="s">
        <v>220</v>
      </c>
      <c r="JT140" s="5" t="s">
        <v>220</v>
      </c>
      <c r="JU140" s="5" t="s">
        <v>220</v>
      </c>
      <c r="JV140" s="5" t="s">
        <v>220</v>
      </c>
      <c r="JW140" s="5" t="s">
        <v>220</v>
      </c>
      <c r="JX140" s="5" t="s">
        <v>220</v>
      </c>
      <c r="JY140" s="5" t="s">
        <v>220</v>
      </c>
      <c r="JZ140" s="5" t="s">
        <v>220</v>
      </c>
      <c r="KA140" s="5" t="s">
        <v>220</v>
      </c>
      <c r="KB140" s="5" t="s">
        <v>220</v>
      </c>
      <c r="KC140" s="5" t="s">
        <v>220</v>
      </c>
      <c r="KD140" s="5" t="s">
        <v>220</v>
      </c>
      <c r="KE140" s="5" t="s">
        <v>220</v>
      </c>
      <c r="KF140" s="5" t="s">
        <v>220</v>
      </c>
      <c r="KG140" s="5">
        <v>0</v>
      </c>
      <c r="KH140" s="5">
        <v>0</v>
      </c>
      <c r="KI140" s="5">
        <v>44</v>
      </c>
      <c r="KJ140" s="5">
        <v>88</v>
      </c>
      <c r="KK140" s="5">
        <v>6</v>
      </c>
      <c r="KL140" s="5">
        <v>10</v>
      </c>
      <c r="KM140" s="5">
        <v>20</v>
      </c>
      <c r="KN140" s="5">
        <v>11</v>
      </c>
      <c r="KO140" s="5">
        <v>16</v>
      </c>
      <c r="KP140" s="5">
        <v>9</v>
      </c>
      <c r="KQ140" s="5">
        <v>6</v>
      </c>
      <c r="KR140" s="5">
        <v>3</v>
      </c>
      <c r="KS140" s="5">
        <v>5</v>
      </c>
      <c r="KT140" s="5">
        <v>5</v>
      </c>
      <c r="KU140" s="5" t="s">
        <v>220</v>
      </c>
      <c r="KV140" s="5" t="s">
        <v>220</v>
      </c>
      <c r="KW140" s="5" t="s">
        <v>220</v>
      </c>
      <c r="KX140" s="5" t="s">
        <v>220</v>
      </c>
      <c r="KY140" s="5" t="s">
        <v>220</v>
      </c>
      <c r="KZ140" s="5" t="s">
        <v>220</v>
      </c>
      <c r="LA140" s="5" t="s">
        <v>220</v>
      </c>
      <c r="LB140" s="5" t="s">
        <v>220</v>
      </c>
      <c r="LC140" s="5" t="s">
        <v>220</v>
      </c>
      <c r="LD140" s="5" t="s">
        <v>220</v>
      </c>
      <c r="LE140" s="5" t="s">
        <v>220</v>
      </c>
      <c r="LF140" s="5" t="s">
        <v>220</v>
      </c>
      <c r="LG140" s="5" t="s">
        <v>220</v>
      </c>
      <c r="LH140" s="5" t="s">
        <v>220</v>
      </c>
      <c r="LI140" s="5" t="s">
        <v>220</v>
      </c>
      <c r="LJ140" s="5" t="s">
        <v>220</v>
      </c>
      <c r="LK140" s="5" t="s">
        <v>220</v>
      </c>
      <c r="LL140" s="5" t="s">
        <v>220</v>
      </c>
      <c r="LM140" s="5">
        <v>0</v>
      </c>
      <c r="LN140" s="5">
        <v>0</v>
      </c>
      <c r="LO140" s="5">
        <v>0</v>
      </c>
      <c r="LP140" s="5">
        <v>0</v>
      </c>
      <c r="LQ140" s="5">
        <v>1</v>
      </c>
      <c r="LR140" s="5">
        <v>0</v>
      </c>
      <c r="LS140" s="5">
        <v>0</v>
      </c>
      <c r="LT140" s="5">
        <v>2</v>
      </c>
      <c r="LU140" s="5">
        <v>0</v>
      </c>
      <c r="LV140" s="5">
        <v>0</v>
      </c>
      <c r="LW140" s="5">
        <v>0</v>
      </c>
      <c r="LX140" s="5">
        <v>0</v>
      </c>
      <c r="LY140" s="5">
        <v>0</v>
      </c>
      <c r="LZ140" s="5">
        <v>0</v>
      </c>
      <c r="MA140" s="5" t="s">
        <v>220</v>
      </c>
      <c r="MB140" s="5" t="s">
        <v>220</v>
      </c>
      <c r="MC140" s="5" t="s">
        <v>220</v>
      </c>
      <c r="MD140" s="5" t="s">
        <v>220</v>
      </c>
      <c r="ME140" s="5" t="s">
        <v>220</v>
      </c>
      <c r="MF140" s="5" t="s">
        <v>220</v>
      </c>
      <c r="MG140" s="5" t="s">
        <v>220</v>
      </c>
      <c r="MH140" s="5" t="s">
        <v>220</v>
      </c>
      <c r="MI140" s="5" t="s">
        <v>220</v>
      </c>
      <c r="MJ140" s="5" t="s">
        <v>220</v>
      </c>
      <c r="MK140" s="5" t="s">
        <v>220</v>
      </c>
      <c r="ML140" s="5" t="s">
        <v>220</v>
      </c>
      <c r="MM140" s="5" t="s">
        <v>220</v>
      </c>
      <c r="MN140" s="5" t="s">
        <v>220</v>
      </c>
      <c r="MO140" s="5" t="s">
        <v>220</v>
      </c>
      <c r="MP140" s="5" t="s">
        <v>220</v>
      </c>
      <c r="MQ140" s="5" t="s">
        <v>220</v>
      </c>
      <c r="MR140" s="5" t="s">
        <v>220</v>
      </c>
      <c r="MS140" s="5">
        <v>0</v>
      </c>
      <c r="MT140" s="5">
        <v>0</v>
      </c>
      <c r="MU140" s="5">
        <v>0</v>
      </c>
      <c r="MV140" s="5">
        <v>0</v>
      </c>
      <c r="MW140" s="5">
        <v>0</v>
      </c>
      <c r="MX140" s="5">
        <v>0</v>
      </c>
      <c r="MY140" s="5">
        <v>0</v>
      </c>
      <c r="MZ140" s="5">
        <v>0</v>
      </c>
      <c r="NA140" s="5">
        <v>0</v>
      </c>
      <c r="NB140" s="5">
        <v>0</v>
      </c>
      <c r="NC140" s="5">
        <v>0</v>
      </c>
      <c r="ND140" s="5">
        <v>0</v>
      </c>
      <c r="NE140" s="5" t="s">
        <v>220</v>
      </c>
      <c r="NF140" s="5" t="s">
        <v>220</v>
      </c>
      <c r="NG140" s="5" t="s">
        <v>220</v>
      </c>
      <c r="NH140" s="5" t="s">
        <v>220</v>
      </c>
      <c r="NI140" s="5" t="s">
        <v>220</v>
      </c>
      <c r="NJ140" s="5" t="s">
        <v>220</v>
      </c>
      <c r="NK140" s="5" t="s">
        <v>220</v>
      </c>
      <c r="NL140" s="5" t="s">
        <v>220</v>
      </c>
      <c r="NM140" s="5" t="s">
        <v>220</v>
      </c>
      <c r="NN140" s="5" t="s">
        <v>220</v>
      </c>
      <c r="NO140" s="5" t="s">
        <v>220</v>
      </c>
      <c r="NP140" s="5" t="s">
        <v>220</v>
      </c>
      <c r="NQ140" s="5" t="s">
        <v>220</v>
      </c>
      <c r="NR140" s="5" t="s">
        <v>220</v>
      </c>
      <c r="NS140" s="5" t="s">
        <v>220</v>
      </c>
      <c r="NT140" s="5" t="s">
        <v>220</v>
      </c>
      <c r="NU140" s="5" t="s">
        <v>220</v>
      </c>
      <c r="NV140" s="5" t="s">
        <v>220</v>
      </c>
      <c r="NW140" s="5" t="s">
        <v>220</v>
      </c>
      <c r="NX140" s="5" t="s">
        <v>220</v>
      </c>
      <c r="NY140" s="5">
        <v>0</v>
      </c>
      <c r="NZ140" s="5">
        <v>0</v>
      </c>
      <c r="OA140" s="5">
        <v>0</v>
      </c>
      <c r="OB140" s="5">
        <v>0</v>
      </c>
      <c r="OC140" s="5">
        <v>0</v>
      </c>
      <c r="OD140" s="5">
        <v>0</v>
      </c>
      <c r="OE140" s="5">
        <v>0</v>
      </c>
      <c r="OF140" s="5">
        <v>0</v>
      </c>
      <c r="OG140" s="5">
        <v>0</v>
      </c>
      <c r="OH140" s="5">
        <v>0</v>
      </c>
      <c r="OI140" s="5">
        <v>0</v>
      </c>
      <c r="OJ140" s="5">
        <v>0</v>
      </c>
      <c r="OK140" s="5" t="s">
        <v>220</v>
      </c>
      <c r="OL140" s="5" t="s">
        <v>220</v>
      </c>
      <c r="OM140" s="5" t="s">
        <v>220</v>
      </c>
      <c r="ON140" s="5" t="s">
        <v>220</v>
      </c>
      <c r="OO140" s="5" t="s">
        <v>220</v>
      </c>
      <c r="OP140" s="5" t="s">
        <v>220</v>
      </c>
      <c r="OQ140" s="5" t="s">
        <v>220</v>
      </c>
      <c r="OR140" s="5" t="s">
        <v>220</v>
      </c>
      <c r="OS140" s="5" t="s">
        <v>220</v>
      </c>
      <c r="OT140" s="5" t="s">
        <v>220</v>
      </c>
      <c r="OU140" s="5" t="s">
        <v>220</v>
      </c>
      <c r="OV140" s="5" t="s">
        <v>220</v>
      </c>
      <c r="OW140" s="5" t="s">
        <v>220</v>
      </c>
      <c r="OX140" s="5" t="s">
        <v>220</v>
      </c>
      <c r="OY140" s="5" t="s">
        <v>220</v>
      </c>
      <c r="OZ140" s="5" t="s">
        <v>220</v>
      </c>
      <c r="PA140" s="5" t="s">
        <v>220</v>
      </c>
      <c r="PB140" s="5" t="s">
        <v>220</v>
      </c>
      <c r="PC140" s="5" t="s">
        <v>220</v>
      </c>
      <c r="PD140" s="5" t="s">
        <v>220</v>
      </c>
      <c r="PE140" s="5">
        <v>0</v>
      </c>
      <c r="PF140" s="5">
        <v>0</v>
      </c>
      <c r="PG140" s="5">
        <v>436</v>
      </c>
      <c r="PH140" s="5">
        <v>558</v>
      </c>
      <c r="PI140" s="5">
        <v>672</v>
      </c>
      <c r="PJ140" s="5">
        <v>516</v>
      </c>
      <c r="PK140" s="5">
        <v>331</v>
      </c>
      <c r="PL140" s="5">
        <v>299</v>
      </c>
      <c r="PM140" s="5">
        <v>346</v>
      </c>
      <c r="PN140" s="5">
        <v>262</v>
      </c>
      <c r="PO140" s="5">
        <v>262</v>
      </c>
      <c r="PP140" s="5">
        <v>177</v>
      </c>
      <c r="PQ140" s="5">
        <v>380</v>
      </c>
      <c r="PR140" s="5">
        <v>302</v>
      </c>
      <c r="PS140" s="5" t="s">
        <v>220</v>
      </c>
      <c r="PT140" s="5" t="s">
        <v>220</v>
      </c>
      <c r="PU140" s="5" t="s">
        <v>220</v>
      </c>
      <c r="PV140" s="5" t="s">
        <v>220</v>
      </c>
      <c r="PW140" s="5" t="s">
        <v>220</v>
      </c>
      <c r="PX140" s="5" t="s">
        <v>220</v>
      </c>
      <c r="PY140" s="5" t="s">
        <v>220</v>
      </c>
      <c r="PZ140" s="5" t="s">
        <v>220</v>
      </c>
      <c r="QA140" s="5" t="s">
        <v>220</v>
      </c>
      <c r="QB140" s="5" t="s">
        <v>220</v>
      </c>
      <c r="QC140" s="5" t="s">
        <v>220</v>
      </c>
      <c r="QD140" s="5" t="s">
        <v>220</v>
      </c>
      <c r="QE140" s="5" t="s">
        <v>220</v>
      </c>
      <c r="QF140" s="5" t="s">
        <v>220</v>
      </c>
      <c r="QG140" s="5" t="s">
        <v>220</v>
      </c>
      <c r="QH140" s="5" t="s">
        <v>220</v>
      </c>
      <c r="QI140" s="5" t="s">
        <v>220</v>
      </c>
      <c r="QJ140" s="5" t="s">
        <v>220</v>
      </c>
      <c r="QK140" s="5">
        <v>792</v>
      </c>
      <c r="QL140" s="5">
        <v>0</v>
      </c>
      <c r="QM140" s="5">
        <v>753</v>
      </c>
      <c r="QN140" s="5">
        <v>719</v>
      </c>
      <c r="QO140" s="5">
        <v>779</v>
      </c>
      <c r="QP140" s="5">
        <v>594</v>
      </c>
      <c r="QQ140" s="5">
        <v>461</v>
      </c>
      <c r="QR140" s="5">
        <v>211</v>
      </c>
      <c r="QS140" s="5">
        <v>805</v>
      </c>
      <c r="QT140" s="5">
        <v>194</v>
      </c>
      <c r="QU140" s="5">
        <v>152</v>
      </c>
      <c r="QV140" s="5">
        <v>170</v>
      </c>
      <c r="QW140" s="5">
        <v>267</v>
      </c>
      <c r="QX140" s="5">
        <v>240</v>
      </c>
      <c r="QY140" s="5" t="s">
        <v>220</v>
      </c>
      <c r="QZ140" s="5" t="s">
        <v>220</v>
      </c>
      <c r="RA140" s="5" t="s">
        <v>220</v>
      </c>
      <c r="RB140" s="5" t="s">
        <v>220</v>
      </c>
      <c r="RC140" s="5" t="s">
        <v>220</v>
      </c>
      <c r="RD140" s="5" t="s">
        <v>220</v>
      </c>
      <c r="RE140" s="5" t="s">
        <v>220</v>
      </c>
      <c r="RF140" s="5" t="s">
        <v>220</v>
      </c>
      <c r="RG140" s="5" t="s">
        <v>220</v>
      </c>
      <c r="RH140" s="5" t="s">
        <v>220</v>
      </c>
      <c r="RI140" s="5" t="s">
        <v>220</v>
      </c>
      <c r="RJ140" s="5" t="s">
        <v>220</v>
      </c>
      <c r="RK140" s="5" t="s">
        <v>220</v>
      </c>
      <c r="RL140" s="5" t="s">
        <v>220</v>
      </c>
      <c r="RM140" s="5" t="s">
        <v>220</v>
      </c>
      <c r="RN140" s="5" t="s">
        <v>220</v>
      </c>
      <c r="RO140" s="5" t="s">
        <v>220</v>
      </c>
      <c r="RP140" s="5" t="s">
        <v>220</v>
      </c>
      <c r="RQ140" s="5">
        <v>569</v>
      </c>
      <c r="RR140" s="5">
        <v>177</v>
      </c>
      <c r="RS140" s="5">
        <v>428</v>
      </c>
      <c r="RT140" s="5">
        <v>463</v>
      </c>
      <c r="RU140" s="5">
        <v>366</v>
      </c>
      <c r="RV140" s="5">
        <v>338</v>
      </c>
      <c r="RW140" s="5">
        <v>419</v>
      </c>
      <c r="RX140" s="5">
        <v>409</v>
      </c>
      <c r="RY140" s="5">
        <v>474</v>
      </c>
      <c r="RZ140" s="5">
        <v>350</v>
      </c>
      <c r="SA140" s="5">
        <v>332</v>
      </c>
      <c r="SB140" s="5">
        <v>436</v>
      </c>
      <c r="SC140" s="5">
        <v>302</v>
      </c>
      <c r="SD140" s="5">
        <v>363</v>
      </c>
      <c r="SE140" s="5" t="s">
        <v>220</v>
      </c>
      <c r="SF140" s="5" t="s">
        <v>220</v>
      </c>
      <c r="SG140" s="5" t="s">
        <v>220</v>
      </c>
      <c r="SH140" s="5" t="s">
        <v>220</v>
      </c>
      <c r="SI140" s="5" t="s">
        <v>220</v>
      </c>
      <c r="SJ140" s="5" t="s">
        <v>220</v>
      </c>
      <c r="SK140" s="5" t="s">
        <v>220</v>
      </c>
      <c r="SL140" s="5" t="s">
        <v>220</v>
      </c>
      <c r="SM140" s="5" t="s">
        <v>220</v>
      </c>
      <c r="SN140" s="5" t="s">
        <v>220</v>
      </c>
      <c r="SO140" s="5" t="s">
        <v>220</v>
      </c>
      <c r="SP140" s="5" t="s">
        <v>220</v>
      </c>
      <c r="SQ140" s="5" t="s">
        <v>220</v>
      </c>
      <c r="SR140" s="5" t="s">
        <v>220</v>
      </c>
      <c r="SS140" s="5" t="s">
        <v>220</v>
      </c>
      <c r="ST140" s="5" t="s">
        <v>220</v>
      </c>
      <c r="SU140" s="5" t="s">
        <v>220</v>
      </c>
      <c r="SV140" s="5" t="s">
        <v>220</v>
      </c>
      <c r="SW140" s="5">
        <v>0</v>
      </c>
      <c r="SX140" s="5">
        <v>0</v>
      </c>
      <c r="SY140" s="5">
        <v>17</v>
      </c>
      <c r="SZ140" s="5">
        <v>25</v>
      </c>
      <c r="TA140" s="5">
        <v>33</v>
      </c>
      <c r="TB140" s="5">
        <v>0</v>
      </c>
      <c r="TC140" s="5">
        <v>42</v>
      </c>
      <c r="TD140" s="5">
        <v>36</v>
      </c>
      <c r="TE140" s="5">
        <v>30</v>
      </c>
      <c r="TF140" s="5">
        <v>42</v>
      </c>
      <c r="TG140" s="5">
        <v>26</v>
      </c>
      <c r="TH140" s="5">
        <v>22</v>
      </c>
      <c r="TI140" s="5">
        <v>11</v>
      </c>
      <c r="TJ140" s="5">
        <v>22</v>
      </c>
      <c r="TK140" s="5" t="s">
        <v>220</v>
      </c>
      <c r="TL140" s="5" t="s">
        <v>220</v>
      </c>
      <c r="TM140" s="5" t="s">
        <v>220</v>
      </c>
      <c r="TN140" s="5" t="s">
        <v>220</v>
      </c>
      <c r="TO140" s="5" t="s">
        <v>220</v>
      </c>
      <c r="TP140" s="5" t="s">
        <v>220</v>
      </c>
      <c r="TQ140" s="5" t="s">
        <v>220</v>
      </c>
      <c r="TR140" s="5" t="s">
        <v>220</v>
      </c>
      <c r="TS140" s="5" t="s">
        <v>220</v>
      </c>
      <c r="TT140" s="5" t="s">
        <v>220</v>
      </c>
      <c r="TU140" s="5" t="s">
        <v>220</v>
      </c>
      <c r="TV140" s="5" t="s">
        <v>220</v>
      </c>
      <c r="TW140" s="5" t="s">
        <v>220</v>
      </c>
      <c r="TX140" s="5" t="s">
        <v>220</v>
      </c>
      <c r="TY140" s="5" t="s">
        <v>220</v>
      </c>
      <c r="TZ140" s="5" t="s">
        <v>220</v>
      </c>
      <c r="UA140" s="5" t="s">
        <v>220</v>
      </c>
      <c r="UB140" s="5" t="s">
        <v>220</v>
      </c>
      <c r="UC140" s="5">
        <v>12</v>
      </c>
      <c r="UD140" s="5">
        <v>0</v>
      </c>
      <c r="UE140" s="5">
        <v>7</v>
      </c>
      <c r="UF140" s="5">
        <v>0</v>
      </c>
      <c r="UG140" s="5">
        <v>0</v>
      </c>
      <c r="UH140" s="5">
        <v>0</v>
      </c>
      <c r="UI140" s="5">
        <v>2</v>
      </c>
      <c r="UJ140" s="5">
        <v>2</v>
      </c>
      <c r="UK140" s="5">
        <v>0</v>
      </c>
      <c r="UL140" s="5">
        <v>1</v>
      </c>
      <c r="UM140" s="5">
        <v>0</v>
      </c>
      <c r="UN140" s="5">
        <v>3</v>
      </c>
      <c r="UO140" s="5">
        <v>0</v>
      </c>
      <c r="UP140" s="5">
        <v>0</v>
      </c>
      <c r="UQ140" s="5" t="s">
        <v>220</v>
      </c>
      <c r="UR140" s="5" t="s">
        <v>220</v>
      </c>
      <c r="US140" s="5" t="s">
        <v>220</v>
      </c>
      <c r="UT140" s="5" t="s">
        <v>220</v>
      </c>
      <c r="UU140" s="5" t="s">
        <v>220</v>
      </c>
      <c r="UV140" s="5" t="s">
        <v>220</v>
      </c>
      <c r="UW140" s="5" t="s">
        <v>220</v>
      </c>
      <c r="UX140" s="5" t="s">
        <v>220</v>
      </c>
      <c r="UY140" s="5" t="s">
        <v>220</v>
      </c>
      <c r="UZ140" s="5" t="s">
        <v>220</v>
      </c>
      <c r="VA140" s="5" t="s">
        <v>220</v>
      </c>
      <c r="VB140" s="5" t="s">
        <v>220</v>
      </c>
      <c r="VC140" s="5" t="s">
        <v>220</v>
      </c>
      <c r="VD140" s="5" t="s">
        <v>220</v>
      </c>
      <c r="VE140" s="5" t="s">
        <v>220</v>
      </c>
      <c r="VF140" s="5" t="s">
        <v>220</v>
      </c>
      <c r="VG140" s="5" t="s">
        <v>220</v>
      </c>
      <c r="VH140" s="5" t="s">
        <v>220</v>
      </c>
      <c r="VI140" s="5">
        <v>1414</v>
      </c>
      <c r="VJ140" s="5">
        <v>322</v>
      </c>
      <c r="VK140" s="5">
        <v>1116</v>
      </c>
      <c r="VL140" s="5">
        <v>1124</v>
      </c>
      <c r="VM140" s="5">
        <v>887</v>
      </c>
      <c r="VN140" s="5">
        <v>1022</v>
      </c>
      <c r="VO140" s="5">
        <v>1135</v>
      </c>
      <c r="VP140" s="5">
        <v>938</v>
      </c>
      <c r="VQ140" s="5">
        <v>882</v>
      </c>
      <c r="VR140" s="5">
        <v>1092</v>
      </c>
      <c r="VS140" s="5">
        <v>1174</v>
      </c>
      <c r="VT140" s="5">
        <v>1246</v>
      </c>
      <c r="VU140" s="5">
        <v>673</v>
      </c>
      <c r="VV140" s="5">
        <v>400</v>
      </c>
      <c r="VW140" s="5" t="s">
        <v>220</v>
      </c>
      <c r="VX140" s="5" t="s">
        <v>220</v>
      </c>
      <c r="VY140" s="5" t="s">
        <v>220</v>
      </c>
      <c r="VZ140" s="5" t="s">
        <v>220</v>
      </c>
      <c r="WA140" s="5" t="s">
        <v>220</v>
      </c>
      <c r="WB140" s="5" t="s">
        <v>220</v>
      </c>
      <c r="WC140" s="5" t="s">
        <v>220</v>
      </c>
      <c r="WD140" s="5" t="s">
        <v>220</v>
      </c>
      <c r="WE140" s="5" t="s">
        <v>220</v>
      </c>
      <c r="WF140" s="5" t="s">
        <v>220</v>
      </c>
      <c r="WG140" s="5" t="s">
        <v>220</v>
      </c>
      <c r="WH140" s="5" t="s">
        <v>220</v>
      </c>
      <c r="WI140" s="5" t="s">
        <v>220</v>
      </c>
      <c r="WJ140" s="5" t="s">
        <v>220</v>
      </c>
      <c r="WK140" s="5" t="s">
        <v>220</v>
      </c>
      <c r="WL140" s="5" t="s">
        <v>220</v>
      </c>
      <c r="WM140" s="5" t="s">
        <v>220</v>
      </c>
      <c r="WN140" s="5" t="s">
        <v>220</v>
      </c>
      <c r="WO140" s="5">
        <v>15</v>
      </c>
      <c r="WP140" s="5">
        <v>0</v>
      </c>
      <c r="WQ140" s="5">
        <v>10</v>
      </c>
      <c r="WR140" s="5">
        <v>11</v>
      </c>
      <c r="WS140" s="5">
        <v>11</v>
      </c>
      <c r="WT140" s="5">
        <v>5</v>
      </c>
      <c r="WU140" s="5">
        <v>8</v>
      </c>
      <c r="WV140" s="5">
        <v>10</v>
      </c>
      <c r="WW140" s="5">
        <v>9</v>
      </c>
      <c r="WX140" s="5">
        <v>9</v>
      </c>
      <c r="WY140" s="5">
        <v>2</v>
      </c>
      <c r="WZ140" s="5">
        <v>2</v>
      </c>
      <c r="XA140" s="5">
        <v>4</v>
      </c>
      <c r="XB140" s="5">
        <v>8</v>
      </c>
      <c r="XC140" s="5" t="s">
        <v>220</v>
      </c>
      <c r="XD140" s="5" t="s">
        <v>220</v>
      </c>
      <c r="XE140" s="5" t="s">
        <v>220</v>
      </c>
      <c r="XF140" s="5" t="s">
        <v>220</v>
      </c>
      <c r="XG140" s="5" t="s">
        <v>220</v>
      </c>
      <c r="XH140" s="5" t="s">
        <v>220</v>
      </c>
      <c r="XI140" s="5" t="s">
        <v>220</v>
      </c>
      <c r="XJ140" s="5" t="s">
        <v>220</v>
      </c>
      <c r="XK140" s="5" t="s">
        <v>220</v>
      </c>
      <c r="XL140" s="5" t="s">
        <v>220</v>
      </c>
      <c r="XM140" s="5" t="s">
        <v>220</v>
      </c>
      <c r="XN140" s="5" t="s">
        <v>220</v>
      </c>
      <c r="XO140" s="5" t="s">
        <v>220</v>
      </c>
      <c r="XP140" s="5" t="s">
        <v>220</v>
      </c>
      <c r="XQ140" s="5" t="s">
        <v>220</v>
      </c>
      <c r="XR140" s="5" t="s">
        <v>220</v>
      </c>
      <c r="XS140" s="2">
        <v>15045</v>
      </c>
      <c r="XT140" s="3" t="s">
        <v>222</v>
      </c>
      <c r="XU140" s="3" t="s">
        <v>221</v>
      </c>
      <c r="XV140" s="3" t="s">
        <v>221</v>
      </c>
      <c r="XW140" s="3" t="s">
        <v>221</v>
      </c>
      <c r="XX140" s="3" t="s">
        <v>221</v>
      </c>
      <c r="XY140" s="3" t="s">
        <v>222</v>
      </c>
      <c r="XZ140" s="3" t="s">
        <v>239</v>
      </c>
    </row>
    <row r="141" spans="1:650" x14ac:dyDescent="0.3">
      <c r="A141" s="1" t="s">
        <v>139</v>
      </c>
      <c r="B141" s="2">
        <v>4062320</v>
      </c>
      <c r="C141" s="5" t="s">
        <v>220</v>
      </c>
      <c r="D141" s="5">
        <v>0</v>
      </c>
      <c r="E141" s="5">
        <v>0</v>
      </c>
      <c r="F141" s="5">
        <v>0</v>
      </c>
      <c r="G141" s="5">
        <v>0</v>
      </c>
      <c r="H141" s="5">
        <v>0</v>
      </c>
      <c r="I141" s="5">
        <v>0</v>
      </c>
      <c r="J141" s="5">
        <v>0</v>
      </c>
      <c r="K141" s="5">
        <v>0</v>
      </c>
      <c r="L141" s="5">
        <v>0</v>
      </c>
      <c r="M141" s="5">
        <v>0</v>
      </c>
      <c r="N141" s="5">
        <v>0</v>
      </c>
      <c r="O141" s="5">
        <v>0</v>
      </c>
      <c r="P141" s="5">
        <v>0</v>
      </c>
      <c r="Q141" s="5">
        <v>0</v>
      </c>
      <c r="R141" s="5">
        <v>0</v>
      </c>
      <c r="S141" s="5">
        <v>0</v>
      </c>
      <c r="T141" s="5">
        <v>0</v>
      </c>
      <c r="U141" s="5">
        <v>0</v>
      </c>
      <c r="V141" s="5">
        <v>0</v>
      </c>
      <c r="W141" s="5">
        <v>0</v>
      </c>
      <c r="X141" s="5">
        <v>0</v>
      </c>
      <c r="Y141" s="5">
        <v>0</v>
      </c>
      <c r="Z141" s="5">
        <v>0</v>
      </c>
      <c r="AA141" s="5" t="s">
        <v>220</v>
      </c>
      <c r="AB141" s="5" t="s">
        <v>220</v>
      </c>
      <c r="AC141" s="5" t="s">
        <v>220</v>
      </c>
      <c r="AD141" s="5" t="s">
        <v>220</v>
      </c>
      <c r="AE141" s="5" t="s">
        <v>220</v>
      </c>
      <c r="AF141" s="5" t="s">
        <v>220</v>
      </c>
      <c r="AG141" s="5" t="s">
        <v>220</v>
      </c>
      <c r="AH141" s="5" t="s">
        <v>220</v>
      </c>
      <c r="AI141" s="5" t="s">
        <v>220</v>
      </c>
      <c r="AJ141" s="5">
        <v>0</v>
      </c>
      <c r="AK141" s="5">
        <v>0</v>
      </c>
      <c r="AL141" s="5">
        <v>0</v>
      </c>
      <c r="AM141" s="5">
        <v>0</v>
      </c>
      <c r="AN141" s="5">
        <v>0</v>
      </c>
      <c r="AO141" s="5">
        <v>0</v>
      </c>
      <c r="AP141" s="5">
        <v>0</v>
      </c>
      <c r="AQ141" s="5">
        <v>0</v>
      </c>
      <c r="AR141" s="5">
        <v>0</v>
      </c>
      <c r="AS141" s="5">
        <v>0</v>
      </c>
      <c r="AT141" s="5">
        <v>0</v>
      </c>
      <c r="AU141" s="5">
        <v>0</v>
      </c>
      <c r="AV141" s="5">
        <v>0</v>
      </c>
      <c r="AW141" s="5">
        <v>0</v>
      </c>
      <c r="AX141" s="5">
        <v>0</v>
      </c>
      <c r="AY141" s="5">
        <v>0</v>
      </c>
      <c r="AZ141" s="5">
        <v>0</v>
      </c>
      <c r="BA141" s="5">
        <v>0</v>
      </c>
      <c r="BB141" s="5">
        <v>0</v>
      </c>
      <c r="BC141" s="5">
        <v>0</v>
      </c>
      <c r="BD141" s="5">
        <v>0</v>
      </c>
      <c r="BE141" s="5">
        <v>0</v>
      </c>
      <c r="BF141" s="5">
        <v>0</v>
      </c>
      <c r="BG141" s="5" t="s">
        <v>220</v>
      </c>
      <c r="BH141" s="5" t="s">
        <v>220</v>
      </c>
      <c r="BI141" s="5" t="s">
        <v>220</v>
      </c>
      <c r="BJ141" s="5" t="s">
        <v>220</v>
      </c>
      <c r="BK141" s="5" t="s">
        <v>220</v>
      </c>
      <c r="BL141" s="5" t="s">
        <v>220</v>
      </c>
      <c r="BM141" s="5" t="s">
        <v>220</v>
      </c>
      <c r="BN141" s="5" t="s">
        <v>220</v>
      </c>
      <c r="BO141" s="5" t="s">
        <v>220</v>
      </c>
      <c r="BP141" s="5">
        <v>0</v>
      </c>
      <c r="BQ141" s="5">
        <v>0</v>
      </c>
      <c r="BR141" s="5">
        <v>0</v>
      </c>
      <c r="BS141" s="5">
        <v>0</v>
      </c>
      <c r="BT141" s="5">
        <v>0</v>
      </c>
      <c r="BU141" s="5">
        <v>0</v>
      </c>
      <c r="BV141" s="5">
        <v>0</v>
      </c>
      <c r="BW141" s="5">
        <v>0</v>
      </c>
      <c r="BX141" s="5">
        <v>0</v>
      </c>
      <c r="BY141" s="5">
        <v>0</v>
      </c>
      <c r="BZ141" s="5">
        <v>0</v>
      </c>
      <c r="CA141" s="5">
        <v>0</v>
      </c>
      <c r="CB141" s="5">
        <v>0</v>
      </c>
      <c r="CC141" s="5">
        <v>0</v>
      </c>
      <c r="CD141" s="5">
        <v>0</v>
      </c>
      <c r="CE141" s="5">
        <v>0</v>
      </c>
      <c r="CF141" s="5">
        <v>0</v>
      </c>
      <c r="CG141" s="5">
        <v>0</v>
      </c>
      <c r="CH141" s="5">
        <v>0</v>
      </c>
      <c r="CI141" s="5">
        <v>0</v>
      </c>
      <c r="CJ141" s="5">
        <v>0</v>
      </c>
      <c r="CK141" s="5">
        <v>0</v>
      </c>
      <c r="CL141" s="5">
        <v>0</v>
      </c>
      <c r="CM141" s="5" t="s">
        <v>220</v>
      </c>
      <c r="CN141" s="5" t="s">
        <v>220</v>
      </c>
      <c r="CO141" s="5" t="s">
        <v>220</v>
      </c>
      <c r="CP141" s="5" t="s">
        <v>220</v>
      </c>
      <c r="CQ141" s="5" t="s">
        <v>220</v>
      </c>
      <c r="CR141" s="5" t="s">
        <v>220</v>
      </c>
      <c r="CS141" s="5" t="s">
        <v>220</v>
      </c>
      <c r="CT141" s="5" t="s">
        <v>220</v>
      </c>
      <c r="CU141" s="5" t="s">
        <v>220</v>
      </c>
      <c r="CV141" s="5">
        <v>269</v>
      </c>
      <c r="CW141" s="5">
        <v>129</v>
      </c>
      <c r="CX141" s="5">
        <v>340</v>
      </c>
      <c r="CY141" s="5">
        <v>115</v>
      </c>
      <c r="CZ141" s="5">
        <v>46</v>
      </c>
      <c r="DA141" s="5">
        <v>288</v>
      </c>
      <c r="DB141" s="5">
        <v>612</v>
      </c>
      <c r="DC141" s="5">
        <v>22</v>
      </c>
      <c r="DD141" s="5">
        <v>151</v>
      </c>
      <c r="DE141" s="5">
        <v>47</v>
      </c>
      <c r="DF141" s="5">
        <v>37</v>
      </c>
      <c r="DG141" s="5">
        <v>8</v>
      </c>
      <c r="DH141" s="5">
        <v>38</v>
      </c>
      <c r="DI141" s="5">
        <v>280</v>
      </c>
      <c r="DJ141" s="5">
        <v>130</v>
      </c>
      <c r="DK141" s="5">
        <v>82</v>
      </c>
      <c r="DL141" s="5">
        <v>117</v>
      </c>
      <c r="DM141" s="5">
        <v>95</v>
      </c>
      <c r="DN141" s="5">
        <v>123</v>
      </c>
      <c r="DO141" s="5">
        <v>114</v>
      </c>
      <c r="DP141" s="5">
        <v>79</v>
      </c>
      <c r="DQ141" s="5">
        <v>133</v>
      </c>
      <c r="DR141" s="5">
        <v>93</v>
      </c>
      <c r="DS141" s="5" t="s">
        <v>220</v>
      </c>
      <c r="DT141" s="5" t="s">
        <v>220</v>
      </c>
      <c r="DU141" s="5" t="s">
        <v>220</v>
      </c>
      <c r="DV141" s="5" t="s">
        <v>220</v>
      </c>
      <c r="DW141" s="5" t="s">
        <v>220</v>
      </c>
      <c r="DX141" s="5" t="s">
        <v>220</v>
      </c>
      <c r="DY141" s="5" t="s">
        <v>220</v>
      </c>
      <c r="DZ141" s="5" t="s">
        <v>220</v>
      </c>
      <c r="EA141" s="5" t="s">
        <v>220</v>
      </c>
      <c r="EB141" s="5">
        <v>10</v>
      </c>
      <c r="EC141" s="5">
        <v>50</v>
      </c>
      <c r="ED141" s="5">
        <v>0</v>
      </c>
      <c r="EE141" s="5">
        <v>14</v>
      </c>
      <c r="EF141" s="5">
        <v>63</v>
      </c>
      <c r="EG141" s="5">
        <v>56</v>
      </c>
      <c r="EH141" s="5">
        <v>27</v>
      </c>
      <c r="EI141" s="5">
        <v>91</v>
      </c>
      <c r="EJ141" s="5">
        <v>121</v>
      </c>
      <c r="EK141" s="5">
        <v>89</v>
      </c>
      <c r="EL141" s="5">
        <v>23</v>
      </c>
      <c r="EM141" s="5">
        <v>1</v>
      </c>
      <c r="EN141" s="5">
        <v>2</v>
      </c>
      <c r="EO141" s="5">
        <v>36</v>
      </c>
      <c r="EP141" s="5">
        <v>3</v>
      </c>
      <c r="EQ141" s="5">
        <v>25</v>
      </c>
      <c r="ER141" s="5">
        <v>40</v>
      </c>
      <c r="ES141" s="5">
        <v>31</v>
      </c>
      <c r="ET141" s="5">
        <v>133</v>
      </c>
      <c r="EU141" s="5">
        <v>20</v>
      </c>
      <c r="EV141" s="5">
        <v>4</v>
      </c>
      <c r="EW141" s="5">
        <v>35</v>
      </c>
      <c r="EX141" s="5">
        <v>19</v>
      </c>
      <c r="EY141" s="5" t="s">
        <v>220</v>
      </c>
      <c r="EZ141" s="5" t="s">
        <v>220</v>
      </c>
      <c r="FA141" s="5" t="s">
        <v>220</v>
      </c>
      <c r="FB141" s="5" t="s">
        <v>220</v>
      </c>
      <c r="FC141" s="5" t="s">
        <v>220</v>
      </c>
      <c r="FD141" s="5" t="s">
        <v>220</v>
      </c>
      <c r="FE141" s="5" t="s">
        <v>220</v>
      </c>
      <c r="FF141" s="5" t="s">
        <v>220</v>
      </c>
      <c r="FG141" s="5" t="s">
        <v>220</v>
      </c>
      <c r="FH141" s="5">
        <v>0</v>
      </c>
      <c r="FI141" s="5">
        <v>0</v>
      </c>
      <c r="FJ141" s="5">
        <v>0</v>
      </c>
      <c r="FK141" s="5">
        <v>0</v>
      </c>
      <c r="FL141" s="5">
        <v>0</v>
      </c>
      <c r="FM141" s="5">
        <v>0</v>
      </c>
      <c r="FN141" s="5">
        <v>0</v>
      </c>
      <c r="FO141" s="5">
        <v>0</v>
      </c>
      <c r="FP141" s="5">
        <v>0</v>
      </c>
      <c r="FQ141" s="5">
        <v>0</v>
      </c>
      <c r="FR141" s="5">
        <v>0</v>
      </c>
      <c r="FS141" s="5">
        <v>0</v>
      </c>
      <c r="FT141" s="5">
        <v>0</v>
      </c>
      <c r="FU141" s="5" t="s">
        <v>220</v>
      </c>
      <c r="FV141" s="5" t="s">
        <v>220</v>
      </c>
      <c r="FW141" s="5" t="s">
        <v>220</v>
      </c>
      <c r="FX141" s="5" t="s">
        <v>220</v>
      </c>
      <c r="FY141" s="5" t="s">
        <v>220</v>
      </c>
      <c r="FZ141" s="5" t="s">
        <v>220</v>
      </c>
      <c r="GA141" s="5" t="s">
        <v>220</v>
      </c>
      <c r="GB141" s="5" t="s">
        <v>220</v>
      </c>
      <c r="GC141" s="5" t="s">
        <v>220</v>
      </c>
      <c r="GD141" s="5" t="s">
        <v>220</v>
      </c>
      <c r="GE141" s="5" t="s">
        <v>220</v>
      </c>
      <c r="GF141" s="5" t="s">
        <v>220</v>
      </c>
      <c r="GG141" s="5" t="s">
        <v>220</v>
      </c>
      <c r="GH141" s="5" t="s">
        <v>220</v>
      </c>
      <c r="GI141" s="5" t="s">
        <v>220</v>
      </c>
      <c r="GJ141" s="5" t="s">
        <v>220</v>
      </c>
      <c r="GK141" s="5" t="s">
        <v>220</v>
      </c>
      <c r="GL141" s="5" t="s">
        <v>220</v>
      </c>
      <c r="GM141" s="5" t="s">
        <v>220</v>
      </c>
      <c r="GN141" s="5">
        <v>279</v>
      </c>
      <c r="GO141" s="5">
        <v>179</v>
      </c>
      <c r="GP141" s="5">
        <v>340</v>
      </c>
      <c r="GQ141" s="5">
        <v>129</v>
      </c>
      <c r="GR141" s="5">
        <v>109</v>
      </c>
      <c r="GS141" s="5">
        <v>343</v>
      </c>
      <c r="GT141" s="5">
        <v>639</v>
      </c>
      <c r="GU141" s="5">
        <v>114</v>
      </c>
      <c r="GV141" s="5">
        <v>272</v>
      </c>
      <c r="GW141" s="5">
        <v>136</v>
      </c>
      <c r="GX141" s="5">
        <v>60</v>
      </c>
      <c r="GY141" s="5">
        <v>9</v>
      </c>
      <c r="GZ141" s="5">
        <v>40</v>
      </c>
      <c r="HA141" s="5">
        <v>316</v>
      </c>
      <c r="HB141" s="5">
        <v>134</v>
      </c>
      <c r="HC141" s="5">
        <v>108</v>
      </c>
      <c r="HD141" s="5">
        <v>157</v>
      </c>
      <c r="HE141" s="5">
        <v>125</v>
      </c>
      <c r="HF141" s="5">
        <v>256</v>
      </c>
      <c r="HG141" s="5">
        <v>135</v>
      </c>
      <c r="HH141" s="5">
        <v>83</v>
      </c>
      <c r="HI141" s="5">
        <v>168</v>
      </c>
      <c r="HJ141" s="5">
        <v>112</v>
      </c>
      <c r="HK141" s="5" t="s">
        <v>220</v>
      </c>
      <c r="HL141" s="5" t="s">
        <v>220</v>
      </c>
      <c r="HM141" s="5" t="s">
        <v>220</v>
      </c>
      <c r="HN141" s="5" t="s">
        <v>220</v>
      </c>
      <c r="HO141" s="5" t="s">
        <v>220</v>
      </c>
      <c r="HP141" s="5" t="s">
        <v>220</v>
      </c>
      <c r="HQ141" s="5" t="s">
        <v>220</v>
      </c>
      <c r="HR141" s="5" t="s">
        <v>220</v>
      </c>
      <c r="HS141" s="5" t="s">
        <v>220</v>
      </c>
      <c r="HT141" s="5">
        <v>2336</v>
      </c>
      <c r="HU141" s="5">
        <v>2386</v>
      </c>
      <c r="HV141" s="5">
        <v>2547</v>
      </c>
      <c r="HW141" s="5">
        <v>2351</v>
      </c>
      <c r="HX141" s="5">
        <v>2450</v>
      </c>
      <c r="HY141" s="5">
        <v>2233</v>
      </c>
      <c r="HZ141" s="5">
        <v>2215</v>
      </c>
      <c r="IA141" s="5">
        <v>2272</v>
      </c>
      <c r="IB141" s="5">
        <v>2181</v>
      </c>
      <c r="IC141" s="5">
        <v>2125</v>
      </c>
      <c r="ID141" s="5">
        <v>2140</v>
      </c>
      <c r="IE141" s="5">
        <v>2116</v>
      </c>
      <c r="IF141" s="5">
        <v>1903</v>
      </c>
      <c r="IG141" s="5">
        <v>1811</v>
      </c>
      <c r="IH141" s="5">
        <v>1320</v>
      </c>
      <c r="II141" s="5">
        <v>1270</v>
      </c>
      <c r="IJ141" s="5">
        <v>1148</v>
      </c>
      <c r="IK141" s="5">
        <v>1159</v>
      </c>
      <c r="IL141" s="5">
        <v>1027</v>
      </c>
      <c r="IM141" s="5">
        <v>976</v>
      </c>
      <c r="IN141" s="5">
        <v>943</v>
      </c>
      <c r="IO141" s="5">
        <v>908</v>
      </c>
      <c r="IP141" s="5">
        <v>854</v>
      </c>
      <c r="IQ141" s="5" t="s">
        <v>220</v>
      </c>
      <c r="IR141" s="5" t="s">
        <v>220</v>
      </c>
      <c r="IS141" s="5" t="s">
        <v>220</v>
      </c>
      <c r="IT141" s="5" t="s">
        <v>220</v>
      </c>
      <c r="IU141" s="5" t="s">
        <v>220</v>
      </c>
      <c r="IV141" s="5" t="s">
        <v>220</v>
      </c>
      <c r="IW141" s="5" t="s">
        <v>220</v>
      </c>
      <c r="IX141" s="5" t="s">
        <v>220</v>
      </c>
      <c r="IY141" s="5" t="s">
        <v>220</v>
      </c>
      <c r="IZ141" s="5">
        <v>0</v>
      </c>
      <c r="JA141" s="5">
        <v>0</v>
      </c>
      <c r="JB141" s="5">
        <v>0</v>
      </c>
      <c r="JC141" s="5">
        <v>0</v>
      </c>
      <c r="JD141" s="5">
        <v>0</v>
      </c>
      <c r="JE141" s="5">
        <v>0</v>
      </c>
      <c r="JF141" s="5">
        <v>0</v>
      </c>
      <c r="JG141" s="5">
        <v>0</v>
      </c>
      <c r="JH141" s="5">
        <v>0</v>
      </c>
      <c r="JI141" s="5">
        <v>0</v>
      </c>
      <c r="JJ141" s="5">
        <v>0</v>
      </c>
      <c r="JK141" s="5">
        <v>0</v>
      </c>
      <c r="JL141" s="5">
        <v>0</v>
      </c>
      <c r="JM141" s="5">
        <v>0</v>
      </c>
      <c r="JN141" s="5">
        <v>0</v>
      </c>
      <c r="JO141" s="5">
        <v>0</v>
      </c>
      <c r="JP141" s="5">
        <v>0</v>
      </c>
      <c r="JQ141" s="5">
        <v>0</v>
      </c>
      <c r="JR141" s="5">
        <v>0</v>
      </c>
      <c r="JS141" s="5">
        <v>0</v>
      </c>
      <c r="JT141" s="5">
        <v>0</v>
      </c>
      <c r="JU141" s="5">
        <v>0</v>
      </c>
      <c r="JV141" s="5">
        <v>0</v>
      </c>
      <c r="JW141" s="5" t="s">
        <v>220</v>
      </c>
      <c r="JX141" s="5" t="s">
        <v>220</v>
      </c>
      <c r="JY141" s="5" t="s">
        <v>220</v>
      </c>
      <c r="JZ141" s="5" t="s">
        <v>220</v>
      </c>
      <c r="KA141" s="5" t="s">
        <v>220</v>
      </c>
      <c r="KB141" s="5" t="s">
        <v>220</v>
      </c>
      <c r="KC141" s="5" t="s">
        <v>220</v>
      </c>
      <c r="KD141" s="5" t="s">
        <v>220</v>
      </c>
      <c r="KE141" s="5" t="s">
        <v>220</v>
      </c>
      <c r="KF141" s="5">
        <v>0</v>
      </c>
      <c r="KG141" s="5">
        <v>0</v>
      </c>
      <c r="KH141" s="5">
        <v>0</v>
      </c>
      <c r="KI141" s="5">
        <v>0</v>
      </c>
      <c r="KJ141" s="5">
        <v>0</v>
      </c>
      <c r="KK141" s="5">
        <v>0</v>
      </c>
      <c r="KL141" s="5">
        <v>0</v>
      </c>
      <c r="KM141" s="5">
        <v>0</v>
      </c>
      <c r="KN141" s="5">
        <v>0</v>
      </c>
      <c r="KO141" s="5">
        <v>0</v>
      </c>
      <c r="KP141" s="5">
        <v>0</v>
      </c>
      <c r="KQ141" s="5">
        <v>0</v>
      </c>
      <c r="KR141" s="5">
        <v>0</v>
      </c>
      <c r="KS141" s="5">
        <v>0</v>
      </c>
      <c r="KT141" s="5">
        <v>0</v>
      </c>
      <c r="KU141" s="5">
        <v>0</v>
      </c>
      <c r="KV141" s="5">
        <v>0</v>
      </c>
      <c r="KW141" s="5">
        <v>0</v>
      </c>
      <c r="KX141" s="5">
        <v>0</v>
      </c>
      <c r="KY141" s="5">
        <v>0</v>
      </c>
      <c r="KZ141" s="5">
        <v>0</v>
      </c>
      <c r="LA141" s="5">
        <v>0</v>
      </c>
      <c r="LB141" s="5">
        <v>0</v>
      </c>
      <c r="LC141" s="5" t="s">
        <v>220</v>
      </c>
      <c r="LD141" s="5" t="s">
        <v>220</v>
      </c>
      <c r="LE141" s="5" t="s">
        <v>220</v>
      </c>
      <c r="LF141" s="5" t="s">
        <v>220</v>
      </c>
      <c r="LG141" s="5" t="s">
        <v>220</v>
      </c>
      <c r="LH141" s="5" t="s">
        <v>220</v>
      </c>
      <c r="LI141" s="5" t="s">
        <v>220</v>
      </c>
      <c r="LJ141" s="5" t="s">
        <v>220</v>
      </c>
      <c r="LK141" s="5" t="s">
        <v>220</v>
      </c>
      <c r="LL141" s="5">
        <v>0</v>
      </c>
      <c r="LM141" s="5">
        <v>0</v>
      </c>
      <c r="LN141" s="5">
        <v>0</v>
      </c>
      <c r="LO141" s="5">
        <v>0</v>
      </c>
      <c r="LP141" s="5">
        <v>0</v>
      </c>
      <c r="LQ141" s="5">
        <v>0</v>
      </c>
      <c r="LR141" s="5">
        <v>0</v>
      </c>
      <c r="LS141" s="5">
        <v>0</v>
      </c>
      <c r="LT141" s="5">
        <v>0</v>
      </c>
      <c r="LU141" s="5">
        <v>0</v>
      </c>
      <c r="LV141" s="5">
        <v>0</v>
      </c>
      <c r="LW141" s="5">
        <v>0</v>
      </c>
      <c r="LX141" s="5">
        <v>0</v>
      </c>
      <c r="LY141" s="5">
        <v>0</v>
      </c>
      <c r="LZ141" s="5">
        <v>0</v>
      </c>
      <c r="MA141" s="5">
        <v>0</v>
      </c>
      <c r="MB141" s="5">
        <v>0</v>
      </c>
      <c r="MC141" s="5">
        <v>0</v>
      </c>
      <c r="MD141" s="5">
        <v>0</v>
      </c>
      <c r="ME141" s="5">
        <v>0</v>
      </c>
      <c r="MF141" s="5">
        <v>0</v>
      </c>
      <c r="MG141" s="5">
        <v>0</v>
      </c>
      <c r="MH141" s="5">
        <v>0</v>
      </c>
      <c r="MI141" s="5" t="s">
        <v>220</v>
      </c>
      <c r="MJ141" s="5" t="s">
        <v>220</v>
      </c>
      <c r="MK141" s="5" t="s">
        <v>220</v>
      </c>
      <c r="ML141" s="5" t="s">
        <v>220</v>
      </c>
      <c r="MM141" s="5" t="s">
        <v>220</v>
      </c>
      <c r="MN141" s="5" t="s">
        <v>220</v>
      </c>
      <c r="MO141" s="5" t="s">
        <v>220</v>
      </c>
      <c r="MP141" s="5" t="s">
        <v>220</v>
      </c>
      <c r="MQ141" s="5" t="s">
        <v>220</v>
      </c>
      <c r="MR141" s="5">
        <v>0</v>
      </c>
      <c r="MS141" s="5">
        <v>0</v>
      </c>
      <c r="MT141" s="5">
        <v>0</v>
      </c>
      <c r="MU141" s="5">
        <v>0</v>
      </c>
      <c r="MV141" s="5">
        <v>0</v>
      </c>
      <c r="MW141" s="5">
        <v>0</v>
      </c>
      <c r="MX141" s="5">
        <v>0</v>
      </c>
      <c r="MY141" s="5">
        <v>0</v>
      </c>
      <c r="MZ141" s="5">
        <v>0</v>
      </c>
      <c r="NA141" s="5">
        <v>0</v>
      </c>
      <c r="NB141" s="5">
        <v>0</v>
      </c>
      <c r="NC141" s="5">
        <v>0</v>
      </c>
      <c r="ND141" s="5">
        <v>0</v>
      </c>
      <c r="NE141" s="5" t="s">
        <v>220</v>
      </c>
      <c r="NF141" s="5" t="s">
        <v>220</v>
      </c>
      <c r="NG141" s="5" t="s">
        <v>220</v>
      </c>
      <c r="NH141" s="5" t="s">
        <v>220</v>
      </c>
      <c r="NI141" s="5" t="s">
        <v>220</v>
      </c>
      <c r="NJ141" s="5" t="s">
        <v>220</v>
      </c>
      <c r="NK141" s="5" t="s">
        <v>220</v>
      </c>
      <c r="NL141" s="5" t="s">
        <v>220</v>
      </c>
      <c r="NM141" s="5" t="s">
        <v>220</v>
      </c>
      <c r="NN141" s="5" t="s">
        <v>220</v>
      </c>
      <c r="NO141" s="5" t="s">
        <v>220</v>
      </c>
      <c r="NP141" s="5" t="s">
        <v>220</v>
      </c>
      <c r="NQ141" s="5" t="s">
        <v>220</v>
      </c>
      <c r="NR141" s="5" t="s">
        <v>220</v>
      </c>
      <c r="NS141" s="5" t="s">
        <v>220</v>
      </c>
      <c r="NT141" s="5" t="s">
        <v>220</v>
      </c>
      <c r="NU141" s="5" t="s">
        <v>220</v>
      </c>
      <c r="NV141" s="5" t="s">
        <v>220</v>
      </c>
      <c r="NW141" s="5" t="s">
        <v>220</v>
      </c>
      <c r="NX141" s="5">
        <v>0</v>
      </c>
      <c r="NY141" s="5">
        <v>0</v>
      </c>
      <c r="NZ141" s="5">
        <v>0</v>
      </c>
      <c r="OA141" s="5">
        <v>0</v>
      </c>
      <c r="OB141" s="5">
        <v>0</v>
      </c>
      <c r="OC141" s="5">
        <v>0</v>
      </c>
      <c r="OD141" s="5">
        <v>0</v>
      </c>
      <c r="OE141" s="5">
        <v>0</v>
      </c>
      <c r="OF141" s="5">
        <v>0</v>
      </c>
      <c r="OG141" s="5">
        <v>0</v>
      </c>
      <c r="OH141" s="5">
        <v>0</v>
      </c>
      <c r="OI141" s="5">
        <v>0</v>
      </c>
      <c r="OJ141" s="5">
        <v>0</v>
      </c>
      <c r="OK141" s="5" t="s">
        <v>220</v>
      </c>
      <c r="OL141" s="5" t="s">
        <v>220</v>
      </c>
      <c r="OM141" s="5" t="s">
        <v>220</v>
      </c>
      <c r="ON141" s="5" t="s">
        <v>220</v>
      </c>
      <c r="OO141" s="5" t="s">
        <v>220</v>
      </c>
      <c r="OP141" s="5" t="s">
        <v>220</v>
      </c>
      <c r="OQ141" s="5" t="s">
        <v>220</v>
      </c>
      <c r="OR141" s="5" t="s">
        <v>220</v>
      </c>
      <c r="OS141" s="5" t="s">
        <v>220</v>
      </c>
      <c r="OT141" s="5" t="s">
        <v>220</v>
      </c>
      <c r="OU141" s="5" t="s">
        <v>220</v>
      </c>
      <c r="OV141" s="5" t="s">
        <v>220</v>
      </c>
      <c r="OW141" s="5" t="s">
        <v>220</v>
      </c>
      <c r="OX141" s="5" t="s">
        <v>220</v>
      </c>
      <c r="OY141" s="5" t="s">
        <v>220</v>
      </c>
      <c r="OZ141" s="5" t="s">
        <v>220</v>
      </c>
      <c r="PA141" s="5" t="s">
        <v>220</v>
      </c>
      <c r="PB141" s="5" t="s">
        <v>220</v>
      </c>
      <c r="PC141" s="5" t="s">
        <v>220</v>
      </c>
      <c r="PD141" s="5">
        <v>173</v>
      </c>
      <c r="PE141" s="5">
        <v>94</v>
      </c>
      <c r="PF141" s="5">
        <v>80</v>
      </c>
      <c r="PG141" s="5">
        <v>82</v>
      </c>
      <c r="PH141" s="5">
        <v>75</v>
      </c>
      <c r="PI141" s="5">
        <v>75</v>
      </c>
      <c r="PJ141" s="5">
        <v>135</v>
      </c>
      <c r="PK141" s="5">
        <v>124</v>
      </c>
      <c r="PL141" s="5">
        <v>146</v>
      </c>
      <c r="PM141" s="5">
        <v>2</v>
      </c>
      <c r="PN141" s="5">
        <v>0</v>
      </c>
      <c r="PO141" s="5">
        <v>21</v>
      </c>
      <c r="PP141" s="5">
        <v>7</v>
      </c>
      <c r="PQ141" s="5">
        <v>8</v>
      </c>
      <c r="PR141" s="5">
        <v>7</v>
      </c>
      <c r="PS141" s="5">
        <v>7</v>
      </c>
      <c r="PT141" s="5">
        <v>9</v>
      </c>
      <c r="PU141" s="5">
        <v>6</v>
      </c>
      <c r="PV141" s="5">
        <v>12</v>
      </c>
      <c r="PW141" s="5">
        <v>11</v>
      </c>
      <c r="PX141" s="5">
        <v>8</v>
      </c>
      <c r="PY141" s="5">
        <v>11</v>
      </c>
      <c r="PZ141" s="5">
        <v>23</v>
      </c>
      <c r="QA141" s="5" t="s">
        <v>220</v>
      </c>
      <c r="QB141" s="5" t="s">
        <v>220</v>
      </c>
      <c r="QC141" s="5" t="s">
        <v>220</v>
      </c>
      <c r="QD141" s="5" t="s">
        <v>220</v>
      </c>
      <c r="QE141" s="5" t="s">
        <v>220</v>
      </c>
      <c r="QF141" s="5" t="s">
        <v>220</v>
      </c>
      <c r="QG141" s="5" t="s">
        <v>220</v>
      </c>
      <c r="QH141" s="5" t="s">
        <v>220</v>
      </c>
      <c r="QI141" s="5" t="s">
        <v>220</v>
      </c>
      <c r="QJ141" s="5">
        <v>226</v>
      </c>
      <c r="QK141" s="5">
        <v>322</v>
      </c>
      <c r="QL141" s="5">
        <v>171</v>
      </c>
      <c r="QM141" s="5">
        <v>215</v>
      </c>
      <c r="QN141" s="5">
        <v>269</v>
      </c>
      <c r="QO141" s="5">
        <v>235</v>
      </c>
      <c r="QP141" s="5">
        <v>278</v>
      </c>
      <c r="QQ141" s="5">
        <v>284</v>
      </c>
      <c r="QR141" s="5">
        <v>199</v>
      </c>
      <c r="QS141" s="5">
        <v>295</v>
      </c>
      <c r="QT141" s="5">
        <v>396</v>
      </c>
      <c r="QU141" s="5">
        <v>261</v>
      </c>
      <c r="QV141" s="5">
        <v>310</v>
      </c>
      <c r="QW141" s="5">
        <v>260</v>
      </c>
      <c r="QX141" s="5">
        <v>225</v>
      </c>
      <c r="QY141" s="5">
        <v>232</v>
      </c>
      <c r="QZ141" s="5">
        <v>207</v>
      </c>
      <c r="RA141" s="5">
        <v>269</v>
      </c>
      <c r="RB141" s="5">
        <v>216</v>
      </c>
      <c r="RC141" s="5">
        <v>213</v>
      </c>
      <c r="RD141" s="5">
        <v>176</v>
      </c>
      <c r="RE141" s="5">
        <v>143</v>
      </c>
      <c r="RF141" s="5">
        <v>111</v>
      </c>
      <c r="RG141" s="5" t="s">
        <v>220</v>
      </c>
      <c r="RH141" s="5" t="s">
        <v>220</v>
      </c>
      <c r="RI141" s="5" t="s">
        <v>220</v>
      </c>
      <c r="RJ141" s="5" t="s">
        <v>220</v>
      </c>
      <c r="RK141" s="5" t="s">
        <v>220</v>
      </c>
      <c r="RL141" s="5" t="s">
        <v>220</v>
      </c>
      <c r="RM141" s="5" t="s">
        <v>220</v>
      </c>
      <c r="RN141" s="5" t="s">
        <v>220</v>
      </c>
      <c r="RO141" s="5" t="s">
        <v>220</v>
      </c>
      <c r="RP141" s="5">
        <v>39</v>
      </c>
      <c r="RQ141" s="5">
        <v>52</v>
      </c>
      <c r="RR141" s="5">
        <v>37</v>
      </c>
      <c r="RS141" s="5">
        <v>39</v>
      </c>
      <c r="RT141" s="5">
        <v>31</v>
      </c>
      <c r="RU141" s="5">
        <v>37</v>
      </c>
      <c r="RV141" s="5">
        <v>88</v>
      </c>
      <c r="RW141" s="5">
        <v>95</v>
      </c>
      <c r="RX141" s="5">
        <v>81</v>
      </c>
      <c r="RY141" s="5">
        <v>141</v>
      </c>
      <c r="RZ141" s="5">
        <v>118</v>
      </c>
      <c r="SA141" s="5">
        <v>91</v>
      </c>
      <c r="SB141" s="5">
        <v>153</v>
      </c>
      <c r="SC141" s="5">
        <v>119</v>
      </c>
      <c r="SD141" s="5">
        <v>128</v>
      </c>
      <c r="SE141" s="5">
        <v>126</v>
      </c>
      <c r="SF141" s="5">
        <v>125</v>
      </c>
      <c r="SG141" s="5">
        <v>111</v>
      </c>
      <c r="SH141" s="5">
        <v>132</v>
      </c>
      <c r="SI141" s="5">
        <v>121</v>
      </c>
      <c r="SJ141" s="5">
        <v>99</v>
      </c>
      <c r="SK141" s="5">
        <v>78</v>
      </c>
      <c r="SL141" s="5">
        <v>70</v>
      </c>
      <c r="SM141" s="5" t="s">
        <v>220</v>
      </c>
      <c r="SN141" s="5" t="s">
        <v>220</v>
      </c>
      <c r="SO141" s="5" t="s">
        <v>220</v>
      </c>
      <c r="SP141" s="5" t="s">
        <v>220</v>
      </c>
      <c r="SQ141" s="5" t="s">
        <v>220</v>
      </c>
      <c r="SR141" s="5" t="s">
        <v>220</v>
      </c>
      <c r="SS141" s="5" t="s">
        <v>220</v>
      </c>
      <c r="ST141" s="5" t="s">
        <v>220</v>
      </c>
      <c r="SU141" s="5" t="s">
        <v>220</v>
      </c>
      <c r="SV141" s="5">
        <v>2</v>
      </c>
      <c r="SW141" s="5">
        <v>27</v>
      </c>
      <c r="SX141" s="5">
        <v>35</v>
      </c>
      <c r="SY141" s="5">
        <v>37</v>
      </c>
      <c r="SZ141" s="5">
        <v>40</v>
      </c>
      <c r="TA141" s="5">
        <v>42</v>
      </c>
      <c r="TB141" s="5">
        <v>33</v>
      </c>
      <c r="TC141" s="5">
        <v>41</v>
      </c>
      <c r="TD141" s="5">
        <v>35</v>
      </c>
      <c r="TE141" s="5">
        <v>32</v>
      </c>
      <c r="TF141" s="5">
        <v>26</v>
      </c>
      <c r="TG141" s="5">
        <v>0</v>
      </c>
      <c r="TH141" s="5">
        <v>0</v>
      </c>
      <c r="TI141" s="5">
        <v>0</v>
      </c>
      <c r="TJ141" s="5">
        <v>0</v>
      </c>
      <c r="TK141" s="5">
        <v>0</v>
      </c>
      <c r="TL141" s="5">
        <v>0</v>
      </c>
      <c r="TM141" s="5">
        <v>0</v>
      </c>
      <c r="TN141" s="5">
        <v>0</v>
      </c>
      <c r="TO141" s="5">
        <v>0</v>
      </c>
      <c r="TP141" s="5">
        <v>0</v>
      </c>
      <c r="TQ141" s="5">
        <v>0</v>
      </c>
      <c r="TR141" s="5">
        <v>0</v>
      </c>
      <c r="TS141" s="5" t="s">
        <v>220</v>
      </c>
      <c r="TT141" s="5" t="s">
        <v>220</v>
      </c>
      <c r="TU141" s="5" t="s">
        <v>220</v>
      </c>
      <c r="TV141" s="5" t="s">
        <v>220</v>
      </c>
      <c r="TW141" s="5" t="s">
        <v>220</v>
      </c>
      <c r="TX141" s="5" t="s">
        <v>220</v>
      </c>
      <c r="TY141" s="5" t="s">
        <v>220</v>
      </c>
      <c r="TZ141" s="5" t="s">
        <v>220</v>
      </c>
      <c r="UA141" s="5" t="s">
        <v>220</v>
      </c>
      <c r="UB141" s="5">
        <v>0</v>
      </c>
      <c r="UC141" s="5">
        <v>0</v>
      </c>
      <c r="UD141" s="5">
        <v>0</v>
      </c>
      <c r="UE141" s="5">
        <v>0</v>
      </c>
      <c r="UF141" s="5">
        <v>0</v>
      </c>
      <c r="UG141" s="5">
        <v>0</v>
      </c>
      <c r="UH141" s="5">
        <v>0</v>
      </c>
      <c r="UI141" s="5">
        <v>0</v>
      </c>
      <c r="UJ141" s="5">
        <v>0</v>
      </c>
      <c r="UK141" s="5">
        <v>0</v>
      </c>
      <c r="UL141" s="5">
        <v>0</v>
      </c>
      <c r="UM141" s="5">
        <v>0</v>
      </c>
      <c r="UN141" s="5">
        <v>0</v>
      </c>
      <c r="UO141" s="5">
        <v>0</v>
      </c>
      <c r="UP141" s="5">
        <v>0</v>
      </c>
      <c r="UQ141" s="5">
        <v>0</v>
      </c>
      <c r="UR141" s="5">
        <v>0</v>
      </c>
      <c r="US141" s="5">
        <v>0</v>
      </c>
      <c r="UT141" s="5">
        <v>0</v>
      </c>
      <c r="UU141" s="5">
        <v>0</v>
      </c>
      <c r="UV141" s="5">
        <v>0</v>
      </c>
      <c r="UW141" s="5">
        <v>0</v>
      </c>
      <c r="UX141" s="5">
        <v>0</v>
      </c>
      <c r="UY141" s="5" t="s">
        <v>220</v>
      </c>
      <c r="UZ141" s="5" t="s">
        <v>220</v>
      </c>
      <c r="VA141" s="5" t="s">
        <v>220</v>
      </c>
      <c r="VB141" s="5" t="s">
        <v>220</v>
      </c>
      <c r="VC141" s="5" t="s">
        <v>220</v>
      </c>
      <c r="VD141" s="5" t="s">
        <v>220</v>
      </c>
      <c r="VE141" s="5" t="s">
        <v>220</v>
      </c>
      <c r="VF141" s="5" t="s">
        <v>220</v>
      </c>
      <c r="VG141" s="5" t="s">
        <v>220</v>
      </c>
      <c r="VH141" s="5">
        <v>675</v>
      </c>
      <c r="VI141" s="5">
        <v>625</v>
      </c>
      <c r="VJ141" s="5">
        <v>584</v>
      </c>
      <c r="VK141" s="5">
        <v>553</v>
      </c>
      <c r="VL141" s="5">
        <v>499</v>
      </c>
      <c r="VM141" s="5">
        <v>452</v>
      </c>
      <c r="VN141" s="5">
        <v>458</v>
      </c>
      <c r="VO141" s="5">
        <v>391</v>
      </c>
      <c r="VP141" s="5">
        <v>358</v>
      </c>
      <c r="VQ141" s="5">
        <v>352</v>
      </c>
      <c r="VR141" s="5">
        <v>350</v>
      </c>
      <c r="VS141" s="5">
        <v>212</v>
      </c>
      <c r="VT141" s="5">
        <v>182</v>
      </c>
      <c r="VU141" s="5">
        <v>239</v>
      </c>
      <c r="VV141" s="5">
        <v>155</v>
      </c>
      <c r="VW141" s="5">
        <v>156</v>
      </c>
      <c r="VX141" s="5">
        <v>177</v>
      </c>
      <c r="VY141" s="5">
        <v>115</v>
      </c>
      <c r="VZ141" s="5">
        <v>140</v>
      </c>
      <c r="WA141" s="5">
        <v>117</v>
      </c>
      <c r="WB141" s="5">
        <v>129</v>
      </c>
      <c r="WC141" s="5">
        <v>125</v>
      </c>
      <c r="WD141" s="5">
        <v>110</v>
      </c>
      <c r="WE141" s="5" t="s">
        <v>220</v>
      </c>
      <c r="WF141" s="5" t="s">
        <v>220</v>
      </c>
      <c r="WG141" s="5" t="s">
        <v>220</v>
      </c>
      <c r="WH141" s="5" t="s">
        <v>220</v>
      </c>
      <c r="WI141" s="5" t="s">
        <v>220</v>
      </c>
      <c r="WJ141" s="5" t="s">
        <v>220</v>
      </c>
      <c r="WK141" s="5" t="s">
        <v>220</v>
      </c>
      <c r="WL141" s="5" t="s">
        <v>220</v>
      </c>
      <c r="WM141" s="5" t="s">
        <v>220</v>
      </c>
      <c r="WN141" s="5">
        <v>21</v>
      </c>
      <c r="WO141" s="5">
        <v>0</v>
      </c>
      <c r="WP141" s="5">
        <v>1</v>
      </c>
      <c r="WQ141" s="5">
        <v>1</v>
      </c>
      <c r="WR141" s="5">
        <v>4</v>
      </c>
      <c r="WS141" s="5">
        <v>1</v>
      </c>
      <c r="WT141" s="5">
        <v>1</v>
      </c>
      <c r="WU141" s="5">
        <v>2</v>
      </c>
      <c r="WV141" s="5">
        <v>5</v>
      </c>
      <c r="WW141" s="5">
        <v>4</v>
      </c>
      <c r="WX141" s="5">
        <v>2</v>
      </c>
      <c r="WY141" s="5">
        <v>86</v>
      </c>
      <c r="WZ141" s="5">
        <v>5</v>
      </c>
      <c r="XA141" s="5">
        <v>8</v>
      </c>
      <c r="XB141" s="5">
        <v>7</v>
      </c>
      <c r="XC141" s="5">
        <v>15</v>
      </c>
      <c r="XD141" s="5">
        <v>12</v>
      </c>
      <c r="XE141" s="5">
        <v>3</v>
      </c>
      <c r="XF141" s="5">
        <v>7</v>
      </c>
      <c r="XG141" s="5">
        <v>10</v>
      </c>
      <c r="XH141" s="5">
        <v>6</v>
      </c>
      <c r="XI141" s="5">
        <v>1</v>
      </c>
      <c r="XJ141" s="5">
        <v>2</v>
      </c>
      <c r="XK141" s="5" t="s">
        <v>220</v>
      </c>
      <c r="XL141" s="5" t="s">
        <v>220</v>
      </c>
      <c r="XM141" s="5" t="s">
        <v>220</v>
      </c>
      <c r="XN141" s="5" t="s">
        <v>220</v>
      </c>
      <c r="XO141" s="5" t="s">
        <v>220</v>
      </c>
      <c r="XP141" s="5" t="s">
        <v>220</v>
      </c>
      <c r="XQ141" s="5" t="s">
        <v>220</v>
      </c>
      <c r="XR141" s="5" t="s">
        <v>220</v>
      </c>
      <c r="XS141" s="2">
        <v>15086</v>
      </c>
      <c r="XT141" s="3" t="s">
        <v>222</v>
      </c>
      <c r="XU141" s="3" t="s">
        <v>221</v>
      </c>
      <c r="XV141" s="3" t="s">
        <v>221</v>
      </c>
      <c r="XW141" s="3" t="s">
        <v>221</v>
      </c>
      <c r="XX141" s="3" t="s">
        <v>221</v>
      </c>
      <c r="XY141" s="3" t="s">
        <v>222</v>
      </c>
      <c r="XZ141" s="3" t="s">
        <v>244</v>
      </c>
    </row>
    <row r="142" spans="1:650" x14ac:dyDescent="0.3">
      <c r="A142" s="1" t="s">
        <v>140</v>
      </c>
      <c r="B142" s="2">
        <v>4057019</v>
      </c>
      <c r="C142" s="5">
        <v>44077</v>
      </c>
      <c r="D142" s="5">
        <v>155238</v>
      </c>
      <c r="E142" s="5">
        <v>44651</v>
      </c>
      <c r="F142" s="5">
        <v>32937</v>
      </c>
      <c r="G142" s="5">
        <v>81559</v>
      </c>
      <c r="H142" s="5">
        <v>95647</v>
      </c>
      <c r="I142" s="5">
        <v>31992</v>
      </c>
      <c r="J142" s="5">
        <v>48814</v>
      </c>
      <c r="K142" s="5">
        <v>45634</v>
      </c>
      <c r="L142" s="5">
        <v>77511</v>
      </c>
      <c r="M142" s="5">
        <v>11297</v>
      </c>
      <c r="N142" s="5">
        <v>17944</v>
      </c>
      <c r="O142" s="5">
        <v>18018</v>
      </c>
      <c r="P142" s="5">
        <v>4860</v>
      </c>
      <c r="Q142" s="5">
        <v>60488</v>
      </c>
      <c r="R142" s="5">
        <v>4571</v>
      </c>
      <c r="S142" s="5">
        <v>5672</v>
      </c>
      <c r="T142" s="5">
        <v>51195</v>
      </c>
      <c r="U142" s="5">
        <v>5964</v>
      </c>
      <c r="V142" s="5">
        <v>2776</v>
      </c>
      <c r="W142" s="5">
        <v>11667</v>
      </c>
      <c r="X142" s="5">
        <v>63</v>
      </c>
      <c r="Y142" s="5">
        <v>22370</v>
      </c>
      <c r="Z142" s="5">
        <v>537</v>
      </c>
      <c r="AA142" s="5">
        <v>3046</v>
      </c>
      <c r="AB142" s="5">
        <v>3091</v>
      </c>
      <c r="AC142" s="5">
        <v>254</v>
      </c>
      <c r="AD142" s="5">
        <v>5290</v>
      </c>
      <c r="AE142" s="5">
        <v>5918</v>
      </c>
      <c r="AF142" s="5">
        <v>2163</v>
      </c>
      <c r="AG142" s="5">
        <v>3510</v>
      </c>
      <c r="AH142" s="5">
        <v>4760</v>
      </c>
      <c r="AI142" s="5">
        <v>273840</v>
      </c>
      <c r="AJ142" s="5">
        <v>56214</v>
      </c>
      <c r="AK142" s="5">
        <v>77128</v>
      </c>
      <c r="AL142" s="5">
        <v>715305</v>
      </c>
      <c r="AM142" s="5">
        <v>166551</v>
      </c>
      <c r="AN142" s="5">
        <v>782404</v>
      </c>
      <c r="AO142" s="5">
        <v>73289</v>
      </c>
      <c r="AP142" s="5">
        <v>65309</v>
      </c>
      <c r="AQ142" s="5">
        <v>114488</v>
      </c>
      <c r="AR142" s="5">
        <v>474639</v>
      </c>
      <c r="AS142" s="5">
        <v>345321</v>
      </c>
      <c r="AT142" s="5">
        <v>17497</v>
      </c>
      <c r="AU142" s="5">
        <v>545132</v>
      </c>
      <c r="AV142" s="5">
        <v>24930</v>
      </c>
      <c r="AW142" s="5">
        <v>25921</v>
      </c>
      <c r="AX142" s="5">
        <v>32012</v>
      </c>
      <c r="AY142" s="5">
        <v>31207</v>
      </c>
      <c r="AZ142" s="5">
        <v>14130</v>
      </c>
      <c r="BA142" s="5">
        <v>40444</v>
      </c>
      <c r="BB142" s="5">
        <v>20939</v>
      </c>
      <c r="BC142" s="5">
        <v>45998</v>
      </c>
      <c r="BD142" s="5">
        <v>13276</v>
      </c>
      <c r="BE142" s="5">
        <v>12183</v>
      </c>
      <c r="BF142" s="5">
        <v>20645</v>
      </c>
      <c r="BG142" s="5">
        <v>170715</v>
      </c>
      <c r="BH142" s="5">
        <v>13554</v>
      </c>
      <c r="BI142" s="5">
        <v>12244</v>
      </c>
      <c r="BJ142" s="5">
        <v>67321</v>
      </c>
      <c r="BK142" s="5">
        <v>19448</v>
      </c>
      <c r="BL142" s="5">
        <v>27055</v>
      </c>
      <c r="BM142" s="5">
        <v>39592</v>
      </c>
      <c r="BN142" s="5">
        <v>26924</v>
      </c>
      <c r="BO142" s="5">
        <v>31539</v>
      </c>
      <c r="BP142" s="5">
        <v>33250</v>
      </c>
      <c r="BQ142" s="5">
        <v>27179</v>
      </c>
      <c r="BR142" s="5">
        <v>61689</v>
      </c>
      <c r="BS142" s="5">
        <v>10788</v>
      </c>
      <c r="BT142" s="5">
        <v>24571</v>
      </c>
      <c r="BU142" s="5">
        <v>6145</v>
      </c>
      <c r="BV142" s="5">
        <v>19626</v>
      </c>
      <c r="BW142" s="5">
        <v>20934</v>
      </c>
      <c r="BX142" s="5">
        <v>10937</v>
      </c>
      <c r="BY142" s="5">
        <v>20716</v>
      </c>
      <c r="BZ142" s="5">
        <v>27052</v>
      </c>
      <c r="CA142" s="5">
        <v>49995</v>
      </c>
      <c r="CB142" s="5">
        <v>6748</v>
      </c>
      <c r="CC142" s="5">
        <v>2458</v>
      </c>
      <c r="CD142" s="5">
        <v>9838</v>
      </c>
      <c r="CE142" s="5">
        <v>4284</v>
      </c>
      <c r="CF142" s="5">
        <v>4243</v>
      </c>
      <c r="CG142" s="5">
        <v>23154</v>
      </c>
      <c r="CH142" s="5">
        <v>8141</v>
      </c>
      <c r="CI142" s="5">
        <v>15781</v>
      </c>
      <c r="CJ142" s="5">
        <v>10067</v>
      </c>
      <c r="CK142" s="5">
        <v>8498</v>
      </c>
      <c r="CL142" s="5">
        <v>21074</v>
      </c>
      <c r="CM142" s="5">
        <v>31284</v>
      </c>
      <c r="CN142" s="5">
        <v>6162</v>
      </c>
      <c r="CO142" s="5">
        <v>3986</v>
      </c>
      <c r="CP142" s="5">
        <v>15962</v>
      </c>
      <c r="CQ142" s="5">
        <v>6852</v>
      </c>
      <c r="CR142" s="5">
        <v>6155</v>
      </c>
      <c r="CS142" s="5">
        <v>6889</v>
      </c>
      <c r="CT142" s="5">
        <v>5767</v>
      </c>
      <c r="CU142" s="5">
        <v>322797</v>
      </c>
      <c r="CV142" s="5">
        <v>313273</v>
      </c>
      <c r="CW142" s="5">
        <v>218102</v>
      </c>
      <c r="CX142" s="5">
        <v>164649</v>
      </c>
      <c r="CY142" s="5">
        <v>154813</v>
      </c>
      <c r="CZ142" s="5">
        <v>144332</v>
      </c>
      <c r="DA142" s="5">
        <v>139424</v>
      </c>
      <c r="DB142" s="5">
        <v>118369</v>
      </c>
      <c r="DC142" s="5">
        <v>127856</v>
      </c>
      <c r="DD142" s="5">
        <v>142495</v>
      </c>
      <c r="DE142" s="5">
        <v>177181</v>
      </c>
      <c r="DF142" s="5">
        <v>126210</v>
      </c>
      <c r="DG142" s="5">
        <v>127689</v>
      </c>
      <c r="DH142" s="5">
        <v>107359</v>
      </c>
      <c r="DI142" s="5">
        <v>101905</v>
      </c>
      <c r="DJ142" s="5">
        <v>111049</v>
      </c>
      <c r="DK142" s="5">
        <v>102483</v>
      </c>
      <c r="DL142" s="5">
        <v>91750</v>
      </c>
      <c r="DM142" s="5">
        <v>96611</v>
      </c>
      <c r="DN142" s="5">
        <v>83676</v>
      </c>
      <c r="DO142" s="5">
        <v>79507</v>
      </c>
      <c r="DP142" s="5">
        <v>84130</v>
      </c>
      <c r="DQ142" s="5">
        <v>103397</v>
      </c>
      <c r="DR142" s="5">
        <v>112964</v>
      </c>
      <c r="DS142" s="5">
        <v>92881</v>
      </c>
      <c r="DT142" s="5">
        <v>76615</v>
      </c>
      <c r="DU142" s="5">
        <v>61368</v>
      </c>
      <c r="DV142" s="5">
        <v>56438</v>
      </c>
      <c r="DW142" s="5">
        <v>56571</v>
      </c>
      <c r="DX142" s="5">
        <v>57364</v>
      </c>
      <c r="DY142" s="5">
        <v>51338</v>
      </c>
      <c r="DZ142" s="5">
        <v>28450</v>
      </c>
      <c r="EA142" s="5">
        <v>74526</v>
      </c>
      <c r="EB142" s="5">
        <v>81180</v>
      </c>
      <c r="EC142" s="5">
        <v>68418</v>
      </c>
      <c r="ED142" s="5">
        <v>58400</v>
      </c>
      <c r="EE142" s="5">
        <v>60275</v>
      </c>
      <c r="EF142" s="5">
        <v>58729</v>
      </c>
      <c r="EG142" s="5">
        <v>72873</v>
      </c>
      <c r="EH142" s="5">
        <v>27534</v>
      </c>
      <c r="EI142" s="5">
        <v>33892</v>
      </c>
      <c r="EJ142" s="5">
        <v>25815</v>
      </c>
      <c r="EK142" s="5">
        <v>29815</v>
      </c>
      <c r="EL142" s="5">
        <v>27800</v>
      </c>
      <c r="EM142" s="5">
        <v>21648</v>
      </c>
      <c r="EN142" s="5">
        <v>14821</v>
      </c>
      <c r="EO142" s="5">
        <v>9763</v>
      </c>
      <c r="EP142" s="5">
        <v>17974</v>
      </c>
      <c r="EQ142" s="5">
        <v>18468</v>
      </c>
      <c r="ER142" s="5">
        <v>19377</v>
      </c>
      <c r="ES142" s="5">
        <v>19834</v>
      </c>
      <c r="ET142" s="5">
        <v>19359</v>
      </c>
      <c r="EU142" s="5">
        <v>16264</v>
      </c>
      <c r="EV142" s="5">
        <v>20541</v>
      </c>
      <c r="EW142" s="5">
        <v>22352</v>
      </c>
      <c r="EX142" s="5">
        <v>17164</v>
      </c>
      <c r="EY142" s="5">
        <v>25506</v>
      </c>
      <c r="EZ142" s="5">
        <v>14612</v>
      </c>
      <c r="FA142" s="5">
        <v>15167</v>
      </c>
      <c r="FB142" s="5">
        <v>14860</v>
      </c>
      <c r="FC142" s="5">
        <v>8468</v>
      </c>
      <c r="FD142" s="5">
        <v>11694</v>
      </c>
      <c r="FE142" s="5">
        <v>10773</v>
      </c>
      <c r="FF142" s="5">
        <v>30112</v>
      </c>
      <c r="FG142" s="5">
        <v>0</v>
      </c>
      <c r="FH142" s="5">
        <v>0</v>
      </c>
      <c r="FI142" s="5">
        <v>0</v>
      </c>
      <c r="FJ142" s="5">
        <v>0</v>
      </c>
      <c r="FK142" s="5">
        <v>0</v>
      </c>
      <c r="FL142" s="5">
        <v>0</v>
      </c>
      <c r="FM142" s="5">
        <v>0</v>
      </c>
      <c r="FN142" s="5">
        <v>0</v>
      </c>
      <c r="FO142" s="5">
        <v>0</v>
      </c>
      <c r="FP142" s="5">
        <v>0</v>
      </c>
      <c r="FQ142" s="5">
        <v>0</v>
      </c>
      <c r="FR142" s="5">
        <v>0</v>
      </c>
      <c r="FS142" s="5">
        <v>0</v>
      </c>
      <c r="FT142" s="5">
        <v>0</v>
      </c>
      <c r="FU142" s="5" t="s">
        <v>220</v>
      </c>
      <c r="FV142" s="5" t="s">
        <v>220</v>
      </c>
      <c r="FW142" s="5" t="s">
        <v>220</v>
      </c>
      <c r="FX142" s="5" t="s">
        <v>220</v>
      </c>
      <c r="FY142" s="5" t="s">
        <v>220</v>
      </c>
      <c r="FZ142" s="5" t="s">
        <v>220</v>
      </c>
      <c r="GA142" s="5" t="s">
        <v>220</v>
      </c>
      <c r="GB142" s="5" t="s">
        <v>220</v>
      </c>
      <c r="GC142" s="5" t="s">
        <v>220</v>
      </c>
      <c r="GD142" s="5" t="s">
        <v>220</v>
      </c>
      <c r="GE142" s="5" t="s">
        <v>220</v>
      </c>
      <c r="GF142" s="5" t="s">
        <v>220</v>
      </c>
      <c r="GG142" s="5" t="s">
        <v>220</v>
      </c>
      <c r="GH142" s="5" t="s">
        <v>220</v>
      </c>
      <c r="GI142" s="5" t="s">
        <v>220</v>
      </c>
      <c r="GJ142" s="5" t="s">
        <v>220</v>
      </c>
      <c r="GK142" s="5" t="s">
        <v>220</v>
      </c>
      <c r="GL142" s="5" t="s">
        <v>220</v>
      </c>
      <c r="GM142" s="5">
        <v>746779</v>
      </c>
      <c r="GN142" s="5">
        <v>639154</v>
      </c>
      <c r="GO142" s="5">
        <v>435478</v>
      </c>
      <c r="GP142" s="5">
        <v>1032981</v>
      </c>
      <c r="GQ142" s="5">
        <v>473985</v>
      </c>
      <c r="GR142" s="5">
        <v>1105683</v>
      </c>
      <c r="GS142" s="5">
        <v>323724</v>
      </c>
      <c r="GT142" s="5">
        <v>279652</v>
      </c>
      <c r="GU142" s="5">
        <v>342805</v>
      </c>
      <c r="GV142" s="5">
        <v>731397</v>
      </c>
      <c r="GW142" s="5">
        <v>584329</v>
      </c>
      <c r="GX142" s="5">
        <v>216503</v>
      </c>
      <c r="GY142" s="5">
        <v>762482</v>
      </c>
      <c r="GZ142" s="5">
        <v>158718</v>
      </c>
      <c r="HA142" s="5">
        <v>200535</v>
      </c>
      <c r="HB142" s="5">
        <v>175443</v>
      </c>
      <c r="HC142" s="5">
        <v>162115</v>
      </c>
      <c r="HD142" s="5">
        <v>180696</v>
      </c>
      <c r="HE142" s="5">
        <v>186007</v>
      </c>
      <c r="HF142" s="5">
        <v>134891</v>
      </c>
      <c r="HG142" s="5">
        <v>169217</v>
      </c>
      <c r="HH142" s="5">
        <v>128076</v>
      </c>
      <c r="HI142" s="5">
        <v>168799</v>
      </c>
      <c r="HJ142" s="5">
        <v>172383</v>
      </c>
      <c r="HK142" s="5">
        <v>323433</v>
      </c>
      <c r="HL142" s="5">
        <v>114034</v>
      </c>
      <c r="HM142" s="5">
        <v>93018</v>
      </c>
      <c r="HN142" s="5">
        <v>159872</v>
      </c>
      <c r="HO142" s="5">
        <v>97257</v>
      </c>
      <c r="HP142" s="5">
        <v>104430</v>
      </c>
      <c r="HQ142" s="5">
        <v>112103</v>
      </c>
      <c r="HR142" s="5">
        <v>96013</v>
      </c>
      <c r="HS142" s="5">
        <v>662680</v>
      </c>
      <c r="HT142" s="5">
        <v>591895</v>
      </c>
      <c r="HU142" s="5">
        <v>601060</v>
      </c>
      <c r="HV142" s="5">
        <v>633940</v>
      </c>
      <c r="HW142" s="5">
        <v>667160</v>
      </c>
      <c r="HX142" s="5">
        <v>727045</v>
      </c>
      <c r="HY142" s="5">
        <v>774770</v>
      </c>
      <c r="HZ142" s="5">
        <v>730699</v>
      </c>
      <c r="IA142" s="5">
        <v>768796</v>
      </c>
      <c r="IB142" s="5">
        <v>960887</v>
      </c>
      <c r="IC142" s="5">
        <v>1071881</v>
      </c>
      <c r="ID142" s="5">
        <v>1195255</v>
      </c>
      <c r="IE142" s="5">
        <v>1343748</v>
      </c>
      <c r="IF142" s="5">
        <v>1246342</v>
      </c>
      <c r="IG142" s="5">
        <v>1185907</v>
      </c>
      <c r="IH142" s="5">
        <v>943010</v>
      </c>
      <c r="II142" s="5">
        <v>1093391</v>
      </c>
      <c r="IJ142" s="5">
        <v>1135635</v>
      </c>
      <c r="IK142" s="5">
        <v>1767385</v>
      </c>
      <c r="IL142" s="5">
        <v>1471214</v>
      </c>
      <c r="IM142" s="5">
        <v>667141</v>
      </c>
      <c r="IN142" s="5">
        <v>471409</v>
      </c>
      <c r="IO142" s="5">
        <v>705796</v>
      </c>
      <c r="IP142" s="5">
        <v>350644</v>
      </c>
      <c r="IQ142" s="5">
        <v>309551</v>
      </c>
      <c r="IR142" s="5">
        <v>356437</v>
      </c>
      <c r="IS142" s="5">
        <v>340497</v>
      </c>
      <c r="IT142" s="5">
        <v>274867</v>
      </c>
      <c r="IU142" s="5">
        <v>283921</v>
      </c>
      <c r="IV142" s="5">
        <v>254769</v>
      </c>
      <c r="IW142" s="5">
        <v>234641</v>
      </c>
      <c r="IX142" s="5">
        <v>201568</v>
      </c>
      <c r="IY142" s="5">
        <v>69605</v>
      </c>
      <c r="IZ142" s="5">
        <v>68219</v>
      </c>
      <c r="JA142" s="5">
        <v>77894</v>
      </c>
      <c r="JB142" s="5">
        <v>71437</v>
      </c>
      <c r="JC142" s="5">
        <v>74019</v>
      </c>
      <c r="JD142" s="5">
        <v>71015</v>
      </c>
      <c r="JE142" s="5">
        <v>62844</v>
      </c>
      <c r="JF142" s="5">
        <v>54396</v>
      </c>
      <c r="JG142" s="5">
        <v>52601</v>
      </c>
      <c r="JH142" s="5">
        <v>42888</v>
      </c>
      <c r="JI142" s="5">
        <v>40186</v>
      </c>
      <c r="JJ142" s="5">
        <v>38194</v>
      </c>
      <c r="JK142" s="5">
        <v>34264</v>
      </c>
      <c r="JL142" s="5">
        <v>30649</v>
      </c>
      <c r="JM142" s="5">
        <v>27405</v>
      </c>
      <c r="JN142" s="5">
        <v>30078</v>
      </c>
      <c r="JO142" s="5">
        <v>28307</v>
      </c>
      <c r="JP142" s="5">
        <v>27517</v>
      </c>
      <c r="JQ142" s="5">
        <v>27681</v>
      </c>
      <c r="JR142" s="5">
        <v>25227</v>
      </c>
      <c r="JS142" s="5">
        <v>21069</v>
      </c>
      <c r="JT142" s="5">
        <v>21392</v>
      </c>
      <c r="JU142" s="5">
        <v>18808</v>
      </c>
      <c r="JV142" s="5">
        <v>18626</v>
      </c>
      <c r="JW142" s="5">
        <v>18448</v>
      </c>
      <c r="JX142" s="5">
        <v>21669</v>
      </c>
      <c r="JY142" s="5">
        <v>32380</v>
      </c>
      <c r="JZ142" s="5">
        <v>48668</v>
      </c>
      <c r="KA142" s="5">
        <v>71524</v>
      </c>
      <c r="KB142" s="5">
        <v>36296</v>
      </c>
      <c r="KC142" s="5">
        <v>37937</v>
      </c>
      <c r="KD142" s="5">
        <v>23886</v>
      </c>
      <c r="KE142" s="5">
        <v>104975</v>
      </c>
      <c r="KF142" s="5">
        <v>100570</v>
      </c>
      <c r="KG142" s="5">
        <v>101447</v>
      </c>
      <c r="KH142" s="5">
        <v>92243</v>
      </c>
      <c r="KI142" s="5">
        <v>95722</v>
      </c>
      <c r="KJ142" s="5">
        <v>93762</v>
      </c>
      <c r="KK142" s="5">
        <v>86207</v>
      </c>
      <c r="KL142" s="5">
        <v>78625</v>
      </c>
      <c r="KM142" s="5">
        <v>79420</v>
      </c>
      <c r="KN142" s="5">
        <v>78675</v>
      </c>
      <c r="KO142" s="5">
        <v>74600</v>
      </c>
      <c r="KP142" s="5">
        <v>73468</v>
      </c>
      <c r="KQ142" s="5">
        <v>73291</v>
      </c>
      <c r="KR142" s="5">
        <v>73168</v>
      </c>
      <c r="KS142" s="5">
        <v>62359</v>
      </c>
      <c r="KT142" s="5">
        <v>62049</v>
      </c>
      <c r="KU142" s="5">
        <v>65063</v>
      </c>
      <c r="KV142" s="5">
        <v>65353</v>
      </c>
      <c r="KW142" s="5">
        <v>50156</v>
      </c>
      <c r="KX142" s="5">
        <v>40071</v>
      </c>
      <c r="KY142" s="5">
        <v>37408</v>
      </c>
      <c r="KZ142" s="5">
        <v>35799</v>
      </c>
      <c r="LA142" s="5">
        <v>37923</v>
      </c>
      <c r="LB142" s="5">
        <v>34270</v>
      </c>
      <c r="LC142" s="5">
        <v>31469</v>
      </c>
      <c r="LD142" s="5">
        <v>36215</v>
      </c>
      <c r="LE142" s="5">
        <v>30507</v>
      </c>
      <c r="LF142" s="5">
        <v>25365</v>
      </c>
      <c r="LG142" s="5">
        <v>25574</v>
      </c>
      <c r="LH142" s="5">
        <v>22199</v>
      </c>
      <c r="LI142" s="5">
        <v>21083</v>
      </c>
      <c r="LJ142" s="5">
        <v>24251</v>
      </c>
      <c r="LK142" s="5">
        <v>3581</v>
      </c>
      <c r="LL142" s="5">
        <v>2767</v>
      </c>
      <c r="LM142" s="5">
        <v>2835</v>
      </c>
      <c r="LN142" s="5">
        <v>3122</v>
      </c>
      <c r="LO142" s="5">
        <v>2370</v>
      </c>
      <c r="LP142" s="5">
        <v>2805</v>
      </c>
      <c r="LQ142" s="5">
        <v>2356</v>
      </c>
      <c r="LR142" s="5">
        <v>2917</v>
      </c>
      <c r="LS142" s="5">
        <v>3195</v>
      </c>
      <c r="LT142" s="5">
        <v>4249</v>
      </c>
      <c r="LU142" s="5">
        <v>4132</v>
      </c>
      <c r="LV142" s="5">
        <v>4592</v>
      </c>
      <c r="LW142" s="5">
        <v>3801</v>
      </c>
      <c r="LX142" s="5">
        <v>3652</v>
      </c>
      <c r="LY142" s="5">
        <v>3211</v>
      </c>
      <c r="LZ142" s="5">
        <v>4134</v>
      </c>
      <c r="MA142" s="5">
        <v>2543</v>
      </c>
      <c r="MB142" s="5">
        <v>3071</v>
      </c>
      <c r="MC142" s="5">
        <v>3315</v>
      </c>
      <c r="MD142" s="5">
        <v>2875</v>
      </c>
      <c r="ME142" s="5">
        <v>1941</v>
      </c>
      <c r="MF142" s="5">
        <v>987</v>
      </c>
      <c r="MG142" s="5">
        <v>1308</v>
      </c>
      <c r="MH142" s="5">
        <v>1457</v>
      </c>
      <c r="MI142" s="5">
        <v>2433</v>
      </c>
      <c r="MJ142" s="5">
        <v>1713</v>
      </c>
      <c r="MK142" s="5">
        <v>1980</v>
      </c>
      <c r="ML142" s="5">
        <v>2312</v>
      </c>
      <c r="MM142" s="5">
        <v>2262</v>
      </c>
      <c r="MN142" s="5">
        <v>1646</v>
      </c>
      <c r="MO142" s="5">
        <v>1943</v>
      </c>
      <c r="MP142" s="5">
        <v>1728</v>
      </c>
      <c r="MQ142" s="5">
        <v>0</v>
      </c>
      <c r="MR142" s="5">
        <v>0</v>
      </c>
      <c r="MS142" s="5">
        <v>0</v>
      </c>
      <c r="MT142" s="5">
        <v>0</v>
      </c>
      <c r="MU142" s="5">
        <v>0</v>
      </c>
      <c r="MV142" s="5">
        <v>0</v>
      </c>
      <c r="MW142" s="5">
        <v>0</v>
      </c>
      <c r="MX142" s="5">
        <v>0</v>
      </c>
      <c r="MY142" s="5">
        <v>0</v>
      </c>
      <c r="MZ142" s="5">
        <v>0</v>
      </c>
      <c r="NA142" s="5">
        <v>0</v>
      </c>
      <c r="NB142" s="5">
        <v>0</v>
      </c>
      <c r="NC142" s="5">
        <v>0</v>
      </c>
      <c r="ND142" s="5">
        <v>0</v>
      </c>
      <c r="NE142" s="5" t="s">
        <v>220</v>
      </c>
      <c r="NF142" s="5" t="s">
        <v>220</v>
      </c>
      <c r="NG142" s="5" t="s">
        <v>220</v>
      </c>
      <c r="NH142" s="5" t="s">
        <v>220</v>
      </c>
      <c r="NI142" s="5" t="s">
        <v>220</v>
      </c>
      <c r="NJ142" s="5" t="s">
        <v>220</v>
      </c>
      <c r="NK142" s="5" t="s">
        <v>220</v>
      </c>
      <c r="NL142" s="5" t="s">
        <v>220</v>
      </c>
      <c r="NM142" s="5" t="s">
        <v>220</v>
      </c>
      <c r="NN142" s="5" t="s">
        <v>220</v>
      </c>
      <c r="NO142" s="5" t="s">
        <v>220</v>
      </c>
      <c r="NP142" s="5" t="s">
        <v>220</v>
      </c>
      <c r="NQ142" s="5" t="s">
        <v>220</v>
      </c>
      <c r="NR142" s="5" t="s">
        <v>220</v>
      </c>
      <c r="NS142" s="5" t="s">
        <v>220</v>
      </c>
      <c r="NT142" s="5" t="s">
        <v>220</v>
      </c>
      <c r="NU142" s="5" t="s">
        <v>220</v>
      </c>
      <c r="NV142" s="5" t="s">
        <v>220</v>
      </c>
      <c r="NW142" s="5">
        <v>0</v>
      </c>
      <c r="NX142" s="5">
        <v>0</v>
      </c>
      <c r="NY142" s="5">
        <v>0</v>
      </c>
      <c r="NZ142" s="5">
        <v>0</v>
      </c>
      <c r="OA142" s="5">
        <v>0</v>
      </c>
      <c r="OB142" s="5">
        <v>0</v>
      </c>
      <c r="OC142" s="5">
        <v>0</v>
      </c>
      <c r="OD142" s="5">
        <v>0</v>
      </c>
      <c r="OE142" s="5">
        <v>0</v>
      </c>
      <c r="OF142" s="5">
        <v>0</v>
      </c>
      <c r="OG142" s="5">
        <v>0</v>
      </c>
      <c r="OH142" s="5">
        <v>0</v>
      </c>
      <c r="OI142" s="5">
        <v>0</v>
      </c>
      <c r="OJ142" s="5">
        <v>0</v>
      </c>
      <c r="OK142" s="5" t="s">
        <v>220</v>
      </c>
      <c r="OL142" s="5" t="s">
        <v>220</v>
      </c>
      <c r="OM142" s="5" t="s">
        <v>220</v>
      </c>
      <c r="ON142" s="5" t="s">
        <v>220</v>
      </c>
      <c r="OO142" s="5" t="s">
        <v>220</v>
      </c>
      <c r="OP142" s="5" t="s">
        <v>220</v>
      </c>
      <c r="OQ142" s="5" t="s">
        <v>220</v>
      </c>
      <c r="OR142" s="5" t="s">
        <v>220</v>
      </c>
      <c r="OS142" s="5" t="s">
        <v>220</v>
      </c>
      <c r="OT142" s="5" t="s">
        <v>220</v>
      </c>
      <c r="OU142" s="5" t="s">
        <v>220</v>
      </c>
      <c r="OV142" s="5" t="s">
        <v>220</v>
      </c>
      <c r="OW142" s="5" t="s">
        <v>220</v>
      </c>
      <c r="OX142" s="5" t="s">
        <v>220</v>
      </c>
      <c r="OY142" s="5" t="s">
        <v>220</v>
      </c>
      <c r="OZ142" s="5" t="s">
        <v>220</v>
      </c>
      <c r="PA142" s="5" t="s">
        <v>220</v>
      </c>
      <c r="PB142" s="5" t="s">
        <v>220</v>
      </c>
      <c r="PC142" s="5">
        <v>54606</v>
      </c>
      <c r="PD142" s="5">
        <v>47056</v>
      </c>
      <c r="PE142" s="5">
        <v>49641</v>
      </c>
      <c r="PF142" s="5">
        <v>49634</v>
      </c>
      <c r="PG142" s="5">
        <v>41984</v>
      </c>
      <c r="PH142" s="5">
        <v>45682</v>
      </c>
      <c r="PI142" s="5">
        <v>41784</v>
      </c>
      <c r="PJ142" s="5">
        <v>28583</v>
      </c>
      <c r="PK142" s="5">
        <v>24923</v>
      </c>
      <c r="PL142" s="5">
        <v>18952</v>
      </c>
      <c r="PM142" s="5">
        <v>19124</v>
      </c>
      <c r="PN142" s="5">
        <v>20110</v>
      </c>
      <c r="PO142" s="5">
        <v>16570</v>
      </c>
      <c r="PP142" s="5">
        <v>16813</v>
      </c>
      <c r="PQ142" s="5">
        <v>16355</v>
      </c>
      <c r="PR142" s="5">
        <v>14914</v>
      </c>
      <c r="PS142" s="5">
        <v>13309</v>
      </c>
      <c r="PT142" s="5">
        <v>13024</v>
      </c>
      <c r="PU142" s="5">
        <v>11296</v>
      </c>
      <c r="PV142" s="5">
        <v>16067</v>
      </c>
      <c r="PW142" s="5">
        <v>17841</v>
      </c>
      <c r="PX142" s="5">
        <v>16966</v>
      </c>
      <c r="PY142" s="5">
        <v>16219</v>
      </c>
      <c r="PZ142" s="5">
        <v>14616</v>
      </c>
      <c r="QA142" s="5">
        <v>16408</v>
      </c>
      <c r="QB142" s="5">
        <v>16364</v>
      </c>
      <c r="QC142" s="5">
        <v>14285</v>
      </c>
      <c r="QD142" s="5">
        <v>15572</v>
      </c>
      <c r="QE142" s="5">
        <v>12943</v>
      </c>
      <c r="QF142" s="5">
        <v>14337</v>
      </c>
      <c r="QG142" s="5">
        <v>14007</v>
      </c>
      <c r="QH142" s="5">
        <v>13700</v>
      </c>
      <c r="QI142" s="5">
        <v>80012</v>
      </c>
      <c r="QJ142" s="5">
        <v>66532</v>
      </c>
      <c r="QK142" s="5">
        <v>77996</v>
      </c>
      <c r="QL142" s="5">
        <v>66978</v>
      </c>
      <c r="QM142" s="5">
        <v>59433</v>
      </c>
      <c r="QN142" s="5">
        <v>54157</v>
      </c>
      <c r="QO142" s="5">
        <v>44633</v>
      </c>
      <c r="QP142" s="5">
        <v>55899</v>
      </c>
      <c r="QQ142" s="5">
        <v>54681</v>
      </c>
      <c r="QR142" s="5">
        <v>48688</v>
      </c>
      <c r="QS142" s="5">
        <v>49199</v>
      </c>
      <c r="QT142" s="5">
        <v>49532</v>
      </c>
      <c r="QU142" s="5">
        <v>46827</v>
      </c>
      <c r="QV142" s="5">
        <v>46565</v>
      </c>
      <c r="QW142" s="5">
        <v>39833</v>
      </c>
      <c r="QX142" s="5">
        <v>35716</v>
      </c>
      <c r="QY142" s="5">
        <v>32412</v>
      </c>
      <c r="QZ142" s="5">
        <v>30584</v>
      </c>
      <c r="RA142" s="5">
        <v>26381</v>
      </c>
      <c r="RB142" s="5">
        <v>30738</v>
      </c>
      <c r="RC142" s="5">
        <v>27402</v>
      </c>
      <c r="RD142" s="5">
        <v>28062</v>
      </c>
      <c r="RE142" s="5">
        <v>27207</v>
      </c>
      <c r="RF142" s="5">
        <v>33460</v>
      </c>
      <c r="RG142" s="5">
        <v>24448</v>
      </c>
      <c r="RH142" s="5">
        <v>20862</v>
      </c>
      <c r="RI142" s="5">
        <v>18801</v>
      </c>
      <c r="RJ142" s="5">
        <v>18755</v>
      </c>
      <c r="RK142" s="5">
        <v>16725</v>
      </c>
      <c r="RL142" s="5">
        <v>16812</v>
      </c>
      <c r="RM142" s="5">
        <v>15454</v>
      </c>
      <c r="RN142" s="5">
        <v>13278</v>
      </c>
      <c r="RO142" s="5">
        <v>65271</v>
      </c>
      <c r="RP142" s="5">
        <v>70279</v>
      </c>
      <c r="RQ142" s="5">
        <v>58493</v>
      </c>
      <c r="RR142" s="5">
        <v>56434</v>
      </c>
      <c r="RS142" s="5">
        <v>54700</v>
      </c>
      <c r="RT142" s="5">
        <v>51831</v>
      </c>
      <c r="RU142" s="5">
        <v>48824</v>
      </c>
      <c r="RV142" s="5">
        <v>52044</v>
      </c>
      <c r="RW142" s="5">
        <v>55279</v>
      </c>
      <c r="RX142" s="5">
        <v>48355</v>
      </c>
      <c r="RY142" s="5">
        <v>56778</v>
      </c>
      <c r="RZ142" s="5">
        <v>59180</v>
      </c>
      <c r="SA142" s="5">
        <v>55868</v>
      </c>
      <c r="SB142" s="5">
        <v>53204</v>
      </c>
      <c r="SC142" s="5">
        <v>51956</v>
      </c>
      <c r="SD142" s="5">
        <v>51387</v>
      </c>
      <c r="SE142" s="5">
        <v>48951</v>
      </c>
      <c r="SF142" s="5">
        <v>43729</v>
      </c>
      <c r="SG142" s="5">
        <v>34292</v>
      </c>
      <c r="SH142" s="5">
        <v>28511</v>
      </c>
      <c r="SI142" s="5">
        <v>27244</v>
      </c>
      <c r="SJ142" s="5">
        <v>26843</v>
      </c>
      <c r="SK142" s="5">
        <v>28110</v>
      </c>
      <c r="SL142" s="5">
        <v>25747</v>
      </c>
      <c r="SM142" s="5">
        <v>21496</v>
      </c>
      <c r="SN142" s="5">
        <v>20771</v>
      </c>
      <c r="SO142" s="5">
        <v>18360</v>
      </c>
      <c r="SP142" s="5">
        <v>18696</v>
      </c>
      <c r="SQ142" s="5">
        <v>18192</v>
      </c>
      <c r="SR142" s="5">
        <v>18627</v>
      </c>
      <c r="SS142" s="5">
        <v>18898</v>
      </c>
      <c r="ST142" s="5">
        <v>17798</v>
      </c>
      <c r="SU142" s="5">
        <v>14717</v>
      </c>
      <c r="SV142" s="5">
        <v>15808</v>
      </c>
      <c r="SW142" s="5">
        <v>15696</v>
      </c>
      <c r="SX142" s="5">
        <v>14192</v>
      </c>
      <c r="SY142" s="5">
        <v>15058</v>
      </c>
      <c r="SZ142" s="5">
        <v>14179</v>
      </c>
      <c r="TA142" s="5">
        <v>13288</v>
      </c>
      <c r="TB142" s="5">
        <v>12207</v>
      </c>
      <c r="TC142" s="5">
        <v>12810</v>
      </c>
      <c r="TD142" s="5">
        <v>10573</v>
      </c>
      <c r="TE142" s="5">
        <v>9311</v>
      </c>
      <c r="TF142" s="5">
        <v>9480</v>
      </c>
      <c r="TG142" s="5">
        <v>9832</v>
      </c>
      <c r="TH142" s="5">
        <v>8640</v>
      </c>
      <c r="TI142" s="5">
        <v>8830</v>
      </c>
      <c r="TJ142" s="5">
        <v>8525</v>
      </c>
      <c r="TK142" s="5">
        <v>8561</v>
      </c>
      <c r="TL142" s="5">
        <v>16061</v>
      </c>
      <c r="TM142" s="5">
        <v>35332</v>
      </c>
      <c r="TN142" s="5">
        <v>10748</v>
      </c>
      <c r="TO142" s="5">
        <v>4715</v>
      </c>
      <c r="TP142" s="5">
        <v>5294</v>
      </c>
      <c r="TQ142" s="5">
        <v>7058</v>
      </c>
      <c r="TR142" s="5">
        <v>13549</v>
      </c>
      <c r="TS142" s="5">
        <v>12976</v>
      </c>
      <c r="TT142" s="5">
        <v>9578</v>
      </c>
      <c r="TU142" s="5">
        <v>6270</v>
      </c>
      <c r="TV142" s="5">
        <v>8579</v>
      </c>
      <c r="TW142" s="5">
        <v>10991</v>
      </c>
      <c r="TX142" s="5">
        <v>10193</v>
      </c>
      <c r="TY142" s="5">
        <v>3031</v>
      </c>
      <c r="TZ142" s="5">
        <v>2689</v>
      </c>
      <c r="UA142" s="5">
        <v>0</v>
      </c>
      <c r="UB142" s="5">
        <v>0</v>
      </c>
      <c r="UC142" s="5">
        <v>0</v>
      </c>
      <c r="UD142" s="5">
        <v>0</v>
      </c>
      <c r="UE142" s="5">
        <v>0</v>
      </c>
      <c r="UF142" s="5">
        <v>0</v>
      </c>
      <c r="UG142" s="5">
        <v>0</v>
      </c>
      <c r="UH142" s="5">
        <v>0</v>
      </c>
      <c r="UI142" s="5">
        <v>0</v>
      </c>
      <c r="UJ142" s="5">
        <v>0</v>
      </c>
      <c r="UK142" s="5">
        <v>0</v>
      </c>
      <c r="UL142" s="5">
        <v>0</v>
      </c>
      <c r="UM142" s="5">
        <v>-2</v>
      </c>
      <c r="UN142" s="5">
        <v>1</v>
      </c>
      <c r="UO142" s="5">
        <v>1</v>
      </c>
      <c r="UP142" s="5">
        <v>12</v>
      </c>
      <c r="UQ142" s="5">
        <v>36</v>
      </c>
      <c r="UR142" s="5">
        <v>16</v>
      </c>
      <c r="US142" s="5">
        <v>57</v>
      </c>
      <c r="UT142" s="5">
        <v>87</v>
      </c>
      <c r="UU142" s="5">
        <v>162</v>
      </c>
      <c r="UV142" s="5">
        <v>914</v>
      </c>
      <c r="UW142" s="5">
        <v>2534</v>
      </c>
      <c r="UX142" s="5">
        <v>4659</v>
      </c>
      <c r="UY142" s="5">
        <v>454</v>
      </c>
      <c r="UZ142" s="5">
        <v>71</v>
      </c>
      <c r="VA142" s="5">
        <v>277</v>
      </c>
      <c r="VB142" s="5">
        <v>662</v>
      </c>
      <c r="VC142" s="5">
        <v>682</v>
      </c>
      <c r="VD142" s="5">
        <v>1221</v>
      </c>
      <c r="VE142" s="5">
        <v>9439</v>
      </c>
      <c r="VF142" s="5">
        <v>9631</v>
      </c>
      <c r="VG142" s="5">
        <v>206954</v>
      </c>
      <c r="VH142" s="5">
        <v>187524</v>
      </c>
      <c r="VI142" s="5">
        <v>188227</v>
      </c>
      <c r="VJ142" s="5">
        <v>173764</v>
      </c>
      <c r="VK142" s="5">
        <v>169055</v>
      </c>
      <c r="VL142" s="5">
        <v>159298</v>
      </c>
      <c r="VM142" s="5">
        <v>154988</v>
      </c>
      <c r="VN142" s="5">
        <v>148214</v>
      </c>
      <c r="VO142" s="5">
        <v>145899</v>
      </c>
      <c r="VP142" s="5">
        <v>127890</v>
      </c>
      <c r="VQ142" s="5">
        <v>113472</v>
      </c>
      <c r="VR142" s="5">
        <v>121974</v>
      </c>
      <c r="VS142" s="5">
        <v>118445</v>
      </c>
      <c r="VT142" s="5">
        <v>102378</v>
      </c>
      <c r="VU142" s="5">
        <v>107498</v>
      </c>
      <c r="VV142" s="5">
        <v>87154</v>
      </c>
      <c r="VW142" s="5">
        <v>91072</v>
      </c>
      <c r="VX142" s="5">
        <v>87124</v>
      </c>
      <c r="VY142" s="5">
        <v>81440</v>
      </c>
      <c r="VZ142" s="5">
        <v>98792</v>
      </c>
      <c r="WA142" s="5">
        <v>82768</v>
      </c>
      <c r="WB142" s="5">
        <v>81182</v>
      </c>
      <c r="WC142" s="5">
        <v>69565</v>
      </c>
      <c r="WD142" s="5">
        <v>67352</v>
      </c>
      <c r="WE142" s="5">
        <v>71202</v>
      </c>
      <c r="WF142" s="5">
        <v>67567</v>
      </c>
      <c r="WG142" s="5">
        <v>73501</v>
      </c>
      <c r="WH142" s="5">
        <v>79720</v>
      </c>
      <c r="WI142" s="5">
        <v>85578</v>
      </c>
      <c r="WJ142" s="5">
        <v>64843</v>
      </c>
      <c r="WK142" s="5">
        <v>57721</v>
      </c>
      <c r="WL142" s="5">
        <v>55831</v>
      </c>
      <c r="WM142" s="5">
        <v>3295</v>
      </c>
      <c r="WN142" s="5">
        <v>3028</v>
      </c>
      <c r="WO142" s="5">
        <v>2536</v>
      </c>
      <c r="WP142" s="5">
        <v>2707</v>
      </c>
      <c r="WQ142" s="5">
        <v>2744</v>
      </c>
      <c r="WR142" s="5">
        <v>2474</v>
      </c>
      <c r="WS142" s="5">
        <v>2730</v>
      </c>
      <c r="WT142" s="5">
        <v>3071</v>
      </c>
      <c r="WU142" s="5">
        <v>1754</v>
      </c>
      <c r="WV142" s="5">
        <v>1426</v>
      </c>
      <c r="WW142" s="5">
        <v>1608</v>
      </c>
      <c r="WX142" s="5">
        <v>1690</v>
      </c>
      <c r="WY142" s="5">
        <v>1639</v>
      </c>
      <c r="WZ142" s="5">
        <v>1923</v>
      </c>
      <c r="XA142" s="5">
        <v>1827</v>
      </c>
      <c r="XB142" s="5">
        <v>1741</v>
      </c>
      <c r="XC142" s="5">
        <v>1703</v>
      </c>
      <c r="XD142" s="5">
        <v>1790</v>
      </c>
      <c r="XE142" s="5">
        <v>2623</v>
      </c>
      <c r="XF142" s="5">
        <v>1934</v>
      </c>
      <c r="XG142" s="5">
        <v>1949</v>
      </c>
      <c r="XH142" s="5">
        <v>1902</v>
      </c>
      <c r="XI142" s="5">
        <v>1754</v>
      </c>
      <c r="XJ142" s="5">
        <v>1965</v>
      </c>
      <c r="XK142" s="5">
        <v>2202</v>
      </c>
      <c r="XL142" s="5">
        <v>3145</v>
      </c>
      <c r="XM142" s="5">
        <v>2158</v>
      </c>
      <c r="XN142" s="5">
        <v>740</v>
      </c>
      <c r="XO142" s="5">
        <v>761</v>
      </c>
      <c r="XP142" s="5">
        <v>676</v>
      </c>
      <c r="XQ142" s="5">
        <v>1749</v>
      </c>
      <c r="XR142" s="5">
        <v>613</v>
      </c>
      <c r="XS142" s="2">
        <v>15248</v>
      </c>
      <c r="XT142" s="3" t="s">
        <v>222</v>
      </c>
      <c r="XU142" s="3" t="s">
        <v>222</v>
      </c>
      <c r="XV142" s="3" t="s">
        <v>222</v>
      </c>
      <c r="XW142" s="3" t="s">
        <v>221</v>
      </c>
      <c r="XX142" s="3" t="s">
        <v>222</v>
      </c>
      <c r="XY142" s="3" t="s">
        <v>222</v>
      </c>
      <c r="XZ142" s="3" t="s">
        <v>294</v>
      </c>
    </row>
    <row r="143" spans="1:650" x14ac:dyDescent="0.3">
      <c r="A143" s="1" t="s">
        <v>141</v>
      </c>
      <c r="B143" s="2">
        <v>4057020</v>
      </c>
      <c r="C143" s="5">
        <v>5588</v>
      </c>
      <c r="D143" s="5">
        <v>8045</v>
      </c>
      <c r="E143" s="5">
        <v>2556</v>
      </c>
      <c r="F143" s="5">
        <v>2404</v>
      </c>
      <c r="G143" s="5">
        <v>1717</v>
      </c>
      <c r="H143" s="5">
        <v>1568</v>
      </c>
      <c r="I143" s="5">
        <v>9605</v>
      </c>
      <c r="J143" s="5">
        <v>55</v>
      </c>
      <c r="K143" s="5">
        <v>274</v>
      </c>
      <c r="L143" s="5">
        <v>0</v>
      </c>
      <c r="M143" s="5">
        <v>0</v>
      </c>
      <c r="N143" s="5">
        <v>0</v>
      </c>
      <c r="O143" s="5">
        <v>15</v>
      </c>
      <c r="P143" s="5">
        <v>0</v>
      </c>
      <c r="Q143" s="5">
        <v>0</v>
      </c>
      <c r="R143" s="5">
        <v>0</v>
      </c>
      <c r="S143" s="5">
        <v>271</v>
      </c>
      <c r="T143" s="5">
        <v>0</v>
      </c>
      <c r="U143" s="5">
        <v>27</v>
      </c>
      <c r="V143" s="5">
        <v>1753</v>
      </c>
      <c r="W143" s="5">
        <v>143</v>
      </c>
      <c r="X143" s="5">
        <v>308</v>
      </c>
      <c r="Y143" s="5">
        <v>626</v>
      </c>
      <c r="Z143" s="5">
        <v>0</v>
      </c>
      <c r="AA143" s="5">
        <v>3</v>
      </c>
      <c r="AB143" s="5">
        <v>0</v>
      </c>
      <c r="AC143" s="5">
        <v>10</v>
      </c>
      <c r="AD143" s="5">
        <v>0</v>
      </c>
      <c r="AE143" s="5">
        <v>92</v>
      </c>
      <c r="AF143" s="5">
        <v>0</v>
      </c>
      <c r="AG143" s="5">
        <v>0</v>
      </c>
      <c r="AH143" s="5">
        <v>0</v>
      </c>
      <c r="AI143" s="5">
        <v>0</v>
      </c>
      <c r="AJ143" s="5">
        <v>0</v>
      </c>
      <c r="AK143" s="5">
        <v>0</v>
      </c>
      <c r="AL143" s="5">
        <v>0</v>
      </c>
      <c r="AM143" s="5">
        <v>0</v>
      </c>
      <c r="AN143" s="5">
        <v>0</v>
      </c>
      <c r="AO143" s="5">
        <v>0</v>
      </c>
      <c r="AP143" s="5">
        <v>0</v>
      </c>
      <c r="AQ143" s="5">
        <v>0</v>
      </c>
      <c r="AR143" s="5">
        <v>0</v>
      </c>
      <c r="AS143" s="5">
        <v>0</v>
      </c>
      <c r="AT143" s="5">
        <v>0</v>
      </c>
      <c r="AU143" s="5">
        <v>0</v>
      </c>
      <c r="AV143" s="5">
        <v>0</v>
      </c>
      <c r="AW143" s="5">
        <v>0</v>
      </c>
      <c r="AX143" s="5">
        <v>0</v>
      </c>
      <c r="AY143" s="5">
        <v>0</v>
      </c>
      <c r="AZ143" s="5">
        <v>0</v>
      </c>
      <c r="BA143" s="5">
        <v>7</v>
      </c>
      <c r="BB143" s="5">
        <v>14887</v>
      </c>
      <c r="BC143" s="5">
        <v>26487</v>
      </c>
      <c r="BD143" s="5">
        <v>12506</v>
      </c>
      <c r="BE143" s="5">
        <v>16894</v>
      </c>
      <c r="BF143" s="5">
        <v>23194</v>
      </c>
      <c r="BG143" s="5">
        <v>22510</v>
      </c>
      <c r="BH143" s="5">
        <v>199710</v>
      </c>
      <c r="BI143" s="5">
        <v>41718</v>
      </c>
      <c r="BJ143" s="5">
        <v>19950</v>
      </c>
      <c r="BK143" s="5">
        <v>11103</v>
      </c>
      <c r="BL143" s="5">
        <v>22790</v>
      </c>
      <c r="BM143" s="5">
        <v>19179</v>
      </c>
      <c r="BN143" s="5">
        <v>8775</v>
      </c>
      <c r="BO143" s="5">
        <v>7683</v>
      </c>
      <c r="BP143" s="5">
        <v>14292</v>
      </c>
      <c r="BQ143" s="5">
        <v>13181</v>
      </c>
      <c r="BR143" s="5">
        <v>22336</v>
      </c>
      <c r="BS143" s="5">
        <v>12716</v>
      </c>
      <c r="BT143" s="5">
        <v>41864</v>
      </c>
      <c r="BU143" s="5">
        <v>9214</v>
      </c>
      <c r="BV143" s="5">
        <v>7398</v>
      </c>
      <c r="BW143" s="5">
        <v>10565</v>
      </c>
      <c r="BX143" s="5">
        <v>7498</v>
      </c>
      <c r="BY143" s="5">
        <v>25888</v>
      </c>
      <c r="BZ143" s="5">
        <v>10987</v>
      </c>
      <c r="CA143" s="5">
        <v>5314</v>
      </c>
      <c r="CB143" s="5">
        <v>7707</v>
      </c>
      <c r="CC143" s="5">
        <v>10828</v>
      </c>
      <c r="CD143" s="5">
        <v>8238</v>
      </c>
      <c r="CE143" s="5">
        <v>1660</v>
      </c>
      <c r="CF143" s="5">
        <v>1835</v>
      </c>
      <c r="CG143" s="5">
        <v>3853</v>
      </c>
      <c r="CH143" s="5">
        <v>2013</v>
      </c>
      <c r="CI143" s="5">
        <v>10642</v>
      </c>
      <c r="CJ143" s="5">
        <v>8358</v>
      </c>
      <c r="CK143" s="5">
        <v>7835</v>
      </c>
      <c r="CL143" s="5">
        <v>892</v>
      </c>
      <c r="CM143" s="5">
        <v>34064</v>
      </c>
      <c r="CN143" s="5">
        <v>5021</v>
      </c>
      <c r="CO143" s="5">
        <v>7967</v>
      </c>
      <c r="CP143" s="5">
        <v>5882</v>
      </c>
      <c r="CQ143" s="5">
        <v>27064</v>
      </c>
      <c r="CR143" s="5">
        <v>25394</v>
      </c>
      <c r="CS143" s="5">
        <v>5622</v>
      </c>
      <c r="CT143" s="5">
        <v>5696</v>
      </c>
      <c r="CU143" s="5">
        <v>93837</v>
      </c>
      <c r="CV143" s="5">
        <v>99401</v>
      </c>
      <c r="CW143" s="5">
        <v>72714</v>
      </c>
      <c r="CX143" s="5">
        <v>73657</v>
      </c>
      <c r="CY143" s="5">
        <v>60897</v>
      </c>
      <c r="CZ143" s="5">
        <v>60676</v>
      </c>
      <c r="DA143" s="5">
        <v>71187</v>
      </c>
      <c r="DB143" s="5">
        <v>89481</v>
      </c>
      <c r="DC143" s="5">
        <v>56809</v>
      </c>
      <c r="DD143" s="5">
        <v>65520</v>
      </c>
      <c r="DE143" s="5">
        <v>59783</v>
      </c>
      <c r="DF143" s="5">
        <v>90214</v>
      </c>
      <c r="DG143" s="5">
        <v>71667</v>
      </c>
      <c r="DH143" s="5">
        <v>71694</v>
      </c>
      <c r="DI143" s="5">
        <v>59197</v>
      </c>
      <c r="DJ143" s="5">
        <v>64869</v>
      </c>
      <c r="DK143" s="5">
        <v>41199</v>
      </c>
      <c r="DL143" s="5">
        <v>46826</v>
      </c>
      <c r="DM143" s="5">
        <v>44943</v>
      </c>
      <c r="DN143" s="5">
        <v>53982</v>
      </c>
      <c r="DO143" s="5">
        <v>38501</v>
      </c>
      <c r="DP143" s="5">
        <v>47250</v>
      </c>
      <c r="DQ143" s="5">
        <v>54004</v>
      </c>
      <c r="DR143" s="5">
        <v>45454</v>
      </c>
      <c r="DS143" s="5">
        <v>53695</v>
      </c>
      <c r="DT143" s="5">
        <v>61336</v>
      </c>
      <c r="DU143" s="5">
        <v>49904</v>
      </c>
      <c r="DV143" s="5">
        <v>46316</v>
      </c>
      <c r="DW143" s="5">
        <v>45742</v>
      </c>
      <c r="DX143" s="5">
        <v>49278</v>
      </c>
      <c r="DY143" s="5">
        <v>45748</v>
      </c>
      <c r="DZ143" s="5">
        <v>37024</v>
      </c>
      <c r="EA143" s="5">
        <v>6485</v>
      </c>
      <c r="EB143" s="5">
        <v>4907</v>
      </c>
      <c r="EC143" s="5">
        <v>1142</v>
      </c>
      <c r="ED143" s="5">
        <v>4603</v>
      </c>
      <c r="EE143" s="5">
        <v>2849</v>
      </c>
      <c r="EF143" s="5">
        <v>10142</v>
      </c>
      <c r="EG143" s="5">
        <v>1236</v>
      </c>
      <c r="EH143" s="5">
        <v>6432</v>
      </c>
      <c r="EI143" s="5">
        <v>3738</v>
      </c>
      <c r="EJ143" s="5">
        <v>4970</v>
      </c>
      <c r="EK143" s="5">
        <v>2057</v>
      </c>
      <c r="EL143" s="5">
        <v>5005</v>
      </c>
      <c r="EM143" s="5">
        <v>1847</v>
      </c>
      <c r="EN143" s="5">
        <v>1510</v>
      </c>
      <c r="EO143" s="5">
        <v>1083</v>
      </c>
      <c r="EP143" s="5">
        <v>2425</v>
      </c>
      <c r="EQ143" s="5">
        <v>4</v>
      </c>
      <c r="ER143" s="5">
        <v>4716</v>
      </c>
      <c r="ES143" s="5">
        <v>2627</v>
      </c>
      <c r="ET143" s="5">
        <v>15321</v>
      </c>
      <c r="EU143" s="5">
        <v>553</v>
      </c>
      <c r="EV143" s="5">
        <v>2913</v>
      </c>
      <c r="EW143" s="5">
        <v>1282</v>
      </c>
      <c r="EX143" s="5">
        <v>1170</v>
      </c>
      <c r="EY143" s="5">
        <v>4934</v>
      </c>
      <c r="EZ143" s="5">
        <v>3757</v>
      </c>
      <c r="FA143" s="5">
        <v>5167</v>
      </c>
      <c r="FB143" s="5">
        <v>8071</v>
      </c>
      <c r="FC143" s="5">
        <v>7824</v>
      </c>
      <c r="FD143" s="5">
        <v>17924</v>
      </c>
      <c r="FE143" s="5">
        <v>6285</v>
      </c>
      <c r="FF143" s="5">
        <v>3384</v>
      </c>
      <c r="FG143" s="5">
        <v>0</v>
      </c>
      <c r="FH143" s="5">
        <v>0</v>
      </c>
      <c r="FI143" s="5">
        <v>0</v>
      </c>
      <c r="FJ143" s="5">
        <v>0</v>
      </c>
      <c r="FK143" s="5">
        <v>0</v>
      </c>
      <c r="FL143" s="5">
        <v>0</v>
      </c>
      <c r="FM143" s="5">
        <v>0</v>
      </c>
      <c r="FN143" s="5">
        <v>0</v>
      </c>
      <c r="FO143" s="5">
        <v>0</v>
      </c>
      <c r="FP143" s="5">
        <v>0</v>
      </c>
      <c r="FQ143" s="5">
        <v>0</v>
      </c>
      <c r="FR143" s="5">
        <v>0</v>
      </c>
      <c r="FS143" s="5">
        <v>0</v>
      </c>
      <c r="FT143" s="5">
        <v>0</v>
      </c>
      <c r="FU143" s="5" t="s">
        <v>220</v>
      </c>
      <c r="FV143" s="5" t="s">
        <v>220</v>
      </c>
      <c r="FW143" s="5" t="s">
        <v>220</v>
      </c>
      <c r="FX143" s="5" t="s">
        <v>220</v>
      </c>
      <c r="FY143" s="5" t="s">
        <v>220</v>
      </c>
      <c r="FZ143" s="5" t="s">
        <v>220</v>
      </c>
      <c r="GA143" s="5" t="s">
        <v>220</v>
      </c>
      <c r="GB143" s="5" t="s">
        <v>220</v>
      </c>
      <c r="GC143" s="5" t="s">
        <v>220</v>
      </c>
      <c r="GD143" s="5" t="s">
        <v>220</v>
      </c>
      <c r="GE143" s="5" t="s">
        <v>220</v>
      </c>
      <c r="GF143" s="5" t="s">
        <v>220</v>
      </c>
      <c r="GG143" s="5" t="s">
        <v>220</v>
      </c>
      <c r="GH143" s="5" t="s">
        <v>220</v>
      </c>
      <c r="GI143" s="5" t="s">
        <v>220</v>
      </c>
      <c r="GJ143" s="5" t="s">
        <v>220</v>
      </c>
      <c r="GK143" s="5" t="s">
        <v>220</v>
      </c>
      <c r="GL143" s="5" t="s">
        <v>220</v>
      </c>
      <c r="GM143" s="5">
        <v>113593</v>
      </c>
      <c r="GN143" s="5">
        <v>126645</v>
      </c>
      <c r="GO143" s="5">
        <v>89593</v>
      </c>
      <c r="GP143" s="5">
        <v>103000</v>
      </c>
      <c r="GQ143" s="5">
        <v>78179</v>
      </c>
      <c r="GR143" s="5">
        <v>114250</v>
      </c>
      <c r="GS143" s="5">
        <v>91242</v>
      </c>
      <c r="GT143" s="5">
        <v>103366</v>
      </c>
      <c r="GU143" s="5">
        <v>71386</v>
      </c>
      <c r="GV143" s="5">
        <v>77988</v>
      </c>
      <c r="GW143" s="5">
        <v>87728</v>
      </c>
      <c r="GX143" s="5">
        <v>106206</v>
      </c>
      <c r="GY143" s="5">
        <v>78843</v>
      </c>
      <c r="GZ143" s="5">
        <v>80912</v>
      </c>
      <c r="HA143" s="5">
        <v>71108</v>
      </c>
      <c r="HB143" s="5">
        <v>75532</v>
      </c>
      <c r="HC143" s="5">
        <v>43134</v>
      </c>
      <c r="HD143" s="5">
        <v>53377</v>
      </c>
      <c r="HE143" s="5">
        <v>51457</v>
      </c>
      <c r="HF143" s="5">
        <v>87955</v>
      </c>
      <c r="HG143" s="5">
        <v>76326</v>
      </c>
      <c r="HH143" s="5">
        <v>71335</v>
      </c>
      <c r="HI143" s="5">
        <v>80640</v>
      </c>
      <c r="HJ143" s="5">
        <v>70710</v>
      </c>
      <c r="HK143" s="5">
        <v>115204</v>
      </c>
      <c r="HL143" s="5">
        <v>269824</v>
      </c>
      <c r="HM143" s="5">
        <v>104765</v>
      </c>
      <c r="HN143" s="5">
        <v>80219</v>
      </c>
      <c r="HO143" s="5">
        <v>91824</v>
      </c>
      <c r="HP143" s="5">
        <v>115386</v>
      </c>
      <c r="HQ143" s="5">
        <v>76833</v>
      </c>
      <c r="HR143" s="5">
        <v>54879</v>
      </c>
      <c r="HS143" s="5">
        <v>485172</v>
      </c>
      <c r="HT143" s="5">
        <v>546457</v>
      </c>
      <c r="HU143" s="5">
        <v>526081</v>
      </c>
      <c r="HV143" s="5">
        <v>514889</v>
      </c>
      <c r="HW143" s="5">
        <v>497140</v>
      </c>
      <c r="HX143" s="5">
        <v>530335</v>
      </c>
      <c r="HY143" s="5">
        <v>502247</v>
      </c>
      <c r="HZ143" s="5">
        <v>529324</v>
      </c>
      <c r="IA143" s="5">
        <v>598731</v>
      </c>
      <c r="IB143" s="5">
        <v>726901</v>
      </c>
      <c r="IC143" s="5">
        <v>783864</v>
      </c>
      <c r="ID143" s="5">
        <v>708226</v>
      </c>
      <c r="IE143" s="5">
        <v>645025</v>
      </c>
      <c r="IF143" s="5">
        <v>566145</v>
      </c>
      <c r="IG143" s="5">
        <v>722786</v>
      </c>
      <c r="IH143" s="5">
        <v>690965</v>
      </c>
      <c r="II143" s="5">
        <v>691554</v>
      </c>
      <c r="IJ143" s="5">
        <v>661068</v>
      </c>
      <c r="IK143" s="5">
        <v>646595</v>
      </c>
      <c r="IL143" s="5">
        <v>508633</v>
      </c>
      <c r="IM143" s="5">
        <v>400396</v>
      </c>
      <c r="IN143" s="5">
        <v>348918</v>
      </c>
      <c r="IO143" s="5">
        <v>345607</v>
      </c>
      <c r="IP143" s="5">
        <v>355809</v>
      </c>
      <c r="IQ143" s="5">
        <v>412699</v>
      </c>
      <c r="IR143" s="5">
        <v>381231</v>
      </c>
      <c r="IS143" s="5">
        <v>353784</v>
      </c>
      <c r="IT143" s="5">
        <v>361583</v>
      </c>
      <c r="IU143" s="5">
        <v>371776</v>
      </c>
      <c r="IV143" s="5">
        <v>407370</v>
      </c>
      <c r="IW143" s="5">
        <v>401909</v>
      </c>
      <c r="IX143" s="5">
        <v>374958</v>
      </c>
      <c r="IY143" s="5">
        <v>0</v>
      </c>
      <c r="IZ143" s="5">
        <v>0</v>
      </c>
      <c r="JA143" s="5">
        <v>0</v>
      </c>
      <c r="JB143" s="5">
        <v>0</v>
      </c>
      <c r="JC143" s="5">
        <v>0</v>
      </c>
      <c r="JD143" s="5">
        <v>0</v>
      </c>
      <c r="JE143" s="5">
        <v>0</v>
      </c>
      <c r="JF143" s="5">
        <v>0</v>
      </c>
      <c r="JG143" s="5">
        <v>0</v>
      </c>
      <c r="JH143" s="5">
        <v>0</v>
      </c>
      <c r="JI143" s="5">
        <v>0</v>
      </c>
      <c r="JJ143" s="5">
        <v>0</v>
      </c>
      <c r="JK143" s="5">
        <v>0</v>
      </c>
      <c r="JL143" s="5">
        <v>0</v>
      </c>
      <c r="JM143" s="5">
        <v>0</v>
      </c>
      <c r="JN143" s="5">
        <v>1</v>
      </c>
      <c r="JO143" s="5">
        <v>3</v>
      </c>
      <c r="JP143" s="5">
        <v>4</v>
      </c>
      <c r="JQ143" s="5">
        <v>67</v>
      </c>
      <c r="JR143" s="5">
        <v>16334</v>
      </c>
      <c r="JS143" s="5">
        <v>30207</v>
      </c>
      <c r="JT143" s="5">
        <v>27364</v>
      </c>
      <c r="JU143" s="5">
        <v>32873</v>
      </c>
      <c r="JV143" s="5">
        <v>34923</v>
      </c>
      <c r="JW143" s="5">
        <v>36884</v>
      </c>
      <c r="JX143" s="5">
        <v>33600</v>
      </c>
      <c r="JY143" s="5">
        <v>41338</v>
      </c>
      <c r="JZ143" s="5">
        <v>31558</v>
      </c>
      <c r="KA143" s="5">
        <v>27667</v>
      </c>
      <c r="KB143" s="5">
        <v>25865</v>
      </c>
      <c r="KC143" s="5">
        <v>27001</v>
      </c>
      <c r="KD143" s="5">
        <v>26817</v>
      </c>
      <c r="KE143" s="5">
        <v>39282</v>
      </c>
      <c r="KF143" s="5">
        <v>56767</v>
      </c>
      <c r="KG143" s="5">
        <v>17398</v>
      </c>
      <c r="KH143" s="5">
        <v>23593</v>
      </c>
      <c r="KI143" s="5">
        <v>16026</v>
      </c>
      <c r="KJ143" s="5">
        <v>10167</v>
      </c>
      <c r="KK143" s="5">
        <v>6262</v>
      </c>
      <c r="KL143" s="5">
        <v>6582</v>
      </c>
      <c r="KM143" s="5">
        <v>5978</v>
      </c>
      <c r="KN143" s="5">
        <v>6324</v>
      </c>
      <c r="KO143" s="5">
        <v>4651</v>
      </c>
      <c r="KP143" s="5">
        <v>8779</v>
      </c>
      <c r="KQ143" s="5">
        <v>10104</v>
      </c>
      <c r="KR143" s="5">
        <v>11896</v>
      </c>
      <c r="KS143" s="5">
        <v>17167</v>
      </c>
      <c r="KT143" s="5">
        <v>22061</v>
      </c>
      <c r="KU143" s="5">
        <v>18497</v>
      </c>
      <c r="KV143" s="5">
        <v>16294</v>
      </c>
      <c r="KW143" s="5">
        <v>11630</v>
      </c>
      <c r="KX143" s="5">
        <v>6700</v>
      </c>
      <c r="KY143" s="5">
        <v>1358</v>
      </c>
      <c r="KZ143" s="5">
        <v>1122</v>
      </c>
      <c r="LA143" s="5">
        <v>1749</v>
      </c>
      <c r="LB143" s="5">
        <v>2867</v>
      </c>
      <c r="LC143" s="5">
        <v>3638</v>
      </c>
      <c r="LD143" s="5">
        <v>3701</v>
      </c>
      <c r="LE143" s="5">
        <v>1750</v>
      </c>
      <c r="LF143" s="5">
        <v>2085</v>
      </c>
      <c r="LG143" s="5">
        <v>2804</v>
      </c>
      <c r="LH143" s="5">
        <v>3414</v>
      </c>
      <c r="LI143" s="5">
        <v>2552</v>
      </c>
      <c r="LJ143" s="5">
        <v>2593</v>
      </c>
      <c r="LK143" s="5">
        <v>9423</v>
      </c>
      <c r="LL143" s="5">
        <v>7481</v>
      </c>
      <c r="LM143" s="5">
        <v>8590</v>
      </c>
      <c r="LN143" s="5">
        <v>8001</v>
      </c>
      <c r="LO143" s="5">
        <v>6986</v>
      </c>
      <c r="LP143" s="5">
        <v>8752</v>
      </c>
      <c r="LQ143" s="5">
        <v>6258</v>
      </c>
      <c r="LR143" s="5">
        <v>4320</v>
      </c>
      <c r="LS143" s="5">
        <v>4774</v>
      </c>
      <c r="LT143" s="5">
        <v>4818</v>
      </c>
      <c r="LU143" s="5">
        <v>5290</v>
      </c>
      <c r="LV143" s="5">
        <v>5496</v>
      </c>
      <c r="LW143" s="5">
        <v>4393</v>
      </c>
      <c r="LX143" s="5">
        <v>4177</v>
      </c>
      <c r="LY143" s="5">
        <v>3054</v>
      </c>
      <c r="LZ143" s="5">
        <v>3674</v>
      </c>
      <c r="MA143" s="5">
        <v>3559</v>
      </c>
      <c r="MB143" s="5">
        <v>3855</v>
      </c>
      <c r="MC143" s="5">
        <v>4124</v>
      </c>
      <c r="MD143" s="5">
        <v>4091</v>
      </c>
      <c r="ME143" s="5">
        <v>3366</v>
      </c>
      <c r="MF143" s="5">
        <v>3913</v>
      </c>
      <c r="MG143" s="5">
        <v>4075</v>
      </c>
      <c r="MH143" s="5">
        <v>3195</v>
      </c>
      <c r="MI143" s="5">
        <v>3518</v>
      </c>
      <c r="MJ143" s="5">
        <v>3507</v>
      </c>
      <c r="MK143" s="5">
        <v>2494</v>
      </c>
      <c r="ML143" s="5">
        <v>2756</v>
      </c>
      <c r="MM143" s="5">
        <v>2832</v>
      </c>
      <c r="MN143" s="5">
        <v>2421</v>
      </c>
      <c r="MO143" s="5">
        <v>3909</v>
      </c>
      <c r="MP143" s="5">
        <v>2352</v>
      </c>
      <c r="MQ143" s="5">
        <v>159</v>
      </c>
      <c r="MR143" s="5">
        <v>154</v>
      </c>
      <c r="MS143" s="5">
        <v>131</v>
      </c>
      <c r="MT143" s="5">
        <v>138</v>
      </c>
      <c r="MU143" s="5">
        <v>133</v>
      </c>
      <c r="MV143" s="5">
        <v>117</v>
      </c>
      <c r="MW143" s="5">
        <v>111</v>
      </c>
      <c r="MX143" s="5">
        <v>102</v>
      </c>
      <c r="MY143" s="5">
        <v>59</v>
      </c>
      <c r="MZ143" s="5">
        <v>0</v>
      </c>
      <c r="NA143" s="5">
        <v>11</v>
      </c>
      <c r="NB143" s="5">
        <v>159</v>
      </c>
      <c r="NC143" s="5">
        <v>317</v>
      </c>
      <c r="ND143" s="5">
        <v>327</v>
      </c>
      <c r="NE143" s="5" t="s">
        <v>220</v>
      </c>
      <c r="NF143" s="5" t="s">
        <v>220</v>
      </c>
      <c r="NG143" s="5" t="s">
        <v>220</v>
      </c>
      <c r="NH143" s="5" t="s">
        <v>220</v>
      </c>
      <c r="NI143" s="5" t="s">
        <v>220</v>
      </c>
      <c r="NJ143" s="5" t="s">
        <v>220</v>
      </c>
      <c r="NK143" s="5" t="s">
        <v>220</v>
      </c>
      <c r="NL143" s="5" t="s">
        <v>220</v>
      </c>
      <c r="NM143" s="5" t="s">
        <v>220</v>
      </c>
      <c r="NN143" s="5" t="s">
        <v>220</v>
      </c>
      <c r="NO143" s="5" t="s">
        <v>220</v>
      </c>
      <c r="NP143" s="5" t="s">
        <v>220</v>
      </c>
      <c r="NQ143" s="5" t="s">
        <v>220</v>
      </c>
      <c r="NR143" s="5" t="s">
        <v>220</v>
      </c>
      <c r="NS143" s="5" t="s">
        <v>220</v>
      </c>
      <c r="NT143" s="5" t="s">
        <v>220</v>
      </c>
      <c r="NU143" s="5" t="s">
        <v>220</v>
      </c>
      <c r="NV143" s="5" t="s">
        <v>220</v>
      </c>
      <c r="NW143" s="5">
        <v>0</v>
      </c>
      <c r="NX143" s="5">
        <v>0</v>
      </c>
      <c r="NY143" s="5">
        <v>0</v>
      </c>
      <c r="NZ143" s="5">
        <v>0</v>
      </c>
      <c r="OA143" s="5">
        <v>0</v>
      </c>
      <c r="OB143" s="5">
        <v>0</v>
      </c>
      <c r="OC143" s="5">
        <v>0</v>
      </c>
      <c r="OD143" s="5">
        <v>0</v>
      </c>
      <c r="OE143" s="5">
        <v>0</v>
      </c>
      <c r="OF143" s="5">
        <v>0</v>
      </c>
      <c r="OG143" s="5">
        <v>0</v>
      </c>
      <c r="OH143" s="5">
        <v>0</v>
      </c>
      <c r="OI143" s="5">
        <v>0</v>
      </c>
      <c r="OJ143" s="5">
        <v>0</v>
      </c>
      <c r="OK143" s="5" t="s">
        <v>220</v>
      </c>
      <c r="OL143" s="5" t="s">
        <v>220</v>
      </c>
      <c r="OM143" s="5" t="s">
        <v>220</v>
      </c>
      <c r="ON143" s="5" t="s">
        <v>220</v>
      </c>
      <c r="OO143" s="5" t="s">
        <v>220</v>
      </c>
      <c r="OP143" s="5" t="s">
        <v>220</v>
      </c>
      <c r="OQ143" s="5" t="s">
        <v>220</v>
      </c>
      <c r="OR143" s="5" t="s">
        <v>220</v>
      </c>
      <c r="OS143" s="5" t="s">
        <v>220</v>
      </c>
      <c r="OT143" s="5" t="s">
        <v>220</v>
      </c>
      <c r="OU143" s="5" t="s">
        <v>220</v>
      </c>
      <c r="OV143" s="5" t="s">
        <v>220</v>
      </c>
      <c r="OW143" s="5" t="s">
        <v>220</v>
      </c>
      <c r="OX143" s="5" t="s">
        <v>220</v>
      </c>
      <c r="OY143" s="5" t="s">
        <v>220</v>
      </c>
      <c r="OZ143" s="5" t="s">
        <v>220</v>
      </c>
      <c r="PA143" s="5" t="s">
        <v>220</v>
      </c>
      <c r="PB143" s="5" t="s">
        <v>220</v>
      </c>
      <c r="PC143" s="5">
        <v>10290</v>
      </c>
      <c r="PD143" s="5">
        <v>10679</v>
      </c>
      <c r="PE143" s="5">
        <v>10701</v>
      </c>
      <c r="PF143" s="5">
        <v>10250</v>
      </c>
      <c r="PG143" s="5">
        <v>11695</v>
      </c>
      <c r="PH143" s="5">
        <v>9370</v>
      </c>
      <c r="PI143" s="5">
        <v>7660</v>
      </c>
      <c r="PJ143" s="5">
        <v>8943</v>
      </c>
      <c r="PK143" s="5">
        <v>6978</v>
      </c>
      <c r="PL143" s="5">
        <v>8615</v>
      </c>
      <c r="PM143" s="5">
        <v>8858</v>
      </c>
      <c r="PN143" s="5">
        <v>9365</v>
      </c>
      <c r="PO143" s="5">
        <v>9465</v>
      </c>
      <c r="PP143" s="5">
        <v>9379</v>
      </c>
      <c r="PQ143" s="5">
        <v>7192</v>
      </c>
      <c r="PR143" s="5">
        <v>6939</v>
      </c>
      <c r="PS143" s="5">
        <v>7601</v>
      </c>
      <c r="PT143" s="5">
        <v>9379</v>
      </c>
      <c r="PU143" s="5">
        <v>7220</v>
      </c>
      <c r="PV143" s="5">
        <v>8067</v>
      </c>
      <c r="PW143" s="5">
        <v>7061</v>
      </c>
      <c r="PX143" s="5">
        <v>7576</v>
      </c>
      <c r="PY143" s="5">
        <v>6099</v>
      </c>
      <c r="PZ143" s="5">
        <v>9325</v>
      </c>
      <c r="QA143" s="5">
        <v>10948</v>
      </c>
      <c r="QB143" s="5">
        <v>9896</v>
      </c>
      <c r="QC143" s="5">
        <v>10511</v>
      </c>
      <c r="QD143" s="5">
        <v>9745</v>
      </c>
      <c r="QE143" s="5">
        <v>8955</v>
      </c>
      <c r="QF143" s="5">
        <v>9048</v>
      </c>
      <c r="QG143" s="5">
        <v>8318</v>
      </c>
      <c r="QH143" s="5">
        <v>7906</v>
      </c>
      <c r="QI143" s="5">
        <v>37067</v>
      </c>
      <c r="QJ143" s="5">
        <v>26295</v>
      </c>
      <c r="QK143" s="5">
        <v>20696</v>
      </c>
      <c r="QL143" s="5">
        <v>22363</v>
      </c>
      <c r="QM143" s="5">
        <v>21708</v>
      </c>
      <c r="QN143" s="5">
        <v>33293</v>
      </c>
      <c r="QO143" s="5">
        <v>18475</v>
      </c>
      <c r="QP143" s="5">
        <v>13201</v>
      </c>
      <c r="QQ143" s="5">
        <v>18237</v>
      </c>
      <c r="QR143" s="5">
        <v>21956</v>
      </c>
      <c r="QS143" s="5">
        <v>25657</v>
      </c>
      <c r="QT143" s="5">
        <v>27373</v>
      </c>
      <c r="QU143" s="5">
        <v>26510</v>
      </c>
      <c r="QV143" s="5">
        <v>28010</v>
      </c>
      <c r="QW143" s="5">
        <v>28183</v>
      </c>
      <c r="QX143" s="5">
        <v>25190</v>
      </c>
      <c r="QY143" s="5">
        <v>28850</v>
      </c>
      <c r="QZ143" s="5">
        <v>23689</v>
      </c>
      <c r="RA143" s="5">
        <v>23221</v>
      </c>
      <c r="RB143" s="5">
        <v>18281</v>
      </c>
      <c r="RC143" s="5">
        <v>20146</v>
      </c>
      <c r="RD143" s="5">
        <v>18237</v>
      </c>
      <c r="RE143" s="5">
        <v>17368</v>
      </c>
      <c r="RF143" s="5">
        <v>22374</v>
      </c>
      <c r="RG143" s="5">
        <v>20234</v>
      </c>
      <c r="RH143" s="5">
        <v>19966</v>
      </c>
      <c r="RI143" s="5">
        <v>19166</v>
      </c>
      <c r="RJ143" s="5">
        <v>17573</v>
      </c>
      <c r="RK143" s="5">
        <v>17816</v>
      </c>
      <c r="RL143" s="5">
        <v>15312</v>
      </c>
      <c r="RM143" s="5">
        <v>14735</v>
      </c>
      <c r="RN143" s="5">
        <v>13881</v>
      </c>
      <c r="RO143" s="5">
        <v>13273</v>
      </c>
      <c r="RP143" s="5">
        <v>12020</v>
      </c>
      <c r="RQ143" s="5">
        <v>12009</v>
      </c>
      <c r="RR143" s="5">
        <v>13916</v>
      </c>
      <c r="RS143" s="5">
        <v>13703</v>
      </c>
      <c r="RT143" s="5">
        <v>12364</v>
      </c>
      <c r="RU143" s="5">
        <v>13425</v>
      </c>
      <c r="RV143" s="5">
        <v>10276</v>
      </c>
      <c r="RW143" s="5">
        <v>9662</v>
      </c>
      <c r="RX143" s="5">
        <v>13430</v>
      </c>
      <c r="RY143" s="5">
        <v>15824</v>
      </c>
      <c r="RZ143" s="5">
        <v>12935</v>
      </c>
      <c r="SA143" s="5">
        <v>11936</v>
      </c>
      <c r="SB143" s="5">
        <v>11088</v>
      </c>
      <c r="SC143" s="5">
        <v>10809</v>
      </c>
      <c r="SD143" s="5">
        <v>12122</v>
      </c>
      <c r="SE143" s="5">
        <v>12268</v>
      </c>
      <c r="SF143" s="5">
        <v>10736</v>
      </c>
      <c r="SG143" s="5">
        <v>14404</v>
      </c>
      <c r="SH143" s="5">
        <v>14404</v>
      </c>
      <c r="SI143" s="5">
        <v>14704</v>
      </c>
      <c r="SJ143" s="5">
        <v>13820</v>
      </c>
      <c r="SK143" s="5">
        <v>14082</v>
      </c>
      <c r="SL143" s="5">
        <v>11178</v>
      </c>
      <c r="SM143" s="5">
        <v>11169</v>
      </c>
      <c r="SN143" s="5">
        <v>10493</v>
      </c>
      <c r="SO143" s="5">
        <v>10113</v>
      </c>
      <c r="SP143" s="5">
        <v>9598</v>
      </c>
      <c r="SQ143" s="5">
        <v>8895</v>
      </c>
      <c r="SR143" s="5">
        <v>7739</v>
      </c>
      <c r="SS143" s="5">
        <v>7556</v>
      </c>
      <c r="ST143" s="5">
        <v>7708</v>
      </c>
      <c r="SU143" s="5">
        <v>23609</v>
      </c>
      <c r="SV143" s="5">
        <v>18962</v>
      </c>
      <c r="SW143" s="5">
        <v>14060</v>
      </c>
      <c r="SX143" s="5">
        <v>19682</v>
      </c>
      <c r="SY143" s="5">
        <v>15701</v>
      </c>
      <c r="SZ143" s="5">
        <v>23321</v>
      </c>
      <c r="TA143" s="5">
        <v>14287</v>
      </c>
      <c r="TB143" s="5">
        <v>9144</v>
      </c>
      <c r="TC143" s="5">
        <v>13346</v>
      </c>
      <c r="TD143" s="5">
        <v>6975</v>
      </c>
      <c r="TE143" s="5">
        <v>4223</v>
      </c>
      <c r="TF143" s="5">
        <v>2314</v>
      </c>
      <c r="TG143" s="5">
        <v>1336</v>
      </c>
      <c r="TH143" s="5">
        <v>1175</v>
      </c>
      <c r="TI143" s="5">
        <v>1058</v>
      </c>
      <c r="TJ143" s="5">
        <v>1004</v>
      </c>
      <c r="TK143" s="5">
        <v>919</v>
      </c>
      <c r="TL143" s="5">
        <v>1578</v>
      </c>
      <c r="TM143" s="5">
        <v>1071</v>
      </c>
      <c r="TN143" s="5">
        <v>2917</v>
      </c>
      <c r="TO143" s="5">
        <v>4609</v>
      </c>
      <c r="TP143" s="5">
        <v>3708</v>
      </c>
      <c r="TQ143" s="5">
        <v>3978</v>
      </c>
      <c r="TR143" s="5">
        <v>5896</v>
      </c>
      <c r="TS143" s="5">
        <v>6191</v>
      </c>
      <c r="TT143" s="5">
        <v>5633</v>
      </c>
      <c r="TU143" s="5">
        <v>4046</v>
      </c>
      <c r="TV143" s="5">
        <v>3727</v>
      </c>
      <c r="TW143" s="5">
        <v>4152</v>
      </c>
      <c r="TX143" s="5">
        <v>6373</v>
      </c>
      <c r="TY143" s="5">
        <v>5934</v>
      </c>
      <c r="TZ143" s="5">
        <v>4718</v>
      </c>
      <c r="UA143" s="5">
        <v>12</v>
      </c>
      <c r="UB143" s="5">
        <v>69</v>
      </c>
      <c r="UC143" s="5">
        <v>90</v>
      </c>
      <c r="UD143" s="5">
        <v>37</v>
      </c>
      <c r="UE143" s="5">
        <v>12</v>
      </c>
      <c r="UF143" s="5">
        <v>0</v>
      </c>
      <c r="UG143" s="5">
        <v>0</v>
      </c>
      <c r="UH143" s="5">
        <v>1</v>
      </c>
      <c r="UI143" s="5">
        <v>0</v>
      </c>
      <c r="UJ143" s="5">
        <v>1</v>
      </c>
      <c r="UK143" s="5">
        <v>9</v>
      </c>
      <c r="UL143" s="5">
        <v>58</v>
      </c>
      <c r="UM143" s="5">
        <v>67</v>
      </c>
      <c r="UN143" s="5">
        <v>41</v>
      </c>
      <c r="UO143" s="5">
        <v>218</v>
      </c>
      <c r="UP143" s="5">
        <v>582</v>
      </c>
      <c r="UQ143" s="5">
        <v>1277</v>
      </c>
      <c r="UR143" s="5">
        <v>1755</v>
      </c>
      <c r="US143" s="5">
        <v>1225</v>
      </c>
      <c r="UT143" s="5">
        <v>1189</v>
      </c>
      <c r="UU143" s="5">
        <v>668</v>
      </c>
      <c r="UV143" s="5">
        <v>1117</v>
      </c>
      <c r="UW143" s="5">
        <v>1617</v>
      </c>
      <c r="UX143" s="5">
        <v>794</v>
      </c>
      <c r="UY143" s="5">
        <v>0</v>
      </c>
      <c r="UZ143" s="5">
        <v>0</v>
      </c>
      <c r="VA143" s="5">
        <v>0</v>
      </c>
      <c r="VB143" s="5">
        <v>0</v>
      </c>
      <c r="VC143" s="5">
        <v>0</v>
      </c>
      <c r="VD143" s="5">
        <v>0</v>
      </c>
      <c r="VE143" s="5">
        <v>0</v>
      </c>
      <c r="VF143" s="5">
        <v>0</v>
      </c>
      <c r="VG143" s="5">
        <v>15456</v>
      </c>
      <c r="VH143" s="5">
        <v>36175</v>
      </c>
      <c r="VI143" s="5">
        <v>30677</v>
      </c>
      <c r="VJ143" s="5">
        <v>26401</v>
      </c>
      <c r="VK143" s="5">
        <v>22177</v>
      </c>
      <c r="VL143" s="5">
        <v>43735</v>
      </c>
      <c r="VM143" s="5">
        <v>8064</v>
      </c>
      <c r="VN143" s="5">
        <v>42811</v>
      </c>
      <c r="VO143" s="5">
        <v>44994</v>
      </c>
      <c r="VP143" s="5">
        <v>44178</v>
      </c>
      <c r="VQ143" s="5">
        <v>45610</v>
      </c>
      <c r="VR143" s="5">
        <v>45558</v>
      </c>
      <c r="VS143" s="5">
        <v>48360</v>
      </c>
      <c r="VT143" s="5">
        <v>50085</v>
      </c>
      <c r="VU143" s="5">
        <v>48477</v>
      </c>
      <c r="VV143" s="5">
        <v>50299</v>
      </c>
      <c r="VW143" s="5">
        <v>55277</v>
      </c>
      <c r="VX143" s="5">
        <v>55823</v>
      </c>
      <c r="VY143" s="5">
        <v>40294</v>
      </c>
      <c r="VZ143" s="5">
        <v>40739</v>
      </c>
      <c r="WA143" s="5">
        <v>47624</v>
      </c>
      <c r="WB143" s="5">
        <v>43260</v>
      </c>
      <c r="WC143" s="5">
        <v>38412</v>
      </c>
      <c r="WD143" s="5">
        <v>63740</v>
      </c>
      <c r="WE143" s="5">
        <v>43118</v>
      </c>
      <c r="WF143" s="5">
        <v>37572</v>
      </c>
      <c r="WG143" s="5">
        <v>32941</v>
      </c>
      <c r="WH143" s="5">
        <v>28202</v>
      </c>
      <c r="WI143" s="5">
        <v>26908</v>
      </c>
      <c r="WJ143" s="5">
        <v>24986</v>
      </c>
      <c r="WK143" s="5">
        <v>22221</v>
      </c>
      <c r="WL143" s="5">
        <v>22026</v>
      </c>
      <c r="WM143" s="5">
        <v>356</v>
      </c>
      <c r="WN143" s="5">
        <v>820</v>
      </c>
      <c r="WO143" s="5">
        <v>222</v>
      </c>
      <c r="WP143" s="5">
        <v>68</v>
      </c>
      <c r="WQ143" s="5">
        <v>126</v>
      </c>
      <c r="WR143" s="5">
        <v>96</v>
      </c>
      <c r="WS143" s="5">
        <v>494</v>
      </c>
      <c r="WT143" s="5">
        <v>398</v>
      </c>
      <c r="WU143" s="5">
        <v>196</v>
      </c>
      <c r="WV143" s="5">
        <v>1495</v>
      </c>
      <c r="WW143" s="5">
        <v>1167</v>
      </c>
      <c r="WX143" s="5">
        <v>1141</v>
      </c>
      <c r="WY143" s="5">
        <v>975</v>
      </c>
      <c r="WZ143" s="5">
        <v>1069</v>
      </c>
      <c r="XA143" s="5">
        <v>1940</v>
      </c>
      <c r="XB143" s="5">
        <v>2549</v>
      </c>
      <c r="XC143" s="5">
        <v>2440</v>
      </c>
      <c r="XD143" s="5">
        <v>2545</v>
      </c>
      <c r="XE143" s="5">
        <v>2349</v>
      </c>
      <c r="XF143" s="5">
        <v>2718</v>
      </c>
      <c r="XG143" s="5">
        <v>3537</v>
      </c>
      <c r="XH143" s="5">
        <v>2670</v>
      </c>
      <c r="XI143" s="5">
        <v>2498</v>
      </c>
      <c r="XJ143" s="5">
        <v>2150</v>
      </c>
      <c r="XK143" s="5">
        <v>1580</v>
      </c>
      <c r="XL143" s="5">
        <v>1551</v>
      </c>
      <c r="XM143" s="5">
        <v>1378</v>
      </c>
      <c r="XN143" s="5">
        <v>1254</v>
      </c>
      <c r="XO143" s="5">
        <v>1451</v>
      </c>
      <c r="XP143" s="5">
        <v>1437</v>
      </c>
      <c r="XQ143" s="5">
        <v>1191</v>
      </c>
      <c r="XR143" s="5">
        <v>1119</v>
      </c>
      <c r="XS143" s="2">
        <v>15263</v>
      </c>
      <c r="XT143" s="3" t="s">
        <v>222</v>
      </c>
      <c r="XU143" s="3" t="s">
        <v>221</v>
      </c>
      <c r="XV143" s="3" t="s">
        <v>221</v>
      </c>
      <c r="XW143" s="3" t="s">
        <v>221</v>
      </c>
      <c r="XX143" s="3" t="s">
        <v>222</v>
      </c>
      <c r="XY143" s="3" t="s">
        <v>222</v>
      </c>
      <c r="XZ143" s="3" t="s">
        <v>295</v>
      </c>
    </row>
    <row r="144" spans="1:650" x14ac:dyDescent="0.3">
      <c r="A144" s="1" t="s">
        <v>142</v>
      </c>
      <c r="B144" s="2">
        <v>4044391</v>
      </c>
      <c r="C144" s="5">
        <v>44800</v>
      </c>
      <c r="D144" s="5">
        <v>29931</v>
      </c>
      <c r="E144" s="5">
        <v>1185</v>
      </c>
      <c r="F144" s="5">
        <v>255</v>
      </c>
      <c r="G144" s="5">
        <v>386</v>
      </c>
      <c r="H144" s="5">
        <v>-38</v>
      </c>
      <c r="I144" s="5">
        <v>-720</v>
      </c>
      <c r="J144" s="5">
        <v>9223</v>
      </c>
      <c r="K144" s="5">
        <v>40</v>
      </c>
      <c r="L144" s="5">
        <v>1203</v>
      </c>
      <c r="M144" s="5">
        <v>489</v>
      </c>
      <c r="N144" s="5">
        <v>11857</v>
      </c>
      <c r="O144" s="5">
        <v>1332</v>
      </c>
      <c r="P144" s="5">
        <v>3793</v>
      </c>
      <c r="Q144" s="5">
        <v>68</v>
      </c>
      <c r="R144" s="5">
        <v>2249</v>
      </c>
      <c r="S144" s="5">
        <v>19240</v>
      </c>
      <c r="T144" s="5">
        <v>39790</v>
      </c>
      <c r="U144" s="5">
        <v>4652</v>
      </c>
      <c r="V144" s="5">
        <v>13010</v>
      </c>
      <c r="W144" s="5">
        <v>2849</v>
      </c>
      <c r="X144" s="5">
        <v>409</v>
      </c>
      <c r="Y144" s="5">
        <v>2</v>
      </c>
      <c r="Z144" s="5">
        <v>1202</v>
      </c>
      <c r="AA144" s="5">
        <v>4573</v>
      </c>
      <c r="AB144" s="5">
        <v>0</v>
      </c>
      <c r="AC144" s="5">
        <v>8632</v>
      </c>
      <c r="AD144" s="5">
        <v>0</v>
      </c>
      <c r="AE144" s="5">
        <v>0</v>
      </c>
      <c r="AF144" s="5">
        <v>0</v>
      </c>
      <c r="AG144" s="5">
        <v>0</v>
      </c>
      <c r="AH144" s="5">
        <v>0</v>
      </c>
      <c r="AI144" s="5">
        <v>0</v>
      </c>
      <c r="AJ144" s="5">
        <v>0</v>
      </c>
      <c r="AK144" s="5">
        <v>0</v>
      </c>
      <c r="AL144" s="5">
        <v>0</v>
      </c>
      <c r="AM144" s="5">
        <v>0</v>
      </c>
      <c r="AN144" s="5">
        <v>0</v>
      </c>
      <c r="AO144" s="5">
        <v>0</v>
      </c>
      <c r="AP144" s="5">
        <v>0</v>
      </c>
      <c r="AQ144" s="5">
        <v>0</v>
      </c>
      <c r="AR144" s="5">
        <v>0</v>
      </c>
      <c r="AS144" s="5">
        <v>0</v>
      </c>
      <c r="AT144" s="5">
        <v>0</v>
      </c>
      <c r="AU144" s="5">
        <v>0</v>
      </c>
      <c r="AV144" s="5">
        <v>0</v>
      </c>
      <c r="AW144" s="5">
        <v>0</v>
      </c>
      <c r="AX144" s="5">
        <v>0</v>
      </c>
      <c r="AY144" s="5">
        <v>0</v>
      </c>
      <c r="AZ144" s="5">
        <v>0</v>
      </c>
      <c r="BA144" s="5">
        <v>35</v>
      </c>
      <c r="BB144" s="5">
        <v>56446</v>
      </c>
      <c r="BC144" s="5">
        <v>81096</v>
      </c>
      <c r="BD144" s="5">
        <v>96376</v>
      </c>
      <c r="BE144" s="5">
        <v>93835</v>
      </c>
      <c r="BF144" s="5">
        <v>88062</v>
      </c>
      <c r="BG144" s="5">
        <v>144042</v>
      </c>
      <c r="BH144" s="5">
        <v>179849</v>
      </c>
      <c r="BI144" s="5">
        <v>116225</v>
      </c>
      <c r="BJ144" s="5">
        <v>201814</v>
      </c>
      <c r="BK144" s="5">
        <v>223659</v>
      </c>
      <c r="BL144" s="5">
        <v>61756</v>
      </c>
      <c r="BM144" s="5">
        <v>52894</v>
      </c>
      <c r="BN144" s="5">
        <v>43869</v>
      </c>
      <c r="BO144" s="5">
        <v>114997</v>
      </c>
      <c r="BP144" s="5">
        <v>133098</v>
      </c>
      <c r="BQ144" s="5">
        <v>212365</v>
      </c>
      <c r="BR144" s="5">
        <v>53597</v>
      </c>
      <c r="BS144" s="5">
        <v>84084</v>
      </c>
      <c r="BT144" s="5">
        <v>88450</v>
      </c>
      <c r="BU144" s="5">
        <v>62987</v>
      </c>
      <c r="BV144" s="5">
        <v>187271</v>
      </c>
      <c r="BW144" s="5">
        <v>104807</v>
      </c>
      <c r="BX144" s="5">
        <v>29201</v>
      </c>
      <c r="BY144" s="5">
        <v>59668</v>
      </c>
      <c r="BZ144" s="5">
        <v>13057</v>
      </c>
      <c r="CA144" s="5">
        <v>67674</v>
      </c>
      <c r="CB144" s="5">
        <v>8557</v>
      </c>
      <c r="CC144" s="5">
        <v>2997</v>
      </c>
      <c r="CD144" s="5">
        <v>0</v>
      </c>
      <c r="CE144" s="5">
        <v>281</v>
      </c>
      <c r="CF144" s="5">
        <v>5581</v>
      </c>
      <c r="CG144" s="5">
        <v>5019</v>
      </c>
      <c r="CH144" s="5">
        <v>3409</v>
      </c>
      <c r="CI144" s="5">
        <v>1294</v>
      </c>
      <c r="CJ144" s="5">
        <v>3951</v>
      </c>
      <c r="CK144" s="5">
        <v>3318</v>
      </c>
      <c r="CL144" s="5">
        <v>20390</v>
      </c>
      <c r="CM144" s="5">
        <v>27015</v>
      </c>
      <c r="CN144" s="5">
        <v>81550</v>
      </c>
      <c r="CO144" s="5">
        <v>53177</v>
      </c>
      <c r="CP144" s="5">
        <v>47607</v>
      </c>
      <c r="CQ144" s="5">
        <v>25518</v>
      </c>
      <c r="CR144" s="5">
        <v>41940</v>
      </c>
      <c r="CS144" s="5">
        <v>6730</v>
      </c>
      <c r="CT144" s="5">
        <v>10291</v>
      </c>
      <c r="CU144" s="5">
        <v>365637</v>
      </c>
      <c r="CV144" s="5">
        <v>548420</v>
      </c>
      <c r="CW144" s="5">
        <v>434471</v>
      </c>
      <c r="CX144" s="5">
        <v>276139</v>
      </c>
      <c r="CY144" s="5">
        <v>353223</v>
      </c>
      <c r="CZ144" s="5">
        <v>406471</v>
      </c>
      <c r="DA144" s="5">
        <v>385985</v>
      </c>
      <c r="DB144" s="5">
        <v>395240</v>
      </c>
      <c r="DC144" s="5">
        <v>201806</v>
      </c>
      <c r="DD144" s="5">
        <v>169654</v>
      </c>
      <c r="DE144" s="5">
        <v>199365</v>
      </c>
      <c r="DF144" s="5">
        <v>302904</v>
      </c>
      <c r="DG144" s="5">
        <v>112106</v>
      </c>
      <c r="DH144" s="5">
        <v>178399</v>
      </c>
      <c r="DI144" s="5">
        <v>184411</v>
      </c>
      <c r="DJ144" s="5">
        <v>47214</v>
      </c>
      <c r="DK144" s="5">
        <v>182736</v>
      </c>
      <c r="DL144" s="5">
        <v>162778</v>
      </c>
      <c r="DM144" s="5">
        <v>146454</v>
      </c>
      <c r="DN144" s="5">
        <v>121032</v>
      </c>
      <c r="DO144" s="5">
        <v>96596</v>
      </c>
      <c r="DP144" s="5">
        <v>106488</v>
      </c>
      <c r="DQ144" s="5">
        <v>92507</v>
      </c>
      <c r="DR144" s="5">
        <v>104318</v>
      </c>
      <c r="DS144" s="5">
        <v>98751</v>
      </c>
      <c r="DT144" s="5">
        <v>128308</v>
      </c>
      <c r="DU144" s="5">
        <v>86142</v>
      </c>
      <c r="DV144" s="5">
        <v>116215</v>
      </c>
      <c r="DW144" s="5">
        <v>162433</v>
      </c>
      <c r="DX144" s="5">
        <v>156203</v>
      </c>
      <c r="DY144" s="5">
        <v>140002</v>
      </c>
      <c r="DZ144" s="5">
        <v>151765</v>
      </c>
      <c r="EA144" s="5">
        <v>49515</v>
      </c>
      <c r="EB144" s="5">
        <v>37392</v>
      </c>
      <c r="EC144" s="5">
        <v>30693</v>
      </c>
      <c r="ED144" s="5">
        <v>28639</v>
      </c>
      <c r="EE144" s="5">
        <v>21783</v>
      </c>
      <c r="EF144" s="5">
        <v>24784</v>
      </c>
      <c r="EG144" s="5">
        <v>30707</v>
      </c>
      <c r="EH144" s="5">
        <v>13178</v>
      </c>
      <c r="EI144" s="5">
        <v>5515</v>
      </c>
      <c r="EJ144" s="5">
        <v>8813</v>
      </c>
      <c r="EK144" s="5">
        <v>4505</v>
      </c>
      <c r="EL144" s="5">
        <v>3842</v>
      </c>
      <c r="EM144" s="5">
        <v>5721</v>
      </c>
      <c r="EN144" s="5">
        <v>12884</v>
      </c>
      <c r="EO144" s="5">
        <v>1632</v>
      </c>
      <c r="EP144" s="5">
        <v>93</v>
      </c>
      <c r="EQ144" s="5">
        <v>6865</v>
      </c>
      <c r="ER144" s="5">
        <v>36668</v>
      </c>
      <c r="ES144" s="5">
        <v>29055</v>
      </c>
      <c r="ET144" s="5">
        <v>4868</v>
      </c>
      <c r="EU144" s="5">
        <v>10943</v>
      </c>
      <c r="EV144" s="5">
        <v>7665</v>
      </c>
      <c r="EW144" s="5">
        <v>10072</v>
      </c>
      <c r="EX144" s="5">
        <v>10351</v>
      </c>
      <c r="EY144" s="5">
        <v>9321</v>
      </c>
      <c r="EZ144" s="5">
        <v>18112</v>
      </c>
      <c r="FA144" s="5">
        <v>14469</v>
      </c>
      <c r="FB144" s="5">
        <v>12769</v>
      </c>
      <c r="FC144" s="5">
        <v>38723</v>
      </c>
      <c r="FD144" s="5">
        <v>24764</v>
      </c>
      <c r="FE144" s="5">
        <v>21682</v>
      </c>
      <c r="FF144" s="5">
        <v>29274</v>
      </c>
      <c r="FG144" s="5">
        <v>0</v>
      </c>
      <c r="FH144" s="5">
        <v>0</v>
      </c>
      <c r="FI144" s="5">
        <v>0</v>
      </c>
      <c r="FJ144" s="5">
        <v>0</v>
      </c>
      <c r="FK144" s="5">
        <v>0</v>
      </c>
      <c r="FL144" s="5">
        <v>0</v>
      </c>
      <c r="FM144" s="5">
        <v>0</v>
      </c>
      <c r="FN144" s="5">
        <v>0</v>
      </c>
      <c r="FO144" s="5">
        <v>0</v>
      </c>
      <c r="FP144" s="5">
        <v>0</v>
      </c>
      <c r="FQ144" s="5">
        <v>0</v>
      </c>
      <c r="FR144" s="5">
        <v>0</v>
      </c>
      <c r="FS144" s="5">
        <v>0</v>
      </c>
      <c r="FT144" s="5">
        <v>0</v>
      </c>
      <c r="FU144" s="5" t="s">
        <v>220</v>
      </c>
      <c r="FV144" s="5" t="s">
        <v>220</v>
      </c>
      <c r="FW144" s="5" t="s">
        <v>220</v>
      </c>
      <c r="FX144" s="5" t="s">
        <v>220</v>
      </c>
      <c r="FY144" s="5" t="s">
        <v>220</v>
      </c>
      <c r="FZ144" s="5" t="s">
        <v>220</v>
      </c>
      <c r="GA144" s="5" t="s">
        <v>220</v>
      </c>
      <c r="GB144" s="5" t="s">
        <v>220</v>
      </c>
      <c r="GC144" s="5" t="s">
        <v>220</v>
      </c>
      <c r="GD144" s="5" t="s">
        <v>220</v>
      </c>
      <c r="GE144" s="5" t="s">
        <v>220</v>
      </c>
      <c r="GF144" s="5" t="s">
        <v>220</v>
      </c>
      <c r="GG144" s="5" t="s">
        <v>220</v>
      </c>
      <c r="GH144" s="5" t="s">
        <v>220</v>
      </c>
      <c r="GI144" s="5" t="s">
        <v>220</v>
      </c>
      <c r="GJ144" s="5" t="s">
        <v>220</v>
      </c>
      <c r="GK144" s="5" t="s">
        <v>220</v>
      </c>
      <c r="GL144" s="5" t="s">
        <v>220</v>
      </c>
      <c r="GM144" s="5">
        <v>574949</v>
      </c>
      <c r="GN144" s="5">
        <v>748840</v>
      </c>
      <c r="GO144" s="5">
        <v>678714</v>
      </c>
      <c r="GP144" s="5">
        <v>358630</v>
      </c>
      <c r="GQ144" s="5">
        <v>459475</v>
      </c>
      <c r="GR144" s="5">
        <v>519667</v>
      </c>
      <c r="GS144" s="5">
        <v>478959</v>
      </c>
      <c r="GT144" s="5">
        <v>604912</v>
      </c>
      <c r="GU144" s="5">
        <v>312168</v>
      </c>
      <c r="GV144" s="5">
        <v>208871</v>
      </c>
      <c r="GW144" s="5">
        <v>264027</v>
      </c>
      <c r="GX144" s="5">
        <v>331661</v>
      </c>
      <c r="GY144" s="5">
        <v>186832</v>
      </c>
      <c r="GZ144" s="5">
        <v>203633</v>
      </c>
      <c r="HA144" s="5">
        <v>189109</v>
      </c>
      <c r="HB144" s="5">
        <v>49556</v>
      </c>
      <c r="HC144" s="5">
        <v>209123</v>
      </c>
      <c r="HD144" s="5">
        <v>244817</v>
      </c>
      <c r="HE144" s="5">
        <v>30800</v>
      </c>
      <c r="HF144" s="5">
        <v>-2620158</v>
      </c>
      <c r="HG144" s="5">
        <v>192777</v>
      </c>
      <c r="HH144" s="5">
        <v>214889</v>
      </c>
      <c r="HI144" s="5">
        <v>199735</v>
      </c>
      <c r="HJ144" s="5">
        <v>224323</v>
      </c>
      <c r="HK144" s="5">
        <v>283702</v>
      </c>
      <c r="HL144" s="5">
        <v>407819</v>
      </c>
      <c r="HM144" s="5">
        <v>278645</v>
      </c>
      <c r="HN144" s="5">
        <v>378405</v>
      </c>
      <c r="HO144" s="5">
        <v>450334</v>
      </c>
      <c r="HP144" s="5">
        <v>284663</v>
      </c>
      <c r="HQ144" s="5">
        <v>221307</v>
      </c>
      <c r="HR144" s="5">
        <v>235199</v>
      </c>
      <c r="HS144" s="5">
        <v>643685</v>
      </c>
      <c r="HT144" s="5">
        <v>762940</v>
      </c>
      <c r="HU144" s="5">
        <v>663528</v>
      </c>
      <c r="HV144" s="5">
        <v>748022</v>
      </c>
      <c r="HW144" s="5">
        <v>768140</v>
      </c>
      <c r="HX144" s="5">
        <v>774123</v>
      </c>
      <c r="HY144" s="5">
        <v>756549</v>
      </c>
      <c r="HZ144" s="5">
        <v>732605</v>
      </c>
      <c r="IA144" s="5">
        <v>891923</v>
      </c>
      <c r="IB144" s="5">
        <v>1163892</v>
      </c>
      <c r="IC144" s="5">
        <v>1193672</v>
      </c>
      <c r="ID144" s="5">
        <v>1355571</v>
      </c>
      <c r="IE144" s="5">
        <v>1256924</v>
      </c>
      <c r="IF144" s="5">
        <v>1282307</v>
      </c>
      <c r="IG144" s="5">
        <v>930204</v>
      </c>
      <c r="IH144" s="5">
        <v>901342</v>
      </c>
      <c r="II144" s="5">
        <v>665678</v>
      </c>
      <c r="IJ144" s="5">
        <v>615287</v>
      </c>
      <c r="IK144" s="5">
        <v>801178</v>
      </c>
      <c r="IL144" s="5">
        <v>1059400</v>
      </c>
      <c r="IM144" s="5">
        <v>971138</v>
      </c>
      <c r="IN144" s="5">
        <v>856586</v>
      </c>
      <c r="IO144" s="5">
        <v>719130</v>
      </c>
      <c r="IP144" s="5">
        <v>839535</v>
      </c>
      <c r="IQ144" s="5">
        <v>723398</v>
      </c>
      <c r="IR144" s="5">
        <v>740121</v>
      </c>
      <c r="IS144" s="5">
        <v>666837</v>
      </c>
      <c r="IT144" s="5">
        <v>650254</v>
      </c>
      <c r="IU144" s="5">
        <v>632649</v>
      </c>
      <c r="IV144" s="5">
        <v>590188</v>
      </c>
      <c r="IW144" s="5">
        <v>551761</v>
      </c>
      <c r="IX144" s="5">
        <v>521727</v>
      </c>
      <c r="IY144" s="5">
        <v>0</v>
      </c>
      <c r="IZ144" s="5">
        <v>0</v>
      </c>
      <c r="JA144" s="5">
        <v>0</v>
      </c>
      <c r="JB144" s="5">
        <v>0</v>
      </c>
      <c r="JC144" s="5">
        <v>0</v>
      </c>
      <c r="JD144" s="5">
        <v>0</v>
      </c>
      <c r="JE144" s="5">
        <v>0</v>
      </c>
      <c r="JF144" s="5">
        <v>0</v>
      </c>
      <c r="JG144" s="5">
        <v>0</v>
      </c>
      <c r="JH144" s="5">
        <v>0</v>
      </c>
      <c r="JI144" s="5">
        <v>0</v>
      </c>
      <c r="JJ144" s="5">
        <v>0</v>
      </c>
      <c r="JK144" s="5">
        <v>0</v>
      </c>
      <c r="JL144" s="5">
        <v>0</v>
      </c>
      <c r="JM144" s="5">
        <v>0</v>
      </c>
      <c r="JN144" s="5">
        <v>0</v>
      </c>
      <c r="JO144" s="5">
        <v>0</v>
      </c>
      <c r="JP144" s="5">
        <v>1</v>
      </c>
      <c r="JQ144" s="5">
        <v>75</v>
      </c>
      <c r="JR144" s="5">
        <v>40982</v>
      </c>
      <c r="JS144" s="5">
        <v>45303</v>
      </c>
      <c r="JT144" s="5">
        <v>52443</v>
      </c>
      <c r="JU144" s="5">
        <v>55728</v>
      </c>
      <c r="JV144" s="5">
        <v>52303</v>
      </c>
      <c r="JW144" s="5">
        <v>54443</v>
      </c>
      <c r="JX144" s="5">
        <v>54631</v>
      </c>
      <c r="JY144" s="5">
        <v>57807</v>
      </c>
      <c r="JZ144" s="5">
        <v>56098</v>
      </c>
      <c r="KA144" s="5">
        <v>57010</v>
      </c>
      <c r="KB144" s="5">
        <v>57287</v>
      </c>
      <c r="KC144" s="5">
        <v>58881</v>
      </c>
      <c r="KD144" s="5">
        <v>59979</v>
      </c>
      <c r="KE144" s="5">
        <v>22552</v>
      </c>
      <c r="KF144" s="5">
        <v>22908</v>
      </c>
      <c r="KG144" s="5">
        <v>18139</v>
      </c>
      <c r="KH144" s="5">
        <v>18469</v>
      </c>
      <c r="KI144" s="5">
        <v>15588</v>
      </c>
      <c r="KJ144" s="5">
        <v>15998</v>
      </c>
      <c r="KK144" s="5">
        <v>18739</v>
      </c>
      <c r="KL144" s="5">
        <v>15122</v>
      </c>
      <c r="KM144" s="5">
        <v>14304</v>
      </c>
      <c r="KN144" s="5">
        <v>13080</v>
      </c>
      <c r="KO144" s="5">
        <v>13025</v>
      </c>
      <c r="KP144" s="5">
        <v>14529</v>
      </c>
      <c r="KQ144" s="5">
        <v>13701</v>
      </c>
      <c r="KR144" s="5">
        <v>14664</v>
      </c>
      <c r="KS144" s="5">
        <v>15361</v>
      </c>
      <c r="KT144" s="5">
        <v>15100</v>
      </c>
      <c r="KU144" s="5">
        <v>9138</v>
      </c>
      <c r="KV144" s="5">
        <v>9586</v>
      </c>
      <c r="KW144" s="5">
        <v>9212</v>
      </c>
      <c r="KX144" s="5">
        <v>13569</v>
      </c>
      <c r="KY144" s="5">
        <v>11923</v>
      </c>
      <c r="KZ144" s="5">
        <v>11561</v>
      </c>
      <c r="LA144" s="5">
        <v>6769</v>
      </c>
      <c r="LB144" s="5">
        <v>6799</v>
      </c>
      <c r="LC144" s="5">
        <v>7198</v>
      </c>
      <c r="LD144" s="5">
        <v>682</v>
      </c>
      <c r="LE144" s="5">
        <v>1330</v>
      </c>
      <c r="LF144" s="5">
        <v>931</v>
      </c>
      <c r="LG144" s="5">
        <v>571</v>
      </c>
      <c r="LH144" s="5">
        <v>545</v>
      </c>
      <c r="LI144" s="5">
        <v>536</v>
      </c>
      <c r="LJ144" s="5">
        <v>533</v>
      </c>
      <c r="LK144" s="5">
        <v>14445</v>
      </c>
      <c r="LL144" s="5">
        <v>15546</v>
      </c>
      <c r="LM144" s="5">
        <v>13736</v>
      </c>
      <c r="LN144" s="5">
        <v>16794</v>
      </c>
      <c r="LO144" s="5">
        <v>16370</v>
      </c>
      <c r="LP144" s="5">
        <v>12502</v>
      </c>
      <c r="LQ144" s="5">
        <v>9774</v>
      </c>
      <c r="LR144" s="5">
        <v>13259</v>
      </c>
      <c r="LS144" s="5">
        <v>15771</v>
      </c>
      <c r="LT144" s="5">
        <v>10917</v>
      </c>
      <c r="LU144" s="5">
        <v>11099</v>
      </c>
      <c r="LV144" s="5">
        <v>9226</v>
      </c>
      <c r="LW144" s="5">
        <v>8584</v>
      </c>
      <c r="LX144" s="5">
        <v>8136</v>
      </c>
      <c r="LY144" s="5">
        <v>7341</v>
      </c>
      <c r="LZ144" s="5">
        <v>8110</v>
      </c>
      <c r="MA144" s="5">
        <v>6824</v>
      </c>
      <c r="MB144" s="5">
        <v>6925</v>
      </c>
      <c r="MC144" s="5">
        <v>7060</v>
      </c>
      <c r="MD144" s="5">
        <v>7622</v>
      </c>
      <c r="ME144" s="5">
        <v>6565</v>
      </c>
      <c r="MF144" s="5">
        <v>7108</v>
      </c>
      <c r="MG144" s="5">
        <v>7394</v>
      </c>
      <c r="MH144" s="5">
        <v>6504</v>
      </c>
      <c r="MI144" s="5">
        <v>6436</v>
      </c>
      <c r="MJ144" s="5">
        <v>7184</v>
      </c>
      <c r="MK144" s="5">
        <v>7381</v>
      </c>
      <c r="ML144" s="5">
        <v>7199</v>
      </c>
      <c r="MM144" s="5">
        <v>6645</v>
      </c>
      <c r="MN144" s="5">
        <v>6394</v>
      </c>
      <c r="MO144" s="5">
        <v>6520</v>
      </c>
      <c r="MP144" s="5">
        <v>5136</v>
      </c>
      <c r="MQ144" s="5">
        <v>7</v>
      </c>
      <c r="MR144" s="5">
        <v>11</v>
      </c>
      <c r="MS144" s="5">
        <v>-30</v>
      </c>
      <c r="MT144" s="5">
        <v>29</v>
      </c>
      <c r="MU144" s="5">
        <v>39</v>
      </c>
      <c r="MV144" s="5">
        <v>18</v>
      </c>
      <c r="MW144" s="5">
        <v>14</v>
      </c>
      <c r="MX144" s="5">
        <v>16</v>
      </c>
      <c r="MY144" s="5">
        <v>13</v>
      </c>
      <c r="MZ144" s="5">
        <v>8</v>
      </c>
      <c r="NA144" s="5">
        <v>11</v>
      </c>
      <c r="NB144" s="5">
        <v>19</v>
      </c>
      <c r="NC144" s="5">
        <v>26</v>
      </c>
      <c r="ND144" s="5">
        <v>16</v>
      </c>
      <c r="NE144" s="5" t="s">
        <v>220</v>
      </c>
      <c r="NF144" s="5" t="s">
        <v>220</v>
      </c>
      <c r="NG144" s="5" t="s">
        <v>220</v>
      </c>
      <c r="NH144" s="5" t="s">
        <v>220</v>
      </c>
      <c r="NI144" s="5" t="s">
        <v>220</v>
      </c>
      <c r="NJ144" s="5" t="s">
        <v>220</v>
      </c>
      <c r="NK144" s="5" t="s">
        <v>220</v>
      </c>
      <c r="NL144" s="5" t="s">
        <v>220</v>
      </c>
      <c r="NM144" s="5" t="s">
        <v>220</v>
      </c>
      <c r="NN144" s="5" t="s">
        <v>220</v>
      </c>
      <c r="NO144" s="5" t="s">
        <v>220</v>
      </c>
      <c r="NP144" s="5" t="s">
        <v>220</v>
      </c>
      <c r="NQ144" s="5" t="s">
        <v>220</v>
      </c>
      <c r="NR144" s="5" t="s">
        <v>220</v>
      </c>
      <c r="NS144" s="5" t="s">
        <v>220</v>
      </c>
      <c r="NT144" s="5" t="s">
        <v>220</v>
      </c>
      <c r="NU144" s="5" t="s">
        <v>220</v>
      </c>
      <c r="NV144" s="5" t="s">
        <v>220</v>
      </c>
      <c r="NW144" s="5">
        <v>0</v>
      </c>
      <c r="NX144" s="5">
        <v>0</v>
      </c>
      <c r="NY144" s="5">
        <v>0</v>
      </c>
      <c r="NZ144" s="5">
        <v>0</v>
      </c>
      <c r="OA144" s="5">
        <v>0</v>
      </c>
      <c r="OB144" s="5">
        <v>0</v>
      </c>
      <c r="OC144" s="5">
        <v>0</v>
      </c>
      <c r="OD144" s="5">
        <v>0</v>
      </c>
      <c r="OE144" s="5">
        <v>0</v>
      </c>
      <c r="OF144" s="5">
        <v>0</v>
      </c>
      <c r="OG144" s="5">
        <v>0</v>
      </c>
      <c r="OH144" s="5">
        <v>0</v>
      </c>
      <c r="OI144" s="5">
        <v>0</v>
      </c>
      <c r="OJ144" s="5">
        <v>0</v>
      </c>
      <c r="OK144" s="5" t="s">
        <v>220</v>
      </c>
      <c r="OL144" s="5" t="s">
        <v>220</v>
      </c>
      <c r="OM144" s="5" t="s">
        <v>220</v>
      </c>
      <c r="ON144" s="5" t="s">
        <v>220</v>
      </c>
      <c r="OO144" s="5" t="s">
        <v>220</v>
      </c>
      <c r="OP144" s="5" t="s">
        <v>220</v>
      </c>
      <c r="OQ144" s="5" t="s">
        <v>220</v>
      </c>
      <c r="OR144" s="5" t="s">
        <v>220</v>
      </c>
      <c r="OS144" s="5" t="s">
        <v>220</v>
      </c>
      <c r="OT144" s="5" t="s">
        <v>220</v>
      </c>
      <c r="OU144" s="5" t="s">
        <v>220</v>
      </c>
      <c r="OV144" s="5" t="s">
        <v>220</v>
      </c>
      <c r="OW144" s="5" t="s">
        <v>220</v>
      </c>
      <c r="OX144" s="5" t="s">
        <v>220</v>
      </c>
      <c r="OY144" s="5" t="s">
        <v>220</v>
      </c>
      <c r="OZ144" s="5" t="s">
        <v>220</v>
      </c>
      <c r="PA144" s="5" t="s">
        <v>220</v>
      </c>
      <c r="PB144" s="5" t="s">
        <v>220</v>
      </c>
      <c r="PC144" s="5">
        <v>116527</v>
      </c>
      <c r="PD144" s="5">
        <v>79494</v>
      </c>
      <c r="PE144" s="5">
        <v>62008</v>
      </c>
      <c r="PF144" s="5">
        <v>60182</v>
      </c>
      <c r="PG144" s="5">
        <v>54704</v>
      </c>
      <c r="PH144" s="5">
        <v>47942</v>
      </c>
      <c r="PI144" s="5">
        <v>46303</v>
      </c>
      <c r="PJ144" s="5">
        <v>42932</v>
      </c>
      <c r="PK144" s="5">
        <v>46818</v>
      </c>
      <c r="PL144" s="5">
        <v>54264</v>
      </c>
      <c r="PM144" s="5">
        <v>45521</v>
      </c>
      <c r="PN144" s="5">
        <v>41423</v>
      </c>
      <c r="PO144" s="5">
        <v>46161</v>
      </c>
      <c r="PP144" s="5">
        <v>35106</v>
      </c>
      <c r="PQ144" s="5">
        <v>33180</v>
      </c>
      <c r="PR144" s="5">
        <v>39422</v>
      </c>
      <c r="PS144" s="5">
        <v>27411</v>
      </c>
      <c r="PT144" s="5">
        <v>27827</v>
      </c>
      <c r="PU144" s="5">
        <v>27600</v>
      </c>
      <c r="PV144" s="5">
        <v>27786</v>
      </c>
      <c r="PW144" s="5">
        <v>26254</v>
      </c>
      <c r="PX144" s="5">
        <v>25176</v>
      </c>
      <c r="PY144" s="5">
        <v>22640</v>
      </c>
      <c r="PZ144" s="5">
        <v>22619</v>
      </c>
      <c r="QA144" s="5">
        <v>22632</v>
      </c>
      <c r="QB144" s="5">
        <v>16099</v>
      </c>
      <c r="QC144" s="5">
        <v>16779</v>
      </c>
      <c r="QD144" s="5">
        <v>16349</v>
      </c>
      <c r="QE144" s="5">
        <v>16298</v>
      </c>
      <c r="QF144" s="5">
        <v>14661</v>
      </c>
      <c r="QG144" s="5">
        <v>14474</v>
      </c>
      <c r="QH144" s="5">
        <v>14101</v>
      </c>
      <c r="QI144" s="5">
        <v>81646</v>
      </c>
      <c r="QJ144" s="5">
        <v>97311</v>
      </c>
      <c r="QK144" s="5">
        <v>93649</v>
      </c>
      <c r="QL144" s="5">
        <v>98196</v>
      </c>
      <c r="QM144" s="5">
        <v>80172</v>
      </c>
      <c r="QN144" s="5">
        <v>73654</v>
      </c>
      <c r="QO144" s="5">
        <v>77860</v>
      </c>
      <c r="QP144" s="5">
        <v>80376</v>
      </c>
      <c r="QQ144" s="5">
        <v>101211</v>
      </c>
      <c r="QR144" s="5">
        <v>67343</v>
      </c>
      <c r="QS144" s="5">
        <v>48327</v>
      </c>
      <c r="QT144" s="5">
        <v>46512</v>
      </c>
      <c r="QU144" s="5">
        <v>48004</v>
      </c>
      <c r="QV144" s="5">
        <v>42408</v>
      </c>
      <c r="QW144" s="5">
        <v>41775</v>
      </c>
      <c r="QX144" s="5">
        <v>37460</v>
      </c>
      <c r="QY144" s="5">
        <v>37716</v>
      </c>
      <c r="QZ144" s="5">
        <v>33990</v>
      </c>
      <c r="RA144" s="5">
        <v>33730</v>
      </c>
      <c r="RB144" s="5">
        <v>35925</v>
      </c>
      <c r="RC144" s="5">
        <v>39685</v>
      </c>
      <c r="RD144" s="5">
        <v>29600</v>
      </c>
      <c r="RE144" s="5">
        <v>30654</v>
      </c>
      <c r="RF144" s="5">
        <v>31135</v>
      </c>
      <c r="RG144" s="5">
        <v>30470</v>
      </c>
      <c r="RH144" s="5">
        <v>29301</v>
      </c>
      <c r="RI144" s="5">
        <v>27021</v>
      </c>
      <c r="RJ144" s="5">
        <v>26076</v>
      </c>
      <c r="RK144" s="5">
        <v>25428</v>
      </c>
      <c r="RL144" s="5">
        <v>25526</v>
      </c>
      <c r="RM144" s="5">
        <v>26491</v>
      </c>
      <c r="RN144" s="5">
        <v>26375</v>
      </c>
      <c r="RO144" s="5">
        <v>83662</v>
      </c>
      <c r="RP144" s="5">
        <v>89442</v>
      </c>
      <c r="RQ144" s="5">
        <v>89392</v>
      </c>
      <c r="RR144" s="5">
        <v>110158</v>
      </c>
      <c r="RS144" s="5">
        <v>115437</v>
      </c>
      <c r="RT144" s="5">
        <v>90071</v>
      </c>
      <c r="RU144" s="5">
        <v>82763</v>
      </c>
      <c r="RV144" s="5">
        <v>82131</v>
      </c>
      <c r="RW144" s="5">
        <v>87370</v>
      </c>
      <c r="RX144" s="5">
        <v>83473</v>
      </c>
      <c r="RY144" s="5">
        <v>75059</v>
      </c>
      <c r="RZ144" s="5">
        <v>70236</v>
      </c>
      <c r="SA144" s="5">
        <v>64493</v>
      </c>
      <c r="SB144" s="5">
        <v>57418</v>
      </c>
      <c r="SC144" s="5">
        <v>46636</v>
      </c>
      <c r="SD144" s="5">
        <v>54066</v>
      </c>
      <c r="SE144" s="5">
        <v>50517</v>
      </c>
      <c r="SF144" s="5">
        <v>51244</v>
      </c>
      <c r="SG144" s="5">
        <v>49128</v>
      </c>
      <c r="SH144" s="5">
        <v>45919</v>
      </c>
      <c r="SI144" s="5">
        <v>42259</v>
      </c>
      <c r="SJ144" s="5">
        <v>38679</v>
      </c>
      <c r="SK144" s="5">
        <v>39532</v>
      </c>
      <c r="SL144" s="5">
        <v>38736</v>
      </c>
      <c r="SM144" s="5">
        <v>37549</v>
      </c>
      <c r="SN144" s="5">
        <v>37552</v>
      </c>
      <c r="SO144" s="5">
        <v>34743</v>
      </c>
      <c r="SP144" s="5">
        <v>34128</v>
      </c>
      <c r="SQ144" s="5">
        <v>33333</v>
      </c>
      <c r="SR144" s="5">
        <v>31452</v>
      </c>
      <c r="SS144" s="5">
        <v>29560</v>
      </c>
      <c r="ST144" s="5">
        <v>26238</v>
      </c>
      <c r="SU144" s="5">
        <v>9062</v>
      </c>
      <c r="SV144" s="5">
        <v>10131</v>
      </c>
      <c r="SW144" s="5">
        <v>9316</v>
      </c>
      <c r="SX144" s="5">
        <v>8685</v>
      </c>
      <c r="SY144" s="5">
        <v>4140</v>
      </c>
      <c r="SZ144" s="5">
        <v>3774</v>
      </c>
      <c r="TA144" s="5">
        <v>1990</v>
      </c>
      <c r="TB144" s="5">
        <v>5092</v>
      </c>
      <c r="TC144" s="5">
        <v>3943</v>
      </c>
      <c r="TD144" s="5">
        <v>1465</v>
      </c>
      <c r="TE144" s="5">
        <v>1188</v>
      </c>
      <c r="TF144" s="5">
        <v>1476</v>
      </c>
      <c r="TG144" s="5">
        <v>1694</v>
      </c>
      <c r="TH144" s="5">
        <v>2627</v>
      </c>
      <c r="TI144" s="5">
        <v>2030</v>
      </c>
      <c r="TJ144" s="5">
        <v>1775</v>
      </c>
      <c r="TK144" s="5">
        <v>1325</v>
      </c>
      <c r="TL144" s="5">
        <v>2567</v>
      </c>
      <c r="TM144" s="5">
        <v>2711</v>
      </c>
      <c r="TN144" s="5">
        <v>3595</v>
      </c>
      <c r="TO144" s="5">
        <v>4379</v>
      </c>
      <c r="TP144" s="5">
        <v>4694</v>
      </c>
      <c r="TQ144" s="5">
        <v>3308</v>
      </c>
      <c r="TR144" s="5">
        <v>3497</v>
      </c>
      <c r="TS144" s="5">
        <v>3764</v>
      </c>
      <c r="TT144" s="5">
        <v>5386</v>
      </c>
      <c r="TU144" s="5">
        <v>6018</v>
      </c>
      <c r="TV144" s="5">
        <v>10130</v>
      </c>
      <c r="TW144" s="5">
        <v>5359</v>
      </c>
      <c r="TX144" s="5">
        <v>4378</v>
      </c>
      <c r="TY144" s="5">
        <v>4490</v>
      </c>
      <c r="TZ144" s="5">
        <v>4838</v>
      </c>
      <c r="UA144" s="5">
        <v>0</v>
      </c>
      <c r="UB144" s="5">
        <v>0</v>
      </c>
      <c r="UC144" s="5">
        <v>0</v>
      </c>
      <c r="UD144" s="5">
        <v>-132</v>
      </c>
      <c r="UE144" s="5">
        <v>135</v>
      </c>
      <c r="UF144" s="5">
        <v>0</v>
      </c>
      <c r="UG144" s="5">
        <v>3</v>
      </c>
      <c r="UH144" s="5">
        <v>24</v>
      </c>
      <c r="UI144" s="5">
        <v>5</v>
      </c>
      <c r="UJ144" s="5">
        <v>2</v>
      </c>
      <c r="UK144" s="5">
        <v>58</v>
      </c>
      <c r="UL144" s="5">
        <v>14</v>
      </c>
      <c r="UM144" s="5">
        <v>7</v>
      </c>
      <c r="UN144" s="5">
        <v>7</v>
      </c>
      <c r="UO144" s="5">
        <v>193</v>
      </c>
      <c r="UP144" s="5">
        <v>204</v>
      </c>
      <c r="UQ144" s="5">
        <v>185</v>
      </c>
      <c r="UR144" s="5">
        <v>199</v>
      </c>
      <c r="US144" s="5">
        <v>315</v>
      </c>
      <c r="UT144" s="5">
        <v>3029</v>
      </c>
      <c r="UU144" s="5">
        <v>3947</v>
      </c>
      <c r="UV144" s="5">
        <v>4221</v>
      </c>
      <c r="UW144" s="5">
        <v>2293</v>
      </c>
      <c r="UX144" s="5">
        <v>710</v>
      </c>
      <c r="UY144" s="5">
        <v>608</v>
      </c>
      <c r="UZ144" s="5">
        <v>267</v>
      </c>
      <c r="VA144" s="5">
        <v>205</v>
      </c>
      <c r="VB144" s="5">
        <v>154</v>
      </c>
      <c r="VC144" s="5">
        <v>323</v>
      </c>
      <c r="VD144" s="5">
        <v>846</v>
      </c>
      <c r="VE144" s="5">
        <v>806</v>
      </c>
      <c r="VF144" s="5">
        <v>994</v>
      </c>
      <c r="VG144" s="5">
        <v>179964</v>
      </c>
      <c r="VH144" s="5">
        <v>186247</v>
      </c>
      <c r="VI144" s="5">
        <v>156108</v>
      </c>
      <c r="VJ144" s="5">
        <v>178040</v>
      </c>
      <c r="VK144" s="5">
        <v>129819</v>
      </c>
      <c r="VL144" s="5">
        <v>128228</v>
      </c>
      <c r="VM144" s="5">
        <v>137149</v>
      </c>
      <c r="VN144" s="5">
        <v>139663</v>
      </c>
      <c r="VO144" s="5">
        <v>137828</v>
      </c>
      <c r="VP144" s="5">
        <v>117260</v>
      </c>
      <c r="VQ144" s="5">
        <v>114234</v>
      </c>
      <c r="VR144" s="5">
        <v>93448</v>
      </c>
      <c r="VS144" s="5">
        <v>102166</v>
      </c>
      <c r="VT144" s="5">
        <v>94170</v>
      </c>
      <c r="VU144" s="5">
        <v>103241</v>
      </c>
      <c r="VV144" s="5">
        <v>78994</v>
      </c>
      <c r="VW144" s="5">
        <v>92316</v>
      </c>
      <c r="VX144" s="5">
        <v>101291</v>
      </c>
      <c r="VY144" s="5">
        <v>76917</v>
      </c>
      <c r="VZ144" s="5">
        <v>85372</v>
      </c>
      <c r="WA144" s="5">
        <v>96266</v>
      </c>
      <c r="WB144" s="5">
        <v>103048</v>
      </c>
      <c r="WC144" s="5">
        <v>98277</v>
      </c>
      <c r="WD144" s="5">
        <v>101330</v>
      </c>
      <c r="WE144" s="5">
        <v>104033</v>
      </c>
      <c r="WF144" s="5">
        <v>100334</v>
      </c>
      <c r="WG144" s="5">
        <v>106267</v>
      </c>
      <c r="WH144" s="5">
        <v>104173</v>
      </c>
      <c r="WI144" s="5">
        <v>99421</v>
      </c>
      <c r="WJ144" s="5">
        <v>91152</v>
      </c>
      <c r="WK144" s="5">
        <v>89359</v>
      </c>
      <c r="WL144" s="5">
        <v>79130</v>
      </c>
      <c r="WM144" s="5">
        <v>0</v>
      </c>
      <c r="WN144" s="5">
        <v>74</v>
      </c>
      <c r="WO144" s="5">
        <v>622</v>
      </c>
      <c r="WP144" s="5">
        <v>5022</v>
      </c>
      <c r="WQ144" s="5">
        <v>4790</v>
      </c>
      <c r="WR144" s="5">
        <v>3851</v>
      </c>
      <c r="WS144" s="5">
        <v>2818</v>
      </c>
      <c r="WT144" s="5">
        <v>1958</v>
      </c>
      <c r="WU144" s="5">
        <v>2306</v>
      </c>
      <c r="WV144" s="5">
        <v>2734</v>
      </c>
      <c r="WW144" s="5">
        <v>2546</v>
      </c>
      <c r="WX144" s="5">
        <v>3174</v>
      </c>
      <c r="WY144" s="5">
        <v>2848</v>
      </c>
      <c r="WZ144" s="5">
        <v>1392</v>
      </c>
      <c r="XA144" s="5">
        <v>5203</v>
      </c>
      <c r="XB144" s="5">
        <v>3237</v>
      </c>
      <c r="XC144" s="5">
        <v>171</v>
      </c>
      <c r="XD144" s="5">
        <v>-45</v>
      </c>
      <c r="XE144" s="5">
        <v>147</v>
      </c>
      <c r="XF144" s="5">
        <v>310</v>
      </c>
      <c r="XG144" s="5">
        <v>420</v>
      </c>
      <c r="XH144" s="5">
        <v>2364</v>
      </c>
      <c r="XI144" s="5">
        <v>1476</v>
      </c>
      <c r="XJ144" s="5">
        <v>1581</v>
      </c>
      <c r="XK144" s="5">
        <v>1509</v>
      </c>
      <c r="XL144" s="5">
        <v>1498</v>
      </c>
      <c r="XM144" s="5">
        <v>1459</v>
      </c>
      <c r="XN144" s="5">
        <v>1383</v>
      </c>
      <c r="XO144" s="5">
        <v>1302</v>
      </c>
      <c r="XP144" s="5">
        <v>1380</v>
      </c>
      <c r="XQ144" s="5">
        <v>1440</v>
      </c>
      <c r="XR144" s="5">
        <v>1417</v>
      </c>
      <c r="XS144" s="2">
        <v>15270</v>
      </c>
      <c r="XT144" s="3" t="s">
        <v>222</v>
      </c>
      <c r="XU144" s="3" t="s">
        <v>221</v>
      </c>
      <c r="XV144" s="3" t="s">
        <v>221</v>
      </c>
      <c r="XW144" s="3" t="s">
        <v>221</v>
      </c>
      <c r="XX144" s="3" t="s">
        <v>222</v>
      </c>
      <c r="XY144" s="3" t="s">
        <v>222</v>
      </c>
      <c r="XZ144" s="3" t="s">
        <v>296</v>
      </c>
    </row>
    <row r="145" spans="1:650" x14ac:dyDescent="0.3">
      <c r="A145" s="1" t="s">
        <v>143</v>
      </c>
      <c r="B145" s="2">
        <v>4057021</v>
      </c>
      <c r="C145" s="5">
        <v>35937</v>
      </c>
      <c r="D145" s="5">
        <v>37224</v>
      </c>
      <c r="E145" s="5">
        <v>56694</v>
      </c>
      <c r="F145" s="5">
        <v>85432</v>
      </c>
      <c r="G145" s="5">
        <v>28896</v>
      </c>
      <c r="H145" s="5">
        <v>24879</v>
      </c>
      <c r="I145" s="5">
        <v>9275</v>
      </c>
      <c r="J145" s="5">
        <v>39566</v>
      </c>
      <c r="K145" s="5">
        <v>15586</v>
      </c>
      <c r="L145" s="5">
        <v>16446</v>
      </c>
      <c r="M145" s="5">
        <v>13956</v>
      </c>
      <c r="N145" s="5">
        <v>7193</v>
      </c>
      <c r="O145" s="5">
        <v>2073</v>
      </c>
      <c r="P145" s="5">
        <v>182</v>
      </c>
      <c r="Q145" s="5">
        <v>328</v>
      </c>
      <c r="R145" s="5">
        <v>2</v>
      </c>
      <c r="S145" s="5">
        <v>7878</v>
      </c>
      <c r="T145" s="5">
        <v>12261</v>
      </c>
      <c r="U145" s="5">
        <v>0</v>
      </c>
      <c r="V145" s="5">
        <v>0</v>
      </c>
      <c r="W145" s="5">
        <v>-586</v>
      </c>
      <c r="X145" s="5">
        <v>6339</v>
      </c>
      <c r="Y145" s="5">
        <v>15559</v>
      </c>
      <c r="Z145" s="5">
        <v>4007</v>
      </c>
      <c r="AA145" s="5">
        <v>166</v>
      </c>
      <c r="AB145" s="5">
        <v>6417</v>
      </c>
      <c r="AC145" s="5">
        <v>150</v>
      </c>
      <c r="AD145" s="5">
        <v>693</v>
      </c>
      <c r="AE145" s="5">
        <v>544</v>
      </c>
      <c r="AF145" s="5">
        <v>285</v>
      </c>
      <c r="AG145" s="5">
        <v>0</v>
      </c>
      <c r="AH145" s="5">
        <v>0</v>
      </c>
      <c r="AI145" s="5">
        <v>0</v>
      </c>
      <c r="AJ145" s="5">
        <v>0</v>
      </c>
      <c r="AK145" s="5">
        <v>0</v>
      </c>
      <c r="AL145" s="5">
        <v>0</v>
      </c>
      <c r="AM145" s="5">
        <v>0</v>
      </c>
      <c r="AN145" s="5">
        <v>0</v>
      </c>
      <c r="AO145" s="5">
        <v>0</v>
      </c>
      <c r="AP145" s="5">
        <v>0</v>
      </c>
      <c r="AQ145" s="5">
        <v>0</v>
      </c>
      <c r="AR145" s="5">
        <v>0</v>
      </c>
      <c r="AS145" s="5">
        <v>0</v>
      </c>
      <c r="AT145" s="5">
        <v>0</v>
      </c>
      <c r="AU145" s="5">
        <v>0</v>
      </c>
      <c r="AV145" s="5">
        <v>0</v>
      </c>
      <c r="AW145" s="5">
        <v>0</v>
      </c>
      <c r="AX145" s="5">
        <v>0</v>
      </c>
      <c r="AY145" s="5">
        <v>0</v>
      </c>
      <c r="AZ145" s="5">
        <v>0</v>
      </c>
      <c r="BA145" s="5">
        <v>0</v>
      </c>
      <c r="BB145" s="5">
        <v>84423</v>
      </c>
      <c r="BC145" s="5">
        <v>135676</v>
      </c>
      <c r="BD145" s="5">
        <v>84426</v>
      </c>
      <c r="BE145" s="5">
        <v>65992</v>
      </c>
      <c r="BF145" s="5">
        <v>91772</v>
      </c>
      <c r="BG145" s="5">
        <v>181817</v>
      </c>
      <c r="BH145" s="5">
        <v>273193</v>
      </c>
      <c r="BI145" s="5">
        <v>177526</v>
      </c>
      <c r="BJ145" s="5">
        <v>116442</v>
      </c>
      <c r="BK145" s="5">
        <v>124844</v>
      </c>
      <c r="BL145" s="5">
        <v>93382</v>
      </c>
      <c r="BM145" s="5">
        <v>179869</v>
      </c>
      <c r="BN145" s="5">
        <v>103362</v>
      </c>
      <c r="BO145" s="5">
        <v>695068</v>
      </c>
      <c r="BP145" s="5">
        <v>619179</v>
      </c>
      <c r="BQ145" s="5">
        <v>813697</v>
      </c>
      <c r="BR145" s="5">
        <v>518077</v>
      </c>
      <c r="BS145" s="5">
        <v>961657</v>
      </c>
      <c r="BT145" s="5">
        <v>487611</v>
      </c>
      <c r="BU145" s="5">
        <v>360786</v>
      </c>
      <c r="BV145" s="5">
        <v>199783</v>
      </c>
      <c r="BW145" s="5">
        <v>96839</v>
      </c>
      <c r="BX145" s="5">
        <v>85316</v>
      </c>
      <c r="BY145" s="5">
        <v>35455</v>
      </c>
      <c r="BZ145" s="5">
        <v>71323</v>
      </c>
      <c r="CA145" s="5">
        <v>46288</v>
      </c>
      <c r="CB145" s="5">
        <v>19865</v>
      </c>
      <c r="CC145" s="5">
        <v>13367</v>
      </c>
      <c r="CD145" s="5">
        <v>30354</v>
      </c>
      <c r="CE145" s="5">
        <v>13102</v>
      </c>
      <c r="CF145" s="5">
        <v>9858</v>
      </c>
      <c r="CG145" s="5">
        <v>10032</v>
      </c>
      <c r="CH145" s="5">
        <v>5379</v>
      </c>
      <c r="CI145" s="5">
        <v>6526</v>
      </c>
      <c r="CJ145" s="5">
        <v>258</v>
      </c>
      <c r="CK145" s="5">
        <v>7204</v>
      </c>
      <c r="CL145" s="5">
        <v>14933</v>
      </c>
      <c r="CM145" s="5">
        <v>19941</v>
      </c>
      <c r="CN145" s="5">
        <v>12701</v>
      </c>
      <c r="CO145" s="5">
        <v>18946</v>
      </c>
      <c r="CP145" s="5">
        <v>16996</v>
      </c>
      <c r="CQ145" s="5">
        <v>3059</v>
      </c>
      <c r="CR145" s="5">
        <v>1164</v>
      </c>
      <c r="CS145" s="5">
        <v>7687</v>
      </c>
      <c r="CT145" s="5">
        <v>2055</v>
      </c>
      <c r="CU145" s="5">
        <v>283895</v>
      </c>
      <c r="CV145" s="5">
        <v>397026</v>
      </c>
      <c r="CW145" s="5">
        <v>426951</v>
      </c>
      <c r="CX145" s="5">
        <v>317766</v>
      </c>
      <c r="CY145" s="5">
        <v>266973</v>
      </c>
      <c r="CZ145" s="5">
        <v>259358</v>
      </c>
      <c r="DA145" s="5">
        <v>279496</v>
      </c>
      <c r="DB145" s="5">
        <v>215230</v>
      </c>
      <c r="DC145" s="5">
        <v>243940</v>
      </c>
      <c r="DD145" s="5">
        <v>195761</v>
      </c>
      <c r="DE145" s="5">
        <v>147671</v>
      </c>
      <c r="DF145" s="5">
        <v>159979</v>
      </c>
      <c r="DG145" s="5">
        <v>141163</v>
      </c>
      <c r="DH145" s="5">
        <v>144410</v>
      </c>
      <c r="DI145" s="5">
        <v>129976</v>
      </c>
      <c r="DJ145" s="5">
        <v>133765</v>
      </c>
      <c r="DK145" s="5">
        <v>187187</v>
      </c>
      <c r="DL145" s="5">
        <v>168625</v>
      </c>
      <c r="DM145" s="5">
        <v>112681</v>
      </c>
      <c r="DN145" s="5">
        <v>110995</v>
      </c>
      <c r="DO145" s="5">
        <v>94712</v>
      </c>
      <c r="DP145" s="5">
        <v>100227</v>
      </c>
      <c r="DQ145" s="5">
        <v>128998</v>
      </c>
      <c r="DR145" s="5">
        <v>139655</v>
      </c>
      <c r="DS145" s="5">
        <v>144039</v>
      </c>
      <c r="DT145" s="5">
        <v>174931</v>
      </c>
      <c r="DU145" s="5">
        <v>156481</v>
      </c>
      <c r="DV145" s="5">
        <v>170711</v>
      </c>
      <c r="DW145" s="5">
        <v>141059</v>
      </c>
      <c r="DX145" s="5">
        <v>141884</v>
      </c>
      <c r="DY145" s="5">
        <v>115867</v>
      </c>
      <c r="DZ145" s="5">
        <v>126009</v>
      </c>
      <c r="EA145" s="5">
        <v>44853</v>
      </c>
      <c r="EB145" s="5">
        <v>31739</v>
      </c>
      <c r="EC145" s="5">
        <v>53464</v>
      </c>
      <c r="ED145" s="5">
        <v>94730</v>
      </c>
      <c r="EE145" s="5">
        <v>42062</v>
      </c>
      <c r="EF145" s="5">
        <v>28144</v>
      </c>
      <c r="EG145" s="5">
        <v>44677</v>
      </c>
      <c r="EH145" s="5">
        <v>77767</v>
      </c>
      <c r="EI145" s="5">
        <v>33849</v>
      </c>
      <c r="EJ145" s="5">
        <v>41603</v>
      </c>
      <c r="EK145" s="5">
        <v>37872</v>
      </c>
      <c r="EL145" s="5">
        <v>44890</v>
      </c>
      <c r="EM145" s="5">
        <v>55037</v>
      </c>
      <c r="EN145" s="5">
        <v>62178</v>
      </c>
      <c r="EO145" s="5">
        <v>6194</v>
      </c>
      <c r="EP145" s="5">
        <v>4612</v>
      </c>
      <c r="EQ145" s="5">
        <v>31486</v>
      </c>
      <c r="ER145" s="5">
        <v>11770</v>
      </c>
      <c r="ES145" s="5">
        <v>9610</v>
      </c>
      <c r="ET145" s="5">
        <v>17390</v>
      </c>
      <c r="EU145" s="5">
        <v>-2645</v>
      </c>
      <c r="EV145" s="5">
        <v>20232</v>
      </c>
      <c r="EW145" s="5">
        <v>11499</v>
      </c>
      <c r="EX145" s="5">
        <v>4729</v>
      </c>
      <c r="EY145" s="5">
        <v>30747</v>
      </c>
      <c r="EZ145" s="5">
        <v>10182</v>
      </c>
      <c r="FA145" s="5">
        <v>25943</v>
      </c>
      <c r="FB145" s="5">
        <v>31769</v>
      </c>
      <c r="FC145" s="5">
        <v>6396</v>
      </c>
      <c r="FD145" s="5">
        <v>9398</v>
      </c>
      <c r="FE145" s="5">
        <v>27380</v>
      </c>
      <c r="FF145" s="5">
        <v>32049</v>
      </c>
      <c r="FG145" s="5">
        <v>0</v>
      </c>
      <c r="FH145" s="5">
        <v>0</v>
      </c>
      <c r="FI145" s="5">
        <v>0</v>
      </c>
      <c r="FJ145" s="5">
        <v>0</v>
      </c>
      <c r="FK145" s="5">
        <v>0</v>
      </c>
      <c r="FL145" s="5">
        <v>0</v>
      </c>
      <c r="FM145" s="5">
        <v>0</v>
      </c>
      <c r="FN145" s="5">
        <v>0</v>
      </c>
      <c r="FO145" s="5">
        <v>0</v>
      </c>
      <c r="FP145" s="5">
        <v>0</v>
      </c>
      <c r="FQ145" s="5">
        <v>0</v>
      </c>
      <c r="FR145" s="5">
        <v>0</v>
      </c>
      <c r="FS145" s="5">
        <v>0</v>
      </c>
      <c r="FT145" s="5">
        <v>0</v>
      </c>
      <c r="FU145" s="5" t="s">
        <v>220</v>
      </c>
      <c r="FV145" s="5" t="s">
        <v>220</v>
      </c>
      <c r="FW145" s="5" t="s">
        <v>220</v>
      </c>
      <c r="FX145" s="5" t="s">
        <v>220</v>
      </c>
      <c r="FY145" s="5" t="s">
        <v>220</v>
      </c>
      <c r="FZ145" s="5" t="s">
        <v>220</v>
      </c>
      <c r="GA145" s="5" t="s">
        <v>220</v>
      </c>
      <c r="GB145" s="5" t="s">
        <v>220</v>
      </c>
      <c r="GC145" s="5" t="s">
        <v>220</v>
      </c>
      <c r="GD145" s="5" t="s">
        <v>220</v>
      </c>
      <c r="GE145" s="5" t="s">
        <v>220</v>
      </c>
      <c r="GF145" s="5" t="s">
        <v>220</v>
      </c>
      <c r="GG145" s="5" t="s">
        <v>220</v>
      </c>
      <c r="GH145" s="5" t="s">
        <v>220</v>
      </c>
      <c r="GI145" s="5" t="s">
        <v>220</v>
      </c>
      <c r="GJ145" s="5" t="s">
        <v>220</v>
      </c>
      <c r="GK145" s="5" t="s">
        <v>220</v>
      </c>
      <c r="GL145" s="5" t="s">
        <v>220</v>
      </c>
      <c r="GM145" s="5">
        <v>1059897</v>
      </c>
      <c r="GN145" s="5">
        <v>1085167</v>
      </c>
      <c r="GO145" s="5">
        <v>1350806</v>
      </c>
      <c r="GP145" s="5">
        <v>1016006</v>
      </c>
      <c r="GQ145" s="5">
        <v>1299588</v>
      </c>
      <c r="GR145" s="5">
        <v>799993</v>
      </c>
      <c r="GS145" s="5">
        <v>694235</v>
      </c>
      <c r="GT145" s="5">
        <v>532346</v>
      </c>
      <c r="GU145" s="5">
        <v>390214</v>
      </c>
      <c r="GV145" s="5">
        <v>339126</v>
      </c>
      <c r="GW145" s="5">
        <v>234955</v>
      </c>
      <c r="GX145" s="5">
        <v>283386</v>
      </c>
      <c r="GY145" s="5">
        <v>244561</v>
      </c>
      <c r="GZ145" s="5">
        <v>226635</v>
      </c>
      <c r="HA145" s="5">
        <v>149866</v>
      </c>
      <c r="HB145" s="5">
        <v>168733</v>
      </c>
      <c r="HC145" s="5">
        <v>239653</v>
      </c>
      <c r="HD145" s="5">
        <v>202513</v>
      </c>
      <c r="HE145" s="5">
        <v>132324</v>
      </c>
      <c r="HF145" s="5">
        <v>218187</v>
      </c>
      <c r="HG145" s="5">
        <v>233682</v>
      </c>
      <c r="HH145" s="5">
        <v>211482</v>
      </c>
      <c r="HI145" s="5">
        <v>229251</v>
      </c>
      <c r="HJ145" s="5">
        <v>255097</v>
      </c>
      <c r="HK145" s="5">
        <v>376709</v>
      </c>
      <c r="HL145" s="5">
        <v>477425</v>
      </c>
      <c r="HM145" s="5">
        <v>379046</v>
      </c>
      <c r="HN145" s="5">
        <v>336611</v>
      </c>
      <c r="HO145" s="5">
        <v>275902</v>
      </c>
      <c r="HP145" s="5">
        <v>246114</v>
      </c>
      <c r="HQ145" s="5">
        <v>330803</v>
      </c>
      <c r="HR145" s="5">
        <v>263474</v>
      </c>
      <c r="HS145" s="5">
        <v>550415</v>
      </c>
      <c r="HT145" s="5">
        <v>542015</v>
      </c>
      <c r="HU145" s="5">
        <v>497005</v>
      </c>
      <c r="HV145" s="5">
        <v>521798</v>
      </c>
      <c r="HW145" s="5">
        <v>658057</v>
      </c>
      <c r="HX145" s="5">
        <v>662942</v>
      </c>
      <c r="HY145" s="5">
        <v>632743</v>
      </c>
      <c r="HZ145" s="5">
        <v>624099</v>
      </c>
      <c r="IA145" s="5">
        <v>763149</v>
      </c>
      <c r="IB145" s="5">
        <v>1391925</v>
      </c>
      <c r="IC145" s="5">
        <v>1914123</v>
      </c>
      <c r="ID145" s="5">
        <v>1986352</v>
      </c>
      <c r="IE145" s="5">
        <v>2016112</v>
      </c>
      <c r="IF145" s="5">
        <v>1912109</v>
      </c>
      <c r="IG145" s="5">
        <v>1806523</v>
      </c>
      <c r="IH145" s="5">
        <v>1718294</v>
      </c>
      <c r="II145" s="5">
        <v>1655075</v>
      </c>
      <c r="IJ145" s="5">
        <v>1638938</v>
      </c>
      <c r="IK145" s="5">
        <v>1502247</v>
      </c>
      <c r="IL145" s="5">
        <v>1518341</v>
      </c>
      <c r="IM145" s="5">
        <v>1555625</v>
      </c>
      <c r="IN145" s="5">
        <v>1689772</v>
      </c>
      <c r="IO145" s="5">
        <v>1170380</v>
      </c>
      <c r="IP145" s="5">
        <v>1006592</v>
      </c>
      <c r="IQ145" s="5">
        <v>947121</v>
      </c>
      <c r="IR145" s="5">
        <v>961070</v>
      </c>
      <c r="IS145" s="5">
        <v>1001187</v>
      </c>
      <c r="IT145" s="5">
        <v>1025655</v>
      </c>
      <c r="IU145" s="5">
        <v>881991</v>
      </c>
      <c r="IV145" s="5">
        <v>755490</v>
      </c>
      <c r="IW145" s="5">
        <v>717364</v>
      </c>
      <c r="IX145" s="5">
        <v>645973</v>
      </c>
      <c r="IY145" s="5">
        <v>0</v>
      </c>
      <c r="IZ145" s="5">
        <v>0</v>
      </c>
      <c r="JA145" s="5">
        <v>0</v>
      </c>
      <c r="JB145" s="5">
        <v>0</v>
      </c>
      <c r="JC145" s="5">
        <v>0</v>
      </c>
      <c r="JD145" s="5">
        <v>0</v>
      </c>
      <c r="JE145" s="5">
        <v>0</v>
      </c>
      <c r="JF145" s="5">
        <v>0</v>
      </c>
      <c r="JG145" s="5">
        <v>0</v>
      </c>
      <c r="JH145" s="5">
        <v>0</v>
      </c>
      <c r="JI145" s="5">
        <v>0</v>
      </c>
      <c r="JJ145" s="5">
        <v>0</v>
      </c>
      <c r="JK145" s="5">
        <v>0</v>
      </c>
      <c r="JL145" s="5">
        <v>0</v>
      </c>
      <c r="JM145" s="5">
        <v>0</v>
      </c>
      <c r="JN145" s="5">
        <v>0</v>
      </c>
      <c r="JO145" s="5">
        <v>0</v>
      </c>
      <c r="JP145" s="5">
        <v>0</v>
      </c>
      <c r="JQ145" s="5">
        <v>0</v>
      </c>
      <c r="JR145" s="5">
        <v>78379</v>
      </c>
      <c r="JS145" s="5">
        <v>137168</v>
      </c>
      <c r="JT145" s="5">
        <v>142617</v>
      </c>
      <c r="JU145" s="5">
        <v>131359</v>
      </c>
      <c r="JV145" s="5">
        <v>133245</v>
      </c>
      <c r="JW145" s="5">
        <v>152126</v>
      </c>
      <c r="JX145" s="5">
        <v>145387</v>
      </c>
      <c r="JY145" s="5">
        <v>162844</v>
      </c>
      <c r="JZ145" s="5">
        <v>135119</v>
      </c>
      <c r="KA145" s="5">
        <v>138977</v>
      </c>
      <c r="KB145" s="5">
        <v>158914</v>
      </c>
      <c r="KC145" s="5">
        <v>166163</v>
      </c>
      <c r="KD145" s="5">
        <v>152452</v>
      </c>
      <c r="KE145" s="5">
        <v>177826</v>
      </c>
      <c r="KF145" s="5">
        <v>160617</v>
      </c>
      <c r="KG145" s="5">
        <v>129560</v>
      </c>
      <c r="KH145" s="5">
        <v>121522</v>
      </c>
      <c r="KI145" s="5">
        <v>111169</v>
      </c>
      <c r="KJ145" s="5">
        <v>94526</v>
      </c>
      <c r="KK145" s="5">
        <v>84674</v>
      </c>
      <c r="KL145" s="5">
        <v>73825</v>
      </c>
      <c r="KM145" s="5">
        <v>70942</v>
      </c>
      <c r="KN145" s="5">
        <v>87039</v>
      </c>
      <c r="KO145" s="5">
        <v>153610</v>
      </c>
      <c r="KP145" s="5">
        <v>163132</v>
      </c>
      <c r="KQ145" s="5">
        <v>161154</v>
      </c>
      <c r="KR145" s="5">
        <v>126783</v>
      </c>
      <c r="KS145" s="5">
        <v>193922</v>
      </c>
      <c r="KT145" s="5">
        <v>12677</v>
      </c>
      <c r="KU145" s="5">
        <v>5334</v>
      </c>
      <c r="KV145" s="5">
        <v>6866</v>
      </c>
      <c r="KW145" s="5">
        <v>3643</v>
      </c>
      <c r="KX145" s="5">
        <v>12119</v>
      </c>
      <c r="KY145" s="5">
        <v>25059</v>
      </c>
      <c r="KZ145" s="5">
        <v>26199</v>
      </c>
      <c r="LA145" s="5">
        <v>14219</v>
      </c>
      <c r="LB145" s="5">
        <v>5465</v>
      </c>
      <c r="LC145" s="5">
        <v>4446</v>
      </c>
      <c r="LD145" s="5">
        <v>5507</v>
      </c>
      <c r="LE145" s="5">
        <v>5902</v>
      </c>
      <c r="LF145" s="5">
        <v>5580</v>
      </c>
      <c r="LG145" s="5">
        <v>4836</v>
      </c>
      <c r="LH145" s="5">
        <v>4426</v>
      </c>
      <c r="LI145" s="5">
        <v>4459</v>
      </c>
      <c r="LJ145" s="5">
        <v>3903</v>
      </c>
      <c r="LK145" s="5">
        <v>18080</v>
      </c>
      <c r="LL145" s="5">
        <v>19343</v>
      </c>
      <c r="LM145" s="5">
        <v>18674</v>
      </c>
      <c r="LN145" s="5">
        <v>25413</v>
      </c>
      <c r="LO145" s="5">
        <v>30324</v>
      </c>
      <c r="LP145" s="5">
        <v>27337</v>
      </c>
      <c r="LQ145" s="5">
        <v>30584</v>
      </c>
      <c r="LR145" s="5">
        <v>35972</v>
      </c>
      <c r="LS145" s="5">
        <v>26431</v>
      </c>
      <c r="LT145" s="5">
        <v>25284</v>
      </c>
      <c r="LU145" s="5">
        <v>16002</v>
      </c>
      <c r="LV145" s="5">
        <v>14938</v>
      </c>
      <c r="LW145" s="5">
        <v>17804</v>
      </c>
      <c r="LX145" s="5">
        <v>17105</v>
      </c>
      <c r="LY145" s="5">
        <v>13786</v>
      </c>
      <c r="LZ145" s="5">
        <v>13459</v>
      </c>
      <c r="MA145" s="5">
        <v>8296</v>
      </c>
      <c r="MB145" s="5">
        <v>5468</v>
      </c>
      <c r="MC145" s="5">
        <v>4575</v>
      </c>
      <c r="MD145" s="5">
        <v>4616</v>
      </c>
      <c r="ME145" s="5">
        <v>5039</v>
      </c>
      <c r="MF145" s="5">
        <v>4364</v>
      </c>
      <c r="MG145" s="5">
        <v>4859</v>
      </c>
      <c r="MH145" s="5">
        <v>5320</v>
      </c>
      <c r="MI145" s="5">
        <v>5865</v>
      </c>
      <c r="MJ145" s="5">
        <v>5782</v>
      </c>
      <c r="MK145" s="5">
        <v>5676</v>
      </c>
      <c r="ML145" s="5">
        <v>5472</v>
      </c>
      <c r="MM145" s="5">
        <v>6549</v>
      </c>
      <c r="MN145" s="5">
        <v>4869</v>
      </c>
      <c r="MO145" s="5">
        <v>5615</v>
      </c>
      <c r="MP145" s="5">
        <v>6848</v>
      </c>
      <c r="MQ145" s="5">
        <v>85</v>
      </c>
      <c r="MR145" s="5">
        <v>85</v>
      </c>
      <c r="MS145" s="5">
        <v>81</v>
      </c>
      <c r="MT145" s="5">
        <v>77</v>
      </c>
      <c r="MU145" s="5">
        <v>212</v>
      </c>
      <c r="MV145" s="5">
        <v>222</v>
      </c>
      <c r="MW145" s="5">
        <v>339</v>
      </c>
      <c r="MX145" s="5">
        <v>470</v>
      </c>
      <c r="MY145" s="5">
        <v>374</v>
      </c>
      <c r="MZ145" s="5">
        <v>6</v>
      </c>
      <c r="NA145" s="5">
        <v>4106</v>
      </c>
      <c r="NB145" s="5">
        <v>3357</v>
      </c>
      <c r="NC145" s="5">
        <v>3979</v>
      </c>
      <c r="ND145" s="5">
        <v>2760</v>
      </c>
      <c r="NE145" s="5" t="s">
        <v>220</v>
      </c>
      <c r="NF145" s="5" t="s">
        <v>220</v>
      </c>
      <c r="NG145" s="5" t="s">
        <v>220</v>
      </c>
      <c r="NH145" s="5" t="s">
        <v>220</v>
      </c>
      <c r="NI145" s="5" t="s">
        <v>220</v>
      </c>
      <c r="NJ145" s="5" t="s">
        <v>220</v>
      </c>
      <c r="NK145" s="5" t="s">
        <v>220</v>
      </c>
      <c r="NL145" s="5" t="s">
        <v>220</v>
      </c>
      <c r="NM145" s="5" t="s">
        <v>220</v>
      </c>
      <c r="NN145" s="5" t="s">
        <v>220</v>
      </c>
      <c r="NO145" s="5" t="s">
        <v>220</v>
      </c>
      <c r="NP145" s="5" t="s">
        <v>220</v>
      </c>
      <c r="NQ145" s="5" t="s">
        <v>220</v>
      </c>
      <c r="NR145" s="5" t="s">
        <v>220</v>
      </c>
      <c r="NS145" s="5" t="s">
        <v>220</v>
      </c>
      <c r="NT145" s="5" t="s">
        <v>220</v>
      </c>
      <c r="NU145" s="5" t="s">
        <v>220</v>
      </c>
      <c r="NV145" s="5" t="s">
        <v>220</v>
      </c>
      <c r="NW145" s="5">
        <v>0</v>
      </c>
      <c r="NX145" s="5">
        <v>0</v>
      </c>
      <c r="NY145" s="5">
        <v>0</v>
      </c>
      <c r="NZ145" s="5">
        <v>0</v>
      </c>
      <c r="OA145" s="5">
        <v>0</v>
      </c>
      <c r="OB145" s="5">
        <v>0</v>
      </c>
      <c r="OC145" s="5">
        <v>0</v>
      </c>
      <c r="OD145" s="5">
        <v>0</v>
      </c>
      <c r="OE145" s="5">
        <v>0</v>
      </c>
      <c r="OF145" s="5">
        <v>0</v>
      </c>
      <c r="OG145" s="5">
        <v>0</v>
      </c>
      <c r="OH145" s="5">
        <v>0</v>
      </c>
      <c r="OI145" s="5">
        <v>0</v>
      </c>
      <c r="OJ145" s="5">
        <v>0</v>
      </c>
      <c r="OK145" s="5" t="s">
        <v>220</v>
      </c>
      <c r="OL145" s="5" t="s">
        <v>220</v>
      </c>
      <c r="OM145" s="5" t="s">
        <v>220</v>
      </c>
      <c r="ON145" s="5" t="s">
        <v>220</v>
      </c>
      <c r="OO145" s="5" t="s">
        <v>220</v>
      </c>
      <c r="OP145" s="5" t="s">
        <v>220</v>
      </c>
      <c r="OQ145" s="5" t="s">
        <v>220</v>
      </c>
      <c r="OR145" s="5" t="s">
        <v>220</v>
      </c>
      <c r="OS145" s="5" t="s">
        <v>220</v>
      </c>
      <c r="OT145" s="5" t="s">
        <v>220</v>
      </c>
      <c r="OU145" s="5" t="s">
        <v>220</v>
      </c>
      <c r="OV145" s="5" t="s">
        <v>220</v>
      </c>
      <c r="OW145" s="5" t="s">
        <v>220</v>
      </c>
      <c r="OX145" s="5" t="s">
        <v>220</v>
      </c>
      <c r="OY145" s="5" t="s">
        <v>220</v>
      </c>
      <c r="OZ145" s="5" t="s">
        <v>220</v>
      </c>
      <c r="PA145" s="5" t="s">
        <v>220</v>
      </c>
      <c r="PB145" s="5" t="s">
        <v>220</v>
      </c>
      <c r="PC145" s="5">
        <v>95494</v>
      </c>
      <c r="PD145" s="5">
        <v>94552</v>
      </c>
      <c r="PE145" s="5">
        <v>74502</v>
      </c>
      <c r="PF145" s="5">
        <v>65984</v>
      </c>
      <c r="PG145" s="5">
        <v>66147</v>
      </c>
      <c r="PH145" s="5">
        <v>80556</v>
      </c>
      <c r="PI145" s="5">
        <v>77014</v>
      </c>
      <c r="PJ145" s="5">
        <v>82035</v>
      </c>
      <c r="PK145" s="5">
        <v>85890</v>
      </c>
      <c r="PL145" s="5">
        <v>75007</v>
      </c>
      <c r="PM145" s="5">
        <v>70226</v>
      </c>
      <c r="PN145" s="5">
        <v>77971</v>
      </c>
      <c r="PO145" s="5">
        <v>76405</v>
      </c>
      <c r="PP145" s="5">
        <v>69682</v>
      </c>
      <c r="PQ145" s="5">
        <v>63755</v>
      </c>
      <c r="PR145" s="5">
        <v>65868</v>
      </c>
      <c r="PS145" s="5">
        <v>62444</v>
      </c>
      <c r="PT145" s="5">
        <v>55538</v>
      </c>
      <c r="PU145" s="5">
        <v>48340</v>
      </c>
      <c r="PV145" s="5">
        <v>54321</v>
      </c>
      <c r="PW145" s="5">
        <v>55942</v>
      </c>
      <c r="PX145" s="5">
        <v>49147</v>
      </c>
      <c r="PY145" s="5">
        <v>41102</v>
      </c>
      <c r="PZ145" s="5">
        <v>46437</v>
      </c>
      <c r="QA145" s="5">
        <v>35780</v>
      </c>
      <c r="QB145" s="5">
        <v>35024</v>
      </c>
      <c r="QC145" s="5">
        <v>33081</v>
      </c>
      <c r="QD145" s="5">
        <v>35484</v>
      </c>
      <c r="QE145" s="5">
        <v>37138</v>
      </c>
      <c r="QF145" s="5">
        <v>34986</v>
      </c>
      <c r="QG145" s="5">
        <v>33359</v>
      </c>
      <c r="QH145" s="5">
        <v>30448</v>
      </c>
      <c r="QI145" s="5">
        <v>90004</v>
      </c>
      <c r="QJ145" s="5">
        <v>93774</v>
      </c>
      <c r="QK145" s="5">
        <v>82082</v>
      </c>
      <c r="QL145" s="5">
        <v>100693</v>
      </c>
      <c r="QM145" s="5">
        <v>91788</v>
      </c>
      <c r="QN145" s="5">
        <v>95544</v>
      </c>
      <c r="QO145" s="5">
        <v>89280</v>
      </c>
      <c r="QP145" s="5">
        <v>75265</v>
      </c>
      <c r="QQ145" s="5">
        <v>66414</v>
      </c>
      <c r="QR145" s="5">
        <v>67371</v>
      </c>
      <c r="QS145" s="5">
        <v>55925</v>
      </c>
      <c r="QT145" s="5">
        <v>69190</v>
      </c>
      <c r="QU145" s="5">
        <v>71741</v>
      </c>
      <c r="QV145" s="5">
        <v>72252</v>
      </c>
      <c r="QW145" s="5">
        <v>62605</v>
      </c>
      <c r="QX145" s="5">
        <v>58669</v>
      </c>
      <c r="QY145" s="5">
        <v>60509</v>
      </c>
      <c r="QZ145" s="5">
        <v>62338</v>
      </c>
      <c r="RA145" s="5">
        <v>52883</v>
      </c>
      <c r="RB145" s="5">
        <v>55460</v>
      </c>
      <c r="RC145" s="5">
        <v>51459</v>
      </c>
      <c r="RD145" s="5">
        <v>43403</v>
      </c>
      <c r="RE145" s="5">
        <v>44452</v>
      </c>
      <c r="RF145" s="5">
        <v>46120</v>
      </c>
      <c r="RG145" s="5">
        <v>52172</v>
      </c>
      <c r="RH145" s="5">
        <v>51442</v>
      </c>
      <c r="RI145" s="5">
        <v>57964</v>
      </c>
      <c r="RJ145" s="5">
        <v>55449</v>
      </c>
      <c r="RK145" s="5">
        <v>55845</v>
      </c>
      <c r="RL145" s="5">
        <v>54915</v>
      </c>
      <c r="RM145" s="5">
        <v>57049</v>
      </c>
      <c r="RN145" s="5">
        <v>59966</v>
      </c>
      <c r="RO145" s="5">
        <v>75180</v>
      </c>
      <c r="RP145" s="5">
        <v>78460</v>
      </c>
      <c r="RQ145" s="5">
        <v>69181</v>
      </c>
      <c r="RR145" s="5">
        <v>82383</v>
      </c>
      <c r="RS145" s="5">
        <v>86548</v>
      </c>
      <c r="RT145" s="5">
        <v>78943</v>
      </c>
      <c r="RU145" s="5">
        <v>74898</v>
      </c>
      <c r="RV145" s="5">
        <v>72840</v>
      </c>
      <c r="RW145" s="5">
        <v>73846</v>
      </c>
      <c r="RX145" s="5">
        <v>70553</v>
      </c>
      <c r="RY145" s="5">
        <v>62688</v>
      </c>
      <c r="RZ145" s="5">
        <v>61463</v>
      </c>
      <c r="SA145" s="5">
        <v>55057</v>
      </c>
      <c r="SB145" s="5">
        <v>52553</v>
      </c>
      <c r="SC145" s="5">
        <v>48810</v>
      </c>
      <c r="SD145" s="5">
        <v>51153</v>
      </c>
      <c r="SE145" s="5">
        <v>54758</v>
      </c>
      <c r="SF145" s="5">
        <v>50910</v>
      </c>
      <c r="SG145" s="5">
        <v>42833</v>
      </c>
      <c r="SH145" s="5">
        <v>58958</v>
      </c>
      <c r="SI145" s="5">
        <v>71718</v>
      </c>
      <c r="SJ145" s="5">
        <v>89539</v>
      </c>
      <c r="SK145" s="5">
        <v>50564</v>
      </c>
      <c r="SL145" s="5">
        <v>53440</v>
      </c>
      <c r="SM145" s="5">
        <v>59701</v>
      </c>
      <c r="SN145" s="5">
        <v>51443</v>
      </c>
      <c r="SO145" s="5">
        <v>50585</v>
      </c>
      <c r="SP145" s="5">
        <v>47783</v>
      </c>
      <c r="SQ145" s="5">
        <v>50948</v>
      </c>
      <c r="SR145" s="5">
        <v>51985</v>
      </c>
      <c r="SS145" s="5">
        <v>46852</v>
      </c>
      <c r="ST145" s="5">
        <v>42008</v>
      </c>
      <c r="SU145" s="5">
        <v>97225</v>
      </c>
      <c r="SV145" s="5">
        <v>97569</v>
      </c>
      <c r="SW145" s="5">
        <v>99779</v>
      </c>
      <c r="SX145" s="5">
        <v>94624</v>
      </c>
      <c r="SY145" s="5">
        <v>105952</v>
      </c>
      <c r="SZ145" s="5">
        <v>91321</v>
      </c>
      <c r="TA145" s="5">
        <v>81586</v>
      </c>
      <c r="TB145" s="5">
        <v>110168</v>
      </c>
      <c r="TC145" s="5">
        <v>113834</v>
      </c>
      <c r="TD145" s="5">
        <v>84025</v>
      </c>
      <c r="TE145" s="5">
        <v>27017</v>
      </c>
      <c r="TF145" s="5">
        <v>19991</v>
      </c>
      <c r="TG145" s="5">
        <v>16877</v>
      </c>
      <c r="TH145" s="5">
        <v>12532</v>
      </c>
      <c r="TI145" s="5">
        <v>12106</v>
      </c>
      <c r="TJ145" s="5">
        <v>11373</v>
      </c>
      <c r="TK145" s="5">
        <v>11328</v>
      </c>
      <c r="TL145" s="5">
        <v>11644</v>
      </c>
      <c r="TM145" s="5">
        <v>11732</v>
      </c>
      <c r="TN145" s="5">
        <v>9560</v>
      </c>
      <c r="TO145" s="5">
        <v>10189</v>
      </c>
      <c r="TP145" s="5">
        <v>6693</v>
      </c>
      <c r="TQ145" s="5">
        <v>15248</v>
      </c>
      <c r="TR145" s="5">
        <v>9063</v>
      </c>
      <c r="TS145" s="5">
        <v>14561</v>
      </c>
      <c r="TT145" s="5">
        <v>17140</v>
      </c>
      <c r="TU145" s="5">
        <v>16516</v>
      </c>
      <c r="TV145" s="5">
        <v>12455</v>
      </c>
      <c r="TW145" s="5">
        <v>12160</v>
      </c>
      <c r="TX145" s="5">
        <v>11621</v>
      </c>
      <c r="TY145" s="5">
        <v>16633</v>
      </c>
      <c r="TZ145" s="5">
        <v>13546</v>
      </c>
      <c r="UA145" s="5">
        <v>1895</v>
      </c>
      <c r="UB145" s="5">
        <v>1729</v>
      </c>
      <c r="UC145" s="5">
        <v>1597</v>
      </c>
      <c r="UD145" s="5">
        <v>1638</v>
      </c>
      <c r="UE145" s="5">
        <v>2233</v>
      </c>
      <c r="UF145" s="5">
        <v>2343</v>
      </c>
      <c r="UG145" s="5">
        <v>2533</v>
      </c>
      <c r="UH145" s="5">
        <v>2150</v>
      </c>
      <c r="UI145" s="5">
        <v>2316</v>
      </c>
      <c r="UJ145" s="5">
        <v>2524</v>
      </c>
      <c r="UK145" s="5">
        <v>2472</v>
      </c>
      <c r="UL145" s="5">
        <v>5885</v>
      </c>
      <c r="UM145" s="5">
        <v>6785</v>
      </c>
      <c r="UN145" s="5">
        <v>3440</v>
      </c>
      <c r="UO145" s="5">
        <v>3865</v>
      </c>
      <c r="UP145" s="5">
        <v>3848</v>
      </c>
      <c r="UQ145" s="5">
        <v>5739</v>
      </c>
      <c r="UR145" s="5">
        <v>4321</v>
      </c>
      <c r="US145" s="5">
        <v>5740</v>
      </c>
      <c r="UT145" s="5">
        <v>8523</v>
      </c>
      <c r="UU145" s="5">
        <v>10134</v>
      </c>
      <c r="UV145" s="5">
        <v>18885</v>
      </c>
      <c r="UW145" s="5">
        <v>22401</v>
      </c>
      <c r="UX145" s="5">
        <v>19152</v>
      </c>
      <c r="UY145" s="5">
        <v>8972</v>
      </c>
      <c r="UZ145" s="5">
        <v>5485</v>
      </c>
      <c r="VA145" s="5">
        <v>4479</v>
      </c>
      <c r="VB145" s="5">
        <v>8528</v>
      </c>
      <c r="VC145" s="5">
        <v>8298</v>
      </c>
      <c r="VD145" s="5">
        <v>9423</v>
      </c>
      <c r="VE145" s="5">
        <v>6289</v>
      </c>
      <c r="VF145" s="5">
        <v>6992</v>
      </c>
      <c r="VG145" s="5">
        <v>151457</v>
      </c>
      <c r="VH145" s="5">
        <v>149589</v>
      </c>
      <c r="VI145" s="5">
        <v>169946</v>
      </c>
      <c r="VJ145" s="5">
        <v>186023</v>
      </c>
      <c r="VK145" s="5">
        <v>178535</v>
      </c>
      <c r="VL145" s="5">
        <v>136663</v>
      </c>
      <c r="VM145" s="5">
        <v>140551</v>
      </c>
      <c r="VN145" s="5">
        <v>157390</v>
      </c>
      <c r="VO145" s="5">
        <v>126834</v>
      </c>
      <c r="VP145" s="5">
        <v>149722</v>
      </c>
      <c r="VQ145" s="5">
        <v>147220</v>
      </c>
      <c r="VR145" s="5">
        <v>125730</v>
      </c>
      <c r="VS145" s="5">
        <v>121752</v>
      </c>
      <c r="VT145" s="5">
        <v>95456</v>
      </c>
      <c r="VU145" s="5">
        <v>139487</v>
      </c>
      <c r="VV145" s="5">
        <v>124289</v>
      </c>
      <c r="VW145" s="5">
        <v>140395</v>
      </c>
      <c r="VX145" s="5">
        <v>152255</v>
      </c>
      <c r="VY145" s="5">
        <v>110678</v>
      </c>
      <c r="VZ145" s="5">
        <v>156675</v>
      </c>
      <c r="WA145" s="5">
        <v>232122</v>
      </c>
      <c r="WB145" s="5">
        <v>231258</v>
      </c>
      <c r="WC145" s="5">
        <v>218692</v>
      </c>
      <c r="WD145" s="5">
        <v>215024</v>
      </c>
      <c r="WE145" s="5">
        <v>124150</v>
      </c>
      <c r="WF145" s="5">
        <v>245795</v>
      </c>
      <c r="WG145" s="5">
        <v>147151</v>
      </c>
      <c r="WH145" s="5">
        <v>136362</v>
      </c>
      <c r="WI145" s="5">
        <v>127497</v>
      </c>
      <c r="WJ145" s="5">
        <v>120659</v>
      </c>
      <c r="WK145" s="5">
        <v>108263</v>
      </c>
      <c r="WL145" s="5">
        <v>104357</v>
      </c>
      <c r="WM145" s="5">
        <v>18046</v>
      </c>
      <c r="WN145" s="5">
        <v>18626</v>
      </c>
      <c r="WO145" s="5">
        <v>18519</v>
      </c>
      <c r="WP145" s="5">
        <v>15721</v>
      </c>
      <c r="WQ145" s="5">
        <v>15807</v>
      </c>
      <c r="WR145" s="5">
        <v>14904</v>
      </c>
      <c r="WS145" s="5">
        <v>15122</v>
      </c>
      <c r="WT145" s="5">
        <v>19706</v>
      </c>
      <c r="WU145" s="5">
        <v>20416</v>
      </c>
      <c r="WV145" s="5">
        <v>14149</v>
      </c>
      <c r="WW145" s="5">
        <v>13157</v>
      </c>
      <c r="WX145" s="5">
        <v>13649</v>
      </c>
      <c r="WY145" s="5">
        <v>13992</v>
      </c>
      <c r="WZ145" s="5">
        <v>12940</v>
      </c>
      <c r="XA145" s="5">
        <v>8544</v>
      </c>
      <c r="XB145" s="5">
        <v>10477</v>
      </c>
      <c r="XC145" s="5">
        <v>11226</v>
      </c>
      <c r="XD145" s="5">
        <v>3654</v>
      </c>
      <c r="XE145" s="5">
        <v>-12066</v>
      </c>
      <c r="XF145" s="5">
        <v>21</v>
      </c>
      <c r="XG145" s="5">
        <v>750</v>
      </c>
      <c r="XH145" s="5">
        <v>3334</v>
      </c>
      <c r="XI145" s="5">
        <v>3322</v>
      </c>
      <c r="XJ145" s="5">
        <v>4658</v>
      </c>
      <c r="XK145" s="5">
        <v>3217</v>
      </c>
      <c r="XL145" s="5">
        <v>3292</v>
      </c>
      <c r="XM145" s="5">
        <v>4018</v>
      </c>
      <c r="XN145" s="5">
        <v>4750</v>
      </c>
      <c r="XO145" s="5">
        <v>5058</v>
      </c>
      <c r="XP145" s="5">
        <v>4517</v>
      </c>
      <c r="XQ145" s="5">
        <v>4887</v>
      </c>
      <c r="XR145" s="5">
        <v>4855</v>
      </c>
      <c r="XS145" s="2">
        <v>14715</v>
      </c>
      <c r="XT145" s="3" t="s">
        <v>222</v>
      </c>
      <c r="XU145" s="3" t="s">
        <v>221</v>
      </c>
      <c r="XV145" s="3" t="s">
        <v>221</v>
      </c>
      <c r="XW145" s="3" t="s">
        <v>221</v>
      </c>
      <c r="XX145" s="3" t="s">
        <v>222</v>
      </c>
      <c r="XY145" s="3" t="s">
        <v>222</v>
      </c>
      <c r="XZ145" s="3" t="s">
        <v>239</v>
      </c>
    </row>
    <row r="146" spans="1:650" x14ac:dyDescent="0.3">
      <c r="A146" s="1" t="s">
        <v>144</v>
      </c>
      <c r="B146" s="2">
        <v>4057094</v>
      </c>
      <c r="C146" s="5">
        <v>63867</v>
      </c>
      <c r="D146" s="5">
        <v>14720</v>
      </c>
      <c r="E146" s="5">
        <v>1052</v>
      </c>
      <c r="F146" s="5">
        <v>18950</v>
      </c>
      <c r="G146" s="5">
        <v>26779</v>
      </c>
      <c r="H146" s="5">
        <v>4004</v>
      </c>
      <c r="I146" s="5">
        <v>6820</v>
      </c>
      <c r="J146" s="5">
        <v>2753</v>
      </c>
      <c r="K146" s="5">
        <v>5477</v>
      </c>
      <c r="L146" s="5">
        <v>12047</v>
      </c>
      <c r="M146" s="5">
        <v>10635</v>
      </c>
      <c r="N146" s="5">
        <v>3765</v>
      </c>
      <c r="O146" s="5">
        <v>1185</v>
      </c>
      <c r="P146" s="5">
        <v>1070</v>
      </c>
      <c r="Q146" s="5">
        <v>2753</v>
      </c>
      <c r="R146" s="5">
        <v>9220</v>
      </c>
      <c r="S146" s="5">
        <v>827</v>
      </c>
      <c r="T146" s="5">
        <v>-98</v>
      </c>
      <c r="U146" s="5">
        <v>1421</v>
      </c>
      <c r="V146" s="5">
        <v>12865</v>
      </c>
      <c r="W146" s="5">
        <v>-260</v>
      </c>
      <c r="X146" s="5">
        <v>609</v>
      </c>
      <c r="Y146" s="5">
        <v>42</v>
      </c>
      <c r="Z146" s="5">
        <v>2320</v>
      </c>
      <c r="AA146" s="5">
        <v>0</v>
      </c>
      <c r="AB146" s="5">
        <v>629</v>
      </c>
      <c r="AC146" s="5">
        <v>-4682</v>
      </c>
      <c r="AD146" s="5">
        <v>8306</v>
      </c>
      <c r="AE146" s="5">
        <v>18</v>
      </c>
      <c r="AF146" s="5">
        <v>4408</v>
      </c>
      <c r="AG146" s="5">
        <v>0</v>
      </c>
      <c r="AH146" s="5">
        <v>-20</v>
      </c>
      <c r="AI146" s="5">
        <v>47861</v>
      </c>
      <c r="AJ146" s="5">
        <v>991345</v>
      </c>
      <c r="AK146" s="5">
        <v>69356</v>
      </c>
      <c r="AL146" s="5">
        <v>141020</v>
      </c>
      <c r="AM146" s="5">
        <v>712980</v>
      </c>
      <c r="AN146" s="5">
        <v>421083</v>
      </c>
      <c r="AO146" s="5">
        <v>78564</v>
      </c>
      <c r="AP146" s="5">
        <v>93348</v>
      </c>
      <c r="AQ146" s="5">
        <v>71973</v>
      </c>
      <c r="AR146" s="5">
        <v>1582542</v>
      </c>
      <c r="AS146" s="5">
        <v>226959</v>
      </c>
      <c r="AT146" s="5">
        <v>195875</v>
      </c>
      <c r="AU146" s="5">
        <v>34827</v>
      </c>
      <c r="AV146" s="5">
        <v>50076</v>
      </c>
      <c r="AW146" s="5">
        <v>30035</v>
      </c>
      <c r="AX146" s="5">
        <v>67057</v>
      </c>
      <c r="AY146" s="5">
        <v>181794</v>
      </c>
      <c r="AZ146" s="5">
        <v>21494</v>
      </c>
      <c r="BA146" s="5">
        <v>122512</v>
      </c>
      <c r="BB146" s="5">
        <v>98289</v>
      </c>
      <c r="BC146" s="5">
        <v>143064</v>
      </c>
      <c r="BD146" s="5">
        <v>105267</v>
      </c>
      <c r="BE146" s="5">
        <v>39202</v>
      </c>
      <c r="BF146" s="5">
        <v>87036</v>
      </c>
      <c r="BG146" s="5">
        <v>47258</v>
      </c>
      <c r="BH146" s="5">
        <v>93954</v>
      </c>
      <c r="BI146" s="5">
        <v>76559</v>
      </c>
      <c r="BJ146" s="5">
        <v>196637</v>
      </c>
      <c r="BK146" s="5">
        <v>63641</v>
      </c>
      <c r="BL146" s="5">
        <v>10149</v>
      </c>
      <c r="BM146" s="5">
        <v>117283</v>
      </c>
      <c r="BN146" s="5">
        <v>37766</v>
      </c>
      <c r="BO146" s="5">
        <v>225520</v>
      </c>
      <c r="BP146" s="5">
        <v>304665</v>
      </c>
      <c r="BQ146" s="5">
        <v>86184</v>
      </c>
      <c r="BR146" s="5">
        <v>107704</v>
      </c>
      <c r="BS146" s="5">
        <v>85517</v>
      </c>
      <c r="BT146" s="5">
        <v>116518</v>
      </c>
      <c r="BU146" s="5">
        <v>131265</v>
      </c>
      <c r="BV146" s="5">
        <v>143970</v>
      </c>
      <c r="BW146" s="5">
        <v>128375</v>
      </c>
      <c r="BX146" s="5">
        <v>142422</v>
      </c>
      <c r="BY146" s="5">
        <v>133791</v>
      </c>
      <c r="BZ146" s="5">
        <v>84383</v>
      </c>
      <c r="CA146" s="5">
        <v>54069</v>
      </c>
      <c r="CB146" s="5">
        <v>6448</v>
      </c>
      <c r="CC146" s="5">
        <v>62757</v>
      </c>
      <c r="CD146" s="5">
        <v>94036</v>
      </c>
      <c r="CE146" s="5">
        <v>38110</v>
      </c>
      <c r="CF146" s="5">
        <v>19199</v>
      </c>
      <c r="CG146" s="5">
        <v>61527</v>
      </c>
      <c r="CH146" s="5">
        <v>14349</v>
      </c>
      <c r="CI146" s="5">
        <v>19363</v>
      </c>
      <c r="CJ146" s="5">
        <v>26016</v>
      </c>
      <c r="CK146" s="5">
        <v>27805</v>
      </c>
      <c r="CL146" s="5">
        <v>14325</v>
      </c>
      <c r="CM146" s="5">
        <v>19750</v>
      </c>
      <c r="CN146" s="5">
        <v>36259</v>
      </c>
      <c r="CO146" s="5">
        <v>18020</v>
      </c>
      <c r="CP146" s="5">
        <v>141930</v>
      </c>
      <c r="CQ146" s="5">
        <v>16270</v>
      </c>
      <c r="CR146" s="5">
        <v>15016</v>
      </c>
      <c r="CS146" s="5">
        <v>7041</v>
      </c>
      <c r="CT146" s="5">
        <v>8282</v>
      </c>
      <c r="CU146" s="5">
        <v>392582</v>
      </c>
      <c r="CV146" s="5">
        <v>276942</v>
      </c>
      <c r="CW146" s="5">
        <v>235993</v>
      </c>
      <c r="CX146" s="5">
        <v>248655</v>
      </c>
      <c r="CY146" s="5">
        <v>231178</v>
      </c>
      <c r="CZ146" s="5">
        <v>239321</v>
      </c>
      <c r="DA146" s="5">
        <v>217189</v>
      </c>
      <c r="DB146" s="5">
        <v>166625</v>
      </c>
      <c r="DC146" s="5">
        <v>176050</v>
      </c>
      <c r="DD146" s="5">
        <v>150030</v>
      </c>
      <c r="DE146" s="5">
        <v>135123</v>
      </c>
      <c r="DF146" s="5">
        <v>218418</v>
      </c>
      <c r="DG146" s="5">
        <v>173191</v>
      </c>
      <c r="DH146" s="5">
        <v>142327</v>
      </c>
      <c r="DI146" s="5">
        <v>132576</v>
      </c>
      <c r="DJ146" s="5">
        <v>333584</v>
      </c>
      <c r="DK146" s="5">
        <v>120481</v>
      </c>
      <c r="DL146" s="5">
        <v>123075</v>
      </c>
      <c r="DM146" s="5">
        <v>179278</v>
      </c>
      <c r="DN146" s="5">
        <v>132585</v>
      </c>
      <c r="DO146" s="5">
        <v>130915</v>
      </c>
      <c r="DP146" s="5">
        <v>137772</v>
      </c>
      <c r="DQ146" s="5">
        <v>152281</v>
      </c>
      <c r="DR146" s="5">
        <v>82368</v>
      </c>
      <c r="DS146" s="5">
        <v>95164</v>
      </c>
      <c r="DT146" s="5">
        <v>71558</v>
      </c>
      <c r="DU146" s="5">
        <v>119047</v>
      </c>
      <c r="DV146" s="5">
        <v>80838</v>
      </c>
      <c r="DW146" s="5">
        <v>58834</v>
      </c>
      <c r="DX146" s="5">
        <v>61491</v>
      </c>
      <c r="DY146" s="5">
        <v>53458</v>
      </c>
      <c r="DZ146" s="5">
        <v>43347</v>
      </c>
      <c r="EA146" s="5">
        <v>85080</v>
      </c>
      <c r="EB146" s="5">
        <v>38887</v>
      </c>
      <c r="EC146" s="5">
        <v>26775</v>
      </c>
      <c r="ED146" s="5">
        <v>42989</v>
      </c>
      <c r="EE146" s="5">
        <v>26377</v>
      </c>
      <c r="EF146" s="5">
        <v>13628</v>
      </c>
      <c r="EG146" s="5">
        <v>12949</v>
      </c>
      <c r="EH146" s="5">
        <v>16932</v>
      </c>
      <c r="EI146" s="5">
        <v>11762</v>
      </c>
      <c r="EJ146" s="5">
        <v>16260</v>
      </c>
      <c r="EK146" s="5">
        <v>42343</v>
      </c>
      <c r="EL146" s="5">
        <v>11492</v>
      </c>
      <c r="EM146" s="5">
        <v>5084</v>
      </c>
      <c r="EN146" s="5">
        <v>4999</v>
      </c>
      <c r="EO146" s="5">
        <v>18036</v>
      </c>
      <c r="EP146" s="5">
        <v>9588</v>
      </c>
      <c r="EQ146" s="5">
        <v>1069</v>
      </c>
      <c r="ER146" s="5">
        <v>1244</v>
      </c>
      <c r="ES146" s="5">
        <v>14124</v>
      </c>
      <c r="ET146" s="5">
        <v>2178</v>
      </c>
      <c r="EU146" s="5">
        <v>1271</v>
      </c>
      <c r="EV146" s="5">
        <v>925</v>
      </c>
      <c r="EW146" s="5">
        <v>2085</v>
      </c>
      <c r="EX146" s="5">
        <v>1065</v>
      </c>
      <c r="EY146" s="5">
        <v>1749</v>
      </c>
      <c r="EZ146" s="5">
        <v>1482</v>
      </c>
      <c r="FA146" s="5">
        <v>2156</v>
      </c>
      <c r="FB146" s="5">
        <v>11231</v>
      </c>
      <c r="FC146" s="5">
        <v>667</v>
      </c>
      <c r="FD146" s="5">
        <v>1031</v>
      </c>
      <c r="FE146" s="5">
        <v>1749</v>
      </c>
      <c r="FF146" s="5">
        <v>1281</v>
      </c>
      <c r="FG146" s="5">
        <v>0</v>
      </c>
      <c r="FH146" s="5">
        <v>0</v>
      </c>
      <c r="FI146" s="5">
        <v>0</v>
      </c>
      <c r="FJ146" s="5">
        <v>0</v>
      </c>
      <c r="FK146" s="5">
        <v>0</v>
      </c>
      <c r="FL146" s="5">
        <v>0</v>
      </c>
      <c r="FM146" s="5">
        <v>0</v>
      </c>
      <c r="FN146" s="5">
        <v>0</v>
      </c>
      <c r="FO146" s="5">
        <v>0</v>
      </c>
      <c r="FP146" s="5">
        <v>0</v>
      </c>
      <c r="FQ146" s="5">
        <v>0</v>
      </c>
      <c r="FR146" s="5">
        <v>0</v>
      </c>
      <c r="FS146" s="5">
        <v>0</v>
      </c>
      <c r="FT146" s="5">
        <v>0</v>
      </c>
      <c r="FU146" s="5" t="s">
        <v>220</v>
      </c>
      <c r="FV146" s="5" t="s">
        <v>220</v>
      </c>
      <c r="FW146" s="5" t="s">
        <v>220</v>
      </c>
      <c r="FX146" s="5" t="s">
        <v>220</v>
      </c>
      <c r="FY146" s="5" t="s">
        <v>220</v>
      </c>
      <c r="FZ146" s="5" t="s">
        <v>220</v>
      </c>
      <c r="GA146" s="5" t="s">
        <v>220</v>
      </c>
      <c r="GB146" s="5" t="s">
        <v>220</v>
      </c>
      <c r="GC146" s="5" t="s">
        <v>220</v>
      </c>
      <c r="GD146" s="5" t="s">
        <v>220</v>
      </c>
      <c r="GE146" s="5" t="s">
        <v>220</v>
      </c>
      <c r="GF146" s="5" t="s">
        <v>220</v>
      </c>
      <c r="GG146" s="5" t="s">
        <v>220</v>
      </c>
      <c r="GH146" s="5" t="s">
        <v>220</v>
      </c>
      <c r="GI146" s="5" t="s">
        <v>220</v>
      </c>
      <c r="GJ146" s="5" t="s">
        <v>220</v>
      </c>
      <c r="GK146" s="5" t="s">
        <v>220</v>
      </c>
      <c r="GL146" s="5" t="s">
        <v>220</v>
      </c>
      <c r="GM146" s="5">
        <v>814910</v>
      </c>
      <c r="GN146" s="5">
        <v>1626560</v>
      </c>
      <c r="GO146" s="5">
        <v>419360</v>
      </c>
      <c r="GP146" s="5">
        <v>559319</v>
      </c>
      <c r="GQ146" s="5">
        <v>1082832</v>
      </c>
      <c r="GR146" s="5">
        <v>794554</v>
      </c>
      <c r="GS146" s="5">
        <v>446787</v>
      </c>
      <c r="GT146" s="5">
        <v>423628</v>
      </c>
      <c r="GU146" s="5">
        <v>393637</v>
      </c>
      <c r="GV146" s="5">
        <v>1903301</v>
      </c>
      <c r="GW146" s="5">
        <v>548851</v>
      </c>
      <c r="GX146" s="5">
        <v>513933</v>
      </c>
      <c r="GY146" s="5">
        <v>268357</v>
      </c>
      <c r="GZ146" s="5">
        <v>204920</v>
      </c>
      <c r="HA146" s="5">
        <v>246158</v>
      </c>
      <c r="HB146" s="5">
        <v>513484</v>
      </c>
      <c r="HC146" s="5">
        <v>342281</v>
      </c>
      <c r="HD146" s="5">
        <v>164914</v>
      </c>
      <c r="HE146" s="5">
        <v>378863</v>
      </c>
      <c r="HF146" s="5">
        <v>260268</v>
      </c>
      <c r="HG146" s="5">
        <v>294356</v>
      </c>
      <c r="HH146" s="5">
        <v>270604</v>
      </c>
      <c r="HI146" s="5">
        <v>221416</v>
      </c>
      <c r="HJ146" s="5">
        <v>187311</v>
      </c>
      <c r="HK146" s="5">
        <v>163921</v>
      </c>
      <c r="HL146" s="5">
        <v>203894</v>
      </c>
      <c r="HM146" s="5">
        <v>211099</v>
      </c>
      <c r="HN146" s="5">
        <v>439088</v>
      </c>
      <c r="HO146" s="5">
        <v>139429</v>
      </c>
      <c r="HP146" s="5">
        <v>92393</v>
      </c>
      <c r="HQ146" s="5">
        <v>179782</v>
      </c>
      <c r="HR146" s="5">
        <v>90716</v>
      </c>
      <c r="HS146" s="5">
        <v>1549275</v>
      </c>
      <c r="HT146" s="5">
        <v>1536270</v>
      </c>
      <c r="HU146" s="5">
        <v>1332869</v>
      </c>
      <c r="HV146" s="5">
        <v>1333139</v>
      </c>
      <c r="HW146" s="5">
        <v>1344683</v>
      </c>
      <c r="HX146" s="5">
        <v>1496218</v>
      </c>
      <c r="HY146" s="5">
        <v>1462159</v>
      </c>
      <c r="HZ146" s="5">
        <v>1345480</v>
      </c>
      <c r="IA146" s="5">
        <v>1574354</v>
      </c>
      <c r="IB146" s="5">
        <v>1662140</v>
      </c>
      <c r="IC146" s="5">
        <v>1509419</v>
      </c>
      <c r="ID146" s="5">
        <v>1965536</v>
      </c>
      <c r="IE146" s="5">
        <v>1664454</v>
      </c>
      <c r="IF146" s="5">
        <v>2009789</v>
      </c>
      <c r="IG146" s="5">
        <v>2157676</v>
      </c>
      <c r="IH146" s="5">
        <v>1761117</v>
      </c>
      <c r="II146" s="5">
        <v>1421678</v>
      </c>
      <c r="IJ146" s="5">
        <v>2410519</v>
      </c>
      <c r="IK146" s="5">
        <v>2581556</v>
      </c>
      <c r="IL146" s="5">
        <v>1929386</v>
      </c>
      <c r="IM146" s="5">
        <v>1228379</v>
      </c>
      <c r="IN146" s="5">
        <v>838693</v>
      </c>
      <c r="IO146" s="5">
        <v>695426</v>
      </c>
      <c r="IP146" s="5">
        <v>665387</v>
      </c>
      <c r="IQ146" s="5">
        <v>665477</v>
      </c>
      <c r="IR146" s="5">
        <v>680867</v>
      </c>
      <c r="IS146" s="5">
        <v>607463</v>
      </c>
      <c r="IT146" s="5">
        <v>562483</v>
      </c>
      <c r="IU146" s="5">
        <v>534588</v>
      </c>
      <c r="IV146" s="5">
        <v>493547</v>
      </c>
      <c r="IW146" s="5">
        <v>506569</v>
      </c>
      <c r="IX146" s="5">
        <v>524378</v>
      </c>
      <c r="IY146" s="5">
        <v>73953</v>
      </c>
      <c r="IZ146" s="5">
        <v>75971</v>
      </c>
      <c r="JA146" s="5">
        <v>77719</v>
      </c>
      <c r="JB146" s="5">
        <v>88076</v>
      </c>
      <c r="JC146" s="5">
        <v>93091</v>
      </c>
      <c r="JD146" s="5">
        <v>95954</v>
      </c>
      <c r="JE146" s="5">
        <v>99082</v>
      </c>
      <c r="JF146" s="5">
        <v>87172</v>
      </c>
      <c r="JG146" s="5">
        <v>100897</v>
      </c>
      <c r="JH146" s="5">
        <v>87453</v>
      </c>
      <c r="JI146" s="5">
        <v>79064</v>
      </c>
      <c r="JJ146" s="5">
        <v>69102</v>
      </c>
      <c r="JK146" s="5">
        <v>62736</v>
      </c>
      <c r="JL146" s="5">
        <v>61496</v>
      </c>
      <c r="JM146" s="5">
        <v>57335</v>
      </c>
      <c r="JN146" s="5">
        <v>60693</v>
      </c>
      <c r="JO146" s="5">
        <v>49484</v>
      </c>
      <c r="JP146" s="5">
        <v>43961</v>
      </c>
      <c r="JQ146" s="5">
        <v>41623</v>
      </c>
      <c r="JR146" s="5">
        <v>28772</v>
      </c>
      <c r="JS146" s="5">
        <v>35019</v>
      </c>
      <c r="JT146" s="5">
        <v>32451</v>
      </c>
      <c r="JU146" s="5">
        <v>31352</v>
      </c>
      <c r="JV146" s="5">
        <v>29133</v>
      </c>
      <c r="JW146" s="5">
        <v>29395</v>
      </c>
      <c r="JX146" s="5">
        <v>42288</v>
      </c>
      <c r="JY146" s="5">
        <v>38097</v>
      </c>
      <c r="JZ146" s="5">
        <v>40163</v>
      </c>
      <c r="KA146" s="5">
        <v>33625</v>
      </c>
      <c r="KB146" s="5">
        <v>51132</v>
      </c>
      <c r="KC146" s="5">
        <v>54040</v>
      </c>
      <c r="KD146" s="5">
        <v>63484</v>
      </c>
      <c r="KE146" s="5">
        <v>51574</v>
      </c>
      <c r="KF146" s="5">
        <v>43991</v>
      </c>
      <c r="KG146" s="5">
        <v>45297</v>
      </c>
      <c r="KH146" s="5">
        <v>39436</v>
      </c>
      <c r="KI146" s="5">
        <v>38785</v>
      </c>
      <c r="KJ146" s="5">
        <v>40173</v>
      </c>
      <c r="KK146" s="5">
        <v>46296</v>
      </c>
      <c r="KL146" s="5">
        <v>43629</v>
      </c>
      <c r="KM146" s="5">
        <v>44489</v>
      </c>
      <c r="KN146" s="5">
        <v>35464</v>
      </c>
      <c r="KO146" s="5">
        <v>33583</v>
      </c>
      <c r="KP146" s="5">
        <v>33538</v>
      </c>
      <c r="KQ146" s="5">
        <v>30757</v>
      </c>
      <c r="KR146" s="5">
        <v>29149</v>
      </c>
      <c r="KS146" s="5">
        <v>25438</v>
      </c>
      <c r="KT146" s="5">
        <v>27191</v>
      </c>
      <c r="KU146" s="5">
        <v>39119</v>
      </c>
      <c r="KV146" s="5">
        <v>43950</v>
      </c>
      <c r="KW146" s="5">
        <v>84243</v>
      </c>
      <c r="KX146" s="5">
        <v>48191</v>
      </c>
      <c r="KY146" s="5">
        <v>18380</v>
      </c>
      <c r="KZ146" s="5">
        <v>17577</v>
      </c>
      <c r="LA146" s="5">
        <v>13540</v>
      </c>
      <c r="LB146" s="5">
        <v>13523</v>
      </c>
      <c r="LC146" s="5">
        <v>12337</v>
      </c>
      <c r="LD146" s="5">
        <v>9584</v>
      </c>
      <c r="LE146" s="5">
        <v>12324</v>
      </c>
      <c r="LF146" s="5">
        <v>7042</v>
      </c>
      <c r="LG146" s="5">
        <v>5099</v>
      </c>
      <c r="LH146" s="5">
        <v>4022</v>
      </c>
      <c r="LI146" s="5">
        <v>3557</v>
      </c>
      <c r="LJ146" s="5">
        <v>3594</v>
      </c>
      <c r="LK146" s="5">
        <v>7445</v>
      </c>
      <c r="LL146" s="5">
        <v>8711</v>
      </c>
      <c r="LM146" s="5">
        <v>9466</v>
      </c>
      <c r="LN146" s="5">
        <v>13902</v>
      </c>
      <c r="LO146" s="5">
        <v>14167</v>
      </c>
      <c r="LP146" s="5">
        <v>17888</v>
      </c>
      <c r="LQ146" s="5">
        <v>15275</v>
      </c>
      <c r="LR146" s="5">
        <v>9653</v>
      </c>
      <c r="LS146" s="5">
        <v>6872</v>
      </c>
      <c r="LT146" s="5">
        <v>7634</v>
      </c>
      <c r="LU146" s="5">
        <v>7120</v>
      </c>
      <c r="LV146" s="5">
        <v>5330</v>
      </c>
      <c r="LW146" s="5">
        <v>3950</v>
      </c>
      <c r="LX146" s="5">
        <v>3595</v>
      </c>
      <c r="LY146" s="5">
        <v>3311</v>
      </c>
      <c r="LZ146" s="5">
        <v>3372</v>
      </c>
      <c r="MA146" s="5">
        <v>2526</v>
      </c>
      <c r="MB146" s="5">
        <v>3186</v>
      </c>
      <c r="MC146" s="5">
        <v>2589</v>
      </c>
      <c r="MD146" s="5">
        <v>2672</v>
      </c>
      <c r="ME146" s="5">
        <v>3087</v>
      </c>
      <c r="MF146" s="5">
        <v>2353</v>
      </c>
      <c r="MG146" s="5">
        <v>2331</v>
      </c>
      <c r="MH146" s="5">
        <v>2522</v>
      </c>
      <c r="MI146" s="5">
        <v>2230</v>
      </c>
      <c r="MJ146" s="5">
        <v>2334</v>
      </c>
      <c r="MK146" s="5">
        <v>2586</v>
      </c>
      <c r="ML146" s="5">
        <v>2510</v>
      </c>
      <c r="MM146" s="5">
        <v>1941</v>
      </c>
      <c r="MN146" s="5">
        <v>2328</v>
      </c>
      <c r="MO146" s="5">
        <v>2609</v>
      </c>
      <c r="MP146" s="5">
        <v>2124</v>
      </c>
      <c r="MQ146" s="5">
        <v>444</v>
      </c>
      <c r="MR146" s="5">
        <v>486</v>
      </c>
      <c r="MS146" s="5">
        <v>528</v>
      </c>
      <c r="MT146" s="5">
        <v>341</v>
      </c>
      <c r="MU146" s="5">
        <v>362</v>
      </c>
      <c r="MV146" s="5">
        <v>313</v>
      </c>
      <c r="MW146" s="5">
        <v>542</v>
      </c>
      <c r="MX146" s="5">
        <v>704</v>
      </c>
      <c r="MY146" s="5">
        <v>679</v>
      </c>
      <c r="MZ146" s="5">
        <v>756</v>
      </c>
      <c r="NA146" s="5">
        <v>590</v>
      </c>
      <c r="NB146" s="5">
        <v>367</v>
      </c>
      <c r="NC146" s="5">
        <v>218</v>
      </c>
      <c r="ND146" s="5">
        <v>127</v>
      </c>
      <c r="NE146" s="5" t="s">
        <v>220</v>
      </c>
      <c r="NF146" s="5" t="s">
        <v>220</v>
      </c>
      <c r="NG146" s="5" t="s">
        <v>220</v>
      </c>
      <c r="NH146" s="5" t="s">
        <v>220</v>
      </c>
      <c r="NI146" s="5" t="s">
        <v>220</v>
      </c>
      <c r="NJ146" s="5" t="s">
        <v>220</v>
      </c>
      <c r="NK146" s="5" t="s">
        <v>220</v>
      </c>
      <c r="NL146" s="5" t="s">
        <v>220</v>
      </c>
      <c r="NM146" s="5" t="s">
        <v>220</v>
      </c>
      <c r="NN146" s="5" t="s">
        <v>220</v>
      </c>
      <c r="NO146" s="5" t="s">
        <v>220</v>
      </c>
      <c r="NP146" s="5" t="s">
        <v>220</v>
      </c>
      <c r="NQ146" s="5" t="s">
        <v>220</v>
      </c>
      <c r="NR146" s="5" t="s">
        <v>220</v>
      </c>
      <c r="NS146" s="5" t="s">
        <v>220</v>
      </c>
      <c r="NT146" s="5" t="s">
        <v>220</v>
      </c>
      <c r="NU146" s="5" t="s">
        <v>220</v>
      </c>
      <c r="NV146" s="5" t="s">
        <v>220</v>
      </c>
      <c r="NW146" s="5">
        <v>0</v>
      </c>
      <c r="NX146" s="5">
        <v>0</v>
      </c>
      <c r="NY146" s="5">
        <v>0</v>
      </c>
      <c r="NZ146" s="5">
        <v>0</v>
      </c>
      <c r="OA146" s="5">
        <v>0</v>
      </c>
      <c r="OB146" s="5">
        <v>0</v>
      </c>
      <c r="OC146" s="5">
        <v>0</v>
      </c>
      <c r="OD146" s="5">
        <v>0</v>
      </c>
      <c r="OE146" s="5">
        <v>0</v>
      </c>
      <c r="OF146" s="5">
        <v>0</v>
      </c>
      <c r="OG146" s="5">
        <v>0</v>
      </c>
      <c r="OH146" s="5">
        <v>0</v>
      </c>
      <c r="OI146" s="5">
        <v>0</v>
      </c>
      <c r="OJ146" s="5">
        <v>0</v>
      </c>
      <c r="OK146" s="5" t="s">
        <v>220</v>
      </c>
      <c r="OL146" s="5" t="s">
        <v>220</v>
      </c>
      <c r="OM146" s="5" t="s">
        <v>220</v>
      </c>
      <c r="ON146" s="5" t="s">
        <v>220</v>
      </c>
      <c r="OO146" s="5" t="s">
        <v>220</v>
      </c>
      <c r="OP146" s="5" t="s">
        <v>220</v>
      </c>
      <c r="OQ146" s="5" t="s">
        <v>220</v>
      </c>
      <c r="OR146" s="5" t="s">
        <v>220</v>
      </c>
      <c r="OS146" s="5" t="s">
        <v>220</v>
      </c>
      <c r="OT146" s="5" t="s">
        <v>220</v>
      </c>
      <c r="OU146" s="5" t="s">
        <v>220</v>
      </c>
      <c r="OV146" s="5" t="s">
        <v>220</v>
      </c>
      <c r="OW146" s="5" t="s">
        <v>220</v>
      </c>
      <c r="OX146" s="5" t="s">
        <v>220</v>
      </c>
      <c r="OY146" s="5" t="s">
        <v>220</v>
      </c>
      <c r="OZ146" s="5" t="s">
        <v>220</v>
      </c>
      <c r="PA146" s="5" t="s">
        <v>220</v>
      </c>
      <c r="PB146" s="5" t="s">
        <v>220</v>
      </c>
      <c r="PC146" s="5">
        <v>64945</v>
      </c>
      <c r="PD146" s="5">
        <v>56901</v>
      </c>
      <c r="PE146" s="5">
        <v>47997</v>
      </c>
      <c r="PF146" s="5">
        <v>43568</v>
      </c>
      <c r="PG146" s="5">
        <v>46384</v>
      </c>
      <c r="PH146" s="5">
        <v>46733</v>
      </c>
      <c r="PI146" s="5">
        <v>51401</v>
      </c>
      <c r="PJ146" s="5">
        <v>49329</v>
      </c>
      <c r="PK146" s="5">
        <v>55554</v>
      </c>
      <c r="PL146" s="5">
        <v>51413</v>
      </c>
      <c r="PM146" s="5">
        <v>43207</v>
      </c>
      <c r="PN146" s="5">
        <v>39872</v>
      </c>
      <c r="PO146" s="5">
        <v>42796</v>
      </c>
      <c r="PP146" s="5">
        <v>39024</v>
      </c>
      <c r="PQ146" s="5">
        <v>38816</v>
      </c>
      <c r="PR146" s="5">
        <v>37719</v>
      </c>
      <c r="PS146" s="5">
        <v>30991</v>
      </c>
      <c r="PT146" s="5">
        <v>27233</v>
      </c>
      <c r="PU146" s="5">
        <v>23926</v>
      </c>
      <c r="PV146" s="5">
        <v>26067</v>
      </c>
      <c r="PW146" s="5">
        <v>25828</v>
      </c>
      <c r="PX146" s="5">
        <v>26224</v>
      </c>
      <c r="PY146" s="5">
        <v>23055</v>
      </c>
      <c r="PZ146" s="5">
        <v>20123</v>
      </c>
      <c r="QA146" s="5">
        <v>19315</v>
      </c>
      <c r="QB146" s="5">
        <v>19185</v>
      </c>
      <c r="QC146" s="5">
        <v>22062</v>
      </c>
      <c r="QD146" s="5">
        <v>24535</v>
      </c>
      <c r="QE146" s="5">
        <v>24091</v>
      </c>
      <c r="QF146" s="5">
        <v>24739</v>
      </c>
      <c r="QG146" s="5">
        <v>23473</v>
      </c>
      <c r="QH146" s="5">
        <v>21076</v>
      </c>
      <c r="QI146" s="5">
        <v>55427</v>
      </c>
      <c r="QJ146" s="5">
        <v>58271</v>
      </c>
      <c r="QK146" s="5">
        <v>49640</v>
      </c>
      <c r="QL146" s="5">
        <v>53051</v>
      </c>
      <c r="QM146" s="5">
        <v>46605</v>
      </c>
      <c r="QN146" s="5">
        <v>47933</v>
      </c>
      <c r="QO146" s="5">
        <v>51700</v>
      </c>
      <c r="QP146" s="5">
        <v>42306</v>
      </c>
      <c r="QQ146" s="5">
        <v>41208</v>
      </c>
      <c r="QR146" s="5">
        <v>38894</v>
      </c>
      <c r="QS146" s="5">
        <v>32980</v>
      </c>
      <c r="QT146" s="5">
        <v>32299</v>
      </c>
      <c r="QU146" s="5">
        <v>37911</v>
      </c>
      <c r="QV146" s="5">
        <v>31178</v>
      </c>
      <c r="QW146" s="5">
        <v>31222</v>
      </c>
      <c r="QX146" s="5">
        <v>28289</v>
      </c>
      <c r="QY146" s="5">
        <v>27782</v>
      </c>
      <c r="QZ146" s="5">
        <v>21209</v>
      </c>
      <c r="RA146" s="5">
        <v>22337</v>
      </c>
      <c r="RB146" s="5">
        <v>21842</v>
      </c>
      <c r="RC146" s="5">
        <v>28135</v>
      </c>
      <c r="RD146" s="5">
        <v>24715</v>
      </c>
      <c r="RE146" s="5">
        <v>24174</v>
      </c>
      <c r="RF146" s="5">
        <v>22919</v>
      </c>
      <c r="RG146" s="5">
        <v>23142</v>
      </c>
      <c r="RH146" s="5">
        <v>18597</v>
      </c>
      <c r="RI146" s="5">
        <v>19656</v>
      </c>
      <c r="RJ146" s="5">
        <v>15666</v>
      </c>
      <c r="RK146" s="5">
        <v>17870</v>
      </c>
      <c r="RL146" s="5">
        <v>17596</v>
      </c>
      <c r="RM146" s="5">
        <v>17411</v>
      </c>
      <c r="RN146" s="5">
        <v>16210</v>
      </c>
      <c r="RO146" s="5">
        <v>38067</v>
      </c>
      <c r="RP146" s="5">
        <v>34024</v>
      </c>
      <c r="RQ146" s="5">
        <v>34160</v>
      </c>
      <c r="RR146" s="5">
        <v>34860</v>
      </c>
      <c r="RS146" s="5">
        <v>33293</v>
      </c>
      <c r="RT146" s="5">
        <v>37413</v>
      </c>
      <c r="RU146" s="5">
        <v>38200</v>
      </c>
      <c r="RV146" s="5">
        <v>37952</v>
      </c>
      <c r="RW146" s="5">
        <v>41045</v>
      </c>
      <c r="RX146" s="5">
        <v>41055</v>
      </c>
      <c r="RY146" s="5">
        <v>37330</v>
      </c>
      <c r="RZ146" s="5">
        <v>41370</v>
      </c>
      <c r="SA146" s="5">
        <v>40317</v>
      </c>
      <c r="SB146" s="5">
        <v>40017</v>
      </c>
      <c r="SC146" s="5">
        <v>39321</v>
      </c>
      <c r="SD146" s="5">
        <v>34123</v>
      </c>
      <c r="SE146" s="5">
        <v>30036</v>
      </c>
      <c r="SF146" s="5">
        <v>34818</v>
      </c>
      <c r="SG146" s="5">
        <v>39581</v>
      </c>
      <c r="SH146" s="5">
        <v>37163</v>
      </c>
      <c r="SI146" s="5">
        <v>31664</v>
      </c>
      <c r="SJ146" s="5">
        <v>30094</v>
      </c>
      <c r="SK146" s="5">
        <v>35484</v>
      </c>
      <c r="SL146" s="5">
        <v>33710</v>
      </c>
      <c r="SM146" s="5">
        <v>34832</v>
      </c>
      <c r="SN146" s="5">
        <v>34949</v>
      </c>
      <c r="SO146" s="5">
        <v>32252</v>
      </c>
      <c r="SP146" s="5">
        <v>28494</v>
      </c>
      <c r="SQ146" s="5">
        <v>34401</v>
      </c>
      <c r="SR146" s="5">
        <v>31885</v>
      </c>
      <c r="SS146" s="5">
        <v>33782</v>
      </c>
      <c r="ST146" s="5">
        <v>32100</v>
      </c>
      <c r="SU146" s="5">
        <v>122739</v>
      </c>
      <c r="SV146" s="5">
        <v>128690</v>
      </c>
      <c r="SW146" s="5">
        <v>113706</v>
      </c>
      <c r="SX146" s="5">
        <v>107952</v>
      </c>
      <c r="SY146" s="5">
        <v>121395</v>
      </c>
      <c r="SZ146" s="5">
        <v>130409</v>
      </c>
      <c r="TA146" s="5">
        <v>125572</v>
      </c>
      <c r="TB146" s="5">
        <v>109828</v>
      </c>
      <c r="TC146" s="5">
        <v>101593</v>
      </c>
      <c r="TD146" s="5">
        <v>113002</v>
      </c>
      <c r="TE146" s="5">
        <v>93964</v>
      </c>
      <c r="TF146" s="5">
        <v>36306</v>
      </c>
      <c r="TG146" s="5">
        <v>21238</v>
      </c>
      <c r="TH146" s="5">
        <v>18411</v>
      </c>
      <c r="TI146" s="5">
        <v>13656</v>
      </c>
      <c r="TJ146" s="5">
        <v>10701</v>
      </c>
      <c r="TK146" s="5">
        <v>8492</v>
      </c>
      <c r="TL146" s="5">
        <v>945</v>
      </c>
      <c r="TM146" s="5">
        <v>2277</v>
      </c>
      <c r="TN146" s="5">
        <v>2465</v>
      </c>
      <c r="TO146" s="5">
        <v>1972</v>
      </c>
      <c r="TP146" s="5">
        <v>2751</v>
      </c>
      <c r="TQ146" s="5">
        <v>2439</v>
      </c>
      <c r="TR146" s="5">
        <v>3625</v>
      </c>
      <c r="TS146" s="5">
        <v>3649</v>
      </c>
      <c r="TT146" s="5">
        <v>5743</v>
      </c>
      <c r="TU146" s="5">
        <v>5978</v>
      </c>
      <c r="TV146" s="5">
        <v>5320</v>
      </c>
      <c r="TW146" s="5">
        <v>4898</v>
      </c>
      <c r="TX146" s="5">
        <v>4265</v>
      </c>
      <c r="TY146" s="5">
        <v>3783</v>
      </c>
      <c r="TZ146" s="5">
        <v>3162</v>
      </c>
      <c r="UA146" s="5">
        <v>826</v>
      </c>
      <c r="UB146" s="5">
        <v>692</v>
      </c>
      <c r="UC146" s="5">
        <v>627</v>
      </c>
      <c r="UD146" s="5">
        <v>651</v>
      </c>
      <c r="UE146" s="5">
        <v>589</v>
      </c>
      <c r="UF146" s="5">
        <v>528</v>
      </c>
      <c r="UG146" s="5">
        <v>641</v>
      </c>
      <c r="UH146" s="5">
        <v>629</v>
      </c>
      <c r="UI146" s="5">
        <v>539</v>
      </c>
      <c r="UJ146" s="5">
        <v>497</v>
      </c>
      <c r="UK146" s="5">
        <v>606</v>
      </c>
      <c r="UL146" s="5">
        <v>535</v>
      </c>
      <c r="UM146" s="5">
        <v>540</v>
      </c>
      <c r="UN146" s="5">
        <v>709</v>
      </c>
      <c r="UO146" s="5">
        <v>755</v>
      </c>
      <c r="UP146" s="5">
        <v>810</v>
      </c>
      <c r="UQ146" s="5">
        <v>3726</v>
      </c>
      <c r="UR146" s="5">
        <v>3958</v>
      </c>
      <c r="US146" s="5">
        <v>6850</v>
      </c>
      <c r="UT146" s="5">
        <v>7774</v>
      </c>
      <c r="UU146" s="5">
        <v>5585</v>
      </c>
      <c r="UV146" s="5">
        <v>5048</v>
      </c>
      <c r="UW146" s="5">
        <v>3692</v>
      </c>
      <c r="UX146" s="5">
        <v>2285</v>
      </c>
      <c r="UY146" s="5">
        <v>1820</v>
      </c>
      <c r="UZ146" s="5">
        <v>832</v>
      </c>
      <c r="VA146" s="5">
        <v>757</v>
      </c>
      <c r="VB146" s="5">
        <v>712</v>
      </c>
      <c r="VC146" s="5">
        <v>548</v>
      </c>
      <c r="VD146" s="5">
        <v>700</v>
      </c>
      <c r="VE146" s="5">
        <v>445</v>
      </c>
      <c r="VF146" s="5">
        <v>320</v>
      </c>
      <c r="VG146" s="5">
        <v>171053</v>
      </c>
      <c r="VH146" s="5">
        <v>172986</v>
      </c>
      <c r="VI146" s="5">
        <v>176635</v>
      </c>
      <c r="VJ146" s="5">
        <v>164686</v>
      </c>
      <c r="VK146" s="5">
        <v>165398</v>
      </c>
      <c r="VL146" s="5">
        <v>162145</v>
      </c>
      <c r="VM146" s="5">
        <v>166505</v>
      </c>
      <c r="VN146" s="5">
        <v>162674</v>
      </c>
      <c r="VO146" s="5">
        <v>159853</v>
      </c>
      <c r="VP146" s="5">
        <v>162739</v>
      </c>
      <c r="VQ146" s="5">
        <v>155078</v>
      </c>
      <c r="VR146" s="5">
        <v>144210</v>
      </c>
      <c r="VS146" s="5">
        <v>149188</v>
      </c>
      <c r="VT146" s="5">
        <v>156926</v>
      </c>
      <c r="VU146" s="5">
        <v>146513</v>
      </c>
      <c r="VV146" s="5">
        <v>138789</v>
      </c>
      <c r="VW146" s="5">
        <v>151449</v>
      </c>
      <c r="VX146" s="5">
        <v>132351</v>
      </c>
      <c r="VY146" s="5">
        <v>141539</v>
      </c>
      <c r="VZ146" s="5">
        <v>95116</v>
      </c>
      <c r="WA146" s="5">
        <v>86649</v>
      </c>
      <c r="WB146" s="5">
        <v>101594</v>
      </c>
      <c r="WC146" s="5">
        <v>104181</v>
      </c>
      <c r="WD146" s="5">
        <v>124672</v>
      </c>
      <c r="WE146" s="5">
        <v>133102</v>
      </c>
      <c r="WF146" s="5">
        <v>138536</v>
      </c>
      <c r="WG146" s="5">
        <v>126225</v>
      </c>
      <c r="WH146" s="5">
        <v>114983</v>
      </c>
      <c r="WI146" s="5">
        <v>114590</v>
      </c>
      <c r="WJ146" s="5">
        <v>112944</v>
      </c>
      <c r="WK146" s="5">
        <v>106968</v>
      </c>
      <c r="WL146" s="5">
        <v>103392</v>
      </c>
      <c r="WM146" s="5">
        <v>231</v>
      </c>
      <c r="WN146" s="5">
        <v>390</v>
      </c>
      <c r="WO146" s="5">
        <v>594</v>
      </c>
      <c r="WP146" s="5">
        <v>1242</v>
      </c>
      <c r="WQ146" s="5">
        <v>981</v>
      </c>
      <c r="WR146" s="5">
        <v>869</v>
      </c>
      <c r="WS146" s="5">
        <v>495</v>
      </c>
      <c r="WT146" s="5">
        <v>255</v>
      </c>
      <c r="WU146" s="5">
        <v>512</v>
      </c>
      <c r="WV146" s="5">
        <v>404</v>
      </c>
      <c r="WW146" s="5">
        <v>378</v>
      </c>
      <c r="WX146" s="5">
        <v>411</v>
      </c>
      <c r="WY146" s="5">
        <v>134</v>
      </c>
      <c r="WZ146" s="5">
        <v>100</v>
      </c>
      <c r="XA146" s="5">
        <v>207</v>
      </c>
      <c r="XB146" s="5">
        <v>212</v>
      </c>
      <c r="XC146" s="5">
        <v>528</v>
      </c>
      <c r="XD146" s="5">
        <v>0</v>
      </c>
      <c r="XE146" s="5">
        <v>0</v>
      </c>
      <c r="XF146" s="5">
        <v>153</v>
      </c>
      <c r="XG146" s="5">
        <v>154</v>
      </c>
      <c r="XH146" s="5">
        <v>248</v>
      </c>
      <c r="XI146" s="5">
        <v>307</v>
      </c>
      <c r="XJ146" s="5">
        <v>446</v>
      </c>
      <c r="XK146" s="5">
        <v>453</v>
      </c>
      <c r="XL146" s="5">
        <v>905</v>
      </c>
      <c r="XM146" s="5">
        <v>2094</v>
      </c>
      <c r="XN146" s="5">
        <v>1805</v>
      </c>
      <c r="XO146" s="5">
        <v>1141</v>
      </c>
      <c r="XP146" s="5">
        <v>1238</v>
      </c>
      <c r="XQ146" s="5">
        <v>1003</v>
      </c>
      <c r="XR146" s="5">
        <v>822</v>
      </c>
      <c r="XS146" s="2">
        <v>15466</v>
      </c>
      <c r="XT146" s="3" t="s">
        <v>222</v>
      </c>
      <c r="XU146" s="3" t="s">
        <v>222</v>
      </c>
      <c r="XV146" s="3" t="s">
        <v>222</v>
      </c>
      <c r="XW146" s="3" t="s">
        <v>221</v>
      </c>
      <c r="XX146" s="3" t="s">
        <v>222</v>
      </c>
      <c r="XY146" s="3" t="s">
        <v>222</v>
      </c>
      <c r="XZ146" s="3" t="s">
        <v>232</v>
      </c>
    </row>
    <row r="147" spans="1:650" x14ac:dyDescent="0.3">
      <c r="A147" s="1" t="s">
        <v>145</v>
      </c>
      <c r="B147" s="2">
        <v>4057022</v>
      </c>
      <c r="C147" s="5">
        <v>160</v>
      </c>
      <c r="D147" s="5">
        <v>0</v>
      </c>
      <c r="E147" s="5">
        <v>1678</v>
      </c>
      <c r="F147" s="5">
        <v>321</v>
      </c>
      <c r="G147" s="5">
        <v>14949</v>
      </c>
      <c r="H147" s="5">
        <v>82</v>
      </c>
      <c r="I147" s="5">
        <v>9213</v>
      </c>
      <c r="J147" s="5">
        <v>1153</v>
      </c>
      <c r="K147" s="5">
        <v>1229</v>
      </c>
      <c r="L147" s="5">
        <v>2971</v>
      </c>
      <c r="M147" s="5">
        <v>1136</v>
      </c>
      <c r="N147" s="5">
        <v>22520</v>
      </c>
      <c r="O147" s="5">
        <v>1672</v>
      </c>
      <c r="P147" s="5">
        <v>1151</v>
      </c>
      <c r="Q147" s="5">
        <v>8851</v>
      </c>
      <c r="R147" s="5">
        <v>2490</v>
      </c>
      <c r="S147" s="5">
        <v>1175</v>
      </c>
      <c r="T147" s="5">
        <v>688</v>
      </c>
      <c r="U147" s="5">
        <v>5266</v>
      </c>
      <c r="V147" s="5">
        <v>2183</v>
      </c>
      <c r="W147" s="5">
        <v>0</v>
      </c>
      <c r="X147" s="5">
        <v>125</v>
      </c>
      <c r="Y147" s="5">
        <v>0</v>
      </c>
      <c r="Z147" s="5">
        <v>0</v>
      </c>
      <c r="AA147" s="5">
        <v>8</v>
      </c>
      <c r="AB147" s="5">
        <v>51</v>
      </c>
      <c r="AC147" s="5">
        <v>0</v>
      </c>
      <c r="AD147" s="5">
        <v>0</v>
      </c>
      <c r="AE147" s="5">
        <v>0</v>
      </c>
      <c r="AF147" s="5">
        <v>1972</v>
      </c>
      <c r="AG147" s="5">
        <v>0</v>
      </c>
      <c r="AH147" s="5">
        <v>0</v>
      </c>
      <c r="AI147" s="5">
        <v>0</v>
      </c>
      <c r="AJ147" s="5">
        <v>-3905</v>
      </c>
      <c r="AK147" s="5">
        <v>7730</v>
      </c>
      <c r="AL147" s="5">
        <v>28751</v>
      </c>
      <c r="AM147" s="5">
        <v>22426</v>
      </c>
      <c r="AN147" s="5">
        <v>6089</v>
      </c>
      <c r="AO147" s="5">
        <v>12003</v>
      </c>
      <c r="AP147" s="5">
        <v>52629</v>
      </c>
      <c r="AQ147" s="5">
        <v>394688</v>
      </c>
      <c r="AR147" s="5">
        <v>33463</v>
      </c>
      <c r="AS147" s="5">
        <v>21332</v>
      </c>
      <c r="AT147" s="5">
        <v>54341</v>
      </c>
      <c r="AU147" s="5">
        <v>16008</v>
      </c>
      <c r="AV147" s="5">
        <v>93693</v>
      </c>
      <c r="AW147" s="5">
        <v>20551</v>
      </c>
      <c r="AX147" s="5">
        <v>12002</v>
      </c>
      <c r="AY147" s="5">
        <v>15270</v>
      </c>
      <c r="AZ147" s="5">
        <v>20985</v>
      </c>
      <c r="BA147" s="5">
        <v>24590</v>
      </c>
      <c r="BB147" s="5">
        <v>4798</v>
      </c>
      <c r="BC147" s="5">
        <v>2368</v>
      </c>
      <c r="BD147" s="5">
        <v>4102</v>
      </c>
      <c r="BE147" s="5">
        <v>3616</v>
      </c>
      <c r="BF147" s="5">
        <v>2111</v>
      </c>
      <c r="BG147" s="5">
        <v>23953</v>
      </c>
      <c r="BH147" s="5">
        <v>4681</v>
      </c>
      <c r="BI147" s="5">
        <v>4274</v>
      </c>
      <c r="BJ147" s="5">
        <v>22431</v>
      </c>
      <c r="BK147" s="5">
        <v>22514</v>
      </c>
      <c r="BL147" s="5">
        <v>1431011</v>
      </c>
      <c r="BM147" s="5">
        <v>16670</v>
      </c>
      <c r="BN147" s="5">
        <v>9006</v>
      </c>
      <c r="BO147" s="5">
        <v>165463</v>
      </c>
      <c r="BP147" s="5">
        <v>174521</v>
      </c>
      <c r="BQ147" s="5">
        <v>101147</v>
      </c>
      <c r="BR147" s="5">
        <v>133499</v>
      </c>
      <c r="BS147" s="5">
        <v>125876</v>
      </c>
      <c r="BT147" s="5">
        <v>101670</v>
      </c>
      <c r="BU147" s="5">
        <v>84364</v>
      </c>
      <c r="BV147" s="5">
        <v>40046</v>
      </c>
      <c r="BW147" s="5">
        <v>62604</v>
      </c>
      <c r="BX147" s="5">
        <v>29036</v>
      </c>
      <c r="BY147" s="5">
        <v>64235</v>
      </c>
      <c r="BZ147" s="5">
        <v>82848</v>
      </c>
      <c r="CA147" s="5">
        <v>47024</v>
      </c>
      <c r="CB147" s="5">
        <v>28149</v>
      </c>
      <c r="CC147" s="5">
        <v>17693</v>
      </c>
      <c r="CD147" s="5">
        <v>-6200</v>
      </c>
      <c r="CE147" s="5">
        <v>47790</v>
      </c>
      <c r="CF147" s="5">
        <v>11923</v>
      </c>
      <c r="CG147" s="5">
        <v>1585</v>
      </c>
      <c r="CH147" s="5">
        <v>3474</v>
      </c>
      <c r="CI147" s="5">
        <v>3052</v>
      </c>
      <c r="CJ147" s="5">
        <v>584</v>
      </c>
      <c r="CK147" s="5">
        <v>720</v>
      </c>
      <c r="CL147" s="5">
        <v>6880</v>
      </c>
      <c r="CM147" s="5">
        <v>322</v>
      </c>
      <c r="CN147" s="5">
        <v>1497</v>
      </c>
      <c r="CO147" s="5">
        <v>5164</v>
      </c>
      <c r="CP147" s="5">
        <v>496</v>
      </c>
      <c r="CQ147" s="5">
        <v>4380</v>
      </c>
      <c r="CR147" s="5">
        <v>14257</v>
      </c>
      <c r="CS147" s="5">
        <v>8195</v>
      </c>
      <c r="CT147" s="5">
        <v>3553</v>
      </c>
      <c r="CU147" s="5">
        <v>132315</v>
      </c>
      <c r="CV147" s="5">
        <v>144651</v>
      </c>
      <c r="CW147" s="5">
        <v>132127</v>
      </c>
      <c r="CX147" s="5">
        <v>145558</v>
      </c>
      <c r="CY147" s="5">
        <v>106451</v>
      </c>
      <c r="CZ147" s="5">
        <v>103440</v>
      </c>
      <c r="DA147" s="5">
        <v>81052</v>
      </c>
      <c r="DB147" s="5">
        <v>78746</v>
      </c>
      <c r="DC147" s="5">
        <v>68595</v>
      </c>
      <c r="DD147" s="5">
        <v>70133</v>
      </c>
      <c r="DE147" s="5">
        <v>72654</v>
      </c>
      <c r="DF147" s="5">
        <v>77388</v>
      </c>
      <c r="DG147" s="5">
        <v>71608</v>
      </c>
      <c r="DH147" s="5">
        <v>58734</v>
      </c>
      <c r="DI147" s="5">
        <v>60619</v>
      </c>
      <c r="DJ147" s="5">
        <v>90625</v>
      </c>
      <c r="DK147" s="5">
        <v>51498</v>
      </c>
      <c r="DL147" s="5">
        <v>37428</v>
      </c>
      <c r="DM147" s="5">
        <v>39919</v>
      </c>
      <c r="DN147" s="5">
        <v>49317</v>
      </c>
      <c r="DO147" s="5">
        <v>41172</v>
      </c>
      <c r="DP147" s="5">
        <v>28799</v>
      </c>
      <c r="DQ147" s="5">
        <v>24715</v>
      </c>
      <c r="DR147" s="5">
        <v>29595</v>
      </c>
      <c r="DS147" s="5">
        <v>22330</v>
      </c>
      <c r="DT147" s="5">
        <v>21147</v>
      </c>
      <c r="DU147" s="5">
        <v>20376</v>
      </c>
      <c r="DV147" s="5">
        <v>15241</v>
      </c>
      <c r="DW147" s="5">
        <v>14397</v>
      </c>
      <c r="DX147" s="5">
        <v>18387</v>
      </c>
      <c r="DY147" s="5">
        <v>22055</v>
      </c>
      <c r="DZ147" s="5">
        <v>26543</v>
      </c>
      <c r="EA147" s="5">
        <v>8035</v>
      </c>
      <c r="EB147" s="5">
        <v>16556</v>
      </c>
      <c r="EC147" s="5">
        <v>22096</v>
      </c>
      <c r="ED147" s="5">
        <v>28293</v>
      </c>
      <c r="EE147" s="5">
        <v>18727</v>
      </c>
      <c r="EF147" s="5">
        <v>6520</v>
      </c>
      <c r="EG147" s="5">
        <v>11478</v>
      </c>
      <c r="EH147" s="5">
        <v>23893</v>
      </c>
      <c r="EI147" s="5">
        <v>18743</v>
      </c>
      <c r="EJ147" s="5">
        <v>17052</v>
      </c>
      <c r="EK147" s="5">
        <v>42840</v>
      </c>
      <c r="EL147" s="5">
        <v>8293</v>
      </c>
      <c r="EM147" s="5">
        <v>11562</v>
      </c>
      <c r="EN147" s="5">
        <v>-256</v>
      </c>
      <c r="EO147" s="5">
        <v>10090</v>
      </c>
      <c r="EP147" s="5">
        <v>14877</v>
      </c>
      <c r="EQ147" s="5">
        <v>4105</v>
      </c>
      <c r="ER147" s="5">
        <v>33711</v>
      </c>
      <c r="ES147" s="5">
        <v>5205</v>
      </c>
      <c r="ET147" s="5">
        <v>1084</v>
      </c>
      <c r="EU147" s="5">
        <v>3697</v>
      </c>
      <c r="EV147" s="5">
        <v>2198</v>
      </c>
      <c r="EW147" s="5">
        <v>5186</v>
      </c>
      <c r="EX147" s="5">
        <v>4126</v>
      </c>
      <c r="EY147" s="5">
        <v>2517</v>
      </c>
      <c r="EZ147" s="5">
        <v>3341</v>
      </c>
      <c r="FA147" s="5">
        <v>1484</v>
      </c>
      <c r="FB147" s="5">
        <v>2913</v>
      </c>
      <c r="FC147" s="5">
        <v>387</v>
      </c>
      <c r="FD147" s="5">
        <v>18731</v>
      </c>
      <c r="FE147" s="5">
        <v>4701</v>
      </c>
      <c r="FF147" s="5">
        <v>1498</v>
      </c>
      <c r="FG147" s="5">
        <v>0</v>
      </c>
      <c r="FH147" s="5">
        <v>0</v>
      </c>
      <c r="FI147" s="5">
        <v>0</v>
      </c>
      <c r="FJ147" s="5">
        <v>0</v>
      </c>
      <c r="FK147" s="5">
        <v>0</v>
      </c>
      <c r="FL147" s="5">
        <v>0</v>
      </c>
      <c r="FM147" s="5">
        <v>0</v>
      </c>
      <c r="FN147" s="5">
        <v>0</v>
      </c>
      <c r="FO147" s="5">
        <v>0</v>
      </c>
      <c r="FP147" s="5">
        <v>0</v>
      </c>
      <c r="FQ147" s="5">
        <v>0</v>
      </c>
      <c r="FR147" s="5">
        <v>0</v>
      </c>
      <c r="FS147" s="5">
        <v>0</v>
      </c>
      <c r="FT147" s="5">
        <v>0</v>
      </c>
      <c r="FU147" s="5" t="s">
        <v>220</v>
      </c>
      <c r="FV147" s="5" t="s">
        <v>220</v>
      </c>
      <c r="FW147" s="5" t="s">
        <v>220</v>
      </c>
      <c r="FX147" s="5" t="s">
        <v>220</v>
      </c>
      <c r="FY147" s="5" t="s">
        <v>220</v>
      </c>
      <c r="FZ147" s="5" t="s">
        <v>220</v>
      </c>
      <c r="GA147" s="5" t="s">
        <v>220</v>
      </c>
      <c r="GB147" s="5" t="s">
        <v>220</v>
      </c>
      <c r="GC147" s="5" t="s">
        <v>220</v>
      </c>
      <c r="GD147" s="5" t="s">
        <v>220</v>
      </c>
      <c r="GE147" s="5" t="s">
        <v>220</v>
      </c>
      <c r="GF147" s="5" t="s">
        <v>220</v>
      </c>
      <c r="GG147" s="5" t="s">
        <v>220</v>
      </c>
      <c r="GH147" s="5" t="s">
        <v>220</v>
      </c>
      <c r="GI147" s="5" t="s">
        <v>220</v>
      </c>
      <c r="GJ147" s="5" t="s">
        <v>220</v>
      </c>
      <c r="GK147" s="5" t="s">
        <v>220</v>
      </c>
      <c r="GL147" s="5" t="s">
        <v>220</v>
      </c>
      <c r="GM147" s="5">
        <v>305974</v>
      </c>
      <c r="GN147" s="5">
        <v>331824</v>
      </c>
      <c r="GO147" s="5">
        <v>264778</v>
      </c>
      <c r="GP147" s="5">
        <v>336422</v>
      </c>
      <c r="GQ147" s="5">
        <v>288429</v>
      </c>
      <c r="GR147" s="5">
        <v>217800</v>
      </c>
      <c r="GS147" s="5">
        <v>198110</v>
      </c>
      <c r="GT147" s="5">
        <v>196467</v>
      </c>
      <c r="GU147" s="5">
        <v>545860</v>
      </c>
      <c r="GV147" s="5">
        <v>152655</v>
      </c>
      <c r="GW147" s="5">
        <v>202196</v>
      </c>
      <c r="GX147" s="5">
        <v>245390</v>
      </c>
      <c r="GY147" s="5">
        <v>147874</v>
      </c>
      <c r="GZ147" s="5">
        <v>181471</v>
      </c>
      <c r="HA147" s="5">
        <v>117804</v>
      </c>
      <c r="HB147" s="5">
        <v>113794</v>
      </c>
      <c r="HC147" s="5">
        <v>119838</v>
      </c>
      <c r="HD147" s="5">
        <v>104734</v>
      </c>
      <c r="HE147" s="5">
        <v>76564</v>
      </c>
      <c r="HF147" s="5">
        <v>60856</v>
      </c>
      <c r="HG147" s="5">
        <v>50289</v>
      </c>
      <c r="HH147" s="5">
        <v>35808</v>
      </c>
      <c r="HI147" s="5">
        <v>34237</v>
      </c>
      <c r="HJ147" s="5">
        <v>42713</v>
      </c>
      <c r="HK147" s="5">
        <v>49130</v>
      </c>
      <c r="HL147" s="5">
        <v>30717</v>
      </c>
      <c r="HM147" s="5">
        <v>31298</v>
      </c>
      <c r="HN147" s="5">
        <v>41081</v>
      </c>
      <c r="HO147" s="5">
        <v>41678</v>
      </c>
      <c r="HP147" s="5">
        <v>1484358</v>
      </c>
      <c r="HQ147" s="5">
        <v>51621</v>
      </c>
      <c r="HR147" s="5">
        <v>40600</v>
      </c>
      <c r="HS147" s="5">
        <v>377033</v>
      </c>
      <c r="HT147" s="5">
        <v>336664</v>
      </c>
      <c r="HU147" s="5">
        <v>231346</v>
      </c>
      <c r="HV147" s="5">
        <v>220123</v>
      </c>
      <c r="HW147" s="5">
        <v>266912</v>
      </c>
      <c r="HX147" s="5">
        <v>327993</v>
      </c>
      <c r="HY147" s="5">
        <v>309487</v>
      </c>
      <c r="HZ147" s="5">
        <v>338592</v>
      </c>
      <c r="IA147" s="5">
        <v>354809</v>
      </c>
      <c r="IB147" s="5">
        <v>426537</v>
      </c>
      <c r="IC147" s="5">
        <v>563524</v>
      </c>
      <c r="ID147" s="5">
        <v>621487</v>
      </c>
      <c r="IE147" s="5">
        <v>593430</v>
      </c>
      <c r="IF147" s="5">
        <v>634974</v>
      </c>
      <c r="IG147" s="5">
        <v>542008</v>
      </c>
      <c r="IH147" s="5">
        <v>441451</v>
      </c>
      <c r="II147" s="5">
        <v>424836</v>
      </c>
      <c r="IJ147" s="5">
        <v>408488</v>
      </c>
      <c r="IK147" s="5">
        <v>734296</v>
      </c>
      <c r="IL147" s="5">
        <v>872838</v>
      </c>
      <c r="IM147" s="5">
        <v>710731</v>
      </c>
      <c r="IN147" s="5">
        <v>622737</v>
      </c>
      <c r="IO147" s="5">
        <v>584903</v>
      </c>
      <c r="IP147" s="5">
        <v>572720</v>
      </c>
      <c r="IQ147" s="5">
        <v>469335</v>
      </c>
      <c r="IR147" s="5">
        <v>423360</v>
      </c>
      <c r="IS147" s="5">
        <v>396547</v>
      </c>
      <c r="IT147" s="5">
        <v>386950</v>
      </c>
      <c r="IU147" s="5">
        <v>323280</v>
      </c>
      <c r="IV147" s="5">
        <v>348445</v>
      </c>
      <c r="IW147" s="5">
        <v>303171</v>
      </c>
      <c r="IX147" s="5">
        <v>280586</v>
      </c>
      <c r="IY147" s="5">
        <v>59</v>
      </c>
      <c r="IZ147" s="5">
        <v>5992</v>
      </c>
      <c r="JA147" s="5">
        <v>33721</v>
      </c>
      <c r="JB147" s="5">
        <v>38546</v>
      </c>
      <c r="JC147" s="5">
        <v>44636</v>
      </c>
      <c r="JD147" s="5">
        <v>30924</v>
      </c>
      <c r="JE147" s="5">
        <v>30988</v>
      </c>
      <c r="JF147" s="5">
        <v>26540</v>
      </c>
      <c r="JG147" s="5">
        <v>43671</v>
      </c>
      <c r="JH147" s="5">
        <v>36476</v>
      </c>
      <c r="JI147" s="5">
        <v>47701</v>
      </c>
      <c r="JJ147" s="5">
        <v>50547</v>
      </c>
      <c r="JK147" s="5">
        <v>35529</v>
      </c>
      <c r="JL147" s="5">
        <v>39545</v>
      </c>
      <c r="JM147" s="5">
        <v>34030</v>
      </c>
      <c r="JN147" s="5">
        <v>36120</v>
      </c>
      <c r="JO147" s="5">
        <v>37009</v>
      </c>
      <c r="JP147" s="5">
        <v>36994</v>
      </c>
      <c r="JQ147" s="5">
        <v>30015</v>
      </c>
      <c r="JR147" s="5">
        <v>21321</v>
      </c>
      <c r="JS147" s="5">
        <v>27437</v>
      </c>
      <c r="JT147" s="5">
        <v>23350</v>
      </c>
      <c r="JU147" s="5">
        <v>18701</v>
      </c>
      <c r="JV147" s="5">
        <v>24849</v>
      </c>
      <c r="JW147" s="5">
        <v>23272</v>
      </c>
      <c r="JX147" s="5">
        <v>22944</v>
      </c>
      <c r="JY147" s="5">
        <v>18800</v>
      </c>
      <c r="JZ147" s="5">
        <v>26580</v>
      </c>
      <c r="KA147" s="5">
        <v>43323</v>
      </c>
      <c r="KB147" s="5">
        <v>37692</v>
      </c>
      <c r="KC147" s="5">
        <v>26400</v>
      </c>
      <c r="KD147" s="5">
        <v>24234</v>
      </c>
      <c r="KE147" s="5">
        <v>28366</v>
      </c>
      <c r="KF147" s="5">
        <v>43356</v>
      </c>
      <c r="KG147" s="5">
        <v>39894</v>
      </c>
      <c r="KH147" s="5">
        <v>28439</v>
      </c>
      <c r="KI147" s="5">
        <v>29318</v>
      </c>
      <c r="KJ147" s="5">
        <v>44185</v>
      </c>
      <c r="KK147" s="5">
        <v>30195</v>
      </c>
      <c r="KL147" s="5">
        <v>27020</v>
      </c>
      <c r="KM147" s="5">
        <v>19600</v>
      </c>
      <c r="KN147" s="5">
        <v>26696</v>
      </c>
      <c r="KO147" s="5">
        <v>42988</v>
      </c>
      <c r="KP147" s="5">
        <v>33320</v>
      </c>
      <c r="KQ147" s="5">
        <v>36930</v>
      </c>
      <c r="KR147" s="5">
        <v>23108</v>
      </c>
      <c r="KS147" s="5">
        <v>24648</v>
      </c>
      <c r="KT147" s="5">
        <v>23490</v>
      </c>
      <c r="KU147" s="5">
        <v>16055</v>
      </c>
      <c r="KV147" s="5">
        <v>18600</v>
      </c>
      <c r="KW147" s="5">
        <v>17882</v>
      </c>
      <c r="KX147" s="5">
        <v>20817</v>
      </c>
      <c r="KY147" s="5">
        <v>23738</v>
      </c>
      <c r="KZ147" s="5">
        <v>20647</v>
      </c>
      <c r="LA147" s="5">
        <v>19515</v>
      </c>
      <c r="LB147" s="5">
        <v>18100</v>
      </c>
      <c r="LC147" s="5">
        <v>16746</v>
      </c>
      <c r="LD147" s="5">
        <v>16921</v>
      </c>
      <c r="LE147" s="5">
        <v>17485</v>
      </c>
      <c r="LF147" s="5">
        <v>16613</v>
      </c>
      <c r="LG147" s="5">
        <v>15615</v>
      </c>
      <c r="LH147" s="5">
        <v>12803</v>
      </c>
      <c r="LI147" s="5">
        <v>8313</v>
      </c>
      <c r="LJ147" s="5">
        <v>5556</v>
      </c>
      <c r="LK147" s="5">
        <v>8256</v>
      </c>
      <c r="LL147" s="5">
        <v>9572</v>
      </c>
      <c r="LM147" s="5">
        <v>10780</v>
      </c>
      <c r="LN147" s="5">
        <v>9018</v>
      </c>
      <c r="LO147" s="5">
        <v>4641</v>
      </c>
      <c r="LP147" s="5">
        <v>6898</v>
      </c>
      <c r="LQ147" s="5">
        <v>6507</v>
      </c>
      <c r="LR147" s="5">
        <v>7952</v>
      </c>
      <c r="LS147" s="5">
        <v>7414</v>
      </c>
      <c r="LT147" s="5">
        <v>7270</v>
      </c>
      <c r="LU147" s="5">
        <v>6403</v>
      </c>
      <c r="LV147" s="5">
        <v>5059</v>
      </c>
      <c r="LW147" s="5">
        <v>4645</v>
      </c>
      <c r="LX147" s="5">
        <v>3321</v>
      </c>
      <c r="LY147" s="5">
        <v>2977</v>
      </c>
      <c r="LZ147" s="5">
        <v>2973</v>
      </c>
      <c r="MA147" s="5">
        <v>2167</v>
      </c>
      <c r="MB147" s="5">
        <v>2995</v>
      </c>
      <c r="MC147" s="5">
        <v>2881</v>
      </c>
      <c r="MD147" s="5">
        <v>3625</v>
      </c>
      <c r="ME147" s="5">
        <v>2510</v>
      </c>
      <c r="MF147" s="5">
        <v>3431</v>
      </c>
      <c r="MG147" s="5">
        <v>3262</v>
      </c>
      <c r="MH147" s="5">
        <v>3890</v>
      </c>
      <c r="MI147" s="5">
        <v>3838</v>
      </c>
      <c r="MJ147" s="5">
        <v>3537</v>
      </c>
      <c r="MK147" s="5">
        <v>3821</v>
      </c>
      <c r="ML147" s="5">
        <v>4127</v>
      </c>
      <c r="MM147" s="5">
        <v>3647</v>
      </c>
      <c r="MN147" s="5">
        <v>3448</v>
      </c>
      <c r="MO147" s="5">
        <v>3022</v>
      </c>
      <c r="MP147" s="5">
        <v>2795</v>
      </c>
      <c r="MQ147" s="5">
        <v>254</v>
      </c>
      <c r="MR147" s="5">
        <v>1568</v>
      </c>
      <c r="MS147" s="5">
        <v>2944</v>
      </c>
      <c r="MT147" s="5">
        <v>2888</v>
      </c>
      <c r="MU147" s="5">
        <v>3141</v>
      </c>
      <c r="MV147" s="5">
        <v>2881</v>
      </c>
      <c r="MW147" s="5">
        <v>2851</v>
      </c>
      <c r="MX147" s="5">
        <v>2801</v>
      </c>
      <c r="MY147" s="5">
        <v>2908</v>
      </c>
      <c r="MZ147" s="5">
        <v>3098</v>
      </c>
      <c r="NA147" s="5">
        <v>3066</v>
      </c>
      <c r="NB147" s="5">
        <v>3601</v>
      </c>
      <c r="NC147" s="5">
        <v>3432</v>
      </c>
      <c r="ND147" s="5">
        <v>2883</v>
      </c>
      <c r="NE147" s="5" t="s">
        <v>220</v>
      </c>
      <c r="NF147" s="5" t="s">
        <v>220</v>
      </c>
      <c r="NG147" s="5" t="s">
        <v>220</v>
      </c>
      <c r="NH147" s="5" t="s">
        <v>220</v>
      </c>
      <c r="NI147" s="5" t="s">
        <v>220</v>
      </c>
      <c r="NJ147" s="5" t="s">
        <v>220</v>
      </c>
      <c r="NK147" s="5" t="s">
        <v>220</v>
      </c>
      <c r="NL147" s="5" t="s">
        <v>220</v>
      </c>
      <c r="NM147" s="5" t="s">
        <v>220</v>
      </c>
      <c r="NN147" s="5" t="s">
        <v>220</v>
      </c>
      <c r="NO147" s="5" t="s">
        <v>220</v>
      </c>
      <c r="NP147" s="5" t="s">
        <v>220</v>
      </c>
      <c r="NQ147" s="5" t="s">
        <v>220</v>
      </c>
      <c r="NR147" s="5" t="s">
        <v>220</v>
      </c>
      <c r="NS147" s="5" t="s">
        <v>220</v>
      </c>
      <c r="NT147" s="5" t="s">
        <v>220</v>
      </c>
      <c r="NU147" s="5" t="s">
        <v>220</v>
      </c>
      <c r="NV147" s="5" t="s">
        <v>220</v>
      </c>
      <c r="NW147" s="5">
        <v>0</v>
      </c>
      <c r="NX147" s="5">
        <v>0</v>
      </c>
      <c r="NY147" s="5">
        <v>0</v>
      </c>
      <c r="NZ147" s="5">
        <v>0</v>
      </c>
      <c r="OA147" s="5">
        <v>0</v>
      </c>
      <c r="OB147" s="5">
        <v>0</v>
      </c>
      <c r="OC147" s="5">
        <v>0</v>
      </c>
      <c r="OD147" s="5">
        <v>0</v>
      </c>
      <c r="OE147" s="5">
        <v>0</v>
      </c>
      <c r="OF147" s="5">
        <v>0</v>
      </c>
      <c r="OG147" s="5">
        <v>0</v>
      </c>
      <c r="OH147" s="5">
        <v>0</v>
      </c>
      <c r="OI147" s="5">
        <v>0</v>
      </c>
      <c r="OJ147" s="5">
        <v>0</v>
      </c>
      <c r="OK147" s="5" t="s">
        <v>220</v>
      </c>
      <c r="OL147" s="5" t="s">
        <v>220</v>
      </c>
      <c r="OM147" s="5" t="s">
        <v>220</v>
      </c>
      <c r="ON147" s="5" t="s">
        <v>220</v>
      </c>
      <c r="OO147" s="5" t="s">
        <v>220</v>
      </c>
      <c r="OP147" s="5" t="s">
        <v>220</v>
      </c>
      <c r="OQ147" s="5" t="s">
        <v>220</v>
      </c>
      <c r="OR147" s="5" t="s">
        <v>220</v>
      </c>
      <c r="OS147" s="5" t="s">
        <v>220</v>
      </c>
      <c r="OT147" s="5" t="s">
        <v>220</v>
      </c>
      <c r="OU147" s="5" t="s">
        <v>220</v>
      </c>
      <c r="OV147" s="5" t="s">
        <v>220</v>
      </c>
      <c r="OW147" s="5" t="s">
        <v>220</v>
      </c>
      <c r="OX147" s="5" t="s">
        <v>220</v>
      </c>
      <c r="OY147" s="5" t="s">
        <v>220</v>
      </c>
      <c r="OZ147" s="5" t="s">
        <v>220</v>
      </c>
      <c r="PA147" s="5" t="s">
        <v>220</v>
      </c>
      <c r="PB147" s="5" t="s">
        <v>220</v>
      </c>
      <c r="PC147" s="5">
        <v>23259</v>
      </c>
      <c r="PD147" s="5">
        <v>23703</v>
      </c>
      <c r="PE147" s="5">
        <v>26647</v>
      </c>
      <c r="PF147" s="5">
        <v>26267</v>
      </c>
      <c r="PG147" s="5">
        <v>21642</v>
      </c>
      <c r="PH147" s="5">
        <v>17437</v>
      </c>
      <c r="PI147" s="5">
        <v>11349</v>
      </c>
      <c r="PJ147" s="5">
        <v>12216</v>
      </c>
      <c r="PK147" s="5">
        <v>10984</v>
      </c>
      <c r="PL147" s="5">
        <v>12511</v>
      </c>
      <c r="PM147" s="5">
        <v>12918</v>
      </c>
      <c r="PN147" s="5">
        <v>13126</v>
      </c>
      <c r="PO147" s="5">
        <v>9273</v>
      </c>
      <c r="PP147" s="5">
        <v>8752</v>
      </c>
      <c r="PQ147" s="5">
        <v>9756</v>
      </c>
      <c r="PR147" s="5">
        <v>9149</v>
      </c>
      <c r="PS147" s="5">
        <v>9064</v>
      </c>
      <c r="PT147" s="5">
        <v>8775</v>
      </c>
      <c r="PU147" s="5">
        <v>9129</v>
      </c>
      <c r="PV147" s="5">
        <v>6733</v>
      </c>
      <c r="PW147" s="5">
        <v>10735</v>
      </c>
      <c r="PX147" s="5">
        <v>13119</v>
      </c>
      <c r="PY147" s="5">
        <v>10307</v>
      </c>
      <c r="PZ147" s="5">
        <v>9514</v>
      </c>
      <c r="QA147" s="5">
        <v>6706</v>
      </c>
      <c r="QB147" s="5">
        <v>9712</v>
      </c>
      <c r="QC147" s="5">
        <v>13573</v>
      </c>
      <c r="QD147" s="5">
        <v>10337</v>
      </c>
      <c r="QE147" s="5">
        <v>10805</v>
      </c>
      <c r="QF147" s="5">
        <v>9928</v>
      </c>
      <c r="QG147" s="5">
        <v>10912</v>
      </c>
      <c r="QH147" s="5">
        <v>9230</v>
      </c>
      <c r="QI147" s="5">
        <v>59457</v>
      </c>
      <c r="QJ147" s="5">
        <v>43219</v>
      </c>
      <c r="QK147" s="5">
        <v>44357</v>
      </c>
      <c r="QL147" s="5">
        <v>40710</v>
      </c>
      <c r="QM147" s="5">
        <v>43111</v>
      </c>
      <c r="QN147" s="5">
        <v>40744</v>
      </c>
      <c r="QO147" s="5">
        <v>49439</v>
      </c>
      <c r="QP147" s="5">
        <v>38804</v>
      </c>
      <c r="QQ147" s="5">
        <v>40665</v>
      </c>
      <c r="QR147" s="5">
        <v>37756</v>
      </c>
      <c r="QS147" s="5">
        <v>32086</v>
      </c>
      <c r="QT147" s="5">
        <v>34603</v>
      </c>
      <c r="QU147" s="5">
        <v>33029</v>
      </c>
      <c r="QV147" s="5">
        <v>27893</v>
      </c>
      <c r="QW147" s="5">
        <v>26497</v>
      </c>
      <c r="QX147" s="5">
        <v>25826</v>
      </c>
      <c r="QY147" s="5">
        <v>24889</v>
      </c>
      <c r="QZ147" s="5">
        <v>23135</v>
      </c>
      <c r="RA147" s="5">
        <v>22030</v>
      </c>
      <c r="RB147" s="5">
        <v>21278</v>
      </c>
      <c r="RC147" s="5">
        <v>21380</v>
      </c>
      <c r="RD147" s="5">
        <v>24054</v>
      </c>
      <c r="RE147" s="5">
        <v>15518</v>
      </c>
      <c r="RF147" s="5">
        <v>16389</v>
      </c>
      <c r="RG147" s="5">
        <v>14371</v>
      </c>
      <c r="RH147" s="5">
        <v>16103</v>
      </c>
      <c r="RI147" s="5">
        <v>11766</v>
      </c>
      <c r="RJ147" s="5">
        <v>10712</v>
      </c>
      <c r="RK147" s="5">
        <v>13479</v>
      </c>
      <c r="RL147" s="5">
        <v>10360</v>
      </c>
      <c r="RM147" s="5">
        <v>10404</v>
      </c>
      <c r="RN147" s="5">
        <v>10354</v>
      </c>
      <c r="RO147" s="5">
        <v>26871</v>
      </c>
      <c r="RP147" s="5">
        <v>28564</v>
      </c>
      <c r="RQ147" s="5">
        <v>28814</v>
      </c>
      <c r="RR147" s="5">
        <v>29651</v>
      </c>
      <c r="RS147" s="5">
        <v>34226</v>
      </c>
      <c r="RT147" s="5">
        <v>32405</v>
      </c>
      <c r="RU147" s="5">
        <v>29001</v>
      </c>
      <c r="RV147" s="5">
        <v>30002</v>
      </c>
      <c r="RW147" s="5">
        <v>30482</v>
      </c>
      <c r="RX147" s="5">
        <v>29995</v>
      </c>
      <c r="RY147" s="5">
        <v>29127</v>
      </c>
      <c r="RZ147" s="5">
        <v>23715</v>
      </c>
      <c r="SA147" s="5">
        <v>16704</v>
      </c>
      <c r="SB147" s="5">
        <v>16292</v>
      </c>
      <c r="SC147" s="5">
        <v>15409</v>
      </c>
      <c r="SD147" s="5">
        <v>13395</v>
      </c>
      <c r="SE147" s="5">
        <v>12929</v>
      </c>
      <c r="SF147" s="5">
        <v>12282</v>
      </c>
      <c r="SG147" s="5">
        <v>12699</v>
      </c>
      <c r="SH147" s="5">
        <v>13130</v>
      </c>
      <c r="SI147" s="5">
        <v>12543</v>
      </c>
      <c r="SJ147" s="5">
        <v>15004</v>
      </c>
      <c r="SK147" s="5">
        <v>14533</v>
      </c>
      <c r="SL147" s="5">
        <v>14489</v>
      </c>
      <c r="SM147" s="5">
        <v>14806</v>
      </c>
      <c r="SN147" s="5">
        <v>15649</v>
      </c>
      <c r="SO147" s="5">
        <v>14750</v>
      </c>
      <c r="SP147" s="5">
        <v>14385</v>
      </c>
      <c r="SQ147" s="5">
        <v>14180</v>
      </c>
      <c r="SR147" s="5">
        <v>13969</v>
      </c>
      <c r="SS147" s="5">
        <v>11772</v>
      </c>
      <c r="ST147" s="5">
        <v>10435</v>
      </c>
      <c r="SU147" s="5">
        <v>29312</v>
      </c>
      <c r="SV147" s="5">
        <v>23328</v>
      </c>
      <c r="SW147" s="5">
        <v>16301</v>
      </c>
      <c r="SX147" s="5">
        <v>16146</v>
      </c>
      <c r="SY147" s="5">
        <v>16026</v>
      </c>
      <c r="SZ147" s="5">
        <v>17562</v>
      </c>
      <c r="TA147" s="5">
        <v>18751</v>
      </c>
      <c r="TB147" s="5">
        <v>19053</v>
      </c>
      <c r="TC147" s="5">
        <v>16512</v>
      </c>
      <c r="TD147" s="5">
        <v>15649</v>
      </c>
      <c r="TE147" s="5">
        <v>18128</v>
      </c>
      <c r="TF147" s="5">
        <v>17687</v>
      </c>
      <c r="TG147" s="5">
        <v>18645</v>
      </c>
      <c r="TH147" s="5">
        <v>14795</v>
      </c>
      <c r="TI147" s="5">
        <v>16553</v>
      </c>
      <c r="TJ147" s="5">
        <v>18732</v>
      </c>
      <c r="TK147" s="5">
        <v>19747</v>
      </c>
      <c r="TL147" s="5">
        <v>11414</v>
      </c>
      <c r="TM147" s="5">
        <v>10119</v>
      </c>
      <c r="TN147" s="5">
        <v>7214</v>
      </c>
      <c r="TO147" s="5">
        <v>6101</v>
      </c>
      <c r="TP147" s="5">
        <v>3963</v>
      </c>
      <c r="TQ147" s="5">
        <v>1856</v>
      </c>
      <c r="TR147" s="5">
        <v>2456</v>
      </c>
      <c r="TS147" s="5">
        <v>2884</v>
      </c>
      <c r="TT147" s="5">
        <v>4674</v>
      </c>
      <c r="TU147" s="5">
        <v>2203</v>
      </c>
      <c r="TV147" s="5">
        <v>2573</v>
      </c>
      <c r="TW147" s="5">
        <v>819</v>
      </c>
      <c r="TX147" s="5">
        <v>486</v>
      </c>
      <c r="TY147" s="5">
        <v>272</v>
      </c>
      <c r="TZ147" s="5">
        <v>205</v>
      </c>
      <c r="UA147" s="5">
        <v>0</v>
      </c>
      <c r="UB147" s="5">
        <v>2</v>
      </c>
      <c r="UC147" s="5">
        <v>0</v>
      </c>
      <c r="UD147" s="5">
        <v>-10</v>
      </c>
      <c r="UE147" s="5">
        <v>24</v>
      </c>
      <c r="UF147" s="5">
        <v>61</v>
      </c>
      <c r="UG147" s="5">
        <v>42</v>
      </c>
      <c r="UH147" s="5">
        <v>211</v>
      </c>
      <c r="UI147" s="5">
        <v>343</v>
      </c>
      <c r="UJ147" s="5">
        <v>353</v>
      </c>
      <c r="UK147" s="5">
        <v>302</v>
      </c>
      <c r="UL147" s="5">
        <v>368</v>
      </c>
      <c r="UM147" s="5">
        <v>261</v>
      </c>
      <c r="UN147" s="5">
        <v>148</v>
      </c>
      <c r="UO147" s="5">
        <v>213</v>
      </c>
      <c r="UP147" s="5">
        <v>291</v>
      </c>
      <c r="UQ147" s="5">
        <v>308</v>
      </c>
      <c r="UR147" s="5">
        <v>312</v>
      </c>
      <c r="US147" s="5">
        <v>300</v>
      </c>
      <c r="UT147" s="5">
        <v>352</v>
      </c>
      <c r="UU147" s="5">
        <v>495</v>
      </c>
      <c r="UV147" s="5">
        <v>2349</v>
      </c>
      <c r="UW147" s="5">
        <v>5659</v>
      </c>
      <c r="UX147" s="5">
        <v>6195</v>
      </c>
      <c r="UY147" s="5">
        <v>3939</v>
      </c>
      <c r="UZ147" s="5">
        <v>583</v>
      </c>
      <c r="VA147" s="5">
        <v>1522</v>
      </c>
      <c r="VB147" s="5">
        <v>1195</v>
      </c>
      <c r="VC147" s="5">
        <v>1038</v>
      </c>
      <c r="VD147" s="5">
        <v>1484</v>
      </c>
      <c r="VE147" s="5">
        <v>1264</v>
      </c>
      <c r="VF147" s="5">
        <v>1126</v>
      </c>
      <c r="VG147" s="5">
        <v>76363</v>
      </c>
      <c r="VH147" s="5">
        <v>72094</v>
      </c>
      <c r="VI147" s="5">
        <v>86904</v>
      </c>
      <c r="VJ147" s="5">
        <v>89375</v>
      </c>
      <c r="VK147" s="5">
        <v>95170</v>
      </c>
      <c r="VL147" s="5">
        <v>94858</v>
      </c>
      <c r="VM147" s="5">
        <v>107903</v>
      </c>
      <c r="VN147" s="5">
        <v>113775</v>
      </c>
      <c r="VO147" s="5">
        <v>108267</v>
      </c>
      <c r="VP147" s="5">
        <v>111883</v>
      </c>
      <c r="VQ147" s="5">
        <v>106181</v>
      </c>
      <c r="VR147" s="5">
        <v>92624</v>
      </c>
      <c r="VS147" s="5">
        <v>94218</v>
      </c>
      <c r="VT147" s="5">
        <v>86302</v>
      </c>
      <c r="VU147" s="5">
        <v>83718</v>
      </c>
      <c r="VV147" s="5">
        <v>70658</v>
      </c>
      <c r="VW147" s="5">
        <v>60824</v>
      </c>
      <c r="VX147" s="5">
        <v>55322</v>
      </c>
      <c r="VY147" s="5">
        <v>54163</v>
      </c>
      <c r="VZ147" s="5">
        <v>55828</v>
      </c>
      <c r="WA147" s="5">
        <v>56473</v>
      </c>
      <c r="WB147" s="5">
        <v>46281</v>
      </c>
      <c r="WC147" s="5">
        <v>58352</v>
      </c>
      <c r="WD147" s="5">
        <v>60451</v>
      </c>
      <c r="WE147" s="5">
        <v>56206</v>
      </c>
      <c r="WF147" s="5">
        <v>55196</v>
      </c>
      <c r="WG147" s="5">
        <v>63478</v>
      </c>
      <c r="WH147" s="5">
        <v>77010</v>
      </c>
      <c r="WI147" s="5">
        <v>68218</v>
      </c>
      <c r="WJ147" s="5">
        <v>68589</v>
      </c>
      <c r="WK147" s="5">
        <v>67208</v>
      </c>
      <c r="WL147" s="5">
        <v>56842</v>
      </c>
      <c r="WM147" s="5">
        <v>160</v>
      </c>
      <c r="WN147" s="5">
        <v>177</v>
      </c>
      <c r="WO147" s="5">
        <v>129</v>
      </c>
      <c r="WP147" s="5">
        <v>166</v>
      </c>
      <c r="WQ147" s="5">
        <v>139</v>
      </c>
      <c r="WR147" s="5">
        <v>490</v>
      </c>
      <c r="WS147" s="5">
        <v>851</v>
      </c>
      <c r="WT147" s="5">
        <v>977</v>
      </c>
      <c r="WU147" s="5">
        <v>1330</v>
      </c>
      <c r="WV147" s="5">
        <v>882</v>
      </c>
      <c r="WW147" s="5">
        <v>836</v>
      </c>
      <c r="WX147" s="5">
        <v>723</v>
      </c>
      <c r="WY147" s="5">
        <v>866</v>
      </c>
      <c r="WZ147" s="5">
        <v>641</v>
      </c>
      <c r="XA147" s="5">
        <v>696</v>
      </c>
      <c r="XB147" s="5">
        <v>702</v>
      </c>
      <c r="XC147" s="5">
        <v>806</v>
      </c>
      <c r="XD147" s="5">
        <v>1022</v>
      </c>
      <c r="XE147" s="5">
        <v>1350</v>
      </c>
      <c r="XF147" s="5">
        <v>1205</v>
      </c>
      <c r="XG147" s="5">
        <v>1154</v>
      </c>
      <c r="XH147" s="5">
        <v>898</v>
      </c>
      <c r="XI147" s="5">
        <v>840</v>
      </c>
      <c r="XJ147" s="5">
        <v>600</v>
      </c>
      <c r="XK147" s="5">
        <v>763</v>
      </c>
      <c r="XL147" s="5">
        <v>1141</v>
      </c>
      <c r="XM147" s="5">
        <v>1039</v>
      </c>
      <c r="XN147" s="5">
        <v>1633</v>
      </c>
      <c r="XO147" s="5">
        <v>1821</v>
      </c>
      <c r="XP147" s="5">
        <v>1959</v>
      </c>
      <c r="XQ147" s="5">
        <v>1599</v>
      </c>
      <c r="XR147" s="5">
        <v>1764</v>
      </c>
      <c r="XS147" s="2">
        <v>15472</v>
      </c>
      <c r="XT147" s="3" t="s">
        <v>222</v>
      </c>
      <c r="XU147" s="3" t="s">
        <v>222</v>
      </c>
      <c r="XV147" s="3" t="s">
        <v>222</v>
      </c>
      <c r="XW147" s="3" t="s">
        <v>221</v>
      </c>
      <c r="XX147" s="3" t="s">
        <v>222</v>
      </c>
      <c r="XY147" s="3" t="s">
        <v>222</v>
      </c>
      <c r="XZ147" s="3" t="s">
        <v>297</v>
      </c>
    </row>
    <row r="148" spans="1:650" x14ac:dyDescent="0.3">
      <c r="A148" s="1" t="s">
        <v>146</v>
      </c>
      <c r="B148" s="2">
        <v>4073320</v>
      </c>
      <c r="C148" s="5">
        <v>4195</v>
      </c>
      <c r="D148" s="5">
        <v>5452</v>
      </c>
      <c r="E148" s="5">
        <v>2371</v>
      </c>
      <c r="F148" s="5">
        <v>3390</v>
      </c>
      <c r="G148" s="5">
        <v>687</v>
      </c>
      <c r="H148" s="5">
        <v>1855</v>
      </c>
      <c r="I148" s="5">
        <v>1256</v>
      </c>
      <c r="J148" s="5">
        <v>1460</v>
      </c>
      <c r="K148" s="5">
        <v>2234</v>
      </c>
      <c r="L148" s="5">
        <v>7102</v>
      </c>
      <c r="M148" s="5">
        <v>565</v>
      </c>
      <c r="N148" s="5">
        <v>1015</v>
      </c>
      <c r="O148" s="5">
        <v>114</v>
      </c>
      <c r="P148" s="5">
        <v>1314</v>
      </c>
      <c r="Q148" s="5">
        <v>2524</v>
      </c>
      <c r="R148" s="5">
        <v>4841</v>
      </c>
      <c r="S148" s="5">
        <v>1311</v>
      </c>
      <c r="T148" s="5">
        <v>5451</v>
      </c>
      <c r="U148" s="5">
        <v>5094</v>
      </c>
      <c r="V148" s="5">
        <v>2157</v>
      </c>
      <c r="W148" s="5">
        <v>444</v>
      </c>
      <c r="X148" s="5">
        <v>2194</v>
      </c>
      <c r="Y148" s="5">
        <v>5208</v>
      </c>
      <c r="Z148" s="5">
        <v>639</v>
      </c>
      <c r="AA148" s="5">
        <v>944</v>
      </c>
      <c r="AB148" s="5">
        <v>790</v>
      </c>
      <c r="AC148" s="5">
        <v>1757</v>
      </c>
      <c r="AD148" s="5">
        <v>706</v>
      </c>
      <c r="AE148" s="5">
        <v>1862</v>
      </c>
      <c r="AF148" s="5">
        <v>1460</v>
      </c>
      <c r="AG148" s="5">
        <v>18364</v>
      </c>
      <c r="AH148" s="5">
        <v>8988</v>
      </c>
      <c r="AI148" s="5">
        <v>135540</v>
      </c>
      <c r="AJ148" s="5">
        <v>130917</v>
      </c>
      <c r="AK148" s="5">
        <v>98784</v>
      </c>
      <c r="AL148" s="5">
        <v>61286</v>
      </c>
      <c r="AM148" s="5">
        <v>259729</v>
      </c>
      <c r="AN148" s="5">
        <v>159547</v>
      </c>
      <c r="AO148" s="5">
        <v>110649</v>
      </c>
      <c r="AP148" s="5">
        <v>78155</v>
      </c>
      <c r="AQ148" s="5">
        <v>145190</v>
      </c>
      <c r="AR148" s="5">
        <v>109113</v>
      </c>
      <c r="AS148" s="5">
        <v>115306</v>
      </c>
      <c r="AT148" s="5">
        <v>312848</v>
      </c>
      <c r="AU148" s="5">
        <v>116438</v>
      </c>
      <c r="AV148" s="5">
        <v>66946</v>
      </c>
      <c r="AW148" s="5">
        <v>48333</v>
      </c>
      <c r="AX148" s="5">
        <v>14504</v>
      </c>
      <c r="AY148" s="5">
        <v>72127</v>
      </c>
      <c r="AZ148" s="5">
        <v>132876</v>
      </c>
      <c r="BA148" s="5">
        <v>24397</v>
      </c>
      <c r="BB148" s="5">
        <v>5970</v>
      </c>
      <c r="BC148" s="5">
        <v>3172</v>
      </c>
      <c r="BD148" s="5">
        <v>41078</v>
      </c>
      <c r="BE148" s="5">
        <v>1609</v>
      </c>
      <c r="BF148" s="5">
        <v>20985</v>
      </c>
      <c r="BG148" s="5">
        <v>6340</v>
      </c>
      <c r="BH148" s="5">
        <v>22991</v>
      </c>
      <c r="BI148" s="5">
        <v>15079</v>
      </c>
      <c r="BJ148" s="5">
        <v>10683</v>
      </c>
      <c r="BK148" s="5">
        <v>28015</v>
      </c>
      <c r="BL148" s="5">
        <v>8262</v>
      </c>
      <c r="BM148" s="5">
        <v>4490</v>
      </c>
      <c r="BN148" s="5">
        <v>311538</v>
      </c>
      <c r="BO148" s="5">
        <v>110676</v>
      </c>
      <c r="BP148" s="5">
        <v>92754</v>
      </c>
      <c r="BQ148" s="5">
        <v>74904</v>
      </c>
      <c r="BR148" s="5">
        <v>75688</v>
      </c>
      <c r="BS148" s="5">
        <v>78444</v>
      </c>
      <c r="BT148" s="5">
        <v>52003</v>
      </c>
      <c r="BU148" s="5">
        <v>33818</v>
      </c>
      <c r="BV148" s="5">
        <v>14275</v>
      </c>
      <c r="BW148" s="5">
        <v>33271</v>
      </c>
      <c r="BX148" s="5">
        <v>63753</v>
      </c>
      <c r="BY148" s="5">
        <v>14718</v>
      </c>
      <c r="BZ148" s="5">
        <v>26593</v>
      </c>
      <c r="CA148" s="5">
        <v>23388</v>
      </c>
      <c r="CB148" s="5">
        <v>25619</v>
      </c>
      <c r="CC148" s="5">
        <v>5675</v>
      </c>
      <c r="CD148" s="5">
        <v>14777</v>
      </c>
      <c r="CE148" s="5">
        <v>26793</v>
      </c>
      <c r="CF148" s="5">
        <v>25061</v>
      </c>
      <c r="CG148" s="5">
        <v>13812</v>
      </c>
      <c r="CH148" s="5">
        <v>626</v>
      </c>
      <c r="CI148" s="5">
        <v>1340</v>
      </c>
      <c r="CJ148" s="5">
        <v>6947</v>
      </c>
      <c r="CK148" s="5">
        <v>12491</v>
      </c>
      <c r="CL148" s="5">
        <v>2184</v>
      </c>
      <c r="CM148" s="5">
        <v>16191</v>
      </c>
      <c r="CN148" s="5">
        <v>4788</v>
      </c>
      <c r="CO148" s="5">
        <v>-40</v>
      </c>
      <c r="CP148" s="5">
        <v>316</v>
      </c>
      <c r="CQ148" s="5">
        <v>7068</v>
      </c>
      <c r="CR148" s="5">
        <v>858</v>
      </c>
      <c r="CS148" s="5">
        <v>3761</v>
      </c>
      <c r="CT148" s="5">
        <v>2956</v>
      </c>
      <c r="CU148" s="5">
        <v>56164</v>
      </c>
      <c r="CV148" s="5">
        <v>56594</v>
      </c>
      <c r="CW148" s="5">
        <v>48795</v>
      </c>
      <c r="CX148" s="5">
        <v>60790</v>
      </c>
      <c r="CY148" s="5">
        <v>61865</v>
      </c>
      <c r="CZ148" s="5">
        <v>64261</v>
      </c>
      <c r="DA148" s="5">
        <v>63008</v>
      </c>
      <c r="DB148" s="5">
        <v>49580</v>
      </c>
      <c r="DC148" s="5">
        <v>36662</v>
      </c>
      <c r="DD148" s="5">
        <v>34448</v>
      </c>
      <c r="DE148" s="5">
        <v>36571</v>
      </c>
      <c r="DF148" s="5">
        <v>51308</v>
      </c>
      <c r="DG148" s="5">
        <v>35674</v>
      </c>
      <c r="DH148" s="5">
        <v>51862</v>
      </c>
      <c r="DI148" s="5">
        <v>38924</v>
      </c>
      <c r="DJ148" s="5">
        <v>43091</v>
      </c>
      <c r="DK148" s="5">
        <v>34070</v>
      </c>
      <c r="DL148" s="5">
        <v>49182</v>
      </c>
      <c r="DM148" s="5">
        <v>55859</v>
      </c>
      <c r="DN148" s="5">
        <v>30083</v>
      </c>
      <c r="DO148" s="5">
        <v>18801</v>
      </c>
      <c r="DP148" s="5">
        <v>27902</v>
      </c>
      <c r="DQ148" s="5">
        <v>40867</v>
      </c>
      <c r="DR148" s="5">
        <v>44364</v>
      </c>
      <c r="DS148" s="5">
        <v>42817</v>
      </c>
      <c r="DT148" s="5">
        <v>32181</v>
      </c>
      <c r="DU148" s="5">
        <v>6933</v>
      </c>
      <c r="DV148" s="5">
        <v>18670</v>
      </c>
      <c r="DW148" s="5">
        <v>15326</v>
      </c>
      <c r="DX148" s="5">
        <v>17741</v>
      </c>
      <c r="DY148" s="5">
        <v>18040</v>
      </c>
      <c r="DZ148" s="5">
        <v>25713</v>
      </c>
      <c r="EA148" s="5">
        <v>19484</v>
      </c>
      <c r="EB148" s="5">
        <v>17455</v>
      </c>
      <c r="EC148" s="5">
        <v>8168</v>
      </c>
      <c r="ED148" s="5">
        <v>16752</v>
      </c>
      <c r="EE148" s="5">
        <v>10245</v>
      </c>
      <c r="EF148" s="5">
        <v>13675</v>
      </c>
      <c r="EG148" s="5">
        <v>6952</v>
      </c>
      <c r="EH148" s="5">
        <v>12224</v>
      </c>
      <c r="EI148" s="5">
        <v>3880</v>
      </c>
      <c r="EJ148" s="5">
        <v>3292</v>
      </c>
      <c r="EK148" s="5">
        <v>2278</v>
      </c>
      <c r="EL148" s="5">
        <v>5904</v>
      </c>
      <c r="EM148" s="5">
        <v>3646</v>
      </c>
      <c r="EN148" s="5">
        <v>2568</v>
      </c>
      <c r="EO148" s="5">
        <v>6378</v>
      </c>
      <c r="EP148" s="5">
        <v>4310</v>
      </c>
      <c r="EQ148" s="5">
        <v>8044</v>
      </c>
      <c r="ER148" s="5">
        <v>10423</v>
      </c>
      <c r="ES148" s="5">
        <v>15274</v>
      </c>
      <c r="ET148" s="5">
        <v>7744</v>
      </c>
      <c r="EU148" s="5">
        <v>901</v>
      </c>
      <c r="EV148" s="5">
        <v>4464</v>
      </c>
      <c r="EW148" s="5">
        <v>2901</v>
      </c>
      <c r="EX148" s="5">
        <v>5068</v>
      </c>
      <c r="EY148" s="5">
        <v>3655</v>
      </c>
      <c r="EZ148" s="5">
        <v>2232</v>
      </c>
      <c r="FA148" s="5">
        <v>1181</v>
      </c>
      <c r="FB148" s="5">
        <v>845</v>
      </c>
      <c r="FC148" s="5">
        <v>6620</v>
      </c>
      <c r="FD148" s="5">
        <v>2960</v>
      </c>
      <c r="FE148" s="5">
        <v>152</v>
      </c>
      <c r="FF148" s="5">
        <v>4774</v>
      </c>
      <c r="FG148" s="5">
        <v>0</v>
      </c>
      <c r="FH148" s="5">
        <v>0</v>
      </c>
      <c r="FI148" s="5">
        <v>0</v>
      </c>
      <c r="FJ148" s="5">
        <v>0</v>
      </c>
      <c r="FK148" s="5">
        <v>0</v>
      </c>
      <c r="FL148" s="5">
        <v>0</v>
      </c>
      <c r="FM148" s="5">
        <v>0</v>
      </c>
      <c r="FN148" s="5">
        <v>0</v>
      </c>
      <c r="FO148" s="5">
        <v>0</v>
      </c>
      <c r="FP148" s="5">
        <v>0</v>
      </c>
      <c r="FQ148" s="5">
        <v>0</v>
      </c>
      <c r="FR148" s="5">
        <v>0</v>
      </c>
      <c r="FS148" s="5">
        <v>0</v>
      </c>
      <c r="FT148" s="5">
        <v>0</v>
      </c>
      <c r="FU148" s="5" t="s">
        <v>220</v>
      </c>
      <c r="FV148" s="5" t="s">
        <v>220</v>
      </c>
      <c r="FW148" s="5" t="s">
        <v>220</v>
      </c>
      <c r="FX148" s="5" t="s">
        <v>220</v>
      </c>
      <c r="FY148" s="5" t="s">
        <v>220</v>
      </c>
      <c r="FZ148" s="5" t="s">
        <v>220</v>
      </c>
      <c r="GA148" s="5" t="s">
        <v>220</v>
      </c>
      <c r="GB148" s="5" t="s">
        <v>220</v>
      </c>
      <c r="GC148" s="5" t="s">
        <v>220</v>
      </c>
      <c r="GD148" s="5" t="s">
        <v>220</v>
      </c>
      <c r="GE148" s="5" t="s">
        <v>220</v>
      </c>
      <c r="GF148" s="5" t="s">
        <v>220</v>
      </c>
      <c r="GG148" s="5" t="s">
        <v>220</v>
      </c>
      <c r="GH148" s="5" t="s">
        <v>220</v>
      </c>
      <c r="GI148" s="5" t="s">
        <v>220</v>
      </c>
      <c r="GJ148" s="5" t="s">
        <v>220</v>
      </c>
      <c r="GK148" s="5" t="s">
        <v>220</v>
      </c>
      <c r="GL148" s="5" t="s">
        <v>220</v>
      </c>
      <c r="GM148" s="5">
        <v>326059</v>
      </c>
      <c r="GN148" s="5">
        <v>303172</v>
      </c>
      <c r="GO148" s="5">
        <v>233022</v>
      </c>
      <c r="GP148" s="5">
        <v>217906</v>
      </c>
      <c r="GQ148" s="5">
        <v>410971</v>
      </c>
      <c r="GR148" s="5">
        <v>291342</v>
      </c>
      <c r="GS148" s="5">
        <v>215683</v>
      </c>
      <c r="GT148" s="5">
        <v>155694</v>
      </c>
      <c r="GU148" s="5">
        <v>221237</v>
      </c>
      <c r="GV148" s="5">
        <v>217707</v>
      </c>
      <c r="GW148" s="5">
        <v>169438</v>
      </c>
      <c r="GX148" s="5">
        <v>397668</v>
      </c>
      <c r="GY148" s="5">
        <v>179261</v>
      </c>
      <c r="GZ148" s="5">
        <v>148309</v>
      </c>
      <c r="HA148" s="5">
        <v>101833</v>
      </c>
      <c r="HB148" s="5">
        <v>81523</v>
      </c>
      <c r="HC148" s="5">
        <v>142345</v>
      </c>
      <c r="HD148" s="5">
        <v>222993</v>
      </c>
      <c r="HE148" s="5">
        <v>114437</v>
      </c>
      <c r="HF148" s="5">
        <v>46579</v>
      </c>
      <c r="HG148" s="5">
        <v>24659</v>
      </c>
      <c r="HH148" s="5">
        <v>82585</v>
      </c>
      <c r="HI148" s="5">
        <v>63077</v>
      </c>
      <c r="HJ148" s="5">
        <v>73240</v>
      </c>
      <c r="HK148" s="5">
        <v>69948</v>
      </c>
      <c r="HL148" s="5">
        <v>62982</v>
      </c>
      <c r="HM148" s="5">
        <v>24910</v>
      </c>
      <c r="HN148" s="5">
        <v>31220</v>
      </c>
      <c r="HO148" s="5">
        <v>58891</v>
      </c>
      <c r="HP148" s="5">
        <v>31281</v>
      </c>
      <c r="HQ148" s="5">
        <v>44806</v>
      </c>
      <c r="HR148" s="5">
        <v>353969</v>
      </c>
      <c r="HS148" s="5">
        <v>399122</v>
      </c>
      <c r="HT148" s="5">
        <v>393418</v>
      </c>
      <c r="HU148" s="5">
        <v>400551</v>
      </c>
      <c r="HV148" s="5">
        <v>387954</v>
      </c>
      <c r="HW148" s="5">
        <v>510691</v>
      </c>
      <c r="HX148" s="5">
        <v>538372</v>
      </c>
      <c r="HY148" s="5">
        <v>505216</v>
      </c>
      <c r="HZ148" s="5">
        <v>485966</v>
      </c>
      <c r="IA148" s="5">
        <v>493560</v>
      </c>
      <c r="IB148" s="5">
        <v>477966</v>
      </c>
      <c r="IC148" s="5">
        <v>508056</v>
      </c>
      <c r="ID148" s="5">
        <v>743448</v>
      </c>
      <c r="IE148" s="5">
        <v>792106</v>
      </c>
      <c r="IF148" s="5">
        <v>695144</v>
      </c>
      <c r="IG148" s="5">
        <v>778351</v>
      </c>
      <c r="IH148" s="5">
        <v>684086</v>
      </c>
      <c r="II148" s="5">
        <v>657217</v>
      </c>
      <c r="IJ148" s="5">
        <v>511238</v>
      </c>
      <c r="IK148" s="5">
        <v>1387216</v>
      </c>
      <c r="IL148" s="5">
        <v>854598</v>
      </c>
      <c r="IM148" s="5">
        <v>524568</v>
      </c>
      <c r="IN148" s="5">
        <v>428756</v>
      </c>
      <c r="IO148" s="5">
        <v>341222</v>
      </c>
      <c r="IP148" s="5">
        <v>282408</v>
      </c>
      <c r="IQ148" s="5">
        <v>248147</v>
      </c>
      <c r="IR148" s="5">
        <v>249685</v>
      </c>
      <c r="IS148" s="5">
        <v>249935</v>
      </c>
      <c r="IT148" s="5">
        <v>303889</v>
      </c>
      <c r="IU148" s="5">
        <v>296344</v>
      </c>
      <c r="IV148" s="5">
        <v>274778</v>
      </c>
      <c r="IW148" s="5">
        <v>278976</v>
      </c>
      <c r="IX148" s="5">
        <v>270148</v>
      </c>
      <c r="IY148" s="5">
        <v>60360</v>
      </c>
      <c r="IZ148" s="5">
        <v>69138</v>
      </c>
      <c r="JA148" s="5">
        <v>58774</v>
      </c>
      <c r="JB148" s="5">
        <v>62185</v>
      </c>
      <c r="JC148" s="5">
        <v>69219</v>
      </c>
      <c r="JD148" s="5">
        <v>62240</v>
      </c>
      <c r="JE148" s="5">
        <v>59002</v>
      </c>
      <c r="JF148" s="5">
        <v>66536</v>
      </c>
      <c r="JG148" s="5">
        <v>61821</v>
      </c>
      <c r="JH148" s="5">
        <v>77607</v>
      </c>
      <c r="JI148" s="5">
        <v>64809</v>
      </c>
      <c r="JJ148" s="5">
        <v>76498</v>
      </c>
      <c r="JK148" s="5">
        <v>51589</v>
      </c>
      <c r="JL148" s="5">
        <v>45222</v>
      </c>
      <c r="JM148" s="5">
        <v>41565</v>
      </c>
      <c r="JN148" s="5">
        <v>39245</v>
      </c>
      <c r="JO148" s="5">
        <v>36122</v>
      </c>
      <c r="JP148" s="5">
        <v>35827</v>
      </c>
      <c r="JQ148" s="5">
        <v>37317</v>
      </c>
      <c r="JR148" s="5">
        <v>31760</v>
      </c>
      <c r="JS148" s="5">
        <v>28619</v>
      </c>
      <c r="JT148" s="5">
        <v>30855</v>
      </c>
      <c r="JU148" s="5">
        <v>32246</v>
      </c>
      <c r="JV148" s="5">
        <v>31448</v>
      </c>
      <c r="JW148" s="5">
        <v>34658</v>
      </c>
      <c r="JX148" s="5">
        <v>36834</v>
      </c>
      <c r="JY148" s="5">
        <v>34792</v>
      </c>
      <c r="JZ148" s="5">
        <v>34241</v>
      </c>
      <c r="KA148" s="5">
        <v>32822</v>
      </c>
      <c r="KB148" s="5">
        <v>36694</v>
      </c>
      <c r="KC148" s="5">
        <v>34214</v>
      </c>
      <c r="KD148" s="5">
        <v>30013</v>
      </c>
      <c r="KE148" s="5">
        <v>37051</v>
      </c>
      <c r="KF148" s="5">
        <v>38575</v>
      </c>
      <c r="KG148" s="5">
        <v>31882</v>
      </c>
      <c r="KH148" s="5">
        <v>32037</v>
      </c>
      <c r="KI148" s="5">
        <v>34362</v>
      </c>
      <c r="KJ148" s="5">
        <v>35409</v>
      </c>
      <c r="KK148" s="5">
        <v>34703</v>
      </c>
      <c r="KL148" s="5">
        <v>33804</v>
      </c>
      <c r="KM148" s="5">
        <v>33319</v>
      </c>
      <c r="KN148" s="5">
        <v>32547</v>
      </c>
      <c r="KO148" s="5">
        <v>33194</v>
      </c>
      <c r="KP148" s="5">
        <v>33627</v>
      </c>
      <c r="KQ148" s="5">
        <v>30445</v>
      </c>
      <c r="KR148" s="5">
        <v>28436</v>
      </c>
      <c r="KS148" s="5">
        <v>29312</v>
      </c>
      <c r="KT148" s="5">
        <v>30991</v>
      </c>
      <c r="KU148" s="5">
        <v>28556</v>
      </c>
      <c r="KV148" s="5">
        <v>22642</v>
      </c>
      <c r="KW148" s="5">
        <v>23387</v>
      </c>
      <c r="KX148" s="5">
        <v>18065</v>
      </c>
      <c r="KY148" s="5">
        <v>16118</v>
      </c>
      <c r="KZ148" s="5">
        <v>16057</v>
      </c>
      <c r="LA148" s="5">
        <v>15802</v>
      </c>
      <c r="LB148" s="5">
        <v>15191</v>
      </c>
      <c r="LC148" s="5">
        <v>14876</v>
      </c>
      <c r="LD148" s="5">
        <v>13696</v>
      </c>
      <c r="LE148" s="5">
        <v>13287</v>
      </c>
      <c r="LF148" s="5">
        <v>12700</v>
      </c>
      <c r="LG148" s="5">
        <v>12304</v>
      </c>
      <c r="LH148" s="5">
        <v>12259</v>
      </c>
      <c r="LI148" s="5">
        <v>12159</v>
      </c>
      <c r="LJ148" s="5">
        <v>11796</v>
      </c>
      <c r="LK148" s="5">
        <v>4069</v>
      </c>
      <c r="LL148" s="5">
        <v>4417</v>
      </c>
      <c r="LM148" s="5">
        <v>4739</v>
      </c>
      <c r="LN148" s="5">
        <v>2948</v>
      </c>
      <c r="LO148" s="5">
        <v>3330</v>
      </c>
      <c r="LP148" s="5">
        <v>3219</v>
      </c>
      <c r="LQ148" s="5">
        <v>3375</v>
      </c>
      <c r="LR148" s="5">
        <v>3319</v>
      </c>
      <c r="LS148" s="5">
        <v>3417</v>
      </c>
      <c r="LT148" s="5">
        <v>2890</v>
      </c>
      <c r="LU148" s="5">
        <v>3199</v>
      </c>
      <c r="LV148" s="5">
        <v>3955</v>
      </c>
      <c r="LW148" s="5">
        <v>3756</v>
      </c>
      <c r="LX148" s="5">
        <v>3661</v>
      </c>
      <c r="LY148" s="5">
        <v>3407</v>
      </c>
      <c r="LZ148" s="5">
        <v>3268</v>
      </c>
      <c r="MA148" s="5">
        <v>3801</v>
      </c>
      <c r="MB148" s="5">
        <v>3184</v>
      </c>
      <c r="MC148" s="5">
        <v>5553</v>
      </c>
      <c r="MD148" s="5">
        <v>2869</v>
      </c>
      <c r="ME148" s="5">
        <v>2514</v>
      </c>
      <c r="MF148" s="5">
        <v>2716</v>
      </c>
      <c r="MG148" s="5">
        <v>2457</v>
      </c>
      <c r="MH148" s="5">
        <v>2438</v>
      </c>
      <c r="MI148" s="5">
        <v>2128</v>
      </c>
      <c r="MJ148" s="5">
        <v>1732</v>
      </c>
      <c r="MK148" s="5">
        <v>2114</v>
      </c>
      <c r="ML148" s="5">
        <v>2433</v>
      </c>
      <c r="MM148" s="5">
        <v>2341</v>
      </c>
      <c r="MN148" s="5">
        <v>2122</v>
      </c>
      <c r="MO148" s="5">
        <v>1493</v>
      </c>
      <c r="MP148" s="5">
        <v>1787</v>
      </c>
      <c r="MQ148" s="5">
        <v>0</v>
      </c>
      <c r="MR148" s="5">
        <v>0</v>
      </c>
      <c r="MS148" s="5">
        <v>0</v>
      </c>
      <c r="MT148" s="5">
        <v>0</v>
      </c>
      <c r="MU148" s="5">
        <v>0</v>
      </c>
      <c r="MV148" s="5">
        <v>0</v>
      </c>
      <c r="MW148" s="5">
        <v>0</v>
      </c>
      <c r="MX148" s="5">
        <v>0</v>
      </c>
      <c r="MY148" s="5">
        <v>0</v>
      </c>
      <c r="MZ148" s="5">
        <v>0</v>
      </c>
      <c r="NA148" s="5">
        <v>0</v>
      </c>
      <c r="NB148" s="5">
        <v>0</v>
      </c>
      <c r="NC148" s="5">
        <v>0</v>
      </c>
      <c r="ND148" s="5">
        <v>0</v>
      </c>
      <c r="NE148" s="5" t="s">
        <v>220</v>
      </c>
      <c r="NF148" s="5" t="s">
        <v>220</v>
      </c>
      <c r="NG148" s="5" t="s">
        <v>220</v>
      </c>
      <c r="NH148" s="5" t="s">
        <v>220</v>
      </c>
      <c r="NI148" s="5" t="s">
        <v>220</v>
      </c>
      <c r="NJ148" s="5" t="s">
        <v>220</v>
      </c>
      <c r="NK148" s="5" t="s">
        <v>220</v>
      </c>
      <c r="NL148" s="5" t="s">
        <v>220</v>
      </c>
      <c r="NM148" s="5" t="s">
        <v>220</v>
      </c>
      <c r="NN148" s="5" t="s">
        <v>220</v>
      </c>
      <c r="NO148" s="5" t="s">
        <v>220</v>
      </c>
      <c r="NP148" s="5" t="s">
        <v>220</v>
      </c>
      <c r="NQ148" s="5" t="s">
        <v>220</v>
      </c>
      <c r="NR148" s="5" t="s">
        <v>220</v>
      </c>
      <c r="NS148" s="5" t="s">
        <v>220</v>
      </c>
      <c r="NT148" s="5" t="s">
        <v>220</v>
      </c>
      <c r="NU148" s="5" t="s">
        <v>220</v>
      </c>
      <c r="NV148" s="5" t="s">
        <v>220</v>
      </c>
      <c r="NW148" s="5">
        <v>0</v>
      </c>
      <c r="NX148" s="5">
        <v>0</v>
      </c>
      <c r="NY148" s="5">
        <v>0</v>
      </c>
      <c r="NZ148" s="5">
        <v>0</v>
      </c>
      <c r="OA148" s="5">
        <v>0</v>
      </c>
      <c r="OB148" s="5">
        <v>0</v>
      </c>
      <c r="OC148" s="5">
        <v>0</v>
      </c>
      <c r="OD148" s="5">
        <v>0</v>
      </c>
      <c r="OE148" s="5">
        <v>0</v>
      </c>
      <c r="OF148" s="5">
        <v>0</v>
      </c>
      <c r="OG148" s="5">
        <v>0</v>
      </c>
      <c r="OH148" s="5">
        <v>0</v>
      </c>
      <c r="OI148" s="5">
        <v>0</v>
      </c>
      <c r="OJ148" s="5">
        <v>0</v>
      </c>
      <c r="OK148" s="5" t="s">
        <v>220</v>
      </c>
      <c r="OL148" s="5" t="s">
        <v>220</v>
      </c>
      <c r="OM148" s="5" t="s">
        <v>220</v>
      </c>
      <c r="ON148" s="5" t="s">
        <v>220</v>
      </c>
      <c r="OO148" s="5" t="s">
        <v>220</v>
      </c>
      <c r="OP148" s="5" t="s">
        <v>220</v>
      </c>
      <c r="OQ148" s="5" t="s">
        <v>220</v>
      </c>
      <c r="OR148" s="5" t="s">
        <v>220</v>
      </c>
      <c r="OS148" s="5" t="s">
        <v>220</v>
      </c>
      <c r="OT148" s="5" t="s">
        <v>220</v>
      </c>
      <c r="OU148" s="5" t="s">
        <v>220</v>
      </c>
      <c r="OV148" s="5" t="s">
        <v>220</v>
      </c>
      <c r="OW148" s="5" t="s">
        <v>220</v>
      </c>
      <c r="OX148" s="5" t="s">
        <v>220</v>
      </c>
      <c r="OY148" s="5" t="s">
        <v>220</v>
      </c>
      <c r="OZ148" s="5" t="s">
        <v>220</v>
      </c>
      <c r="PA148" s="5" t="s">
        <v>220</v>
      </c>
      <c r="PB148" s="5" t="s">
        <v>220</v>
      </c>
      <c r="PC148" s="5">
        <v>14129</v>
      </c>
      <c r="PD148" s="5">
        <v>15278</v>
      </c>
      <c r="PE148" s="5">
        <v>12773</v>
      </c>
      <c r="PF148" s="5">
        <v>13301</v>
      </c>
      <c r="PG148" s="5">
        <v>14272</v>
      </c>
      <c r="PH148" s="5">
        <v>13907</v>
      </c>
      <c r="PI148" s="5">
        <v>15906</v>
      </c>
      <c r="PJ148" s="5">
        <v>14801</v>
      </c>
      <c r="PK148" s="5">
        <v>15395</v>
      </c>
      <c r="PL148" s="5">
        <v>16368</v>
      </c>
      <c r="PM148" s="5">
        <v>15558</v>
      </c>
      <c r="PN148" s="5">
        <v>14145</v>
      </c>
      <c r="PO148" s="5">
        <v>16125</v>
      </c>
      <c r="PP148" s="5">
        <v>11907</v>
      </c>
      <c r="PQ148" s="5">
        <v>10465</v>
      </c>
      <c r="PR148" s="5">
        <v>10382</v>
      </c>
      <c r="PS148" s="5">
        <v>10069</v>
      </c>
      <c r="PT148" s="5">
        <v>9870</v>
      </c>
      <c r="PU148" s="5">
        <v>11258</v>
      </c>
      <c r="PV148" s="5">
        <v>8814</v>
      </c>
      <c r="PW148" s="5">
        <v>7849</v>
      </c>
      <c r="PX148" s="5">
        <v>8289</v>
      </c>
      <c r="PY148" s="5">
        <v>8490</v>
      </c>
      <c r="PZ148" s="5">
        <v>6742</v>
      </c>
      <c r="QA148" s="5">
        <v>6870</v>
      </c>
      <c r="QB148" s="5">
        <v>7806</v>
      </c>
      <c r="QC148" s="5">
        <v>6337</v>
      </c>
      <c r="QD148" s="5">
        <v>5748</v>
      </c>
      <c r="QE148" s="5">
        <v>5913</v>
      </c>
      <c r="QF148" s="5">
        <v>5829</v>
      </c>
      <c r="QG148" s="5">
        <v>4014</v>
      </c>
      <c r="QH148" s="5">
        <v>4847</v>
      </c>
      <c r="QI148" s="5">
        <v>8486</v>
      </c>
      <c r="QJ148" s="5">
        <v>9998</v>
      </c>
      <c r="QK148" s="5">
        <v>7894</v>
      </c>
      <c r="QL148" s="5">
        <v>6443</v>
      </c>
      <c r="QM148" s="5">
        <v>8610</v>
      </c>
      <c r="QN148" s="5">
        <v>7866</v>
      </c>
      <c r="QO148" s="5">
        <v>8382</v>
      </c>
      <c r="QP148" s="5">
        <v>9465</v>
      </c>
      <c r="QQ148" s="5">
        <v>9052</v>
      </c>
      <c r="QR148" s="5">
        <v>9220</v>
      </c>
      <c r="QS148" s="5">
        <v>10265</v>
      </c>
      <c r="QT148" s="5">
        <v>9449</v>
      </c>
      <c r="QU148" s="5">
        <v>10021</v>
      </c>
      <c r="QV148" s="5">
        <v>9735</v>
      </c>
      <c r="QW148" s="5">
        <v>8737</v>
      </c>
      <c r="QX148" s="5">
        <v>9650</v>
      </c>
      <c r="QY148" s="5">
        <v>8908</v>
      </c>
      <c r="QZ148" s="5">
        <v>9591</v>
      </c>
      <c r="RA148" s="5">
        <v>8978</v>
      </c>
      <c r="RB148" s="5">
        <v>9968</v>
      </c>
      <c r="RC148" s="5">
        <v>9675</v>
      </c>
      <c r="RD148" s="5">
        <v>9805</v>
      </c>
      <c r="RE148" s="5">
        <v>9539</v>
      </c>
      <c r="RF148" s="5">
        <v>8616</v>
      </c>
      <c r="RG148" s="5">
        <v>8509</v>
      </c>
      <c r="RH148" s="5">
        <v>8170</v>
      </c>
      <c r="RI148" s="5">
        <v>6274</v>
      </c>
      <c r="RJ148" s="5">
        <v>6087</v>
      </c>
      <c r="RK148" s="5">
        <v>5696</v>
      </c>
      <c r="RL148" s="5">
        <v>6239</v>
      </c>
      <c r="RM148" s="5">
        <v>5120</v>
      </c>
      <c r="RN148" s="5">
        <v>5886</v>
      </c>
      <c r="RO148" s="5">
        <v>16393</v>
      </c>
      <c r="RP148" s="5">
        <v>16403</v>
      </c>
      <c r="RQ148" s="5">
        <v>15166</v>
      </c>
      <c r="RR148" s="5">
        <v>14810</v>
      </c>
      <c r="RS148" s="5">
        <v>14956</v>
      </c>
      <c r="RT148" s="5">
        <v>15368</v>
      </c>
      <c r="RU148" s="5">
        <v>15288</v>
      </c>
      <c r="RV148" s="5">
        <v>15307</v>
      </c>
      <c r="RW148" s="5">
        <v>15435</v>
      </c>
      <c r="RX148" s="5">
        <v>13073</v>
      </c>
      <c r="RY148" s="5">
        <v>11514</v>
      </c>
      <c r="RZ148" s="5">
        <v>15678</v>
      </c>
      <c r="SA148" s="5">
        <v>13373</v>
      </c>
      <c r="SB148" s="5">
        <v>10299</v>
      </c>
      <c r="SC148" s="5">
        <v>11318</v>
      </c>
      <c r="SD148" s="5">
        <v>11202</v>
      </c>
      <c r="SE148" s="5">
        <v>8394</v>
      </c>
      <c r="SF148" s="5">
        <v>10802</v>
      </c>
      <c r="SG148" s="5">
        <v>12454</v>
      </c>
      <c r="SH148" s="5">
        <v>16233</v>
      </c>
      <c r="SI148" s="5">
        <v>18540</v>
      </c>
      <c r="SJ148" s="5">
        <v>11708</v>
      </c>
      <c r="SK148" s="5">
        <v>11749</v>
      </c>
      <c r="SL148" s="5">
        <v>11297</v>
      </c>
      <c r="SM148" s="5">
        <v>11162</v>
      </c>
      <c r="SN148" s="5">
        <v>10389</v>
      </c>
      <c r="SO148" s="5">
        <v>10850</v>
      </c>
      <c r="SP148" s="5">
        <v>10365</v>
      </c>
      <c r="SQ148" s="5">
        <v>11618</v>
      </c>
      <c r="SR148" s="5">
        <v>11204</v>
      </c>
      <c r="SS148" s="5">
        <v>10152</v>
      </c>
      <c r="ST148" s="5">
        <v>11573</v>
      </c>
      <c r="SU148" s="5">
        <v>1041</v>
      </c>
      <c r="SV148" s="5">
        <v>501</v>
      </c>
      <c r="SW148" s="5">
        <v>457</v>
      </c>
      <c r="SX148" s="5">
        <v>644</v>
      </c>
      <c r="SY148" s="5">
        <v>1283</v>
      </c>
      <c r="SZ148" s="5">
        <v>748</v>
      </c>
      <c r="TA148" s="5">
        <v>961</v>
      </c>
      <c r="TB148" s="5">
        <v>1095</v>
      </c>
      <c r="TC148" s="5">
        <v>1167</v>
      </c>
      <c r="TD148" s="5">
        <v>1343</v>
      </c>
      <c r="TE148" s="5">
        <v>1507</v>
      </c>
      <c r="TF148" s="5">
        <v>2115</v>
      </c>
      <c r="TG148" s="5">
        <v>2542</v>
      </c>
      <c r="TH148" s="5">
        <v>2728</v>
      </c>
      <c r="TI148" s="5">
        <v>2744</v>
      </c>
      <c r="TJ148" s="5">
        <v>2981</v>
      </c>
      <c r="TK148" s="5">
        <v>2717</v>
      </c>
      <c r="TL148" s="5">
        <v>2595</v>
      </c>
      <c r="TM148" s="5">
        <v>1714</v>
      </c>
      <c r="TN148" s="5">
        <v>1559</v>
      </c>
      <c r="TO148" s="5">
        <v>2318</v>
      </c>
      <c r="TP148" s="5">
        <v>3487</v>
      </c>
      <c r="TQ148" s="5">
        <v>2198</v>
      </c>
      <c r="TR148" s="5">
        <v>1755</v>
      </c>
      <c r="TS148" s="5">
        <v>2501</v>
      </c>
      <c r="TT148" s="5">
        <v>1530</v>
      </c>
      <c r="TU148" s="5">
        <v>2619</v>
      </c>
      <c r="TV148" s="5">
        <v>3288</v>
      </c>
      <c r="TW148" s="5">
        <v>3698</v>
      </c>
      <c r="TX148" s="5">
        <v>3987</v>
      </c>
      <c r="TY148" s="5">
        <v>2624</v>
      </c>
      <c r="TZ148" s="5">
        <v>4279</v>
      </c>
      <c r="UA148" s="5">
        <v>4560</v>
      </c>
      <c r="UB148" s="5">
        <v>3960</v>
      </c>
      <c r="UC148" s="5">
        <v>4385</v>
      </c>
      <c r="UD148" s="5">
        <v>4099</v>
      </c>
      <c r="UE148" s="5">
        <v>4792</v>
      </c>
      <c r="UF148" s="5">
        <v>4814</v>
      </c>
      <c r="UG148" s="5">
        <v>5299</v>
      </c>
      <c r="UH148" s="5">
        <v>5890</v>
      </c>
      <c r="UI148" s="5">
        <v>5525</v>
      </c>
      <c r="UJ148" s="5">
        <v>4998</v>
      </c>
      <c r="UK148" s="5">
        <v>6041</v>
      </c>
      <c r="UL148" s="5">
        <v>5330</v>
      </c>
      <c r="UM148" s="5">
        <v>5765</v>
      </c>
      <c r="UN148" s="5">
        <v>6938</v>
      </c>
      <c r="UO148" s="5">
        <v>6398</v>
      </c>
      <c r="UP148" s="5">
        <v>5220</v>
      </c>
      <c r="UQ148" s="5">
        <v>5313</v>
      </c>
      <c r="UR148" s="5">
        <v>4902</v>
      </c>
      <c r="US148" s="5">
        <v>6691</v>
      </c>
      <c r="UT148" s="5">
        <v>9624</v>
      </c>
      <c r="UU148" s="5">
        <v>4071</v>
      </c>
      <c r="UV148" s="5">
        <v>4020</v>
      </c>
      <c r="UW148" s="5">
        <v>3047</v>
      </c>
      <c r="UX148" s="5">
        <v>1005</v>
      </c>
      <c r="UY148" s="5">
        <v>837</v>
      </c>
      <c r="UZ148" s="5">
        <v>873</v>
      </c>
      <c r="VA148" s="5">
        <v>1180</v>
      </c>
      <c r="VB148" s="5">
        <v>2190</v>
      </c>
      <c r="VC148" s="5">
        <v>1774</v>
      </c>
      <c r="VD148" s="5">
        <v>2117</v>
      </c>
      <c r="VE148" s="5">
        <v>1339</v>
      </c>
      <c r="VF148" s="5">
        <v>1152</v>
      </c>
      <c r="VG148" s="5">
        <v>152813</v>
      </c>
      <c r="VH148" s="5">
        <v>154365</v>
      </c>
      <c r="VI148" s="5">
        <v>150436</v>
      </c>
      <c r="VJ148" s="5">
        <v>147463</v>
      </c>
      <c r="VK148" s="5">
        <v>138478</v>
      </c>
      <c r="VL148" s="5">
        <v>129158</v>
      </c>
      <c r="VM148" s="5">
        <v>132549</v>
      </c>
      <c r="VN148" s="5">
        <v>144376</v>
      </c>
      <c r="VO148" s="5">
        <v>132141</v>
      </c>
      <c r="VP148" s="5">
        <v>131157</v>
      </c>
      <c r="VQ148" s="5">
        <v>113287</v>
      </c>
      <c r="VR148" s="5">
        <v>95104</v>
      </c>
      <c r="VS148" s="5">
        <v>90819</v>
      </c>
      <c r="VT148" s="5">
        <v>87370</v>
      </c>
      <c r="VU148" s="5">
        <v>92502</v>
      </c>
      <c r="VV148" s="5">
        <v>84527</v>
      </c>
      <c r="VW148" s="5">
        <v>85516</v>
      </c>
      <c r="VX148" s="5">
        <v>67524</v>
      </c>
      <c r="VY148" s="5">
        <v>46823</v>
      </c>
      <c r="VZ148" s="5">
        <v>45087</v>
      </c>
      <c r="WA148" s="5">
        <v>58302</v>
      </c>
      <c r="WB148" s="5">
        <v>55813</v>
      </c>
      <c r="WC148" s="5">
        <v>50597</v>
      </c>
      <c r="WD148" s="5">
        <v>54818</v>
      </c>
      <c r="WE148" s="5">
        <v>49044</v>
      </c>
      <c r="WF148" s="5">
        <v>49641</v>
      </c>
      <c r="WG148" s="5">
        <v>49141</v>
      </c>
      <c r="WH148" s="5">
        <v>37685</v>
      </c>
      <c r="WI148" s="5">
        <v>39253</v>
      </c>
      <c r="WJ148" s="5">
        <v>35214</v>
      </c>
      <c r="WK148" s="5">
        <v>39993</v>
      </c>
      <c r="WL148" s="5">
        <v>44795</v>
      </c>
      <c r="WM148" s="5">
        <v>1791</v>
      </c>
      <c r="WN148" s="5">
        <v>1682</v>
      </c>
      <c r="WO148" s="5">
        <v>1514</v>
      </c>
      <c r="WP148" s="5">
        <v>1710</v>
      </c>
      <c r="WQ148" s="5">
        <v>1914</v>
      </c>
      <c r="WR148" s="5">
        <v>2138</v>
      </c>
      <c r="WS148" s="5">
        <v>2601</v>
      </c>
      <c r="WT148" s="5">
        <v>2187</v>
      </c>
      <c r="WU148" s="5">
        <v>2525</v>
      </c>
      <c r="WV148" s="5">
        <v>2622</v>
      </c>
      <c r="WW148" s="5">
        <v>2256</v>
      </c>
      <c r="WX148" s="5">
        <v>2320</v>
      </c>
      <c r="WY148" s="5">
        <v>2061</v>
      </c>
      <c r="WZ148" s="5">
        <v>1875</v>
      </c>
      <c r="XA148" s="5">
        <v>1765</v>
      </c>
      <c r="XB148" s="5">
        <v>1580</v>
      </c>
      <c r="XC148" s="5">
        <v>1533</v>
      </c>
      <c r="XD148" s="5">
        <v>1272</v>
      </c>
      <c r="XE148" s="5">
        <v>1563</v>
      </c>
      <c r="XF148" s="5">
        <v>718</v>
      </c>
      <c r="XG148" s="5">
        <v>947</v>
      </c>
      <c r="XH148" s="5">
        <v>974</v>
      </c>
      <c r="XI148" s="5">
        <v>936</v>
      </c>
      <c r="XJ148" s="5">
        <v>693</v>
      </c>
      <c r="XK148" s="5">
        <v>683</v>
      </c>
      <c r="XL148" s="5">
        <v>747</v>
      </c>
      <c r="XM148" s="5">
        <v>741</v>
      </c>
      <c r="XN148" s="5">
        <v>1137</v>
      </c>
      <c r="XO148" s="5">
        <v>1089</v>
      </c>
      <c r="XP148" s="5">
        <v>1316</v>
      </c>
      <c r="XQ148" s="5">
        <v>978</v>
      </c>
      <c r="XR148" s="5">
        <v>1677</v>
      </c>
      <c r="XS148" s="2">
        <v>15473</v>
      </c>
      <c r="XT148" s="3" t="s">
        <v>222</v>
      </c>
      <c r="XU148" s="3" t="s">
        <v>222</v>
      </c>
      <c r="XV148" s="3" t="s">
        <v>222</v>
      </c>
      <c r="XW148" s="3" t="s">
        <v>221</v>
      </c>
      <c r="XX148" s="3" t="s">
        <v>222</v>
      </c>
      <c r="XY148" s="3" t="s">
        <v>222</v>
      </c>
      <c r="XZ148" s="3" t="s">
        <v>228</v>
      </c>
    </row>
    <row r="149" spans="1:650" x14ac:dyDescent="0.3">
      <c r="A149" s="1" t="s">
        <v>147</v>
      </c>
      <c r="B149" s="2">
        <v>4057023</v>
      </c>
      <c r="C149" s="5">
        <v>27624</v>
      </c>
      <c r="D149" s="5">
        <v>22002</v>
      </c>
      <c r="E149" s="5">
        <v>44144</v>
      </c>
      <c r="F149" s="5">
        <v>16689</v>
      </c>
      <c r="G149" s="5">
        <v>9806</v>
      </c>
      <c r="H149" s="5">
        <v>11656</v>
      </c>
      <c r="I149" s="5">
        <v>8802</v>
      </c>
      <c r="J149" s="5">
        <v>10895</v>
      </c>
      <c r="K149" s="5">
        <v>6252</v>
      </c>
      <c r="L149" s="5">
        <v>6575</v>
      </c>
      <c r="M149" s="5">
        <v>2919</v>
      </c>
      <c r="N149" s="5">
        <v>10514</v>
      </c>
      <c r="O149" s="5">
        <v>6451</v>
      </c>
      <c r="P149" s="5">
        <v>16073</v>
      </c>
      <c r="Q149" s="5">
        <v>3116</v>
      </c>
      <c r="R149" s="5">
        <v>5350</v>
      </c>
      <c r="S149" s="5">
        <v>10907</v>
      </c>
      <c r="T149" s="5">
        <v>8718</v>
      </c>
      <c r="U149" s="5">
        <v>28</v>
      </c>
      <c r="V149" s="5">
        <v>511</v>
      </c>
      <c r="W149" s="5">
        <v>908</v>
      </c>
      <c r="X149" s="5">
        <v>4944</v>
      </c>
      <c r="Y149" s="5">
        <v>12478</v>
      </c>
      <c r="Z149" s="5">
        <v>2036</v>
      </c>
      <c r="AA149" s="5">
        <v>7748</v>
      </c>
      <c r="AB149" s="5">
        <v>0</v>
      </c>
      <c r="AC149" s="5">
        <v>1876</v>
      </c>
      <c r="AD149" s="5">
        <v>0</v>
      </c>
      <c r="AE149" s="5">
        <v>4820</v>
      </c>
      <c r="AF149" s="5">
        <v>0</v>
      </c>
      <c r="AG149" s="5">
        <v>254</v>
      </c>
      <c r="AH149" s="5">
        <v>0</v>
      </c>
      <c r="AI149" s="5">
        <v>19226</v>
      </c>
      <c r="AJ149" s="5">
        <v>11275</v>
      </c>
      <c r="AK149" s="5">
        <v>26148</v>
      </c>
      <c r="AL149" s="5">
        <v>275942</v>
      </c>
      <c r="AM149" s="5">
        <v>45607</v>
      </c>
      <c r="AN149" s="5">
        <v>71174</v>
      </c>
      <c r="AO149" s="5">
        <v>38601</v>
      </c>
      <c r="AP149" s="5">
        <v>48589</v>
      </c>
      <c r="AQ149" s="5">
        <v>16051</v>
      </c>
      <c r="AR149" s="5">
        <v>38974</v>
      </c>
      <c r="AS149" s="5">
        <v>41617</v>
      </c>
      <c r="AT149" s="5">
        <v>173243</v>
      </c>
      <c r="AU149" s="5">
        <v>30208</v>
      </c>
      <c r="AV149" s="5">
        <v>45681</v>
      </c>
      <c r="AW149" s="5">
        <v>5321</v>
      </c>
      <c r="AX149" s="5">
        <v>10404</v>
      </c>
      <c r="AY149" s="5">
        <v>25648</v>
      </c>
      <c r="AZ149" s="5">
        <v>7599</v>
      </c>
      <c r="BA149" s="5">
        <v>136781</v>
      </c>
      <c r="BB149" s="5">
        <v>4068</v>
      </c>
      <c r="BC149" s="5">
        <v>12497</v>
      </c>
      <c r="BD149" s="5">
        <v>7560</v>
      </c>
      <c r="BE149" s="5">
        <v>14262</v>
      </c>
      <c r="BF149" s="5">
        <v>3005</v>
      </c>
      <c r="BG149" s="5">
        <v>39085</v>
      </c>
      <c r="BH149" s="5">
        <v>14049</v>
      </c>
      <c r="BI149" s="5">
        <v>14197</v>
      </c>
      <c r="BJ149" s="5">
        <v>31551</v>
      </c>
      <c r="BK149" s="5">
        <v>18781</v>
      </c>
      <c r="BL149" s="5">
        <v>7629</v>
      </c>
      <c r="BM149" s="5">
        <v>14084</v>
      </c>
      <c r="BN149" s="5">
        <v>6976</v>
      </c>
      <c r="BO149" s="5">
        <v>65397</v>
      </c>
      <c r="BP149" s="5">
        <v>40852</v>
      </c>
      <c r="BQ149" s="5">
        <v>37675</v>
      </c>
      <c r="BR149" s="5">
        <v>36937</v>
      </c>
      <c r="BS149" s="5">
        <v>31677</v>
      </c>
      <c r="BT149" s="5">
        <v>90142</v>
      </c>
      <c r="BU149" s="5">
        <v>28080</v>
      </c>
      <c r="BV149" s="5">
        <v>17613</v>
      </c>
      <c r="BW149" s="5">
        <v>30307</v>
      </c>
      <c r="BX149" s="5">
        <v>51722</v>
      </c>
      <c r="BY149" s="5">
        <v>20529</v>
      </c>
      <c r="BZ149" s="5">
        <v>62271</v>
      </c>
      <c r="CA149" s="5">
        <v>71261</v>
      </c>
      <c r="CB149" s="5">
        <v>28131</v>
      </c>
      <c r="CC149" s="5">
        <v>12664</v>
      </c>
      <c r="CD149" s="5">
        <v>19101</v>
      </c>
      <c r="CE149" s="5">
        <v>19908</v>
      </c>
      <c r="CF149" s="5">
        <v>7828</v>
      </c>
      <c r="CG149" s="5">
        <v>32802</v>
      </c>
      <c r="CH149" s="5">
        <v>5326</v>
      </c>
      <c r="CI149" s="5">
        <v>14336</v>
      </c>
      <c r="CJ149" s="5">
        <v>4849</v>
      </c>
      <c r="CK149" s="5">
        <v>8044</v>
      </c>
      <c r="CL149" s="5">
        <v>7356</v>
      </c>
      <c r="CM149" s="5">
        <v>17260</v>
      </c>
      <c r="CN149" s="5">
        <v>12484</v>
      </c>
      <c r="CO149" s="5">
        <v>21528</v>
      </c>
      <c r="CP149" s="5">
        <v>9995</v>
      </c>
      <c r="CQ149" s="5">
        <v>19665</v>
      </c>
      <c r="CR149" s="5">
        <v>7894</v>
      </c>
      <c r="CS149" s="5">
        <v>16759</v>
      </c>
      <c r="CT149" s="5">
        <v>2191</v>
      </c>
      <c r="CU149" s="5">
        <v>138690</v>
      </c>
      <c r="CV149" s="5">
        <v>162995</v>
      </c>
      <c r="CW149" s="5">
        <v>155889</v>
      </c>
      <c r="CX149" s="5">
        <v>166948</v>
      </c>
      <c r="CY149" s="5">
        <v>175607</v>
      </c>
      <c r="CZ149" s="5">
        <v>130480</v>
      </c>
      <c r="DA149" s="5">
        <v>143570</v>
      </c>
      <c r="DB149" s="5">
        <v>115618</v>
      </c>
      <c r="DC149" s="5">
        <v>91937</v>
      </c>
      <c r="DD149" s="5">
        <v>104591</v>
      </c>
      <c r="DE149" s="5">
        <v>118237</v>
      </c>
      <c r="DF149" s="5">
        <v>147745</v>
      </c>
      <c r="DG149" s="5">
        <v>137080</v>
      </c>
      <c r="DH149" s="5">
        <v>100470</v>
      </c>
      <c r="DI149" s="5">
        <v>68939</v>
      </c>
      <c r="DJ149" s="5">
        <v>68060</v>
      </c>
      <c r="DK149" s="5">
        <v>58876</v>
      </c>
      <c r="DL149" s="5">
        <v>32232</v>
      </c>
      <c r="DM149" s="5">
        <v>43732</v>
      </c>
      <c r="DN149" s="5">
        <v>48895</v>
      </c>
      <c r="DO149" s="5">
        <v>63048</v>
      </c>
      <c r="DP149" s="5">
        <v>49632</v>
      </c>
      <c r="DQ149" s="5">
        <v>52315</v>
      </c>
      <c r="DR149" s="5">
        <v>62115</v>
      </c>
      <c r="DS149" s="5">
        <v>44137</v>
      </c>
      <c r="DT149" s="5">
        <v>47072</v>
      </c>
      <c r="DU149" s="5">
        <v>37729</v>
      </c>
      <c r="DV149" s="5">
        <v>33712</v>
      </c>
      <c r="DW149" s="5">
        <v>36635</v>
      </c>
      <c r="DX149" s="5">
        <v>29363</v>
      </c>
      <c r="DY149" s="5">
        <v>35182</v>
      </c>
      <c r="DZ149" s="5">
        <v>21935</v>
      </c>
      <c r="EA149" s="5">
        <v>15705</v>
      </c>
      <c r="EB149" s="5">
        <v>14795</v>
      </c>
      <c r="EC149" s="5">
        <v>20681</v>
      </c>
      <c r="ED149" s="5">
        <v>13573</v>
      </c>
      <c r="EE149" s="5">
        <v>8707</v>
      </c>
      <c r="EF149" s="5">
        <v>24726</v>
      </c>
      <c r="EG149" s="5">
        <v>2565</v>
      </c>
      <c r="EH149" s="5">
        <v>8628</v>
      </c>
      <c r="EI149" s="5">
        <v>3046</v>
      </c>
      <c r="EJ149" s="5">
        <v>2709</v>
      </c>
      <c r="EK149" s="5">
        <v>4932</v>
      </c>
      <c r="EL149" s="5">
        <v>7406</v>
      </c>
      <c r="EM149" s="5">
        <v>5405</v>
      </c>
      <c r="EN149" s="5">
        <v>6388</v>
      </c>
      <c r="EO149" s="5">
        <v>4234</v>
      </c>
      <c r="EP149" s="5">
        <v>2158</v>
      </c>
      <c r="EQ149" s="5">
        <v>4034</v>
      </c>
      <c r="ER149" s="5">
        <v>1423</v>
      </c>
      <c r="ES149" s="5">
        <v>4274</v>
      </c>
      <c r="ET149" s="5">
        <v>5093</v>
      </c>
      <c r="EU149" s="5">
        <v>12830</v>
      </c>
      <c r="EV149" s="5">
        <v>11018</v>
      </c>
      <c r="EW149" s="5">
        <v>13837</v>
      </c>
      <c r="EX149" s="5">
        <v>7182</v>
      </c>
      <c r="EY149" s="5">
        <v>25393</v>
      </c>
      <c r="EZ149" s="5">
        <v>9324</v>
      </c>
      <c r="FA149" s="5">
        <v>17721</v>
      </c>
      <c r="FB149" s="5">
        <v>14056</v>
      </c>
      <c r="FC149" s="5">
        <v>16620</v>
      </c>
      <c r="FD149" s="5">
        <v>12276</v>
      </c>
      <c r="FE149" s="5">
        <v>12800</v>
      </c>
      <c r="FF149" s="5">
        <v>11247</v>
      </c>
      <c r="FG149" s="5">
        <v>0</v>
      </c>
      <c r="FH149" s="5">
        <v>0</v>
      </c>
      <c r="FI149" s="5">
        <v>0</v>
      </c>
      <c r="FJ149" s="5">
        <v>0</v>
      </c>
      <c r="FK149" s="5">
        <v>0</v>
      </c>
      <c r="FL149" s="5">
        <v>0</v>
      </c>
      <c r="FM149" s="5">
        <v>0</v>
      </c>
      <c r="FN149" s="5">
        <v>0</v>
      </c>
      <c r="FO149" s="5">
        <v>0</v>
      </c>
      <c r="FP149" s="5">
        <v>0</v>
      </c>
      <c r="FQ149" s="5">
        <v>0</v>
      </c>
      <c r="FR149" s="5">
        <v>0</v>
      </c>
      <c r="FS149" s="5">
        <v>0</v>
      </c>
      <c r="FT149" s="5">
        <v>0</v>
      </c>
      <c r="FU149" s="5" t="s">
        <v>220</v>
      </c>
      <c r="FV149" s="5" t="s">
        <v>220</v>
      </c>
      <c r="FW149" s="5" t="s">
        <v>220</v>
      </c>
      <c r="FX149" s="5" t="s">
        <v>220</v>
      </c>
      <c r="FY149" s="5" t="s">
        <v>220</v>
      </c>
      <c r="FZ149" s="5" t="s">
        <v>220</v>
      </c>
      <c r="GA149" s="5" t="s">
        <v>220</v>
      </c>
      <c r="GB149" s="5" t="s">
        <v>220</v>
      </c>
      <c r="GC149" s="5" t="s">
        <v>220</v>
      </c>
      <c r="GD149" s="5" t="s">
        <v>220</v>
      </c>
      <c r="GE149" s="5" t="s">
        <v>220</v>
      </c>
      <c r="GF149" s="5" t="s">
        <v>220</v>
      </c>
      <c r="GG149" s="5" t="s">
        <v>220</v>
      </c>
      <c r="GH149" s="5" t="s">
        <v>220</v>
      </c>
      <c r="GI149" s="5" t="s">
        <v>220</v>
      </c>
      <c r="GJ149" s="5" t="s">
        <v>220</v>
      </c>
      <c r="GK149" s="5" t="s">
        <v>220</v>
      </c>
      <c r="GL149" s="5" t="s">
        <v>220</v>
      </c>
      <c r="GM149" s="5">
        <v>266643</v>
      </c>
      <c r="GN149" s="5">
        <v>251919</v>
      </c>
      <c r="GO149" s="5">
        <v>284536</v>
      </c>
      <c r="GP149" s="5">
        <v>510089</v>
      </c>
      <c r="GQ149" s="5">
        <v>271404</v>
      </c>
      <c r="GR149" s="5">
        <v>328178</v>
      </c>
      <c r="GS149" s="5">
        <v>221618</v>
      </c>
      <c r="GT149" s="5">
        <v>201343</v>
      </c>
      <c r="GU149" s="5">
        <v>147593</v>
      </c>
      <c r="GV149" s="5">
        <v>204570</v>
      </c>
      <c r="GW149" s="5">
        <v>188234</v>
      </c>
      <c r="GX149" s="5">
        <v>401178</v>
      </c>
      <c r="GY149" s="5">
        <v>250405</v>
      </c>
      <c r="GZ149" s="5">
        <v>196742</v>
      </c>
      <c r="HA149" s="5">
        <v>94273</v>
      </c>
      <c r="HB149" s="5">
        <v>105074</v>
      </c>
      <c r="HC149" s="5">
        <v>119372</v>
      </c>
      <c r="HD149" s="5">
        <v>57800</v>
      </c>
      <c r="HE149" s="5">
        <v>217616</v>
      </c>
      <c r="HF149" s="5">
        <v>63894</v>
      </c>
      <c r="HG149" s="5">
        <v>103617</v>
      </c>
      <c r="HH149" s="5">
        <v>78003</v>
      </c>
      <c r="HI149" s="5">
        <v>100937</v>
      </c>
      <c r="HJ149" s="5">
        <v>81695</v>
      </c>
      <c r="HK149" s="5">
        <v>133623</v>
      </c>
      <c r="HL149" s="5">
        <v>82479</v>
      </c>
      <c r="HM149" s="5">
        <v>93500</v>
      </c>
      <c r="HN149" s="5">
        <v>89315</v>
      </c>
      <c r="HO149" s="5">
        <v>96521</v>
      </c>
      <c r="HP149" s="5">
        <v>57163</v>
      </c>
      <c r="HQ149" s="5">
        <v>81394</v>
      </c>
      <c r="HR149" s="5">
        <v>42349</v>
      </c>
      <c r="HS149" s="5">
        <v>723513</v>
      </c>
      <c r="HT149" s="5">
        <v>793052</v>
      </c>
      <c r="HU149" s="5">
        <v>703860</v>
      </c>
      <c r="HV149" s="5">
        <v>552032</v>
      </c>
      <c r="HW149" s="5">
        <v>678071</v>
      </c>
      <c r="HX149" s="5">
        <v>732565</v>
      </c>
      <c r="HY149" s="5">
        <v>646894</v>
      </c>
      <c r="HZ149" s="5">
        <v>580388</v>
      </c>
      <c r="IA149" s="5">
        <v>714577</v>
      </c>
      <c r="IB149" s="5">
        <v>650227</v>
      </c>
      <c r="IC149" s="5">
        <v>547184</v>
      </c>
      <c r="ID149" s="5">
        <v>1153739</v>
      </c>
      <c r="IE149" s="5">
        <v>936486</v>
      </c>
      <c r="IF149" s="5">
        <v>1003320</v>
      </c>
      <c r="IG149" s="5">
        <v>870844</v>
      </c>
      <c r="IH149" s="5">
        <v>638910</v>
      </c>
      <c r="II149" s="5">
        <v>696817</v>
      </c>
      <c r="IJ149" s="5">
        <v>405366</v>
      </c>
      <c r="IK149" s="5">
        <v>1794581</v>
      </c>
      <c r="IL149" s="5">
        <v>578449</v>
      </c>
      <c r="IM149" s="5">
        <v>359374</v>
      </c>
      <c r="IN149" s="5">
        <v>383852</v>
      </c>
      <c r="IO149" s="5">
        <v>344247</v>
      </c>
      <c r="IP149" s="5">
        <v>344453</v>
      </c>
      <c r="IQ149" s="5">
        <v>309875</v>
      </c>
      <c r="IR149" s="5">
        <v>363668</v>
      </c>
      <c r="IS149" s="5">
        <v>351094</v>
      </c>
      <c r="IT149" s="5">
        <v>293385</v>
      </c>
      <c r="IU149" s="5">
        <v>305492</v>
      </c>
      <c r="IV149" s="5">
        <v>279648</v>
      </c>
      <c r="IW149" s="5">
        <v>262835</v>
      </c>
      <c r="IX149" s="5">
        <v>262377</v>
      </c>
      <c r="IY149" s="5">
        <v>33284</v>
      </c>
      <c r="IZ149" s="5">
        <v>35280</v>
      </c>
      <c r="JA149" s="5">
        <v>38237</v>
      </c>
      <c r="JB149" s="5">
        <v>39623</v>
      </c>
      <c r="JC149" s="5">
        <v>44788</v>
      </c>
      <c r="JD149" s="5">
        <v>47611</v>
      </c>
      <c r="JE149" s="5">
        <v>43303</v>
      </c>
      <c r="JF149" s="5">
        <v>39555</v>
      </c>
      <c r="JG149" s="5">
        <v>36004</v>
      </c>
      <c r="JH149" s="5">
        <v>45655</v>
      </c>
      <c r="JI149" s="5">
        <v>38473</v>
      </c>
      <c r="JJ149" s="5">
        <v>45678</v>
      </c>
      <c r="JK149" s="5">
        <v>43649</v>
      </c>
      <c r="JL149" s="5">
        <v>34230</v>
      </c>
      <c r="JM149" s="5">
        <v>30575</v>
      </c>
      <c r="JN149" s="5">
        <v>28795</v>
      </c>
      <c r="JO149" s="5">
        <v>23910</v>
      </c>
      <c r="JP149" s="5">
        <v>21590</v>
      </c>
      <c r="JQ149" s="5">
        <v>24458</v>
      </c>
      <c r="JR149" s="5">
        <v>24050</v>
      </c>
      <c r="JS149" s="5">
        <v>24367</v>
      </c>
      <c r="JT149" s="5">
        <v>17574</v>
      </c>
      <c r="JU149" s="5">
        <v>13826</v>
      </c>
      <c r="JV149" s="5">
        <v>18758</v>
      </c>
      <c r="JW149" s="5">
        <v>15818</v>
      </c>
      <c r="JX149" s="5">
        <v>18840</v>
      </c>
      <c r="JY149" s="5">
        <v>19177</v>
      </c>
      <c r="JZ149" s="5">
        <v>23943</v>
      </c>
      <c r="KA149" s="5">
        <v>24550</v>
      </c>
      <c r="KB149" s="5">
        <v>21243</v>
      </c>
      <c r="KC149" s="5">
        <v>19484</v>
      </c>
      <c r="KD149" s="5">
        <v>19150</v>
      </c>
      <c r="KE149" s="5">
        <v>125190</v>
      </c>
      <c r="KF149" s="5">
        <v>159699</v>
      </c>
      <c r="KG149" s="5">
        <v>130311</v>
      </c>
      <c r="KH149" s="5">
        <v>107786</v>
      </c>
      <c r="KI149" s="5">
        <v>92124</v>
      </c>
      <c r="KJ149" s="5">
        <v>86484</v>
      </c>
      <c r="KK149" s="5">
        <v>69707</v>
      </c>
      <c r="KL149" s="5">
        <v>49094</v>
      </c>
      <c r="KM149" s="5">
        <v>33505</v>
      </c>
      <c r="KN149" s="5">
        <v>34474</v>
      </c>
      <c r="KO149" s="5">
        <v>30677</v>
      </c>
      <c r="KP149" s="5">
        <v>28574</v>
      </c>
      <c r="KQ149" s="5">
        <v>19552</v>
      </c>
      <c r="KR149" s="5">
        <v>13995</v>
      </c>
      <c r="KS149" s="5">
        <v>17720</v>
      </c>
      <c r="KT149" s="5">
        <v>21141</v>
      </c>
      <c r="KU149" s="5">
        <v>9756</v>
      </c>
      <c r="KV149" s="5">
        <v>10640</v>
      </c>
      <c r="KW149" s="5">
        <v>15239</v>
      </c>
      <c r="KX149" s="5">
        <v>8427</v>
      </c>
      <c r="KY149" s="5">
        <v>12041</v>
      </c>
      <c r="KZ149" s="5">
        <v>-1322</v>
      </c>
      <c r="LA149" s="5">
        <v>6066</v>
      </c>
      <c r="LB149" s="5">
        <v>6787</v>
      </c>
      <c r="LC149" s="5">
        <v>7177</v>
      </c>
      <c r="LD149" s="5">
        <v>4359</v>
      </c>
      <c r="LE149" s="5">
        <v>4034</v>
      </c>
      <c r="LF149" s="5">
        <v>4321</v>
      </c>
      <c r="LG149" s="5">
        <v>4039</v>
      </c>
      <c r="LH149" s="5">
        <v>2804</v>
      </c>
      <c r="LI149" s="5">
        <v>5348</v>
      </c>
      <c r="LJ149" s="5">
        <v>2530</v>
      </c>
      <c r="LK149" s="5">
        <v>6727</v>
      </c>
      <c r="LL149" s="5">
        <v>7122</v>
      </c>
      <c r="LM149" s="5">
        <v>7523</v>
      </c>
      <c r="LN149" s="5">
        <v>7053</v>
      </c>
      <c r="LO149" s="5">
        <v>7935</v>
      </c>
      <c r="LP149" s="5">
        <v>8782</v>
      </c>
      <c r="LQ149" s="5">
        <v>7214</v>
      </c>
      <c r="LR149" s="5">
        <v>7625</v>
      </c>
      <c r="LS149" s="5">
        <v>7269</v>
      </c>
      <c r="LT149" s="5">
        <v>5595</v>
      </c>
      <c r="LU149" s="5">
        <v>6345</v>
      </c>
      <c r="LV149" s="5">
        <v>9086</v>
      </c>
      <c r="LW149" s="5">
        <v>7530</v>
      </c>
      <c r="LX149" s="5">
        <v>6096</v>
      </c>
      <c r="LY149" s="5">
        <v>5282</v>
      </c>
      <c r="LZ149" s="5">
        <v>4608</v>
      </c>
      <c r="MA149" s="5">
        <v>4191</v>
      </c>
      <c r="MB149" s="5">
        <v>6477</v>
      </c>
      <c r="MC149" s="5">
        <v>4566</v>
      </c>
      <c r="MD149" s="5">
        <v>3136</v>
      </c>
      <c r="ME149" s="5">
        <v>3515</v>
      </c>
      <c r="MF149" s="5">
        <v>2840</v>
      </c>
      <c r="MG149" s="5">
        <v>3271</v>
      </c>
      <c r="MH149" s="5">
        <v>2950</v>
      </c>
      <c r="MI149" s="5">
        <v>3730</v>
      </c>
      <c r="MJ149" s="5">
        <v>2420</v>
      </c>
      <c r="MK149" s="5">
        <v>2718</v>
      </c>
      <c r="ML149" s="5">
        <v>2761</v>
      </c>
      <c r="MM149" s="5">
        <v>2776</v>
      </c>
      <c r="MN149" s="5">
        <v>2682</v>
      </c>
      <c r="MO149" s="5">
        <v>1835</v>
      </c>
      <c r="MP149" s="5">
        <v>3033</v>
      </c>
      <c r="MQ149" s="5">
        <v>2195</v>
      </c>
      <c r="MR149" s="5">
        <v>1665</v>
      </c>
      <c r="MS149" s="5">
        <v>1184</v>
      </c>
      <c r="MT149" s="5">
        <v>1230</v>
      </c>
      <c r="MU149" s="5">
        <v>1414</v>
      </c>
      <c r="MV149" s="5">
        <v>1233</v>
      </c>
      <c r="MW149" s="5">
        <v>1207</v>
      </c>
      <c r="MX149" s="5">
        <v>1368</v>
      </c>
      <c r="MY149" s="5">
        <v>1225</v>
      </c>
      <c r="MZ149" s="5">
        <v>1234</v>
      </c>
      <c r="NA149" s="5">
        <v>950</v>
      </c>
      <c r="NB149" s="5">
        <v>729</v>
      </c>
      <c r="NC149" s="5">
        <v>726</v>
      </c>
      <c r="ND149" s="5">
        <v>762</v>
      </c>
      <c r="NE149" s="5" t="s">
        <v>220</v>
      </c>
      <c r="NF149" s="5" t="s">
        <v>220</v>
      </c>
      <c r="NG149" s="5" t="s">
        <v>220</v>
      </c>
      <c r="NH149" s="5" t="s">
        <v>220</v>
      </c>
      <c r="NI149" s="5" t="s">
        <v>220</v>
      </c>
      <c r="NJ149" s="5" t="s">
        <v>220</v>
      </c>
      <c r="NK149" s="5" t="s">
        <v>220</v>
      </c>
      <c r="NL149" s="5" t="s">
        <v>220</v>
      </c>
      <c r="NM149" s="5" t="s">
        <v>220</v>
      </c>
      <c r="NN149" s="5" t="s">
        <v>220</v>
      </c>
      <c r="NO149" s="5" t="s">
        <v>220</v>
      </c>
      <c r="NP149" s="5" t="s">
        <v>220</v>
      </c>
      <c r="NQ149" s="5" t="s">
        <v>220</v>
      </c>
      <c r="NR149" s="5" t="s">
        <v>220</v>
      </c>
      <c r="NS149" s="5" t="s">
        <v>220</v>
      </c>
      <c r="NT149" s="5" t="s">
        <v>220</v>
      </c>
      <c r="NU149" s="5" t="s">
        <v>220</v>
      </c>
      <c r="NV149" s="5" t="s">
        <v>220</v>
      </c>
      <c r="NW149" s="5">
        <v>0</v>
      </c>
      <c r="NX149" s="5">
        <v>0</v>
      </c>
      <c r="NY149" s="5">
        <v>0</v>
      </c>
      <c r="NZ149" s="5">
        <v>0</v>
      </c>
      <c r="OA149" s="5">
        <v>0</v>
      </c>
      <c r="OB149" s="5">
        <v>0</v>
      </c>
      <c r="OC149" s="5">
        <v>0</v>
      </c>
      <c r="OD149" s="5">
        <v>0</v>
      </c>
      <c r="OE149" s="5">
        <v>0</v>
      </c>
      <c r="OF149" s="5">
        <v>0</v>
      </c>
      <c r="OG149" s="5">
        <v>0</v>
      </c>
      <c r="OH149" s="5">
        <v>0</v>
      </c>
      <c r="OI149" s="5">
        <v>0</v>
      </c>
      <c r="OJ149" s="5">
        <v>0</v>
      </c>
      <c r="OK149" s="5" t="s">
        <v>220</v>
      </c>
      <c r="OL149" s="5" t="s">
        <v>220</v>
      </c>
      <c r="OM149" s="5" t="s">
        <v>220</v>
      </c>
      <c r="ON149" s="5" t="s">
        <v>220</v>
      </c>
      <c r="OO149" s="5" t="s">
        <v>220</v>
      </c>
      <c r="OP149" s="5" t="s">
        <v>220</v>
      </c>
      <c r="OQ149" s="5" t="s">
        <v>220</v>
      </c>
      <c r="OR149" s="5" t="s">
        <v>220</v>
      </c>
      <c r="OS149" s="5" t="s">
        <v>220</v>
      </c>
      <c r="OT149" s="5" t="s">
        <v>220</v>
      </c>
      <c r="OU149" s="5" t="s">
        <v>220</v>
      </c>
      <c r="OV149" s="5" t="s">
        <v>220</v>
      </c>
      <c r="OW149" s="5" t="s">
        <v>220</v>
      </c>
      <c r="OX149" s="5" t="s">
        <v>220</v>
      </c>
      <c r="OY149" s="5" t="s">
        <v>220</v>
      </c>
      <c r="OZ149" s="5" t="s">
        <v>220</v>
      </c>
      <c r="PA149" s="5" t="s">
        <v>220</v>
      </c>
      <c r="PB149" s="5" t="s">
        <v>220</v>
      </c>
      <c r="PC149" s="5">
        <v>31061</v>
      </c>
      <c r="PD149" s="5">
        <v>32350</v>
      </c>
      <c r="PE149" s="5">
        <v>31613</v>
      </c>
      <c r="PF149" s="5">
        <v>30351</v>
      </c>
      <c r="PG149" s="5">
        <v>27243</v>
      </c>
      <c r="PH149" s="5">
        <v>25065</v>
      </c>
      <c r="PI149" s="5">
        <v>23348</v>
      </c>
      <c r="PJ149" s="5">
        <v>23287</v>
      </c>
      <c r="PK149" s="5">
        <v>22997</v>
      </c>
      <c r="PL149" s="5">
        <v>32138</v>
      </c>
      <c r="PM149" s="5">
        <v>20947</v>
      </c>
      <c r="PN149" s="5">
        <v>24688</v>
      </c>
      <c r="PO149" s="5">
        <v>21922</v>
      </c>
      <c r="PP149" s="5">
        <v>22584</v>
      </c>
      <c r="PQ149" s="5">
        <v>21980</v>
      </c>
      <c r="PR149" s="5">
        <v>24995</v>
      </c>
      <c r="PS149" s="5">
        <v>17994</v>
      </c>
      <c r="PT149" s="5">
        <v>20625</v>
      </c>
      <c r="PU149" s="5">
        <v>18310</v>
      </c>
      <c r="PV149" s="5">
        <v>14989</v>
      </c>
      <c r="PW149" s="5">
        <v>12885</v>
      </c>
      <c r="PX149" s="5">
        <v>12776</v>
      </c>
      <c r="PY149" s="5">
        <v>11447</v>
      </c>
      <c r="PZ149" s="5">
        <v>9347</v>
      </c>
      <c r="QA149" s="5">
        <v>9699</v>
      </c>
      <c r="QB149" s="5">
        <v>12478</v>
      </c>
      <c r="QC149" s="5">
        <v>11890</v>
      </c>
      <c r="QD149" s="5">
        <v>13381</v>
      </c>
      <c r="QE149" s="5">
        <v>13378</v>
      </c>
      <c r="QF149" s="5">
        <v>12547</v>
      </c>
      <c r="QG149" s="5">
        <v>12146</v>
      </c>
      <c r="QH149" s="5">
        <v>11527</v>
      </c>
      <c r="QI149" s="5">
        <v>52276</v>
      </c>
      <c r="QJ149" s="5">
        <v>52746</v>
      </c>
      <c r="QK149" s="5">
        <v>65923</v>
      </c>
      <c r="QL149" s="5">
        <v>50961</v>
      </c>
      <c r="QM149" s="5">
        <v>44112</v>
      </c>
      <c r="QN149" s="5">
        <v>43387</v>
      </c>
      <c r="QO149" s="5">
        <v>50460</v>
      </c>
      <c r="QP149" s="5">
        <v>54280</v>
      </c>
      <c r="QQ149" s="5">
        <v>55707</v>
      </c>
      <c r="QR149" s="5">
        <v>58537</v>
      </c>
      <c r="QS149" s="5">
        <v>57578</v>
      </c>
      <c r="QT149" s="5">
        <v>-21851</v>
      </c>
      <c r="QU149" s="5">
        <v>128811</v>
      </c>
      <c r="QV149" s="5">
        <v>41836</v>
      </c>
      <c r="QW149" s="5">
        <v>26660</v>
      </c>
      <c r="QX149" s="5">
        <v>25730</v>
      </c>
      <c r="QY149" s="5">
        <v>19450</v>
      </c>
      <c r="QZ149" s="5">
        <v>15460</v>
      </c>
      <c r="RA149" s="5">
        <v>14791</v>
      </c>
      <c r="RB149" s="5">
        <v>15802</v>
      </c>
      <c r="RC149" s="5">
        <v>14622</v>
      </c>
      <c r="RD149" s="5">
        <v>13176</v>
      </c>
      <c r="RE149" s="5">
        <v>12136</v>
      </c>
      <c r="RF149" s="5">
        <v>13673</v>
      </c>
      <c r="RG149" s="5">
        <v>13036</v>
      </c>
      <c r="RH149" s="5">
        <v>19919</v>
      </c>
      <c r="RI149" s="5">
        <v>19925</v>
      </c>
      <c r="RJ149" s="5">
        <v>18979</v>
      </c>
      <c r="RK149" s="5">
        <v>17928</v>
      </c>
      <c r="RL149" s="5">
        <v>17433</v>
      </c>
      <c r="RM149" s="5">
        <v>14303</v>
      </c>
      <c r="RN149" s="5">
        <v>16344</v>
      </c>
      <c r="RO149" s="5">
        <v>16872</v>
      </c>
      <c r="RP149" s="5">
        <v>16248</v>
      </c>
      <c r="RQ149" s="5">
        <v>14920</v>
      </c>
      <c r="RR149" s="5">
        <v>15640</v>
      </c>
      <c r="RS149" s="5">
        <v>19118</v>
      </c>
      <c r="RT149" s="5">
        <v>19586</v>
      </c>
      <c r="RU149" s="5">
        <v>18603</v>
      </c>
      <c r="RV149" s="5">
        <v>20276</v>
      </c>
      <c r="RW149" s="5">
        <v>20930</v>
      </c>
      <c r="RX149" s="5">
        <v>20361</v>
      </c>
      <c r="RY149" s="5">
        <v>21483</v>
      </c>
      <c r="RZ149" s="5">
        <v>23149</v>
      </c>
      <c r="SA149" s="5">
        <v>24539</v>
      </c>
      <c r="SB149" s="5">
        <v>23397</v>
      </c>
      <c r="SC149" s="5">
        <v>23673</v>
      </c>
      <c r="SD149" s="5">
        <v>18119</v>
      </c>
      <c r="SE149" s="5">
        <v>19997</v>
      </c>
      <c r="SF149" s="5">
        <v>19816</v>
      </c>
      <c r="SG149" s="5">
        <v>19434</v>
      </c>
      <c r="SH149" s="5">
        <v>16525</v>
      </c>
      <c r="SI149" s="5">
        <v>14079</v>
      </c>
      <c r="SJ149" s="5">
        <v>12038</v>
      </c>
      <c r="SK149" s="5">
        <v>11173</v>
      </c>
      <c r="SL149" s="5">
        <v>12140</v>
      </c>
      <c r="SM149" s="5">
        <v>14217</v>
      </c>
      <c r="SN149" s="5">
        <v>18888</v>
      </c>
      <c r="SO149" s="5">
        <v>17933</v>
      </c>
      <c r="SP149" s="5">
        <v>17619</v>
      </c>
      <c r="SQ149" s="5">
        <v>16040</v>
      </c>
      <c r="SR149" s="5">
        <v>14472</v>
      </c>
      <c r="SS149" s="5">
        <v>21646</v>
      </c>
      <c r="ST149" s="5">
        <v>23446</v>
      </c>
      <c r="SU149" s="5">
        <v>25245</v>
      </c>
      <c r="SV149" s="5">
        <v>46689</v>
      </c>
      <c r="SW149" s="5">
        <v>35115</v>
      </c>
      <c r="SX149" s="5">
        <v>32808</v>
      </c>
      <c r="SY149" s="5">
        <v>30579</v>
      </c>
      <c r="SZ149" s="5">
        <v>30573</v>
      </c>
      <c r="TA149" s="5">
        <v>21640</v>
      </c>
      <c r="TB149" s="5">
        <v>20225</v>
      </c>
      <c r="TC149" s="5">
        <v>23053</v>
      </c>
      <c r="TD149" s="5">
        <v>15985</v>
      </c>
      <c r="TE149" s="5">
        <v>6957</v>
      </c>
      <c r="TF149" s="5">
        <v>4960</v>
      </c>
      <c r="TG149" s="5">
        <v>3320</v>
      </c>
      <c r="TH149" s="5">
        <v>2962</v>
      </c>
      <c r="TI149" s="5">
        <v>2807</v>
      </c>
      <c r="TJ149" s="5">
        <v>2404</v>
      </c>
      <c r="TK149" s="5">
        <v>1820</v>
      </c>
      <c r="TL149" s="5">
        <v>2350</v>
      </c>
      <c r="TM149" s="5">
        <v>4558</v>
      </c>
      <c r="TN149" s="5">
        <v>7311</v>
      </c>
      <c r="TO149" s="5">
        <v>9085</v>
      </c>
      <c r="TP149" s="5">
        <v>7208</v>
      </c>
      <c r="TQ149" s="5">
        <v>21598</v>
      </c>
      <c r="TR149" s="5">
        <v>9974</v>
      </c>
      <c r="TS149" s="5">
        <v>11050</v>
      </c>
      <c r="TT149" s="5">
        <v>9804</v>
      </c>
      <c r="TU149" s="5">
        <v>9395</v>
      </c>
      <c r="TV149" s="5">
        <v>9497</v>
      </c>
      <c r="TW149" s="5">
        <v>10062</v>
      </c>
      <c r="TX149" s="5">
        <v>8705</v>
      </c>
      <c r="TY149" s="5">
        <v>7957</v>
      </c>
      <c r="TZ149" s="5">
        <v>8757</v>
      </c>
      <c r="UA149" s="5">
        <v>185</v>
      </c>
      <c r="UB149" s="5">
        <v>185</v>
      </c>
      <c r="UC149" s="5">
        <v>171</v>
      </c>
      <c r="UD149" s="5">
        <v>139</v>
      </c>
      <c r="UE149" s="5">
        <v>159</v>
      </c>
      <c r="UF149" s="5">
        <v>204</v>
      </c>
      <c r="UG149" s="5">
        <v>115</v>
      </c>
      <c r="UH149" s="5">
        <v>85</v>
      </c>
      <c r="UI149" s="5">
        <v>28</v>
      </c>
      <c r="UJ149" s="5">
        <v>34</v>
      </c>
      <c r="UK149" s="5">
        <v>65</v>
      </c>
      <c r="UL149" s="5">
        <v>74</v>
      </c>
      <c r="UM149" s="5">
        <v>52</v>
      </c>
      <c r="UN149" s="5">
        <v>65</v>
      </c>
      <c r="UO149" s="5">
        <v>70</v>
      </c>
      <c r="UP149" s="5">
        <v>118</v>
      </c>
      <c r="UQ149" s="5">
        <v>193</v>
      </c>
      <c r="UR149" s="5">
        <v>205</v>
      </c>
      <c r="US149" s="5">
        <v>19</v>
      </c>
      <c r="UT149" s="5">
        <v>5</v>
      </c>
      <c r="UU149" s="5">
        <v>0</v>
      </c>
      <c r="UV149" s="5">
        <v>0</v>
      </c>
      <c r="UW149" s="5">
        <v>3</v>
      </c>
      <c r="UX149" s="5">
        <v>0</v>
      </c>
      <c r="UY149" s="5">
        <v>0</v>
      </c>
      <c r="UZ149" s="5">
        <v>0</v>
      </c>
      <c r="VA149" s="5">
        <v>0</v>
      </c>
      <c r="VB149" s="5">
        <v>0</v>
      </c>
      <c r="VC149" s="5">
        <v>0</v>
      </c>
      <c r="VD149" s="5">
        <v>0</v>
      </c>
      <c r="VE149" s="5">
        <v>0</v>
      </c>
      <c r="VF149" s="5">
        <v>0</v>
      </c>
      <c r="VG149" s="5">
        <v>40229</v>
      </c>
      <c r="VH149" s="5">
        <v>42786</v>
      </c>
      <c r="VI149" s="5">
        <v>47270</v>
      </c>
      <c r="VJ149" s="5">
        <v>46086</v>
      </c>
      <c r="VK149" s="5">
        <v>48641</v>
      </c>
      <c r="VL149" s="5">
        <v>50434</v>
      </c>
      <c r="VM149" s="5">
        <v>45746</v>
      </c>
      <c r="VN149" s="5">
        <v>51452</v>
      </c>
      <c r="VO149" s="5">
        <v>54969</v>
      </c>
      <c r="VP149" s="5">
        <v>65023</v>
      </c>
      <c r="VQ149" s="5">
        <v>57136</v>
      </c>
      <c r="VR149" s="5">
        <v>59299</v>
      </c>
      <c r="VS149" s="5">
        <v>57917</v>
      </c>
      <c r="VT149" s="5">
        <v>54940</v>
      </c>
      <c r="VU149" s="5">
        <v>44182</v>
      </c>
      <c r="VV149" s="5">
        <v>56855</v>
      </c>
      <c r="VW149" s="5">
        <v>48990</v>
      </c>
      <c r="VX149" s="5">
        <v>50466</v>
      </c>
      <c r="VY149" s="5">
        <v>49773</v>
      </c>
      <c r="VZ149" s="5">
        <v>45864</v>
      </c>
      <c r="WA149" s="5">
        <v>50455</v>
      </c>
      <c r="WB149" s="5">
        <v>54436</v>
      </c>
      <c r="WC149" s="5">
        <v>64210</v>
      </c>
      <c r="WD149" s="5">
        <v>62935</v>
      </c>
      <c r="WE149" s="5">
        <v>53606</v>
      </c>
      <c r="WF149" s="5">
        <v>55717</v>
      </c>
      <c r="WG149" s="5">
        <v>80988</v>
      </c>
      <c r="WH149" s="5">
        <v>51269</v>
      </c>
      <c r="WI149" s="5">
        <v>53058</v>
      </c>
      <c r="WJ149" s="5">
        <v>50175</v>
      </c>
      <c r="WK149" s="5">
        <v>46953</v>
      </c>
      <c r="WL149" s="5">
        <v>47403</v>
      </c>
      <c r="WM149" s="5">
        <v>8453</v>
      </c>
      <c r="WN149" s="5">
        <v>9643</v>
      </c>
      <c r="WO149" s="5">
        <v>8634</v>
      </c>
      <c r="WP149" s="5">
        <v>9243</v>
      </c>
      <c r="WQ149" s="5">
        <v>7816</v>
      </c>
      <c r="WR149" s="5">
        <v>8171</v>
      </c>
      <c r="WS149" s="5">
        <v>6099</v>
      </c>
      <c r="WT149" s="5">
        <v>5375</v>
      </c>
      <c r="WU149" s="5">
        <v>5752</v>
      </c>
      <c r="WV149" s="5">
        <v>6002</v>
      </c>
      <c r="WW149" s="5">
        <v>5624</v>
      </c>
      <c r="WX149" s="5">
        <v>6174</v>
      </c>
      <c r="WY149" s="5">
        <v>5745</v>
      </c>
      <c r="WZ149" s="5">
        <v>6514</v>
      </c>
      <c r="XA149" s="5">
        <v>4560</v>
      </c>
      <c r="XB149" s="5">
        <v>4397</v>
      </c>
      <c r="XC149" s="5">
        <v>5525</v>
      </c>
      <c r="XD149" s="5">
        <v>4532</v>
      </c>
      <c r="XE149" s="5">
        <v>2373</v>
      </c>
      <c r="XF149" s="5">
        <v>2869</v>
      </c>
      <c r="XG149" s="5">
        <v>3306</v>
      </c>
      <c r="XH149" s="5">
        <v>3391</v>
      </c>
      <c r="XI149" s="5">
        <v>4375</v>
      </c>
      <c r="XJ149" s="5">
        <v>3087</v>
      </c>
      <c r="XK149" s="5">
        <v>2771</v>
      </c>
      <c r="XL149" s="5">
        <v>3667</v>
      </c>
      <c r="XM149" s="5">
        <v>3956</v>
      </c>
      <c r="XN149" s="5">
        <v>3344</v>
      </c>
      <c r="XO149" s="5">
        <v>3348</v>
      </c>
      <c r="XP149" s="5">
        <v>3460</v>
      </c>
      <c r="XQ149" s="5">
        <v>3264</v>
      </c>
      <c r="XR149" s="5">
        <v>2943</v>
      </c>
      <c r="XS149" s="2">
        <v>15474</v>
      </c>
      <c r="XT149" s="3" t="s">
        <v>222</v>
      </c>
      <c r="XU149" s="3" t="s">
        <v>222</v>
      </c>
      <c r="XV149" s="3" t="s">
        <v>222</v>
      </c>
      <c r="XW149" s="3" t="s">
        <v>221</v>
      </c>
      <c r="XX149" s="3" t="s">
        <v>222</v>
      </c>
      <c r="XY149" s="3" t="s">
        <v>222</v>
      </c>
      <c r="XZ149" s="3" t="s">
        <v>298</v>
      </c>
    </row>
    <row r="150" spans="1:650" x14ac:dyDescent="0.3">
      <c r="A150" s="1" t="s">
        <v>148</v>
      </c>
      <c r="B150" s="2">
        <v>4057095</v>
      </c>
      <c r="C150" s="5">
        <v>0</v>
      </c>
      <c r="D150" s="5">
        <v>0</v>
      </c>
      <c r="E150" s="5">
        <v>1110</v>
      </c>
      <c r="F150" s="5">
        <v>12007</v>
      </c>
      <c r="G150" s="5">
        <v>6552</v>
      </c>
      <c r="H150" s="5">
        <v>557</v>
      </c>
      <c r="I150" s="5">
        <v>0</v>
      </c>
      <c r="J150" s="5">
        <v>106</v>
      </c>
      <c r="K150" s="5">
        <v>34</v>
      </c>
      <c r="L150" s="5">
        <v>1367</v>
      </c>
      <c r="M150" s="5">
        <v>34</v>
      </c>
      <c r="N150" s="5">
        <v>0</v>
      </c>
      <c r="O150" s="5">
        <v>0</v>
      </c>
      <c r="P150" s="5">
        <v>268</v>
      </c>
      <c r="Q150" s="5">
        <v>981</v>
      </c>
      <c r="R150" s="5">
        <v>83</v>
      </c>
      <c r="S150" s="5">
        <v>3746</v>
      </c>
      <c r="T150" s="5">
        <v>650</v>
      </c>
      <c r="U150" s="5">
        <v>4674</v>
      </c>
      <c r="V150" s="5">
        <v>4625</v>
      </c>
      <c r="W150" s="5">
        <v>2707</v>
      </c>
      <c r="X150" s="5">
        <v>7933</v>
      </c>
      <c r="Y150" s="5">
        <v>26382</v>
      </c>
      <c r="Z150" s="5">
        <v>9847</v>
      </c>
      <c r="AA150" s="5">
        <v>18130</v>
      </c>
      <c r="AB150" s="5">
        <v>20055</v>
      </c>
      <c r="AC150" s="5">
        <v>-59</v>
      </c>
      <c r="AD150" s="5">
        <v>-79</v>
      </c>
      <c r="AE150" s="5">
        <v>875</v>
      </c>
      <c r="AF150" s="5">
        <v>3800</v>
      </c>
      <c r="AG150" s="5">
        <v>0</v>
      </c>
      <c r="AH150" s="5">
        <v>0</v>
      </c>
      <c r="AI150" s="5">
        <v>60053</v>
      </c>
      <c r="AJ150" s="5">
        <v>6557</v>
      </c>
      <c r="AK150" s="5">
        <v>6576</v>
      </c>
      <c r="AL150" s="5">
        <v>33483</v>
      </c>
      <c r="AM150" s="5">
        <v>49203</v>
      </c>
      <c r="AN150" s="5">
        <v>50854</v>
      </c>
      <c r="AO150" s="5">
        <v>34750</v>
      </c>
      <c r="AP150" s="5">
        <v>88868</v>
      </c>
      <c r="AQ150" s="5">
        <v>172004</v>
      </c>
      <c r="AR150" s="5">
        <v>165183</v>
      </c>
      <c r="AS150" s="5">
        <v>12513</v>
      </c>
      <c r="AT150" s="5">
        <v>0</v>
      </c>
      <c r="AU150" s="5">
        <v>0</v>
      </c>
      <c r="AV150" s="5">
        <v>0</v>
      </c>
      <c r="AW150" s="5">
        <v>0</v>
      </c>
      <c r="AX150" s="5">
        <v>0</v>
      </c>
      <c r="AY150" s="5">
        <v>0</v>
      </c>
      <c r="AZ150" s="5">
        <v>0</v>
      </c>
      <c r="BA150" s="5">
        <v>0</v>
      </c>
      <c r="BB150" s="5">
        <v>2330</v>
      </c>
      <c r="BC150" s="5">
        <v>2518</v>
      </c>
      <c r="BD150" s="5">
        <v>105601</v>
      </c>
      <c r="BE150" s="5">
        <v>205178</v>
      </c>
      <c r="BF150" s="5">
        <v>104994</v>
      </c>
      <c r="BG150" s="5">
        <v>651476</v>
      </c>
      <c r="BH150" s="5">
        <v>323685</v>
      </c>
      <c r="BI150" s="5">
        <v>232720</v>
      </c>
      <c r="BJ150" s="5">
        <v>230734</v>
      </c>
      <c r="BK150" s="5">
        <v>422537</v>
      </c>
      <c r="BL150" s="5">
        <v>196692</v>
      </c>
      <c r="BM150" s="5">
        <v>142467</v>
      </c>
      <c r="BN150" s="5">
        <v>223451</v>
      </c>
      <c r="BO150" s="5">
        <v>1025778</v>
      </c>
      <c r="BP150" s="5">
        <v>1757303</v>
      </c>
      <c r="BQ150" s="5">
        <v>1322621</v>
      </c>
      <c r="BR150" s="5">
        <v>1673182</v>
      </c>
      <c r="BS150" s="5">
        <v>1764577</v>
      </c>
      <c r="BT150" s="5">
        <v>1949423</v>
      </c>
      <c r="BU150" s="5">
        <v>1061404</v>
      </c>
      <c r="BV150" s="5">
        <v>656175</v>
      </c>
      <c r="BW150" s="5">
        <v>329098</v>
      </c>
      <c r="BX150" s="5">
        <v>264965</v>
      </c>
      <c r="BY150" s="5">
        <v>250086</v>
      </c>
      <c r="BZ150" s="5">
        <v>35108</v>
      </c>
      <c r="CA150" s="5">
        <v>39123</v>
      </c>
      <c r="CB150" s="5">
        <v>41207</v>
      </c>
      <c r="CC150" s="5">
        <v>56582</v>
      </c>
      <c r="CD150" s="5">
        <v>23882</v>
      </c>
      <c r="CE150" s="5">
        <v>21956</v>
      </c>
      <c r="CF150" s="5">
        <v>12839</v>
      </c>
      <c r="CG150" s="5">
        <v>1731</v>
      </c>
      <c r="CH150" s="5">
        <v>3376</v>
      </c>
      <c r="CI150" s="5">
        <v>-725</v>
      </c>
      <c r="CJ150" s="5">
        <v>38170</v>
      </c>
      <c r="CK150" s="5">
        <v>20764</v>
      </c>
      <c r="CL150" s="5">
        <v>22372</v>
      </c>
      <c r="CM150" s="5">
        <v>54047</v>
      </c>
      <c r="CN150" s="5">
        <v>13706</v>
      </c>
      <c r="CO150" s="5">
        <v>11023</v>
      </c>
      <c r="CP150" s="5">
        <v>69404</v>
      </c>
      <c r="CQ150" s="5">
        <v>15209</v>
      </c>
      <c r="CR150" s="5">
        <v>35647</v>
      </c>
      <c r="CS150" s="5">
        <v>38581</v>
      </c>
      <c r="CT150" s="5">
        <v>24781</v>
      </c>
      <c r="CU150" s="5">
        <v>364049</v>
      </c>
      <c r="CV150" s="5">
        <v>636451</v>
      </c>
      <c r="CW150" s="5">
        <v>558016</v>
      </c>
      <c r="CX150" s="5">
        <v>486743</v>
      </c>
      <c r="CY150" s="5">
        <v>374845</v>
      </c>
      <c r="CZ150" s="5">
        <v>215303</v>
      </c>
      <c r="DA150" s="5">
        <v>367725</v>
      </c>
      <c r="DB150" s="5">
        <v>325153</v>
      </c>
      <c r="DC150" s="5">
        <v>339014</v>
      </c>
      <c r="DD150" s="5">
        <v>444210</v>
      </c>
      <c r="DE150" s="5">
        <v>307227</v>
      </c>
      <c r="DF150" s="5">
        <v>263938</v>
      </c>
      <c r="DG150" s="5">
        <v>223188</v>
      </c>
      <c r="DH150" s="5">
        <v>209880</v>
      </c>
      <c r="DI150" s="5">
        <v>186095</v>
      </c>
      <c r="DJ150" s="5">
        <v>190269</v>
      </c>
      <c r="DK150" s="5">
        <v>182834</v>
      </c>
      <c r="DL150" s="5">
        <v>190770</v>
      </c>
      <c r="DM150" s="5">
        <v>156666</v>
      </c>
      <c r="DN150" s="5">
        <v>173611</v>
      </c>
      <c r="DO150" s="5">
        <v>135798</v>
      </c>
      <c r="DP150" s="5">
        <v>239460</v>
      </c>
      <c r="DQ150" s="5">
        <v>148235</v>
      </c>
      <c r="DR150" s="5">
        <v>143191</v>
      </c>
      <c r="DS150" s="5">
        <v>183543</v>
      </c>
      <c r="DT150" s="5">
        <v>168061</v>
      </c>
      <c r="DU150" s="5">
        <v>168422</v>
      </c>
      <c r="DV150" s="5">
        <v>172381</v>
      </c>
      <c r="DW150" s="5">
        <v>143148</v>
      </c>
      <c r="DX150" s="5">
        <v>186393</v>
      </c>
      <c r="DY150" s="5">
        <v>193237</v>
      </c>
      <c r="DZ150" s="5">
        <v>154156</v>
      </c>
      <c r="EA150" s="5">
        <v>22550</v>
      </c>
      <c r="EB150" s="5">
        <v>31707</v>
      </c>
      <c r="EC150" s="5">
        <v>21570</v>
      </c>
      <c r="ED150" s="5">
        <v>8433</v>
      </c>
      <c r="EE150" s="5">
        <v>-701</v>
      </c>
      <c r="EF150" s="5">
        <v>26908</v>
      </c>
      <c r="EG150" s="5">
        <v>9755</v>
      </c>
      <c r="EH150" s="5">
        <v>5381</v>
      </c>
      <c r="EI150" s="5">
        <v>13823</v>
      </c>
      <c r="EJ150" s="5">
        <v>20231</v>
      </c>
      <c r="EK150" s="5">
        <v>18001</v>
      </c>
      <c r="EL150" s="5">
        <v>48155</v>
      </c>
      <c r="EM150" s="5">
        <v>13534</v>
      </c>
      <c r="EN150" s="5">
        <v>13832</v>
      </c>
      <c r="EO150" s="5">
        <v>14333</v>
      </c>
      <c r="EP150" s="5">
        <v>19383</v>
      </c>
      <c r="EQ150" s="5">
        <v>19063</v>
      </c>
      <c r="ER150" s="5">
        <v>21702</v>
      </c>
      <c r="ES150" s="5">
        <v>18652</v>
      </c>
      <c r="ET150" s="5">
        <v>11105</v>
      </c>
      <c r="EU150" s="5">
        <v>10789</v>
      </c>
      <c r="EV150" s="5">
        <v>6891</v>
      </c>
      <c r="EW150" s="5">
        <v>9400</v>
      </c>
      <c r="EX150" s="5">
        <v>9935</v>
      </c>
      <c r="EY150" s="5">
        <v>3182</v>
      </c>
      <c r="EZ150" s="5">
        <v>12282</v>
      </c>
      <c r="FA150" s="5">
        <v>-9470</v>
      </c>
      <c r="FB150" s="5">
        <v>17226</v>
      </c>
      <c r="FC150" s="5">
        <v>17477</v>
      </c>
      <c r="FD150" s="5">
        <v>0</v>
      </c>
      <c r="FE150" s="5">
        <v>5027</v>
      </c>
      <c r="FF150" s="5">
        <v>6526</v>
      </c>
      <c r="FG150" s="5">
        <v>0</v>
      </c>
      <c r="FH150" s="5">
        <v>0</v>
      </c>
      <c r="FI150" s="5">
        <v>0</v>
      </c>
      <c r="FJ150" s="5">
        <v>0</v>
      </c>
      <c r="FK150" s="5">
        <v>0</v>
      </c>
      <c r="FL150" s="5">
        <v>0</v>
      </c>
      <c r="FM150" s="5">
        <v>0</v>
      </c>
      <c r="FN150" s="5">
        <v>0</v>
      </c>
      <c r="FO150" s="5">
        <v>0</v>
      </c>
      <c r="FP150" s="5">
        <v>0</v>
      </c>
      <c r="FQ150" s="5">
        <v>0</v>
      </c>
      <c r="FR150" s="5">
        <v>0</v>
      </c>
      <c r="FS150" s="5">
        <v>0</v>
      </c>
      <c r="FT150" s="5">
        <v>0</v>
      </c>
      <c r="FU150" s="5" t="s">
        <v>220</v>
      </c>
      <c r="FV150" s="5" t="s">
        <v>220</v>
      </c>
      <c r="FW150" s="5" t="s">
        <v>220</v>
      </c>
      <c r="FX150" s="5" t="s">
        <v>220</v>
      </c>
      <c r="FY150" s="5" t="s">
        <v>220</v>
      </c>
      <c r="FZ150" s="5" t="s">
        <v>220</v>
      </c>
      <c r="GA150" s="5" t="s">
        <v>220</v>
      </c>
      <c r="GB150" s="5" t="s">
        <v>220</v>
      </c>
      <c r="GC150" s="5" t="s">
        <v>220</v>
      </c>
      <c r="GD150" s="5" t="s">
        <v>220</v>
      </c>
      <c r="GE150" s="5" t="s">
        <v>220</v>
      </c>
      <c r="GF150" s="5" t="s">
        <v>220</v>
      </c>
      <c r="GG150" s="5" t="s">
        <v>220</v>
      </c>
      <c r="GH150" s="5" t="s">
        <v>220</v>
      </c>
      <c r="GI150" s="5" t="s">
        <v>220</v>
      </c>
      <c r="GJ150" s="5" t="s">
        <v>220</v>
      </c>
      <c r="GK150" s="5" t="s">
        <v>220</v>
      </c>
      <c r="GL150" s="5" t="s">
        <v>220</v>
      </c>
      <c r="GM150" s="5">
        <v>1472430</v>
      </c>
      <c r="GN150" s="5">
        <v>2432018</v>
      </c>
      <c r="GO150" s="5">
        <v>1909893</v>
      </c>
      <c r="GP150" s="5">
        <v>2213849</v>
      </c>
      <c r="GQ150" s="5">
        <v>2194475</v>
      </c>
      <c r="GR150" s="5">
        <v>2243045</v>
      </c>
      <c r="GS150" s="5">
        <v>1473634</v>
      </c>
      <c r="GT150" s="5">
        <v>1075683</v>
      </c>
      <c r="GU150" s="5">
        <v>853973</v>
      </c>
      <c r="GV150" s="5">
        <v>895955</v>
      </c>
      <c r="GW150" s="5">
        <v>587861</v>
      </c>
      <c r="GX150" s="5">
        <v>347201</v>
      </c>
      <c r="GY150" s="5">
        <v>275845</v>
      </c>
      <c r="GZ150" s="5">
        <v>265187</v>
      </c>
      <c r="HA150" s="5">
        <v>257992</v>
      </c>
      <c r="HB150" s="5">
        <v>233617</v>
      </c>
      <c r="HC150" s="5">
        <v>227599</v>
      </c>
      <c r="HD150" s="5">
        <v>225961</v>
      </c>
      <c r="HE150" s="5">
        <v>181722</v>
      </c>
      <c r="HF150" s="5">
        <v>195048</v>
      </c>
      <c r="HG150" s="5">
        <v>151087</v>
      </c>
      <c r="HH150" s="5">
        <v>398054</v>
      </c>
      <c r="HI150" s="5">
        <v>409959</v>
      </c>
      <c r="HJ150" s="5">
        <v>290339</v>
      </c>
      <c r="HK150" s="5">
        <v>910379</v>
      </c>
      <c r="HL150" s="5">
        <v>537790</v>
      </c>
      <c r="HM150" s="5">
        <v>402635</v>
      </c>
      <c r="HN150" s="5">
        <v>489666</v>
      </c>
      <c r="HO150" s="5">
        <v>599250</v>
      </c>
      <c r="HP150" s="5">
        <v>440329</v>
      </c>
      <c r="HQ150" s="5">
        <v>379485</v>
      </c>
      <c r="HR150" s="5">
        <v>408914</v>
      </c>
      <c r="HS150" s="5">
        <v>1748438</v>
      </c>
      <c r="HT150" s="5">
        <v>1636284</v>
      </c>
      <c r="HU150" s="5">
        <v>1569583</v>
      </c>
      <c r="HV150" s="5">
        <v>1844402</v>
      </c>
      <c r="HW150" s="5">
        <v>1985342</v>
      </c>
      <c r="HX150" s="5">
        <v>1901378</v>
      </c>
      <c r="HY150" s="5">
        <v>1878637</v>
      </c>
      <c r="HZ150" s="5">
        <v>2188316</v>
      </c>
      <c r="IA150" s="5">
        <v>2675649</v>
      </c>
      <c r="IB150" s="5">
        <v>3072622</v>
      </c>
      <c r="IC150" s="5">
        <v>3295201</v>
      </c>
      <c r="ID150" s="5">
        <v>3774939</v>
      </c>
      <c r="IE150" s="5">
        <v>3343684</v>
      </c>
      <c r="IF150" s="5">
        <v>2830409</v>
      </c>
      <c r="IG150" s="5">
        <v>2620709</v>
      </c>
      <c r="IH150" s="5">
        <v>2301270</v>
      </c>
      <c r="II150" s="5">
        <v>2406907</v>
      </c>
      <c r="IJ150" s="5">
        <v>2514248</v>
      </c>
      <c r="IK150" s="5">
        <v>2406897</v>
      </c>
      <c r="IL150" s="5">
        <v>1667740</v>
      </c>
      <c r="IM150" s="5">
        <v>2409716</v>
      </c>
      <c r="IN150" s="5">
        <v>3085858</v>
      </c>
      <c r="IO150" s="5">
        <v>1471073</v>
      </c>
      <c r="IP150" s="5">
        <v>1212559</v>
      </c>
      <c r="IQ150" s="5">
        <v>1163697</v>
      </c>
      <c r="IR150" s="5">
        <v>991333</v>
      </c>
      <c r="IS150" s="5">
        <v>1001224</v>
      </c>
      <c r="IT150" s="5">
        <v>1043555</v>
      </c>
      <c r="IU150" s="5">
        <v>1031179</v>
      </c>
      <c r="IV150" s="5">
        <v>951489</v>
      </c>
      <c r="IW150" s="5">
        <v>955088</v>
      </c>
      <c r="IX150" s="5">
        <v>867058</v>
      </c>
      <c r="IY150" s="5">
        <v>0</v>
      </c>
      <c r="IZ150" s="5">
        <v>0</v>
      </c>
      <c r="JA150" s="5">
        <v>0</v>
      </c>
      <c r="JB150" s="5">
        <v>0</v>
      </c>
      <c r="JC150" s="5">
        <v>0</v>
      </c>
      <c r="JD150" s="5">
        <v>0</v>
      </c>
      <c r="JE150" s="5">
        <v>0</v>
      </c>
      <c r="JF150" s="5">
        <v>0</v>
      </c>
      <c r="JG150" s="5">
        <v>0</v>
      </c>
      <c r="JH150" s="5">
        <v>0</v>
      </c>
      <c r="JI150" s="5">
        <v>0</v>
      </c>
      <c r="JJ150" s="5">
        <v>0</v>
      </c>
      <c r="JK150" s="5">
        <v>0</v>
      </c>
      <c r="JL150" s="5">
        <v>0</v>
      </c>
      <c r="JM150" s="5">
        <v>0</v>
      </c>
      <c r="JN150" s="5">
        <v>0</v>
      </c>
      <c r="JO150" s="5">
        <v>0</v>
      </c>
      <c r="JP150" s="5">
        <v>0</v>
      </c>
      <c r="JQ150" s="5">
        <v>33</v>
      </c>
      <c r="JR150" s="5">
        <v>122575</v>
      </c>
      <c r="JS150" s="5">
        <v>201067</v>
      </c>
      <c r="JT150" s="5">
        <v>127053</v>
      </c>
      <c r="JU150" s="5">
        <v>187778</v>
      </c>
      <c r="JV150" s="5">
        <v>215716</v>
      </c>
      <c r="JW150" s="5">
        <v>207718</v>
      </c>
      <c r="JX150" s="5">
        <v>193305</v>
      </c>
      <c r="JY150" s="5">
        <v>199290</v>
      </c>
      <c r="JZ150" s="5">
        <v>222578</v>
      </c>
      <c r="KA150" s="5">
        <v>213779</v>
      </c>
      <c r="KB150" s="5">
        <v>188875</v>
      </c>
      <c r="KC150" s="5">
        <v>215553</v>
      </c>
      <c r="KD150" s="5">
        <v>246924</v>
      </c>
      <c r="KE150" s="5">
        <v>58768</v>
      </c>
      <c r="KF150" s="5">
        <v>57739</v>
      </c>
      <c r="KG150" s="5">
        <v>46892</v>
      </c>
      <c r="KH150" s="5">
        <v>39041</v>
      </c>
      <c r="KI150" s="5">
        <v>42548</v>
      </c>
      <c r="KJ150" s="5">
        <v>37572</v>
      </c>
      <c r="KK150" s="5">
        <v>35374</v>
      </c>
      <c r="KL150" s="5">
        <v>27135</v>
      </c>
      <c r="KM150" s="5">
        <v>26661</v>
      </c>
      <c r="KN150" s="5">
        <v>21135</v>
      </c>
      <c r="KO150" s="5">
        <v>17361</v>
      </c>
      <c r="KP150" s="5">
        <v>14761</v>
      </c>
      <c r="KQ150" s="5">
        <v>16971</v>
      </c>
      <c r="KR150" s="5">
        <v>15710</v>
      </c>
      <c r="KS150" s="5">
        <v>18212</v>
      </c>
      <c r="KT150" s="5">
        <v>12692</v>
      </c>
      <c r="KU150" s="5">
        <v>20065</v>
      </c>
      <c r="KV150" s="5">
        <v>15542</v>
      </c>
      <c r="KW150" s="5">
        <v>24932</v>
      </c>
      <c r="KX150" s="5">
        <v>19149</v>
      </c>
      <c r="KY150" s="5">
        <v>22618</v>
      </c>
      <c r="KZ150" s="5">
        <v>24503</v>
      </c>
      <c r="LA150" s="5">
        <v>23019</v>
      </c>
      <c r="LB150" s="5">
        <v>22381</v>
      </c>
      <c r="LC150" s="5">
        <v>24904</v>
      </c>
      <c r="LD150" s="5">
        <v>17836</v>
      </c>
      <c r="LE150" s="5">
        <v>14528</v>
      </c>
      <c r="LF150" s="5">
        <v>11589</v>
      </c>
      <c r="LG150" s="5">
        <v>8856</v>
      </c>
      <c r="LH150" s="5">
        <v>10022</v>
      </c>
      <c r="LI150" s="5">
        <v>10918</v>
      </c>
      <c r="LJ150" s="5">
        <v>8062</v>
      </c>
      <c r="LK150" s="5">
        <v>59484</v>
      </c>
      <c r="LL150" s="5">
        <v>73902</v>
      </c>
      <c r="LM150" s="5">
        <v>61957</v>
      </c>
      <c r="LN150" s="5">
        <v>70841</v>
      </c>
      <c r="LO150" s="5">
        <v>49540</v>
      </c>
      <c r="LP150" s="5">
        <v>51213</v>
      </c>
      <c r="LQ150" s="5">
        <v>49931</v>
      </c>
      <c r="LR150" s="5">
        <v>42660</v>
      </c>
      <c r="LS150" s="5">
        <v>29297</v>
      </c>
      <c r="LT150" s="5">
        <v>31629</v>
      </c>
      <c r="LU150" s="5">
        <v>36073</v>
      </c>
      <c r="LV150" s="5">
        <v>31573</v>
      </c>
      <c r="LW150" s="5">
        <v>30175</v>
      </c>
      <c r="LX150" s="5">
        <v>24055</v>
      </c>
      <c r="LY150" s="5">
        <v>25621</v>
      </c>
      <c r="LZ150" s="5">
        <v>23475</v>
      </c>
      <c r="MA150" s="5">
        <v>19139</v>
      </c>
      <c r="MB150" s="5">
        <v>18023</v>
      </c>
      <c r="MC150" s="5">
        <v>19495</v>
      </c>
      <c r="MD150" s="5">
        <v>18960</v>
      </c>
      <c r="ME150" s="5">
        <v>14472</v>
      </c>
      <c r="MF150" s="5">
        <v>9424</v>
      </c>
      <c r="MG150" s="5">
        <v>10548</v>
      </c>
      <c r="MH150" s="5">
        <v>11652</v>
      </c>
      <c r="MI150" s="5">
        <v>11105</v>
      </c>
      <c r="MJ150" s="5">
        <v>11075</v>
      </c>
      <c r="MK150" s="5">
        <v>9878</v>
      </c>
      <c r="ML150" s="5">
        <v>9173</v>
      </c>
      <c r="MM150" s="5">
        <v>10101</v>
      </c>
      <c r="MN150" s="5">
        <v>10894</v>
      </c>
      <c r="MO150" s="5">
        <v>9378</v>
      </c>
      <c r="MP150" s="5">
        <v>9322</v>
      </c>
      <c r="MQ150" s="5">
        <v>0</v>
      </c>
      <c r="MR150" s="5">
        <v>0</v>
      </c>
      <c r="MS150" s="5">
        <v>0</v>
      </c>
      <c r="MT150" s="5">
        <v>0</v>
      </c>
      <c r="MU150" s="5">
        <v>0</v>
      </c>
      <c r="MV150" s="5">
        <v>0</v>
      </c>
      <c r="MW150" s="5">
        <v>0</v>
      </c>
      <c r="MX150" s="5">
        <v>0</v>
      </c>
      <c r="MY150" s="5">
        <v>0</v>
      </c>
      <c r="MZ150" s="5">
        <v>0</v>
      </c>
      <c r="NA150" s="5">
        <v>0</v>
      </c>
      <c r="NB150" s="5">
        <v>0</v>
      </c>
      <c r="NC150" s="5">
        <v>0</v>
      </c>
      <c r="ND150" s="5">
        <v>0</v>
      </c>
      <c r="NE150" s="5" t="s">
        <v>220</v>
      </c>
      <c r="NF150" s="5" t="s">
        <v>220</v>
      </c>
      <c r="NG150" s="5" t="s">
        <v>220</v>
      </c>
      <c r="NH150" s="5" t="s">
        <v>220</v>
      </c>
      <c r="NI150" s="5" t="s">
        <v>220</v>
      </c>
      <c r="NJ150" s="5" t="s">
        <v>220</v>
      </c>
      <c r="NK150" s="5" t="s">
        <v>220</v>
      </c>
      <c r="NL150" s="5" t="s">
        <v>220</v>
      </c>
      <c r="NM150" s="5" t="s">
        <v>220</v>
      </c>
      <c r="NN150" s="5" t="s">
        <v>220</v>
      </c>
      <c r="NO150" s="5" t="s">
        <v>220</v>
      </c>
      <c r="NP150" s="5" t="s">
        <v>220</v>
      </c>
      <c r="NQ150" s="5" t="s">
        <v>220</v>
      </c>
      <c r="NR150" s="5" t="s">
        <v>220</v>
      </c>
      <c r="NS150" s="5" t="s">
        <v>220</v>
      </c>
      <c r="NT150" s="5" t="s">
        <v>220</v>
      </c>
      <c r="NU150" s="5" t="s">
        <v>220</v>
      </c>
      <c r="NV150" s="5" t="s">
        <v>220</v>
      </c>
      <c r="NW150" s="5">
        <v>0</v>
      </c>
      <c r="NX150" s="5">
        <v>0</v>
      </c>
      <c r="NY150" s="5">
        <v>0</v>
      </c>
      <c r="NZ150" s="5">
        <v>0</v>
      </c>
      <c r="OA150" s="5">
        <v>0</v>
      </c>
      <c r="OB150" s="5">
        <v>0</v>
      </c>
      <c r="OC150" s="5">
        <v>0</v>
      </c>
      <c r="OD150" s="5">
        <v>0</v>
      </c>
      <c r="OE150" s="5">
        <v>0</v>
      </c>
      <c r="OF150" s="5">
        <v>0</v>
      </c>
      <c r="OG150" s="5">
        <v>0</v>
      </c>
      <c r="OH150" s="5">
        <v>0</v>
      </c>
      <c r="OI150" s="5">
        <v>0</v>
      </c>
      <c r="OJ150" s="5">
        <v>0</v>
      </c>
      <c r="OK150" s="5" t="s">
        <v>220</v>
      </c>
      <c r="OL150" s="5" t="s">
        <v>220</v>
      </c>
      <c r="OM150" s="5" t="s">
        <v>220</v>
      </c>
      <c r="ON150" s="5" t="s">
        <v>220</v>
      </c>
      <c r="OO150" s="5" t="s">
        <v>220</v>
      </c>
      <c r="OP150" s="5" t="s">
        <v>220</v>
      </c>
      <c r="OQ150" s="5" t="s">
        <v>220</v>
      </c>
      <c r="OR150" s="5" t="s">
        <v>220</v>
      </c>
      <c r="OS150" s="5" t="s">
        <v>220</v>
      </c>
      <c r="OT150" s="5" t="s">
        <v>220</v>
      </c>
      <c r="OU150" s="5" t="s">
        <v>220</v>
      </c>
      <c r="OV150" s="5" t="s">
        <v>220</v>
      </c>
      <c r="OW150" s="5" t="s">
        <v>220</v>
      </c>
      <c r="OX150" s="5" t="s">
        <v>220</v>
      </c>
      <c r="OY150" s="5" t="s">
        <v>220</v>
      </c>
      <c r="OZ150" s="5" t="s">
        <v>220</v>
      </c>
      <c r="PA150" s="5" t="s">
        <v>220</v>
      </c>
      <c r="PB150" s="5" t="s">
        <v>220</v>
      </c>
      <c r="PC150" s="5">
        <v>56492</v>
      </c>
      <c r="PD150" s="5">
        <v>71860</v>
      </c>
      <c r="PE150" s="5">
        <v>50530</v>
      </c>
      <c r="PF150" s="5">
        <v>53487</v>
      </c>
      <c r="PG150" s="5">
        <v>54351</v>
      </c>
      <c r="PH150" s="5">
        <v>41503</v>
      </c>
      <c r="PI150" s="5">
        <v>44279</v>
      </c>
      <c r="PJ150" s="5">
        <v>99250</v>
      </c>
      <c r="PK150" s="5">
        <v>52551</v>
      </c>
      <c r="PL150" s="5">
        <v>54892</v>
      </c>
      <c r="PM150" s="5">
        <v>56097</v>
      </c>
      <c r="PN150" s="5">
        <v>64180</v>
      </c>
      <c r="PO150" s="5">
        <v>53334</v>
      </c>
      <c r="PP150" s="5">
        <v>46320</v>
      </c>
      <c r="PQ150" s="5">
        <v>42784</v>
      </c>
      <c r="PR150" s="5">
        <v>53089</v>
      </c>
      <c r="PS150" s="5">
        <v>55731</v>
      </c>
      <c r="PT150" s="5">
        <v>47355</v>
      </c>
      <c r="PU150" s="5">
        <v>131014</v>
      </c>
      <c r="PV150" s="5">
        <v>47765</v>
      </c>
      <c r="PW150" s="5">
        <v>61631</v>
      </c>
      <c r="PX150" s="5">
        <v>52092</v>
      </c>
      <c r="PY150" s="5">
        <v>39144</v>
      </c>
      <c r="PZ150" s="5">
        <v>45545</v>
      </c>
      <c r="QA150" s="5">
        <v>47368</v>
      </c>
      <c r="QB150" s="5">
        <v>49912</v>
      </c>
      <c r="QC150" s="5">
        <v>45347</v>
      </c>
      <c r="QD150" s="5">
        <v>42196</v>
      </c>
      <c r="QE150" s="5">
        <v>41328</v>
      </c>
      <c r="QF150" s="5">
        <v>39360</v>
      </c>
      <c r="QG150" s="5">
        <v>38800</v>
      </c>
      <c r="QH150" s="5">
        <v>38404</v>
      </c>
      <c r="QI150" s="5">
        <v>116291</v>
      </c>
      <c r="QJ150" s="5">
        <v>125949</v>
      </c>
      <c r="QK150" s="5">
        <v>118804</v>
      </c>
      <c r="QL150" s="5">
        <v>123045</v>
      </c>
      <c r="QM150" s="5">
        <v>114650</v>
      </c>
      <c r="QN150" s="5">
        <v>127740</v>
      </c>
      <c r="QO150" s="5">
        <v>117428</v>
      </c>
      <c r="QP150" s="5">
        <v>72909</v>
      </c>
      <c r="QQ150" s="5">
        <v>95564</v>
      </c>
      <c r="QR150" s="5">
        <v>92132</v>
      </c>
      <c r="QS150" s="5">
        <v>104968</v>
      </c>
      <c r="QT150" s="5">
        <v>99517</v>
      </c>
      <c r="QU150" s="5">
        <v>105296</v>
      </c>
      <c r="QV150" s="5">
        <v>115209</v>
      </c>
      <c r="QW150" s="5">
        <v>101629</v>
      </c>
      <c r="QX150" s="5">
        <v>87948</v>
      </c>
      <c r="QY150" s="5">
        <v>94127</v>
      </c>
      <c r="QZ150" s="5">
        <v>85282</v>
      </c>
      <c r="RA150" s="5">
        <v>82430</v>
      </c>
      <c r="RB150" s="5">
        <v>75869</v>
      </c>
      <c r="RC150" s="5">
        <v>66523</v>
      </c>
      <c r="RD150" s="5">
        <v>50725</v>
      </c>
      <c r="RE150" s="5">
        <v>48496</v>
      </c>
      <c r="RF150" s="5">
        <v>51083</v>
      </c>
      <c r="RG150" s="5">
        <v>51200</v>
      </c>
      <c r="RH150" s="5">
        <v>53803</v>
      </c>
      <c r="RI150" s="5">
        <v>53364</v>
      </c>
      <c r="RJ150" s="5">
        <v>50670</v>
      </c>
      <c r="RK150" s="5">
        <v>49398</v>
      </c>
      <c r="RL150" s="5">
        <v>46456</v>
      </c>
      <c r="RM150" s="5">
        <v>49820</v>
      </c>
      <c r="RN150" s="5">
        <v>49953</v>
      </c>
      <c r="RO150" s="5">
        <v>224287</v>
      </c>
      <c r="RP150" s="5">
        <v>231967</v>
      </c>
      <c r="RQ150" s="5">
        <v>239979</v>
      </c>
      <c r="RR150" s="5">
        <v>228368</v>
      </c>
      <c r="RS150" s="5">
        <v>290553</v>
      </c>
      <c r="RT150" s="5">
        <v>310842</v>
      </c>
      <c r="RU150" s="5">
        <v>285256</v>
      </c>
      <c r="RV150" s="5">
        <v>265371</v>
      </c>
      <c r="RW150" s="5">
        <v>241509</v>
      </c>
      <c r="RX150" s="5">
        <v>241062</v>
      </c>
      <c r="RY150" s="5">
        <v>243836</v>
      </c>
      <c r="RZ150" s="5">
        <v>201541</v>
      </c>
      <c r="SA150" s="5">
        <v>158721</v>
      </c>
      <c r="SB150" s="5">
        <v>48472</v>
      </c>
      <c r="SC150" s="5">
        <v>43452</v>
      </c>
      <c r="SD150" s="5">
        <v>40255</v>
      </c>
      <c r="SE150" s="5">
        <v>64228</v>
      </c>
      <c r="SF150" s="5">
        <v>92512</v>
      </c>
      <c r="SG150" s="5">
        <v>89724</v>
      </c>
      <c r="SH150" s="5">
        <v>63111</v>
      </c>
      <c r="SI150" s="5">
        <v>63370</v>
      </c>
      <c r="SJ150" s="5">
        <v>63080</v>
      </c>
      <c r="SK150" s="5">
        <v>66207</v>
      </c>
      <c r="SL150" s="5">
        <v>64285</v>
      </c>
      <c r="SM150" s="5">
        <v>62617</v>
      </c>
      <c r="SN150" s="5">
        <v>69273</v>
      </c>
      <c r="SO150" s="5">
        <v>63083</v>
      </c>
      <c r="SP150" s="5">
        <v>57894</v>
      </c>
      <c r="SQ150" s="5">
        <v>57911</v>
      </c>
      <c r="SR150" s="5">
        <v>55404</v>
      </c>
      <c r="SS150" s="5">
        <v>46524</v>
      </c>
      <c r="ST150" s="5">
        <v>46297</v>
      </c>
      <c r="SU150" s="5">
        <v>205380</v>
      </c>
      <c r="SV150" s="5">
        <v>155506</v>
      </c>
      <c r="SW150" s="5">
        <v>122699</v>
      </c>
      <c r="SX150" s="5">
        <v>165366</v>
      </c>
      <c r="SY150" s="5">
        <v>174407</v>
      </c>
      <c r="SZ150" s="5">
        <v>196580</v>
      </c>
      <c r="TA150" s="5">
        <v>225491</v>
      </c>
      <c r="TB150" s="5">
        <v>162478</v>
      </c>
      <c r="TC150" s="5">
        <v>145303</v>
      </c>
      <c r="TD150" s="5">
        <v>163957</v>
      </c>
      <c r="TE150" s="5">
        <v>147708</v>
      </c>
      <c r="TF150" s="5">
        <v>130602</v>
      </c>
      <c r="TG150" s="5">
        <v>134876</v>
      </c>
      <c r="TH150" s="5">
        <v>143894</v>
      </c>
      <c r="TI150" s="5">
        <v>147029</v>
      </c>
      <c r="TJ150" s="5">
        <v>143025</v>
      </c>
      <c r="TK150" s="5">
        <v>122474</v>
      </c>
      <c r="TL150" s="5">
        <v>109007</v>
      </c>
      <c r="TM150" s="5">
        <v>99970</v>
      </c>
      <c r="TN150" s="5">
        <v>100542</v>
      </c>
      <c r="TO150" s="5">
        <v>110844</v>
      </c>
      <c r="TP150" s="5">
        <v>92955</v>
      </c>
      <c r="TQ150" s="5">
        <v>44411</v>
      </c>
      <c r="TR150" s="5">
        <v>64666</v>
      </c>
      <c r="TS150" s="5">
        <v>69987</v>
      </c>
      <c r="TT150" s="5">
        <v>54597</v>
      </c>
      <c r="TU150" s="5">
        <v>47250</v>
      </c>
      <c r="TV150" s="5">
        <v>20811</v>
      </c>
      <c r="TW150" s="5">
        <v>19692</v>
      </c>
      <c r="TX150" s="5">
        <v>19936</v>
      </c>
      <c r="TY150" s="5">
        <v>20526</v>
      </c>
      <c r="TZ150" s="5">
        <v>15918</v>
      </c>
      <c r="UA150" s="5">
        <v>72</v>
      </c>
      <c r="UB150" s="5">
        <v>375</v>
      </c>
      <c r="UC150" s="5">
        <v>296</v>
      </c>
      <c r="UD150" s="5">
        <v>1073</v>
      </c>
      <c r="UE150" s="5">
        <v>3828</v>
      </c>
      <c r="UF150" s="5">
        <v>655</v>
      </c>
      <c r="UG150" s="5">
        <v>743</v>
      </c>
      <c r="UH150" s="5">
        <v>1665</v>
      </c>
      <c r="UI150" s="5">
        <v>1075</v>
      </c>
      <c r="UJ150" s="5">
        <v>1977</v>
      </c>
      <c r="UK150" s="5">
        <v>2410</v>
      </c>
      <c r="UL150" s="5">
        <v>3225</v>
      </c>
      <c r="UM150" s="5">
        <v>3036</v>
      </c>
      <c r="UN150" s="5">
        <v>3206</v>
      </c>
      <c r="UO150" s="5">
        <v>4557</v>
      </c>
      <c r="UP150" s="5">
        <v>5890</v>
      </c>
      <c r="UQ150" s="5">
        <v>5601</v>
      </c>
      <c r="UR150" s="5">
        <v>7490</v>
      </c>
      <c r="US150" s="5">
        <v>5042</v>
      </c>
      <c r="UT150" s="5">
        <v>5060</v>
      </c>
      <c r="UU150" s="5">
        <v>4405</v>
      </c>
      <c r="UV150" s="5">
        <v>1179</v>
      </c>
      <c r="UW150" s="5">
        <v>1021</v>
      </c>
      <c r="UX150" s="5">
        <v>581</v>
      </c>
      <c r="UY150" s="5">
        <v>519</v>
      </c>
      <c r="UZ150" s="5">
        <v>616</v>
      </c>
      <c r="VA150" s="5">
        <v>379</v>
      </c>
      <c r="VB150" s="5">
        <v>236</v>
      </c>
      <c r="VC150" s="5">
        <v>403</v>
      </c>
      <c r="VD150" s="5">
        <v>433</v>
      </c>
      <c r="VE150" s="5">
        <v>247</v>
      </c>
      <c r="VF150" s="5">
        <v>400</v>
      </c>
      <c r="VG150" s="5">
        <v>102686</v>
      </c>
      <c r="VH150" s="5">
        <v>158680</v>
      </c>
      <c r="VI150" s="5">
        <v>201932</v>
      </c>
      <c r="VJ150" s="5">
        <v>192577</v>
      </c>
      <c r="VK150" s="5">
        <v>200581</v>
      </c>
      <c r="VL150" s="5">
        <v>156848</v>
      </c>
      <c r="VM150" s="5">
        <v>198397</v>
      </c>
      <c r="VN150" s="5">
        <v>215154</v>
      </c>
      <c r="VO150" s="5">
        <v>173319</v>
      </c>
      <c r="VP150" s="5">
        <v>201697</v>
      </c>
      <c r="VQ150" s="5">
        <v>226158</v>
      </c>
      <c r="VR150" s="5">
        <v>215264</v>
      </c>
      <c r="VS150" s="5">
        <v>213527</v>
      </c>
      <c r="VT150" s="5">
        <v>223215</v>
      </c>
      <c r="VU150" s="5">
        <v>223007</v>
      </c>
      <c r="VV150" s="5">
        <v>201258</v>
      </c>
      <c r="VW150" s="5">
        <v>203956</v>
      </c>
      <c r="VX150" s="5">
        <v>191211</v>
      </c>
      <c r="VY150" s="5">
        <v>208868</v>
      </c>
      <c r="VZ150" s="5">
        <v>311688</v>
      </c>
      <c r="WA150" s="5">
        <v>364655</v>
      </c>
      <c r="WB150" s="5">
        <v>361482</v>
      </c>
      <c r="WC150" s="5">
        <v>294081</v>
      </c>
      <c r="WD150" s="5">
        <v>237088</v>
      </c>
      <c r="WE150" s="5">
        <v>242042</v>
      </c>
      <c r="WF150" s="5">
        <v>252089</v>
      </c>
      <c r="WG150" s="5">
        <v>218263</v>
      </c>
      <c r="WH150" s="5">
        <v>205920</v>
      </c>
      <c r="WI150" s="5">
        <v>191442</v>
      </c>
      <c r="WJ150" s="5">
        <v>193695</v>
      </c>
      <c r="WK150" s="5">
        <v>186421</v>
      </c>
      <c r="WL150" s="5">
        <v>188737</v>
      </c>
      <c r="WM150" s="5">
        <v>0</v>
      </c>
      <c r="WN150" s="5">
        <v>0</v>
      </c>
      <c r="WO150" s="5">
        <v>0</v>
      </c>
      <c r="WP150" s="5">
        <v>0</v>
      </c>
      <c r="WQ150" s="5">
        <v>0</v>
      </c>
      <c r="WR150" s="5">
        <v>0</v>
      </c>
      <c r="WS150" s="5">
        <v>0</v>
      </c>
      <c r="WT150" s="5">
        <v>0</v>
      </c>
      <c r="WU150" s="5">
        <v>0</v>
      </c>
      <c r="WV150" s="5">
        <v>0</v>
      </c>
      <c r="WW150" s="5">
        <v>0</v>
      </c>
      <c r="WX150" s="5">
        <v>0</v>
      </c>
      <c r="WY150" s="5">
        <v>1</v>
      </c>
      <c r="WZ150" s="5">
        <v>0</v>
      </c>
      <c r="XA150" s="5">
        <v>0</v>
      </c>
      <c r="XB150" s="5">
        <v>409</v>
      </c>
      <c r="XC150" s="5">
        <v>3039</v>
      </c>
      <c r="XD150" s="5">
        <v>2974</v>
      </c>
      <c r="XE150" s="5">
        <v>3529</v>
      </c>
      <c r="XF150" s="5">
        <v>5145</v>
      </c>
      <c r="XG150" s="5">
        <v>3551</v>
      </c>
      <c r="XH150" s="5">
        <v>8451</v>
      </c>
      <c r="XI150" s="5">
        <v>8477</v>
      </c>
      <c r="XJ150" s="5">
        <v>7494</v>
      </c>
      <c r="XK150" s="5">
        <v>7194</v>
      </c>
      <c r="XL150" s="5">
        <v>7404</v>
      </c>
      <c r="XM150" s="5">
        <v>6447</v>
      </c>
      <c r="XN150" s="5">
        <v>7126</v>
      </c>
      <c r="XO150" s="5">
        <v>6461</v>
      </c>
      <c r="XP150" s="5">
        <v>6227</v>
      </c>
      <c r="XQ150" s="5">
        <v>6684</v>
      </c>
      <c r="XR150" s="5">
        <v>6169</v>
      </c>
      <c r="XS150" s="2">
        <v>15477</v>
      </c>
      <c r="XT150" s="3" t="s">
        <v>222</v>
      </c>
      <c r="XU150" s="3" t="s">
        <v>222</v>
      </c>
      <c r="XV150" s="3" t="s">
        <v>222</v>
      </c>
      <c r="XW150" s="3" t="s">
        <v>222</v>
      </c>
      <c r="XX150" s="3" t="s">
        <v>222</v>
      </c>
      <c r="XY150" s="3" t="s">
        <v>222</v>
      </c>
      <c r="XZ150" s="3" t="s">
        <v>229</v>
      </c>
    </row>
    <row r="151" spans="1:650" x14ac:dyDescent="0.3">
      <c r="A151" s="1" t="s">
        <v>149</v>
      </c>
      <c r="B151" s="2">
        <v>4062485</v>
      </c>
      <c r="C151" s="5">
        <v>12660</v>
      </c>
      <c r="D151" s="5">
        <v>1349</v>
      </c>
      <c r="E151" s="5">
        <v>5152</v>
      </c>
      <c r="F151" s="5">
        <v>2645</v>
      </c>
      <c r="G151" s="5">
        <v>1925</v>
      </c>
      <c r="H151" s="5">
        <v>6381</v>
      </c>
      <c r="I151" s="5">
        <v>55890</v>
      </c>
      <c r="J151" s="5">
        <v>1723</v>
      </c>
      <c r="K151" s="5">
        <v>2914</v>
      </c>
      <c r="L151" s="5">
        <v>5456</v>
      </c>
      <c r="M151" s="5">
        <v>1518</v>
      </c>
      <c r="N151" s="5">
        <v>41752</v>
      </c>
      <c r="O151" s="5">
        <v>536</v>
      </c>
      <c r="P151" s="5">
        <v>1144</v>
      </c>
      <c r="Q151" s="5">
        <v>11344</v>
      </c>
      <c r="R151" s="5">
        <v>13049</v>
      </c>
      <c r="S151" s="5">
        <v>1147</v>
      </c>
      <c r="T151" s="5">
        <v>594</v>
      </c>
      <c r="U151" s="5">
        <v>70</v>
      </c>
      <c r="V151" s="5">
        <v>623</v>
      </c>
      <c r="W151" s="5">
        <v>60</v>
      </c>
      <c r="X151" s="5">
        <v>558</v>
      </c>
      <c r="Y151" s="5">
        <v>545</v>
      </c>
      <c r="Z151" s="5">
        <v>12879</v>
      </c>
      <c r="AA151" s="5">
        <v>2328</v>
      </c>
      <c r="AB151" s="5">
        <v>2824</v>
      </c>
      <c r="AC151" s="5">
        <v>3168</v>
      </c>
      <c r="AD151" s="5">
        <v>6292</v>
      </c>
      <c r="AE151" s="5">
        <v>6250</v>
      </c>
      <c r="AF151" s="5">
        <v>1846</v>
      </c>
      <c r="AG151" s="5">
        <v>1517</v>
      </c>
      <c r="AH151" s="5">
        <v>1353</v>
      </c>
      <c r="AI151" s="5">
        <v>25312</v>
      </c>
      <c r="AJ151" s="5">
        <v>38163</v>
      </c>
      <c r="AK151" s="5">
        <v>73517</v>
      </c>
      <c r="AL151" s="5">
        <v>195755</v>
      </c>
      <c r="AM151" s="5">
        <v>68484</v>
      </c>
      <c r="AN151" s="5">
        <v>39103</v>
      </c>
      <c r="AO151" s="5">
        <v>492790</v>
      </c>
      <c r="AP151" s="5">
        <v>739117</v>
      </c>
      <c r="AQ151" s="5">
        <v>61960</v>
      </c>
      <c r="AR151" s="5">
        <v>85265</v>
      </c>
      <c r="AS151" s="5">
        <v>157445</v>
      </c>
      <c r="AT151" s="5">
        <v>349766</v>
      </c>
      <c r="AU151" s="5">
        <v>524350</v>
      </c>
      <c r="AV151" s="5">
        <v>369329</v>
      </c>
      <c r="AW151" s="5">
        <v>179989</v>
      </c>
      <c r="AX151" s="5">
        <v>17157</v>
      </c>
      <c r="AY151" s="5">
        <v>22198</v>
      </c>
      <c r="AZ151" s="5">
        <v>11809</v>
      </c>
      <c r="BA151" s="5">
        <v>20128</v>
      </c>
      <c r="BB151" s="5">
        <v>6474</v>
      </c>
      <c r="BC151" s="5">
        <v>175116</v>
      </c>
      <c r="BD151" s="5">
        <v>7488</v>
      </c>
      <c r="BE151" s="5">
        <v>6501</v>
      </c>
      <c r="BF151" s="5">
        <v>22004</v>
      </c>
      <c r="BG151" s="5">
        <v>9678</v>
      </c>
      <c r="BH151" s="5">
        <v>8598</v>
      </c>
      <c r="BI151" s="5">
        <v>10913</v>
      </c>
      <c r="BJ151" s="5">
        <v>7434</v>
      </c>
      <c r="BK151" s="5">
        <v>14092</v>
      </c>
      <c r="BL151" s="5">
        <v>23534</v>
      </c>
      <c r="BM151" s="5">
        <v>11856</v>
      </c>
      <c r="BN151" s="5">
        <v>13155</v>
      </c>
      <c r="BO151" s="5">
        <v>58715</v>
      </c>
      <c r="BP151" s="5">
        <v>43081</v>
      </c>
      <c r="BQ151" s="5">
        <v>93885</v>
      </c>
      <c r="BR151" s="5">
        <v>64193</v>
      </c>
      <c r="BS151" s="5">
        <v>33206</v>
      </c>
      <c r="BT151" s="5">
        <v>98082</v>
      </c>
      <c r="BU151" s="5">
        <v>49245</v>
      </c>
      <c r="BV151" s="5">
        <v>76275</v>
      </c>
      <c r="BW151" s="5">
        <v>57430</v>
      </c>
      <c r="BX151" s="5">
        <v>56118</v>
      </c>
      <c r="BY151" s="5">
        <v>21714</v>
      </c>
      <c r="BZ151" s="5">
        <v>18736</v>
      </c>
      <c r="CA151" s="5">
        <v>6548</v>
      </c>
      <c r="CB151" s="5">
        <v>37178</v>
      </c>
      <c r="CC151" s="5">
        <v>6082</v>
      </c>
      <c r="CD151" s="5">
        <v>2220</v>
      </c>
      <c r="CE151" s="5">
        <v>207</v>
      </c>
      <c r="CF151" s="5">
        <v>515</v>
      </c>
      <c r="CG151" s="5">
        <v>13587</v>
      </c>
      <c r="CH151" s="5">
        <v>18792</v>
      </c>
      <c r="CI151" s="5">
        <v>24631</v>
      </c>
      <c r="CJ151" s="5">
        <v>7809</v>
      </c>
      <c r="CK151" s="5">
        <v>34305</v>
      </c>
      <c r="CL151" s="5">
        <v>14578</v>
      </c>
      <c r="CM151" s="5">
        <v>20278</v>
      </c>
      <c r="CN151" s="5">
        <v>95598</v>
      </c>
      <c r="CO151" s="5">
        <v>12769</v>
      </c>
      <c r="CP151" s="5">
        <v>35762</v>
      </c>
      <c r="CQ151" s="5">
        <v>14035</v>
      </c>
      <c r="CR151" s="5">
        <v>8210</v>
      </c>
      <c r="CS151" s="5">
        <v>10008</v>
      </c>
      <c r="CT151" s="5">
        <v>11434</v>
      </c>
      <c r="CU151" s="5">
        <v>290296</v>
      </c>
      <c r="CV151" s="5">
        <v>245808</v>
      </c>
      <c r="CW151" s="5">
        <v>213490</v>
      </c>
      <c r="CX151" s="5">
        <v>208702</v>
      </c>
      <c r="CY151" s="5">
        <v>150204</v>
      </c>
      <c r="CZ151" s="5">
        <v>163238</v>
      </c>
      <c r="DA151" s="5">
        <v>86240</v>
      </c>
      <c r="DB151" s="5">
        <v>242446</v>
      </c>
      <c r="DC151" s="5">
        <v>127935</v>
      </c>
      <c r="DD151" s="5">
        <v>184002</v>
      </c>
      <c r="DE151" s="5">
        <v>215493</v>
      </c>
      <c r="DF151" s="5">
        <v>189468</v>
      </c>
      <c r="DG151" s="5">
        <v>193076</v>
      </c>
      <c r="DH151" s="5">
        <v>169229</v>
      </c>
      <c r="DI151" s="5">
        <v>155735</v>
      </c>
      <c r="DJ151" s="5">
        <v>109298</v>
      </c>
      <c r="DK151" s="5">
        <v>73779</v>
      </c>
      <c r="DL151" s="5">
        <v>100266</v>
      </c>
      <c r="DM151" s="5">
        <v>111336</v>
      </c>
      <c r="DN151" s="5">
        <v>136466</v>
      </c>
      <c r="DO151" s="5">
        <v>103828</v>
      </c>
      <c r="DP151" s="5">
        <v>62374</v>
      </c>
      <c r="DQ151" s="5">
        <v>73860</v>
      </c>
      <c r="DR151" s="5">
        <v>73389</v>
      </c>
      <c r="DS151" s="5">
        <v>67135</v>
      </c>
      <c r="DT151" s="5">
        <v>87247</v>
      </c>
      <c r="DU151" s="5">
        <v>94622</v>
      </c>
      <c r="DV151" s="5">
        <v>97464</v>
      </c>
      <c r="DW151" s="5">
        <v>84075</v>
      </c>
      <c r="DX151" s="5">
        <v>77718</v>
      </c>
      <c r="DY151" s="5">
        <v>71431</v>
      </c>
      <c r="DZ151" s="5">
        <v>74305</v>
      </c>
      <c r="EA151" s="5">
        <v>10544</v>
      </c>
      <c r="EB151" s="5">
        <v>14139</v>
      </c>
      <c r="EC151" s="5">
        <v>35518</v>
      </c>
      <c r="ED151" s="5">
        <v>10088</v>
      </c>
      <c r="EE151" s="5">
        <v>9440</v>
      </c>
      <c r="EF151" s="5">
        <v>11013</v>
      </c>
      <c r="EG151" s="5">
        <v>22226</v>
      </c>
      <c r="EH151" s="5">
        <v>33506</v>
      </c>
      <c r="EI151" s="5">
        <v>10569</v>
      </c>
      <c r="EJ151" s="5">
        <v>4019</v>
      </c>
      <c r="EK151" s="5">
        <v>22872</v>
      </c>
      <c r="EL151" s="5">
        <v>10391</v>
      </c>
      <c r="EM151" s="5">
        <v>26221</v>
      </c>
      <c r="EN151" s="5">
        <v>4275</v>
      </c>
      <c r="EO151" s="5">
        <v>5786</v>
      </c>
      <c r="EP151" s="5">
        <v>845</v>
      </c>
      <c r="EQ151" s="5">
        <v>2291</v>
      </c>
      <c r="ER151" s="5">
        <v>1426</v>
      </c>
      <c r="ES151" s="5">
        <v>2411</v>
      </c>
      <c r="ET151" s="5">
        <v>3408</v>
      </c>
      <c r="EU151" s="5">
        <v>5063</v>
      </c>
      <c r="EV151" s="5">
        <v>18302</v>
      </c>
      <c r="EW151" s="5">
        <v>18388</v>
      </c>
      <c r="EX151" s="5">
        <v>15082</v>
      </c>
      <c r="EY151" s="5">
        <v>8089</v>
      </c>
      <c r="EZ151" s="5">
        <v>20155</v>
      </c>
      <c r="FA151" s="5">
        <v>14695</v>
      </c>
      <c r="FB151" s="5">
        <v>16854</v>
      </c>
      <c r="FC151" s="5">
        <v>22631</v>
      </c>
      <c r="FD151" s="5">
        <v>16762</v>
      </c>
      <c r="FE151" s="5">
        <v>11386</v>
      </c>
      <c r="FF151" s="5">
        <v>22092</v>
      </c>
      <c r="FG151" s="5">
        <v>0</v>
      </c>
      <c r="FH151" s="5">
        <v>0</v>
      </c>
      <c r="FI151" s="5">
        <v>0</v>
      </c>
      <c r="FJ151" s="5">
        <v>0</v>
      </c>
      <c r="FK151" s="5">
        <v>0</v>
      </c>
      <c r="FL151" s="5">
        <v>0</v>
      </c>
      <c r="FM151" s="5">
        <v>0</v>
      </c>
      <c r="FN151" s="5">
        <v>0</v>
      </c>
      <c r="FO151" s="5">
        <v>0</v>
      </c>
      <c r="FP151" s="5">
        <v>0</v>
      </c>
      <c r="FQ151" s="5">
        <v>0</v>
      </c>
      <c r="FR151" s="5">
        <v>0</v>
      </c>
      <c r="FS151" s="5">
        <v>0</v>
      </c>
      <c r="FT151" s="5">
        <v>0</v>
      </c>
      <c r="FU151" s="5" t="s">
        <v>220</v>
      </c>
      <c r="FV151" s="5" t="s">
        <v>220</v>
      </c>
      <c r="FW151" s="5" t="s">
        <v>220</v>
      </c>
      <c r="FX151" s="5" t="s">
        <v>220</v>
      </c>
      <c r="FY151" s="5" t="s">
        <v>220</v>
      </c>
      <c r="FZ151" s="5" t="s">
        <v>220</v>
      </c>
      <c r="GA151" s="5" t="s">
        <v>220</v>
      </c>
      <c r="GB151" s="5" t="s">
        <v>220</v>
      </c>
      <c r="GC151" s="5" t="s">
        <v>220</v>
      </c>
      <c r="GD151" s="5" t="s">
        <v>220</v>
      </c>
      <c r="GE151" s="5" t="s">
        <v>220</v>
      </c>
      <c r="GF151" s="5" t="s">
        <v>220</v>
      </c>
      <c r="GG151" s="5" t="s">
        <v>220</v>
      </c>
      <c r="GH151" s="5" t="s">
        <v>220</v>
      </c>
      <c r="GI151" s="5" t="s">
        <v>220</v>
      </c>
      <c r="GJ151" s="5" t="s">
        <v>220</v>
      </c>
      <c r="GK151" s="5" t="s">
        <v>220</v>
      </c>
      <c r="GL151" s="5" t="s">
        <v>220</v>
      </c>
      <c r="GM151" s="5">
        <v>397528</v>
      </c>
      <c r="GN151" s="5">
        <v>342540</v>
      </c>
      <c r="GO151" s="5">
        <v>421562</v>
      </c>
      <c r="GP151" s="5">
        <v>481382</v>
      </c>
      <c r="GQ151" s="5">
        <v>263259</v>
      </c>
      <c r="GR151" s="5">
        <v>320176</v>
      </c>
      <c r="GS151" s="5">
        <v>706457</v>
      </c>
      <c r="GT151" s="5">
        <v>1173621</v>
      </c>
      <c r="GU151" s="5">
        <v>260808</v>
      </c>
      <c r="GV151" s="5">
        <v>334861</v>
      </c>
      <c r="GW151" s="5">
        <v>419042</v>
      </c>
      <c r="GX151" s="5">
        <v>610112</v>
      </c>
      <c r="GY151" s="5">
        <v>750731</v>
      </c>
      <c r="GZ151" s="5">
        <v>581156</v>
      </c>
      <c r="HA151" s="5">
        <v>359101</v>
      </c>
      <c r="HB151" s="5">
        <v>226835</v>
      </c>
      <c r="HC151" s="5">
        <v>99622</v>
      </c>
      <c r="HD151" s="5">
        <v>114609</v>
      </c>
      <c r="HE151" s="5">
        <v>147532</v>
      </c>
      <c r="HF151" s="5">
        <v>165763</v>
      </c>
      <c r="HG151" s="5">
        <v>308697</v>
      </c>
      <c r="HH151" s="5">
        <v>96530</v>
      </c>
      <c r="HI151" s="5">
        <v>133599</v>
      </c>
      <c r="HJ151" s="5">
        <v>137933</v>
      </c>
      <c r="HK151" s="5">
        <v>107507</v>
      </c>
      <c r="HL151" s="5">
        <v>214422</v>
      </c>
      <c r="HM151" s="5">
        <v>136167</v>
      </c>
      <c r="HN151" s="5">
        <v>163806</v>
      </c>
      <c r="HO151" s="5">
        <v>141082</v>
      </c>
      <c r="HP151" s="5">
        <v>128071</v>
      </c>
      <c r="HQ151" s="5">
        <v>106198</v>
      </c>
      <c r="HR151" s="5">
        <v>122339</v>
      </c>
      <c r="HS151" s="5">
        <v>879069</v>
      </c>
      <c r="HT151" s="5">
        <v>777467</v>
      </c>
      <c r="HU151" s="5">
        <v>726223</v>
      </c>
      <c r="HV151" s="5">
        <v>748705</v>
      </c>
      <c r="HW151" s="5">
        <v>727025</v>
      </c>
      <c r="HX151" s="5">
        <v>656143</v>
      </c>
      <c r="HY151" s="5">
        <v>790441</v>
      </c>
      <c r="HZ151" s="5">
        <v>778175</v>
      </c>
      <c r="IA151" s="5">
        <v>959171</v>
      </c>
      <c r="IB151" s="5">
        <v>1075193</v>
      </c>
      <c r="IC151" s="5">
        <v>1112188</v>
      </c>
      <c r="ID151" s="5">
        <v>1147783</v>
      </c>
      <c r="IE151" s="5">
        <v>1070861</v>
      </c>
      <c r="IF151" s="5">
        <v>948839</v>
      </c>
      <c r="IG151" s="5">
        <v>805932</v>
      </c>
      <c r="IH151" s="5">
        <v>672591</v>
      </c>
      <c r="II151" s="5">
        <v>700036</v>
      </c>
      <c r="IJ151" s="5">
        <v>600003</v>
      </c>
      <c r="IK151" s="5">
        <v>1596657</v>
      </c>
      <c r="IL151" s="5">
        <v>1897862</v>
      </c>
      <c r="IM151" s="5">
        <v>786261</v>
      </c>
      <c r="IN151" s="5">
        <v>739709</v>
      </c>
      <c r="IO151" s="5">
        <v>572177</v>
      </c>
      <c r="IP151" s="5">
        <v>490173</v>
      </c>
      <c r="IQ151" s="5">
        <v>468880</v>
      </c>
      <c r="IR151" s="5">
        <v>464677</v>
      </c>
      <c r="IS151" s="5">
        <v>394251</v>
      </c>
      <c r="IT151" s="5">
        <v>314535</v>
      </c>
      <c r="IU151" s="5">
        <v>284099</v>
      </c>
      <c r="IV151" s="5">
        <v>277027</v>
      </c>
      <c r="IW151" s="5">
        <v>287710</v>
      </c>
      <c r="IX151" s="5">
        <v>231432</v>
      </c>
      <c r="IY151" s="5">
        <v>66079</v>
      </c>
      <c r="IZ151" s="5">
        <v>68263</v>
      </c>
      <c r="JA151" s="5">
        <v>70046</v>
      </c>
      <c r="JB151" s="5">
        <v>69655</v>
      </c>
      <c r="JC151" s="5">
        <v>62039</v>
      </c>
      <c r="JD151" s="5">
        <v>61277</v>
      </c>
      <c r="JE151" s="5">
        <v>59109</v>
      </c>
      <c r="JF151" s="5">
        <v>61779</v>
      </c>
      <c r="JG151" s="5">
        <v>66374</v>
      </c>
      <c r="JH151" s="5">
        <v>52966</v>
      </c>
      <c r="JI151" s="5">
        <v>51235</v>
      </c>
      <c r="JJ151" s="5">
        <v>47052</v>
      </c>
      <c r="JK151" s="5">
        <v>41225</v>
      </c>
      <c r="JL151" s="5">
        <v>32188</v>
      </c>
      <c r="JM151" s="5">
        <v>25631</v>
      </c>
      <c r="JN151" s="5">
        <v>20715</v>
      </c>
      <c r="JO151" s="5">
        <v>22809</v>
      </c>
      <c r="JP151" s="5">
        <v>21757</v>
      </c>
      <c r="JQ151" s="5">
        <v>26726</v>
      </c>
      <c r="JR151" s="5">
        <v>24231</v>
      </c>
      <c r="JS151" s="5">
        <v>17996</v>
      </c>
      <c r="JT151" s="5">
        <v>13794</v>
      </c>
      <c r="JU151" s="5">
        <v>17476</v>
      </c>
      <c r="JV151" s="5">
        <v>16290</v>
      </c>
      <c r="JW151" s="5">
        <v>20113</v>
      </c>
      <c r="JX151" s="5">
        <v>23347</v>
      </c>
      <c r="JY151" s="5">
        <v>22977</v>
      </c>
      <c r="JZ151" s="5">
        <v>22692</v>
      </c>
      <c r="KA151" s="5">
        <v>20200</v>
      </c>
      <c r="KB151" s="5">
        <v>19801</v>
      </c>
      <c r="KC151" s="5">
        <v>18983</v>
      </c>
      <c r="KD151" s="5">
        <v>17494</v>
      </c>
      <c r="KE151" s="5">
        <v>136273</v>
      </c>
      <c r="KF151" s="5">
        <v>130269</v>
      </c>
      <c r="KG151" s="5">
        <v>129015</v>
      </c>
      <c r="KH151" s="5">
        <v>124576</v>
      </c>
      <c r="KI151" s="5">
        <v>119428</v>
      </c>
      <c r="KJ151" s="5">
        <v>117225</v>
      </c>
      <c r="KK151" s="5">
        <v>103865</v>
      </c>
      <c r="KL151" s="5">
        <v>95932</v>
      </c>
      <c r="KM151" s="5">
        <v>87822</v>
      </c>
      <c r="KN151" s="5">
        <v>86133</v>
      </c>
      <c r="KO151" s="5">
        <v>81183</v>
      </c>
      <c r="KP151" s="5">
        <v>74138</v>
      </c>
      <c r="KQ151" s="5">
        <v>72097</v>
      </c>
      <c r="KR151" s="5">
        <v>55202</v>
      </c>
      <c r="KS151" s="5">
        <v>49943</v>
      </c>
      <c r="KT151" s="5">
        <v>43825</v>
      </c>
      <c r="KU151" s="5">
        <v>42114</v>
      </c>
      <c r="KV151" s="5">
        <v>40143</v>
      </c>
      <c r="KW151" s="5">
        <v>38990</v>
      </c>
      <c r="KX151" s="5">
        <v>35916</v>
      </c>
      <c r="KY151" s="5">
        <v>37390</v>
      </c>
      <c r="KZ151" s="5">
        <v>36679</v>
      </c>
      <c r="LA151" s="5">
        <v>35453</v>
      </c>
      <c r="LB151" s="5">
        <v>36436</v>
      </c>
      <c r="LC151" s="5">
        <v>29477</v>
      </c>
      <c r="LD151" s="5">
        <v>34454</v>
      </c>
      <c r="LE151" s="5">
        <v>32115</v>
      </c>
      <c r="LF151" s="5">
        <v>30470</v>
      </c>
      <c r="LG151" s="5">
        <v>25129</v>
      </c>
      <c r="LH151" s="5">
        <v>24315</v>
      </c>
      <c r="LI151" s="5">
        <v>23985</v>
      </c>
      <c r="LJ151" s="5">
        <v>22375</v>
      </c>
      <c r="LK151" s="5">
        <v>9523</v>
      </c>
      <c r="LL151" s="5">
        <v>9978</v>
      </c>
      <c r="LM151" s="5">
        <v>9477</v>
      </c>
      <c r="LN151" s="5">
        <v>9882</v>
      </c>
      <c r="LO151" s="5">
        <v>11031</v>
      </c>
      <c r="LP151" s="5">
        <v>12777</v>
      </c>
      <c r="LQ151" s="5">
        <v>10233</v>
      </c>
      <c r="LR151" s="5">
        <v>10212</v>
      </c>
      <c r="LS151" s="5">
        <v>4291</v>
      </c>
      <c r="LT151" s="5">
        <v>4297</v>
      </c>
      <c r="LU151" s="5">
        <v>6393</v>
      </c>
      <c r="LV151" s="5">
        <v>5810</v>
      </c>
      <c r="LW151" s="5">
        <v>4012</v>
      </c>
      <c r="LX151" s="5">
        <v>2767</v>
      </c>
      <c r="LY151" s="5">
        <v>2168</v>
      </c>
      <c r="LZ151" s="5">
        <v>808</v>
      </c>
      <c r="MA151" s="5">
        <v>1382</v>
      </c>
      <c r="MB151" s="5">
        <v>1403</v>
      </c>
      <c r="MC151" s="5">
        <v>1993</v>
      </c>
      <c r="MD151" s="5">
        <v>4673</v>
      </c>
      <c r="ME151" s="5">
        <v>4341</v>
      </c>
      <c r="MF151" s="5">
        <v>3046</v>
      </c>
      <c r="MG151" s="5">
        <v>4473</v>
      </c>
      <c r="MH151" s="5">
        <v>4084</v>
      </c>
      <c r="MI151" s="5">
        <v>4753</v>
      </c>
      <c r="MJ151" s="5">
        <v>2874</v>
      </c>
      <c r="MK151" s="5">
        <v>2653</v>
      </c>
      <c r="ML151" s="5">
        <v>2697</v>
      </c>
      <c r="MM151" s="5">
        <v>3640</v>
      </c>
      <c r="MN151" s="5">
        <v>2973</v>
      </c>
      <c r="MO151" s="5">
        <v>3074</v>
      </c>
      <c r="MP151" s="5">
        <v>3649</v>
      </c>
      <c r="MQ151" s="5">
        <v>0</v>
      </c>
      <c r="MR151" s="5">
        <v>0</v>
      </c>
      <c r="MS151" s="5">
        <v>0</v>
      </c>
      <c r="MT151" s="5">
        <v>0</v>
      </c>
      <c r="MU151" s="5">
        <v>0</v>
      </c>
      <c r="MV151" s="5">
        <v>0</v>
      </c>
      <c r="MW151" s="5">
        <v>0</v>
      </c>
      <c r="MX151" s="5">
        <v>0</v>
      </c>
      <c r="MY151" s="5">
        <v>0</v>
      </c>
      <c r="MZ151" s="5">
        <v>0</v>
      </c>
      <c r="NA151" s="5">
        <v>0</v>
      </c>
      <c r="NB151" s="5">
        <v>0</v>
      </c>
      <c r="NC151" s="5">
        <v>0</v>
      </c>
      <c r="ND151" s="5">
        <v>0</v>
      </c>
      <c r="NE151" s="5" t="s">
        <v>220</v>
      </c>
      <c r="NF151" s="5" t="s">
        <v>220</v>
      </c>
      <c r="NG151" s="5" t="s">
        <v>220</v>
      </c>
      <c r="NH151" s="5" t="s">
        <v>220</v>
      </c>
      <c r="NI151" s="5" t="s">
        <v>220</v>
      </c>
      <c r="NJ151" s="5" t="s">
        <v>220</v>
      </c>
      <c r="NK151" s="5" t="s">
        <v>220</v>
      </c>
      <c r="NL151" s="5" t="s">
        <v>220</v>
      </c>
      <c r="NM151" s="5" t="s">
        <v>220</v>
      </c>
      <c r="NN151" s="5" t="s">
        <v>220</v>
      </c>
      <c r="NO151" s="5" t="s">
        <v>220</v>
      </c>
      <c r="NP151" s="5" t="s">
        <v>220</v>
      </c>
      <c r="NQ151" s="5" t="s">
        <v>220</v>
      </c>
      <c r="NR151" s="5" t="s">
        <v>220</v>
      </c>
      <c r="NS151" s="5" t="s">
        <v>220</v>
      </c>
      <c r="NT151" s="5" t="s">
        <v>220</v>
      </c>
      <c r="NU151" s="5" t="s">
        <v>220</v>
      </c>
      <c r="NV151" s="5" t="s">
        <v>220</v>
      </c>
      <c r="NW151" s="5">
        <v>0</v>
      </c>
      <c r="NX151" s="5">
        <v>0</v>
      </c>
      <c r="NY151" s="5">
        <v>0</v>
      </c>
      <c r="NZ151" s="5">
        <v>0</v>
      </c>
      <c r="OA151" s="5">
        <v>0</v>
      </c>
      <c r="OB151" s="5">
        <v>0</v>
      </c>
      <c r="OC151" s="5">
        <v>0</v>
      </c>
      <c r="OD151" s="5">
        <v>0</v>
      </c>
      <c r="OE151" s="5">
        <v>0</v>
      </c>
      <c r="OF151" s="5">
        <v>0</v>
      </c>
      <c r="OG151" s="5">
        <v>0</v>
      </c>
      <c r="OH151" s="5">
        <v>0</v>
      </c>
      <c r="OI151" s="5">
        <v>0</v>
      </c>
      <c r="OJ151" s="5">
        <v>0</v>
      </c>
      <c r="OK151" s="5" t="s">
        <v>220</v>
      </c>
      <c r="OL151" s="5" t="s">
        <v>220</v>
      </c>
      <c r="OM151" s="5" t="s">
        <v>220</v>
      </c>
      <c r="ON151" s="5" t="s">
        <v>220</v>
      </c>
      <c r="OO151" s="5" t="s">
        <v>220</v>
      </c>
      <c r="OP151" s="5" t="s">
        <v>220</v>
      </c>
      <c r="OQ151" s="5" t="s">
        <v>220</v>
      </c>
      <c r="OR151" s="5" t="s">
        <v>220</v>
      </c>
      <c r="OS151" s="5" t="s">
        <v>220</v>
      </c>
      <c r="OT151" s="5" t="s">
        <v>220</v>
      </c>
      <c r="OU151" s="5" t="s">
        <v>220</v>
      </c>
      <c r="OV151" s="5" t="s">
        <v>220</v>
      </c>
      <c r="OW151" s="5" t="s">
        <v>220</v>
      </c>
      <c r="OX151" s="5" t="s">
        <v>220</v>
      </c>
      <c r="OY151" s="5" t="s">
        <v>220</v>
      </c>
      <c r="OZ151" s="5" t="s">
        <v>220</v>
      </c>
      <c r="PA151" s="5" t="s">
        <v>220</v>
      </c>
      <c r="PB151" s="5" t="s">
        <v>220</v>
      </c>
      <c r="PC151" s="5">
        <v>31536</v>
      </c>
      <c r="PD151" s="5">
        <v>31838</v>
      </c>
      <c r="PE151" s="5">
        <v>20327</v>
      </c>
      <c r="PF151" s="5">
        <v>23197</v>
      </c>
      <c r="PG151" s="5">
        <v>22561</v>
      </c>
      <c r="PH151" s="5">
        <v>24590</v>
      </c>
      <c r="PI151" s="5">
        <v>23465</v>
      </c>
      <c r="PJ151" s="5">
        <v>21606</v>
      </c>
      <c r="PK151" s="5">
        <v>23836</v>
      </c>
      <c r="PL151" s="5">
        <v>22912</v>
      </c>
      <c r="PM151" s="5">
        <v>24419</v>
      </c>
      <c r="PN151" s="5">
        <v>24149</v>
      </c>
      <c r="PO151" s="5">
        <v>21406</v>
      </c>
      <c r="PP151" s="5">
        <v>19484</v>
      </c>
      <c r="PQ151" s="5">
        <v>22020</v>
      </c>
      <c r="PR151" s="5">
        <v>20302</v>
      </c>
      <c r="PS151" s="5">
        <v>20180</v>
      </c>
      <c r="PT151" s="5">
        <v>25587</v>
      </c>
      <c r="PU151" s="5">
        <v>18662</v>
      </c>
      <c r="PV151" s="5">
        <v>19336</v>
      </c>
      <c r="PW151" s="5">
        <v>15145</v>
      </c>
      <c r="PX151" s="5">
        <v>16772</v>
      </c>
      <c r="PY151" s="5">
        <v>15123</v>
      </c>
      <c r="PZ151" s="5">
        <v>16423</v>
      </c>
      <c r="QA151" s="5">
        <v>15584</v>
      </c>
      <c r="QB151" s="5">
        <v>16200</v>
      </c>
      <c r="QC151" s="5">
        <v>16768</v>
      </c>
      <c r="QD151" s="5">
        <v>16283</v>
      </c>
      <c r="QE151" s="5">
        <v>15486</v>
      </c>
      <c r="QF151" s="5">
        <v>14116</v>
      </c>
      <c r="QG151" s="5">
        <v>14487</v>
      </c>
      <c r="QH151" s="5">
        <v>12549</v>
      </c>
      <c r="QI151" s="5">
        <v>49343</v>
      </c>
      <c r="QJ151" s="5">
        <v>51413</v>
      </c>
      <c r="QK151" s="5">
        <v>55955</v>
      </c>
      <c r="QL151" s="5">
        <v>63101</v>
      </c>
      <c r="QM151" s="5">
        <v>59866</v>
      </c>
      <c r="QN151" s="5">
        <v>59995</v>
      </c>
      <c r="QO151" s="5">
        <v>53857</v>
      </c>
      <c r="QP151" s="5">
        <v>53257</v>
      </c>
      <c r="QQ151" s="5">
        <v>54409</v>
      </c>
      <c r="QR151" s="5">
        <v>60013</v>
      </c>
      <c r="QS151" s="5">
        <v>49517</v>
      </c>
      <c r="QT151" s="5">
        <v>52627</v>
      </c>
      <c r="QU151" s="5">
        <v>48821</v>
      </c>
      <c r="QV151" s="5">
        <v>45954</v>
      </c>
      <c r="QW151" s="5">
        <v>39067</v>
      </c>
      <c r="QX151" s="5">
        <v>40773</v>
      </c>
      <c r="QY151" s="5">
        <v>37560</v>
      </c>
      <c r="QZ151" s="5">
        <v>34381</v>
      </c>
      <c r="RA151" s="5">
        <v>35637</v>
      </c>
      <c r="RB151" s="5">
        <v>28327</v>
      </c>
      <c r="RC151" s="5">
        <v>36477</v>
      </c>
      <c r="RD151" s="5">
        <v>28306</v>
      </c>
      <c r="RE151" s="5">
        <v>31148</v>
      </c>
      <c r="RF151" s="5">
        <v>29191</v>
      </c>
      <c r="RG151" s="5">
        <v>24919</v>
      </c>
      <c r="RH151" s="5">
        <v>19931</v>
      </c>
      <c r="RI151" s="5">
        <v>24340</v>
      </c>
      <c r="RJ151" s="5">
        <v>26506</v>
      </c>
      <c r="RK151" s="5">
        <v>25743</v>
      </c>
      <c r="RL151" s="5">
        <v>24950</v>
      </c>
      <c r="RM151" s="5">
        <v>25397</v>
      </c>
      <c r="RN151" s="5">
        <v>22751</v>
      </c>
      <c r="RO151" s="5">
        <v>50604</v>
      </c>
      <c r="RP151" s="5">
        <v>53217</v>
      </c>
      <c r="RQ151" s="5">
        <v>49274</v>
      </c>
      <c r="RR151" s="5">
        <v>48803</v>
      </c>
      <c r="RS151" s="5">
        <v>49097</v>
      </c>
      <c r="RT151" s="5">
        <v>59106</v>
      </c>
      <c r="RU151" s="5">
        <v>51298</v>
      </c>
      <c r="RV151" s="5">
        <v>52457</v>
      </c>
      <c r="RW151" s="5">
        <v>49084</v>
      </c>
      <c r="RX151" s="5">
        <v>50176</v>
      </c>
      <c r="RY151" s="5">
        <v>49209</v>
      </c>
      <c r="RZ151" s="5">
        <v>43178</v>
      </c>
      <c r="SA151" s="5">
        <v>40137</v>
      </c>
      <c r="SB151" s="5">
        <v>35267</v>
      </c>
      <c r="SC151" s="5">
        <v>32665</v>
      </c>
      <c r="SD151" s="5">
        <v>31641</v>
      </c>
      <c r="SE151" s="5">
        <v>33532</v>
      </c>
      <c r="SF151" s="5">
        <v>33046</v>
      </c>
      <c r="SG151" s="5">
        <v>29941</v>
      </c>
      <c r="SH151" s="5">
        <v>25538</v>
      </c>
      <c r="SI151" s="5">
        <v>22964</v>
      </c>
      <c r="SJ151" s="5">
        <v>20871</v>
      </c>
      <c r="SK151" s="5">
        <v>23736</v>
      </c>
      <c r="SL151" s="5">
        <v>22398</v>
      </c>
      <c r="SM151" s="5">
        <v>20453</v>
      </c>
      <c r="SN151" s="5">
        <v>19223</v>
      </c>
      <c r="SO151" s="5">
        <v>18679</v>
      </c>
      <c r="SP151" s="5">
        <v>20626</v>
      </c>
      <c r="SQ151" s="5">
        <v>21826</v>
      </c>
      <c r="SR151" s="5">
        <v>20114</v>
      </c>
      <c r="SS151" s="5">
        <v>20615</v>
      </c>
      <c r="ST151" s="5">
        <v>18724</v>
      </c>
      <c r="SU151" s="5">
        <v>102210</v>
      </c>
      <c r="SV151" s="5">
        <v>118424</v>
      </c>
      <c r="SW151" s="5">
        <v>126051</v>
      </c>
      <c r="SX151" s="5">
        <v>114318</v>
      </c>
      <c r="SY151" s="5">
        <v>118438</v>
      </c>
      <c r="SZ151" s="5">
        <v>113232</v>
      </c>
      <c r="TA151" s="5">
        <v>105724</v>
      </c>
      <c r="TB151" s="5">
        <v>99933</v>
      </c>
      <c r="TC151" s="5">
        <v>101923</v>
      </c>
      <c r="TD151" s="5">
        <v>88625</v>
      </c>
      <c r="TE151" s="5">
        <v>69341</v>
      </c>
      <c r="TF151" s="5">
        <v>63623</v>
      </c>
      <c r="TG151" s="5">
        <v>43680</v>
      </c>
      <c r="TH151" s="5">
        <v>35909</v>
      </c>
      <c r="TI151" s="5">
        <v>29269</v>
      </c>
      <c r="TJ151" s="5">
        <v>24956</v>
      </c>
      <c r="TK151" s="5">
        <v>37428</v>
      </c>
      <c r="TL151" s="5">
        <v>25937</v>
      </c>
      <c r="TM151" s="5">
        <v>18678</v>
      </c>
      <c r="TN151" s="5">
        <v>8968</v>
      </c>
      <c r="TO151" s="5">
        <v>9010</v>
      </c>
      <c r="TP151" s="5">
        <v>7874</v>
      </c>
      <c r="TQ151" s="5">
        <v>8893</v>
      </c>
      <c r="TR151" s="5">
        <v>6673</v>
      </c>
      <c r="TS151" s="5">
        <v>17733</v>
      </c>
      <c r="TT151" s="5">
        <v>32467</v>
      </c>
      <c r="TU151" s="5">
        <v>27471</v>
      </c>
      <c r="TV151" s="5">
        <v>21895</v>
      </c>
      <c r="TW151" s="5">
        <v>18493</v>
      </c>
      <c r="TX151" s="5">
        <v>16283</v>
      </c>
      <c r="TY151" s="5">
        <v>15730</v>
      </c>
      <c r="TZ151" s="5">
        <v>10001</v>
      </c>
      <c r="UA151" s="5">
        <v>650</v>
      </c>
      <c r="UB151" s="5">
        <v>805</v>
      </c>
      <c r="UC151" s="5">
        <v>769</v>
      </c>
      <c r="UD151" s="5">
        <v>384</v>
      </c>
      <c r="UE151" s="5">
        <v>389</v>
      </c>
      <c r="UF151" s="5">
        <v>526</v>
      </c>
      <c r="UG151" s="5">
        <v>288</v>
      </c>
      <c r="UH151" s="5">
        <v>162</v>
      </c>
      <c r="UI151" s="5">
        <v>246</v>
      </c>
      <c r="UJ151" s="5">
        <v>144</v>
      </c>
      <c r="UK151" s="5">
        <v>392</v>
      </c>
      <c r="UL151" s="5">
        <v>379</v>
      </c>
      <c r="UM151" s="5">
        <v>315</v>
      </c>
      <c r="UN151" s="5">
        <v>556</v>
      </c>
      <c r="UO151" s="5">
        <v>610</v>
      </c>
      <c r="UP151" s="5">
        <v>433</v>
      </c>
      <c r="UQ151" s="5">
        <v>442</v>
      </c>
      <c r="UR151" s="5">
        <v>1026</v>
      </c>
      <c r="US151" s="5">
        <v>863</v>
      </c>
      <c r="UT151" s="5">
        <v>935</v>
      </c>
      <c r="UU151" s="5">
        <v>803</v>
      </c>
      <c r="UV151" s="5">
        <v>531</v>
      </c>
      <c r="UW151" s="5">
        <v>30</v>
      </c>
      <c r="UX151" s="5">
        <v>0</v>
      </c>
      <c r="UY151" s="5">
        <v>0</v>
      </c>
      <c r="UZ151" s="5">
        <v>0</v>
      </c>
      <c r="VA151" s="5">
        <v>0</v>
      </c>
      <c r="VB151" s="5">
        <v>0</v>
      </c>
      <c r="VC151" s="5">
        <v>0</v>
      </c>
      <c r="VD151" s="5">
        <v>0</v>
      </c>
      <c r="VE151" s="5">
        <v>0</v>
      </c>
      <c r="VF151" s="5">
        <v>0</v>
      </c>
      <c r="VG151" s="5">
        <v>113443</v>
      </c>
      <c r="VH151" s="5">
        <v>106754</v>
      </c>
      <c r="VI151" s="5">
        <v>112045</v>
      </c>
      <c r="VJ151" s="5">
        <v>107436</v>
      </c>
      <c r="VK151" s="5">
        <v>99743</v>
      </c>
      <c r="VL151" s="5">
        <v>96925</v>
      </c>
      <c r="VM151" s="5">
        <v>98729</v>
      </c>
      <c r="VN151" s="5">
        <v>93220</v>
      </c>
      <c r="VO151" s="5">
        <v>90844</v>
      </c>
      <c r="VP151" s="5">
        <v>88523</v>
      </c>
      <c r="VQ151" s="5">
        <v>88221</v>
      </c>
      <c r="VR151" s="5">
        <v>85189</v>
      </c>
      <c r="VS151" s="5">
        <v>76838</v>
      </c>
      <c r="VT151" s="5">
        <v>66697</v>
      </c>
      <c r="VU151" s="5">
        <v>64164</v>
      </c>
      <c r="VV151" s="5">
        <v>57658</v>
      </c>
      <c r="VW151" s="5">
        <v>57949</v>
      </c>
      <c r="VX151" s="5">
        <v>51658</v>
      </c>
      <c r="VY151" s="5">
        <v>45308</v>
      </c>
      <c r="VZ151" s="5">
        <v>44878</v>
      </c>
      <c r="WA151" s="5">
        <v>56551</v>
      </c>
      <c r="WB151" s="5">
        <v>56385</v>
      </c>
      <c r="WC151" s="5">
        <v>101968</v>
      </c>
      <c r="WD151" s="5">
        <v>64496</v>
      </c>
      <c r="WE151" s="5">
        <v>58501</v>
      </c>
      <c r="WF151" s="5">
        <v>79074</v>
      </c>
      <c r="WG151" s="5">
        <v>59029</v>
      </c>
      <c r="WH151" s="5">
        <v>61284</v>
      </c>
      <c r="WI151" s="5">
        <v>59761</v>
      </c>
      <c r="WJ151" s="5">
        <v>51649</v>
      </c>
      <c r="WK151" s="5">
        <v>52234</v>
      </c>
      <c r="WL151" s="5">
        <v>51798</v>
      </c>
      <c r="WM151" s="5">
        <v>16781</v>
      </c>
      <c r="WN151" s="5">
        <v>16564</v>
      </c>
      <c r="WO151" s="5">
        <v>16598</v>
      </c>
      <c r="WP151" s="5">
        <v>12890</v>
      </c>
      <c r="WQ151" s="5">
        <v>10635</v>
      </c>
      <c r="WR151" s="5">
        <v>11938</v>
      </c>
      <c r="WS151" s="5">
        <v>10424</v>
      </c>
      <c r="WT151" s="5">
        <v>7243</v>
      </c>
      <c r="WU151" s="5">
        <v>5506</v>
      </c>
      <c r="WV151" s="5">
        <v>4994</v>
      </c>
      <c r="WW151" s="5">
        <v>6163</v>
      </c>
      <c r="WX151" s="5">
        <v>4414</v>
      </c>
      <c r="WY151" s="5">
        <v>3365</v>
      </c>
      <c r="WZ151" s="5">
        <v>3401</v>
      </c>
      <c r="XA151" s="5">
        <v>3277</v>
      </c>
      <c r="XB151" s="5">
        <v>2880</v>
      </c>
      <c r="XC151" s="5">
        <v>3118</v>
      </c>
      <c r="XD151" s="5">
        <v>3000</v>
      </c>
      <c r="XE151" s="5">
        <v>2804</v>
      </c>
      <c r="XF151" s="5">
        <v>3550</v>
      </c>
      <c r="XG151" s="5">
        <v>3736</v>
      </c>
      <c r="XH151" s="5">
        <v>4372</v>
      </c>
      <c r="XI151" s="5">
        <v>3640</v>
      </c>
      <c r="XJ151" s="5">
        <v>891</v>
      </c>
      <c r="XK151" s="5">
        <v>3361</v>
      </c>
      <c r="XL151" s="5">
        <v>5189</v>
      </c>
      <c r="XM151" s="5">
        <v>3930</v>
      </c>
      <c r="XN151" s="5">
        <v>3811</v>
      </c>
      <c r="XO151" s="5">
        <v>6573</v>
      </c>
      <c r="XP151" s="5">
        <v>3403</v>
      </c>
      <c r="XQ151" s="5">
        <v>3403</v>
      </c>
      <c r="XR151" s="5">
        <v>3422</v>
      </c>
      <c r="XS151" s="2">
        <v>15500</v>
      </c>
      <c r="XT151" s="3" t="s">
        <v>222</v>
      </c>
      <c r="XU151" s="3" t="s">
        <v>222</v>
      </c>
      <c r="XV151" s="3" t="s">
        <v>222</v>
      </c>
      <c r="XW151" s="3" t="s">
        <v>222</v>
      </c>
      <c r="XX151" s="3" t="s">
        <v>222</v>
      </c>
      <c r="XY151" s="3" t="s">
        <v>222</v>
      </c>
      <c r="XZ151" s="3" t="s">
        <v>299</v>
      </c>
    </row>
    <row r="152" spans="1:650" x14ac:dyDescent="0.3">
      <c r="A152" s="1" t="s">
        <v>150</v>
      </c>
      <c r="B152" s="2">
        <v>4057024</v>
      </c>
      <c r="C152" s="5" t="s">
        <v>220</v>
      </c>
      <c r="D152" s="5" t="s">
        <v>220</v>
      </c>
      <c r="E152" s="5" t="s">
        <v>220</v>
      </c>
      <c r="F152" s="5" t="s">
        <v>220</v>
      </c>
      <c r="G152" s="5" t="s">
        <v>220</v>
      </c>
      <c r="H152" s="5" t="s">
        <v>220</v>
      </c>
      <c r="I152" s="5" t="s">
        <v>220</v>
      </c>
      <c r="J152" s="5" t="s">
        <v>220</v>
      </c>
      <c r="K152" s="5" t="s">
        <v>220</v>
      </c>
      <c r="L152" s="5" t="s">
        <v>220</v>
      </c>
      <c r="M152" s="5" t="s">
        <v>220</v>
      </c>
      <c r="N152" s="5" t="s">
        <v>220</v>
      </c>
      <c r="O152" s="5" t="s">
        <v>220</v>
      </c>
      <c r="P152" s="5" t="s">
        <v>220</v>
      </c>
      <c r="Q152" s="5" t="s">
        <v>220</v>
      </c>
      <c r="R152" s="5" t="s">
        <v>220</v>
      </c>
      <c r="S152" s="5" t="s">
        <v>220</v>
      </c>
      <c r="T152" s="5" t="s">
        <v>220</v>
      </c>
      <c r="U152" s="5">
        <v>34822</v>
      </c>
      <c r="V152" s="5">
        <v>33967</v>
      </c>
      <c r="W152" s="5">
        <v>44972</v>
      </c>
      <c r="X152" s="5">
        <v>100825</v>
      </c>
      <c r="Y152" s="5">
        <v>246</v>
      </c>
      <c r="Z152" s="5">
        <v>200</v>
      </c>
      <c r="AA152" s="5">
        <v>557</v>
      </c>
      <c r="AB152" s="5">
        <v>0</v>
      </c>
      <c r="AC152" s="5">
        <v>0</v>
      </c>
      <c r="AD152" s="5">
        <v>0</v>
      </c>
      <c r="AE152" s="5">
        <v>0</v>
      </c>
      <c r="AF152" s="5">
        <v>0</v>
      </c>
      <c r="AG152" s="5">
        <v>0</v>
      </c>
      <c r="AH152" s="5">
        <v>0</v>
      </c>
      <c r="AI152" s="5" t="s">
        <v>220</v>
      </c>
      <c r="AJ152" s="5" t="s">
        <v>220</v>
      </c>
      <c r="AK152" s="5" t="s">
        <v>220</v>
      </c>
      <c r="AL152" s="5" t="s">
        <v>220</v>
      </c>
      <c r="AM152" s="5" t="s">
        <v>220</v>
      </c>
      <c r="AN152" s="5" t="s">
        <v>220</v>
      </c>
      <c r="AO152" s="5" t="s">
        <v>220</v>
      </c>
      <c r="AP152" s="5" t="s">
        <v>220</v>
      </c>
      <c r="AQ152" s="5" t="s">
        <v>220</v>
      </c>
      <c r="AR152" s="5" t="s">
        <v>220</v>
      </c>
      <c r="AS152" s="5" t="s">
        <v>220</v>
      </c>
      <c r="AT152" s="5" t="s">
        <v>220</v>
      </c>
      <c r="AU152" s="5" t="s">
        <v>220</v>
      </c>
      <c r="AV152" s="5" t="s">
        <v>220</v>
      </c>
      <c r="AW152" s="5" t="s">
        <v>220</v>
      </c>
      <c r="AX152" s="5" t="s">
        <v>220</v>
      </c>
      <c r="AY152" s="5" t="s">
        <v>220</v>
      </c>
      <c r="AZ152" s="5" t="s">
        <v>220</v>
      </c>
      <c r="BA152" s="5">
        <v>152694</v>
      </c>
      <c r="BB152" s="5">
        <v>105301</v>
      </c>
      <c r="BC152" s="5">
        <v>66635</v>
      </c>
      <c r="BD152" s="5">
        <v>95561</v>
      </c>
      <c r="BE152" s="5">
        <v>50392</v>
      </c>
      <c r="BF152" s="5">
        <v>77644</v>
      </c>
      <c r="BG152" s="5">
        <v>213344</v>
      </c>
      <c r="BH152" s="5">
        <v>67548</v>
      </c>
      <c r="BI152" s="5">
        <v>66768</v>
      </c>
      <c r="BJ152" s="5">
        <v>139761</v>
      </c>
      <c r="BK152" s="5">
        <v>131832</v>
      </c>
      <c r="BL152" s="5">
        <v>85348</v>
      </c>
      <c r="BM152" s="5">
        <v>900303</v>
      </c>
      <c r="BN152" s="5">
        <v>1976383</v>
      </c>
      <c r="BO152" s="5" t="s">
        <v>220</v>
      </c>
      <c r="BP152" s="5" t="s">
        <v>220</v>
      </c>
      <c r="BQ152" s="5" t="s">
        <v>220</v>
      </c>
      <c r="BR152" s="5" t="s">
        <v>220</v>
      </c>
      <c r="BS152" s="5" t="s">
        <v>220</v>
      </c>
      <c r="BT152" s="5" t="s">
        <v>220</v>
      </c>
      <c r="BU152" s="5" t="s">
        <v>220</v>
      </c>
      <c r="BV152" s="5" t="s">
        <v>220</v>
      </c>
      <c r="BW152" s="5" t="s">
        <v>220</v>
      </c>
      <c r="BX152" s="5" t="s">
        <v>220</v>
      </c>
      <c r="BY152" s="5" t="s">
        <v>220</v>
      </c>
      <c r="BZ152" s="5" t="s">
        <v>220</v>
      </c>
      <c r="CA152" s="5" t="s">
        <v>220</v>
      </c>
      <c r="CB152" s="5" t="s">
        <v>220</v>
      </c>
      <c r="CC152" s="5" t="s">
        <v>220</v>
      </c>
      <c r="CD152" s="5" t="s">
        <v>220</v>
      </c>
      <c r="CE152" s="5" t="s">
        <v>220</v>
      </c>
      <c r="CF152" s="5" t="s">
        <v>220</v>
      </c>
      <c r="CG152" s="5">
        <v>110705</v>
      </c>
      <c r="CH152" s="5">
        <v>22168</v>
      </c>
      <c r="CI152" s="5">
        <v>26853</v>
      </c>
      <c r="CJ152" s="5">
        <v>34487</v>
      </c>
      <c r="CK152" s="5">
        <v>7815</v>
      </c>
      <c r="CL152" s="5">
        <v>11045</v>
      </c>
      <c r="CM152" s="5">
        <v>53295</v>
      </c>
      <c r="CN152" s="5">
        <v>39751</v>
      </c>
      <c r="CO152" s="5">
        <v>28015</v>
      </c>
      <c r="CP152" s="5">
        <v>21576</v>
      </c>
      <c r="CQ152" s="5">
        <v>42775</v>
      </c>
      <c r="CR152" s="5">
        <v>19467</v>
      </c>
      <c r="CS152" s="5">
        <v>51919</v>
      </c>
      <c r="CT152" s="5">
        <v>64536</v>
      </c>
      <c r="CU152" s="5" t="s">
        <v>220</v>
      </c>
      <c r="CV152" s="5" t="s">
        <v>220</v>
      </c>
      <c r="CW152" s="5" t="s">
        <v>220</v>
      </c>
      <c r="CX152" s="5" t="s">
        <v>220</v>
      </c>
      <c r="CY152" s="5" t="s">
        <v>220</v>
      </c>
      <c r="CZ152" s="5" t="s">
        <v>220</v>
      </c>
      <c r="DA152" s="5" t="s">
        <v>220</v>
      </c>
      <c r="DB152" s="5" t="s">
        <v>220</v>
      </c>
      <c r="DC152" s="5" t="s">
        <v>220</v>
      </c>
      <c r="DD152" s="5" t="s">
        <v>220</v>
      </c>
      <c r="DE152" s="5" t="s">
        <v>220</v>
      </c>
      <c r="DF152" s="5" t="s">
        <v>220</v>
      </c>
      <c r="DG152" s="5" t="s">
        <v>220</v>
      </c>
      <c r="DH152" s="5" t="s">
        <v>220</v>
      </c>
      <c r="DI152" s="5" t="s">
        <v>220</v>
      </c>
      <c r="DJ152" s="5" t="s">
        <v>220</v>
      </c>
      <c r="DK152" s="5" t="s">
        <v>220</v>
      </c>
      <c r="DL152" s="5" t="s">
        <v>220</v>
      </c>
      <c r="DM152" s="5">
        <v>282984</v>
      </c>
      <c r="DN152" s="5">
        <v>251464</v>
      </c>
      <c r="DO152" s="5">
        <v>274737</v>
      </c>
      <c r="DP152" s="5">
        <v>214341</v>
      </c>
      <c r="DQ152" s="5">
        <v>138920</v>
      </c>
      <c r="DR152" s="5">
        <v>134088</v>
      </c>
      <c r="DS152" s="5">
        <v>118156</v>
      </c>
      <c r="DT152" s="5">
        <v>156282</v>
      </c>
      <c r="DU152" s="5">
        <v>153610</v>
      </c>
      <c r="DV152" s="5">
        <v>124848</v>
      </c>
      <c r="DW152" s="5">
        <v>161064</v>
      </c>
      <c r="DX152" s="5">
        <v>144669</v>
      </c>
      <c r="DY152" s="5">
        <v>126349</v>
      </c>
      <c r="DZ152" s="5">
        <v>122209</v>
      </c>
      <c r="EA152" s="5" t="s">
        <v>220</v>
      </c>
      <c r="EB152" s="5" t="s">
        <v>220</v>
      </c>
      <c r="EC152" s="5" t="s">
        <v>220</v>
      </c>
      <c r="ED152" s="5" t="s">
        <v>220</v>
      </c>
      <c r="EE152" s="5" t="s">
        <v>220</v>
      </c>
      <c r="EF152" s="5" t="s">
        <v>220</v>
      </c>
      <c r="EG152" s="5" t="s">
        <v>220</v>
      </c>
      <c r="EH152" s="5" t="s">
        <v>220</v>
      </c>
      <c r="EI152" s="5" t="s">
        <v>220</v>
      </c>
      <c r="EJ152" s="5" t="s">
        <v>220</v>
      </c>
      <c r="EK152" s="5" t="s">
        <v>220</v>
      </c>
      <c r="EL152" s="5" t="s">
        <v>220</v>
      </c>
      <c r="EM152" s="5" t="s">
        <v>220</v>
      </c>
      <c r="EN152" s="5" t="s">
        <v>220</v>
      </c>
      <c r="EO152" s="5" t="s">
        <v>220</v>
      </c>
      <c r="EP152" s="5" t="s">
        <v>220</v>
      </c>
      <c r="EQ152" s="5" t="s">
        <v>220</v>
      </c>
      <c r="ER152" s="5" t="s">
        <v>220</v>
      </c>
      <c r="ES152" s="5">
        <v>49835</v>
      </c>
      <c r="ET152" s="5">
        <v>82380</v>
      </c>
      <c r="EU152" s="5">
        <v>111728</v>
      </c>
      <c r="EV152" s="5">
        <v>111159</v>
      </c>
      <c r="EW152" s="5">
        <v>67511</v>
      </c>
      <c r="EX152" s="5">
        <v>211885</v>
      </c>
      <c r="EY152" s="5">
        <v>26958</v>
      </c>
      <c r="EZ152" s="5">
        <v>58444</v>
      </c>
      <c r="FA152" s="5">
        <v>40148</v>
      </c>
      <c r="FB152" s="5">
        <v>65146</v>
      </c>
      <c r="FC152" s="5">
        <v>64565</v>
      </c>
      <c r="FD152" s="5">
        <v>90377</v>
      </c>
      <c r="FE152" s="5">
        <v>96235</v>
      </c>
      <c r="FF152" s="5">
        <v>53659</v>
      </c>
      <c r="FG152" s="5" t="s">
        <v>220</v>
      </c>
      <c r="FH152" s="5" t="s">
        <v>220</v>
      </c>
      <c r="FI152" s="5" t="s">
        <v>220</v>
      </c>
      <c r="FJ152" s="5" t="s">
        <v>220</v>
      </c>
      <c r="FK152" s="5" t="s">
        <v>220</v>
      </c>
      <c r="FL152" s="5" t="s">
        <v>220</v>
      </c>
      <c r="FM152" s="5" t="s">
        <v>220</v>
      </c>
      <c r="FN152" s="5" t="s">
        <v>220</v>
      </c>
      <c r="FO152" s="5" t="s">
        <v>220</v>
      </c>
      <c r="FP152" s="5" t="s">
        <v>220</v>
      </c>
      <c r="FQ152" s="5" t="s">
        <v>220</v>
      </c>
      <c r="FR152" s="5" t="s">
        <v>220</v>
      </c>
      <c r="FS152" s="5" t="s">
        <v>220</v>
      </c>
      <c r="FT152" s="5" t="s">
        <v>220</v>
      </c>
      <c r="FU152" s="5" t="s">
        <v>220</v>
      </c>
      <c r="FV152" s="5" t="s">
        <v>220</v>
      </c>
      <c r="FW152" s="5" t="s">
        <v>220</v>
      </c>
      <c r="FX152" s="5" t="s">
        <v>220</v>
      </c>
      <c r="FY152" s="5" t="s">
        <v>220</v>
      </c>
      <c r="FZ152" s="5" t="s">
        <v>220</v>
      </c>
      <c r="GA152" s="5" t="s">
        <v>220</v>
      </c>
      <c r="GB152" s="5" t="s">
        <v>220</v>
      </c>
      <c r="GC152" s="5" t="s">
        <v>220</v>
      </c>
      <c r="GD152" s="5" t="s">
        <v>220</v>
      </c>
      <c r="GE152" s="5" t="s">
        <v>220</v>
      </c>
      <c r="GF152" s="5" t="s">
        <v>220</v>
      </c>
      <c r="GG152" s="5" t="s">
        <v>220</v>
      </c>
      <c r="GH152" s="5" t="s">
        <v>220</v>
      </c>
      <c r="GI152" s="5" t="s">
        <v>220</v>
      </c>
      <c r="GJ152" s="5" t="s">
        <v>220</v>
      </c>
      <c r="GK152" s="5" t="s">
        <v>220</v>
      </c>
      <c r="GL152" s="5" t="s">
        <v>220</v>
      </c>
      <c r="GM152" s="5" t="s">
        <v>220</v>
      </c>
      <c r="GN152" s="5" t="s">
        <v>220</v>
      </c>
      <c r="GO152" s="5" t="s">
        <v>220</v>
      </c>
      <c r="GP152" s="5" t="s">
        <v>220</v>
      </c>
      <c r="GQ152" s="5" t="s">
        <v>220</v>
      </c>
      <c r="GR152" s="5" t="s">
        <v>220</v>
      </c>
      <c r="GS152" s="5" t="s">
        <v>220</v>
      </c>
      <c r="GT152" s="5" t="s">
        <v>220</v>
      </c>
      <c r="GU152" s="5" t="s">
        <v>220</v>
      </c>
      <c r="GV152" s="5" t="s">
        <v>220</v>
      </c>
      <c r="GW152" s="5" t="s">
        <v>220</v>
      </c>
      <c r="GX152" s="5" t="s">
        <v>220</v>
      </c>
      <c r="GY152" s="5" t="s">
        <v>220</v>
      </c>
      <c r="GZ152" s="5" t="s">
        <v>220</v>
      </c>
      <c r="HA152" s="5" t="s">
        <v>220</v>
      </c>
      <c r="HB152" s="5" t="s">
        <v>220</v>
      </c>
      <c r="HC152" s="5" t="s">
        <v>220</v>
      </c>
      <c r="HD152" s="5" t="s">
        <v>220</v>
      </c>
      <c r="HE152" s="5">
        <v>631041</v>
      </c>
      <c r="HF152" s="5">
        <v>495281</v>
      </c>
      <c r="HG152" s="5">
        <v>524925</v>
      </c>
      <c r="HH152" s="5">
        <v>556372</v>
      </c>
      <c r="HI152" s="5">
        <v>264882</v>
      </c>
      <c r="HJ152" s="5">
        <v>434861</v>
      </c>
      <c r="HK152" s="5">
        <v>412310</v>
      </c>
      <c r="HL152" s="5">
        <v>322025</v>
      </c>
      <c r="HM152" s="5">
        <v>288540</v>
      </c>
      <c r="HN152" s="5">
        <v>351330</v>
      </c>
      <c r="HO152" s="5">
        <v>400235</v>
      </c>
      <c r="HP152" s="5">
        <v>479811</v>
      </c>
      <c r="HQ152" s="5">
        <v>1174806</v>
      </c>
      <c r="HR152" s="5">
        <v>2216787</v>
      </c>
      <c r="HS152" s="5" t="s">
        <v>220</v>
      </c>
      <c r="HT152" s="5" t="s">
        <v>220</v>
      </c>
      <c r="HU152" s="5" t="s">
        <v>220</v>
      </c>
      <c r="HV152" s="5" t="s">
        <v>220</v>
      </c>
      <c r="HW152" s="5" t="s">
        <v>220</v>
      </c>
      <c r="HX152" s="5" t="s">
        <v>220</v>
      </c>
      <c r="HY152" s="5" t="s">
        <v>220</v>
      </c>
      <c r="HZ152" s="5" t="s">
        <v>220</v>
      </c>
      <c r="IA152" s="5" t="s">
        <v>220</v>
      </c>
      <c r="IB152" s="5" t="s">
        <v>220</v>
      </c>
      <c r="IC152" s="5" t="s">
        <v>220</v>
      </c>
      <c r="ID152" s="5" t="s">
        <v>220</v>
      </c>
      <c r="IE152" s="5" t="s">
        <v>220</v>
      </c>
      <c r="IF152" s="5" t="s">
        <v>220</v>
      </c>
      <c r="IG152" s="5" t="s">
        <v>220</v>
      </c>
      <c r="IH152" s="5" t="s">
        <v>220</v>
      </c>
      <c r="II152" s="5" t="s">
        <v>220</v>
      </c>
      <c r="IJ152" s="5" t="s">
        <v>220</v>
      </c>
      <c r="IK152" s="5">
        <v>2670120</v>
      </c>
      <c r="IL152" s="5">
        <v>2543565</v>
      </c>
      <c r="IM152" s="5">
        <v>1741153</v>
      </c>
      <c r="IN152" s="5">
        <v>1556992</v>
      </c>
      <c r="IO152" s="5">
        <v>1573520</v>
      </c>
      <c r="IP152" s="5">
        <v>1437015</v>
      </c>
      <c r="IQ152" s="5">
        <v>1208362</v>
      </c>
      <c r="IR152" s="5">
        <v>1368395</v>
      </c>
      <c r="IS152" s="5">
        <v>1678102</v>
      </c>
      <c r="IT152" s="5">
        <v>1561422</v>
      </c>
      <c r="IU152" s="5">
        <v>1493450</v>
      </c>
      <c r="IV152" s="5">
        <v>1507286</v>
      </c>
      <c r="IW152" s="5">
        <v>1470602</v>
      </c>
      <c r="IX152" s="5">
        <v>1442296</v>
      </c>
      <c r="IY152" s="5" t="s">
        <v>220</v>
      </c>
      <c r="IZ152" s="5" t="s">
        <v>220</v>
      </c>
      <c r="JA152" s="5" t="s">
        <v>220</v>
      </c>
      <c r="JB152" s="5" t="s">
        <v>220</v>
      </c>
      <c r="JC152" s="5" t="s">
        <v>220</v>
      </c>
      <c r="JD152" s="5" t="s">
        <v>220</v>
      </c>
      <c r="JE152" s="5" t="s">
        <v>220</v>
      </c>
      <c r="JF152" s="5" t="s">
        <v>220</v>
      </c>
      <c r="JG152" s="5" t="s">
        <v>220</v>
      </c>
      <c r="JH152" s="5" t="s">
        <v>220</v>
      </c>
      <c r="JI152" s="5" t="s">
        <v>220</v>
      </c>
      <c r="JJ152" s="5" t="s">
        <v>220</v>
      </c>
      <c r="JK152" s="5" t="s">
        <v>220</v>
      </c>
      <c r="JL152" s="5" t="s">
        <v>220</v>
      </c>
      <c r="JM152" s="5" t="s">
        <v>220</v>
      </c>
      <c r="JN152" s="5" t="s">
        <v>220</v>
      </c>
      <c r="JO152" s="5" t="s">
        <v>220</v>
      </c>
      <c r="JP152" s="5" t="s">
        <v>220</v>
      </c>
      <c r="JQ152" s="5">
        <v>228980</v>
      </c>
      <c r="JR152" s="5">
        <v>212122</v>
      </c>
      <c r="JS152" s="5">
        <v>193775</v>
      </c>
      <c r="JT152" s="5">
        <v>157019</v>
      </c>
      <c r="JU152" s="5">
        <v>151604</v>
      </c>
      <c r="JV152" s="5">
        <v>165783</v>
      </c>
      <c r="JW152" s="5">
        <v>171981</v>
      </c>
      <c r="JX152" s="5">
        <v>171484</v>
      </c>
      <c r="JY152" s="5">
        <v>208780</v>
      </c>
      <c r="JZ152" s="5">
        <v>179603</v>
      </c>
      <c r="KA152" s="5">
        <v>160986</v>
      </c>
      <c r="KB152" s="5">
        <v>148623</v>
      </c>
      <c r="KC152" s="5">
        <v>129577</v>
      </c>
      <c r="KD152" s="5">
        <v>123562</v>
      </c>
      <c r="KE152" s="5" t="s">
        <v>220</v>
      </c>
      <c r="KF152" s="5" t="s">
        <v>220</v>
      </c>
      <c r="KG152" s="5" t="s">
        <v>220</v>
      </c>
      <c r="KH152" s="5" t="s">
        <v>220</v>
      </c>
      <c r="KI152" s="5" t="s">
        <v>220</v>
      </c>
      <c r="KJ152" s="5" t="s">
        <v>220</v>
      </c>
      <c r="KK152" s="5" t="s">
        <v>220</v>
      </c>
      <c r="KL152" s="5" t="s">
        <v>220</v>
      </c>
      <c r="KM152" s="5" t="s">
        <v>220</v>
      </c>
      <c r="KN152" s="5" t="s">
        <v>220</v>
      </c>
      <c r="KO152" s="5" t="s">
        <v>220</v>
      </c>
      <c r="KP152" s="5" t="s">
        <v>220</v>
      </c>
      <c r="KQ152" s="5" t="s">
        <v>220</v>
      </c>
      <c r="KR152" s="5" t="s">
        <v>220</v>
      </c>
      <c r="KS152" s="5" t="s">
        <v>220</v>
      </c>
      <c r="KT152" s="5" t="s">
        <v>220</v>
      </c>
      <c r="KU152" s="5" t="s">
        <v>220</v>
      </c>
      <c r="KV152" s="5" t="s">
        <v>220</v>
      </c>
      <c r="KW152" s="5">
        <v>202508</v>
      </c>
      <c r="KX152" s="5">
        <v>192598</v>
      </c>
      <c r="KY152" s="5">
        <v>149890</v>
      </c>
      <c r="KZ152" s="5">
        <v>105251</v>
      </c>
      <c r="LA152" s="5">
        <v>92042</v>
      </c>
      <c r="LB152" s="5">
        <v>2803</v>
      </c>
      <c r="LC152" s="5">
        <v>2956</v>
      </c>
      <c r="LD152" s="5">
        <v>2242</v>
      </c>
      <c r="LE152" s="5">
        <v>2754</v>
      </c>
      <c r="LF152" s="5">
        <v>2957</v>
      </c>
      <c r="LG152" s="5">
        <v>3487</v>
      </c>
      <c r="LH152" s="5">
        <v>3144</v>
      </c>
      <c r="LI152" s="5">
        <v>2285</v>
      </c>
      <c r="LJ152" s="5">
        <v>2308</v>
      </c>
      <c r="LK152" s="5" t="s">
        <v>220</v>
      </c>
      <c r="LL152" s="5" t="s">
        <v>220</v>
      </c>
      <c r="LM152" s="5" t="s">
        <v>220</v>
      </c>
      <c r="LN152" s="5" t="s">
        <v>220</v>
      </c>
      <c r="LO152" s="5" t="s">
        <v>220</v>
      </c>
      <c r="LP152" s="5" t="s">
        <v>220</v>
      </c>
      <c r="LQ152" s="5" t="s">
        <v>220</v>
      </c>
      <c r="LR152" s="5" t="s">
        <v>220</v>
      </c>
      <c r="LS152" s="5" t="s">
        <v>220</v>
      </c>
      <c r="LT152" s="5" t="s">
        <v>220</v>
      </c>
      <c r="LU152" s="5" t="s">
        <v>220</v>
      </c>
      <c r="LV152" s="5" t="s">
        <v>220</v>
      </c>
      <c r="LW152" s="5" t="s">
        <v>220</v>
      </c>
      <c r="LX152" s="5" t="s">
        <v>220</v>
      </c>
      <c r="LY152" s="5" t="s">
        <v>220</v>
      </c>
      <c r="LZ152" s="5" t="s">
        <v>220</v>
      </c>
      <c r="MA152" s="5" t="s">
        <v>220</v>
      </c>
      <c r="MB152" s="5" t="s">
        <v>220</v>
      </c>
      <c r="MC152" s="5">
        <v>15882</v>
      </c>
      <c r="MD152" s="5">
        <v>7798</v>
      </c>
      <c r="ME152" s="5">
        <v>8600</v>
      </c>
      <c r="MF152" s="5">
        <v>5376</v>
      </c>
      <c r="MG152" s="5">
        <v>7093</v>
      </c>
      <c r="MH152" s="5">
        <v>8685</v>
      </c>
      <c r="MI152" s="5">
        <v>6428</v>
      </c>
      <c r="MJ152" s="5">
        <v>5905</v>
      </c>
      <c r="MK152" s="5">
        <v>7022</v>
      </c>
      <c r="ML152" s="5">
        <v>8869</v>
      </c>
      <c r="MM152" s="5">
        <v>6432</v>
      </c>
      <c r="MN152" s="5">
        <v>7144</v>
      </c>
      <c r="MO152" s="5">
        <v>5396</v>
      </c>
      <c r="MP152" s="5">
        <v>5388</v>
      </c>
      <c r="MQ152" s="5" t="s">
        <v>220</v>
      </c>
      <c r="MR152" s="5" t="s">
        <v>220</v>
      </c>
      <c r="MS152" s="5" t="s">
        <v>220</v>
      </c>
      <c r="MT152" s="5" t="s">
        <v>220</v>
      </c>
      <c r="MU152" s="5" t="s">
        <v>220</v>
      </c>
      <c r="MV152" s="5" t="s">
        <v>220</v>
      </c>
      <c r="MW152" s="5" t="s">
        <v>220</v>
      </c>
      <c r="MX152" s="5" t="s">
        <v>220</v>
      </c>
      <c r="MY152" s="5" t="s">
        <v>220</v>
      </c>
      <c r="MZ152" s="5" t="s">
        <v>220</v>
      </c>
      <c r="NA152" s="5" t="s">
        <v>220</v>
      </c>
      <c r="NB152" s="5" t="s">
        <v>220</v>
      </c>
      <c r="NC152" s="5" t="s">
        <v>220</v>
      </c>
      <c r="ND152" s="5" t="s">
        <v>220</v>
      </c>
      <c r="NE152" s="5" t="s">
        <v>220</v>
      </c>
      <c r="NF152" s="5" t="s">
        <v>220</v>
      </c>
      <c r="NG152" s="5" t="s">
        <v>220</v>
      </c>
      <c r="NH152" s="5" t="s">
        <v>220</v>
      </c>
      <c r="NI152" s="5" t="s">
        <v>220</v>
      </c>
      <c r="NJ152" s="5" t="s">
        <v>220</v>
      </c>
      <c r="NK152" s="5" t="s">
        <v>220</v>
      </c>
      <c r="NL152" s="5" t="s">
        <v>220</v>
      </c>
      <c r="NM152" s="5" t="s">
        <v>220</v>
      </c>
      <c r="NN152" s="5" t="s">
        <v>220</v>
      </c>
      <c r="NO152" s="5" t="s">
        <v>220</v>
      </c>
      <c r="NP152" s="5" t="s">
        <v>220</v>
      </c>
      <c r="NQ152" s="5" t="s">
        <v>220</v>
      </c>
      <c r="NR152" s="5" t="s">
        <v>220</v>
      </c>
      <c r="NS152" s="5" t="s">
        <v>220</v>
      </c>
      <c r="NT152" s="5" t="s">
        <v>220</v>
      </c>
      <c r="NU152" s="5" t="s">
        <v>220</v>
      </c>
      <c r="NV152" s="5" t="s">
        <v>220</v>
      </c>
      <c r="NW152" s="5" t="s">
        <v>220</v>
      </c>
      <c r="NX152" s="5" t="s">
        <v>220</v>
      </c>
      <c r="NY152" s="5" t="s">
        <v>220</v>
      </c>
      <c r="NZ152" s="5" t="s">
        <v>220</v>
      </c>
      <c r="OA152" s="5" t="s">
        <v>220</v>
      </c>
      <c r="OB152" s="5" t="s">
        <v>220</v>
      </c>
      <c r="OC152" s="5" t="s">
        <v>220</v>
      </c>
      <c r="OD152" s="5" t="s">
        <v>220</v>
      </c>
      <c r="OE152" s="5" t="s">
        <v>220</v>
      </c>
      <c r="OF152" s="5" t="s">
        <v>220</v>
      </c>
      <c r="OG152" s="5" t="s">
        <v>220</v>
      </c>
      <c r="OH152" s="5" t="s">
        <v>220</v>
      </c>
      <c r="OI152" s="5" t="s">
        <v>220</v>
      </c>
      <c r="OJ152" s="5" t="s">
        <v>220</v>
      </c>
      <c r="OK152" s="5" t="s">
        <v>220</v>
      </c>
      <c r="OL152" s="5" t="s">
        <v>220</v>
      </c>
      <c r="OM152" s="5" t="s">
        <v>220</v>
      </c>
      <c r="ON152" s="5" t="s">
        <v>220</v>
      </c>
      <c r="OO152" s="5" t="s">
        <v>220</v>
      </c>
      <c r="OP152" s="5" t="s">
        <v>220</v>
      </c>
      <c r="OQ152" s="5" t="s">
        <v>220</v>
      </c>
      <c r="OR152" s="5" t="s">
        <v>220</v>
      </c>
      <c r="OS152" s="5" t="s">
        <v>220</v>
      </c>
      <c r="OT152" s="5" t="s">
        <v>220</v>
      </c>
      <c r="OU152" s="5" t="s">
        <v>220</v>
      </c>
      <c r="OV152" s="5" t="s">
        <v>220</v>
      </c>
      <c r="OW152" s="5" t="s">
        <v>220</v>
      </c>
      <c r="OX152" s="5" t="s">
        <v>220</v>
      </c>
      <c r="OY152" s="5" t="s">
        <v>220</v>
      </c>
      <c r="OZ152" s="5" t="s">
        <v>220</v>
      </c>
      <c r="PA152" s="5" t="s">
        <v>220</v>
      </c>
      <c r="PB152" s="5" t="s">
        <v>220</v>
      </c>
      <c r="PC152" s="5" t="s">
        <v>220</v>
      </c>
      <c r="PD152" s="5" t="s">
        <v>220</v>
      </c>
      <c r="PE152" s="5" t="s">
        <v>220</v>
      </c>
      <c r="PF152" s="5" t="s">
        <v>220</v>
      </c>
      <c r="PG152" s="5" t="s">
        <v>220</v>
      </c>
      <c r="PH152" s="5" t="s">
        <v>220</v>
      </c>
      <c r="PI152" s="5" t="s">
        <v>220</v>
      </c>
      <c r="PJ152" s="5" t="s">
        <v>220</v>
      </c>
      <c r="PK152" s="5" t="s">
        <v>220</v>
      </c>
      <c r="PL152" s="5" t="s">
        <v>220</v>
      </c>
      <c r="PM152" s="5" t="s">
        <v>220</v>
      </c>
      <c r="PN152" s="5" t="s">
        <v>220</v>
      </c>
      <c r="PO152" s="5" t="s">
        <v>220</v>
      </c>
      <c r="PP152" s="5" t="s">
        <v>220</v>
      </c>
      <c r="PQ152" s="5" t="s">
        <v>220</v>
      </c>
      <c r="PR152" s="5" t="s">
        <v>220</v>
      </c>
      <c r="PS152" s="5" t="s">
        <v>220</v>
      </c>
      <c r="PT152" s="5" t="s">
        <v>220</v>
      </c>
      <c r="PU152" s="5">
        <v>92038</v>
      </c>
      <c r="PV152" s="5">
        <v>92429</v>
      </c>
      <c r="PW152" s="5">
        <v>70478</v>
      </c>
      <c r="PX152" s="5">
        <v>37700</v>
      </c>
      <c r="PY152" s="5">
        <v>40483</v>
      </c>
      <c r="PZ152" s="5">
        <v>32836</v>
      </c>
      <c r="QA152" s="5">
        <v>36702</v>
      </c>
      <c r="QB152" s="5">
        <v>32659</v>
      </c>
      <c r="QC152" s="5">
        <v>39807</v>
      </c>
      <c r="QD152" s="5">
        <v>42203</v>
      </c>
      <c r="QE152" s="5">
        <v>45375</v>
      </c>
      <c r="QF152" s="5">
        <v>46932</v>
      </c>
      <c r="QG152" s="5">
        <v>44321</v>
      </c>
      <c r="QH152" s="5">
        <v>42650</v>
      </c>
      <c r="QI152" s="5" t="s">
        <v>220</v>
      </c>
      <c r="QJ152" s="5" t="s">
        <v>220</v>
      </c>
      <c r="QK152" s="5" t="s">
        <v>220</v>
      </c>
      <c r="QL152" s="5" t="s">
        <v>220</v>
      </c>
      <c r="QM152" s="5" t="s">
        <v>220</v>
      </c>
      <c r="QN152" s="5" t="s">
        <v>220</v>
      </c>
      <c r="QO152" s="5" t="s">
        <v>220</v>
      </c>
      <c r="QP152" s="5" t="s">
        <v>220</v>
      </c>
      <c r="QQ152" s="5" t="s">
        <v>220</v>
      </c>
      <c r="QR152" s="5" t="s">
        <v>220</v>
      </c>
      <c r="QS152" s="5" t="s">
        <v>220</v>
      </c>
      <c r="QT152" s="5" t="s">
        <v>220</v>
      </c>
      <c r="QU152" s="5" t="s">
        <v>220</v>
      </c>
      <c r="QV152" s="5" t="s">
        <v>220</v>
      </c>
      <c r="QW152" s="5" t="s">
        <v>220</v>
      </c>
      <c r="QX152" s="5" t="s">
        <v>220</v>
      </c>
      <c r="QY152" s="5" t="s">
        <v>220</v>
      </c>
      <c r="QZ152" s="5" t="s">
        <v>220</v>
      </c>
      <c r="RA152" s="5">
        <v>54398</v>
      </c>
      <c r="RB152" s="5">
        <v>65072</v>
      </c>
      <c r="RC152" s="5">
        <v>62629</v>
      </c>
      <c r="RD152" s="5">
        <v>53484</v>
      </c>
      <c r="RE152" s="5">
        <v>50458</v>
      </c>
      <c r="RF152" s="5">
        <v>54309</v>
      </c>
      <c r="RG152" s="5">
        <v>56196</v>
      </c>
      <c r="RH152" s="5">
        <v>56722</v>
      </c>
      <c r="RI152" s="5">
        <v>54517</v>
      </c>
      <c r="RJ152" s="5">
        <v>50573</v>
      </c>
      <c r="RK152" s="5">
        <v>48926</v>
      </c>
      <c r="RL152" s="5">
        <v>41976</v>
      </c>
      <c r="RM152" s="5">
        <v>33817</v>
      </c>
      <c r="RN152" s="5">
        <v>44890</v>
      </c>
      <c r="RO152" s="5" t="s">
        <v>220</v>
      </c>
      <c r="RP152" s="5" t="s">
        <v>220</v>
      </c>
      <c r="RQ152" s="5" t="s">
        <v>220</v>
      </c>
      <c r="RR152" s="5" t="s">
        <v>220</v>
      </c>
      <c r="RS152" s="5" t="s">
        <v>220</v>
      </c>
      <c r="RT152" s="5" t="s">
        <v>220</v>
      </c>
      <c r="RU152" s="5" t="s">
        <v>220</v>
      </c>
      <c r="RV152" s="5" t="s">
        <v>220</v>
      </c>
      <c r="RW152" s="5" t="s">
        <v>220</v>
      </c>
      <c r="RX152" s="5" t="s">
        <v>220</v>
      </c>
      <c r="RY152" s="5" t="s">
        <v>220</v>
      </c>
      <c r="RZ152" s="5" t="s">
        <v>220</v>
      </c>
      <c r="SA152" s="5" t="s">
        <v>220</v>
      </c>
      <c r="SB152" s="5" t="s">
        <v>220</v>
      </c>
      <c r="SC152" s="5" t="s">
        <v>220</v>
      </c>
      <c r="SD152" s="5" t="s">
        <v>220</v>
      </c>
      <c r="SE152" s="5" t="s">
        <v>220</v>
      </c>
      <c r="SF152" s="5" t="s">
        <v>220</v>
      </c>
      <c r="SG152" s="5">
        <v>158875</v>
      </c>
      <c r="SH152" s="5">
        <v>115555</v>
      </c>
      <c r="SI152" s="5">
        <v>91265</v>
      </c>
      <c r="SJ152" s="5">
        <v>91113</v>
      </c>
      <c r="SK152" s="5">
        <v>80486</v>
      </c>
      <c r="SL152" s="5">
        <v>73470</v>
      </c>
      <c r="SM152" s="5">
        <v>73042</v>
      </c>
      <c r="SN152" s="5">
        <v>72466</v>
      </c>
      <c r="SO152" s="5">
        <v>69407</v>
      </c>
      <c r="SP152" s="5">
        <v>57476</v>
      </c>
      <c r="SQ152" s="5">
        <v>59946</v>
      </c>
      <c r="SR152" s="5">
        <v>58735</v>
      </c>
      <c r="SS152" s="5">
        <v>56522</v>
      </c>
      <c r="ST152" s="5">
        <v>54842</v>
      </c>
      <c r="SU152" s="5" t="s">
        <v>220</v>
      </c>
      <c r="SV152" s="5" t="s">
        <v>220</v>
      </c>
      <c r="SW152" s="5" t="s">
        <v>220</v>
      </c>
      <c r="SX152" s="5" t="s">
        <v>220</v>
      </c>
      <c r="SY152" s="5" t="s">
        <v>220</v>
      </c>
      <c r="SZ152" s="5" t="s">
        <v>220</v>
      </c>
      <c r="TA152" s="5" t="s">
        <v>220</v>
      </c>
      <c r="TB152" s="5" t="s">
        <v>220</v>
      </c>
      <c r="TC152" s="5" t="s">
        <v>220</v>
      </c>
      <c r="TD152" s="5" t="s">
        <v>220</v>
      </c>
      <c r="TE152" s="5" t="s">
        <v>220</v>
      </c>
      <c r="TF152" s="5" t="s">
        <v>220</v>
      </c>
      <c r="TG152" s="5" t="s">
        <v>220</v>
      </c>
      <c r="TH152" s="5" t="s">
        <v>220</v>
      </c>
      <c r="TI152" s="5" t="s">
        <v>220</v>
      </c>
      <c r="TJ152" s="5" t="s">
        <v>220</v>
      </c>
      <c r="TK152" s="5" t="s">
        <v>220</v>
      </c>
      <c r="TL152" s="5" t="s">
        <v>220</v>
      </c>
      <c r="TM152" s="5">
        <v>17721</v>
      </c>
      <c r="TN152" s="5">
        <v>18091</v>
      </c>
      <c r="TO152" s="5">
        <v>31322</v>
      </c>
      <c r="TP152" s="5">
        <v>18777</v>
      </c>
      <c r="TQ152" s="5">
        <v>15189</v>
      </c>
      <c r="TR152" s="5">
        <v>17196</v>
      </c>
      <c r="TS152" s="5">
        <v>15150</v>
      </c>
      <c r="TT152" s="5">
        <v>15287</v>
      </c>
      <c r="TU152" s="5">
        <v>14447</v>
      </c>
      <c r="TV152" s="5">
        <v>14010</v>
      </c>
      <c r="TW152" s="5">
        <v>15248</v>
      </c>
      <c r="TX152" s="5">
        <v>4757</v>
      </c>
      <c r="TY152" s="5">
        <v>4622</v>
      </c>
      <c r="TZ152" s="5">
        <v>5973</v>
      </c>
      <c r="UA152" s="5" t="s">
        <v>220</v>
      </c>
      <c r="UB152" s="5" t="s">
        <v>220</v>
      </c>
      <c r="UC152" s="5" t="s">
        <v>220</v>
      </c>
      <c r="UD152" s="5" t="s">
        <v>220</v>
      </c>
      <c r="UE152" s="5" t="s">
        <v>220</v>
      </c>
      <c r="UF152" s="5" t="s">
        <v>220</v>
      </c>
      <c r="UG152" s="5" t="s">
        <v>220</v>
      </c>
      <c r="UH152" s="5" t="s">
        <v>220</v>
      </c>
      <c r="UI152" s="5" t="s">
        <v>220</v>
      </c>
      <c r="UJ152" s="5" t="s">
        <v>220</v>
      </c>
      <c r="UK152" s="5" t="s">
        <v>220</v>
      </c>
      <c r="UL152" s="5" t="s">
        <v>220</v>
      </c>
      <c r="UM152" s="5" t="s">
        <v>220</v>
      </c>
      <c r="UN152" s="5" t="s">
        <v>220</v>
      </c>
      <c r="UO152" s="5" t="s">
        <v>220</v>
      </c>
      <c r="UP152" s="5" t="s">
        <v>220</v>
      </c>
      <c r="UQ152" s="5" t="s">
        <v>220</v>
      </c>
      <c r="UR152" s="5" t="s">
        <v>220</v>
      </c>
      <c r="US152" s="5">
        <v>0</v>
      </c>
      <c r="UT152" s="5">
        <v>5</v>
      </c>
      <c r="UU152" s="5">
        <v>3890</v>
      </c>
      <c r="UV152" s="5">
        <v>1006</v>
      </c>
      <c r="UW152" s="5">
        <v>1122</v>
      </c>
      <c r="UX152" s="5">
        <v>2623</v>
      </c>
      <c r="UY152" s="5">
        <v>1041</v>
      </c>
      <c r="UZ152" s="5">
        <v>296</v>
      </c>
      <c r="VA152" s="5">
        <v>323</v>
      </c>
      <c r="VB152" s="5">
        <v>435</v>
      </c>
      <c r="VC152" s="5">
        <v>1985</v>
      </c>
      <c r="VD152" s="5">
        <v>12251</v>
      </c>
      <c r="VE152" s="5">
        <v>10758</v>
      </c>
      <c r="VF152" s="5">
        <v>5678</v>
      </c>
      <c r="VG152" s="5" t="s">
        <v>220</v>
      </c>
      <c r="VH152" s="5" t="s">
        <v>220</v>
      </c>
      <c r="VI152" s="5" t="s">
        <v>220</v>
      </c>
      <c r="VJ152" s="5" t="s">
        <v>220</v>
      </c>
      <c r="VK152" s="5" t="s">
        <v>220</v>
      </c>
      <c r="VL152" s="5" t="s">
        <v>220</v>
      </c>
      <c r="VM152" s="5" t="s">
        <v>220</v>
      </c>
      <c r="VN152" s="5" t="s">
        <v>220</v>
      </c>
      <c r="VO152" s="5" t="s">
        <v>220</v>
      </c>
      <c r="VP152" s="5" t="s">
        <v>220</v>
      </c>
      <c r="VQ152" s="5" t="s">
        <v>220</v>
      </c>
      <c r="VR152" s="5" t="s">
        <v>220</v>
      </c>
      <c r="VS152" s="5" t="s">
        <v>220</v>
      </c>
      <c r="VT152" s="5" t="s">
        <v>220</v>
      </c>
      <c r="VU152" s="5" t="s">
        <v>220</v>
      </c>
      <c r="VV152" s="5" t="s">
        <v>220</v>
      </c>
      <c r="VW152" s="5" t="s">
        <v>220</v>
      </c>
      <c r="VX152" s="5" t="s">
        <v>220</v>
      </c>
      <c r="VY152" s="5">
        <v>140634</v>
      </c>
      <c r="VZ152" s="5">
        <v>123971</v>
      </c>
      <c r="WA152" s="5">
        <v>116211</v>
      </c>
      <c r="WB152" s="5">
        <v>281221</v>
      </c>
      <c r="WC152" s="5">
        <v>410438</v>
      </c>
      <c r="WD152" s="5">
        <v>421418</v>
      </c>
      <c r="WE152" s="5">
        <v>391314</v>
      </c>
      <c r="WF152" s="5">
        <v>372062</v>
      </c>
      <c r="WG152" s="5">
        <v>382625</v>
      </c>
      <c r="WH152" s="5">
        <v>341491</v>
      </c>
      <c r="WI152" s="5">
        <v>359095</v>
      </c>
      <c r="WJ152" s="5">
        <v>334694</v>
      </c>
      <c r="WK152" s="5">
        <v>279519</v>
      </c>
      <c r="WL152" s="5">
        <v>274630</v>
      </c>
      <c r="WM152" s="5" t="s">
        <v>220</v>
      </c>
      <c r="WN152" s="5" t="s">
        <v>220</v>
      </c>
      <c r="WO152" s="5" t="s">
        <v>220</v>
      </c>
      <c r="WP152" s="5" t="s">
        <v>220</v>
      </c>
      <c r="WQ152" s="5" t="s">
        <v>220</v>
      </c>
      <c r="WR152" s="5" t="s">
        <v>220</v>
      </c>
      <c r="WS152" s="5" t="s">
        <v>220</v>
      </c>
      <c r="WT152" s="5" t="s">
        <v>220</v>
      </c>
      <c r="WU152" s="5" t="s">
        <v>220</v>
      </c>
      <c r="WV152" s="5" t="s">
        <v>220</v>
      </c>
      <c r="WW152" s="5" t="s">
        <v>220</v>
      </c>
      <c r="WX152" s="5" t="s">
        <v>220</v>
      </c>
      <c r="WY152" s="5" t="s">
        <v>220</v>
      </c>
      <c r="WZ152" s="5" t="s">
        <v>220</v>
      </c>
      <c r="XA152" s="5" t="s">
        <v>220</v>
      </c>
      <c r="XB152" s="5" t="s">
        <v>220</v>
      </c>
      <c r="XC152" s="5" t="s">
        <v>220</v>
      </c>
      <c r="XD152" s="5" t="s">
        <v>220</v>
      </c>
      <c r="XE152" s="5">
        <v>0</v>
      </c>
      <c r="XF152" s="5">
        <v>0</v>
      </c>
      <c r="XG152" s="5">
        <v>0</v>
      </c>
      <c r="XH152" s="5">
        <v>18706</v>
      </c>
      <c r="XI152" s="5">
        <v>19076</v>
      </c>
      <c r="XJ152" s="5">
        <v>19770</v>
      </c>
      <c r="XK152" s="5">
        <v>15642</v>
      </c>
      <c r="XL152" s="5">
        <v>13744</v>
      </c>
      <c r="XM152" s="5">
        <v>19305</v>
      </c>
      <c r="XN152" s="5">
        <v>17487</v>
      </c>
      <c r="XO152" s="5">
        <v>14765</v>
      </c>
      <c r="XP152" s="5">
        <v>15422</v>
      </c>
      <c r="XQ152" s="5">
        <v>15919</v>
      </c>
      <c r="XR152" s="5">
        <v>14632</v>
      </c>
      <c r="XS152" s="2">
        <v>8901</v>
      </c>
      <c r="XT152" s="3" t="s">
        <v>220</v>
      </c>
      <c r="XU152" s="3" t="s">
        <v>220</v>
      </c>
      <c r="XV152" s="3" t="s">
        <v>220</v>
      </c>
      <c r="XW152" s="3" t="s">
        <v>220</v>
      </c>
      <c r="XX152" s="3" t="s">
        <v>220</v>
      </c>
      <c r="XY152" s="3" t="s">
        <v>220</v>
      </c>
      <c r="XZ152" s="3"/>
    </row>
    <row r="153" spans="1:650" x14ac:dyDescent="0.3">
      <c r="A153" s="1" t="s">
        <v>151</v>
      </c>
      <c r="B153" s="2">
        <v>4057096</v>
      </c>
      <c r="C153" s="5">
        <v>0</v>
      </c>
      <c r="D153" s="5">
        <v>0</v>
      </c>
      <c r="E153" s="5">
        <v>143</v>
      </c>
      <c r="F153" s="5">
        <v>241</v>
      </c>
      <c r="G153" s="5">
        <v>0</v>
      </c>
      <c r="H153" s="5">
        <v>1</v>
      </c>
      <c r="I153" s="5">
        <v>-12</v>
      </c>
      <c r="J153" s="5">
        <v>12</v>
      </c>
      <c r="K153" s="5">
        <v>0</v>
      </c>
      <c r="L153" s="5">
        <v>0</v>
      </c>
      <c r="M153" s="5">
        <v>0</v>
      </c>
      <c r="N153" s="5">
        <v>0</v>
      </c>
      <c r="O153" s="5">
        <v>-6321</v>
      </c>
      <c r="P153" s="5">
        <v>6321</v>
      </c>
      <c r="Q153" s="5">
        <v>2353</v>
      </c>
      <c r="R153" s="5">
        <v>0</v>
      </c>
      <c r="S153" s="5">
        <v>0</v>
      </c>
      <c r="T153" s="5">
        <v>0</v>
      </c>
      <c r="U153" s="5">
        <v>0</v>
      </c>
      <c r="V153" s="5">
        <v>0</v>
      </c>
      <c r="W153" s="5">
        <v>0</v>
      </c>
      <c r="X153" s="5">
        <v>0</v>
      </c>
      <c r="Y153" s="5">
        <v>0</v>
      </c>
      <c r="Z153" s="5">
        <v>0</v>
      </c>
      <c r="AA153" s="5">
        <v>0</v>
      </c>
      <c r="AB153" s="5">
        <v>0</v>
      </c>
      <c r="AC153" s="5">
        <v>0</v>
      </c>
      <c r="AD153" s="5">
        <v>0</v>
      </c>
      <c r="AE153" s="5">
        <v>0</v>
      </c>
      <c r="AF153" s="5">
        <v>0</v>
      </c>
      <c r="AG153" s="5">
        <v>0</v>
      </c>
      <c r="AH153" s="5">
        <v>0</v>
      </c>
      <c r="AI153" s="5">
        <v>3585</v>
      </c>
      <c r="AJ153" s="5">
        <v>1078</v>
      </c>
      <c r="AK153" s="5">
        <v>287</v>
      </c>
      <c r="AL153" s="5">
        <v>470</v>
      </c>
      <c r="AM153" s="5">
        <v>-14744</v>
      </c>
      <c r="AN153" s="5">
        <v>8248</v>
      </c>
      <c r="AO153" s="5">
        <v>-2724</v>
      </c>
      <c r="AP153" s="5">
        <v>88901</v>
      </c>
      <c r="AQ153" s="5">
        <v>7345</v>
      </c>
      <c r="AR153" s="5">
        <v>206</v>
      </c>
      <c r="AS153" s="5">
        <v>2093</v>
      </c>
      <c r="AT153" s="5">
        <v>11519</v>
      </c>
      <c r="AU153" s="5">
        <v>932</v>
      </c>
      <c r="AV153" s="5">
        <v>2096</v>
      </c>
      <c r="AW153" s="5">
        <v>5540</v>
      </c>
      <c r="AX153" s="5">
        <v>13684</v>
      </c>
      <c r="AY153" s="5">
        <v>27512</v>
      </c>
      <c r="AZ153" s="5">
        <v>7238</v>
      </c>
      <c r="BA153" s="5">
        <v>6333</v>
      </c>
      <c r="BB153" s="5">
        <v>5998</v>
      </c>
      <c r="BC153" s="5">
        <v>16729</v>
      </c>
      <c r="BD153" s="5">
        <v>14592</v>
      </c>
      <c r="BE153" s="5">
        <v>7170</v>
      </c>
      <c r="BF153" s="5">
        <v>111544</v>
      </c>
      <c r="BG153" s="5">
        <v>45376</v>
      </c>
      <c r="BH153" s="5">
        <v>26808</v>
      </c>
      <c r="BI153" s="5">
        <v>36719</v>
      </c>
      <c r="BJ153" s="5">
        <v>40179</v>
      </c>
      <c r="BK153" s="5">
        <v>47430</v>
      </c>
      <c r="BL153" s="5">
        <v>42176</v>
      </c>
      <c r="BM153" s="5">
        <v>33111</v>
      </c>
      <c r="BN153" s="5">
        <v>18656</v>
      </c>
      <c r="BO153" s="5">
        <v>66001</v>
      </c>
      <c r="BP153" s="5">
        <v>128836</v>
      </c>
      <c r="BQ153" s="5">
        <v>163557</v>
      </c>
      <c r="BR153" s="5">
        <v>9096</v>
      </c>
      <c r="BS153" s="5">
        <v>3652</v>
      </c>
      <c r="BT153" s="5">
        <v>28126</v>
      </c>
      <c r="BU153" s="5">
        <v>88218</v>
      </c>
      <c r="BV153" s="5">
        <v>22168</v>
      </c>
      <c r="BW153" s="5">
        <v>29928</v>
      </c>
      <c r="BX153" s="5">
        <v>5861</v>
      </c>
      <c r="BY153" s="5">
        <v>19540</v>
      </c>
      <c r="BZ153" s="5">
        <v>85695</v>
      </c>
      <c r="CA153" s="5">
        <v>78395</v>
      </c>
      <c r="CB153" s="5">
        <v>10534</v>
      </c>
      <c r="CC153" s="5">
        <v>5348</v>
      </c>
      <c r="CD153" s="5">
        <v>17170</v>
      </c>
      <c r="CE153" s="5">
        <v>2301</v>
      </c>
      <c r="CF153" s="5">
        <v>15167</v>
      </c>
      <c r="CG153" s="5">
        <v>13435</v>
      </c>
      <c r="CH153" s="5">
        <v>24670</v>
      </c>
      <c r="CI153" s="5">
        <v>14590</v>
      </c>
      <c r="CJ153" s="5">
        <v>8095</v>
      </c>
      <c r="CK153" s="5">
        <v>6285</v>
      </c>
      <c r="CL153" s="5">
        <v>2153</v>
      </c>
      <c r="CM153" s="5">
        <v>4074</v>
      </c>
      <c r="CN153" s="5">
        <v>4297</v>
      </c>
      <c r="CO153" s="5">
        <v>4328</v>
      </c>
      <c r="CP153" s="5">
        <v>6581</v>
      </c>
      <c r="CQ153" s="5">
        <v>4593</v>
      </c>
      <c r="CR153" s="5">
        <v>5066</v>
      </c>
      <c r="CS153" s="5">
        <v>2989</v>
      </c>
      <c r="CT153" s="5">
        <v>5640</v>
      </c>
      <c r="CU153" s="5">
        <v>89600</v>
      </c>
      <c r="CV153" s="5">
        <v>95293</v>
      </c>
      <c r="CW153" s="5">
        <v>90175</v>
      </c>
      <c r="CX153" s="5">
        <v>21771</v>
      </c>
      <c r="CY153" s="5">
        <v>9802</v>
      </c>
      <c r="CZ153" s="5">
        <v>41357</v>
      </c>
      <c r="DA153" s="5">
        <v>53434</v>
      </c>
      <c r="DB153" s="5">
        <v>59534</v>
      </c>
      <c r="DC153" s="5">
        <v>36262</v>
      </c>
      <c r="DD153" s="5">
        <v>18120</v>
      </c>
      <c r="DE153" s="5">
        <v>29284</v>
      </c>
      <c r="DF153" s="5">
        <v>27043</v>
      </c>
      <c r="DG153" s="5">
        <v>24936</v>
      </c>
      <c r="DH153" s="5">
        <v>15362</v>
      </c>
      <c r="DI153" s="5">
        <v>14856</v>
      </c>
      <c r="DJ153" s="5">
        <v>95743</v>
      </c>
      <c r="DK153" s="5">
        <v>14566</v>
      </c>
      <c r="DL153" s="5">
        <v>32713</v>
      </c>
      <c r="DM153" s="5">
        <v>38676</v>
      </c>
      <c r="DN153" s="5">
        <v>39347</v>
      </c>
      <c r="DO153" s="5">
        <v>25259</v>
      </c>
      <c r="DP153" s="5">
        <v>24381</v>
      </c>
      <c r="DQ153" s="5">
        <v>15080</v>
      </c>
      <c r="DR153" s="5">
        <v>23470</v>
      </c>
      <c r="DS153" s="5">
        <v>21418</v>
      </c>
      <c r="DT153" s="5">
        <v>26326</v>
      </c>
      <c r="DU153" s="5">
        <v>21189</v>
      </c>
      <c r="DV153" s="5">
        <v>19988</v>
      </c>
      <c r="DW153" s="5">
        <v>30576</v>
      </c>
      <c r="DX153" s="5">
        <v>29192</v>
      </c>
      <c r="DY153" s="5">
        <v>16731</v>
      </c>
      <c r="DZ153" s="5">
        <v>20804</v>
      </c>
      <c r="EA153" s="5">
        <v>897</v>
      </c>
      <c r="EB153" s="5">
        <v>904</v>
      </c>
      <c r="EC153" s="5">
        <v>-592</v>
      </c>
      <c r="ED153" s="5">
        <v>806</v>
      </c>
      <c r="EE153" s="5">
        <v>4246</v>
      </c>
      <c r="EF153" s="5">
        <v>1355</v>
      </c>
      <c r="EG153" s="5">
        <v>209</v>
      </c>
      <c r="EH153" s="5">
        <v>2141</v>
      </c>
      <c r="EI153" s="5">
        <v>371</v>
      </c>
      <c r="EJ153" s="5">
        <v>142</v>
      </c>
      <c r="EK153" s="5">
        <v>3779</v>
      </c>
      <c r="EL153" s="5">
        <v>1903</v>
      </c>
      <c r="EM153" s="5">
        <v>1081</v>
      </c>
      <c r="EN153" s="5">
        <v>1526</v>
      </c>
      <c r="EO153" s="5">
        <v>1835</v>
      </c>
      <c r="EP153" s="5">
        <v>3345</v>
      </c>
      <c r="EQ153" s="5">
        <v>377</v>
      </c>
      <c r="ER153" s="5">
        <v>442</v>
      </c>
      <c r="ES153" s="5">
        <v>465</v>
      </c>
      <c r="ET153" s="5">
        <v>2050</v>
      </c>
      <c r="EU153" s="5">
        <v>767</v>
      </c>
      <c r="EV153" s="5">
        <v>1157</v>
      </c>
      <c r="EW153" s="5">
        <v>1698</v>
      </c>
      <c r="EX153" s="5">
        <v>1067</v>
      </c>
      <c r="EY153" s="5">
        <v>2534</v>
      </c>
      <c r="EZ153" s="5">
        <v>3203</v>
      </c>
      <c r="FA153" s="5">
        <v>4008</v>
      </c>
      <c r="FB153" s="5">
        <v>3759</v>
      </c>
      <c r="FC153" s="5">
        <v>379648</v>
      </c>
      <c r="FD153" s="5">
        <v>3938</v>
      </c>
      <c r="FE153" s="5">
        <v>2310</v>
      </c>
      <c r="FF153" s="5">
        <v>486446</v>
      </c>
      <c r="FG153" s="5">
        <v>0</v>
      </c>
      <c r="FH153" s="5">
        <v>0</v>
      </c>
      <c r="FI153" s="5">
        <v>0</v>
      </c>
      <c r="FJ153" s="5">
        <v>0</v>
      </c>
      <c r="FK153" s="5">
        <v>0</v>
      </c>
      <c r="FL153" s="5">
        <v>0</v>
      </c>
      <c r="FM153" s="5">
        <v>0</v>
      </c>
      <c r="FN153" s="5">
        <v>0</v>
      </c>
      <c r="FO153" s="5">
        <v>0</v>
      </c>
      <c r="FP153" s="5">
        <v>0</v>
      </c>
      <c r="FQ153" s="5">
        <v>0</v>
      </c>
      <c r="FR153" s="5">
        <v>0</v>
      </c>
      <c r="FS153" s="5">
        <v>0</v>
      </c>
      <c r="FT153" s="5">
        <v>0</v>
      </c>
      <c r="FU153" s="5" t="s">
        <v>220</v>
      </c>
      <c r="FV153" s="5" t="s">
        <v>220</v>
      </c>
      <c r="FW153" s="5" t="s">
        <v>220</v>
      </c>
      <c r="FX153" s="5" t="s">
        <v>220</v>
      </c>
      <c r="FY153" s="5" t="s">
        <v>220</v>
      </c>
      <c r="FZ153" s="5" t="s">
        <v>220</v>
      </c>
      <c r="GA153" s="5" t="s">
        <v>220</v>
      </c>
      <c r="GB153" s="5" t="s">
        <v>220</v>
      </c>
      <c r="GC153" s="5" t="s">
        <v>220</v>
      </c>
      <c r="GD153" s="5" t="s">
        <v>220</v>
      </c>
      <c r="GE153" s="5" t="s">
        <v>220</v>
      </c>
      <c r="GF153" s="5" t="s">
        <v>220</v>
      </c>
      <c r="GG153" s="5" t="s">
        <v>220</v>
      </c>
      <c r="GH153" s="5" t="s">
        <v>220</v>
      </c>
      <c r="GI153" s="5" t="s">
        <v>220</v>
      </c>
      <c r="GJ153" s="5" t="s">
        <v>220</v>
      </c>
      <c r="GK153" s="5" t="s">
        <v>220</v>
      </c>
      <c r="GL153" s="5" t="s">
        <v>220</v>
      </c>
      <c r="GM153" s="5">
        <v>160083</v>
      </c>
      <c r="GN153" s="5">
        <v>226111</v>
      </c>
      <c r="GO153" s="5">
        <v>253569</v>
      </c>
      <c r="GP153" s="5">
        <v>32383</v>
      </c>
      <c r="GQ153" s="5">
        <v>2955</v>
      </c>
      <c r="GR153" s="5">
        <v>79087</v>
      </c>
      <c r="GS153" s="5">
        <v>139125</v>
      </c>
      <c r="GT153" s="5">
        <v>172756</v>
      </c>
      <c r="GU153" s="5">
        <v>73905</v>
      </c>
      <c r="GV153" s="5">
        <v>24329</v>
      </c>
      <c r="GW153" s="5">
        <v>54696</v>
      </c>
      <c r="GX153" s="5">
        <v>126160</v>
      </c>
      <c r="GY153" s="5">
        <v>99024</v>
      </c>
      <c r="GZ153" s="5">
        <v>35840</v>
      </c>
      <c r="HA153" s="5">
        <v>29932</v>
      </c>
      <c r="HB153" s="5">
        <v>129942</v>
      </c>
      <c r="HC153" s="5">
        <v>44757</v>
      </c>
      <c r="HD153" s="5">
        <v>55559</v>
      </c>
      <c r="HE153" s="5">
        <v>58908</v>
      </c>
      <c r="HF153" s="5">
        <v>72065</v>
      </c>
      <c r="HG153" s="5">
        <v>57346</v>
      </c>
      <c r="HH153" s="5">
        <v>48225</v>
      </c>
      <c r="HI153" s="5">
        <v>30232</v>
      </c>
      <c r="HJ153" s="5">
        <v>138234</v>
      </c>
      <c r="HK153" s="5">
        <v>73402</v>
      </c>
      <c r="HL153" s="5">
        <v>60634</v>
      </c>
      <c r="HM153" s="5">
        <v>66243</v>
      </c>
      <c r="HN153" s="5">
        <v>70507</v>
      </c>
      <c r="HO153" s="5">
        <v>462247</v>
      </c>
      <c r="HP153" s="5">
        <v>80371</v>
      </c>
      <c r="HQ153" s="5">
        <v>55142</v>
      </c>
      <c r="HR153" s="5">
        <v>531544</v>
      </c>
      <c r="HS153" s="5">
        <v>106978</v>
      </c>
      <c r="HT153" s="5">
        <v>141514</v>
      </c>
      <c r="HU153" s="5">
        <v>116295</v>
      </c>
      <c r="HV153" s="5">
        <v>226009</v>
      </c>
      <c r="HW153" s="5">
        <v>197852</v>
      </c>
      <c r="HX153" s="5">
        <v>153204</v>
      </c>
      <c r="HY153" s="5">
        <v>208512</v>
      </c>
      <c r="HZ153" s="5">
        <v>206689</v>
      </c>
      <c r="IA153" s="5">
        <v>257234</v>
      </c>
      <c r="IB153" s="5">
        <v>286014</v>
      </c>
      <c r="IC153" s="5">
        <v>309936</v>
      </c>
      <c r="ID153" s="5">
        <v>322186</v>
      </c>
      <c r="IE153" s="5">
        <v>359026</v>
      </c>
      <c r="IF153" s="5">
        <v>337249</v>
      </c>
      <c r="IG153" s="5">
        <v>313628</v>
      </c>
      <c r="IH153" s="5">
        <v>266074</v>
      </c>
      <c r="II153" s="5">
        <v>214509</v>
      </c>
      <c r="IJ153" s="5">
        <v>240832</v>
      </c>
      <c r="IK153" s="5">
        <v>207692</v>
      </c>
      <c r="IL153" s="5">
        <v>175652</v>
      </c>
      <c r="IM153" s="5">
        <v>161729</v>
      </c>
      <c r="IN153" s="5">
        <v>149247</v>
      </c>
      <c r="IO153" s="5">
        <v>143544</v>
      </c>
      <c r="IP153" s="5">
        <v>152006</v>
      </c>
      <c r="IQ153" s="5">
        <v>154641</v>
      </c>
      <c r="IR153" s="5">
        <v>150458</v>
      </c>
      <c r="IS153" s="5">
        <v>147115</v>
      </c>
      <c r="IT153" s="5">
        <v>149138</v>
      </c>
      <c r="IU153" s="5">
        <v>166708</v>
      </c>
      <c r="IV153" s="5">
        <v>177023</v>
      </c>
      <c r="IW153" s="5">
        <v>172221</v>
      </c>
      <c r="IX153" s="5">
        <v>144681</v>
      </c>
      <c r="IY153" s="5">
        <v>585</v>
      </c>
      <c r="IZ153" s="5">
        <v>4333</v>
      </c>
      <c r="JA153" s="5">
        <v>1578</v>
      </c>
      <c r="JB153" s="5">
        <v>2322</v>
      </c>
      <c r="JC153" s="5">
        <v>2931</v>
      </c>
      <c r="JD153" s="5">
        <v>1215</v>
      </c>
      <c r="JE153" s="5">
        <v>1725</v>
      </c>
      <c r="JF153" s="5">
        <v>2203</v>
      </c>
      <c r="JG153" s="5">
        <v>2618</v>
      </c>
      <c r="JH153" s="5">
        <v>1799</v>
      </c>
      <c r="JI153" s="5">
        <v>1041</v>
      </c>
      <c r="JJ153" s="5">
        <v>3955</v>
      </c>
      <c r="JK153" s="5">
        <v>8235</v>
      </c>
      <c r="JL153" s="5">
        <v>9027</v>
      </c>
      <c r="JM153" s="5">
        <v>9826</v>
      </c>
      <c r="JN153" s="5">
        <v>21144</v>
      </c>
      <c r="JO153" s="5">
        <v>26309</v>
      </c>
      <c r="JP153" s="5">
        <v>25765</v>
      </c>
      <c r="JQ153" s="5">
        <v>24451</v>
      </c>
      <c r="JR153" s="5">
        <v>29187</v>
      </c>
      <c r="JS153" s="5">
        <v>35841</v>
      </c>
      <c r="JT153" s="5">
        <v>22048</v>
      </c>
      <c r="JU153" s="5">
        <v>25460</v>
      </c>
      <c r="JV153" s="5">
        <v>26496</v>
      </c>
      <c r="JW153" s="5">
        <v>29356</v>
      </c>
      <c r="JX153" s="5">
        <v>29409</v>
      </c>
      <c r="JY153" s="5">
        <v>31301</v>
      </c>
      <c r="JZ153" s="5">
        <v>33258</v>
      </c>
      <c r="KA153" s="5">
        <v>34714</v>
      </c>
      <c r="KB153" s="5">
        <v>34184</v>
      </c>
      <c r="KC153" s="5">
        <v>37140</v>
      </c>
      <c r="KD153" s="5">
        <v>26792</v>
      </c>
      <c r="KE153" s="5">
        <v>4406</v>
      </c>
      <c r="KF153" s="5">
        <v>5593</v>
      </c>
      <c r="KG153" s="5">
        <v>5635</v>
      </c>
      <c r="KH153" s="5">
        <v>7027</v>
      </c>
      <c r="KI153" s="5">
        <v>11534</v>
      </c>
      <c r="KJ153" s="5">
        <v>7179</v>
      </c>
      <c r="KK153" s="5">
        <v>6676</v>
      </c>
      <c r="KL153" s="5">
        <v>4845</v>
      </c>
      <c r="KM153" s="5">
        <v>5644</v>
      </c>
      <c r="KN153" s="5">
        <v>6171</v>
      </c>
      <c r="KO153" s="5">
        <v>5220</v>
      </c>
      <c r="KP153" s="5">
        <v>5551</v>
      </c>
      <c r="KQ153" s="5">
        <v>7240</v>
      </c>
      <c r="KR153" s="5">
        <v>6860</v>
      </c>
      <c r="KS153" s="5">
        <v>7494</v>
      </c>
      <c r="KT153" s="5">
        <v>8546</v>
      </c>
      <c r="KU153" s="5">
        <v>27165</v>
      </c>
      <c r="KV153" s="5">
        <v>30510</v>
      </c>
      <c r="KW153" s="5">
        <v>38036</v>
      </c>
      <c r="KX153" s="5">
        <v>36076</v>
      </c>
      <c r="KY153" s="5">
        <v>18019</v>
      </c>
      <c r="KZ153" s="5">
        <v>16915</v>
      </c>
      <c r="LA153" s="5">
        <v>16601</v>
      </c>
      <c r="LB153" s="5">
        <v>17675</v>
      </c>
      <c r="LC153" s="5">
        <v>17344</v>
      </c>
      <c r="LD153" s="5">
        <v>17481</v>
      </c>
      <c r="LE153" s="5">
        <v>17359</v>
      </c>
      <c r="LF153" s="5">
        <v>16722</v>
      </c>
      <c r="LG153" s="5">
        <v>13616</v>
      </c>
      <c r="LH153" s="5">
        <v>10639</v>
      </c>
      <c r="LI153" s="5">
        <v>9407</v>
      </c>
      <c r="LJ153" s="5">
        <v>8474</v>
      </c>
      <c r="LK153" s="5">
        <v>4124</v>
      </c>
      <c r="LL153" s="5">
        <v>4648</v>
      </c>
      <c r="LM153" s="5">
        <v>4481</v>
      </c>
      <c r="LN153" s="5">
        <v>5485</v>
      </c>
      <c r="LO153" s="5">
        <v>5277</v>
      </c>
      <c r="LP153" s="5">
        <v>3933</v>
      </c>
      <c r="LQ153" s="5">
        <v>4422</v>
      </c>
      <c r="LR153" s="5">
        <v>2795</v>
      </c>
      <c r="LS153" s="5">
        <v>2628</v>
      </c>
      <c r="LT153" s="5">
        <v>3365</v>
      </c>
      <c r="LU153" s="5">
        <v>3240</v>
      </c>
      <c r="LV153" s="5">
        <v>3114</v>
      </c>
      <c r="LW153" s="5">
        <v>4603</v>
      </c>
      <c r="LX153" s="5">
        <v>3894</v>
      </c>
      <c r="LY153" s="5">
        <v>3897</v>
      </c>
      <c r="LZ153" s="5">
        <v>4259</v>
      </c>
      <c r="MA153" s="5">
        <v>2538</v>
      </c>
      <c r="MB153" s="5">
        <v>2740</v>
      </c>
      <c r="MC153" s="5">
        <v>2725</v>
      </c>
      <c r="MD153" s="5">
        <v>4061</v>
      </c>
      <c r="ME153" s="5">
        <v>2639</v>
      </c>
      <c r="MF153" s="5">
        <v>2116</v>
      </c>
      <c r="MG153" s="5">
        <v>1848</v>
      </c>
      <c r="MH153" s="5">
        <v>2221</v>
      </c>
      <c r="MI153" s="5">
        <v>2025</v>
      </c>
      <c r="MJ153" s="5">
        <v>2295</v>
      </c>
      <c r="MK153" s="5">
        <v>2667</v>
      </c>
      <c r="ML153" s="5">
        <v>2769</v>
      </c>
      <c r="MM153" s="5">
        <v>2833</v>
      </c>
      <c r="MN153" s="5">
        <v>3126</v>
      </c>
      <c r="MO153" s="5">
        <v>2985</v>
      </c>
      <c r="MP153" s="5">
        <v>2508</v>
      </c>
      <c r="MQ153" s="5">
        <v>0</v>
      </c>
      <c r="MR153" s="5">
        <v>0</v>
      </c>
      <c r="MS153" s="5">
        <v>0</v>
      </c>
      <c r="MT153" s="5">
        <v>0</v>
      </c>
      <c r="MU153" s="5">
        <v>0</v>
      </c>
      <c r="MV153" s="5">
        <v>0</v>
      </c>
      <c r="MW153" s="5">
        <v>0</v>
      </c>
      <c r="MX153" s="5">
        <v>0</v>
      </c>
      <c r="MY153" s="5">
        <v>0</v>
      </c>
      <c r="MZ153" s="5">
        <v>0</v>
      </c>
      <c r="NA153" s="5">
        <v>0</v>
      </c>
      <c r="NB153" s="5">
        <v>0</v>
      </c>
      <c r="NC153" s="5">
        <v>0</v>
      </c>
      <c r="ND153" s="5">
        <v>0</v>
      </c>
      <c r="NE153" s="5" t="s">
        <v>220</v>
      </c>
      <c r="NF153" s="5" t="s">
        <v>220</v>
      </c>
      <c r="NG153" s="5" t="s">
        <v>220</v>
      </c>
      <c r="NH153" s="5" t="s">
        <v>220</v>
      </c>
      <c r="NI153" s="5" t="s">
        <v>220</v>
      </c>
      <c r="NJ153" s="5" t="s">
        <v>220</v>
      </c>
      <c r="NK153" s="5" t="s">
        <v>220</v>
      </c>
      <c r="NL153" s="5" t="s">
        <v>220</v>
      </c>
      <c r="NM153" s="5" t="s">
        <v>220</v>
      </c>
      <c r="NN153" s="5" t="s">
        <v>220</v>
      </c>
      <c r="NO153" s="5" t="s">
        <v>220</v>
      </c>
      <c r="NP153" s="5" t="s">
        <v>220</v>
      </c>
      <c r="NQ153" s="5" t="s">
        <v>220</v>
      </c>
      <c r="NR153" s="5" t="s">
        <v>220</v>
      </c>
      <c r="NS153" s="5" t="s">
        <v>220</v>
      </c>
      <c r="NT153" s="5" t="s">
        <v>220</v>
      </c>
      <c r="NU153" s="5" t="s">
        <v>220</v>
      </c>
      <c r="NV153" s="5" t="s">
        <v>220</v>
      </c>
      <c r="NW153" s="5">
        <v>0</v>
      </c>
      <c r="NX153" s="5">
        <v>0</v>
      </c>
      <c r="NY153" s="5">
        <v>0</v>
      </c>
      <c r="NZ153" s="5">
        <v>0</v>
      </c>
      <c r="OA153" s="5">
        <v>0</v>
      </c>
      <c r="OB153" s="5">
        <v>0</v>
      </c>
      <c r="OC153" s="5">
        <v>0</v>
      </c>
      <c r="OD153" s="5">
        <v>0</v>
      </c>
      <c r="OE153" s="5">
        <v>0</v>
      </c>
      <c r="OF153" s="5">
        <v>0</v>
      </c>
      <c r="OG153" s="5">
        <v>0</v>
      </c>
      <c r="OH153" s="5">
        <v>0</v>
      </c>
      <c r="OI153" s="5">
        <v>0</v>
      </c>
      <c r="OJ153" s="5">
        <v>0</v>
      </c>
      <c r="OK153" s="5" t="s">
        <v>220</v>
      </c>
      <c r="OL153" s="5" t="s">
        <v>220</v>
      </c>
      <c r="OM153" s="5" t="s">
        <v>220</v>
      </c>
      <c r="ON153" s="5" t="s">
        <v>220</v>
      </c>
      <c r="OO153" s="5" t="s">
        <v>220</v>
      </c>
      <c r="OP153" s="5" t="s">
        <v>220</v>
      </c>
      <c r="OQ153" s="5" t="s">
        <v>220</v>
      </c>
      <c r="OR153" s="5" t="s">
        <v>220</v>
      </c>
      <c r="OS153" s="5" t="s">
        <v>220</v>
      </c>
      <c r="OT153" s="5" t="s">
        <v>220</v>
      </c>
      <c r="OU153" s="5" t="s">
        <v>220</v>
      </c>
      <c r="OV153" s="5" t="s">
        <v>220</v>
      </c>
      <c r="OW153" s="5" t="s">
        <v>220</v>
      </c>
      <c r="OX153" s="5" t="s">
        <v>220</v>
      </c>
      <c r="OY153" s="5" t="s">
        <v>220</v>
      </c>
      <c r="OZ153" s="5" t="s">
        <v>220</v>
      </c>
      <c r="PA153" s="5" t="s">
        <v>220</v>
      </c>
      <c r="PB153" s="5" t="s">
        <v>220</v>
      </c>
      <c r="PC153" s="5">
        <v>9287</v>
      </c>
      <c r="PD153" s="5">
        <v>12990</v>
      </c>
      <c r="PE153" s="5">
        <v>15307</v>
      </c>
      <c r="PF153" s="5">
        <v>18263</v>
      </c>
      <c r="PG153" s="5">
        <v>13462</v>
      </c>
      <c r="PH153" s="5">
        <v>14118</v>
      </c>
      <c r="PI153" s="5">
        <v>14352</v>
      </c>
      <c r="PJ153" s="5">
        <v>12254</v>
      </c>
      <c r="PK153" s="5">
        <v>11918</v>
      </c>
      <c r="PL153" s="5">
        <v>12045</v>
      </c>
      <c r="PM153" s="5">
        <v>14098</v>
      </c>
      <c r="PN153" s="5">
        <v>13826</v>
      </c>
      <c r="PO153" s="5">
        <v>13334</v>
      </c>
      <c r="PP153" s="5">
        <v>16621</v>
      </c>
      <c r="PQ153" s="5">
        <v>15828</v>
      </c>
      <c r="PR153" s="5">
        <v>12130</v>
      </c>
      <c r="PS153" s="5">
        <v>8840</v>
      </c>
      <c r="PT153" s="5">
        <v>23898</v>
      </c>
      <c r="PU153" s="5">
        <v>18204</v>
      </c>
      <c r="PV153" s="5">
        <v>17838</v>
      </c>
      <c r="PW153" s="5">
        <v>17716</v>
      </c>
      <c r="PX153" s="5">
        <v>16182</v>
      </c>
      <c r="PY153" s="5">
        <v>12665</v>
      </c>
      <c r="PZ153" s="5">
        <v>11577</v>
      </c>
      <c r="QA153" s="5">
        <v>10257</v>
      </c>
      <c r="QB153" s="5">
        <v>10115</v>
      </c>
      <c r="QC153" s="5">
        <v>11999</v>
      </c>
      <c r="QD153" s="5">
        <v>12180</v>
      </c>
      <c r="QE153" s="5">
        <v>10732</v>
      </c>
      <c r="QF153" s="5">
        <v>10820</v>
      </c>
      <c r="QG153" s="5">
        <v>10327</v>
      </c>
      <c r="QH153" s="5">
        <v>10076</v>
      </c>
      <c r="QI153" s="5">
        <v>55720</v>
      </c>
      <c r="QJ153" s="5">
        <v>47655</v>
      </c>
      <c r="QK153" s="5">
        <v>50125</v>
      </c>
      <c r="QL153" s="5">
        <v>36318</v>
      </c>
      <c r="QM153" s="5">
        <v>38964</v>
      </c>
      <c r="QN153" s="5">
        <v>31962</v>
      </c>
      <c r="QO153" s="5">
        <v>31250</v>
      </c>
      <c r="QP153" s="5">
        <v>27050</v>
      </c>
      <c r="QQ153" s="5">
        <v>33750</v>
      </c>
      <c r="QR153" s="5">
        <v>43644</v>
      </c>
      <c r="QS153" s="5">
        <v>24073</v>
      </c>
      <c r="QT153" s="5">
        <v>21958</v>
      </c>
      <c r="QU153" s="5">
        <v>20725</v>
      </c>
      <c r="QV153" s="5">
        <v>22935</v>
      </c>
      <c r="QW153" s="5">
        <v>25447</v>
      </c>
      <c r="QX153" s="5">
        <v>19439</v>
      </c>
      <c r="QY153" s="5">
        <v>20028</v>
      </c>
      <c r="QZ153" s="5">
        <v>18782</v>
      </c>
      <c r="RA153" s="5">
        <v>18036</v>
      </c>
      <c r="RB153" s="5">
        <v>17590</v>
      </c>
      <c r="RC153" s="5">
        <v>14714</v>
      </c>
      <c r="RD153" s="5">
        <v>13601</v>
      </c>
      <c r="RE153" s="5">
        <v>13615</v>
      </c>
      <c r="RF153" s="5">
        <v>12245</v>
      </c>
      <c r="RG153" s="5">
        <v>11889</v>
      </c>
      <c r="RH153" s="5">
        <v>13197</v>
      </c>
      <c r="RI153" s="5">
        <v>14995</v>
      </c>
      <c r="RJ153" s="5">
        <v>14250</v>
      </c>
      <c r="RK153" s="5">
        <v>16113</v>
      </c>
      <c r="RL153" s="5">
        <v>13698</v>
      </c>
      <c r="RM153" s="5">
        <v>13064</v>
      </c>
      <c r="RN153" s="5">
        <v>12299</v>
      </c>
      <c r="RO153" s="5">
        <v>34574</v>
      </c>
      <c r="RP153" s="5">
        <v>32098</v>
      </c>
      <c r="RQ153" s="5">
        <v>29911</v>
      </c>
      <c r="RR153" s="5">
        <v>26317</v>
      </c>
      <c r="RS153" s="5">
        <v>35119</v>
      </c>
      <c r="RT153" s="5">
        <v>27917</v>
      </c>
      <c r="RU153" s="5">
        <v>26811</v>
      </c>
      <c r="RV153" s="5">
        <v>28484</v>
      </c>
      <c r="RW153" s="5">
        <v>25270</v>
      </c>
      <c r="RX153" s="5">
        <v>21749</v>
      </c>
      <c r="RY153" s="5">
        <v>24371</v>
      </c>
      <c r="RZ153" s="5">
        <v>23637</v>
      </c>
      <c r="SA153" s="5">
        <v>18330</v>
      </c>
      <c r="SB153" s="5">
        <v>9866</v>
      </c>
      <c r="SC153" s="5">
        <v>6805</v>
      </c>
      <c r="SD153" s="5">
        <v>11606</v>
      </c>
      <c r="SE153" s="5">
        <v>11481</v>
      </c>
      <c r="SF153" s="5">
        <v>15855</v>
      </c>
      <c r="SG153" s="5">
        <v>13178</v>
      </c>
      <c r="SH153" s="5">
        <v>16179</v>
      </c>
      <c r="SI153" s="5">
        <v>18403</v>
      </c>
      <c r="SJ153" s="5">
        <v>15540</v>
      </c>
      <c r="SK153" s="5">
        <v>19927</v>
      </c>
      <c r="SL153" s="5">
        <v>20245</v>
      </c>
      <c r="SM153" s="5">
        <v>19400</v>
      </c>
      <c r="SN153" s="5">
        <v>11050</v>
      </c>
      <c r="SO153" s="5">
        <v>11004</v>
      </c>
      <c r="SP153" s="5">
        <v>10265</v>
      </c>
      <c r="SQ153" s="5">
        <v>9861</v>
      </c>
      <c r="SR153" s="5">
        <v>9360</v>
      </c>
      <c r="SS153" s="5">
        <v>8812</v>
      </c>
      <c r="ST153" s="5">
        <v>8836</v>
      </c>
      <c r="SU153" s="5">
        <v>45497</v>
      </c>
      <c r="SV153" s="5">
        <v>46381</v>
      </c>
      <c r="SW153" s="5">
        <v>46488</v>
      </c>
      <c r="SX153" s="5">
        <v>41765</v>
      </c>
      <c r="SY153" s="5">
        <v>51733</v>
      </c>
      <c r="SZ153" s="5">
        <v>46387</v>
      </c>
      <c r="TA153" s="5">
        <v>43239</v>
      </c>
      <c r="TB153" s="5">
        <v>33651</v>
      </c>
      <c r="TC153" s="5">
        <v>30952</v>
      </c>
      <c r="TD153" s="5">
        <v>28076</v>
      </c>
      <c r="TE153" s="5">
        <v>22676</v>
      </c>
      <c r="TF153" s="5">
        <v>13224</v>
      </c>
      <c r="TG153" s="5">
        <v>9027</v>
      </c>
      <c r="TH153" s="5">
        <v>10542</v>
      </c>
      <c r="TI153" s="5">
        <v>7992</v>
      </c>
      <c r="TJ153" s="5">
        <v>7411</v>
      </c>
      <c r="TK153" s="5">
        <v>8404</v>
      </c>
      <c r="TL153" s="5">
        <v>9331</v>
      </c>
      <c r="TM153" s="5">
        <v>5746</v>
      </c>
      <c r="TN153" s="5">
        <v>6316</v>
      </c>
      <c r="TO153" s="5">
        <v>5963</v>
      </c>
      <c r="TP153" s="5">
        <v>6390</v>
      </c>
      <c r="TQ153" s="5">
        <v>2793</v>
      </c>
      <c r="TR153" s="5">
        <v>7407</v>
      </c>
      <c r="TS153" s="5">
        <v>11058</v>
      </c>
      <c r="TT153" s="5">
        <v>13235</v>
      </c>
      <c r="TU153" s="5">
        <v>14748</v>
      </c>
      <c r="TV153" s="5">
        <v>15587</v>
      </c>
      <c r="TW153" s="5">
        <v>8572</v>
      </c>
      <c r="TX153" s="5">
        <v>5596</v>
      </c>
      <c r="TY153" s="5">
        <v>3213</v>
      </c>
      <c r="TZ153" s="5">
        <v>3047</v>
      </c>
      <c r="UA153" s="5">
        <v>4480</v>
      </c>
      <c r="UB153" s="5">
        <v>4552</v>
      </c>
      <c r="UC153" s="5">
        <v>5033</v>
      </c>
      <c r="UD153" s="5">
        <v>4262</v>
      </c>
      <c r="UE153" s="5">
        <v>5876</v>
      </c>
      <c r="UF153" s="5">
        <v>2760</v>
      </c>
      <c r="UG153" s="5">
        <v>2862</v>
      </c>
      <c r="UH153" s="5">
        <v>4686</v>
      </c>
      <c r="UI153" s="5">
        <v>3656</v>
      </c>
      <c r="UJ153" s="5">
        <v>2126</v>
      </c>
      <c r="UK153" s="5">
        <v>2837</v>
      </c>
      <c r="UL153" s="5">
        <v>6767</v>
      </c>
      <c r="UM153" s="5">
        <v>6023</v>
      </c>
      <c r="UN153" s="5">
        <v>3603</v>
      </c>
      <c r="UO153" s="5">
        <v>3059</v>
      </c>
      <c r="UP153" s="5">
        <v>3457</v>
      </c>
      <c r="UQ153" s="5">
        <v>16</v>
      </c>
      <c r="UR153" s="5">
        <v>23</v>
      </c>
      <c r="US153" s="5">
        <v>52</v>
      </c>
      <c r="UT153" s="5">
        <v>49</v>
      </c>
      <c r="UU153" s="5">
        <v>78</v>
      </c>
      <c r="UV153" s="5">
        <v>1466</v>
      </c>
      <c r="UW153" s="5">
        <v>462</v>
      </c>
      <c r="UX153" s="5">
        <v>551</v>
      </c>
      <c r="UY153" s="5">
        <v>340</v>
      </c>
      <c r="UZ153" s="5">
        <v>241</v>
      </c>
      <c r="VA153" s="5">
        <v>309</v>
      </c>
      <c r="VB153" s="5">
        <v>320</v>
      </c>
      <c r="VC153" s="5">
        <v>372</v>
      </c>
      <c r="VD153" s="5">
        <v>474</v>
      </c>
      <c r="VE153" s="5">
        <v>585</v>
      </c>
      <c r="VF153" s="5">
        <v>689</v>
      </c>
      <c r="VG153" s="5">
        <v>44958</v>
      </c>
      <c r="VH153" s="5">
        <v>49776</v>
      </c>
      <c r="VI153" s="5">
        <v>39642</v>
      </c>
      <c r="VJ153" s="5">
        <v>40494</v>
      </c>
      <c r="VK153" s="5">
        <v>53960</v>
      </c>
      <c r="VL153" s="5">
        <v>54786</v>
      </c>
      <c r="VM153" s="5">
        <v>72241</v>
      </c>
      <c r="VN153" s="5">
        <v>76970</v>
      </c>
      <c r="VO153" s="5">
        <v>72578</v>
      </c>
      <c r="VP153" s="5">
        <v>72921</v>
      </c>
      <c r="VQ153" s="5">
        <v>75645</v>
      </c>
      <c r="VR153" s="5">
        <v>66355</v>
      </c>
      <c r="VS153" s="5">
        <v>79029</v>
      </c>
      <c r="VT153" s="5">
        <v>70706</v>
      </c>
      <c r="VU153" s="5">
        <v>80942</v>
      </c>
      <c r="VV153" s="5">
        <v>77258</v>
      </c>
      <c r="VW153" s="5">
        <v>131008</v>
      </c>
      <c r="VX153" s="5">
        <v>85205</v>
      </c>
      <c r="VY153" s="5">
        <v>78223</v>
      </c>
      <c r="VZ153" s="5">
        <v>74808</v>
      </c>
      <c r="WA153" s="5">
        <v>55844</v>
      </c>
      <c r="WB153" s="5">
        <v>65906</v>
      </c>
      <c r="WC153" s="5">
        <v>80311</v>
      </c>
      <c r="WD153" s="5">
        <v>77874</v>
      </c>
      <c r="WE153" s="5">
        <v>70630</v>
      </c>
      <c r="WF153" s="5">
        <v>62806</v>
      </c>
      <c r="WG153" s="5">
        <v>58472</v>
      </c>
      <c r="WH153" s="5">
        <v>55533</v>
      </c>
      <c r="WI153" s="5">
        <v>55660</v>
      </c>
      <c r="WJ153" s="5">
        <v>47724</v>
      </c>
      <c r="WK153" s="5">
        <v>42591</v>
      </c>
      <c r="WL153" s="5">
        <v>42134</v>
      </c>
      <c r="WM153" s="5">
        <v>531</v>
      </c>
      <c r="WN153" s="5">
        <v>724</v>
      </c>
      <c r="WO153" s="5">
        <v>228</v>
      </c>
      <c r="WP153" s="5">
        <v>309</v>
      </c>
      <c r="WQ153" s="5">
        <v>947</v>
      </c>
      <c r="WR153" s="5">
        <v>282</v>
      </c>
      <c r="WS153" s="5">
        <v>671</v>
      </c>
      <c r="WT153" s="5">
        <v>209</v>
      </c>
      <c r="WU153" s="5">
        <v>104</v>
      </c>
      <c r="WV153" s="5">
        <v>204</v>
      </c>
      <c r="WW153" s="5">
        <v>66</v>
      </c>
      <c r="WX153" s="5">
        <v>237</v>
      </c>
      <c r="WY153" s="5">
        <v>39</v>
      </c>
      <c r="WZ153" s="5">
        <v>45</v>
      </c>
      <c r="XA153" s="5">
        <v>99</v>
      </c>
      <c r="XB153" s="5">
        <v>2</v>
      </c>
      <c r="XC153" s="5">
        <v>0</v>
      </c>
      <c r="XD153" s="5">
        <v>0</v>
      </c>
      <c r="XE153" s="5">
        <v>201</v>
      </c>
      <c r="XF153" s="5">
        <v>212</v>
      </c>
      <c r="XG153" s="5">
        <v>243</v>
      </c>
      <c r="XH153" s="5">
        <v>258</v>
      </c>
      <c r="XI153" s="5">
        <v>294</v>
      </c>
      <c r="XJ153" s="5">
        <v>467</v>
      </c>
      <c r="XK153" s="5">
        <v>762</v>
      </c>
      <c r="XL153" s="5">
        <v>2394</v>
      </c>
      <c r="XM153" s="5">
        <v>3501</v>
      </c>
      <c r="XN153" s="5">
        <v>3437</v>
      </c>
      <c r="XO153" s="5">
        <v>3372</v>
      </c>
      <c r="XP153" s="5">
        <v>2872</v>
      </c>
      <c r="XQ153" s="5">
        <v>2725</v>
      </c>
      <c r="XR153" s="5">
        <v>2461</v>
      </c>
      <c r="XS153" s="2">
        <v>16183</v>
      </c>
      <c r="XT153" s="3" t="s">
        <v>222</v>
      </c>
      <c r="XU153" s="3" t="s">
        <v>222</v>
      </c>
      <c r="XV153" s="3" t="s">
        <v>222</v>
      </c>
      <c r="XW153" s="3" t="s">
        <v>221</v>
      </c>
      <c r="XX153" s="3" t="s">
        <v>222</v>
      </c>
      <c r="XY153" s="3" t="s">
        <v>222</v>
      </c>
      <c r="XZ153" s="3" t="s">
        <v>234</v>
      </c>
    </row>
    <row r="154" spans="1:650" x14ac:dyDescent="0.3">
      <c r="A154" s="1" t="s">
        <v>152</v>
      </c>
      <c r="B154" s="2">
        <v>4062660</v>
      </c>
      <c r="C154" s="5">
        <v>0</v>
      </c>
      <c r="D154" s="5">
        <v>0</v>
      </c>
      <c r="E154" s="5">
        <v>0</v>
      </c>
      <c r="F154" s="5">
        <v>0</v>
      </c>
      <c r="G154" s="5">
        <v>0</v>
      </c>
      <c r="H154" s="5">
        <v>0</v>
      </c>
      <c r="I154" s="5">
        <v>0</v>
      </c>
      <c r="J154" s="5">
        <v>0</v>
      </c>
      <c r="K154" s="5">
        <v>0</v>
      </c>
      <c r="L154" s="5">
        <v>0</v>
      </c>
      <c r="M154" s="5">
        <v>0</v>
      </c>
      <c r="N154" s="5">
        <v>0</v>
      </c>
      <c r="O154" s="5">
        <v>0</v>
      </c>
      <c r="P154" s="5">
        <v>0</v>
      </c>
      <c r="Q154" s="5">
        <v>0</v>
      </c>
      <c r="R154" s="5">
        <v>1192</v>
      </c>
      <c r="S154" s="5">
        <v>0</v>
      </c>
      <c r="T154" s="5">
        <v>0</v>
      </c>
      <c r="U154" s="5">
        <v>0</v>
      </c>
      <c r="V154" s="5">
        <v>0</v>
      </c>
      <c r="W154" s="5">
        <v>0</v>
      </c>
      <c r="X154" s="5">
        <v>0</v>
      </c>
      <c r="Y154" s="5">
        <v>0</v>
      </c>
      <c r="Z154" s="5">
        <v>0</v>
      </c>
      <c r="AA154" s="5">
        <v>0</v>
      </c>
      <c r="AB154" s="5">
        <v>0</v>
      </c>
      <c r="AC154" s="5" t="s">
        <v>220</v>
      </c>
      <c r="AD154" s="5" t="s">
        <v>220</v>
      </c>
      <c r="AE154" s="5" t="s">
        <v>220</v>
      </c>
      <c r="AF154" s="5" t="s">
        <v>220</v>
      </c>
      <c r="AG154" s="5" t="s">
        <v>220</v>
      </c>
      <c r="AH154" s="5" t="s">
        <v>220</v>
      </c>
      <c r="AI154" s="5">
        <v>0</v>
      </c>
      <c r="AJ154" s="5">
        <v>0</v>
      </c>
      <c r="AK154" s="5">
        <v>0</v>
      </c>
      <c r="AL154" s="5">
        <v>0</v>
      </c>
      <c r="AM154" s="5">
        <v>0</v>
      </c>
      <c r="AN154" s="5">
        <v>0</v>
      </c>
      <c r="AO154" s="5">
        <v>0</v>
      </c>
      <c r="AP154" s="5">
        <v>0</v>
      </c>
      <c r="AQ154" s="5">
        <v>0</v>
      </c>
      <c r="AR154" s="5">
        <v>0</v>
      </c>
      <c r="AS154" s="5">
        <v>0</v>
      </c>
      <c r="AT154" s="5">
        <v>0</v>
      </c>
      <c r="AU154" s="5">
        <v>0</v>
      </c>
      <c r="AV154" s="5">
        <v>0</v>
      </c>
      <c r="AW154" s="5">
        <v>0</v>
      </c>
      <c r="AX154" s="5">
        <v>0</v>
      </c>
      <c r="AY154" s="5">
        <v>0</v>
      </c>
      <c r="AZ154" s="5">
        <v>0</v>
      </c>
      <c r="BA154" s="5">
        <v>0</v>
      </c>
      <c r="BB154" s="5">
        <v>0</v>
      </c>
      <c r="BC154" s="5">
        <v>0</v>
      </c>
      <c r="BD154" s="5">
        <v>0</v>
      </c>
      <c r="BE154" s="5">
        <v>0</v>
      </c>
      <c r="BF154" s="5">
        <v>0</v>
      </c>
      <c r="BG154" s="5">
        <v>0</v>
      </c>
      <c r="BH154" s="5">
        <v>0</v>
      </c>
      <c r="BI154" s="5" t="s">
        <v>220</v>
      </c>
      <c r="BJ154" s="5" t="s">
        <v>220</v>
      </c>
      <c r="BK154" s="5" t="s">
        <v>220</v>
      </c>
      <c r="BL154" s="5" t="s">
        <v>220</v>
      </c>
      <c r="BM154" s="5" t="s">
        <v>220</v>
      </c>
      <c r="BN154" s="5" t="s">
        <v>220</v>
      </c>
      <c r="BO154" s="5">
        <v>2611</v>
      </c>
      <c r="BP154" s="5">
        <v>546</v>
      </c>
      <c r="BQ154" s="5">
        <v>-1382</v>
      </c>
      <c r="BR154" s="5">
        <v>1598</v>
      </c>
      <c r="BS154" s="5">
        <v>685</v>
      </c>
      <c r="BT154" s="5">
        <v>1759</v>
      </c>
      <c r="BU154" s="5">
        <v>1136</v>
      </c>
      <c r="BV154" s="5">
        <v>157</v>
      </c>
      <c r="BW154" s="5">
        <v>338</v>
      </c>
      <c r="BX154" s="5">
        <v>56</v>
      </c>
      <c r="BY154" s="5">
        <v>299</v>
      </c>
      <c r="BZ154" s="5">
        <v>1206</v>
      </c>
      <c r="CA154" s="5">
        <v>986</v>
      </c>
      <c r="CB154" s="5">
        <v>4775</v>
      </c>
      <c r="CC154" s="5">
        <v>241</v>
      </c>
      <c r="CD154" s="5">
        <v>214</v>
      </c>
      <c r="CE154" s="5">
        <v>2558</v>
      </c>
      <c r="CF154" s="5">
        <v>375</v>
      </c>
      <c r="CG154" s="5">
        <v>0</v>
      </c>
      <c r="CH154" s="5">
        <v>870</v>
      </c>
      <c r="CI154" s="5">
        <v>400</v>
      </c>
      <c r="CJ154" s="5">
        <v>186</v>
      </c>
      <c r="CK154" s="5">
        <v>308</v>
      </c>
      <c r="CL154" s="5">
        <v>16</v>
      </c>
      <c r="CM154" s="5">
        <v>74</v>
      </c>
      <c r="CN154" s="5">
        <v>205</v>
      </c>
      <c r="CO154" s="5" t="s">
        <v>220</v>
      </c>
      <c r="CP154" s="5" t="s">
        <v>220</v>
      </c>
      <c r="CQ154" s="5" t="s">
        <v>220</v>
      </c>
      <c r="CR154" s="5" t="s">
        <v>220</v>
      </c>
      <c r="CS154" s="5" t="s">
        <v>220</v>
      </c>
      <c r="CT154" s="5" t="s">
        <v>220</v>
      </c>
      <c r="CU154" s="5">
        <v>20905</v>
      </c>
      <c r="CV154" s="5">
        <v>29982</v>
      </c>
      <c r="CW154" s="5">
        <v>14997</v>
      </c>
      <c r="CX154" s="5">
        <v>32095</v>
      </c>
      <c r="CY154" s="5">
        <v>8803</v>
      </c>
      <c r="CZ154" s="5">
        <v>8919</v>
      </c>
      <c r="DA154" s="5">
        <v>20568</v>
      </c>
      <c r="DB154" s="5">
        <v>6683</v>
      </c>
      <c r="DC154" s="5">
        <v>10138</v>
      </c>
      <c r="DD154" s="5">
        <v>6854</v>
      </c>
      <c r="DE154" s="5">
        <v>10420</v>
      </c>
      <c r="DF154" s="5">
        <v>13373</v>
      </c>
      <c r="DG154" s="5">
        <v>10697</v>
      </c>
      <c r="DH154" s="5">
        <v>8581</v>
      </c>
      <c r="DI154" s="5">
        <v>5469</v>
      </c>
      <c r="DJ154" s="5">
        <v>21591</v>
      </c>
      <c r="DK154" s="5">
        <v>10091</v>
      </c>
      <c r="DL154" s="5">
        <v>4212</v>
      </c>
      <c r="DM154" s="5">
        <v>3657</v>
      </c>
      <c r="DN154" s="5">
        <v>3664</v>
      </c>
      <c r="DO154" s="5">
        <v>3928</v>
      </c>
      <c r="DP154" s="5">
        <v>3435</v>
      </c>
      <c r="DQ154" s="5">
        <v>5679</v>
      </c>
      <c r="DR154" s="5">
        <v>4474</v>
      </c>
      <c r="DS154" s="5">
        <v>4070</v>
      </c>
      <c r="DT154" s="5">
        <v>4176</v>
      </c>
      <c r="DU154" s="5" t="s">
        <v>220</v>
      </c>
      <c r="DV154" s="5" t="s">
        <v>220</v>
      </c>
      <c r="DW154" s="5" t="s">
        <v>220</v>
      </c>
      <c r="DX154" s="5" t="s">
        <v>220</v>
      </c>
      <c r="DY154" s="5" t="s">
        <v>220</v>
      </c>
      <c r="DZ154" s="5" t="s">
        <v>220</v>
      </c>
      <c r="EA154" s="5">
        <v>1726</v>
      </c>
      <c r="EB154" s="5">
        <v>1203</v>
      </c>
      <c r="EC154" s="5">
        <v>1181</v>
      </c>
      <c r="ED154" s="5">
        <v>1334</v>
      </c>
      <c r="EE154" s="5">
        <v>969</v>
      </c>
      <c r="EF154" s="5">
        <v>745</v>
      </c>
      <c r="EG154" s="5">
        <v>1533</v>
      </c>
      <c r="EH154" s="5">
        <v>317</v>
      </c>
      <c r="EI154" s="5">
        <v>323</v>
      </c>
      <c r="EJ154" s="5">
        <v>159</v>
      </c>
      <c r="EK154" s="5">
        <v>396</v>
      </c>
      <c r="EL154" s="5">
        <v>118</v>
      </c>
      <c r="EM154" s="5">
        <v>142</v>
      </c>
      <c r="EN154" s="5">
        <v>101</v>
      </c>
      <c r="EO154" s="5">
        <v>405</v>
      </c>
      <c r="EP154" s="5">
        <v>347</v>
      </c>
      <c r="EQ154" s="5">
        <v>860</v>
      </c>
      <c r="ER154" s="5">
        <v>39</v>
      </c>
      <c r="ES154" s="5">
        <v>39</v>
      </c>
      <c r="ET154" s="5">
        <v>53</v>
      </c>
      <c r="EU154" s="5">
        <v>49</v>
      </c>
      <c r="EV154" s="5">
        <v>190</v>
      </c>
      <c r="EW154" s="5">
        <v>233</v>
      </c>
      <c r="EX154" s="5">
        <v>136</v>
      </c>
      <c r="EY154" s="5">
        <v>280</v>
      </c>
      <c r="EZ154" s="5">
        <v>160</v>
      </c>
      <c r="FA154" s="5" t="s">
        <v>220</v>
      </c>
      <c r="FB154" s="5" t="s">
        <v>220</v>
      </c>
      <c r="FC154" s="5" t="s">
        <v>220</v>
      </c>
      <c r="FD154" s="5" t="s">
        <v>220</v>
      </c>
      <c r="FE154" s="5" t="s">
        <v>220</v>
      </c>
      <c r="FF154" s="5" t="s">
        <v>220</v>
      </c>
      <c r="FG154" s="5">
        <v>0</v>
      </c>
      <c r="FH154" s="5">
        <v>0</v>
      </c>
      <c r="FI154" s="5">
        <v>0</v>
      </c>
      <c r="FJ154" s="5">
        <v>0</v>
      </c>
      <c r="FK154" s="5">
        <v>0</v>
      </c>
      <c r="FL154" s="5">
        <v>0</v>
      </c>
      <c r="FM154" s="5">
        <v>0</v>
      </c>
      <c r="FN154" s="5">
        <v>0</v>
      </c>
      <c r="FO154" s="5">
        <v>0</v>
      </c>
      <c r="FP154" s="5">
        <v>0</v>
      </c>
      <c r="FQ154" s="5">
        <v>0</v>
      </c>
      <c r="FR154" s="5">
        <v>0</v>
      </c>
      <c r="FS154" s="5">
        <v>0</v>
      </c>
      <c r="FT154" s="5">
        <v>0</v>
      </c>
      <c r="FU154" s="5" t="s">
        <v>220</v>
      </c>
      <c r="FV154" s="5" t="s">
        <v>220</v>
      </c>
      <c r="FW154" s="5" t="s">
        <v>220</v>
      </c>
      <c r="FX154" s="5" t="s">
        <v>220</v>
      </c>
      <c r="FY154" s="5" t="s">
        <v>220</v>
      </c>
      <c r="FZ154" s="5" t="s">
        <v>220</v>
      </c>
      <c r="GA154" s="5" t="s">
        <v>220</v>
      </c>
      <c r="GB154" s="5" t="s">
        <v>220</v>
      </c>
      <c r="GC154" s="5" t="s">
        <v>220</v>
      </c>
      <c r="GD154" s="5" t="s">
        <v>220</v>
      </c>
      <c r="GE154" s="5" t="s">
        <v>220</v>
      </c>
      <c r="GF154" s="5" t="s">
        <v>220</v>
      </c>
      <c r="GG154" s="5" t="s">
        <v>220</v>
      </c>
      <c r="GH154" s="5" t="s">
        <v>220</v>
      </c>
      <c r="GI154" s="5" t="s">
        <v>220</v>
      </c>
      <c r="GJ154" s="5" t="s">
        <v>220</v>
      </c>
      <c r="GK154" s="5" t="s">
        <v>220</v>
      </c>
      <c r="GL154" s="5" t="s">
        <v>220</v>
      </c>
      <c r="GM154" s="5">
        <v>25242</v>
      </c>
      <c r="GN154" s="5">
        <v>31731</v>
      </c>
      <c r="GO154" s="5">
        <v>14796</v>
      </c>
      <c r="GP154" s="5">
        <v>35027</v>
      </c>
      <c r="GQ154" s="5">
        <v>10457</v>
      </c>
      <c r="GR154" s="5">
        <v>11423</v>
      </c>
      <c r="GS154" s="5">
        <v>23237</v>
      </c>
      <c r="GT154" s="5">
        <v>7157</v>
      </c>
      <c r="GU154" s="5">
        <v>10799</v>
      </c>
      <c r="GV154" s="5">
        <v>7069</v>
      </c>
      <c r="GW154" s="5">
        <v>11116</v>
      </c>
      <c r="GX154" s="5">
        <v>14697</v>
      </c>
      <c r="GY154" s="5">
        <v>11826</v>
      </c>
      <c r="GZ154" s="5">
        <v>13457</v>
      </c>
      <c r="HA154" s="5">
        <v>6115</v>
      </c>
      <c r="HB154" s="5">
        <v>23343</v>
      </c>
      <c r="HC154" s="5">
        <v>13508</v>
      </c>
      <c r="HD154" s="5">
        <v>4626</v>
      </c>
      <c r="HE154" s="5">
        <v>3696</v>
      </c>
      <c r="HF154" s="5">
        <v>4586</v>
      </c>
      <c r="HG154" s="5">
        <v>4376</v>
      </c>
      <c r="HH154" s="5">
        <v>3811</v>
      </c>
      <c r="HI154" s="5">
        <v>6220</v>
      </c>
      <c r="HJ154" s="5">
        <v>4626</v>
      </c>
      <c r="HK154" s="5">
        <v>4423</v>
      </c>
      <c r="HL154" s="5">
        <v>4541</v>
      </c>
      <c r="HM154" s="5" t="s">
        <v>220</v>
      </c>
      <c r="HN154" s="5" t="s">
        <v>220</v>
      </c>
      <c r="HO154" s="5" t="s">
        <v>220</v>
      </c>
      <c r="HP154" s="5" t="s">
        <v>220</v>
      </c>
      <c r="HQ154" s="5" t="s">
        <v>220</v>
      </c>
      <c r="HR154" s="5" t="s">
        <v>220</v>
      </c>
      <c r="HS154" s="5">
        <v>99524</v>
      </c>
      <c r="HT154" s="5">
        <v>92653</v>
      </c>
      <c r="HU154" s="5">
        <v>86016</v>
      </c>
      <c r="HV154" s="5">
        <v>100537</v>
      </c>
      <c r="HW154" s="5">
        <v>102042</v>
      </c>
      <c r="HX154" s="5">
        <v>93434</v>
      </c>
      <c r="HY154" s="5">
        <v>96078</v>
      </c>
      <c r="HZ154" s="5">
        <v>101215</v>
      </c>
      <c r="IA154" s="5">
        <v>117472</v>
      </c>
      <c r="IB154" s="5">
        <v>143118</v>
      </c>
      <c r="IC154" s="5">
        <v>145593</v>
      </c>
      <c r="ID154" s="5">
        <v>162078</v>
      </c>
      <c r="IE154" s="5">
        <v>134274</v>
      </c>
      <c r="IF154" s="5">
        <v>102100</v>
      </c>
      <c r="IG154" s="5">
        <v>96480</v>
      </c>
      <c r="IH154" s="5">
        <v>84073</v>
      </c>
      <c r="II154" s="5">
        <v>71807</v>
      </c>
      <c r="IJ154" s="5">
        <v>73635</v>
      </c>
      <c r="IK154" s="5">
        <v>78257</v>
      </c>
      <c r="IL154" s="5">
        <v>78079</v>
      </c>
      <c r="IM154" s="5">
        <v>69660</v>
      </c>
      <c r="IN154" s="5">
        <v>74504</v>
      </c>
      <c r="IO154" s="5">
        <v>72412</v>
      </c>
      <c r="IP154" s="5">
        <v>69588</v>
      </c>
      <c r="IQ154" s="5">
        <v>65743</v>
      </c>
      <c r="IR154" s="5">
        <v>67066</v>
      </c>
      <c r="IS154" s="5" t="s">
        <v>220</v>
      </c>
      <c r="IT154" s="5" t="s">
        <v>220</v>
      </c>
      <c r="IU154" s="5" t="s">
        <v>220</v>
      </c>
      <c r="IV154" s="5" t="s">
        <v>220</v>
      </c>
      <c r="IW154" s="5" t="s">
        <v>220</v>
      </c>
      <c r="IX154" s="5" t="s">
        <v>220</v>
      </c>
      <c r="IY154" s="5">
        <v>0</v>
      </c>
      <c r="IZ154" s="5">
        <v>0</v>
      </c>
      <c r="JA154" s="5">
        <v>0</v>
      </c>
      <c r="JB154" s="5">
        <v>0</v>
      </c>
      <c r="JC154" s="5">
        <v>0</v>
      </c>
      <c r="JD154" s="5">
        <v>0</v>
      </c>
      <c r="JE154" s="5">
        <v>0</v>
      </c>
      <c r="JF154" s="5">
        <v>0</v>
      </c>
      <c r="JG154" s="5">
        <v>0</v>
      </c>
      <c r="JH154" s="5">
        <v>0</v>
      </c>
      <c r="JI154" s="5">
        <v>0</v>
      </c>
      <c r="JJ154" s="5">
        <v>0</v>
      </c>
      <c r="JK154" s="5">
        <v>0</v>
      </c>
      <c r="JL154" s="5">
        <v>0</v>
      </c>
      <c r="JM154" s="5">
        <v>0</v>
      </c>
      <c r="JN154" s="5">
        <v>0</v>
      </c>
      <c r="JO154" s="5">
        <v>0</v>
      </c>
      <c r="JP154" s="5">
        <v>0</v>
      </c>
      <c r="JQ154" s="5">
        <v>0</v>
      </c>
      <c r="JR154" s="5">
        <v>0</v>
      </c>
      <c r="JS154" s="5">
        <v>0</v>
      </c>
      <c r="JT154" s="5">
        <v>0</v>
      </c>
      <c r="JU154" s="5">
        <v>0</v>
      </c>
      <c r="JV154" s="5">
        <v>0</v>
      </c>
      <c r="JW154" s="5">
        <v>0</v>
      </c>
      <c r="JX154" s="5">
        <v>0</v>
      </c>
      <c r="JY154" s="5" t="s">
        <v>220</v>
      </c>
      <c r="JZ154" s="5" t="s">
        <v>220</v>
      </c>
      <c r="KA154" s="5" t="s">
        <v>220</v>
      </c>
      <c r="KB154" s="5" t="s">
        <v>220</v>
      </c>
      <c r="KC154" s="5" t="s">
        <v>220</v>
      </c>
      <c r="KD154" s="5" t="s">
        <v>220</v>
      </c>
      <c r="KE154" s="5">
        <v>1978</v>
      </c>
      <c r="KF154" s="5">
        <v>2255</v>
      </c>
      <c r="KG154" s="5">
        <v>1803</v>
      </c>
      <c r="KH154" s="5">
        <v>1407</v>
      </c>
      <c r="KI154" s="5">
        <v>1691</v>
      </c>
      <c r="KJ154" s="5">
        <v>1910</v>
      </c>
      <c r="KK154" s="5">
        <v>1439</v>
      </c>
      <c r="KL154" s="5">
        <v>1272</v>
      </c>
      <c r="KM154" s="5">
        <v>971</v>
      </c>
      <c r="KN154" s="5">
        <v>909</v>
      </c>
      <c r="KO154" s="5">
        <v>901</v>
      </c>
      <c r="KP154" s="5">
        <v>1132</v>
      </c>
      <c r="KQ154" s="5">
        <v>942</v>
      </c>
      <c r="KR154" s="5">
        <v>1027</v>
      </c>
      <c r="KS154" s="5">
        <v>1449</v>
      </c>
      <c r="KT154" s="5">
        <v>1326</v>
      </c>
      <c r="KU154" s="5">
        <v>1321</v>
      </c>
      <c r="KV154" s="5">
        <v>544</v>
      </c>
      <c r="KW154" s="5">
        <v>1072</v>
      </c>
      <c r="KX154" s="5">
        <v>964</v>
      </c>
      <c r="KY154" s="5">
        <v>924</v>
      </c>
      <c r="KZ154" s="5">
        <v>985</v>
      </c>
      <c r="LA154" s="5">
        <v>898</v>
      </c>
      <c r="LB154" s="5">
        <v>1097</v>
      </c>
      <c r="LC154" s="5">
        <v>915</v>
      </c>
      <c r="LD154" s="5">
        <v>944</v>
      </c>
      <c r="LE154" s="5" t="s">
        <v>220</v>
      </c>
      <c r="LF154" s="5" t="s">
        <v>220</v>
      </c>
      <c r="LG154" s="5" t="s">
        <v>220</v>
      </c>
      <c r="LH154" s="5" t="s">
        <v>220</v>
      </c>
      <c r="LI154" s="5" t="s">
        <v>220</v>
      </c>
      <c r="LJ154" s="5" t="s">
        <v>220</v>
      </c>
      <c r="LK154" s="5">
        <v>915</v>
      </c>
      <c r="LL154" s="5">
        <v>513</v>
      </c>
      <c r="LM154" s="5">
        <v>409</v>
      </c>
      <c r="LN154" s="5">
        <v>166</v>
      </c>
      <c r="LO154" s="5">
        <v>435</v>
      </c>
      <c r="LP154" s="5">
        <v>997</v>
      </c>
      <c r="LQ154" s="5">
        <v>405</v>
      </c>
      <c r="LR154" s="5">
        <v>422</v>
      </c>
      <c r="LS154" s="5">
        <v>449</v>
      </c>
      <c r="LT154" s="5">
        <v>561</v>
      </c>
      <c r="LU154" s="5">
        <v>429</v>
      </c>
      <c r="LV154" s="5">
        <v>1012</v>
      </c>
      <c r="LW154" s="5">
        <v>409</v>
      </c>
      <c r="LX154" s="5">
        <v>95</v>
      </c>
      <c r="LY154" s="5">
        <v>151</v>
      </c>
      <c r="LZ154" s="5">
        <v>678</v>
      </c>
      <c r="MA154" s="5">
        <v>341</v>
      </c>
      <c r="MB154" s="5">
        <v>433</v>
      </c>
      <c r="MC154" s="5">
        <v>616</v>
      </c>
      <c r="MD154" s="5">
        <v>895</v>
      </c>
      <c r="ME154" s="5">
        <v>537</v>
      </c>
      <c r="MF154" s="5">
        <v>739</v>
      </c>
      <c r="MG154" s="5">
        <v>503</v>
      </c>
      <c r="MH154" s="5">
        <v>734</v>
      </c>
      <c r="MI154" s="5">
        <v>765</v>
      </c>
      <c r="MJ154" s="5">
        <v>592</v>
      </c>
      <c r="MK154" s="5" t="s">
        <v>220</v>
      </c>
      <c r="ML154" s="5" t="s">
        <v>220</v>
      </c>
      <c r="MM154" s="5" t="s">
        <v>220</v>
      </c>
      <c r="MN154" s="5" t="s">
        <v>220</v>
      </c>
      <c r="MO154" s="5" t="s">
        <v>220</v>
      </c>
      <c r="MP154" s="5" t="s">
        <v>220</v>
      </c>
      <c r="MQ154" s="5">
        <v>89</v>
      </c>
      <c r="MR154" s="5">
        <v>132</v>
      </c>
      <c r="MS154" s="5">
        <v>106</v>
      </c>
      <c r="MT154" s="5">
        <v>84</v>
      </c>
      <c r="MU154" s="5">
        <v>89</v>
      </c>
      <c r="MV154" s="5">
        <v>112</v>
      </c>
      <c r="MW154" s="5">
        <v>0</v>
      </c>
      <c r="MX154" s="5">
        <v>0</v>
      </c>
      <c r="MY154" s="5">
        <v>0</v>
      </c>
      <c r="MZ154" s="5">
        <v>0</v>
      </c>
      <c r="NA154" s="5">
        <v>0</v>
      </c>
      <c r="NB154" s="5">
        <v>0</v>
      </c>
      <c r="NC154" s="5">
        <v>0</v>
      </c>
      <c r="ND154" s="5">
        <v>0</v>
      </c>
      <c r="NE154" s="5" t="s">
        <v>220</v>
      </c>
      <c r="NF154" s="5" t="s">
        <v>220</v>
      </c>
      <c r="NG154" s="5" t="s">
        <v>220</v>
      </c>
      <c r="NH154" s="5" t="s">
        <v>220</v>
      </c>
      <c r="NI154" s="5" t="s">
        <v>220</v>
      </c>
      <c r="NJ154" s="5" t="s">
        <v>220</v>
      </c>
      <c r="NK154" s="5" t="s">
        <v>220</v>
      </c>
      <c r="NL154" s="5" t="s">
        <v>220</v>
      </c>
      <c r="NM154" s="5" t="s">
        <v>220</v>
      </c>
      <c r="NN154" s="5" t="s">
        <v>220</v>
      </c>
      <c r="NO154" s="5" t="s">
        <v>220</v>
      </c>
      <c r="NP154" s="5" t="s">
        <v>220</v>
      </c>
      <c r="NQ154" s="5" t="s">
        <v>220</v>
      </c>
      <c r="NR154" s="5" t="s">
        <v>220</v>
      </c>
      <c r="NS154" s="5" t="s">
        <v>220</v>
      </c>
      <c r="NT154" s="5" t="s">
        <v>220</v>
      </c>
      <c r="NU154" s="5" t="s">
        <v>220</v>
      </c>
      <c r="NV154" s="5" t="s">
        <v>220</v>
      </c>
      <c r="NW154" s="5">
        <v>0</v>
      </c>
      <c r="NX154" s="5">
        <v>0</v>
      </c>
      <c r="NY154" s="5">
        <v>0</v>
      </c>
      <c r="NZ154" s="5">
        <v>0</v>
      </c>
      <c r="OA154" s="5">
        <v>0</v>
      </c>
      <c r="OB154" s="5">
        <v>0</v>
      </c>
      <c r="OC154" s="5">
        <v>0</v>
      </c>
      <c r="OD154" s="5">
        <v>0</v>
      </c>
      <c r="OE154" s="5">
        <v>0</v>
      </c>
      <c r="OF154" s="5">
        <v>0</v>
      </c>
      <c r="OG154" s="5">
        <v>0</v>
      </c>
      <c r="OH154" s="5">
        <v>0</v>
      </c>
      <c r="OI154" s="5">
        <v>0</v>
      </c>
      <c r="OJ154" s="5">
        <v>0</v>
      </c>
      <c r="OK154" s="5" t="s">
        <v>220</v>
      </c>
      <c r="OL154" s="5" t="s">
        <v>220</v>
      </c>
      <c r="OM154" s="5" t="s">
        <v>220</v>
      </c>
      <c r="ON154" s="5" t="s">
        <v>220</v>
      </c>
      <c r="OO154" s="5" t="s">
        <v>220</v>
      </c>
      <c r="OP154" s="5" t="s">
        <v>220</v>
      </c>
      <c r="OQ154" s="5" t="s">
        <v>220</v>
      </c>
      <c r="OR154" s="5" t="s">
        <v>220</v>
      </c>
      <c r="OS154" s="5" t="s">
        <v>220</v>
      </c>
      <c r="OT154" s="5" t="s">
        <v>220</v>
      </c>
      <c r="OU154" s="5" t="s">
        <v>220</v>
      </c>
      <c r="OV154" s="5" t="s">
        <v>220</v>
      </c>
      <c r="OW154" s="5" t="s">
        <v>220</v>
      </c>
      <c r="OX154" s="5" t="s">
        <v>220</v>
      </c>
      <c r="OY154" s="5" t="s">
        <v>220</v>
      </c>
      <c r="OZ154" s="5" t="s">
        <v>220</v>
      </c>
      <c r="PA154" s="5" t="s">
        <v>220</v>
      </c>
      <c r="PB154" s="5" t="s">
        <v>220</v>
      </c>
      <c r="PC154" s="5">
        <v>5669</v>
      </c>
      <c r="PD154" s="5">
        <v>5703</v>
      </c>
      <c r="PE154" s="5">
        <v>5785</v>
      </c>
      <c r="PF154" s="5">
        <v>5424</v>
      </c>
      <c r="PG154" s="5">
        <v>5137</v>
      </c>
      <c r="PH154" s="5">
        <v>3923</v>
      </c>
      <c r="PI154" s="5">
        <v>4584</v>
      </c>
      <c r="PJ154" s="5">
        <v>3806</v>
      </c>
      <c r="PK154" s="5">
        <v>2445</v>
      </c>
      <c r="PL154" s="5">
        <v>2317</v>
      </c>
      <c r="PM154" s="5">
        <v>2092</v>
      </c>
      <c r="PN154" s="5">
        <v>3310</v>
      </c>
      <c r="PO154" s="5">
        <v>3310</v>
      </c>
      <c r="PP154" s="5">
        <v>2085</v>
      </c>
      <c r="PQ154" s="5">
        <v>3343</v>
      </c>
      <c r="PR154" s="5">
        <v>3406</v>
      </c>
      <c r="PS154" s="5">
        <v>3095</v>
      </c>
      <c r="PT154" s="5">
        <v>1634</v>
      </c>
      <c r="PU154" s="5">
        <v>3364</v>
      </c>
      <c r="PV154" s="5">
        <v>3225</v>
      </c>
      <c r="PW154" s="5">
        <v>3177</v>
      </c>
      <c r="PX154" s="5">
        <v>3115</v>
      </c>
      <c r="PY154" s="5">
        <v>3245</v>
      </c>
      <c r="PZ154" s="5">
        <v>3370</v>
      </c>
      <c r="QA154" s="5">
        <v>2523</v>
      </c>
      <c r="QB154" s="5">
        <v>2432</v>
      </c>
      <c r="QC154" s="5" t="s">
        <v>220</v>
      </c>
      <c r="QD154" s="5" t="s">
        <v>220</v>
      </c>
      <c r="QE154" s="5" t="s">
        <v>220</v>
      </c>
      <c r="QF154" s="5" t="s">
        <v>220</v>
      </c>
      <c r="QG154" s="5" t="s">
        <v>220</v>
      </c>
      <c r="QH154" s="5" t="s">
        <v>220</v>
      </c>
      <c r="QI154" s="5">
        <v>9936</v>
      </c>
      <c r="QJ154" s="5">
        <v>11507</v>
      </c>
      <c r="QK154" s="5">
        <v>13076</v>
      </c>
      <c r="QL154" s="5">
        <v>13346</v>
      </c>
      <c r="QM154" s="5">
        <v>11156</v>
      </c>
      <c r="QN154" s="5">
        <v>8057</v>
      </c>
      <c r="QO154" s="5">
        <v>6875</v>
      </c>
      <c r="QP154" s="5">
        <v>6625</v>
      </c>
      <c r="QQ154" s="5">
        <v>7005</v>
      </c>
      <c r="QR154" s="5">
        <v>7602</v>
      </c>
      <c r="QS154" s="5">
        <v>6606</v>
      </c>
      <c r="QT154" s="5">
        <v>3983</v>
      </c>
      <c r="QU154" s="5">
        <v>3995</v>
      </c>
      <c r="QV154" s="5">
        <v>3973</v>
      </c>
      <c r="QW154" s="5">
        <v>4098</v>
      </c>
      <c r="QX154" s="5">
        <v>4726</v>
      </c>
      <c r="QY154" s="5">
        <v>2969</v>
      </c>
      <c r="QZ154" s="5">
        <v>3754</v>
      </c>
      <c r="RA154" s="5">
        <v>3750</v>
      </c>
      <c r="RB154" s="5">
        <v>3113</v>
      </c>
      <c r="RC154" s="5">
        <v>5116</v>
      </c>
      <c r="RD154" s="5">
        <v>3938</v>
      </c>
      <c r="RE154" s="5">
        <v>2944</v>
      </c>
      <c r="RF154" s="5">
        <v>3887</v>
      </c>
      <c r="RG154" s="5">
        <v>4017</v>
      </c>
      <c r="RH154" s="5">
        <v>4314</v>
      </c>
      <c r="RI154" s="5" t="s">
        <v>220</v>
      </c>
      <c r="RJ154" s="5" t="s">
        <v>220</v>
      </c>
      <c r="RK154" s="5" t="s">
        <v>220</v>
      </c>
      <c r="RL154" s="5" t="s">
        <v>220</v>
      </c>
      <c r="RM154" s="5" t="s">
        <v>220</v>
      </c>
      <c r="RN154" s="5" t="s">
        <v>220</v>
      </c>
      <c r="RO154" s="5">
        <v>6931</v>
      </c>
      <c r="RP154" s="5">
        <v>5203</v>
      </c>
      <c r="RQ154" s="5">
        <v>5455</v>
      </c>
      <c r="RR154" s="5">
        <v>5290</v>
      </c>
      <c r="RS154" s="5">
        <v>4839</v>
      </c>
      <c r="RT154" s="5">
        <v>4421</v>
      </c>
      <c r="RU154" s="5">
        <v>4967</v>
      </c>
      <c r="RV154" s="5">
        <v>5152</v>
      </c>
      <c r="RW154" s="5">
        <v>4857</v>
      </c>
      <c r="RX154" s="5">
        <v>4903</v>
      </c>
      <c r="RY154" s="5">
        <v>5839</v>
      </c>
      <c r="RZ154" s="5">
        <v>5379</v>
      </c>
      <c r="SA154" s="5">
        <v>4108</v>
      </c>
      <c r="SB154" s="5">
        <v>4610</v>
      </c>
      <c r="SC154" s="5">
        <v>4595</v>
      </c>
      <c r="SD154" s="5">
        <v>4901</v>
      </c>
      <c r="SE154" s="5">
        <v>4890</v>
      </c>
      <c r="SF154" s="5">
        <v>8990</v>
      </c>
      <c r="SG154" s="5">
        <v>3782</v>
      </c>
      <c r="SH154" s="5">
        <v>3615</v>
      </c>
      <c r="SI154" s="5">
        <v>4771</v>
      </c>
      <c r="SJ154" s="5">
        <v>3732</v>
      </c>
      <c r="SK154" s="5">
        <v>2926</v>
      </c>
      <c r="SL154" s="5">
        <v>2633</v>
      </c>
      <c r="SM154" s="5">
        <v>2793</v>
      </c>
      <c r="SN154" s="5">
        <v>2997</v>
      </c>
      <c r="SO154" s="5" t="s">
        <v>220</v>
      </c>
      <c r="SP154" s="5" t="s">
        <v>220</v>
      </c>
      <c r="SQ154" s="5" t="s">
        <v>220</v>
      </c>
      <c r="SR154" s="5" t="s">
        <v>220</v>
      </c>
      <c r="SS154" s="5" t="s">
        <v>220</v>
      </c>
      <c r="ST154" s="5" t="s">
        <v>220</v>
      </c>
      <c r="SU154" s="5">
        <v>9411</v>
      </c>
      <c r="SV154" s="5">
        <v>10708</v>
      </c>
      <c r="SW154" s="5">
        <v>10618</v>
      </c>
      <c r="SX154" s="5">
        <v>10002</v>
      </c>
      <c r="SY154" s="5">
        <v>8954</v>
      </c>
      <c r="SZ154" s="5">
        <v>11831</v>
      </c>
      <c r="TA154" s="5">
        <v>10556</v>
      </c>
      <c r="TB154" s="5">
        <v>11484</v>
      </c>
      <c r="TC154" s="5">
        <v>10230</v>
      </c>
      <c r="TD154" s="5">
        <v>9478</v>
      </c>
      <c r="TE154" s="5">
        <v>8485</v>
      </c>
      <c r="TF154" s="5">
        <v>7829</v>
      </c>
      <c r="TG154" s="5">
        <v>5347</v>
      </c>
      <c r="TH154" s="5">
        <v>7731</v>
      </c>
      <c r="TI154" s="5">
        <v>5847</v>
      </c>
      <c r="TJ154" s="5">
        <v>5109</v>
      </c>
      <c r="TK154" s="5">
        <v>4843</v>
      </c>
      <c r="TL154" s="5">
        <v>2203</v>
      </c>
      <c r="TM154" s="5">
        <v>3456</v>
      </c>
      <c r="TN154" s="5">
        <v>3379</v>
      </c>
      <c r="TO154" s="5">
        <v>3412</v>
      </c>
      <c r="TP154" s="5">
        <v>1823</v>
      </c>
      <c r="TQ154" s="5">
        <v>302</v>
      </c>
      <c r="TR154" s="5">
        <v>467</v>
      </c>
      <c r="TS154" s="5">
        <v>559</v>
      </c>
      <c r="TT154" s="5">
        <v>647</v>
      </c>
      <c r="TU154" s="5" t="s">
        <v>220</v>
      </c>
      <c r="TV154" s="5" t="s">
        <v>220</v>
      </c>
      <c r="TW154" s="5" t="s">
        <v>220</v>
      </c>
      <c r="TX154" s="5" t="s">
        <v>220</v>
      </c>
      <c r="TY154" s="5" t="s">
        <v>220</v>
      </c>
      <c r="TZ154" s="5" t="s">
        <v>220</v>
      </c>
      <c r="UA154" s="5">
        <v>1</v>
      </c>
      <c r="UB154" s="5">
        <v>1</v>
      </c>
      <c r="UC154" s="5">
        <v>1</v>
      </c>
      <c r="UD154" s="5">
        <v>2</v>
      </c>
      <c r="UE154" s="5">
        <v>6</v>
      </c>
      <c r="UF154" s="5">
        <v>2</v>
      </c>
      <c r="UG154" s="5">
        <v>2</v>
      </c>
      <c r="UH154" s="5">
        <v>1</v>
      </c>
      <c r="UI154" s="5">
        <v>33</v>
      </c>
      <c r="UJ154" s="5">
        <v>1</v>
      </c>
      <c r="UK154" s="5">
        <v>8</v>
      </c>
      <c r="UL154" s="5">
        <v>0</v>
      </c>
      <c r="UM154" s="5">
        <v>0</v>
      </c>
      <c r="UN154" s="5">
        <v>4</v>
      </c>
      <c r="UO154" s="5">
        <v>7</v>
      </c>
      <c r="UP154" s="5">
        <v>6</v>
      </c>
      <c r="UQ154" s="5">
        <v>6</v>
      </c>
      <c r="UR154" s="5">
        <v>7</v>
      </c>
      <c r="US154" s="5">
        <v>11</v>
      </c>
      <c r="UT154" s="5">
        <v>1</v>
      </c>
      <c r="UU154" s="5">
        <v>3</v>
      </c>
      <c r="UV154" s="5">
        <v>2</v>
      </c>
      <c r="UW154" s="5">
        <v>15</v>
      </c>
      <c r="UX154" s="5">
        <v>46</v>
      </c>
      <c r="UY154" s="5">
        <v>86</v>
      </c>
      <c r="UZ154" s="5">
        <v>59</v>
      </c>
      <c r="VA154" s="5" t="s">
        <v>220</v>
      </c>
      <c r="VB154" s="5" t="s">
        <v>220</v>
      </c>
      <c r="VC154" s="5" t="s">
        <v>220</v>
      </c>
      <c r="VD154" s="5" t="s">
        <v>220</v>
      </c>
      <c r="VE154" s="5" t="s">
        <v>220</v>
      </c>
      <c r="VF154" s="5" t="s">
        <v>220</v>
      </c>
      <c r="VG154" s="5">
        <v>19403</v>
      </c>
      <c r="VH154" s="5">
        <v>21105</v>
      </c>
      <c r="VI154" s="5">
        <v>20077</v>
      </c>
      <c r="VJ154" s="5">
        <v>18906</v>
      </c>
      <c r="VK154" s="5">
        <v>20059</v>
      </c>
      <c r="VL154" s="5">
        <v>20665</v>
      </c>
      <c r="VM154" s="5">
        <v>23423</v>
      </c>
      <c r="VN154" s="5">
        <v>23552</v>
      </c>
      <c r="VO154" s="5">
        <v>25240</v>
      </c>
      <c r="VP154" s="5">
        <v>21346</v>
      </c>
      <c r="VQ154" s="5">
        <v>22768</v>
      </c>
      <c r="VR154" s="5">
        <v>23899</v>
      </c>
      <c r="VS154" s="5">
        <v>21991</v>
      </c>
      <c r="VT154" s="5">
        <v>22058</v>
      </c>
      <c r="VU154" s="5">
        <v>20516</v>
      </c>
      <c r="VV154" s="5">
        <v>13955</v>
      </c>
      <c r="VW154" s="5">
        <v>16029</v>
      </c>
      <c r="VX154" s="5">
        <v>12337</v>
      </c>
      <c r="VY154" s="5">
        <v>12697</v>
      </c>
      <c r="VZ154" s="5">
        <v>11394</v>
      </c>
      <c r="WA154" s="5">
        <v>20843</v>
      </c>
      <c r="WB154" s="5">
        <v>15343</v>
      </c>
      <c r="WC154" s="5">
        <v>13846</v>
      </c>
      <c r="WD154" s="5">
        <v>15462</v>
      </c>
      <c r="WE154" s="5">
        <v>17921</v>
      </c>
      <c r="WF154" s="5">
        <v>20005</v>
      </c>
      <c r="WG154" s="5" t="s">
        <v>220</v>
      </c>
      <c r="WH154" s="5" t="s">
        <v>220</v>
      </c>
      <c r="WI154" s="5" t="s">
        <v>220</v>
      </c>
      <c r="WJ154" s="5" t="s">
        <v>220</v>
      </c>
      <c r="WK154" s="5" t="s">
        <v>220</v>
      </c>
      <c r="WL154" s="5" t="s">
        <v>220</v>
      </c>
      <c r="WM154" s="5">
        <v>358</v>
      </c>
      <c r="WN154" s="5">
        <v>195</v>
      </c>
      <c r="WO154" s="5">
        <v>360</v>
      </c>
      <c r="WP154" s="5">
        <v>403</v>
      </c>
      <c r="WQ154" s="5">
        <v>238</v>
      </c>
      <c r="WR154" s="5">
        <v>260</v>
      </c>
      <c r="WS154" s="5">
        <v>261</v>
      </c>
      <c r="WT154" s="5">
        <v>92</v>
      </c>
      <c r="WU154" s="5">
        <v>188</v>
      </c>
      <c r="WV154" s="5">
        <v>159</v>
      </c>
      <c r="WW154" s="5">
        <v>181</v>
      </c>
      <c r="WX154" s="5">
        <v>189</v>
      </c>
      <c r="WY154" s="5">
        <v>176</v>
      </c>
      <c r="WZ154" s="5">
        <v>149</v>
      </c>
      <c r="XA154" s="5">
        <v>165</v>
      </c>
      <c r="XB154" s="5">
        <v>158</v>
      </c>
      <c r="XC154" s="5">
        <v>116</v>
      </c>
      <c r="XD154" s="5">
        <v>78</v>
      </c>
      <c r="XE154" s="5">
        <v>39</v>
      </c>
      <c r="XF154" s="5">
        <v>48</v>
      </c>
      <c r="XG154" s="5">
        <v>109</v>
      </c>
      <c r="XH154" s="5">
        <v>74</v>
      </c>
      <c r="XI154" s="5">
        <v>57</v>
      </c>
      <c r="XJ154" s="5">
        <v>64</v>
      </c>
      <c r="XK154" s="5">
        <v>177</v>
      </c>
      <c r="XL154" s="5">
        <v>60</v>
      </c>
      <c r="XM154" s="5" t="s">
        <v>220</v>
      </c>
      <c r="XN154" s="5" t="s">
        <v>220</v>
      </c>
      <c r="XO154" s="5" t="s">
        <v>220</v>
      </c>
      <c r="XP154" s="5" t="s">
        <v>220</v>
      </c>
      <c r="XQ154" s="5" t="s">
        <v>220</v>
      </c>
      <c r="XR154" s="5" t="s">
        <v>220</v>
      </c>
      <c r="XS154" s="2">
        <v>16213</v>
      </c>
      <c r="XT154" s="3" t="s">
        <v>222</v>
      </c>
      <c r="XU154" s="3" t="s">
        <v>221</v>
      </c>
      <c r="XV154" s="3" t="s">
        <v>221</v>
      </c>
      <c r="XW154" s="3" t="s">
        <v>221</v>
      </c>
      <c r="XX154" s="3" t="s">
        <v>222</v>
      </c>
      <c r="XY154" s="3" t="s">
        <v>222</v>
      </c>
      <c r="XZ154" s="3" t="s">
        <v>229</v>
      </c>
    </row>
    <row r="155" spans="1:650" x14ac:dyDescent="0.3">
      <c r="A155" s="1" t="s">
        <v>153</v>
      </c>
      <c r="B155" s="2">
        <v>4057097</v>
      </c>
      <c r="C155" s="5">
        <v>1220</v>
      </c>
      <c r="D155" s="5">
        <v>5942</v>
      </c>
      <c r="E155" s="5">
        <v>20677</v>
      </c>
      <c r="F155" s="5">
        <v>11093</v>
      </c>
      <c r="G155" s="5">
        <v>13950</v>
      </c>
      <c r="H155" s="5">
        <v>37080</v>
      </c>
      <c r="I155" s="5">
        <v>15264</v>
      </c>
      <c r="J155" s="5">
        <v>69538</v>
      </c>
      <c r="K155" s="5">
        <v>1613</v>
      </c>
      <c r="L155" s="5">
        <v>876</v>
      </c>
      <c r="M155" s="5">
        <v>0</v>
      </c>
      <c r="N155" s="5">
        <v>0</v>
      </c>
      <c r="O155" s="5">
        <v>1856</v>
      </c>
      <c r="P155" s="5">
        <v>1514</v>
      </c>
      <c r="Q155" s="5">
        <v>574</v>
      </c>
      <c r="R155" s="5">
        <v>7962</v>
      </c>
      <c r="S155" s="5">
        <v>2315</v>
      </c>
      <c r="T155" s="5">
        <v>62</v>
      </c>
      <c r="U155" s="5">
        <v>2287</v>
      </c>
      <c r="V155" s="5">
        <v>1701</v>
      </c>
      <c r="W155" s="5">
        <v>476</v>
      </c>
      <c r="X155" s="5">
        <v>0</v>
      </c>
      <c r="Y155" s="5">
        <v>425</v>
      </c>
      <c r="Z155" s="5">
        <v>1004</v>
      </c>
      <c r="AA155" s="5">
        <v>0</v>
      </c>
      <c r="AB155" s="5">
        <v>0</v>
      </c>
      <c r="AC155" s="5">
        <v>0</v>
      </c>
      <c r="AD155" s="5">
        <v>10</v>
      </c>
      <c r="AE155" s="5">
        <v>0</v>
      </c>
      <c r="AF155" s="5">
        <v>42</v>
      </c>
      <c r="AG155" s="5">
        <v>136</v>
      </c>
      <c r="AH155" s="5">
        <v>8</v>
      </c>
      <c r="AI155" s="5">
        <v>12769</v>
      </c>
      <c r="AJ155" s="5">
        <v>8885</v>
      </c>
      <c r="AK155" s="5">
        <v>34005</v>
      </c>
      <c r="AL155" s="5">
        <v>11962</v>
      </c>
      <c r="AM155" s="5">
        <v>6209</v>
      </c>
      <c r="AN155" s="5">
        <v>36409</v>
      </c>
      <c r="AO155" s="5">
        <v>39637</v>
      </c>
      <c r="AP155" s="5">
        <v>78427</v>
      </c>
      <c r="AQ155" s="5">
        <v>407695</v>
      </c>
      <c r="AR155" s="5">
        <v>111333</v>
      </c>
      <c r="AS155" s="5">
        <v>94360</v>
      </c>
      <c r="AT155" s="5">
        <v>49679</v>
      </c>
      <c r="AU155" s="5">
        <v>13454</v>
      </c>
      <c r="AV155" s="5">
        <v>503582</v>
      </c>
      <c r="AW155" s="5">
        <v>55222</v>
      </c>
      <c r="AX155" s="5">
        <v>16440</v>
      </c>
      <c r="AY155" s="5">
        <v>5709</v>
      </c>
      <c r="AZ155" s="5">
        <v>5176</v>
      </c>
      <c r="BA155" s="5">
        <v>5640</v>
      </c>
      <c r="BB155" s="5">
        <v>5422</v>
      </c>
      <c r="BC155" s="5">
        <v>21867</v>
      </c>
      <c r="BD155" s="5">
        <v>6666</v>
      </c>
      <c r="BE155" s="5">
        <v>31327</v>
      </c>
      <c r="BF155" s="5">
        <v>20684</v>
      </c>
      <c r="BG155" s="5">
        <v>40451</v>
      </c>
      <c r="BH155" s="5">
        <v>46387</v>
      </c>
      <c r="BI155" s="5">
        <v>17723</v>
      </c>
      <c r="BJ155" s="5">
        <v>28550</v>
      </c>
      <c r="BK155" s="5">
        <v>55240</v>
      </c>
      <c r="BL155" s="5">
        <v>33998</v>
      </c>
      <c r="BM155" s="5">
        <v>25166</v>
      </c>
      <c r="BN155" s="5">
        <v>26139</v>
      </c>
      <c r="BO155" s="5">
        <v>390794</v>
      </c>
      <c r="BP155" s="5">
        <v>609823</v>
      </c>
      <c r="BQ155" s="5">
        <v>477153</v>
      </c>
      <c r="BR155" s="5">
        <v>294786</v>
      </c>
      <c r="BS155" s="5">
        <v>360021</v>
      </c>
      <c r="BT155" s="5">
        <v>599992</v>
      </c>
      <c r="BU155" s="5">
        <v>236436</v>
      </c>
      <c r="BV155" s="5">
        <v>1785430</v>
      </c>
      <c r="BW155" s="5">
        <v>138087</v>
      </c>
      <c r="BX155" s="5">
        <v>103898</v>
      </c>
      <c r="BY155" s="5">
        <v>134514</v>
      </c>
      <c r="BZ155" s="5">
        <v>154141</v>
      </c>
      <c r="CA155" s="5">
        <v>203686</v>
      </c>
      <c r="CB155" s="5">
        <v>116199</v>
      </c>
      <c r="CC155" s="5">
        <v>104653</v>
      </c>
      <c r="CD155" s="5">
        <v>85375</v>
      </c>
      <c r="CE155" s="5">
        <v>48041</v>
      </c>
      <c r="CF155" s="5">
        <v>66833</v>
      </c>
      <c r="CG155" s="5">
        <v>44416</v>
      </c>
      <c r="CH155" s="5">
        <v>20011</v>
      </c>
      <c r="CI155" s="5">
        <v>25445</v>
      </c>
      <c r="CJ155" s="5">
        <v>10950</v>
      </c>
      <c r="CK155" s="5">
        <v>15303</v>
      </c>
      <c r="CL155" s="5">
        <v>5198</v>
      </c>
      <c r="CM155" s="5">
        <v>22806</v>
      </c>
      <c r="CN155" s="5">
        <v>49382</v>
      </c>
      <c r="CO155" s="5">
        <v>36943</v>
      </c>
      <c r="CP155" s="5">
        <v>15934</v>
      </c>
      <c r="CQ155" s="5">
        <v>30907</v>
      </c>
      <c r="CR155" s="5">
        <v>21915</v>
      </c>
      <c r="CS155" s="5">
        <v>6044</v>
      </c>
      <c r="CT155" s="5">
        <v>7182</v>
      </c>
      <c r="CU155" s="5">
        <v>498971</v>
      </c>
      <c r="CV155" s="5">
        <v>468122</v>
      </c>
      <c r="CW155" s="5">
        <v>443069</v>
      </c>
      <c r="CX155" s="5">
        <v>341598</v>
      </c>
      <c r="CY155" s="5">
        <v>361852</v>
      </c>
      <c r="CZ155" s="5">
        <v>259549</v>
      </c>
      <c r="DA155" s="5">
        <v>242705</v>
      </c>
      <c r="DB155" s="5">
        <v>245315</v>
      </c>
      <c r="DC155" s="5">
        <v>263548</v>
      </c>
      <c r="DD155" s="5">
        <v>370904</v>
      </c>
      <c r="DE155" s="5">
        <v>266936</v>
      </c>
      <c r="DF155" s="5">
        <v>227180</v>
      </c>
      <c r="DG155" s="5">
        <v>286415</v>
      </c>
      <c r="DH155" s="5">
        <v>227531</v>
      </c>
      <c r="DI155" s="5">
        <v>214228</v>
      </c>
      <c r="DJ155" s="5">
        <v>196630</v>
      </c>
      <c r="DK155" s="5">
        <v>199462</v>
      </c>
      <c r="DL155" s="5">
        <v>228557</v>
      </c>
      <c r="DM155" s="5">
        <v>186118</v>
      </c>
      <c r="DN155" s="5">
        <v>157411</v>
      </c>
      <c r="DO155" s="5">
        <v>154720</v>
      </c>
      <c r="DP155" s="5">
        <v>119674</v>
      </c>
      <c r="DQ155" s="5">
        <v>93910</v>
      </c>
      <c r="DR155" s="5">
        <v>84889</v>
      </c>
      <c r="DS155" s="5">
        <v>90827</v>
      </c>
      <c r="DT155" s="5">
        <v>114519</v>
      </c>
      <c r="DU155" s="5">
        <v>158431</v>
      </c>
      <c r="DV155" s="5">
        <v>134613</v>
      </c>
      <c r="DW155" s="5">
        <v>116441</v>
      </c>
      <c r="DX155" s="5">
        <v>142395</v>
      </c>
      <c r="DY155" s="5">
        <v>113946</v>
      </c>
      <c r="DZ155" s="5">
        <v>116151</v>
      </c>
      <c r="EA155" s="5">
        <v>64777</v>
      </c>
      <c r="EB155" s="5">
        <v>53831</v>
      </c>
      <c r="EC155" s="5">
        <v>34762</v>
      </c>
      <c r="ED155" s="5">
        <v>27754</v>
      </c>
      <c r="EE155" s="5">
        <v>20406</v>
      </c>
      <c r="EF155" s="5">
        <v>35226</v>
      </c>
      <c r="EG155" s="5">
        <v>34896</v>
      </c>
      <c r="EH155" s="5">
        <v>28325</v>
      </c>
      <c r="EI155" s="5">
        <v>17106</v>
      </c>
      <c r="EJ155" s="5">
        <v>11728</v>
      </c>
      <c r="EK155" s="5">
        <v>8993</v>
      </c>
      <c r="EL155" s="5">
        <v>9206</v>
      </c>
      <c r="EM155" s="5">
        <v>6757</v>
      </c>
      <c r="EN155" s="5">
        <v>9499</v>
      </c>
      <c r="EO155" s="5">
        <v>5661</v>
      </c>
      <c r="EP155" s="5">
        <v>12437</v>
      </c>
      <c r="EQ155" s="5">
        <v>9783</v>
      </c>
      <c r="ER155" s="5">
        <v>11956</v>
      </c>
      <c r="ES155" s="5">
        <v>8153</v>
      </c>
      <c r="ET155" s="5">
        <v>5488</v>
      </c>
      <c r="EU155" s="5">
        <v>4735</v>
      </c>
      <c r="EV155" s="5">
        <v>5753</v>
      </c>
      <c r="EW155" s="5">
        <v>4595</v>
      </c>
      <c r="EX155" s="5">
        <v>4517</v>
      </c>
      <c r="EY155" s="5">
        <v>10783</v>
      </c>
      <c r="EZ155" s="5">
        <v>12227</v>
      </c>
      <c r="FA155" s="5">
        <v>4715</v>
      </c>
      <c r="FB155" s="5">
        <v>3562</v>
      </c>
      <c r="FC155" s="5">
        <v>3245</v>
      </c>
      <c r="FD155" s="5">
        <v>2487</v>
      </c>
      <c r="FE155" s="5">
        <v>832</v>
      </c>
      <c r="FF155" s="5">
        <v>2479</v>
      </c>
      <c r="FG155" s="5">
        <v>0</v>
      </c>
      <c r="FH155" s="5">
        <v>0</v>
      </c>
      <c r="FI155" s="5">
        <v>0</v>
      </c>
      <c r="FJ155" s="5">
        <v>0</v>
      </c>
      <c r="FK155" s="5">
        <v>0</v>
      </c>
      <c r="FL155" s="5">
        <v>0</v>
      </c>
      <c r="FM155" s="5">
        <v>0</v>
      </c>
      <c r="FN155" s="5">
        <v>0</v>
      </c>
      <c r="FO155" s="5">
        <v>0</v>
      </c>
      <c r="FP155" s="5">
        <v>0</v>
      </c>
      <c r="FQ155" s="5">
        <v>0</v>
      </c>
      <c r="FR155" s="5">
        <v>0</v>
      </c>
      <c r="FS155" s="5">
        <v>0</v>
      </c>
      <c r="FT155" s="5">
        <v>0</v>
      </c>
      <c r="FU155" s="5" t="s">
        <v>220</v>
      </c>
      <c r="FV155" s="5" t="s">
        <v>220</v>
      </c>
      <c r="FW155" s="5" t="s">
        <v>220</v>
      </c>
      <c r="FX155" s="5" t="s">
        <v>220</v>
      </c>
      <c r="FY155" s="5" t="s">
        <v>220</v>
      </c>
      <c r="FZ155" s="5" t="s">
        <v>220</v>
      </c>
      <c r="GA155" s="5" t="s">
        <v>220</v>
      </c>
      <c r="GB155" s="5" t="s">
        <v>220</v>
      </c>
      <c r="GC155" s="5" t="s">
        <v>220</v>
      </c>
      <c r="GD155" s="5" t="s">
        <v>220</v>
      </c>
      <c r="GE155" s="5" t="s">
        <v>220</v>
      </c>
      <c r="GF155" s="5" t="s">
        <v>220</v>
      </c>
      <c r="GG155" s="5" t="s">
        <v>220</v>
      </c>
      <c r="GH155" s="5" t="s">
        <v>220</v>
      </c>
      <c r="GI155" s="5" t="s">
        <v>220</v>
      </c>
      <c r="GJ155" s="5" t="s">
        <v>220</v>
      </c>
      <c r="GK155" s="5" t="s">
        <v>220</v>
      </c>
      <c r="GL155" s="5" t="s">
        <v>220</v>
      </c>
      <c r="GM155" s="5">
        <v>968530</v>
      </c>
      <c r="GN155" s="5">
        <v>1146604</v>
      </c>
      <c r="GO155" s="5">
        <v>1009665</v>
      </c>
      <c r="GP155" s="5">
        <v>687192</v>
      </c>
      <c r="GQ155" s="5">
        <v>762438</v>
      </c>
      <c r="GR155" s="5">
        <v>968255</v>
      </c>
      <c r="GS155" s="5">
        <v>568938</v>
      </c>
      <c r="GT155" s="5">
        <v>2207035</v>
      </c>
      <c r="GU155" s="5">
        <v>828049</v>
      </c>
      <c r="GV155" s="5">
        <v>598739</v>
      </c>
      <c r="GW155" s="5">
        <v>504803</v>
      </c>
      <c r="GX155" s="5">
        <v>440205</v>
      </c>
      <c r="GY155" s="5">
        <v>512169</v>
      </c>
      <c r="GZ155" s="5">
        <v>858326</v>
      </c>
      <c r="HA155" s="5">
        <v>380339</v>
      </c>
      <c r="HB155" s="5">
        <v>318844</v>
      </c>
      <c r="HC155" s="5">
        <v>265311</v>
      </c>
      <c r="HD155" s="5">
        <v>312584</v>
      </c>
      <c r="HE155" s="5">
        <v>246614</v>
      </c>
      <c r="HF155" s="5">
        <v>190072</v>
      </c>
      <c r="HG155" s="5">
        <v>207244</v>
      </c>
      <c r="HH155" s="5">
        <v>143118</v>
      </c>
      <c r="HI155" s="5">
        <v>145581</v>
      </c>
      <c r="HJ155" s="5">
        <v>116292</v>
      </c>
      <c r="HK155" s="5">
        <v>164867</v>
      </c>
      <c r="HL155" s="5">
        <v>222515</v>
      </c>
      <c r="HM155" s="5">
        <v>217721</v>
      </c>
      <c r="HN155" s="5">
        <v>182687</v>
      </c>
      <c r="HO155" s="5">
        <v>205411</v>
      </c>
      <c r="HP155" s="5">
        <v>200416</v>
      </c>
      <c r="HQ155" s="5">
        <v>146124</v>
      </c>
      <c r="HR155" s="5">
        <v>151959</v>
      </c>
      <c r="HS155" s="5">
        <v>1856902</v>
      </c>
      <c r="HT155" s="5">
        <v>2023344</v>
      </c>
      <c r="HU155" s="5">
        <v>1896684</v>
      </c>
      <c r="HV155" s="5">
        <v>1715590</v>
      </c>
      <c r="HW155" s="5">
        <v>1833652</v>
      </c>
      <c r="HX155" s="5">
        <v>2153137</v>
      </c>
      <c r="HY155" s="5">
        <v>2167806</v>
      </c>
      <c r="HZ155" s="5">
        <v>1598780</v>
      </c>
      <c r="IA155" s="5">
        <v>1396225</v>
      </c>
      <c r="IB155" s="5">
        <v>924246</v>
      </c>
      <c r="IC155" s="5">
        <v>867609</v>
      </c>
      <c r="ID155" s="5">
        <v>1043152</v>
      </c>
      <c r="IE155" s="5">
        <v>766725</v>
      </c>
      <c r="IF155" s="5">
        <v>637770</v>
      </c>
      <c r="IG155" s="5">
        <v>470992</v>
      </c>
      <c r="IH155" s="5">
        <v>457323</v>
      </c>
      <c r="II155" s="5">
        <v>494166</v>
      </c>
      <c r="IJ155" s="5">
        <v>309358</v>
      </c>
      <c r="IK155" s="5">
        <v>709565</v>
      </c>
      <c r="IL155" s="5">
        <v>1333856</v>
      </c>
      <c r="IM155" s="5">
        <v>554840</v>
      </c>
      <c r="IN155" s="5">
        <v>520939</v>
      </c>
      <c r="IO155" s="5">
        <v>686543</v>
      </c>
      <c r="IP155" s="5">
        <v>517484</v>
      </c>
      <c r="IQ155" s="5">
        <v>512442</v>
      </c>
      <c r="IR155" s="5">
        <v>553782</v>
      </c>
      <c r="IS155" s="5">
        <v>575992</v>
      </c>
      <c r="IT155" s="5">
        <v>555562</v>
      </c>
      <c r="IU155" s="5">
        <v>523962</v>
      </c>
      <c r="IV155" s="5">
        <v>543577</v>
      </c>
      <c r="IW155" s="5">
        <v>566302</v>
      </c>
      <c r="IX155" s="5">
        <v>540602</v>
      </c>
      <c r="IY155" s="5">
        <v>25414</v>
      </c>
      <c r="IZ155" s="5">
        <v>23890</v>
      </c>
      <c r="JA155" s="5">
        <v>22456</v>
      </c>
      <c r="JB155" s="5">
        <v>24109</v>
      </c>
      <c r="JC155" s="5">
        <v>23950</v>
      </c>
      <c r="JD155" s="5">
        <v>42998</v>
      </c>
      <c r="JE155" s="5">
        <v>60755</v>
      </c>
      <c r="JF155" s="5">
        <v>87201</v>
      </c>
      <c r="JG155" s="5">
        <v>65570</v>
      </c>
      <c r="JH155" s="5">
        <v>64431</v>
      </c>
      <c r="JI155" s="5">
        <v>63771</v>
      </c>
      <c r="JJ155" s="5">
        <v>51851</v>
      </c>
      <c r="JK155" s="5">
        <v>54273</v>
      </c>
      <c r="JL155" s="5">
        <v>62668</v>
      </c>
      <c r="JM155" s="5">
        <v>27688</v>
      </c>
      <c r="JN155" s="5">
        <v>46160</v>
      </c>
      <c r="JO155" s="5">
        <v>31522</v>
      </c>
      <c r="JP155" s="5">
        <v>39124</v>
      </c>
      <c r="JQ155" s="5">
        <v>28109</v>
      </c>
      <c r="JR155" s="5">
        <v>29539</v>
      </c>
      <c r="JS155" s="5">
        <v>38129</v>
      </c>
      <c r="JT155" s="5">
        <v>43886</v>
      </c>
      <c r="JU155" s="5">
        <v>46722</v>
      </c>
      <c r="JV155" s="5">
        <v>25645</v>
      </c>
      <c r="JW155" s="5">
        <v>62730</v>
      </c>
      <c r="JX155" s="5">
        <v>43451</v>
      </c>
      <c r="JY155" s="5">
        <v>48643</v>
      </c>
      <c r="JZ155" s="5">
        <v>44999</v>
      </c>
      <c r="KA155" s="5">
        <v>42296</v>
      </c>
      <c r="KB155" s="5">
        <v>39752</v>
      </c>
      <c r="KC155" s="5">
        <v>41949</v>
      </c>
      <c r="KD155" s="5">
        <v>38512</v>
      </c>
      <c r="KE155" s="5">
        <v>55439</v>
      </c>
      <c r="KF155" s="5">
        <v>52409</v>
      </c>
      <c r="KG155" s="5">
        <v>53385</v>
      </c>
      <c r="KH155" s="5">
        <v>53992</v>
      </c>
      <c r="KI155" s="5">
        <v>54493</v>
      </c>
      <c r="KJ155" s="5">
        <v>49604</v>
      </c>
      <c r="KK155" s="5">
        <v>56140</v>
      </c>
      <c r="KL155" s="5">
        <v>53476</v>
      </c>
      <c r="KM155" s="5">
        <v>39868</v>
      </c>
      <c r="KN155" s="5">
        <v>71051</v>
      </c>
      <c r="KO155" s="5">
        <v>64719</v>
      </c>
      <c r="KP155" s="5">
        <v>93009</v>
      </c>
      <c r="KQ155" s="5">
        <v>102121</v>
      </c>
      <c r="KR155" s="5">
        <v>243279</v>
      </c>
      <c r="KS155" s="5">
        <v>203540</v>
      </c>
      <c r="KT155" s="5">
        <v>210875</v>
      </c>
      <c r="KU155" s="5">
        <v>138661</v>
      </c>
      <c r="KV155" s="5">
        <v>72666</v>
      </c>
      <c r="KW155" s="5">
        <v>101560</v>
      </c>
      <c r="KX155" s="5">
        <v>53391</v>
      </c>
      <c r="KY155" s="5">
        <v>66462</v>
      </c>
      <c r="KZ155" s="5">
        <v>15251</v>
      </c>
      <c r="LA155" s="5">
        <v>22311</v>
      </c>
      <c r="LB155" s="5">
        <v>17310</v>
      </c>
      <c r="LC155" s="5">
        <v>20387</v>
      </c>
      <c r="LD155" s="5">
        <v>20484</v>
      </c>
      <c r="LE155" s="5">
        <v>18081</v>
      </c>
      <c r="LF155" s="5">
        <v>13666</v>
      </c>
      <c r="LG155" s="5">
        <v>13997</v>
      </c>
      <c r="LH155" s="5">
        <v>13469</v>
      </c>
      <c r="LI155" s="5">
        <v>14857</v>
      </c>
      <c r="LJ155" s="5">
        <v>14944</v>
      </c>
      <c r="LK155" s="5">
        <v>40991</v>
      </c>
      <c r="LL155" s="5">
        <v>36166</v>
      </c>
      <c r="LM155" s="5">
        <v>33710</v>
      </c>
      <c r="LN155" s="5">
        <v>33885</v>
      </c>
      <c r="LO155" s="5">
        <v>30848</v>
      </c>
      <c r="LP155" s="5">
        <v>31490</v>
      </c>
      <c r="LQ155" s="5">
        <v>39719</v>
      </c>
      <c r="LR155" s="5">
        <v>22059</v>
      </c>
      <c r="LS155" s="5">
        <v>21534</v>
      </c>
      <c r="LT155" s="5">
        <v>21067</v>
      </c>
      <c r="LU155" s="5">
        <v>21126</v>
      </c>
      <c r="LV155" s="5">
        <v>19230</v>
      </c>
      <c r="LW155" s="5">
        <v>22089</v>
      </c>
      <c r="LX155" s="5">
        <v>18508</v>
      </c>
      <c r="LY155" s="5">
        <v>11176</v>
      </c>
      <c r="LZ155" s="5">
        <v>9358</v>
      </c>
      <c r="MA155" s="5">
        <v>8828</v>
      </c>
      <c r="MB155" s="5">
        <v>6933</v>
      </c>
      <c r="MC155" s="5">
        <v>5756</v>
      </c>
      <c r="MD155" s="5">
        <v>5316</v>
      </c>
      <c r="ME155" s="5">
        <v>5719</v>
      </c>
      <c r="MF155" s="5">
        <v>5755</v>
      </c>
      <c r="MG155" s="5">
        <v>4974</v>
      </c>
      <c r="MH155" s="5">
        <v>4405</v>
      </c>
      <c r="MI155" s="5">
        <v>4644</v>
      </c>
      <c r="MJ155" s="5">
        <v>4275</v>
      </c>
      <c r="MK155" s="5">
        <v>6359</v>
      </c>
      <c r="ML155" s="5">
        <v>4264</v>
      </c>
      <c r="MM155" s="5">
        <v>3027</v>
      </c>
      <c r="MN155" s="5">
        <v>3525</v>
      </c>
      <c r="MO155" s="5">
        <v>3556</v>
      </c>
      <c r="MP155" s="5">
        <v>4114</v>
      </c>
      <c r="MQ155" s="5">
        <v>3091</v>
      </c>
      <c r="MR155" s="5">
        <v>3493</v>
      </c>
      <c r="MS155" s="5">
        <v>3407</v>
      </c>
      <c r="MT155" s="5">
        <v>3365</v>
      </c>
      <c r="MU155" s="5">
        <v>3878</v>
      </c>
      <c r="MV155" s="5">
        <v>3611</v>
      </c>
      <c r="MW155" s="5">
        <v>3211</v>
      </c>
      <c r="MX155" s="5">
        <v>3524</v>
      </c>
      <c r="MY155" s="5">
        <v>2777</v>
      </c>
      <c r="MZ155" s="5">
        <v>1896</v>
      </c>
      <c r="NA155" s="5">
        <v>4263</v>
      </c>
      <c r="NB155" s="5">
        <v>3844</v>
      </c>
      <c r="NC155" s="5">
        <v>2073</v>
      </c>
      <c r="ND155" s="5">
        <v>1162</v>
      </c>
      <c r="NE155" s="5" t="s">
        <v>220</v>
      </c>
      <c r="NF155" s="5" t="s">
        <v>220</v>
      </c>
      <c r="NG155" s="5" t="s">
        <v>220</v>
      </c>
      <c r="NH155" s="5" t="s">
        <v>220</v>
      </c>
      <c r="NI155" s="5" t="s">
        <v>220</v>
      </c>
      <c r="NJ155" s="5" t="s">
        <v>220</v>
      </c>
      <c r="NK155" s="5" t="s">
        <v>220</v>
      </c>
      <c r="NL155" s="5" t="s">
        <v>220</v>
      </c>
      <c r="NM155" s="5" t="s">
        <v>220</v>
      </c>
      <c r="NN155" s="5" t="s">
        <v>220</v>
      </c>
      <c r="NO155" s="5" t="s">
        <v>220</v>
      </c>
      <c r="NP155" s="5" t="s">
        <v>220</v>
      </c>
      <c r="NQ155" s="5" t="s">
        <v>220</v>
      </c>
      <c r="NR155" s="5" t="s">
        <v>220</v>
      </c>
      <c r="NS155" s="5" t="s">
        <v>220</v>
      </c>
      <c r="NT155" s="5" t="s">
        <v>220</v>
      </c>
      <c r="NU155" s="5" t="s">
        <v>220</v>
      </c>
      <c r="NV155" s="5" t="s">
        <v>220</v>
      </c>
      <c r="NW155" s="5">
        <v>0</v>
      </c>
      <c r="NX155" s="5">
        <v>0</v>
      </c>
      <c r="NY155" s="5">
        <v>0</v>
      </c>
      <c r="NZ155" s="5">
        <v>0</v>
      </c>
      <c r="OA155" s="5">
        <v>0</v>
      </c>
      <c r="OB155" s="5">
        <v>0</v>
      </c>
      <c r="OC155" s="5">
        <v>0</v>
      </c>
      <c r="OD155" s="5">
        <v>0</v>
      </c>
      <c r="OE155" s="5">
        <v>0</v>
      </c>
      <c r="OF155" s="5">
        <v>0</v>
      </c>
      <c r="OG155" s="5">
        <v>0</v>
      </c>
      <c r="OH155" s="5">
        <v>0</v>
      </c>
      <c r="OI155" s="5">
        <v>0</v>
      </c>
      <c r="OJ155" s="5">
        <v>0</v>
      </c>
      <c r="OK155" s="5" t="s">
        <v>220</v>
      </c>
      <c r="OL155" s="5" t="s">
        <v>220</v>
      </c>
      <c r="OM155" s="5" t="s">
        <v>220</v>
      </c>
      <c r="ON155" s="5" t="s">
        <v>220</v>
      </c>
      <c r="OO155" s="5" t="s">
        <v>220</v>
      </c>
      <c r="OP155" s="5" t="s">
        <v>220</v>
      </c>
      <c r="OQ155" s="5" t="s">
        <v>220</v>
      </c>
      <c r="OR155" s="5" t="s">
        <v>220</v>
      </c>
      <c r="OS155" s="5" t="s">
        <v>220</v>
      </c>
      <c r="OT155" s="5" t="s">
        <v>220</v>
      </c>
      <c r="OU155" s="5" t="s">
        <v>220</v>
      </c>
      <c r="OV155" s="5" t="s">
        <v>220</v>
      </c>
      <c r="OW155" s="5" t="s">
        <v>220</v>
      </c>
      <c r="OX155" s="5" t="s">
        <v>220</v>
      </c>
      <c r="OY155" s="5" t="s">
        <v>220</v>
      </c>
      <c r="OZ155" s="5" t="s">
        <v>220</v>
      </c>
      <c r="PA155" s="5" t="s">
        <v>220</v>
      </c>
      <c r="PB155" s="5" t="s">
        <v>220</v>
      </c>
      <c r="PC155" s="5">
        <v>92188</v>
      </c>
      <c r="PD155" s="5">
        <v>73574</v>
      </c>
      <c r="PE155" s="5">
        <v>84355</v>
      </c>
      <c r="PF155" s="5">
        <v>79865</v>
      </c>
      <c r="PG155" s="5">
        <v>84261</v>
      </c>
      <c r="PH155" s="5">
        <v>56674</v>
      </c>
      <c r="PI155" s="5">
        <v>72101</v>
      </c>
      <c r="PJ155" s="5">
        <v>78030</v>
      </c>
      <c r="PK155" s="5">
        <v>67838</v>
      </c>
      <c r="PL155" s="5">
        <v>51072</v>
      </c>
      <c r="PM155" s="5">
        <v>81616</v>
      </c>
      <c r="PN155" s="5">
        <v>66549</v>
      </c>
      <c r="PO155" s="5">
        <v>67221</v>
      </c>
      <c r="PP155" s="5">
        <v>66073</v>
      </c>
      <c r="PQ155" s="5">
        <v>51643</v>
      </c>
      <c r="PR155" s="5">
        <v>54458</v>
      </c>
      <c r="PS155" s="5">
        <v>44174</v>
      </c>
      <c r="PT155" s="5">
        <v>38537</v>
      </c>
      <c r="PU155" s="5">
        <v>29158</v>
      </c>
      <c r="PV155" s="5">
        <v>26149</v>
      </c>
      <c r="PW155" s="5">
        <v>26698</v>
      </c>
      <c r="PX155" s="5">
        <v>23711</v>
      </c>
      <c r="PY155" s="5">
        <v>21232</v>
      </c>
      <c r="PZ155" s="5">
        <v>18717</v>
      </c>
      <c r="QA155" s="5">
        <v>18427</v>
      </c>
      <c r="QB155" s="5">
        <v>18769</v>
      </c>
      <c r="QC155" s="5">
        <v>19729</v>
      </c>
      <c r="QD155" s="5">
        <v>18846</v>
      </c>
      <c r="QE155" s="5">
        <v>19008</v>
      </c>
      <c r="QF155" s="5">
        <v>17647</v>
      </c>
      <c r="QG155" s="5">
        <v>20880</v>
      </c>
      <c r="QH155" s="5">
        <v>25365</v>
      </c>
      <c r="QI155" s="5">
        <v>88303</v>
      </c>
      <c r="QJ155" s="5">
        <v>65159</v>
      </c>
      <c r="QK155" s="5">
        <v>60021</v>
      </c>
      <c r="QL155" s="5">
        <v>61166</v>
      </c>
      <c r="QM155" s="5">
        <v>57181</v>
      </c>
      <c r="QN155" s="5">
        <v>55545</v>
      </c>
      <c r="QO155" s="5">
        <v>56681</v>
      </c>
      <c r="QP155" s="5">
        <v>62888</v>
      </c>
      <c r="QQ155" s="5">
        <v>59758</v>
      </c>
      <c r="QR155" s="5">
        <v>58341</v>
      </c>
      <c r="QS155" s="5">
        <v>63827</v>
      </c>
      <c r="QT155" s="5">
        <v>52872</v>
      </c>
      <c r="QU155" s="5">
        <v>52172</v>
      </c>
      <c r="QV155" s="5">
        <v>52104</v>
      </c>
      <c r="QW155" s="5">
        <v>53454</v>
      </c>
      <c r="QX155" s="5">
        <v>46707</v>
      </c>
      <c r="QY155" s="5">
        <v>59357</v>
      </c>
      <c r="QZ155" s="5">
        <v>37773</v>
      </c>
      <c r="RA155" s="5">
        <v>32175</v>
      </c>
      <c r="RB155" s="5">
        <v>31036</v>
      </c>
      <c r="RC155" s="5">
        <v>40212</v>
      </c>
      <c r="RD155" s="5">
        <v>45025</v>
      </c>
      <c r="RE155" s="5">
        <v>26959</v>
      </c>
      <c r="RF155" s="5">
        <v>20062</v>
      </c>
      <c r="RG155" s="5">
        <v>17052</v>
      </c>
      <c r="RH155" s="5">
        <v>14952</v>
      </c>
      <c r="RI155" s="5">
        <v>16555</v>
      </c>
      <c r="RJ155" s="5">
        <v>15245</v>
      </c>
      <c r="RK155" s="5">
        <v>14965</v>
      </c>
      <c r="RL155" s="5">
        <v>12338</v>
      </c>
      <c r="RM155" s="5">
        <v>14922</v>
      </c>
      <c r="RN155" s="5">
        <v>17249</v>
      </c>
      <c r="RO155" s="5">
        <v>77998</v>
      </c>
      <c r="RP155" s="5">
        <v>55070</v>
      </c>
      <c r="RQ155" s="5">
        <v>46369</v>
      </c>
      <c r="RR155" s="5">
        <v>44111</v>
      </c>
      <c r="RS155" s="5">
        <v>45453</v>
      </c>
      <c r="RT155" s="5">
        <v>43897</v>
      </c>
      <c r="RU155" s="5">
        <v>53797</v>
      </c>
      <c r="RV155" s="5">
        <v>57106</v>
      </c>
      <c r="RW155" s="5">
        <v>57098</v>
      </c>
      <c r="RX155" s="5">
        <v>59250</v>
      </c>
      <c r="RY155" s="5">
        <v>57424</v>
      </c>
      <c r="RZ155" s="5">
        <v>53738</v>
      </c>
      <c r="SA155" s="5">
        <v>54518</v>
      </c>
      <c r="SB155" s="5">
        <v>51615</v>
      </c>
      <c r="SC155" s="5">
        <v>50246</v>
      </c>
      <c r="SD155" s="5">
        <v>52415</v>
      </c>
      <c r="SE155" s="5">
        <v>47500</v>
      </c>
      <c r="SF155" s="5">
        <v>48485</v>
      </c>
      <c r="SG155" s="5">
        <v>39921</v>
      </c>
      <c r="SH155" s="5">
        <v>37229</v>
      </c>
      <c r="SI155" s="5">
        <v>34172</v>
      </c>
      <c r="SJ155" s="5">
        <v>47308</v>
      </c>
      <c r="SK155" s="5">
        <v>37573</v>
      </c>
      <c r="SL155" s="5">
        <v>32570</v>
      </c>
      <c r="SM155" s="5">
        <v>31920</v>
      </c>
      <c r="SN155" s="5">
        <v>31560</v>
      </c>
      <c r="SO155" s="5">
        <v>32922</v>
      </c>
      <c r="SP155" s="5">
        <v>29664</v>
      </c>
      <c r="SQ155" s="5">
        <v>27779</v>
      </c>
      <c r="SR155" s="5">
        <v>24910</v>
      </c>
      <c r="SS155" s="5">
        <v>24052</v>
      </c>
      <c r="ST155" s="5">
        <v>22299</v>
      </c>
      <c r="SU155" s="5">
        <v>133655</v>
      </c>
      <c r="SV155" s="5">
        <v>144650</v>
      </c>
      <c r="SW155" s="5">
        <v>174580</v>
      </c>
      <c r="SX155" s="5">
        <v>208005</v>
      </c>
      <c r="SY155" s="5">
        <v>173383</v>
      </c>
      <c r="SZ155" s="5">
        <v>157667</v>
      </c>
      <c r="TA155" s="5">
        <v>148373</v>
      </c>
      <c r="TB155" s="5">
        <v>159183</v>
      </c>
      <c r="TC155" s="5">
        <v>154668</v>
      </c>
      <c r="TD155" s="5">
        <v>128639</v>
      </c>
      <c r="TE155" s="5">
        <v>153406</v>
      </c>
      <c r="TF155" s="5">
        <v>160367</v>
      </c>
      <c r="TG155" s="5">
        <v>120550</v>
      </c>
      <c r="TH155" s="5">
        <v>86875</v>
      </c>
      <c r="TI155" s="5">
        <v>86867</v>
      </c>
      <c r="TJ155" s="5">
        <v>44301</v>
      </c>
      <c r="TK155" s="5">
        <v>41369</v>
      </c>
      <c r="TL155" s="5">
        <v>29480</v>
      </c>
      <c r="TM155" s="5">
        <v>50997</v>
      </c>
      <c r="TN155" s="5">
        <v>31388</v>
      </c>
      <c r="TO155" s="5">
        <v>25291</v>
      </c>
      <c r="TP155" s="5">
        <v>30773</v>
      </c>
      <c r="TQ155" s="5">
        <v>31484</v>
      </c>
      <c r="TR155" s="5">
        <v>51039</v>
      </c>
      <c r="TS155" s="5">
        <v>44686</v>
      </c>
      <c r="TT155" s="5">
        <v>35911</v>
      </c>
      <c r="TU155" s="5">
        <v>31667</v>
      </c>
      <c r="TV155" s="5">
        <v>35287</v>
      </c>
      <c r="TW155" s="5">
        <v>29939</v>
      </c>
      <c r="TX155" s="5">
        <v>12809</v>
      </c>
      <c r="TY155" s="5">
        <v>5562</v>
      </c>
      <c r="TZ155" s="5">
        <v>6668</v>
      </c>
      <c r="UA155" s="5">
        <v>0</v>
      </c>
      <c r="UB155" s="5">
        <v>0</v>
      </c>
      <c r="UC155" s="5">
        <v>0</v>
      </c>
      <c r="UD155" s="5">
        <v>0</v>
      </c>
      <c r="UE155" s="5">
        <v>0</v>
      </c>
      <c r="UF155" s="5">
        <v>0</v>
      </c>
      <c r="UG155" s="5">
        <v>0</v>
      </c>
      <c r="UH155" s="5">
        <v>0</v>
      </c>
      <c r="UI155" s="5">
        <v>0</v>
      </c>
      <c r="UJ155" s="5">
        <v>0</v>
      </c>
      <c r="UK155" s="5">
        <v>0</v>
      </c>
      <c r="UL155" s="5">
        <v>0</v>
      </c>
      <c r="UM155" s="5">
        <v>94</v>
      </c>
      <c r="UN155" s="5">
        <v>113</v>
      </c>
      <c r="UO155" s="5">
        <v>74</v>
      </c>
      <c r="UP155" s="5">
        <v>118</v>
      </c>
      <c r="UQ155" s="5">
        <v>112</v>
      </c>
      <c r="UR155" s="5">
        <v>60</v>
      </c>
      <c r="US155" s="5">
        <v>1</v>
      </c>
      <c r="UT155" s="5">
        <v>2</v>
      </c>
      <c r="UU155" s="5">
        <v>34</v>
      </c>
      <c r="UV155" s="5">
        <v>33</v>
      </c>
      <c r="UW155" s="5">
        <v>206</v>
      </c>
      <c r="UX155" s="5">
        <v>181</v>
      </c>
      <c r="UY155" s="5">
        <v>700</v>
      </c>
      <c r="UZ155" s="5">
        <v>881</v>
      </c>
      <c r="VA155" s="5">
        <v>471</v>
      </c>
      <c r="VB155" s="5">
        <v>3307</v>
      </c>
      <c r="VC155" s="5">
        <v>1784</v>
      </c>
      <c r="VD155" s="5">
        <v>5073</v>
      </c>
      <c r="VE155" s="5">
        <v>2679</v>
      </c>
      <c r="VF155" s="5">
        <v>2260</v>
      </c>
      <c r="VG155" s="5">
        <v>486011</v>
      </c>
      <c r="VH155" s="5">
        <v>468782</v>
      </c>
      <c r="VI155" s="5">
        <v>416491</v>
      </c>
      <c r="VJ155" s="5">
        <v>391564</v>
      </c>
      <c r="VK155" s="5">
        <v>446446</v>
      </c>
      <c r="VL155" s="5">
        <v>581932</v>
      </c>
      <c r="VM155" s="5">
        <v>622013</v>
      </c>
      <c r="VN155" s="5">
        <v>400171</v>
      </c>
      <c r="VO155" s="5">
        <v>437623</v>
      </c>
      <c r="VP155" s="5">
        <v>354745</v>
      </c>
      <c r="VQ155" s="5">
        <v>253592</v>
      </c>
      <c r="VR155" s="5">
        <v>241462</v>
      </c>
      <c r="VS155" s="5">
        <v>232846</v>
      </c>
      <c r="VT155" s="5">
        <v>206859</v>
      </c>
      <c r="VU155" s="5">
        <v>176642</v>
      </c>
      <c r="VV155" s="5">
        <v>149028</v>
      </c>
      <c r="VW155" s="5">
        <v>189540</v>
      </c>
      <c r="VX155" s="5">
        <v>134764</v>
      </c>
      <c r="VY155" s="5">
        <v>110070</v>
      </c>
      <c r="VZ155" s="5">
        <v>103101</v>
      </c>
      <c r="WA155" s="5">
        <v>142599</v>
      </c>
      <c r="WB155" s="5">
        <v>173037</v>
      </c>
      <c r="WC155" s="5">
        <v>116779</v>
      </c>
      <c r="WD155" s="5">
        <v>131220</v>
      </c>
      <c r="WE155" s="5">
        <v>110322</v>
      </c>
      <c r="WF155" s="5">
        <v>116961</v>
      </c>
      <c r="WG155" s="5">
        <v>110942</v>
      </c>
      <c r="WH155" s="5">
        <v>95712</v>
      </c>
      <c r="WI155" s="5">
        <v>88369</v>
      </c>
      <c r="WJ155" s="5">
        <v>101593</v>
      </c>
      <c r="WK155" s="5">
        <v>80847</v>
      </c>
      <c r="WL155" s="5">
        <v>83690</v>
      </c>
      <c r="WM155" s="5">
        <v>12342</v>
      </c>
      <c r="WN155" s="5">
        <v>9056</v>
      </c>
      <c r="WO155" s="5">
        <v>9138</v>
      </c>
      <c r="WP155" s="5">
        <v>8608</v>
      </c>
      <c r="WQ155" s="5">
        <v>8997</v>
      </c>
      <c r="WR155" s="5">
        <v>8526</v>
      </c>
      <c r="WS155" s="5">
        <v>6725</v>
      </c>
      <c r="WT155" s="5">
        <v>8640</v>
      </c>
      <c r="WU155" s="5">
        <v>7842</v>
      </c>
      <c r="WV155" s="5">
        <v>7571</v>
      </c>
      <c r="WW155" s="5">
        <v>8239</v>
      </c>
      <c r="WX155" s="5">
        <v>6798</v>
      </c>
      <c r="WY155" s="5">
        <v>6317</v>
      </c>
      <c r="WZ155" s="5">
        <v>17176</v>
      </c>
      <c r="XA155" s="5">
        <v>14850</v>
      </c>
      <c r="XB155" s="5">
        <v>17024</v>
      </c>
      <c r="XC155" s="5">
        <v>14147</v>
      </c>
      <c r="XD155" s="5">
        <v>27698</v>
      </c>
      <c r="XE155" s="5">
        <v>41883</v>
      </c>
      <c r="XF155" s="5">
        <v>33891</v>
      </c>
      <c r="XG155" s="5">
        <v>10731</v>
      </c>
      <c r="XH155" s="5">
        <v>5018</v>
      </c>
      <c r="XI155" s="5">
        <v>3295</v>
      </c>
      <c r="XJ155" s="5">
        <v>2488</v>
      </c>
      <c r="XK155" s="5">
        <v>2415</v>
      </c>
      <c r="XL155" s="5">
        <v>2556</v>
      </c>
      <c r="XM155" s="5">
        <v>4264</v>
      </c>
      <c r="XN155" s="5">
        <v>2019</v>
      </c>
      <c r="XO155" s="5">
        <v>2142</v>
      </c>
      <c r="XP155" s="5">
        <v>2228</v>
      </c>
      <c r="XQ155" s="5">
        <v>2177</v>
      </c>
      <c r="XR155" s="5">
        <v>1590</v>
      </c>
      <c r="XS155" s="2">
        <v>16609</v>
      </c>
      <c r="XT155" s="3" t="s">
        <v>222</v>
      </c>
      <c r="XU155" s="3" t="s">
        <v>222</v>
      </c>
      <c r="XV155" s="3" t="s">
        <v>222</v>
      </c>
      <c r="XW155" s="3" t="s">
        <v>221</v>
      </c>
      <c r="XX155" s="3" t="s">
        <v>222</v>
      </c>
      <c r="XY155" s="3" t="s">
        <v>222</v>
      </c>
      <c r="XZ155" s="3" t="s">
        <v>275</v>
      </c>
    </row>
    <row r="156" spans="1:650" x14ac:dyDescent="0.3">
      <c r="A156" s="1" t="s">
        <v>154</v>
      </c>
      <c r="B156" s="2">
        <v>4057025</v>
      </c>
      <c r="C156" s="5" t="s">
        <v>220</v>
      </c>
      <c r="D156" s="5" t="s">
        <v>220</v>
      </c>
      <c r="E156" s="5" t="s">
        <v>220</v>
      </c>
      <c r="F156" s="5" t="s">
        <v>220</v>
      </c>
      <c r="G156" s="5" t="s">
        <v>220</v>
      </c>
      <c r="H156" s="5" t="s">
        <v>220</v>
      </c>
      <c r="I156" s="5" t="s">
        <v>220</v>
      </c>
      <c r="J156" s="5" t="s">
        <v>220</v>
      </c>
      <c r="K156" s="5" t="s">
        <v>220</v>
      </c>
      <c r="L156" s="5" t="s">
        <v>220</v>
      </c>
      <c r="M156" s="5" t="s">
        <v>220</v>
      </c>
      <c r="N156" s="5" t="s">
        <v>220</v>
      </c>
      <c r="O156" s="5" t="s">
        <v>220</v>
      </c>
      <c r="P156" s="5">
        <v>235</v>
      </c>
      <c r="Q156" s="5">
        <v>114</v>
      </c>
      <c r="R156" s="5">
        <v>125</v>
      </c>
      <c r="S156" s="5">
        <v>604</v>
      </c>
      <c r="T156" s="5">
        <v>0</v>
      </c>
      <c r="U156" s="5">
        <v>12</v>
      </c>
      <c r="V156" s="5">
        <v>87</v>
      </c>
      <c r="W156" s="5">
        <v>1497</v>
      </c>
      <c r="X156" s="5">
        <v>1303</v>
      </c>
      <c r="Y156" s="5">
        <v>4453</v>
      </c>
      <c r="Z156" s="5">
        <v>187</v>
      </c>
      <c r="AA156" s="5">
        <v>1362</v>
      </c>
      <c r="AB156" s="5">
        <v>546</v>
      </c>
      <c r="AC156" s="5">
        <v>109</v>
      </c>
      <c r="AD156" s="5">
        <v>311</v>
      </c>
      <c r="AE156" s="5">
        <v>434</v>
      </c>
      <c r="AF156" s="5">
        <v>168</v>
      </c>
      <c r="AG156" s="5">
        <v>530</v>
      </c>
      <c r="AH156" s="5">
        <v>317</v>
      </c>
      <c r="AI156" s="5" t="s">
        <v>220</v>
      </c>
      <c r="AJ156" s="5" t="s">
        <v>220</v>
      </c>
      <c r="AK156" s="5" t="s">
        <v>220</v>
      </c>
      <c r="AL156" s="5" t="s">
        <v>220</v>
      </c>
      <c r="AM156" s="5" t="s">
        <v>220</v>
      </c>
      <c r="AN156" s="5" t="s">
        <v>220</v>
      </c>
      <c r="AO156" s="5" t="s">
        <v>220</v>
      </c>
      <c r="AP156" s="5" t="s">
        <v>220</v>
      </c>
      <c r="AQ156" s="5" t="s">
        <v>220</v>
      </c>
      <c r="AR156" s="5" t="s">
        <v>220</v>
      </c>
      <c r="AS156" s="5" t="s">
        <v>220</v>
      </c>
      <c r="AT156" s="5" t="s">
        <v>220</v>
      </c>
      <c r="AU156" s="5" t="s">
        <v>220</v>
      </c>
      <c r="AV156" s="5">
        <v>4664</v>
      </c>
      <c r="AW156" s="5">
        <v>93567</v>
      </c>
      <c r="AX156" s="5">
        <v>9280</v>
      </c>
      <c r="AY156" s="5">
        <v>5641</v>
      </c>
      <c r="AZ156" s="5">
        <v>7393</v>
      </c>
      <c r="BA156" s="5">
        <v>5747</v>
      </c>
      <c r="BB156" s="5">
        <v>4363</v>
      </c>
      <c r="BC156" s="5">
        <v>5249</v>
      </c>
      <c r="BD156" s="5">
        <v>1840</v>
      </c>
      <c r="BE156" s="5">
        <v>9292</v>
      </c>
      <c r="BF156" s="5">
        <v>5584</v>
      </c>
      <c r="BG156" s="5">
        <v>6667</v>
      </c>
      <c r="BH156" s="5">
        <v>54932</v>
      </c>
      <c r="BI156" s="5">
        <v>2058</v>
      </c>
      <c r="BJ156" s="5">
        <v>12202</v>
      </c>
      <c r="BK156" s="5">
        <v>1118</v>
      </c>
      <c r="BL156" s="5">
        <v>3578</v>
      </c>
      <c r="BM156" s="5">
        <v>1471</v>
      </c>
      <c r="BN156" s="5">
        <v>5582</v>
      </c>
      <c r="BO156" s="5" t="s">
        <v>220</v>
      </c>
      <c r="BP156" s="5" t="s">
        <v>220</v>
      </c>
      <c r="BQ156" s="5" t="s">
        <v>220</v>
      </c>
      <c r="BR156" s="5" t="s">
        <v>220</v>
      </c>
      <c r="BS156" s="5" t="s">
        <v>220</v>
      </c>
      <c r="BT156" s="5" t="s">
        <v>220</v>
      </c>
      <c r="BU156" s="5" t="s">
        <v>220</v>
      </c>
      <c r="BV156" s="5" t="s">
        <v>220</v>
      </c>
      <c r="BW156" s="5" t="s">
        <v>220</v>
      </c>
      <c r="BX156" s="5" t="s">
        <v>220</v>
      </c>
      <c r="BY156" s="5" t="s">
        <v>220</v>
      </c>
      <c r="BZ156" s="5" t="s">
        <v>220</v>
      </c>
      <c r="CA156" s="5" t="s">
        <v>220</v>
      </c>
      <c r="CB156" s="5">
        <v>3236</v>
      </c>
      <c r="CC156" s="5">
        <v>4324</v>
      </c>
      <c r="CD156" s="5">
        <v>16029</v>
      </c>
      <c r="CE156" s="5">
        <v>6003</v>
      </c>
      <c r="CF156" s="5">
        <v>13883</v>
      </c>
      <c r="CG156" s="5">
        <v>4150</v>
      </c>
      <c r="CH156" s="5">
        <v>1188</v>
      </c>
      <c r="CI156" s="5">
        <v>2967</v>
      </c>
      <c r="CJ156" s="5">
        <v>1041</v>
      </c>
      <c r="CK156" s="5">
        <v>616</v>
      </c>
      <c r="CL156" s="5">
        <v>1158</v>
      </c>
      <c r="CM156" s="5">
        <v>1173</v>
      </c>
      <c r="CN156" s="5">
        <v>1164</v>
      </c>
      <c r="CO156" s="5">
        <v>6771</v>
      </c>
      <c r="CP156" s="5">
        <v>1419</v>
      </c>
      <c r="CQ156" s="5">
        <v>90</v>
      </c>
      <c r="CR156" s="5">
        <v>1074</v>
      </c>
      <c r="CS156" s="5">
        <v>716</v>
      </c>
      <c r="CT156" s="5">
        <v>1780</v>
      </c>
      <c r="CU156" s="5" t="s">
        <v>220</v>
      </c>
      <c r="CV156" s="5" t="s">
        <v>220</v>
      </c>
      <c r="CW156" s="5" t="s">
        <v>220</v>
      </c>
      <c r="CX156" s="5" t="s">
        <v>220</v>
      </c>
      <c r="CY156" s="5" t="s">
        <v>220</v>
      </c>
      <c r="CZ156" s="5" t="s">
        <v>220</v>
      </c>
      <c r="DA156" s="5" t="s">
        <v>220</v>
      </c>
      <c r="DB156" s="5" t="s">
        <v>220</v>
      </c>
      <c r="DC156" s="5" t="s">
        <v>220</v>
      </c>
      <c r="DD156" s="5" t="s">
        <v>220</v>
      </c>
      <c r="DE156" s="5" t="s">
        <v>220</v>
      </c>
      <c r="DF156" s="5" t="s">
        <v>220</v>
      </c>
      <c r="DG156" s="5" t="s">
        <v>220</v>
      </c>
      <c r="DH156" s="5">
        <v>24162</v>
      </c>
      <c r="DI156" s="5">
        <v>22319</v>
      </c>
      <c r="DJ156" s="5">
        <v>16929</v>
      </c>
      <c r="DK156" s="5">
        <v>21105</v>
      </c>
      <c r="DL156" s="5">
        <v>13073</v>
      </c>
      <c r="DM156" s="5">
        <v>20850</v>
      </c>
      <c r="DN156" s="5">
        <v>19994</v>
      </c>
      <c r="DO156" s="5">
        <v>15138</v>
      </c>
      <c r="DP156" s="5">
        <v>13162</v>
      </c>
      <c r="DQ156" s="5">
        <v>9302</v>
      </c>
      <c r="DR156" s="5">
        <v>13813</v>
      </c>
      <c r="DS156" s="5">
        <v>14690</v>
      </c>
      <c r="DT156" s="5">
        <v>16034</v>
      </c>
      <c r="DU156" s="5">
        <v>17267</v>
      </c>
      <c r="DV156" s="5">
        <v>13026</v>
      </c>
      <c r="DW156" s="5">
        <v>13359</v>
      </c>
      <c r="DX156" s="5">
        <v>15627</v>
      </c>
      <c r="DY156" s="5">
        <v>13544</v>
      </c>
      <c r="DZ156" s="5">
        <v>16232</v>
      </c>
      <c r="EA156" s="5" t="s">
        <v>220</v>
      </c>
      <c r="EB156" s="5" t="s">
        <v>220</v>
      </c>
      <c r="EC156" s="5" t="s">
        <v>220</v>
      </c>
      <c r="ED156" s="5" t="s">
        <v>220</v>
      </c>
      <c r="EE156" s="5" t="s">
        <v>220</v>
      </c>
      <c r="EF156" s="5" t="s">
        <v>220</v>
      </c>
      <c r="EG156" s="5" t="s">
        <v>220</v>
      </c>
      <c r="EH156" s="5" t="s">
        <v>220</v>
      </c>
      <c r="EI156" s="5" t="s">
        <v>220</v>
      </c>
      <c r="EJ156" s="5" t="s">
        <v>220</v>
      </c>
      <c r="EK156" s="5" t="s">
        <v>220</v>
      </c>
      <c r="EL156" s="5" t="s">
        <v>220</v>
      </c>
      <c r="EM156" s="5" t="s">
        <v>220</v>
      </c>
      <c r="EN156" s="5">
        <v>2173</v>
      </c>
      <c r="EO156" s="5">
        <v>1063</v>
      </c>
      <c r="EP156" s="5">
        <v>2678</v>
      </c>
      <c r="EQ156" s="5">
        <v>650</v>
      </c>
      <c r="ER156" s="5">
        <v>609</v>
      </c>
      <c r="ES156" s="5">
        <v>375</v>
      </c>
      <c r="ET156" s="5">
        <v>932</v>
      </c>
      <c r="EU156" s="5">
        <v>1330</v>
      </c>
      <c r="EV156" s="5">
        <v>5525</v>
      </c>
      <c r="EW156" s="5">
        <v>937</v>
      </c>
      <c r="EX156" s="5">
        <v>1453</v>
      </c>
      <c r="EY156" s="5">
        <v>1833</v>
      </c>
      <c r="EZ156" s="5">
        <v>1268</v>
      </c>
      <c r="FA156" s="5">
        <v>2822</v>
      </c>
      <c r="FB156" s="5">
        <v>1419</v>
      </c>
      <c r="FC156" s="5">
        <v>1544</v>
      </c>
      <c r="FD156" s="5">
        <v>997</v>
      </c>
      <c r="FE156" s="5">
        <v>1030</v>
      </c>
      <c r="FF156" s="5">
        <v>1912</v>
      </c>
      <c r="FG156" s="5" t="s">
        <v>220</v>
      </c>
      <c r="FH156" s="5" t="s">
        <v>220</v>
      </c>
      <c r="FI156" s="5" t="s">
        <v>220</v>
      </c>
      <c r="FJ156" s="5" t="s">
        <v>220</v>
      </c>
      <c r="FK156" s="5" t="s">
        <v>220</v>
      </c>
      <c r="FL156" s="5" t="s">
        <v>220</v>
      </c>
      <c r="FM156" s="5" t="s">
        <v>220</v>
      </c>
      <c r="FN156" s="5" t="s">
        <v>220</v>
      </c>
      <c r="FO156" s="5" t="s">
        <v>220</v>
      </c>
      <c r="FP156" s="5" t="s">
        <v>220</v>
      </c>
      <c r="FQ156" s="5" t="s">
        <v>220</v>
      </c>
      <c r="FR156" s="5" t="s">
        <v>220</v>
      </c>
      <c r="FS156" s="5" t="s">
        <v>220</v>
      </c>
      <c r="FT156" s="5">
        <v>0</v>
      </c>
      <c r="FU156" s="5" t="s">
        <v>220</v>
      </c>
      <c r="FV156" s="5" t="s">
        <v>220</v>
      </c>
      <c r="FW156" s="5" t="s">
        <v>220</v>
      </c>
      <c r="FX156" s="5" t="s">
        <v>220</v>
      </c>
      <c r="FY156" s="5" t="s">
        <v>220</v>
      </c>
      <c r="FZ156" s="5" t="s">
        <v>220</v>
      </c>
      <c r="GA156" s="5" t="s">
        <v>220</v>
      </c>
      <c r="GB156" s="5" t="s">
        <v>220</v>
      </c>
      <c r="GC156" s="5" t="s">
        <v>220</v>
      </c>
      <c r="GD156" s="5" t="s">
        <v>220</v>
      </c>
      <c r="GE156" s="5" t="s">
        <v>220</v>
      </c>
      <c r="GF156" s="5" t="s">
        <v>220</v>
      </c>
      <c r="GG156" s="5" t="s">
        <v>220</v>
      </c>
      <c r="GH156" s="5" t="s">
        <v>220</v>
      </c>
      <c r="GI156" s="5" t="s">
        <v>220</v>
      </c>
      <c r="GJ156" s="5" t="s">
        <v>220</v>
      </c>
      <c r="GK156" s="5" t="s">
        <v>220</v>
      </c>
      <c r="GL156" s="5" t="s">
        <v>220</v>
      </c>
      <c r="GM156" s="5" t="s">
        <v>220</v>
      </c>
      <c r="GN156" s="5" t="s">
        <v>220</v>
      </c>
      <c r="GO156" s="5" t="s">
        <v>220</v>
      </c>
      <c r="GP156" s="5" t="s">
        <v>220</v>
      </c>
      <c r="GQ156" s="5" t="s">
        <v>220</v>
      </c>
      <c r="GR156" s="5" t="s">
        <v>220</v>
      </c>
      <c r="GS156" s="5" t="s">
        <v>220</v>
      </c>
      <c r="GT156" s="5" t="s">
        <v>220</v>
      </c>
      <c r="GU156" s="5" t="s">
        <v>220</v>
      </c>
      <c r="GV156" s="5" t="s">
        <v>220</v>
      </c>
      <c r="GW156" s="5" t="s">
        <v>220</v>
      </c>
      <c r="GX156" s="5" t="s">
        <v>220</v>
      </c>
      <c r="GY156" s="5" t="s">
        <v>220</v>
      </c>
      <c r="GZ156" s="5">
        <v>34469</v>
      </c>
      <c r="HA156" s="5">
        <v>121387</v>
      </c>
      <c r="HB156" s="5">
        <v>45041</v>
      </c>
      <c r="HC156" s="5">
        <v>34003</v>
      </c>
      <c r="HD156" s="5">
        <v>34958</v>
      </c>
      <c r="HE156" s="5">
        <v>31134</v>
      </c>
      <c r="HF156" s="5">
        <v>26563</v>
      </c>
      <c r="HG156" s="5">
        <v>26180</v>
      </c>
      <c r="HH156" s="5">
        <v>22871</v>
      </c>
      <c r="HI156" s="5">
        <v>24600</v>
      </c>
      <c r="HJ156" s="5">
        <v>22194</v>
      </c>
      <c r="HK156" s="5">
        <v>25726</v>
      </c>
      <c r="HL156" s="5">
        <v>73945</v>
      </c>
      <c r="HM156" s="5">
        <v>29027</v>
      </c>
      <c r="HN156" s="5">
        <v>28377</v>
      </c>
      <c r="HO156" s="5">
        <v>16545</v>
      </c>
      <c r="HP156" s="5">
        <v>21444</v>
      </c>
      <c r="HQ156" s="5">
        <v>17290</v>
      </c>
      <c r="HR156" s="5">
        <v>25823</v>
      </c>
      <c r="HS156" s="5" t="s">
        <v>220</v>
      </c>
      <c r="HT156" s="5" t="s">
        <v>220</v>
      </c>
      <c r="HU156" s="5" t="s">
        <v>220</v>
      </c>
      <c r="HV156" s="5" t="s">
        <v>220</v>
      </c>
      <c r="HW156" s="5" t="s">
        <v>220</v>
      </c>
      <c r="HX156" s="5" t="s">
        <v>220</v>
      </c>
      <c r="HY156" s="5" t="s">
        <v>220</v>
      </c>
      <c r="HZ156" s="5" t="s">
        <v>220</v>
      </c>
      <c r="IA156" s="5" t="s">
        <v>220</v>
      </c>
      <c r="IB156" s="5" t="s">
        <v>220</v>
      </c>
      <c r="IC156" s="5" t="s">
        <v>220</v>
      </c>
      <c r="ID156" s="5" t="s">
        <v>220</v>
      </c>
      <c r="IE156" s="5" t="s">
        <v>220</v>
      </c>
      <c r="IF156" s="5">
        <v>120210</v>
      </c>
      <c r="IG156" s="5">
        <v>262813</v>
      </c>
      <c r="IH156" s="5">
        <v>191948</v>
      </c>
      <c r="II156" s="5">
        <v>155392</v>
      </c>
      <c r="IJ156" s="5">
        <v>140543</v>
      </c>
      <c r="IK156" s="5">
        <v>133840</v>
      </c>
      <c r="IL156" s="5">
        <v>141476</v>
      </c>
      <c r="IM156" s="5">
        <v>105702</v>
      </c>
      <c r="IN156" s="5">
        <v>98563</v>
      </c>
      <c r="IO156" s="5">
        <v>89170</v>
      </c>
      <c r="IP156" s="5">
        <v>89964</v>
      </c>
      <c r="IQ156" s="5">
        <v>92962</v>
      </c>
      <c r="IR156" s="5">
        <v>87681</v>
      </c>
      <c r="IS156" s="5">
        <v>86933</v>
      </c>
      <c r="IT156" s="5">
        <v>73972</v>
      </c>
      <c r="IU156" s="5">
        <v>77924</v>
      </c>
      <c r="IV156" s="5">
        <v>78505</v>
      </c>
      <c r="IW156" s="5">
        <v>63226</v>
      </c>
      <c r="IX156" s="5">
        <v>55970</v>
      </c>
      <c r="IY156" s="5" t="s">
        <v>220</v>
      </c>
      <c r="IZ156" s="5" t="s">
        <v>220</v>
      </c>
      <c r="JA156" s="5" t="s">
        <v>220</v>
      </c>
      <c r="JB156" s="5" t="s">
        <v>220</v>
      </c>
      <c r="JC156" s="5" t="s">
        <v>220</v>
      </c>
      <c r="JD156" s="5" t="s">
        <v>220</v>
      </c>
      <c r="JE156" s="5" t="s">
        <v>220</v>
      </c>
      <c r="JF156" s="5" t="s">
        <v>220</v>
      </c>
      <c r="JG156" s="5" t="s">
        <v>220</v>
      </c>
      <c r="JH156" s="5" t="s">
        <v>220</v>
      </c>
      <c r="JI156" s="5" t="s">
        <v>220</v>
      </c>
      <c r="JJ156" s="5" t="s">
        <v>220</v>
      </c>
      <c r="JK156" s="5" t="s">
        <v>220</v>
      </c>
      <c r="JL156" s="5">
        <v>11076</v>
      </c>
      <c r="JM156" s="5">
        <v>18865</v>
      </c>
      <c r="JN156" s="5">
        <v>14852</v>
      </c>
      <c r="JO156" s="5">
        <v>16211</v>
      </c>
      <c r="JP156" s="5">
        <v>15558</v>
      </c>
      <c r="JQ156" s="5">
        <v>11316</v>
      </c>
      <c r="JR156" s="5">
        <v>11239</v>
      </c>
      <c r="JS156" s="5">
        <v>9284</v>
      </c>
      <c r="JT156" s="5">
        <v>11108</v>
      </c>
      <c r="JU156" s="5">
        <v>6678</v>
      </c>
      <c r="JV156" s="5">
        <v>8019</v>
      </c>
      <c r="JW156" s="5">
        <v>7919</v>
      </c>
      <c r="JX156" s="5">
        <v>6512</v>
      </c>
      <c r="JY156" s="5">
        <v>7337</v>
      </c>
      <c r="JZ156" s="5">
        <v>8224</v>
      </c>
      <c r="KA156" s="5">
        <v>7214</v>
      </c>
      <c r="KB156" s="5">
        <v>7295</v>
      </c>
      <c r="KC156" s="5">
        <v>6159</v>
      </c>
      <c r="KD156" s="5">
        <v>8212</v>
      </c>
      <c r="KE156" s="5" t="s">
        <v>220</v>
      </c>
      <c r="KF156" s="5" t="s">
        <v>220</v>
      </c>
      <c r="KG156" s="5" t="s">
        <v>220</v>
      </c>
      <c r="KH156" s="5" t="s">
        <v>220</v>
      </c>
      <c r="KI156" s="5" t="s">
        <v>220</v>
      </c>
      <c r="KJ156" s="5" t="s">
        <v>220</v>
      </c>
      <c r="KK156" s="5" t="s">
        <v>220</v>
      </c>
      <c r="KL156" s="5" t="s">
        <v>220</v>
      </c>
      <c r="KM156" s="5" t="s">
        <v>220</v>
      </c>
      <c r="KN156" s="5" t="s">
        <v>220</v>
      </c>
      <c r="KO156" s="5" t="s">
        <v>220</v>
      </c>
      <c r="KP156" s="5" t="s">
        <v>220</v>
      </c>
      <c r="KQ156" s="5" t="s">
        <v>220</v>
      </c>
      <c r="KR156" s="5">
        <v>3275</v>
      </c>
      <c r="KS156" s="5">
        <v>2626</v>
      </c>
      <c r="KT156" s="5">
        <v>2075</v>
      </c>
      <c r="KU156" s="5">
        <v>1787</v>
      </c>
      <c r="KV156" s="5">
        <v>1563</v>
      </c>
      <c r="KW156" s="5">
        <v>1442</v>
      </c>
      <c r="KX156" s="5">
        <v>1701</v>
      </c>
      <c r="KY156" s="5">
        <v>1860</v>
      </c>
      <c r="KZ156" s="5">
        <v>2300</v>
      </c>
      <c r="LA156" s="5">
        <v>1844</v>
      </c>
      <c r="LB156" s="5">
        <v>1274</v>
      </c>
      <c r="LC156" s="5">
        <v>843</v>
      </c>
      <c r="LD156" s="5">
        <v>905</v>
      </c>
      <c r="LE156" s="5">
        <v>851</v>
      </c>
      <c r="LF156" s="5">
        <v>576</v>
      </c>
      <c r="LG156" s="5">
        <v>335</v>
      </c>
      <c r="LH156" s="5">
        <v>287</v>
      </c>
      <c r="LI156" s="5">
        <v>223</v>
      </c>
      <c r="LJ156" s="5">
        <v>5</v>
      </c>
      <c r="LK156" s="5" t="s">
        <v>220</v>
      </c>
      <c r="LL156" s="5" t="s">
        <v>220</v>
      </c>
      <c r="LM156" s="5" t="s">
        <v>220</v>
      </c>
      <c r="LN156" s="5" t="s">
        <v>220</v>
      </c>
      <c r="LO156" s="5" t="s">
        <v>220</v>
      </c>
      <c r="LP156" s="5" t="s">
        <v>220</v>
      </c>
      <c r="LQ156" s="5" t="s">
        <v>220</v>
      </c>
      <c r="LR156" s="5" t="s">
        <v>220</v>
      </c>
      <c r="LS156" s="5" t="s">
        <v>220</v>
      </c>
      <c r="LT156" s="5" t="s">
        <v>220</v>
      </c>
      <c r="LU156" s="5" t="s">
        <v>220</v>
      </c>
      <c r="LV156" s="5" t="s">
        <v>220</v>
      </c>
      <c r="LW156" s="5" t="s">
        <v>220</v>
      </c>
      <c r="LX156" s="5">
        <v>1188</v>
      </c>
      <c r="LY156" s="5">
        <v>2795</v>
      </c>
      <c r="LZ156" s="5">
        <v>1962</v>
      </c>
      <c r="MA156" s="5">
        <v>2034</v>
      </c>
      <c r="MB156" s="5">
        <v>1624</v>
      </c>
      <c r="MC156" s="5">
        <v>1203</v>
      </c>
      <c r="MD156" s="5">
        <v>1433</v>
      </c>
      <c r="ME156" s="5">
        <v>1189</v>
      </c>
      <c r="MF156" s="5">
        <v>1682</v>
      </c>
      <c r="MG156" s="5">
        <v>1085</v>
      </c>
      <c r="MH156" s="5">
        <v>837</v>
      </c>
      <c r="MI156" s="5">
        <v>627</v>
      </c>
      <c r="MJ156" s="5">
        <v>751</v>
      </c>
      <c r="MK156" s="5">
        <v>861</v>
      </c>
      <c r="ML156" s="5">
        <v>868</v>
      </c>
      <c r="MM156" s="5">
        <v>533</v>
      </c>
      <c r="MN156" s="5">
        <v>398</v>
      </c>
      <c r="MO156" s="5">
        <v>373</v>
      </c>
      <c r="MP156" s="5">
        <v>177</v>
      </c>
      <c r="MQ156" s="5" t="s">
        <v>220</v>
      </c>
      <c r="MR156" s="5" t="s">
        <v>220</v>
      </c>
      <c r="MS156" s="5" t="s">
        <v>220</v>
      </c>
      <c r="MT156" s="5" t="s">
        <v>220</v>
      </c>
      <c r="MU156" s="5" t="s">
        <v>220</v>
      </c>
      <c r="MV156" s="5" t="s">
        <v>220</v>
      </c>
      <c r="MW156" s="5" t="s">
        <v>220</v>
      </c>
      <c r="MX156" s="5" t="s">
        <v>220</v>
      </c>
      <c r="MY156" s="5" t="s">
        <v>220</v>
      </c>
      <c r="MZ156" s="5" t="s">
        <v>220</v>
      </c>
      <c r="NA156" s="5" t="s">
        <v>220</v>
      </c>
      <c r="NB156" s="5" t="s">
        <v>220</v>
      </c>
      <c r="NC156" s="5" t="s">
        <v>220</v>
      </c>
      <c r="ND156" s="5">
        <v>0</v>
      </c>
      <c r="NE156" s="5" t="s">
        <v>220</v>
      </c>
      <c r="NF156" s="5" t="s">
        <v>220</v>
      </c>
      <c r="NG156" s="5" t="s">
        <v>220</v>
      </c>
      <c r="NH156" s="5" t="s">
        <v>220</v>
      </c>
      <c r="NI156" s="5" t="s">
        <v>220</v>
      </c>
      <c r="NJ156" s="5" t="s">
        <v>220</v>
      </c>
      <c r="NK156" s="5" t="s">
        <v>220</v>
      </c>
      <c r="NL156" s="5" t="s">
        <v>220</v>
      </c>
      <c r="NM156" s="5" t="s">
        <v>220</v>
      </c>
      <c r="NN156" s="5" t="s">
        <v>220</v>
      </c>
      <c r="NO156" s="5" t="s">
        <v>220</v>
      </c>
      <c r="NP156" s="5" t="s">
        <v>220</v>
      </c>
      <c r="NQ156" s="5" t="s">
        <v>220</v>
      </c>
      <c r="NR156" s="5" t="s">
        <v>220</v>
      </c>
      <c r="NS156" s="5" t="s">
        <v>220</v>
      </c>
      <c r="NT156" s="5" t="s">
        <v>220</v>
      </c>
      <c r="NU156" s="5" t="s">
        <v>220</v>
      </c>
      <c r="NV156" s="5" t="s">
        <v>220</v>
      </c>
      <c r="NW156" s="5" t="s">
        <v>220</v>
      </c>
      <c r="NX156" s="5" t="s">
        <v>220</v>
      </c>
      <c r="NY156" s="5" t="s">
        <v>220</v>
      </c>
      <c r="NZ156" s="5" t="s">
        <v>220</v>
      </c>
      <c r="OA156" s="5" t="s">
        <v>220</v>
      </c>
      <c r="OB156" s="5" t="s">
        <v>220</v>
      </c>
      <c r="OC156" s="5" t="s">
        <v>220</v>
      </c>
      <c r="OD156" s="5" t="s">
        <v>220</v>
      </c>
      <c r="OE156" s="5" t="s">
        <v>220</v>
      </c>
      <c r="OF156" s="5" t="s">
        <v>220</v>
      </c>
      <c r="OG156" s="5" t="s">
        <v>220</v>
      </c>
      <c r="OH156" s="5" t="s">
        <v>220</v>
      </c>
      <c r="OI156" s="5" t="s">
        <v>220</v>
      </c>
      <c r="OJ156" s="5">
        <v>0</v>
      </c>
      <c r="OK156" s="5" t="s">
        <v>220</v>
      </c>
      <c r="OL156" s="5" t="s">
        <v>220</v>
      </c>
      <c r="OM156" s="5" t="s">
        <v>220</v>
      </c>
      <c r="ON156" s="5" t="s">
        <v>220</v>
      </c>
      <c r="OO156" s="5" t="s">
        <v>220</v>
      </c>
      <c r="OP156" s="5" t="s">
        <v>220</v>
      </c>
      <c r="OQ156" s="5" t="s">
        <v>220</v>
      </c>
      <c r="OR156" s="5" t="s">
        <v>220</v>
      </c>
      <c r="OS156" s="5" t="s">
        <v>220</v>
      </c>
      <c r="OT156" s="5" t="s">
        <v>220</v>
      </c>
      <c r="OU156" s="5" t="s">
        <v>220</v>
      </c>
      <c r="OV156" s="5" t="s">
        <v>220</v>
      </c>
      <c r="OW156" s="5" t="s">
        <v>220</v>
      </c>
      <c r="OX156" s="5" t="s">
        <v>220</v>
      </c>
      <c r="OY156" s="5" t="s">
        <v>220</v>
      </c>
      <c r="OZ156" s="5" t="s">
        <v>220</v>
      </c>
      <c r="PA156" s="5" t="s">
        <v>220</v>
      </c>
      <c r="PB156" s="5" t="s">
        <v>220</v>
      </c>
      <c r="PC156" s="5" t="s">
        <v>220</v>
      </c>
      <c r="PD156" s="5" t="s">
        <v>220</v>
      </c>
      <c r="PE156" s="5" t="s">
        <v>220</v>
      </c>
      <c r="PF156" s="5" t="s">
        <v>220</v>
      </c>
      <c r="PG156" s="5" t="s">
        <v>220</v>
      </c>
      <c r="PH156" s="5" t="s">
        <v>220</v>
      </c>
      <c r="PI156" s="5" t="s">
        <v>220</v>
      </c>
      <c r="PJ156" s="5" t="s">
        <v>220</v>
      </c>
      <c r="PK156" s="5" t="s">
        <v>220</v>
      </c>
      <c r="PL156" s="5" t="s">
        <v>220</v>
      </c>
      <c r="PM156" s="5" t="s">
        <v>220</v>
      </c>
      <c r="PN156" s="5" t="s">
        <v>220</v>
      </c>
      <c r="PO156" s="5" t="s">
        <v>220</v>
      </c>
      <c r="PP156" s="5">
        <v>8706</v>
      </c>
      <c r="PQ156" s="5">
        <v>8951</v>
      </c>
      <c r="PR156" s="5">
        <v>8845</v>
      </c>
      <c r="PS156" s="5">
        <v>7854</v>
      </c>
      <c r="PT156" s="5">
        <v>8098</v>
      </c>
      <c r="PU156" s="5">
        <v>7432</v>
      </c>
      <c r="PV156" s="5">
        <v>7223</v>
      </c>
      <c r="PW156" s="5">
        <v>6014</v>
      </c>
      <c r="PX156" s="5">
        <v>6093</v>
      </c>
      <c r="PY156" s="5">
        <v>6676</v>
      </c>
      <c r="PZ156" s="5">
        <v>6880</v>
      </c>
      <c r="QA156" s="5">
        <v>6050</v>
      </c>
      <c r="QB156" s="5">
        <v>5579</v>
      </c>
      <c r="QC156" s="5">
        <v>5634</v>
      </c>
      <c r="QD156" s="5">
        <v>6093</v>
      </c>
      <c r="QE156" s="5">
        <v>6170</v>
      </c>
      <c r="QF156" s="5">
        <v>5636</v>
      </c>
      <c r="QG156" s="5">
        <v>5961</v>
      </c>
      <c r="QH156" s="5">
        <v>5771</v>
      </c>
      <c r="QI156" s="5" t="s">
        <v>220</v>
      </c>
      <c r="QJ156" s="5" t="s">
        <v>220</v>
      </c>
      <c r="QK156" s="5" t="s">
        <v>220</v>
      </c>
      <c r="QL156" s="5" t="s">
        <v>220</v>
      </c>
      <c r="QM156" s="5" t="s">
        <v>220</v>
      </c>
      <c r="QN156" s="5" t="s">
        <v>220</v>
      </c>
      <c r="QO156" s="5" t="s">
        <v>220</v>
      </c>
      <c r="QP156" s="5" t="s">
        <v>220</v>
      </c>
      <c r="QQ156" s="5" t="s">
        <v>220</v>
      </c>
      <c r="QR156" s="5" t="s">
        <v>220</v>
      </c>
      <c r="QS156" s="5" t="s">
        <v>220</v>
      </c>
      <c r="QT156" s="5" t="s">
        <v>220</v>
      </c>
      <c r="QU156" s="5" t="s">
        <v>220</v>
      </c>
      <c r="QV156" s="5">
        <v>6309</v>
      </c>
      <c r="QW156" s="5">
        <v>8329</v>
      </c>
      <c r="QX156" s="5">
        <v>7819</v>
      </c>
      <c r="QY156" s="5">
        <v>8194</v>
      </c>
      <c r="QZ156" s="5">
        <v>7737</v>
      </c>
      <c r="RA156" s="5">
        <v>7038</v>
      </c>
      <c r="RB156" s="5">
        <v>6271</v>
      </c>
      <c r="RC156" s="5">
        <v>5496</v>
      </c>
      <c r="RD156" s="5">
        <v>5534</v>
      </c>
      <c r="RE156" s="5">
        <v>4841</v>
      </c>
      <c r="RF156" s="5">
        <v>4818</v>
      </c>
      <c r="RG156" s="5">
        <v>4650</v>
      </c>
      <c r="RH156" s="5">
        <v>4930</v>
      </c>
      <c r="RI156" s="5">
        <v>4909</v>
      </c>
      <c r="RJ156" s="5">
        <v>4848</v>
      </c>
      <c r="RK156" s="5">
        <v>4457</v>
      </c>
      <c r="RL156" s="5">
        <v>4781</v>
      </c>
      <c r="RM156" s="5">
        <v>5529</v>
      </c>
      <c r="RN156" s="5">
        <v>5637</v>
      </c>
      <c r="RO156" s="5" t="s">
        <v>220</v>
      </c>
      <c r="RP156" s="5" t="s">
        <v>220</v>
      </c>
      <c r="RQ156" s="5" t="s">
        <v>220</v>
      </c>
      <c r="RR156" s="5" t="s">
        <v>220</v>
      </c>
      <c r="RS156" s="5" t="s">
        <v>220</v>
      </c>
      <c r="RT156" s="5" t="s">
        <v>220</v>
      </c>
      <c r="RU156" s="5" t="s">
        <v>220</v>
      </c>
      <c r="RV156" s="5" t="s">
        <v>220</v>
      </c>
      <c r="RW156" s="5" t="s">
        <v>220</v>
      </c>
      <c r="RX156" s="5" t="s">
        <v>220</v>
      </c>
      <c r="RY156" s="5" t="s">
        <v>220</v>
      </c>
      <c r="RZ156" s="5" t="s">
        <v>220</v>
      </c>
      <c r="SA156" s="5" t="s">
        <v>220</v>
      </c>
      <c r="SB156" s="5">
        <v>5224</v>
      </c>
      <c r="SC156" s="5">
        <v>8278</v>
      </c>
      <c r="SD156" s="5">
        <v>7724</v>
      </c>
      <c r="SE156" s="5">
        <v>7352</v>
      </c>
      <c r="SF156" s="5">
        <v>7214</v>
      </c>
      <c r="SG156" s="5">
        <v>6612</v>
      </c>
      <c r="SH156" s="5">
        <v>5914</v>
      </c>
      <c r="SI156" s="5">
        <v>5340</v>
      </c>
      <c r="SJ156" s="5">
        <v>5807</v>
      </c>
      <c r="SK156" s="5">
        <v>5037</v>
      </c>
      <c r="SL156" s="5">
        <v>3744</v>
      </c>
      <c r="SM156" s="5">
        <v>3895</v>
      </c>
      <c r="SN156" s="5">
        <v>3887</v>
      </c>
      <c r="SO156" s="5">
        <v>4200</v>
      </c>
      <c r="SP156" s="5">
        <v>3934</v>
      </c>
      <c r="SQ156" s="5">
        <v>3540</v>
      </c>
      <c r="SR156" s="5">
        <v>3399</v>
      </c>
      <c r="SS156" s="5">
        <v>3264</v>
      </c>
      <c r="ST156" s="5">
        <v>3420</v>
      </c>
      <c r="SU156" s="5" t="s">
        <v>220</v>
      </c>
      <c r="SV156" s="5" t="s">
        <v>220</v>
      </c>
      <c r="SW156" s="5" t="s">
        <v>220</v>
      </c>
      <c r="SX156" s="5" t="s">
        <v>220</v>
      </c>
      <c r="SY156" s="5" t="s">
        <v>220</v>
      </c>
      <c r="SZ156" s="5" t="s">
        <v>220</v>
      </c>
      <c r="TA156" s="5" t="s">
        <v>220</v>
      </c>
      <c r="TB156" s="5" t="s">
        <v>220</v>
      </c>
      <c r="TC156" s="5" t="s">
        <v>220</v>
      </c>
      <c r="TD156" s="5" t="s">
        <v>220</v>
      </c>
      <c r="TE156" s="5" t="s">
        <v>220</v>
      </c>
      <c r="TF156" s="5" t="s">
        <v>220</v>
      </c>
      <c r="TG156" s="5" t="s">
        <v>220</v>
      </c>
      <c r="TH156" s="5">
        <v>705</v>
      </c>
      <c r="TI156" s="5">
        <v>1744</v>
      </c>
      <c r="TJ156" s="5">
        <v>1595</v>
      </c>
      <c r="TK156" s="5">
        <v>1689</v>
      </c>
      <c r="TL156" s="5">
        <v>1728</v>
      </c>
      <c r="TM156" s="5">
        <v>1324</v>
      </c>
      <c r="TN156" s="5">
        <v>1235</v>
      </c>
      <c r="TO156" s="5">
        <v>1094</v>
      </c>
      <c r="TP156" s="5">
        <v>1069</v>
      </c>
      <c r="TQ156" s="5">
        <v>1062</v>
      </c>
      <c r="TR156" s="5">
        <v>1072</v>
      </c>
      <c r="TS156" s="5">
        <v>2597</v>
      </c>
      <c r="TT156" s="5">
        <v>1818</v>
      </c>
      <c r="TU156" s="5">
        <v>927</v>
      </c>
      <c r="TV156" s="5">
        <v>699</v>
      </c>
      <c r="TW156" s="5">
        <v>628</v>
      </c>
      <c r="TX156" s="5">
        <v>535</v>
      </c>
      <c r="TY156" s="5">
        <v>408</v>
      </c>
      <c r="TZ156" s="5">
        <v>359</v>
      </c>
      <c r="UA156" s="5" t="s">
        <v>220</v>
      </c>
      <c r="UB156" s="5" t="s">
        <v>220</v>
      </c>
      <c r="UC156" s="5" t="s">
        <v>220</v>
      </c>
      <c r="UD156" s="5" t="s">
        <v>220</v>
      </c>
      <c r="UE156" s="5" t="s">
        <v>220</v>
      </c>
      <c r="UF156" s="5" t="s">
        <v>220</v>
      </c>
      <c r="UG156" s="5" t="s">
        <v>220</v>
      </c>
      <c r="UH156" s="5" t="s">
        <v>220</v>
      </c>
      <c r="UI156" s="5" t="s">
        <v>220</v>
      </c>
      <c r="UJ156" s="5" t="s">
        <v>220</v>
      </c>
      <c r="UK156" s="5" t="s">
        <v>220</v>
      </c>
      <c r="UL156" s="5" t="s">
        <v>220</v>
      </c>
      <c r="UM156" s="5" t="s">
        <v>220</v>
      </c>
      <c r="UN156" s="5">
        <v>2423</v>
      </c>
      <c r="UO156" s="5">
        <v>2892</v>
      </c>
      <c r="UP156" s="5">
        <v>2763</v>
      </c>
      <c r="UQ156" s="5">
        <v>2691</v>
      </c>
      <c r="UR156" s="5">
        <v>2769</v>
      </c>
      <c r="US156" s="5">
        <v>3137</v>
      </c>
      <c r="UT156" s="5">
        <v>3881</v>
      </c>
      <c r="UU156" s="5">
        <v>3806</v>
      </c>
      <c r="UV156" s="5">
        <v>3731</v>
      </c>
      <c r="UW156" s="5">
        <v>3146</v>
      </c>
      <c r="UX156" s="5">
        <v>2803</v>
      </c>
      <c r="UY156" s="5">
        <v>2458</v>
      </c>
      <c r="UZ156" s="5">
        <v>2520</v>
      </c>
      <c r="VA156" s="5">
        <v>2142</v>
      </c>
      <c r="VB156" s="5">
        <v>1750</v>
      </c>
      <c r="VC156" s="5">
        <v>1615</v>
      </c>
      <c r="VD156" s="5">
        <v>1462</v>
      </c>
      <c r="VE156" s="5">
        <v>1086</v>
      </c>
      <c r="VF156" s="5">
        <v>1120</v>
      </c>
      <c r="VG156" s="5" t="s">
        <v>220</v>
      </c>
      <c r="VH156" s="5" t="s">
        <v>220</v>
      </c>
      <c r="VI156" s="5" t="s">
        <v>220</v>
      </c>
      <c r="VJ156" s="5" t="s">
        <v>220</v>
      </c>
      <c r="VK156" s="5" t="s">
        <v>220</v>
      </c>
      <c r="VL156" s="5" t="s">
        <v>220</v>
      </c>
      <c r="VM156" s="5" t="s">
        <v>220</v>
      </c>
      <c r="VN156" s="5" t="s">
        <v>220</v>
      </c>
      <c r="VO156" s="5" t="s">
        <v>220</v>
      </c>
      <c r="VP156" s="5" t="s">
        <v>220</v>
      </c>
      <c r="VQ156" s="5" t="s">
        <v>220</v>
      </c>
      <c r="VR156" s="5" t="s">
        <v>220</v>
      </c>
      <c r="VS156" s="5" t="s">
        <v>220</v>
      </c>
      <c r="VT156" s="5">
        <v>17025</v>
      </c>
      <c r="VU156" s="5">
        <v>28419</v>
      </c>
      <c r="VV156" s="5">
        <v>28312</v>
      </c>
      <c r="VW156" s="5">
        <v>25394</v>
      </c>
      <c r="VX156" s="5">
        <v>24399</v>
      </c>
      <c r="VY156" s="5">
        <v>20702</v>
      </c>
      <c r="VZ156" s="5">
        <v>25915</v>
      </c>
      <c r="WA156" s="5">
        <v>21390</v>
      </c>
      <c r="WB156" s="5">
        <v>19726</v>
      </c>
      <c r="WC156" s="5">
        <v>20413</v>
      </c>
      <c r="WD156" s="5">
        <v>20195</v>
      </c>
      <c r="WE156" s="5">
        <v>21165</v>
      </c>
      <c r="WF156" s="5">
        <v>19531</v>
      </c>
      <c r="WG156" s="5">
        <v>23669</v>
      </c>
      <c r="WH156" s="5">
        <v>15509</v>
      </c>
      <c r="WI156" s="5">
        <v>13716</v>
      </c>
      <c r="WJ156" s="5">
        <v>12791</v>
      </c>
      <c r="WK156" s="5">
        <v>12461</v>
      </c>
      <c r="WL156" s="5">
        <v>11573</v>
      </c>
      <c r="WM156" s="5" t="s">
        <v>220</v>
      </c>
      <c r="WN156" s="5" t="s">
        <v>220</v>
      </c>
      <c r="WO156" s="5" t="s">
        <v>220</v>
      </c>
      <c r="WP156" s="5" t="s">
        <v>220</v>
      </c>
      <c r="WQ156" s="5" t="s">
        <v>220</v>
      </c>
      <c r="WR156" s="5" t="s">
        <v>220</v>
      </c>
      <c r="WS156" s="5" t="s">
        <v>220</v>
      </c>
      <c r="WT156" s="5" t="s">
        <v>220</v>
      </c>
      <c r="WU156" s="5" t="s">
        <v>220</v>
      </c>
      <c r="WV156" s="5" t="s">
        <v>220</v>
      </c>
      <c r="WW156" s="5" t="s">
        <v>220</v>
      </c>
      <c r="WX156" s="5" t="s">
        <v>220</v>
      </c>
      <c r="WY156" s="5" t="s">
        <v>220</v>
      </c>
      <c r="WZ156" s="5">
        <v>133</v>
      </c>
      <c r="XA156" s="5">
        <v>308</v>
      </c>
      <c r="XB156" s="5">
        <v>197</v>
      </c>
      <c r="XC156" s="5">
        <v>360</v>
      </c>
      <c r="XD156" s="5">
        <v>344</v>
      </c>
      <c r="XE156" s="5">
        <v>328</v>
      </c>
      <c r="XF156" s="5">
        <v>391</v>
      </c>
      <c r="XG156" s="5">
        <v>364</v>
      </c>
      <c r="XH156" s="5">
        <v>386</v>
      </c>
      <c r="XI156" s="5">
        <v>631</v>
      </c>
      <c r="XJ156" s="5">
        <v>466</v>
      </c>
      <c r="XK156" s="5">
        <v>472</v>
      </c>
      <c r="XL156" s="5">
        <v>367</v>
      </c>
      <c r="XM156" s="5">
        <v>408</v>
      </c>
      <c r="XN156" s="5">
        <v>292</v>
      </c>
      <c r="XO156" s="5">
        <v>271</v>
      </c>
      <c r="XP156" s="5">
        <v>280</v>
      </c>
      <c r="XQ156" s="5">
        <v>219</v>
      </c>
      <c r="XR156" s="5">
        <v>235</v>
      </c>
      <c r="XS156" s="2">
        <v>16687</v>
      </c>
      <c r="XT156" s="3" t="s">
        <v>220</v>
      </c>
      <c r="XU156" s="3" t="s">
        <v>220</v>
      </c>
      <c r="XV156" s="3" t="s">
        <v>220</v>
      </c>
      <c r="XW156" s="3" t="s">
        <v>220</v>
      </c>
      <c r="XX156" s="3" t="s">
        <v>220</v>
      </c>
      <c r="XY156" s="3" t="s">
        <v>220</v>
      </c>
      <c r="XZ156" s="3"/>
    </row>
    <row r="157" spans="1:650" x14ac:dyDescent="0.3">
      <c r="A157" s="1" t="s">
        <v>155</v>
      </c>
      <c r="B157" s="2">
        <v>4082747</v>
      </c>
      <c r="C157" s="5" t="s">
        <v>220</v>
      </c>
      <c r="D157" s="5">
        <v>4</v>
      </c>
      <c r="E157" s="5">
        <v>0</v>
      </c>
      <c r="F157" s="5">
        <v>0</v>
      </c>
      <c r="G157" s="5">
        <v>29336</v>
      </c>
      <c r="H157" s="5">
        <v>2169</v>
      </c>
      <c r="I157" s="5">
        <v>25</v>
      </c>
      <c r="J157" s="5">
        <v>475</v>
      </c>
      <c r="K157" s="5">
        <v>0</v>
      </c>
      <c r="L157" s="5">
        <v>0</v>
      </c>
      <c r="M157" s="5">
        <v>0</v>
      </c>
      <c r="N157" s="5">
        <v>0</v>
      </c>
      <c r="O157" s="5">
        <v>0</v>
      </c>
      <c r="P157" s="5" t="s">
        <v>220</v>
      </c>
      <c r="Q157" s="5">
        <v>0</v>
      </c>
      <c r="R157" s="5">
        <v>0</v>
      </c>
      <c r="S157" s="5" t="s">
        <v>220</v>
      </c>
      <c r="T157" s="5" t="s">
        <v>220</v>
      </c>
      <c r="U157" s="5" t="s">
        <v>220</v>
      </c>
      <c r="V157" s="5" t="s">
        <v>220</v>
      </c>
      <c r="W157" s="5" t="s">
        <v>220</v>
      </c>
      <c r="X157" s="5" t="s">
        <v>220</v>
      </c>
      <c r="Y157" s="5" t="s">
        <v>220</v>
      </c>
      <c r="Z157" s="5" t="s">
        <v>220</v>
      </c>
      <c r="AA157" s="5" t="s">
        <v>220</v>
      </c>
      <c r="AB157" s="5" t="s">
        <v>220</v>
      </c>
      <c r="AC157" s="5" t="s">
        <v>220</v>
      </c>
      <c r="AD157" s="5" t="s">
        <v>220</v>
      </c>
      <c r="AE157" s="5" t="s">
        <v>220</v>
      </c>
      <c r="AF157" s="5" t="s">
        <v>220</v>
      </c>
      <c r="AG157" s="5" t="s">
        <v>220</v>
      </c>
      <c r="AH157" s="5" t="s">
        <v>220</v>
      </c>
      <c r="AI157" s="5" t="s">
        <v>220</v>
      </c>
      <c r="AJ157" s="5">
        <v>0</v>
      </c>
      <c r="AK157" s="5">
        <v>0</v>
      </c>
      <c r="AL157" s="5">
        <v>0</v>
      </c>
      <c r="AM157" s="5">
        <v>0</v>
      </c>
      <c r="AN157" s="5">
        <v>0</v>
      </c>
      <c r="AO157" s="5">
        <v>0</v>
      </c>
      <c r="AP157" s="5">
        <v>0</v>
      </c>
      <c r="AQ157" s="5">
        <v>0</v>
      </c>
      <c r="AR157" s="5">
        <v>0</v>
      </c>
      <c r="AS157" s="5">
        <v>0</v>
      </c>
      <c r="AT157" s="5">
        <v>0</v>
      </c>
      <c r="AU157" s="5">
        <v>0</v>
      </c>
      <c r="AV157" s="5" t="s">
        <v>220</v>
      </c>
      <c r="AW157" s="5">
        <v>0</v>
      </c>
      <c r="AX157" s="5">
        <v>0</v>
      </c>
      <c r="AY157" s="5" t="s">
        <v>220</v>
      </c>
      <c r="AZ157" s="5" t="s">
        <v>220</v>
      </c>
      <c r="BA157" s="5" t="s">
        <v>220</v>
      </c>
      <c r="BB157" s="5" t="s">
        <v>220</v>
      </c>
      <c r="BC157" s="5" t="s">
        <v>220</v>
      </c>
      <c r="BD157" s="5" t="s">
        <v>220</v>
      </c>
      <c r="BE157" s="5" t="s">
        <v>220</v>
      </c>
      <c r="BF157" s="5" t="s">
        <v>220</v>
      </c>
      <c r="BG157" s="5" t="s">
        <v>220</v>
      </c>
      <c r="BH157" s="5" t="s">
        <v>220</v>
      </c>
      <c r="BI157" s="5" t="s">
        <v>220</v>
      </c>
      <c r="BJ157" s="5" t="s">
        <v>220</v>
      </c>
      <c r="BK157" s="5" t="s">
        <v>220</v>
      </c>
      <c r="BL157" s="5" t="s">
        <v>220</v>
      </c>
      <c r="BM157" s="5" t="s">
        <v>220</v>
      </c>
      <c r="BN157" s="5" t="s">
        <v>220</v>
      </c>
      <c r="BO157" s="5" t="s">
        <v>220</v>
      </c>
      <c r="BP157" s="5">
        <v>115382</v>
      </c>
      <c r="BQ157" s="5">
        <v>498743</v>
      </c>
      <c r="BR157" s="5">
        <v>147445</v>
      </c>
      <c r="BS157" s="5">
        <v>85672</v>
      </c>
      <c r="BT157" s="5">
        <v>125542</v>
      </c>
      <c r="BU157" s="5">
        <v>721786</v>
      </c>
      <c r="BV157" s="5">
        <v>0</v>
      </c>
      <c r="BW157" s="5">
        <v>5685</v>
      </c>
      <c r="BX157" s="5">
        <v>904</v>
      </c>
      <c r="BY157" s="5">
        <v>4</v>
      </c>
      <c r="BZ157" s="5">
        <v>0</v>
      </c>
      <c r="CA157" s="5">
        <v>47060</v>
      </c>
      <c r="CB157" s="5" t="s">
        <v>220</v>
      </c>
      <c r="CC157" s="5">
        <v>0</v>
      </c>
      <c r="CD157" s="5">
        <v>0</v>
      </c>
      <c r="CE157" s="5" t="s">
        <v>220</v>
      </c>
      <c r="CF157" s="5" t="s">
        <v>220</v>
      </c>
      <c r="CG157" s="5" t="s">
        <v>220</v>
      </c>
      <c r="CH157" s="5" t="s">
        <v>220</v>
      </c>
      <c r="CI157" s="5" t="s">
        <v>220</v>
      </c>
      <c r="CJ157" s="5" t="s">
        <v>220</v>
      </c>
      <c r="CK157" s="5" t="s">
        <v>220</v>
      </c>
      <c r="CL157" s="5" t="s">
        <v>220</v>
      </c>
      <c r="CM157" s="5" t="s">
        <v>220</v>
      </c>
      <c r="CN157" s="5" t="s">
        <v>220</v>
      </c>
      <c r="CO157" s="5" t="s">
        <v>220</v>
      </c>
      <c r="CP157" s="5" t="s">
        <v>220</v>
      </c>
      <c r="CQ157" s="5" t="s">
        <v>220</v>
      </c>
      <c r="CR157" s="5" t="s">
        <v>220</v>
      </c>
      <c r="CS157" s="5" t="s">
        <v>220</v>
      </c>
      <c r="CT157" s="5" t="s">
        <v>220</v>
      </c>
      <c r="CU157" s="5" t="s">
        <v>220</v>
      </c>
      <c r="CV157" s="5">
        <v>7805</v>
      </c>
      <c r="CW157" s="5">
        <v>76395</v>
      </c>
      <c r="CX157" s="5">
        <v>107741</v>
      </c>
      <c r="CY157" s="5">
        <v>81070</v>
      </c>
      <c r="CZ157" s="5">
        <v>71407</v>
      </c>
      <c r="DA157" s="5">
        <v>37076</v>
      </c>
      <c r="DB157" s="5">
        <v>25457</v>
      </c>
      <c r="DC157" s="5">
        <v>0</v>
      </c>
      <c r="DD157" s="5">
        <v>1539</v>
      </c>
      <c r="DE157" s="5">
        <v>2827</v>
      </c>
      <c r="DF157" s="5">
        <v>2649</v>
      </c>
      <c r="DG157" s="5">
        <v>330</v>
      </c>
      <c r="DH157" s="5" t="s">
        <v>220</v>
      </c>
      <c r="DI157" s="5">
        <v>224</v>
      </c>
      <c r="DJ157" s="5">
        <v>115</v>
      </c>
      <c r="DK157" s="5" t="s">
        <v>220</v>
      </c>
      <c r="DL157" s="5" t="s">
        <v>220</v>
      </c>
      <c r="DM157" s="5" t="s">
        <v>220</v>
      </c>
      <c r="DN157" s="5" t="s">
        <v>220</v>
      </c>
      <c r="DO157" s="5" t="s">
        <v>220</v>
      </c>
      <c r="DP157" s="5" t="s">
        <v>220</v>
      </c>
      <c r="DQ157" s="5" t="s">
        <v>220</v>
      </c>
      <c r="DR157" s="5" t="s">
        <v>220</v>
      </c>
      <c r="DS157" s="5" t="s">
        <v>220</v>
      </c>
      <c r="DT157" s="5" t="s">
        <v>220</v>
      </c>
      <c r="DU157" s="5" t="s">
        <v>220</v>
      </c>
      <c r="DV157" s="5" t="s">
        <v>220</v>
      </c>
      <c r="DW157" s="5" t="s">
        <v>220</v>
      </c>
      <c r="DX157" s="5" t="s">
        <v>220</v>
      </c>
      <c r="DY157" s="5" t="s">
        <v>220</v>
      </c>
      <c r="DZ157" s="5" t="s">
        <v>220</v>
      </c>
      <c r="EA157" s="5" t="s">
        <v>220</v>
      </c>
      <c r="EB157" s="5">
        <v>102</v>
      </c>
      <c r="EC157" s="5">
        <v>76</v>
      </c>
      <c r="ED157" s="5">
        <v>303</v>
      </c>
      <c r="EE157" s="5">
        <v>439</v>
      </c>
      <c r="EF157" s="5">
        <v>3552</v>
      </c>
      <c r="EG157" s="5">
        <v>2680</v>
      </c>
      <c r="EH157" s="5">
        <v>1949</v>
      </c>
      <c r="EI157" s="5">
        <v>1328</v>
      </c>
      <c r="EJ157" s="5">
        <v>489</v>
      </c>
      <c r="EK157" s="5">
        <v>52</v>
      </c>
      <c r="EL157" s="5">
        <v>566</v>
      </c>
      <c r="EM157" s="5">
        <v>51</v>
      </c>
      <c r="EN157" s="5" t="s">
        <v>220</v>
      </c>
      <c r="EO157" s="5">
        <v>463</v>
      </c>
      <c r="EP157" s="5">
        <v>57</v>
      </c>
      <c r="EQ157" s="5" t="s">
        <v>220</v>
      </c>
      <c r="ER157" s="5" t="s">
        <v>220</v>
      </c>
      <c r="ES157" s="5" t="s">
        <v>220</v>
      </c>
      <c r="ET157" s="5" t="s">
        <v>220</v>
      </c>
      <c r="EU157" s="5" t="s">
        <v>220</v>
      </c>
      <c r="EV157" s="5" t="s">
        <v>220</v>
      </c>
      <c r="EW157" s="5" t="s">
        <v>220</v>
      </c>
      <c r="EX157" s="5" t="s">
        <v>220</v>
      </c>
      <c r="EY157" s="5" t="s">
        <v>220</v>
      </c>
      <c r="EZ157" s="5" t="s">
        <v>220</v>
      </c>
      <c r="FA157" s="5" t="s">
        <v>220</v>
      </c>
      <c r="FB157" s="5" t="s">
        <v>220</v>
      </c>
      <c r="FC157" s="5" t="s">
        <v>220</v>
      </c>
      <c r="FD157" s="5" t="s">
        <v>220</v>
      </c>
      <c r="FE157" s="5" t="s">
        <v>220</v>
      </c>
      <c r="FF157" s="5" t="s">
        <v>220</v>
      </c>
      <c r="FG157" s="5" t="s">
        <v>220</v>
      </c>
      <c r="FH157" s="5">
        <v>0</v>
      </c>
      <c r="FI157" s="5">
        <v>0</v>
      </c>
      <c r="FJ157" s="5">
        <v>0</v>
      </c>
      <c r="FK157" s="5">
        <v>0</v>
      </c>
      <c r="FL157" s="5">
        <v>0</v>
      </c>
      <c r="FM157" s="5">
        <v>0</v>
      </c>
      <c r="FN157" s="5">
        <v>0</v>
      </c>
      <c r="FO157" s="5">
        <v>0</v>
      </c>
      <c r="FP157" s="5">
        <v>0</v>
      </c>
      <c r="FQ157" s="5">
        <v>0</v>
      </c>
      <c r="FR157" s="5">
        <v>0</v>
      </c>
      <c r="FS157" s="5">
        <v>0</v>
      </c>
      <c r="FT157" s="5" t="s">
        <v>220</v>
      </c>
      <c r="FU157" s="5" t="s">
        <v>220</v>
      </c>
      <c r="FV157" s="5" t="s">
        <v>220</v>
      </c>
      <c r="FW157" s="5" t="s">
        <v>220</v>
      </c>
      <c r="FX157" s="5" t="s">
        <v>220</v>
      </c>
      <c r="FY157" s="5" t="s">
        <v>220</v>
      </c>
      <c r="FZ157" s="5" t="s">
        <v>220</v>
      </c>
      <c r="GA157" s="5" t="s">
        <v>220</v>
      </c>
      <c r="GB157" s="5" t="s">
        <v>220</v>
      </c>
      <c r="GC157" s="5" t="s">
        <v>220</v>
      </c>
      <c r="GD157" s="5" t="s">
        <v>220</v>
      </c>
      <c r="GE157" s="5" t="s">
        <v>220</v>
      </c>
      <c r="GF157" s="5" t="s">
        <v>220</v>
      </c>
      <c r="GG157" s="5" t="s">
        <v>220</v>
      </c>
      <c r="GH157" s="5" t="s">
        <v>220</v>
      </c>
      <c r="GI157" s="5" t="s">
        <v>220</v>
      </c>
      <c r="GJ157" s="5" t="s">
        <v>220</v>
      </c>
      <c r="GK157" s="5" t="s">
        <v>220</v>
      </c>
      <c r="GL157" s="5" t="s">
        <v>220</v>
      </c>
      <c r="GM157" s="5" t="s">
        <v>220</v>
      </c>
      <c r="GN157" s="5">
        <v>123293</v>
      </c>
      <c r="GO157" s="5">
        <v>575214</v>
      </c>
      <c r="GP157" s="5">
        <v>255489</v>
      </c>
      <c r="GQ157" s="5">
        <v>196518</v>
      </c>
      <c r="GR157" s="5">
        <v>202670</v>
      </c>
      <c r="GS157" s="5">
        <v>761567</v>
      </c>
      <c r="GT157" s="5">
        <v>27880</v>
      </c>
      <c r="GU157" s="5">
        <v>7013</v>
      </c>
      <c r="GV157" s="5">
        <v>2932</v>
      </c>
      <c r="GW157" s="5">
        <v>2883</v>
      </c>
      <c r="GX157" s="5">
        <v>3215</v>
      </c>
      <c r="GY157" s="5">
        <v>47441</v>
      </c>
      <c r="GZ157" s="5" t="s">
        <v>220</v>
      </c>
      <c r="HA157" s="5">
        <v>688</v>
      </c>
      <c r="HB157" s="5">
        <v>172</v>
      </c>
      <c r="HC157" s="5" t="s">
        <v>220</v>
      </c>
      <c r="HD157" s="5" t="s">
        <v>220</v>
      </c>
      <c r="HE157" s="5" t="s">
        <v>220</v>
      </c>
      <c r="HF157" s="5" t="s">
        <v>220</v>
      </c>
      <c r="HG157" s="5" t="s">
        <v>220</v>
      </c>
      <c r="HH157" s="5" t="s">
        <v>220</v>
      </c>
      <c r="HI157" s="5" t="s">
        <v>220</v>
      </c>
      <c r="HJ157" s="5" t="s">
        <v>220</v>
      </c>
      <c r="HK157" s="5" t="s">
        <v>220</v>
      </c>
      <c r="HL157" s="5" t="s">
        <v>220</v>
      </c>
      <c r="HM157" s="5" t="s">
        <v>220</v>
      </c>
      <c r="HN157" s="5" t="s">
        <v>220</v>
      </c>
      <c r="HO157" s="5" t="s">
        <v>220</v>
      </c>
      <c r="HP157" s="5" t="s">
        <v>220</v>
      </c>
      <c r="HQ157" s="5" t="s">
        <v>220</v>
      </c>
      <c r="HR157" s="5" t="s">
        <v>220</v>
      </c>
      <c r="HS157" s="5" t="s">
        <v>220</v>
      </c>
      <c r="HT157" s="5">
        <v>0</v>
      </c>
      <c r="HU157" s="5">
        <v>0</v>
      </c>
      <c r="HV157" s="5">
        <v>0</v>
      </c>
      <c r="HW157" s="5">
        <v>61</v>
      </c>
      <c r="HX157" s="5">
        <v>54156</v>
      </c>
      <c r="HY157" s="5">
        <v>97015</v>
      </c>
      <c r="HZ157" s="5">
        <v>69907</v>
      </c>
      <c r="IA157" s="5">
        <v>64215</v>
      </c>
      <c r="IB157" s="5">
        <v>25246</v>
      </c>
      <c r="IC157" s="5">
        <v>0</v>
      </c>
      <c r="ID157" s="5">
        <v>0</v>
      </c>
      <c r="IE157" s="5">
        <v>0</v>
      </c>
      <c r="IF157" s="5">
        <v>0</v>
      </c>
      <c r="IG157" s="5">
        <v>0</v>
      </c>
      <c r="IH157" s="5">
        <v>0</v>
      </c>
      <c r="II157" s="5" t="s">
        <v>220</v>
      </c>
      <c r="IJ157" s="5" t="s">
        <v>220</v>
      </c>
      <c r="IK157" s="5" t="s">
        <v>220</v>
      </c>
      <c r="IL157" s="5" t="s">
        <v>220</v>
      </c>
      <c r="IM157" s="5" t="s">
        <v>220</v>
      </c>
      <c r="IN157" s="5" t="s">
        <v>220</v>
      </c>
      <c r="IO157" s="5" t="s">
        <v>220</v>
      </c>
      <c r="IP157" s="5" t="s">
        <v>220</v>
      </c>
      <c r="IQ157" s="5" t="s">
        <v>220</v>
      </c>
      <c r="IR157" s="5" t="s">
        <v>220</v>
      </c>
      <c r="IS157" s="5" t="s">
        <v>220</v>
      </c>
      <c r="IT157" s="5" t="s">
        <v>220</v>
      </c>
      <c r="IU157" s="5" t="s">
        <v>220</v>
      </c>
      <c r="IV157" s="5" t="s">
        <v>220</v>
      </c>
      <c r="IW157" s="5" t="s">
        <v>220</v>
      </c>
      <c r="IX157" s="5" t="s">
        <v>220</v>
      </c>
      <c r="IY157" s="5" t="s">
        <v>220</v>
      </c>
      <c r="IZ157" s="5">
        <v>0</v>
      </c>
      <c r="JA157" s="5">
        <v>0</v>
      </c>
      <c r="JB157" s="5">
        <v>0</v>
      </c>
      <c r="JC157" s="5">
        <v>0</v>
      </c>
      <c r="JD157" s="5">
        <v>0</v>
      </c>
      <c r="JE157" s="5">
        <v>0</v>
      </c>
      <c r="JF157" s="5">
        <v>0</v>
      </c>
      <c r="JG157" s="5">
        <v>0</v>
      </c>
      <c r="JH157" s="5">
        <v>0</v>
      </c>
      <c r="JI157" s="5">
        <v>0</v>
      </c>
      <c r="JJ157" s="5">
        <v>0</v>
      </c>
      <c r="JK157" s="5">
        <v>0</v>
      </c>
      <c r="JL157" s="5">
        <v>0</v>
      </c>
      <c r="JM157" s="5">
        <v>0</v>
      </c>
      <c r="JN157" s="5">
        <v>0</v>
      </c>
      <c r="JO157" s="5" t="s">
        <v>220</v>
      </c>
      <c r="JP157" s="5" t="s">
        <v>220</v>
      </c>
      <c r="JQ157" s="5" t="s">
        <v>220</v>
      </c>
      <c r="JR157" s="5" t="s">
        <v>220</v>
      </c>
      <c r="JS157" s="5" t="s">
        <v>220</v>
      </c>
      <c r="JT157" s="5" t="s">
        <v>220</v>
      </c>
      <c r="JU157" s="5" t="s">
        <v>220</v>
      </c>
      <c r="JV157" s="5" t="s">
        <v>220</v>
      </c>
      <c r="JW157" s="5" t="s">
        <v>220</v>
      </c>
      <c r="JX157" s="5" t="s">
        <v>220</v>
      </c>
      <c r="JY157" s="5" t="s">
        <v>220</v>
      </c>
      <c r="JZ157" s="5" t="s">
        <v>220</v>
      </c>
      <c r="KA157" s="5" t="s">
        <v>220</v>
      </c>
      <c r="KB157" s="5" t="s">
        <v>220</v>
      </c>
      <c r="KC157" s="5" t="s">
        <v>220</v>
      </c>
      <c r="KD157" s="5" t="s">
        <v>220</v>
      </c>
      <c r="KE157" s="5" t="s">
        <v>220</v>
      </c>
      <c r="KF157" s="5">
        <v>11982</v>
      </c>
      <c r="KG157" s="5">
        <v>25798</v>
      </c>
      <c r="KH157" s="5">
        <v>27841</v>
      </c>
      <c r="KI157" s="5">
        <v>24246</v>
      </c>
      <c r="KJ157" s="5">
        <v>20233</v>
      </c>
      <c r="KK157" s="5">
        <v>14910</v>
      </c>
      <c r="KL157" s="5">
        <v>11008</v>
      </c>
      <c r="KM157" s="5">
        <v>17243</v>
      </c>
      <c r="KN157" s="5">
        <v>11974</v>
      </c>
      <c r="KO157" s="5">
        <v>700</v>
      </c>
      <c r="KP157" s="5">
        <v>694</v>
      </c>
      <c r="KQ157" s="5">
        <v>164</v>
      </c>
      <c r="KR157" s="5">
        <v>80</v>
      </c>
      <c r="KS157" s="5">
        <v>4</v>
      </c>
      <c r="KT157" s="5">
        <v>21</v>
      </c>
      <c r="KU157" s="5" t="s">
        <v>220</v>
      </c>
      <c r="KV157" s="5" t="s">
        <v>220</v>
      </c>
      <c r="KW157" s="5" t="s">
        <v>220</v>
      </c>
      <c r="KX157" s="5" t="s">
        <v>220</v>
      </c>
      <c r="KY157" s="5" t="s">
        <v>220</v>
      </c>
      <c r="KZ157" s="5" t="s">
        <v>220</v>
      </c>
      <c r="LA157" s="5" t="s">
        <v>220</v>
      </c>
      <c r="LB157" s="5" t="s">
        <v>220</v>
      </c>
      <c r="LC157" s="5" t="s">
        <v>220</v>
      </c>
      <c r="LD157" s="5" t="s">
        <v>220</v>
      </c>
      <c r="LE157" s="5" t="s">
        <v>220</v>
      </c>
      <c r="LF157" s="5" t="s">
        <v>220</v>
      </c>
      <c r="LG157" s="5" t="s">
        <v>220</v>
      </c>
      <c r="LH157" s="5" t="s">
        <v>220</v>
      </c>
      <c r="LI157" s="5" t="s">
        <v>220</v>
      </c>
      <c r="LJ157" s="5" t="s">
        <v>220</v>
      </c>
      <c r="LK157" s="5" t="s">
        <v>220</v>
      </c>
      <c r="LL157" s="5">
        <v>5586</v>
      </c>
      <c r="LM157" s="5">
        <v>2413</v>
      </c>
      <c r="LN157" s="5">
        <v>2574</v>
      </c>
      <c r="LO157" s="5">
        <v>1691</v>
      </c>
      <c r="LP157" s="5">
        <v>2343</v>
      </c>
      <c r="LQ157" s="5">
        <v>219</v>
      </c>
      <c r="LR157" s="5">
        <v>122</v>
      </c>
      <c r="LS157" s="5">
        <v>285</v>
      </c>
      <c r="LT157" s="5">
        <v>69</v>
      </c>
      <c r="LU157" s="5">
        <v>115</v>
      </c>
      <c r="LV157" s="5">
        <v>80</v>
      </c>
      <c r="LW157" s="5">
        <v>15</v>
      </c>
      <c r="LX157" s="5">
        <v>6</v>
      </c>
      <c r="LY157" s="5">
        <v>9</v>
      </c>
      <c r="LZ157" s="5">
        <v>0</v>
      </c>
      <c r="MA157" s="5" t="s">
        <v>220</v>
      </c>
      <c r="MB157" s="5" t="s">
        <v>220</v>
      </c>
      <c r="MC157" s="5" t="s">
        <v>220</v>
      </c>
      <c r="MD157" s="5" t="s">
        <v>220</v>
      </c>
      <c r="ME157" s="5" t="s">
        <v>220</v>
      </c>
      <c r="MF157" s="5" t="s">
        <v>220</v>
      </c>
      <c r="MG157" s="5" t="s">
        <v>220</v>
      </c>
      <c r="MH157" s="5" t="s">
        <v>220</v>
      </c>
      <c r="MI157" s="5" t="s">
        <v>220</v>
      </c>
      <c r="MJ157" s="5" t="s">
        <v>220</v>
      </c>
      <c r="MK157" s="5" t="s">
        <v>220</v>
      </c>
      <c r="ML157" s="5" t="s">
        <v>220</v>
      </c>
      <c r="MM157" s="5" t="s">
        <v>220</v>
      </c>
      <c r="MN157" s="5" t="s">
        <v>220</v>
      </c>
      <c r="MO157" s="5" t="s">
        <v>220</v>
      </c>
      <c r="MP157" s="5" t="s">
        <v>220</v>
      </c>
      <c r="MQ157" s="5" t="s">
        <v>220</v>
      </c>
      <c r="MR157" s="5">
        <v>0</v>
      </c>
      <c r="MS157" s="5">
        <v>0</v>
      </c>
      <c r="MT157" s="5">
        <v>0</v>
      </c>
      <c r="MU157" s="5">
        <v>0</v>
      </c>
      <c r="MV157" s="5">
        <v>0</v>
      </c>
      <c r="MW157" s="5">
        <v>0</v>
      </c>
      <c r="MX157" s="5">
        <v>0</v>
      </c>
      <c r="MY157" s="5">
        <v>0</v>
      </c>
      <c r="MZ157" s="5">
        <v>0</v>
      </c>
      <c r="NA157" s="5">
        <v>0</v>
      </c>
      <c r="NB157" s="5">
        <v>0</v>
      </c>
      <c r="NC157" s="5">
        <v>0</v>
      </c>
      <c r="ND157" s="5">
        <v>0</v>
      </c>
      <c r="NE157" s="5" t="s">
        <v>220</v>
      </c>
      <c r="NF157" s="5" t="s">
        <v>220</v>
      </c>
      <c r="NG157" s="5" t="s">
        <v>220</v>
      </c>
      <c r="NH157" s="5" t="s">
        <v>220</v>
      </c>
      <c r="NI157" s="5" t="s">
        <v>220</v>
      </c>
      <c r="NJ157" s="5" t="s">
        <v>220</v>
      </c>
      <c r="NK157" s="5" t="s">
        <v>220</v>
      </c>
      <c r="NL157" s="5" t="s">
        <v>220</v>
      </c>
      <c r="NM157" s="5" t="s">
        <v>220</v>
      </c>
      <c r="NN157" s="5" t="s">
        <v>220</v>
      </c>
      <c r="NO157" s="5" t="s">
        <v>220</v>
      </c>
      <c r="NP157" s="5" t="s">
        <v>220</v>
      </c>
      <c r="NQ157" s="5" t="s">
        <v>220</v>
      </c>
      <c r="NR157" s="5" t="s">
        <v>220</v>
      </c>
      <c r="NS157" s="5" t="s">
        <v>220</v>
      </c>
      <c r="NT157" s="5" t="s">
        <v>220</v>
      </c>
      <c r="NU157" s="5" t="s">
        <v>220</v>
      </c>
      <c r="NV157" s="5" t="s">
        <v>220</v>
      </c>
      <c r="NW157" s="5" t="s">
        <v>220</v>
      </c>
      <c r="NX157" s="5">
        <v>0</v>
      </c>
      <c r="NY157" s="5">
        <v>0</v>
      </c>
      <c r="NZ157" s="5">
        <v>0</v>
      </c>
      <c r="OA157" s="5">
        <v>0</v>
      </c>
      <c r="OB157" s="5">
        <v>0</v>
      </c>
      <c r="OC157" s="5">
        <v>0</v>
      </c>
      <c r="OD157" s="5">
        <v>0</v>
      </c>
      <c r="OE157" s="5">
        <v>0</v>
      </c>
      <c r="OF157" s="5">
        <v>0</v>
      </c>
      <c r="OG157" s="5">
        <v>0</v>
      </c>
      <c r="OH157" s="5">
        <v>0</v>
      </c>
      <c r="OI157" s="5">
        <v>0</v>
      </c>
      <c r="OJ157" s="5">
        <v>0</v>
      </c>
      <c r="OK157" s="5" t="s">
        <v>220</v>
      </c>
      <c r="OL157" s="5" t="s">
        <v>220</v>
      </c>
      <c r="OM157" s="5" t="s">
        <v>220</v>
      </c>
      <c r="ON157" s="5" t="s">
        <v>220</v>
      </c>
      <c r="OO157" s="5" t="s">
        <v>220</v>
      </c>
      <c r="OP157" s="5" t="s">
        <v>220</v>
      </c>
      <c r="OQ157" s="5" t="s">
        <v>220</v>
      </c>
      <c r="OR157" s="5" t="s">
        <v>220</v>
      </c>
      <c r="OS157" s="5" t="s">
        <v>220</v>
      </c>
      <c r="OT157" s="5" t="s">
        <v>220</v>
      </c>
      <c r="OU157" s="5" t="s">
        <v>220</v>
      </c>
      <c r="OV157" s="5" t="s">
        <v>220</v>
      </c>
      <c r="OW157" s="5" t="s">
        <v>220</v>
      </c>
      <c r="OX157" s="5" t="s">
        <v>220</v>
      </c>
      <c r="OY157" s="5" t="s">
        <v>220</v>
      </c>
      <c r="OZ157" s="5" t="s">
        <v>220</v>
      </c>
      <c r="PA157" s="5" t="s">
        <v>220</v>
      </c>
      <c r="PB157" s="5" t="s">
        <v>220</v>
      </c>
      <c r="PC157" s="5" t="s">
        <v>220</v>
      </c>
      <c r="PD157" s="5">
        <v>623</v>
      </c>
      <c r="PE157" s="5">
        <v>9410</v>
      </c>
      <c r="PF157" s="5">
        <v>8337</v>
      </c>
      <c r="PG157" s="5">
        <v>8281</v>
      </c>
      <c r="PH157" s="5">
        <v>10443</v>
      </c>
      <c r="PI157" s="5">
        <v>9682</v>
      </c>
      <c r="PJ157" s="5">
        <v>9640</v>
      </c>
      <c r="PK157" s="5">
        <v>26698</v>
      </c>
      <c r="PL157" s="5">
        <v>8270</v>
      </c>
      <c r="PM157" s="5">
        <v>392</v>
      </c>
      <c r="PN157" s="5">
        <v>472</v>
      </c>
      <c r="PO157" s="5">
        <v>398</v>
      </c>
      <c r="PP157" s="5">
        <v>366</v>
      </c>
      <c r="PQ157" s="5">
        <v>263</v>
      </c>
      <c r="PR157" s="5">
        <v>264</v>
      </c>
      <c r="PS157" s="5" t="s">
        <v>220</v>
      </c>
      <c r="PT157" s="5" t="s">
        <v>220</v>
      </c>
      <c r="PU157" s="5" t="s">
        <v>220</v>
      </c>
      <c r="PV157" s="5" t="s">
        <v>220</v>
      </c>
      <c r="PW157" s="5" t="s">
        <v>220</v>
      </c>
      <c r="PX157" s="5" t="s">
        <v>220</v>
      </c>
      <c r="PY157" s="5" t="s">
        <v>220</v>
      </c>
      <c r="PZ157" s="5" t="s">
        <v>220</v>
      </c>
      <c r="QA157" s="5" t="s">
        <v>220</v>
      </c>
      <c r="QB157" s="5" t="s">
        <v>220</v>
      </c>
      <c r="QC157" s="5" t="s">
        <v>220</v>
      </c>
      <c r="QD157" s="5" t="s">
        <v>220</v>
      </c>
      <c r="QE157" s="5" t="s">
        <v>220</v>
      </c>
      <c r="QF157" s="5" t="s">
        <v>220</v>
      </c>
      <c r="QG157" s="5" t="s">
        <v>220</v>
      </c>
      <c r="QH157" s="5" t="s">
        <v>220</v>
      </c>
      <c r="QI157" s="5" t="s">
        <v>220</v>
      </c>
      <c r="QJ157" s="5">
        <v>769</v>
      </c>
      <c r="QK157" s="5">
        <v>6153</v>
      </c>
      <c r="QL157" s="5">
        <v>6730</v>
      </c>
      <c r="QM157" s="5">
        <v>9301</v>
      </c>
      <c r="QN157" s="5">
        <v>4498</v>
      </c>
      <c r="QO157" s="5">
        <v>3336</v>
      </c>
      <c r="QP157" s="5">
        <v>1957</v>
      </c>
      <c r="QQ157" s="5">
        <v>2244</v>
      </c>
      <c r="QR157" s="5">
        <v>1015</v>
      </c>
      <c r="QS157" s="5">
        <v>251</v>
      </c>
      <c r="QT157" s="5">
        <v>418</v>
      </c>
      <c r="QU157" s="5">
        <v>212</v>
      </c>
      <c r="QV157" s="5">
        <v>246</v>
      </c>
      <c r="QW157" s="5">
        <v>328</v>
      </c>
      <c r="QX157" s="5">
        <v>185</v>
      </c>
      <c r="QY157" s="5" t="s">
        <v>220</v>
      </c>
      <c r="QZ157" s="5" t="s">
        <v>220</v>
      </c>
      <c r="RA157" s="5" t="s">
        <v>220</v>
      </c>
      <c r="RB157" s="5" t="s">
        <v>220</v>
      </c>
      <c r="RC157" s="5" t="s">
        <v>220</v>
      </c>
      <c r="RD157" s="5" t="s">
        <v>220</v>
      </c>
      <c r="RE157" s="5" t="s">
        <v>220</v>
      </c>
      <c r="RF157" s="5" t="s">
        <v>220</v>
      </c>
      <c r="RG157" s="5" t="s">
        <v>220</v>
      </c>
      <c r="RH157" s="5" t="s">
        <v>220</v>
      </c>
      <c r="RI157" s="5" t="s">
        <v>220</v>
      </c>
      <c r="RJ157" s="5" t="s">
        <v>220</v>
      </c>
      <c r="RK157" s="5" t="s">
        <v>220</v>
      </c>
      <c r="RL157" s="5" t="s">
        <v>220</v>
      </c>
      <c r="RM157" s="5" t="s">
        <v>220</v>
      </c>
      <c r="RN157" s="5" t="s">
        <v>220</v>
      </c>
      <c r="RO157" s="5" t="s">
        <v>220</v>
      </c>
      <c r="RP157" s="5">
        <v>-10</v>
      </c>
      <c r="RQ157" s="5">
        <v>6790</v>
      </c>
      <c r="RR157" s="5">
        <v>6836</v>
      </c>
      <c r="RS157" s="5">
        <v>6583</v>
      </c>
      <c r="RT157" s="5">
        <v>5613</v>
      </c>
      <c r="RU157" s="5">
        <v>3941</v>
      </c>
      <c r="RV157" s="5">
        <v>3663</v>
      </c>
      <c r="RW157" s="5">
        <v>3952</v>
      </c>
      <c r="RX157" s="5">
        <v>2143</v>
      </c>
      <c r="RY157" s="5">
        <v>354</v>
      </c>
      <c r="RZ157" s="5">
        <v>461</v>
      </c>
      <c r="SA157" s="5">
        <v>381</v>
      </c>
      <c r="SB157" s="5">
        <v>324</v>
      </c>
      <c r="SC157" s="5">
        <v>281</v>
      </c>
      <c r="SD157" s="5">
        <v>193</v>
      </c>
      <c r="SE157" s="5" t="s">
        <v>220</v>
      </c>
      <c r="SF157" s="5" t="s">
        <v>220</v>
      </c>
      <c r="SG157" s="5" t="s">
        <v>220</v>
      </c>
      <c r="SH157" s="5" t="s">
        <v>220</v>
      </c>
      <c r="SI157" s="5" t="s">
        <v>220</v>
      </c>
      <c r="SJ157" s="5" t="s">
        <v>220</v>
      </c>
      <c r="SK157" s="5" t="s">
        <v>220</v>
      </c>
      <c r="SL157" s="5" t="s">
        <v>220</v>
      </c>
      <c r="SM157" s="5" t="s">
        <v>220</v>
      </c>
      <c r="SN157" s="5" t="s">
        <v>220</v>
      </c>
      <c r="SO157" s="5" t="s">
        <v>220</v>
      </c>
      <c r="SP157" s="5" t="s">
        <v>220</v>
      </c>
      <c r="SQ157" s="5" t="s">
        <v>220</v>
      </c>
      <c r="SR157" s="5" t="s">
        <v>220</v>
      </c>
      <c r="SS157" s="5" t="s">
        <v>220</v>
      </c>
      <c r="ST157" s="5" t="s">
        <v>220</v>
      </c>
      <c r="SU157" s="5" t="s">
        <v>220</v>
      </c>
      <c r="SV157" s="5">
        <v>0</v>
      </c>
      <c r="SW157" s="5">
        <v>503</v>
      </c>
      <c r="SX157" s="5">
        <v>584</v>
      </c>
      <c r="SY157" s="5">
        <v>595</v>
      </c>
      <c r="SZ157" s="5">
        <v>364</v>
      </c>
      <c r="TA157" s="5">
        <v>458</v>
      </c>
      <c r="TB157" s="5">
        <v>271</v>
      </c>
      <c r="TC157" s="5">
        <v>2653</v>
      </c>
      <c r="TD157" s="5">
        <v>14</v>
      </c>
      <c r="TE157" s="5">
        <v>0</v>
      </c>
      <c r="TF157" s="5">
        <v>0</v>
      </c>
      <c r="TG157" s="5">
        <v>0</v>
      </c>
      <c r="TH157" s="5">
        <v>0</v>
      </c>
      <c r="TI157" s="5">
        <v>0</v>
      </c>
      <c r="TJ157" s="5">
        <v>0</v>
      </c>
      <c r="TK157" s="5" t="s">
        <v>220</v>
      </c>
      <c r="TL157" s="5" t="s">
        <v>220</v>
      </c>
      <c r="TM157" s="5" t="s">
        <v>220</v>
      </c>
      <c r="TN157" s="5" t="s">
        <v>220</v>
      </c>
      <c r="TO157" s="5" t="s">
        <v>220</v>
      </c>
      <c r="TP157" s="5" t="s">
        <v>220</v>
      </c>
      <c r="TQ157" s="5" t="s">
        <v>220</v>
      </c>
      <c r="TR157" s="5" t="s">
        <v>220</v>
      </c>
      <c r="TS157" s="5" t="s">
        <v>220</v>
      </c>
      <c r="TT157" s="5" t="s">
        <v>220</v>
      </c>
      <c r="TU157" s="5" t="s">
        <v>220</v>
      </c>
      <c r="TV157" s="5" t="s">
        <v>220</v>
      </c>
      <c r="TW157" s="5" t="s">
        <v>220</v>
      </c>
      <c r="TX157" s="5" t="s">
        <v>220</v>
      </c>
      <c r="TY157" s="5" t="s">
        <v>220</v>
      </c>
      <c r="TZ157" s="5" t="s">
        <v>220</v>
      </c>
      <c r="UA157" s="5" t="s">
        <v>220</v>
      </c>
      <c r="UB157" s="5">
        <v>0</v>
      </c>
      <c r="UC157" s="5">
        <v>0</v>
      </c>
      <c r="UD157" s="5">
        <v>0</v>
      </c>
      <c r="UE157" s="5">
        <v>0</v>
      </c>
      <c r="UF157" s="5">
        <v>192</v>
      </c>
      <c r="UG157" s="5">
        <v>176</v>
      </c>
      <c r="UH157" s="5">
        <v>341</v>
      </c>
      <c r="UI157" s="5">
        <v>0</v>
      </c>
      <c r="UJ157" s="5">
        <v>6</v>
      </c>
      <c r="UK157" s="5">
        <v>96</v>
      </c>
      <c r="UL157" s="5">
        <v>40</v>
      </c>
      <c r="UM157" s="5">
        <v>39</v>
      </c>
      <c r="UN157" s="5">
        <v>48</v>
      </c>
      <c r="UO157" s="5">
        <v>0</v>
      </c>
      <c r="UP157" s="5">
        <v>0</v>
      </c>
      <c r="UQ157" s="5" t="s">
        <v>220</v>
      </c>
      <c r="UR157" s="5" t="s">
        <v>220</v>
      </c>
      <c r="US157" s="5" t="s">
        <v>220</v>
      </c>
      <c r="UT157" s="5" t="s">
        <v>220</v>
      </c>
      <c r="UU157" s="5" t="s">
        <v>220</v>
      </c>
      <c r="UV157" s="5" t="s">
        <v>220</v>
      </c>
      <c r="UW157" s="5" t="s">
        <v>220</v>
      </c>
      <c r="UX157" s="5" t="s">
        <v>220</v>
      </c>
      <c r="UY157" s="5" t="s">
        <v>220</v>
      </c>
      <c r="UZ157" s="5" t="s">
        <v>220</v>
      </c>
      <c r="VA157" s="5" t="s">
        <v>220</v>
      </c>
      <c r="VB157" s="5" t="s">
        <v>220</v>
      </c>
      <c r="VC157" s="5" t="s">
        <v>220</v>
      </c>
      <c r="VD157" s="5" t="s">
        <v>220</v>
      </c>
      <c r="VE157" s="5" t="s">
        <v>220</v>
      </c>
      <c r="VF157" s="5" t="s">
        <v>220</v>
      </c>
      <c r="VG157" s="5" t="s">
        <v>220</v>
      </c>
      <c r="VH157" s="5">
        <v>12899</v>
      </c>
      <c r="VI157" s="5">
        <v>23134</v>
      </c>
      <c r="VJ157" s="5">
        <v>23413</v>
      </c>
      <c r="VK157" s="5">
        <v>26555</v>
      </c>
      <c r="VL157" s="5">
        <v>22103</v>
      </c>
      <c r="VM157" s="5">
        <v>27374</v>
      </c>
      <c r="VN157" s="5">
        <v>13468</v>
      </c>
      <c r="VO157" s="5">
        <v>8347</v>
      </c>
      <c r="VP157" s="5">
        <v>4035</v>
      </c>
      <c r="VQ157" s="5">
        <v>2103</v>
      </c>
      <c r="VR157" s="5">
        <v>2357</v>
      </c>
      <c r="VS157" s="5">
        <v>1242</v>
      </c>
      <c r="VT157" s="5">
        <v>1052</v>
      </c>
      <c r="VU157" s="5">
        <v>749</v>
      </c>
      <c r="VV157" s="5">
        <v>952</v>
      </c>
      <c r="VW157" s="5" t="s">
        <v>220</v>
      </c>
      <c r="VX157" s="5" t="s">
        <v>220</v>
      </c>
      <c r="VY157" s="5" t="s">
        <v>220</v>
      </c>
      <c r="VZ157" s="5" t="s">
        <v>220</v>
      </c>
      <c r="WA157" s="5" t="s">
        <v>220</v>
      </c>
      <c r="WB157" s="5" t="s">
        <v>220</v>
      </c>
      <c r="WC157" s="5" t="s">
        <v>220</v>
      </c>
      <c r="WD157" s="5" t="s">
        <v>220</v>
      </c>
      <c r="WE157" s="5" t="s">
        <v>220</v>
      </c>
      <c r="WF157" s="5" t="s">
        <v>220</v>
      </c>
      <c r="WG157" s="5" t="s">
        <v>220</v>
      </c>
      <c r="WH157" s="5" t="s">
        <v>220</v>
      </c>
      <c r="WI157" s="5" t="s">
        <v>220</v>
      </c>
      <c r="WJ157" s="5" t="s">
        <v>220</v>
      </c>
      <c r="WK157" s="5" t="s">
        <v>220</v>
      </c>
      <c r="WL157" s="5" t="s">
        <v>220</v>
      </c>
      <c r="WM157" s="5" t="s">
        <v>220</v>
      </c>
      <c r="WN157" s="5">
        <v>0</v>
      </c>
      <c r="WO157" s="5">
        <v>0</v>
      </c>
      <c r="WP157" s="5">
        <v>0</v>
      </c>
      <c r="WQ157" s="5">
        <v>0</v>
      </c>
      <c r="WR157" s="5">
        <v>195</v>
      </c>
      <c r="WS157" s="5">
        <v>170</v>
      </c>
      <c r="WT157" s="5">
        <v>111</v>
      </c>
      <c r="WU157" s="5">
        <v>33</v>
      </c>
      <c r="WV157" s="5">
        <v>9</v>
      </c>
      <c r="WW157" s="5">
        <v>1</v>
      </c>
      <c r="WX157" s="5">
        <v>3</v>
      </c>
      <c r="WY157" s="5">
        <v>8</v>
      </c>
      <c r="WZ157" s="5">
        <v>8</v>
      </c>
      <c r="XA157" s="5">
        <v>14</v>
      </c>
      <c r="XB157" s="5">
        <v>42</v>
      </c>
      <c r="XC157" s="5" t="s">
        <v>220</v>
      </c>
      <c r="XD157" s="5" t="s">
        <v>220</v>
      </c>
      <c r="XE157" s="5" t="s">
        <v>220</v>
      </c>
      <c r="XF157" s="5" t="s">
        <v>220</v>
      </c>
      <c r="XG157" s="5" t="s">
        <v>220</v>
      </c>
      <c r="XH157" s="5" t="s">
        <v>220</v>
      </c>
      <c r="XI157" s="5" t="s">
        <v>220</v>
      </c>
      <c r="XJ157" s="5" t="s">
        <v>220</v>
      </c>
      <c r="XK157" s="5" t="s">
        <v>220</v>
      </c>
      <c r="XL157" s="5" t="s">
        <v>220</v>
      </c>
      <c r="XM157" s="5" t="s">
        <v>220</v>
      </c>
      <c r="XN157" s="5" t="s">
        <v>220</v>
      </c>
      <c r="XO157" s="5" t="s">
        <v>220</v>
      </c>
      <c r="XP157" s="5" t="s">
        <v>220</v>
      </c>
      <c r="XQ157" s="5" t="s">
        <v>220</v>
      </c>
      <c r="XR157" s="5" t="s">
        <v>220</v>
      </c>
      <c r="XS157" s="2">
        <v>17008</v>
      </c>
      <c r="XT157" s="3" t="s">
        <v>222</v>
      </c>
      <c r="XU157" s="3" t="s">
        <v>221</v>
      </c>
      <c r="XV157" s="3" t="s">
        <v>221</v>
      </c>
      <c r="XW157" s="3" t="s">
        <v>221</v>
      </c>
      <c r="XX157" s="3" t="s">
        <v>222</v>
      </c>
      <c r="XY157" s="3" t="s">
        <v>221</v>
      </c>
      <c r="XZ157" s="3"/>
    </row>
    <row r="158" spans="1:650" x14ac:dyDescent="0.3">
      <c r="A158" s="1" t="s">
        <v>156</v>
      </c>
      <c r="B158" s="2">
        <v>4057098</v>
      </c>
      <c r="C158" s="5">
        <v>1865</v>
      </c>
      <c r="D158" s="5">
        <v>2028</v>
      </c>
      <c r="E158" s="5">
        <v>1162</v>
      </c>
      <c r="F158" s="5">
        <v>17136</v>
      </c>
      <c r="G158" s="5">
        <v>2380</v>
      </c>
      <c r="H158" s="5">
        <v>3100</v>
      </c>
      <c r="I158" s="5">
        <v>1508</v>
      </c>
      <c r="J158" s="5">
        <v>486</v>
      </c>
      <c r="K158" s="5">
        <v>-285</v>
      </c>
      <c r="L158" s="5">
        <v>689</v>
      </c>
      <c r="M158" s="5">
        <v>5914</v>
      </c>
      <c r="N158" s="5">
        <v>1153</v>
      </c>
      <c r="O158" s="5">
        <v>955</v>
      </c>
      <c r="P158" s="5">
        <v>858</v>
      </c>
      <c r="Q158" s="5">
        <v>2891</v>
      </c>
      <c r="R158" s="5">
        <v>415</v>
      </c>
      <c r="S158" s="5">
        <v>4548</v>
      </c>
      <c r="T158" s="5">
        <v>-3244</v>
      </c>
      <c r="U158" s="5">
        <v>9622</v>
      </c>
      <c r="V158" s="5">
        <v>0</v>
      </c>
      <c r="W158" s="5">
        <v>730</v>
      </c>
      <c r="X158" s="5">
        <v>1325</v>
      </c>
      <c r="Y158" s="5">
        <v>0</v>
      </c>
      <c r="Z158" s="5">
        <v>0</v>
      </c>
      <c r="AA158" s="5">
        <v>448</v>
      </c>
      <c r="AB158" s="5">
        <v>950</v>
      </c>
      <c r="AC158" s="5">
        <v>191</v>
      </c>
      <c r="AD158" s="5">
        <v>263</v>
      </c>
      <c r="AE158" s="5">
        <v>651</v>
      </c>
      <c r="AF158" s="5">
        <v>1109</v>
      </c>
      <c r="AG158" s="5">
        <v>866</v>
      </c>
      <c r="AH158" s="5">
        <v>261</v>
      </c>
      <c r="AI158" s="5">
        <v>16586</v>
      </c>
      <c r="AJ158" s="5">
        <v>4002</v>
      </c>
      <c r="AK158" s="5">
        <v>7761</v>
      </c>
      <c r="AL158" s="5">
        <v>14177</v>
      </c>
      <c r="AM158" s="5">
        <v>118552</v>
      </c>
      <c r="AN158" s="5">
        <v>15970</v>
      </c>
      <c r="AO158" s="5">
        <v>28195</v>
      </c>
      <c r="AP158" s="5">
        <v>22436</v>
      </c>
      <c r="AQ158" s="5">
        <v>28397</v>
      </c>
      <c r="AR158" s="5">
        <v>14857</v>
      </c>
      <c r="AS158" s="5">
        <v>13984</v>
      </c>
      <c r="AT158" s="5">
        <v>474440</v>
      </c>
      <c r="AU158" s="5">
        <v>39933</v>
      </c>
      <c r="AV158" s="5">
        <v>6489</v>
      </c>
      <c r="AW158" s="5">
        <v>2858</v>
      </c>
      <c r="AX158" s="5">
        <v>8172</v>
      </c>
      <c r="AY158" s="5">
        <v>7868</v>
      </c>
      <c r="AZ158" s="5">
        <v>4428</v>
      </c>
      <c r="BA158" s="5">
        <v>10482</v>
      </c>
      <c r="BB158" s="5">
        <v>4635</v>
      </c>
      <c r="BC158" s="5">
        <v>1353</v>
      </c>
      <c r="BD158" s="5">
        <v>61700</v>
      </c>
      <c r="BE158" s="5">
        <v>3807</v>
      </c>
      <c r="BF158" s="5">
        <v>53050</v>
      </c>
      <c r="BG158" s="5">
        <v>4667</v>
      </c>
      <c r="BH158" s="5">
        <v>61758</v>
      </c>
      <c r="BI158" s="5">
        <v>2103</v>
      </c>
      <c r="BJ158" s="5">
        <v>8009</v>
      </c>
      <c r="BK158" s="5">
        <v>4508</v>
      </c>
      <c r="BL158" s="5">
        <v>4688</v>
      </c>
      <c r="BM158" s="5">
        <v>11065</v>
      </c>
      <c r="BN158" s="5">
        <v>1587</v>
      </c>
      <c r="BO158" s="5">
        <v>29826</v>
      </c>
      <c r="BP158" s="5">
        <v>50508</v>
      </c>
      <c r="BQ158" s="5">
        <v>16101</v>
      </c>
      <c r="BR158" s="5">
        <v>32635</v>
      </c>
      <c r="BS158" s="5">
        <v>20676</v>
      </c>
      <c r="BT158" s="5">
        <v>14704</v>
      </c>
      <c r="BU158" s="5">
        <v>8599</v>
      </c>
      <c r="BV158" s="5">
        <v>18374</v>
      </c>
      <c r="BW158" s="5">
        <v>8155</v>
      </c>
      <c r="BX158" s="5">
        <v>13511</v>
      </c>
      <c r="BY158" s="5">
        <v>32697</v>
      </c>
      <c r="BZ158" s="5">
        <v>22932</v>
      </c>
      <c r="CA158" s="5">
        <v>22026</v>
      </c>
      <c r="CB158" s="5">
        <v>29215</v>
      </c>
      <c r="CC158" s="5">
        <v>28416</v>
      </c>
      <c r="CD158" s="5">
        <v>113687</v>
      </c>
      <c r="CE158" s="5">
        <v>6717</v>
      </c>
      <c r="CF158" s="5">
        <v>12115</v>
      </c>
      <c r="CG158" s="5">
        <v>20002</v>
      </c>
      <c r="CH158" s="5">
        <v>7418</v>
      </c>
      <c r="CI158" s="5">
        <v>14942</v>
      </c>
      <c r="CJ158" s="5">
        <v>153647</v>
      </c>
      <c r="CK158" s="5">
        <v>6804</v>
      </c>
      <c r="CL158" s="5">
        <v>18165</v>
      </c>
      <c r="CM158" s="5">
        <v>9877</v>
      </c>
      <c r="CN158" s="5">
        <v>17500</v>
      </c>
      <c r="CO158" s="5">
        <v>3256</v>
      </c>
      <c r="CP158" s="5">
        <v>16886</v>
      </c>
      <c r="CQ158" s="5">
        <v>6347</v>
      </c>
      <c r="CR158" s="5">
        <v>10122</v>
      </c>
      <c r="CS158" s="5">
        <v>18538</v>
      </c>
      <c r="CT158" s="5">
        <v>13896</v>
      </c>
      <c r="CU158" s="5">
        <v>109912</v>
      </c>
      <c r="CV158" s="5">
        <v>118690</v>
      </c>
      <c r="CW158" s="5">
        <v>52920</v>
      </c>
      <c r="CX158" s="5">
        <v>49308</v>
      </c>
      <c r="CY158" s="5">
        <v>64835</v>
      </c>
      <c r="CZ158" s="5">
        <v>44586</v>
      </c>
      <c r="DA158" s="5">
        <v>55966</v>
      </c>
      <c r="DB158" s="5">
        <v>60212</v>
      </c>
      <c r="DC158" s="5">
        <v>18224</v>
      </c>
      <c r="DD158" s="5">
        <v>42793</v>
      </c>
      <c r="DE158" s="5">
        <v>63428</v>
      </c>
      <c r="DF158" s="5">
        <v>64381</v>
      </c>
      <c r="DG158" s="5">
        <v>29138</v>
      </c>
      <c r="DH158" s="5">
        <v>66204</v>
      </c>
      <c r="DI158" s="5">
        <v>56474</v>
      </c>
      <c r="DJ158" s="5">
        <v>49371</v>
      </c>
      <c r="DK158" s="5">
        <v>56937</v>
      </c>
      <c r="DL158" s="5">
        <v>36441</v>
      </c>
      <c r="DM158" s="5">
        <v>60815</v>
      </c>
      <c r="DN158" s="5">
        <v>44941</v>
      </c>
      <c r="DO158" s="5">
        <v>35785</v>
      </c>
      <c r="DP158" s="5">
        <v>53040</v>
      </c>
      <c r="DQ158" s="5">
        <v>38023</v>
      </c>
      <c r="DR158" s="5">
        <v>34609</v>
      </c>
      <c r="DS158" s="5">
        <v>30511</v>
      </c>
      <c r="DT158" s="5">
        <v>40970</v>
      </c>
      <c r="DU158" s="5">
        <v>33186</v>
      </c>
      <c r="DV158" s="5">
        <v>33717</v>
      </c>
      <c r="DW158" s="5">
        <v>33532</v>
      </c>
      <c r="DX158" s="5">
        <v>34336</v>
      </c>
      <c r="DY158" s="5">
        <v>31052</v>
      </c>
      <c r="DZ158" s="5">
        <v>38456</v>
      </c>
      <c r="EA158" s="5">
        <v>8599</v>
      </c>
      <c r="EB158" s="5">
        <v>10423</v>
      </c>
      <c r="EC158" s="5">
        <v>18845</v>
      </c>
      <c r="ED158" s="5">
        <v>13986</v>
      </c>
      <c r="EE158" s="5">
        <v>18349</v>
      </c>
      <c r="EF158" s="5">
        <v>7993</v>
      </c>
      <c r="EG158" s="5">
        <v>16861</v>
      </c>
      <c r="EH158" s="5">
        <v>7672</v>
      </c>
      <c r="EI158" s="5">
        <v>5081</v>
      </c>
      <c r="EJ158" s="5">
        <v>11036</v>
      </c>
      <c r="EK158" s="5">
        <v>4388</v>
      </c>
      <c r="EL158" s="5">
        <v>10607</v>
      </c>
      <c r="EM158" s="5">
        <v>15105</v>
      </c>
      <c r="EN158" s="5">
        <v>1664</v>
      </c>
      <c r="EO158" s="5">
        <v>-1413</v>
      </c>
      <c r="EP158" s="5">
        <v>7009</v>
      </c>
      <c r="EQ158" s="5">
        <v>5515</v>
      </c>
      <c r="ER158" s="5">
        <v>2857</v>
      </c>
      <c r="ES158" s="5">
        <v>14094</v>
      </c>
      <c r="ET158" s="5">
        <v>591</v>
      </c>
      <c r="EU158" s="5">
        <v>1719</v>
      </c>
      <c r="EV158" s="5">
        <v>6972</v>
      </c>
      <c r="EW158" s="5">
        <v>3439</v>
      </c>
      <c r="EX158" s="5">
        <v>396</v>
      </c>
      <c r="EY158" s="5">
        <v>1917</v>
      </c>
      <c r="EZ158" s="5">
        <v>5106</v>
      </c>
      <c r="FA158" s="5">
        <v>2616</v>
      </c>
      <c r="FB158" s="5">
        <v>3353</v>
      </c>
      <c r="FC158" s="5">
        <v>3348</v>
      </c>
      <c r="FD158" s="5">
        <v>5325</v>
      </c>
      <c r="FE158" s="5">
        <v>3966</v>
      </c>
      <c r="FF158" s="5">
        <v>4852</v>
      </c>
      <c r="FG158" s="5">
        <v>0</v>
      </c>
      <c r="FH158" s="5">
        <v>0</v>
      </c>
      <c r="FI158" s="5">
        <v>0</v>
      </c>
      <c r="FJ158" s="5">
        <v>0</v>
      </c>
      <c r="FK158" s="5">
        <v>0</v>
      </c>
      <c r="FL158" s="5">
        <v>0</v>
      </c>
      <c r="FM158" s="5">
        <v>0</v>
      </c>
      <c r="FN158" s="5">
        <v>0</v>
      </c>
      <c r="FO158" s="5">
        <v>0</v>
      </c>
      <c r="FP158" s="5">
        <v>0</v>
      </c>
      <c r="FQ158" s="5">
        <v>0</v>
      </c>
      <c r="FR158" s="5">
        <v>0</v>
      </c>
      <c r="FS158" s="5">
        <v>0</v>
      </c>
      <c r="FT158" s="5">
        <v>0</v>
      </c>
      <c r="FU158" s="5" t="s">
        <v>220</v>
      </c>
      <c r="FV158" s="5" t="s">
        <v>220</v>
      </c>
      <c r="FW158" s="5" t="s">
        <v>220</v>
      </c>
      <c r="FX158" s="5" t="s">
        <v>220</v>
      </c>
      <c r="FY158" s="5" t="s">
        <v>220</v>
      </c>
      <c r="FZ158" s="5" t="s">
        <v>220</v>
      </c>
      <c r="GA158" s="5" t="s">
        <v>220</v>
      </c>
      <c r="GB158" s="5" t="s">
        <v>220</v>
      </c>
      <c r="GC158" s="5" t="s">
        <v>220</v>
      </c>
      <c r="GD158" s="5" t="s">
        <v>220</v>
      </c>
      <c r="GE158" s="5" t="s">
        <v>220</v>
      </c>
      <c r="GF158" s="5" t="s">
        <v>220</v>
      </c>
      <c r="GG158" s="5" t="s">
        <v>220</v>
      </c>
      <c r="GH158" s="5" t="s">
        <v>220</v>
      </c>
      <c r="GI158" s="5" t="s">
        <v>220</v>
      </c>
      <c r="GJ158" s="5" t="s">
        <v>220</v>
      </c>
      <c r="GK158" s="5" t="s">
        <v>220</v>
      </c>
      <c r="GL158" s="5" t="s">
        <v>220</v>
      </c>
      <c r="GM158" s="5">
        <v>166788</v>
      </c>
      <c r="GN158" s="5">
        <v>185651</v>
      </c>
      <c r="GO158" s="5">
        <v>96788</v>
      </c>
      <c r="GP158" s="5">
        <v>127241</v>
      </c>
      <c r="GQ158" s="5">
        <v>224793</v>
      </c>
      <c r="GR158" s="5">
        <v>86353</v>
      </c>
      <c r="GS158" s="5">
        <v>111129</v>
      </c>
      <c r="GT158" s="5">
        <v>110210</v>
      </c>
      <c r="GU158" s="5">
        <v>59573</v>
      </c>
      <c r="GV158" s="5">
        <v>82887</v>
      </c>
      <c r="GW158" s="5">
        <v>120410</v>
      </c>
      <c r="GX158" s="5">
        <v>573514</v>
      </c>
      <c r="GY158" s="5">
        <v>107157</v>
      </c>
      <c r="GZ158" s="5">
        <v>104431</v>
      </c>
      <c r="HA158" s="5">
        <v>89226</v>
      </c>
      <c r="HB158" s="5">
        <v>178654</v>
      </c>
      <c r="HC158" s="5">
        <v>81585</v>
      </c>
      <c r="HD158" s="5">
        <v>23244</v>
      </c>
      <c r="HE158" s="5">
        <v>119088</v>
      </c>
      <c r="HF158" s="5">
        <v>66102</v>
      </c>
      <c r="HG158" s="5">
        <v>71295</v>
      </c>
      <c r="HH158" s="5">
        <v>276684</v>
      </c>
      <c r="HI158" s="5">
        <v>52073</v>
      </c>
      <c r="HJ158" s="5">
        <v>106221</v>
      </c>
      <c r="HK158" s="5">
        <v>47420</v>
      </c>
      <c r="HL158" s="5">
        <v>126285</v>
      </c>
      <c r="HM158" s="5">
        <v>41352</v>
      </c>
      <c r="HN158" s="5">
        <v>62227</v>
      </c>
      <c r="HO158" s="5">
        <v>48386</v>
      </c>
      <c r="HP158" s="5">
        <v>55580</v>
      </c>
      <c r="HQ158" s="5">
        <v>65487</v>
      </c>
      <c r="HR158" s="5">
        <v>59052</v>
      </c>
      <c r="HS158" s="5">
        <v>382199</v>
      </c>
      <c r="HT158" s="5">
        <v>377980</v>
      </c>
      <c r="HU158" s="5">
        <v>291422</v>
      </c>
      <c r="HV158" s="5">
        <v>261273</v>
      </c>
      <c r="HW158" s="5">
        <v>366825</v>
      </c>
      <c r="HX158" s="5">
        <v>409438</v>
      </c>
      <c r="HY158" s="5">
        <v>363531</v>
      </c>
      <c r="HZ158" s="5">
        <v>323799</v>
      </c>
      <c r="IA158" s="5">
        <v>333194</v>
      </c>
      <c r="IB158" s="5">
        <v>427358</v>
      </c>
      <c r="IC158" s="5">
        <v>530396</v>
      </c>
      <c r="ID158" s="5">
        <v>619995</v>
      </c>
      <c r="IE158" s="5">
        <v>680497</v>
      </c>
      <c r="IF158" s="5">
        <v>656449</v>
      </c>
      <c r="IG158" s="5">
        <v>596301</v>
      </c>
      <c r="IH158" s="5">
        <v>534606</v>
      </c>
      <c r="II158" s="5">
        <v>604112</v>
      </c>
      <c r="IJ158" s="5">
        <v>690761</v>
      </c>
      <c r="IK158" s="5">
        <v>1115889</v>
      </c>
      <c r="IL158" s="5">
        <v>689709</v>
      </c>
      <c r="IM158" s="5">
        <v>309318</v>
      </c>
      <c r="IN158" s="5">
        <v>286206</v>
      </c>
      <c r="IO158" s="5">
        <v>251443</v>
      </c>
      <c r="IP158" s="5">
        <v>237372</v>
      </c>
      <c r="IQ158" s="5">
        <v>221985</v>
      </c>
      <c r="IR158" s="5">
        <v>253631</v>
      </c>
      <c r="IS158" s="5">
        <v>197308</v>
      </c>
      <c r="IT158" s="5">
        <v>177517</v>
      </c>
      <c r="IU158" s="5">
        <v>167593</v>
      </c>
      <c r="IV158" s="5">
        <v>174687</v>
      </c>
      <c r="IW158" s="5">
        <v>149595</v>
      </c>
      <c r="IX158" s="5">
        <v>123474</v>
      </c>
      <c r="IY158" s="5">
        <v>12420</v>
      </c>
      <c r="IZ158" s="5">
        <v>11315</v>
      </c>
      <c r="JA158" s="5">
        <v>11252</v>
      </c>
      <c r="JB158" s="5">
        <v>11975</v>
      </c>
      <c r="JC158" s="5">
        <v>18383</v>
      </c>
      <c r="JD158" s="5">
        <v>8823</v>
      </c>
      <c r="JE158" s="5">
        <v>14751</v>
      </c>
      <c r="JF158" s="5">
        <v>18502</v>
      </c>
      <c r="JG158" s="5">
        <v>22138</v>
      </c>
      <c r="JH158" s="5">
        <v>17065</v>
      </c>
      <c r="JI158" s="5">
        <v>15342</v>
      </c>
      <c r="JJ158" s="5">
        <v>14875</v>
      </c>
      <c r="JK158" s="5">
        <v>16294</v>
      </c>
      <c r="JL158" s="5">
        <v>17240</v>
      </c>
      <c r="JM158" s="5">
        <v>13887</v>
      </c>
      <c r="JN158" s="5">
        <v>9915</v>
      </c>
      <c r="JO158" s="5">
        <v>9468</v>
      </c>
      <c r="JP158" s="5">
        <v>9661</v>
      </c>
      <c r="JQ158" s="5">
        <v>12845</v>
      </c>
      <c r="JR158" s="5">
        <v>8303</v>
      </c>
      <c r="JS158" s="5">
        <v>9434</v>
      </c>
      <c r="JT158" s="5">
        <v>8818</v>
      </c>
      <c r="JU158" s="5">
        <v>8739</v>
      </c>
      <c r="JV158" s="5">
        <v>7909</v>
      </c>
      <c r="JW158" s="5">
        <v>7840</v>
      </c>
      <c r="JX158" s="5">
        <v>6037</v>
      </c>
      <c r="JY158" s="5">
        <v>6545</v>
      </c>
      <c r="JZ158" s="5">
        <v>6318</v>
      </c>
      <c r="KA158" s="5">
        <v>6199</v>
      </c>
      <c r="KB158" s="5">
        <v>5977</v>
      </c>
      <c r="KC158" s="5">
        <v>6779</v>
      </c>
      <c r="KD158" s="5">
        <v>6124</v>
      </c>
      <c r="KE158" s="5">
        <v>10611</v>
      </c>
      <c r="KF158" s="5">
        <v>9743</v>
      </c>
      <c r="KG158" s="5">
        <v>10521</v>
      </c>
      <c r="KH158" s="5">
        <v>11539</v>
      </c>
      <c r="KI158" s="5">
        <v>10847</v>
      </c>
      <c r="KJ158" s="5">
        <v>9158</v>
      </c>
      <c r="KK158" s="5">
        <v>13116</v>
      </c>
      <c r="KL158" s="5">
        <v>8146</v>
      </c>
      <c r="KM158" s="5">
        <v>7928</v>
      </c>
      <c r="KN158" s="5">
        <v>6975</v>
      </c>
      <c r="KO158" s="5">
        <v>6976</v>
      </c>
      <c r="KP158" s="5">
        <v>16655</v>
      </c>
      <c r="KQ158" s="5">
        <v>19793</v>
      </c>
      <c r="KR158" s="5">
        <v>19826</v>
      </c>
      <c r="KS158" s="5">
        <v>25408</v>
      </c>
      <c r="KT158" s="5">
        <v>19354</v>
      </c>
      <c r="KU158" s="5">
        <v>22646</v>
      </c>
      <c r="KV158" s="5">
        <v>13767</v>
      </c>
      <c r="KW158" s="5">
        <v>17964</v>
      </c>
      <c r="KX158" s="5">
        <v>10021</v>
      </c>
      <c r="KY158" s="5">
        <v>3335</v>
      </c>
      <c r="KZ158" s="5">
        <v>2994</v>
      </c>
      <c r="LA158" s="5">
        <v>3960</v>
      </c>
      <c r="LB158" s="5">
        <v>4849</v>
      </c>
      <c r="LC158" s="5">
        <v>4279</v>
      </c>
      <c r="LD158" s="5">
        <v>4136</v>
      </c>
      <c r="LE158" s="5">
        <v>4740</v>
      </c>
      <c r="LF158" s="5">
        <v>3155</v>
      </c>
      <c r="LG158" s="5">
        <v>3647</v>
      </c>
      <c r="LH158" s="5">
        <v>1908</v>
      </c>
      <c r="LI158" s="5">
        <v>1366</v>
      </c>
      <c r="LJ158" s="5">
        <v>1478</v>
      </c>
      <c r="LK158" s="5">
        <v>3511</v>
      </c>
      <c r="LL158" s="5">
        <v>3831</v>
      </c>
      <c r="LM158" s="5">
        <v>2298</v>
      </c>
      <c r="LN158" s="5">
        <v>2867</v>
      </c>
      <c r="LO158" s="5">
        <v>3949</v>
      </c>
      <c r="LP158" s="5">
        <v>2614</v>
      </c>
      <c r="LQ158" s="5">
        <v>1303</v>
      </c>
      <c r="LR158" s="5">
        <v>1687</v>
      </c>
      <c r="LS158" s="5">
        <v>2462</v>
      </c>
      <c r="LT158" s="5">
        <v>2296</v>
      </c>
      <c r="LU158" s="5">
        <v>2608</v>
      </c>
      <c r="LV158" s="5">
        <v>3439</v>
      </c>
      <c r="LW158" s="5">
        <v>3190</v>
      </c>
      <c r="LX158" s="5">
        <v>1433</v>
      </c>
      <c r="LY158" s="5">
        <v>722</v>
      </c>
      <c r="LZ158" s="5">
        <v>1108</v>
      </c>
      <c r="MA158" s="5">
        <v>815</v>
      </c>
      <c r="MB158" s="5">
        <v>1313</v>
      </c>
      <c r="MC158" s="5">
        <v>1065</v>
      </c>
      <c r="MD158" s="5">
        <v>1241</v>
      </c>
      <c r="ME158" s="5">
        <v>1723</v>
      </c>
      <c r="MF158" s="5">
        <v>1577</v>
      </c>
      <c r="MG158" s="5">
        <v>1767</v>
      </c>
      <c r="MH158" s="5">
        <v>1837</v>
      </c>
      <c r="MI158" s="5">
        <v>885</v>
      </c>
      <c r="MJ158" s="5">
        <v>1119</v>
      </c>
      <c r="MK158" s="5">
        <v>836</v>
      </c>
      <c r="ML158" s="5">
        <v>1467</v>
      </c>
      <c r="MM158" s="5">
        <v>1400</v>
      </c>
      <c r="MN158" s="5">
        <v>1275</v>
      </c>
      <c r="MO158" s="5">
        <v>1712</v>
      </c>
      <c r="MP158" s="5">
        <v>1604</v>
      </c>
      <c r="MQ158" s="5">
        <v>0</v>
      </c>
      <c r="MR158" s="5">
        <v>0</v>
      </c>
      <c r="MS158" s="5">
        <v>0</v>
      </c>
      <c r="MT158" s="5">
        <v>0</v>
      </c>
      <c r="MU158" s="5">
        <v>0</v>
      </c>
      <c r="MV158" s="5">
        <v>0</v>
      </c>
      <c r="MW158" s="5">
        <v>0</v>
      </c>
      <c r="MX158" s="5">
        <v>0</v>
      </c>
      <c r="MY158" s="5">
        <v>0</v>
      </c>
      <c r="MZ158" s="5">
        <v>0</v>
      </c>
      <c r="NA158" s="5">
        <v>0</v>
      </c>
      <c r="NB158" s="5">
        <v>0</v>
      </c>
      <c r="NC158" s="5">
        <v>0</v>
      </c>
      <c r="ND158" s="5">
        <v>0</v>
      </c>
      <c r="NE158" s="5" t="s">
        <v>220</v>
      </c>
      <c r="NF158" s="5" t="s">
        <v>220</v>
      </c>
      <c r="NG158" s="5" t="s">
        <v>220</v>
      </c>
      <c r="NH158" s="5" t="s">
        <v>220</v>
      </c>
      <c r="NI158" s="5" t="s">
        <v>220</v>
      </c>
      <c r="NJ158" s="5" t="s">
        <v>220</v>
      </c>
      <c r="NK158" s="5" t="s">
        <v>220</v>
      </c>
      <c r="NL158" s="5" t="s">
        <v>220</v>
      </c>
      <c r="NM158" s="5" t="s">
        <v>220</v>
      </c>
      <c r="NN158" s="5" t="s">
        <v>220</v>
      </c>
      <c r="NO158" s="5" t="s">
        <v>220</v>
      </c>
      <c r="NP158" s="5" t="s">
        <v>220</v>
      </c>
      <c r="NQ158" s="5" t="s">
        <v>220</v>
      </c>
      <c r="NR158" s="5" t="s">
        <v>220</v>
      </c>
      <c r="NS158" s="5" t="s">
        <v>220</v>
      </c>
      <c r="NT158" s="5" t="s">
        <v>220</v>
      </c>
      <c r="NU158" s="5" t="s">
        <v>220</v>
      </c>
      <c r="NV158" s="5" t="s">
        <v>220</v>
      </c>
      <c r="NW158" s="5">
        <v>0</v>
      </c>
      <c r="NX158" s="5">
        <v>0</v>
      </c>
      <c r="NY158" s="5">
        <v>0</v>
      </c>
      <c r="NZ158" s="5">
        <v>0</v>
      </c>
      <c r="OA158" s="5">
        <v>0</v>
      </c>
      <c r="OB158" s="5">
        <v>0</v>
      </c>
      <c r="OC158" s="5">
        <v>0</v>
      </c>
      <c r="OD158" s="5">
        <v>0</v>
      </c>
      <c r="OE158" s="5">
        <v>0</v>
      </c>
      <c r="OF158" s="5">
        <v>0</v>
      </c>
      <c r="OG158" s="5">
        <v>0</v>
      </c>
      <c r="OH158" s="5">
        <v>0</v>
      </c>
      <c r="OI158" s="5">
        <v>0</v>
      </c>
      <c r="OJ158" s="5">
        <v>0</v>
      </c>
      <c r="OK158" s="5" t="s">
        <v>220</v>
      </c>
      <c r="OL158" s="5" t="s">
        <v>220</v>
      </c>
      <c r="OM158" s="5" t="s">
        <v>220</v>
      </c>
      <c r="ON158" s="5" t="s">
        <v>220</v>
      </c>
      <c r="OO158" s="5" t="s">
        <v>220</v>
      </c>
      <c r="OP158" s="5" t="s">
        <v>220</v>
      </c>
      <c r="OQ158" s="5" t="s">
        <v>220</v>
      </c>
      <c r="OR158" s="5" t="s">
        <v>220</v>
      </c>
      <c r="OS158" s="5" t="s">
        <v>220</v>
      </c>
      <c r="OT158" s="5" t="s">
        <v>220</v>
      </c>
      <c r="OU158" s="5" t="s">
        <v>220</v>
      </c>
      <c r="OV158" s="5" t="s">
        <v>220</v>
      </c>
      <c r="OW158" s="5" t="s">
        <v>220</v>
      </c>
      <c r="OX158" s="5" t="s">
        <v>220</v>
      </c>
      <c r="OY158" s="5" t="s">
        <v>220</v>
      </c>
      <c r="OZ158" s="5" t="s">
        <v>220</v>
      </c>
      <c r="PA158" s="5" t="s">
        <v>220</v>
      </c>
      <c r="PB158" s="5" t="s">
        <v>220</v>
      </c>
      <c r="PC158" s="5">
        <v>19053</v>
      </c>
      <c r="PD158" s="5">
        <v>17890</v>
      </c>
      <c r="PE158" s="5">
        <v>18057</v>
      </c>
      <c r="PF158" s="5">
        <v>15525</v>
      </c>
      <c r="PG158" s="5">
        <v>14986</v>
      </c>
      <c r="PH158" s="5">
        <v>13808</v>
      </c>
      <c r="PI158" s="5">
        <v>14090</v>
      </c>
      <c r="PJ158" s="5">
        <v>13006</v>
      </c>
      <c r="PK158" s="5">
        <v>13796</v>
      </c>
      <c r="PL158" s="5">
        <v>12978</v>
      </c>
      <c r="PM158" s="5">
        <v>13271</v>
      </c>
      <c r="PN158" s="5">
        <v>15552</v>
      </c>
      <c r="PO158" s="5">
        <v>15614</v>
      </c>
      <c r="PP158" s="5">
        <v>12623</v>
      </c>
      <c r="PQ158" s="5">
        <v>11986</v>
      </c>
      <c r="PR158" s="5">
        <v>11543</v>
      </c>
      <c r="PS158" s="5">
        <v>11196</v>
      </c>
      <c r="PT158" s="5">
        <v>10778</v>
      </c>
      <c r="PU158" s="5">
        <v>10195</v>
      </c>
      <c r="PV158" s="5">
        <v>9942</v>
      </c>
      <c r="PW158" s="5">
        <v>10766</v>
      </c>
      <c r="PX158" s="5">
        <v>7975</v>
      </c>
      <c r="PY158" s="5">
        <v>9524</v>
      </c>
      <c r="PZ158" s="5">
        <v>7562</v>
      </c>
      <c r="QA158" s="5">
        <v>6976</v>
      </c>
      <c r="QB158" s="5">
        <v>7141</v>
      </c>
      <c r="QC158" s="5">
        <v>6562</v>
      </c>
      <c r="QD158" s="5">
        <v>10269</v>
      </c>
      <c r="QE158" s="5">
        <v>9882</v>
      </c>
      <c r="QF158" s="5">
        <v>9411</v>
      </c>
      <c r="QG158" s="5">
        <v>9771</v>
      </c>
      <c r="QH158" s="5">
        <v>9141</v>
      </c>
      <c r="QI158" s="5">
        <v>9613</v>
      </c>
      <c r="QJ158" s="5">
        <v>11170</v>
      </c>
      <c r="QK158" s="5">
        <v>8909</v>
      </c>
      <c r="QL158" s="5">
        <v>8825</v>
      </c>
      <c r="QM158" s="5">
        <v>8615</v>
      </c>
      <c r="QN158" s="5">
        <v>8009</v>
      </c>
      <c r="QO158" s="5">
        <v>8879</v>
      </c>
      <c r="QP158" s="5">
        <v>9540</v>
      </c>
      <c r="QQ158" s="5">
        <v>8590</v>
      </c>
      <c r="QR158" s="5">
        <v>9371</v>
      </c>
      <c r="QS158" s="5">
        <v>8710</v>
      </c>
      <c r="QT158" s="5">
        <v>7631</v>
      </c>
      <c r="QU158" s="5">
        <v>7449</v>
      </c>
      <c r="QV158" s="5">
        <v>8416</v>
      </c>
      <c r="QW158" s="5">
        <v>7374</v>
      </c>
      <c r="QX158" s="5">
        <v>6489</v>
      </c>
      <c r="QY158" s="5">
        <v>5849</v>
      </c>
      <c r="QZ158" s="5">
        <v>6684</v>
      </c>
      <c r="RA158" s="5">
        <v>5816</v>
      </c>
      <c r="RB158" s="5">
        <v>5494</v>
      </c>
      <c r="RC158" s="5">
        <v>5615</v>
      </c>
      <c r="RD158" s="5">
        <v>8167</v>
      </c>
      <c r="RE158" s="5">
        <v>6852</v>
      </c>
      <c r="RF158" s="5">
        <v>6146</v>
      </c>
      <c r="RG158" s="5">
        <v>5034</v>
      </c>
      <c r="RH158" s="5">
        <v>4585</v>
      </c>
      <c r="RI158" s="5">
        <v>4750</v>
      </c>
      <c r="RJ158" s="5">
        <v>5009</v>
      </c>
      <c r="RK158" s="5">
        <v>4661</v>
      </c>
      <c r="RL158" s="5">
        <v>5338</v>
      </c>
      <c r="RM158" s="5">
        <v>7207</v>
      </c>
      <c r="RN158" s="5">
        <v>6884</v>
      </c>
      <c r="RO158" s="5">
        <v>8670</v>
      </c>
      <c r="RP158" s="5">
        <v>8690</v>
      </c>
      <c r="RQ158" s="5">
        <v>9047</v>
      </c>
      <c r="RR158" s="5">
        <v>9315</v>
      </c>
      <c r="RS158" s="5">
        <v>9477</v>
      </c>
      <c r="RT158" s="5">
        <v>10592</v>
      </c>
      <c r="RU158" s="5">
        <v>13429</v>
      </c>
      <c r="RV158" s="5">
        <v>11444</v>
      </c>
      <c r="RW158" s="5">
        <v>12862</v>
      </c>
      <c r="RX158" s="5">
        <v>16284</v>
      </c>
      <c r="RY158" s="5">
        <v>17812</v>
      </c>
      <c r="RZ158" s="5">
        <v>13558</v>
      </c>
      <c r="SA158" s="5">
        <v>15487</v>
      </c>
      <c r="SB158" s="5">
        <v>16702</v>
      </c>
      <c r="SC158" s="5">
        <v>17077</v>
      </c>
      <c r="SD158" s="5">
        <v>17088</v>
      </c>
      <c r="SE158" s="5">
        <v>17135</v>
      </c>
      <c r="SF158" s="5">
        <v>14781</v>
      </c>
      <c r="SG158" s="5">
        <v>20310</v>
      </c>
      <c r="SH158" s="5">
        <v>12742</v>
      </c>
      <c r="SI158" s="5">
        <v>10969</v>
      </c>
      <c r="SJ158" s="5">
        <v>9660</v>
      </c>
      <c r="SK158" s="5">
        <v>9073</v>
      </c>
      <c r="SL158" s="5">
        <v>9549</v>
      </c>
      <c r="SM158" s="5">
        <v>9114</v>
      </c>
      <c r="SN158" s="5">
        <v>9203</v>
      </c>
      <c r="SO158" s="5">
        <v>9238</v>
      </c>
      <c r="SP158" s="5">
        <v>8978</v>
      </c>
      <c r="SQ158" s="5">
        <v>8481</v>
      </c>
      <c r="SR158" s="5">
        <v>9067</v>
      </c>
      <c r="SS158" s="5">
        <v>9007</v>
      </c>
      <c r="ST158" s="5">
        <v>8211</v>
      </c>
      <c r="SU158" s="5">
        <v>11414</v>
      </c>
      <c r="SV158" s="5">
        <v>11704</v>
      </c>
      <c r="SW158" s="5">
        <v>13243</v>
      </c>
      <c r="SX158" s="5">
        <v>14571</v>
      </c>
      <c r="SY158" s="5">
        <v>11264</v>
      </c>
      <c r="SZ158" s="5">
        <v>6712</v>
      </c>
      <c r="TA158" s="5">
        <v>18622</v>
      </c>
      <c r="TB158" s="5">
        <v>26834</v>
      </c>
      <c r="TC158" s="5">
        <v>18346</v>
      </c>
      <c r="TD158" s="5">
        <v>4441</v>
      </c>
      <c r="TE158" s="5">
        <v>4747</v>
      </c>
      <c r="TF158" s="5">
        <v>3776</v>
      </c>
      <c r="TG158" s="5">
        <v>2157</v>
      </c>
      <c r="TH158" s="5">
        <v>2864</v>
      </c>
      <c r="TI158" s="5">
        <v>2473</v>
      </c>
      <c r="TJ158" s="5">
        <v>1653</v>
      </c>
      <c r="TK158" s="5">
        <v>1324</v>
      </c>
      <c r="TL158" s="5">
        <v>1441</v>
      </c>
      <c r="TM158" s="5">
        <v>1824</v>
      </c>
      <c r="TN158" s="5">
        <v>1161</v>
      </c>
      <c r="TO158" s="5">
        <v>393</v>
      </c>
      <c r="TP158" s="5">
        <v>415</v>
      </c>
      <c r="TQ158" s="5">
        <v>1040</v>
      </c>
      <c r="TR158" s="5">
        <v>3144</v>
      </c>
      <c r="TS158" s="5">
        <v>3133</v>
      </c>
      <c r="TT158" s="5">
        <v>4031</v>
      </c>
      <c r="TU158" s="5">
        <v>3929</v>
      </c>
      <c r="TV158" s="5">
        <v>4289</v>
      </c>
      <c r="TW158" s="5">
        <v>3874</v>
      </c>
      <c r="TX158" s="5">
        <v>2450</v>
      </c>
      <c r="TY158" s="5">
        <v>2731</v>
      </c>
      <c r="TZ158" s="5">
        <v>2389</v>
      </c>
      <c r="UA158" s="5">
        <v>487</v>
      </c>
      <c r="UB158" s="5">
        <v>433</v>
      </c>
      <c r="UC158" s="5">
        <v>483</v>
      </c>
      <c r="UD158" s="5">
        <v>523</v>
      </c>
      <c r="UE158" s="5">
        <v>466</v>
      </c>
      <c r="UF158" s="5">
        <v>547</v>
      </c>
      <c r="UG158" s="5">
        <v>562</v>
      </c>
      <c r="UH158" s="5">
        <v>579</v>
      </c>
      <c r="UI158" s="5">
        <v>555</v>
      </c>
      <c r="UJ158" s="5">
        <v>490</v>
      </c>
      <c r="UK158" s="5">
        <v>434</v>
      </c>
      <c r="UL158" s="5">
        <v>414</v>
      </c>
      <c r="UM158" s="5">
        <v>458</v>
      </c>
      <c r="UN158" s="5">
        <v>168</v>
      </c>
      <c r="UO158" s="5">
        <v>180</v>
      </c>
      <c r="UP158" s="5">
        <v>186</v>
      </c>
      <c r="UQ158" s="5">
        <v>174</v>
      </c>
      <c r="UR158" s="5">
        <v>194</v>
      </c>
      <c r="US158" s="5">
        <v>230</v>
      </c>
      <c r="UT158" s="5">
        <v>179</v>
      </c>
      <c r="UU158" s="5">
        <v>0</v>
      </c>
      <c r="UV158" s="5">
        <v>0</v>
      </c>
      <c r="UW158" s="5">
        <v>0</v>
      </c>
      <c r="UX158" s="5">
        <v>0</v>
      </c>
      <c r="UY158" s="5">
        <v>0</v>
      </c>
      <c r="UZ158" s="5">
        <v>0</v>
      </c>
      <c r="VA158" s="5">
        <v>0</v>
      </c>
      <c r="VB158" s="5">
        <v>0</v>
      </c>
      <c r="VC158" s="5">
        <v>0</v>
      </c>
      <c r="VD158" s="5">
        <v>0</v>
      </c>
      <c r="VE158" s="5">
        <v>0</v>
      </c>
      <c r="VF158" s="5">
        <v>0</v>
      </c>
      <c r="VG158" s="5">
        <v>46804</v>
      </c>
      <c r="VH158" s="5">
        <v>37396</v>
      </c>
      <c r="VI158" s="5">
        <v>43071</v>
      </c>
      <c r="VJ158" s="5">
        <v>44501</v>
      </c>
      <c r="VK158" s="5">
        <v>43996</v>
      </c>
      <c r="VL158" s="5">
        <v>47420</v>
      </c>
      <c r="VM158" s="5">
        <v>56612</v>
      </c>
      <c r="VN158" s="5">
        <v>57611</v>
      </c>
      <c r="VO158" s="5">
        <v>62121</v>
      </c>
      <c r="VP158" s="5">
        <v>69831</v>
      </c>
      <c r="VQ158" s="5">
        <v>80086</v>
      </c>
      <c r="VR158" s="5">
        <v>60461</v>
      </c>
      <c r="VS158" s="5">
        <v>62039</v>
      </c>
      <c r="VT158" s="5">
        <v>69436</v>
      </c>
      <c r="VU158" s="5">
        <v>65280</v>
      </c>
      <c r="VV158" s="5">
        <v>64057</v>
      </c>
      <c r="VW158" s="5">
        <v>53164</v>
      </c>
      <c r="VX158" s="5">
        <v>47749</v>
      </c>
      <c r="VY158" s="5">
        <v>51739</v>
      </c>
      <c r="VZ158" s="5">
        <v>41525</v>
      </c>
      <c r="WA158" s="5">
        <v>42719</v>
      </c>
      <c r="WB158" s="5">
        <v>46554</v>
      </c>
      <c r="WC158" s="5">
        <v>44737</v>
      </c>
      <c r="WD158" s="5">
        <v>49907</v>
      </c>
      <c r="WE158" s="5">
        <v>51573</v>
      </c>
      <c r="WF158" s="5">
        <v>44084</v>
      </c>
      <c r="WG158" s="5">
        <v>41345</v>
      </c>
      <c r="WH158" s="5">
        <v>35056</v>
      </c>
      <c r="WI158" s="5">
        <v>31689</v>
      </c>
      <c r="WJ158" s="5">
        <v>30698</v>
      </c>
      <c r="WK158" s="5">
        <v>31365</v>
      </c>
      <c r="WL158" s="5">
        <v>30533</v>
      </c>
      <c r="WM158" s="5">
        <v>2568</v>
      </c>
      <c r="WN158" s="5">
        <v>2680</v>
      </c>
      <c r="WO158" s="5">
        <v>2551</v>
      </c>
      <c r="WP158" s="5">
        <v>2575</v>
      </c>
      <c r="WQ158" s="5">
        <v>2688</v>
      </c>
      <c r="WR158" s="5">
        <v>2598</v>
      </c>
      <c r="WS158" s="5">
        <v>3287</v>
      </c>
      <c r="WT158" s="5">
        <v>3648</v>
      </c>
      <c r="WU158" s="5">
        <v>3594</v>
      </c>
      <c r="WV158" s="5">
        <v>2634</v>
      </c>
      <c r="WW158" s="5">
        <v>3105</v>
      </c>
      <c r="WX158" s="5">
        <v>3070</v>
      </c>
      <c r="WY158" s="5">
        <v>2976</v>
      </c>
      <c r="WZ158" s="5">
        <v>2977</v>
      </c>
      <c r="XA158" s="5">
        <v>3232</v>
      </c>
      <c r="XB158" s="5">
        <v>2983</v>
      </c>
      <c r="XC158" s="5">
        <v>3684</v>
      </c>
      <c r="XD158" s="5">
        <v>4021</v>
      </c>
      <c r="XE158" s="5">
        <v>3390</v>
      </c>
      <c r="XF158" s="5">
        <v>2492</v>
      </c>
      <c r="XG158" s="5">
        <v>2004</v>
      </c>
      <c r="XH158" s="5">
        <v>2075</v>
      </c>
      <c r="XI158" s="5">
        <v>2159</v>
      </c>
      <c r="XJ158" s="5">
        <v>1724</v>
      </c>
      <c r="XK158" s="5">
        <v>2057</v>
      </c>
      <c r="XL158" s="5">
        <v>1994</v>
      </c>
      <c r="XM158" s="5">
        <v>2063</v>
      </c>
      <c r="XN158" s="5">
        <v>2097</v>
      </c>
      <c r="XO158" s="5">
        <v>2277</v>
      </c>
      <c r="XP158" s="5">
        <v>2217</v>
      </c>
      <c r="XQ158" s="5">
        <v>1793</v>
      </c>
      <c r="XR158" s="5">
        <v>1366</v>
      </c>
      <c r="XS158" s="2">
        <v>17166</v>
      </c>
      <c r="XT158" s="3" t="s">
        <v>222</v>
      </c>
      <c r="XU158" s="3" t="s">
        <v>222</v>
      </c>
      <c r="XV158" s="3" t="s">
        <v>222</v>
      </c>
      <c r="XW158" s="3" t="s">
        <v>221</v>
      </c>
      <c r="XX158" s="3" t="s">
        <v>222</v>
      </c>
      <c r="XY158" s="3" t="s">
        <v>222</v>
      </c>
      <c r="XZ158" s="3" t="s">
        <v>284</v>
      </c>
    </row>
    <row r="159" spans="1:650" x14ac:dyDescent="0.3">
      <c r="A159" s="1" t="s">
        <v>157</v>
      </c>
      <c r="B159" s="2">
        <v>11038613</v>
      </c>
      <c r="C159" s="5" t="s">
        <v>220</v>
      </c>
      <c r="D159" s="5" t="s">
        <v>220</v>
      </c>
      <c r="E159" s="5" t="s">
        <v>220</v>
      </c>
      <c r="F159" s="5" t="s">
        <v>220</v>
      </c>
      <c r="G159" s="5" t="s">
        <v>220</v>
      </c>
      <c r="H159" s="5" t="s">
        <v>220</v>
      </c>
      <c r="I159" s="5" t="s">
        <v>220</v>
      </c>
      <c r="J159" s="5" t="s">
        <v>220</v>
      </c>
      <c r="K159" s="5" t="s">
        <v>220</v>
      </c>
      <c r="L159" s="5" t="s">
        <v>220</v>
      </c>
      <c r="M159" s="5" t="s">
        <v>220</v>
      </c>
      <c r="N159" s="5" t="s">
        <v>220</v>
      </c>
      <c r="O159" s="5" t="s">
        <v>220</v>
      </c>
      <c r="P159" s="5" t="s">
        <v>220</v>
      </c>
      <c r="Q159" s="5" t="s">
        <v>220</v>
      </c>
      <c r="R159" s="5" t="s">
        <v>220</v>
      </c>
      <c r="S159" s="5" t="s">
        <v>220</v>
      </c>
      <c r="T159" s="5" t="s">
        <v>220</v>
      </c>
      <c r="U159" s="5" t="s">
        <v>220</v>
      </c>
      <c r="V159" s="5" t="s">
        <v>220</v>
      </c>
      <c r="W159" s="5" t="s">
        <v>220</v>
      </c>
      <c r="X159" s="5" t="s">
        <v>220</v>
      </c>
      <c r="Y159" s="5" t="s">
        <v>220</v>
      </c>
      <c r="Z159" s="5" t="s">
        <v>220</v>
      </c>
      <c r="AA159" s="5" t="s">
        <v>220</v>
      </c>
      <c r="AB159" s="5" t="s">
        <v>220</v>
      </c>
      <c r="AC159" s="5" t="s">
        <v>220</v>
      </c>
      <c r="AD159" s="5" t="s">
        <v>220</v>
      </c>
      <c r="AE159" s="5" t="s">
        <v>220</v>
      </c>
      <c r="AF159" s="5" t="s">
        <v>220</v>
      </c>
      <c r="AG159" s="5" t="s">
        <v>220</v>
      </c>
      <c r="AH159" s="5" t="s">
        <v>220</v>
      </c>
      <c r="AI159" s="5" t="s">
        <v>220</v>
      </c>
      <c r="AJ159" s="5" t="s">
        <v>220</v>
      </c>
      <c r="AK159" s="5" t="s">
        <v>220</v>
      </c>
      <c r="AL159" s="5" t="s">
        <v>220</v>
      </c>
      <c r="AM159" s="5" t="s">
        <v>220</v>
      </c>
      <c r="AN159" s="5" t="s">
        <v>220</v>
      </c>
      <c r="AO159" s="5" t="s">
        <v>220</v>
      </c>
      <c r="AP159" s="5" t="s">
        <v>220</v>
      </c>
      <c r="AQ159" s="5" t="s">
        <v>220</v>
      </c>
      <c r="AR159" s="5" t="s">
        <v>220</v>
      </c>
      <c r="AS159" s="5" t="s">
        <v>220</v>
      </c>
      <c r="AT159" s="5" t="s">
        <v>220</v>
      </c>
      <c r="AU159" s="5" t="s">
        <v>220</v>
      </c>
      <c r="AV159" s="5" t="s">
        <v>220</v>
      </c>
      <c r="AW159" s="5" t="s">
        <v>220</v>
      </c>
      <c r="AX159" s="5" t="s">
        <v>220</v>
      </c>
      <c r="AY159" s="5" t="s">
        <v>220</v>
      </c>
      <c r="AZ159" s="5" t="s">
        <v>220</v>
      </c>
      <c r="BA159" s="5" t="s">
        <v>220</v>
      </c>
      <c r="BB159" s="5" t="s">
        <v>220</v>
      </c>
      <c r="BC159" s="5" t="s">
        <v>220</v>
      </c>
      <c r="BD159" s="5" t="s">
        <v>220</v>
      </c>
      <c r="BE159" s="5" t="s">
        <v>220</v>
      </c>
      <c r="BF159" s="5" t="s">
        <v>220</v>
      </c>
      <c r="BG159" s="5" t="s">
        <v>220</v>
      </c>
      <c r="BH159" s="5" t="s">
        <v>220</v>
      </c>
      <c r="BI159" s="5" t="s">
        <v>220</v>
      </c>
      <c r="BJ159" s="5" t="s">
        <v>220</v>
      </c>
      <c r="BK159" s="5" t="s">
        <v>220</v>
      </c>
      <c r="BL159" s="5" t="s">
        <v>220</v>
      </c>
      <c r="BM159" s="5" t="s">
        <v>220</v>
      </c>
      <c r="BN159" s="5" t="s">
        <v>220</v>
      </c>
      <c r="BO159" s="5" t="s">
        <v>220</v>
      </c>
      <c r="BP159" s="5" t="s">
        <v>220</v>
      </c>
      <c r="BQ159" s="5" t="s">
        <v>220</v>
      </c>
      <c r="BR159" s="5" t="s">
        <v>220</v>
      </c>
      <c r="BS159" s="5" t="s">
        <v>220</v>
      </c>
      <c r="BT159" s="5" t="s">
        <v>220</v>
      </c>
      <c r="BU159" s="5" t="s">
        <v>220</v>
      </c>
      <c r="BV159" s="5" t="s">
        <v>220</v>
      </c>
      <c r="BW159" s="5" t="s">
        <v>220</v>
      </c>
      <c r="BX159" s="5" t="s">
        <v>220</v>
      </c>
      <c r="BY159" s="5" t="s">
        <v>220</v>
      </c>
      <c r="BZ159" s="5" t="s">
        <v>220</v>
      </c>
      <c r="CA159" s="5" t="s">
        <v>220</v>
      </c>
      <c r="CB159" s="5" t="s">
        <v>220</v>
      </c>
      <c r="CC159" s="5" t="s">
        <v>220</v>
      </c>
      <c r="CD159" s="5" t="s">
        <v>220</v>
      </c>
      <c r="CE159" s="5" t="s">
        <v>220</v>
      </c>
      <c r="CF159" s="5" t="s">
        <v>220</v>
      </c>
      <c r="CG159" s="5" t="s">
        <v>220</v>
      </c>
      <c r="CH159" s="5" t="s">
        <v>220</v>
      </c>
      <c r="CI159" s="5" t="s">
        <v>220</v>
      </c>
      <c r="CJ159" s="5" t="s">
        <v>220</v>
      </c>
      <c r="CK159" s="5" t="s">
        <v>220</v>
      </c>
      <c r="CL159" s="5" t="s">
        <v>220</v>
      </c>
      <c r="CM159" s="5" t="s">
        <v>220</v>
      </c>
      <c r="CN159" s="5" t="s">
        <v>220</v>
      </c>
      <c r="CO159" s="5" t="s">
        <v>220</v>
      </c>
      <c r="CP159" s="5" t="s">
        <v>220</v>
      </c>
      <c r="CQ159" s="5" t="s">
        <v>220</v>
      </c>
      <c r="CR159" s="5" t="s">
        <v>220</v>
      </c>
      <c r="CS159" s="5" t="s">
        <v>220</v>
      </c>
      <c r="CT159" s="5" t="s">
        <v>220</v>
      </c>
      <c r="CU159" s="5" t="s">
        <v>220</v>
      </c>
      <c r="CV159" s="5" t="s">
        <v>220</v>
      </c>
      <c r="CW159" s="5" t="s">
        <v>220</v>
      </c>
      <c r="CX159" s="5" t="s">
        <v>220</v>
      </c>
      <c r="CY159" s="5" t="s">
        <v>220</v>
      </c>
      <c r="CZ159" s="5" t="s">
        <v>220</v>
      </c>
      <c r="DA159" s="5" t="s">
        <v>220</v>
      </c>
      <c r="DB159" s="5" t="s">
        <v>220</v>
      </c>
      <c r="DC159" s="5" t="s">
        <v>220</v>
      </c>
      <c r="DD159" s="5" t="s">
        <v>220</v>
      </c>
      <c r="DE159" s="5" t="s">
        <v>220</v>
      </c>
      <c r="DF159" s="5" t="s">
        <v>220</v>
      </c>
      <c r="DG159" s="5" t="s">
        <v>220</v>
      </c>
      <c r="DH159" s="5" t="s">
        <v>220</v>
      </c>
      <c r="DI159" s="5" t="s">
        <v>220</v>
      </c>
      <c r="DJ159" s="5" t="s">
        <v>220</v>
      </c>
      <c r="DK159" s="5" t="s">
        <v>220</v>
      </c>
      <c r="DL159" s="5" t="s">
        <v>220</v>
      </c>
      <c r="DM159" s="5" t="s">
        <v>220</v>
      </c>
      <c r="DN159" s="5" t="s">
        <v>220</v>
      </c>
      <c r="DO159" s="5" t="s">
        <v>220</v>
      </c>
      <c r="DP159" s="5" t="s">
        <v>220</v>
      </c>
      <c r="DQ159" s="5" t="s">
        <v>220</v>
      </c>
      <c r="DR159" s="5" t="s">
        <v>220</v>
      </c>
      <c r="DS159" s="5" t="s">
        <v>220</v>
      </c>
      <c r="DT159" s="5" t="s">
        <v>220</v>
      </c>
      <c r="DU159" s="5" t="s">
        <v>220</v>
      </c>
      <c r="DV159" s="5" t="s">
        <v>220</v>
      </c>
      <c r="DW159" s="5" t="s">
        <v>220</v>
      </c>
      <c r="DX159" s="5" t="s">
        <v>220</v>
      </c>
      <c r="DY159" s="5" t="s">
        <v>220</v>
      </c>
      <c r="DZ159" s="5" t="s">
        <v>220</v>
      </c>
      <c r="EA159" s="5" t="s">
        <v>220</v>
      </c>
      <c r="EB159" s="5" t="s">
        <v>220</v>
      </c>
      <c r="EC159" s="5" t="s">
        <v>220</v>
      </c>
      <c r="ED159" s="5" t="s">
        <v>220</v>
      </c>
      <c r="EE159" s="5" t="s">
        <v>220</v>
      </c>
      <c r="EF159" s="5" t="s">
        <v>220</v>
      </c>
      <c r="EG159" s="5" t="s">
        <v>220</v>
      </c>
      <c r="EH159" s="5" t="s">
        <v>220</v>
      </c>
      <c r="EI159" s="5" t="s">
        <v>220</v>
      </c>
      <c r="EJ159" s="5" t="s">
        <v>220</v>
      </c>
      <c r="EK159" s="5" t="s">
        <v>220</v>
      </c>
      <c r="EL159" s="5" t="s">
        <v>220</v>
      </c>
      <c r="EM159" s="5" t="s">
        <v>220</v>
      </c>
      <c r="EN159" s="5" t="s">
        <v>220</v>
      </c>
      <c r="EO159" s="5" t="s">
        <v>220</v>
      </c>
      <c r="EP159" s="5" t="s">
        <v>220</v>
      </c>
      <c r="EQ159" s="5" t="s">
        <v>220</v>
      </c>
      <c r="ER159" s="5" t="s">
        <v>220</v>
      </c>
      <c r="ES159" s="5" t="s">
        <v>220</v>
      </c>
      <c r="ET159" s="5" t="s">
        <v>220</v>
      </c>
      <c r="EU159" s="5" t="s">
        <v>220</v>
      </c>
      <c r="EV159" s="5" t="s">
        <v>220</v>
      </c>
      <c r="EW159" s="5" t="s">
        <v>220</v>
      </c>
      <c r="EX159" s="5" t="s">
        <v>220</v>
      </c>
      <c r="EY159" s="5" t="s">
        <v>220</v>
      </c>
      <c r="EZ159" s="5" t="s">
        <v>220</v>
      </c>
      <c r="FA159" s="5" t="s">
        <v>220</v>
      </c>
      <c r="FB159" s="5" t="s">
        <v>220</v>
      </c>
      <c r="FC159" s="5" t="s">
        <v>220</v>
      </c>
      <c r="FD159" s="5" t="s">
        <v>220</v>
      </c>
      <c r="FE159" s="5" t="s">
        <v>220</v>
      </c>
      <c r="FF159" s="5" t="s">
        <v>220</v>
      </c>
      <c r="FG159" s="5" t="s">
        <v>220</v>
      </c>
      <c r="FH159" s="5" t="s">
        <v>220</v>
      </c>
      <c r="FI159" s="5" t="s">
        <v>220</v>
      </c>
      <c r="FJ159" s="5" t="s">
        <v>220</v>
      </c>
      <c r="FK159" s="5" t="s">
        <v>220</v>
      </c>
      <c r="FL159" s="5" t="s">
        <v>220</v>
      </c>
      <c r="FM159" s="5" t="s">
        <v>220</v>
      </c>
      <c r="FN159" s="5" t="s">
        <v>220</v>
      </c>
      <c r="FO159" s="5" t="s">
        <v>220</v>
      </c>
      <c r="FP159" s="5" t="s">
        <v>220</v>
      </c>
      <c r="FQ159" s="5" t="s">
        <v>220</v>
      </c>
      <c r="FR159" s="5" t="s">
        <v>220</v>
      </c>
      <c r="FS159" s="5" t="s">
        <v>220</v>
      </c>
      <c r="FT159" s="5" t="s">
        <v>220</v>
      </c>
      <c r="FU159" s="5" t="s">
        <v>220</v>
      </c>
      <c r="FV159" s="5" t="s">
        <v>220</v>
      </c>
      <c r="FW159" s="5" t="s">
        <v>220</v>
      </c>
      <c r="FX159" s="5" t="s">
        <v>220</v>
      </c>
      <c r="FY159" s="5" t="s">
        <v>220</v>
      </c>
      <c r="FZ159" s="5" t="s">
        <v>220</v>
      </c>
      <c r="GA159" s="5" t="s">
        <v>220</v>
      </c>
      <c r="GB159" s="5" t="s">
        <v>220</v>
      </c>
      <c r="GC159" s="5" t="s">
        <v>220</v>
      </c>
      <c r="GD159" s="5" t="s">
        <v>220</v>
      </c>
      <c r="GE159" s="5" t="s">
        <v>220</v>
      </c>
      <c r="GF159" s="5" t="s">
        <v>220</v>
      </c>
      <c r="GG159" s="5" t="s">
        <v>220</v>
      </c>
      <c r="GH159" s="5" t="s">
        <v>220</v>
      </c>
      <c r="GI159" s="5" t="s">
        <v>220</v>
      </c>
      <c r="GJ159" s="5" t="s">
        <v>220</v>
      </c>
      <c r="GK159" s="5" t="s">
        <v>220</v>
      </c>
      <c r="GL159" s="5" t="s">
        <v>220</v>
      </c>
      <c r="GM159" s="5" t="s">
        <v>220</v>
      </c>
      <c r="GN159" s="5" t="s">
        <v>220</v>
      </c>
      <c r="GO159" s="5" t="s">
        <v>220</v>
      </c>
      <c r="GP159" s="5" t="s">
        <v>220</v>
      </c>
      <c r="GQ159" s="5" t="s">
        <v>220</v>
      </c>
      <c r="GR159" s="5" t="s">
        <v>220</v>
      </c>
      <c r="GS159" s="5" t="s">
        <v>220</v>
      </c>
      <c r="GT159" s="5" t="s">
        <v>220</v>
      </c>
      <c r="GU159" s="5" t="s">
        <v>220</v>
      </c>
      <c r="GV159" s="5" t="s">
        <v>220</v>
      </c>
      <c r="GW159" s="5" t="s">
        <v>220</v>
      </c>
      <c r="GX159" s="5" t="s">
        <v>220</v>
      </c>
      <c r="GY159" s="5" t="s">
        <v>220</v>
      </c>
      <c r="GZ159" s="5" t="s">
        <v>220</v>
      </c>
      <c r="HA159" s="5" t="s">
        <v>220</v>
      </c>
      <c r="HB159" s="5" t="s">
        <v>220</v>
      </c>
      <c r="HC159" s="5" t="s">
        <v>220</v>
      </c>
      <c r="HD159" s="5" t="s">
        <v>220</v>
      </c>
      <c r="HE159" s="5" t="s">
        <v>220</v>
      </c>
      <c r="HF159" s="5" t="s">
        <v>220</v>
      </c>
      <c r="HG159" s="5" t="s">
        <v>220</v>
      </c>
      <c r="HH159" s="5" t="s">
        <v>220</v>
      </c>
      <c r="HI159" s="5" t="s">
        <v>220</v>
      </c>
      <c r="HJ159" s="5" t="s">
        <v>220</v>
      </c>
      <c r="HK159" s="5" t="s">
        <v>220</v>
      </c>
      <c r="HL159" s="5" t="s">
        <v>220</v>
      </c>
      <c r="HM159" s="5" t="s">
        <v>220</v>
      </c>
      <c r="HN159" s="5" t="s">
        <v>220</v>
      </c>
      <c r="HO159" s="5" t="s">
        <v>220</v>
      </c>
      <c r="HP159" s="5" t="s">
        <v>220</v>
      </c>
      <c r="HQ159" s="5" t="s">
        <v>220</v>
      </c>
      <c r="HR159" s="5" t="s">
        <v>220</v>
      </c>
      <c r="HS159" s="5" t="s">
        <v>220</v>
      </c>
      <c r="HT159" s="5" t="s">
        <v>220</v>
      </c>
      <c r="HU159" s="5" t="s">
        <v>220</v>
      </c>
      <c r="HV159" s="5" t="s">
        <v>220</v>
      </c>
      <c r="HW159" s="5" t="s">
        <v>220</v>
      </c>
      <c r="HX159" s="5" t="s">
        <v>220</v>
      </c>
      <c r="HY159" s="5" t="s">
        <v>220</v>
      </c>
      <c r="HZ159" s="5" t="s">
        <v>220</v>
      </c>
      <c r="IA159" s="5" t="s">
        <v>220</v>
      </c>
      <c r="IB159" s="5" t="s">
        <v>220</v>
      </c>
      <c r="IC159" s="5" t="s">
        <v>220</v>
      </c>
      <c r="ID159" s="5" t="s">
        <v>220</v>
      </c>
      <c r="IE159" s="5" t="s">
        <v>220</v>
      </c>
      <c r="IF159" s="5" t="s">
        <v>220</v>
      </c>
      <c r="IG159" s="5" t="s">
        <v>220</v>
      </c>
      <c r="IH159" s="5" t="s">
        <v>220</v>
      </c>
      <c r="II159" s="5" t="s">
        <v>220</v>
      </c>
      <c r="IJ159" s="5" t="s">
        <v>220</v>
      </c>
      <c r="IK159" s="5" t="s">
        <v>220</v>
      </c>
      <c r="IL159" s="5" t="s">
        <v>220</v>
      </c>
      <c r="IM159" s="5" t="s">
        <v>220</v>
      </c>
      <c r="IN159" s="5" t="s">
        <v>220</v>
      </c>
      <c r="IO159" s="5" t="s">
        <v>220</v>
      </c>
      <c r="IP159" s="5" t="s">
        <v>220</v>
      </c>
      <c r="IQ159" s="5" t="s">
        <v>220</v>
      </c>
      <c r="IR159" s="5" t="s">
        <v>220</v>
      </c>
      <c r="IS159" s="5" t="s">
        <v>220</v>
      </c>
      <c r="IT159" s="5" t="s">
        <v>220</v>
      </c>
      <c r="IU159" s="5" t="s">
        <v>220</v>
      </c>
      <c r="IV159" s="5" t="s">
        <v>220</v>
      </c>
      <c r="IW159" s="5" t="s">
        <v>220</v>
      </c>
      <c r="IX159" s="5" t="s">
        <v>220</v>
      </c>
      <c r="IY159" s="5" t="s">
        <v>220</v>
      </c>
      <c r="IZ159" s="5" t="s">
        <v>220</v>
      </c>
      <c r="JA159" s="5" t="s">
        <v>220</v>
      </c>
      <c r="JB159" s="5" t="s">
        <v>220</v>
      </c>
      <c r="JC159" s="5" t="s">
        <v>220</v>
      </c>
      <c r="JD159" s="5" t="s">
        <v>220</v>
      </c>
      <c r="JE159" s="5" t="s">
        <v>220</v>
      </c>
      <c r="JF159" s="5" t="s">
        <v>220</v>
      </c>
      <c r="JG159" s="5" t="s">
        <v>220</v>
      </c>
      <c r="JH159" s="5" t="s">
        <v>220</v>
      </c>
      <c r="JI159" s="5" t="s">
        <v>220</v>
      </c>
      <c r="JJ159" s="5" t="s">
        <v>220</v>
      </c>
      <c r="JK159" s="5" t="s">
        <v>220</v>
      </c>
      <c r="JL159" s="5" t="s">
        <v>220</v>
      </c>
      <c r="JM159" s="5" t="s">
        <v>220</v>
      </c>
      <c r="JN159" s="5" t="s">
        <v>220</v>
      </c>
      <c r="JO159" s="5" t="s">
        <v>220</v>
      </c>
      <c r="JP159" s="5" t="s">
        <v>220</v>
      </c>
      <c r="JQ159" s="5" t="s">
        <v>220</v>
      </c>
      <c r="JR159" s="5" t="s">
        <v>220</v>
      </c>
      <c r="JS159" s="5" t="s">
        <v>220</v>
      </c>
      <c r="JT159" s="5" t="s">
        <v>220</v>
      </c>
      <c r="JU159" s="5" t="s">
        <v>220</v>
      </c>
      <c r="JV159" s="5" t="s">
        <v>220</v>
      </c>
      <c r="JW159" s="5" t="s">
        <v>220</v>
      </c>
      <c r="JX159" s="5" t="s">
        <v>220</v>
      </c>
      <c r="JY159" s="5" t="s">
        <v>220</v>
      </c>
      <c r="JZ159" s="5" t="s">
        <v>220</v>
      </c>
      <c r="KA159" s="5" t="s">
        <v>220</v>
      </c>
      <c r="KB159" s="5" t="s">
        <v>220</v>
      </c>
      <c r="KC159" s="5" t="s">
        <v>220</v>
      </c>
      <c r="KD159" s="5" t="s">
        <v>220</v>
      </c>
      <c r="KE159" s="5" t="s">
        <v>220</v>
      </c>
      <c r="KF159" s="5" t="s">
        <v>220</v>
      </c>
      <c r="KG159" s="5" t="s">
        <v>220</v>
      </c>
      <c r="KH159" s="5" t="s">
        <v>220</v>
      </c>
      <c r="KI159" s="5" t="s">
        <v>220</v>
      </c>
      <c r="KJ159" s="5" t="s">
        <v>220</v>
      </c>
      <c r="KK159" s="5" t="s">
        <v>220</v>
      </c>
      <c r="KL159" s="5" t="s">
        <v>220</v>
      </c>
      <c r="KM159" s="5" t="s">
        <v>220</v>
      </c>
      <c r="KN159" s="5" t="s">
        <v>220</v>
      </c>
      <c r="KO159" s="5" t="s">
        <v>220</v>
      </c>
      <c r="KP159" s="5" t="s">
        <v>220</v>
      </c>
      <c r="KQ159" s="5" t="s">
        <v>220</v>
      </c>
      <c r="KR159" s="5" t="s">
        <v>220</v>
      </c>
      <c r="KS159" s="5" t="s">
        <v>220</v>
      </c>
      <c r="KT159" s="5" t="s">
        <v>220</v>
      </c>
      <c r="KU159" s="5" t="s">
        <v>220</v>
      </c>
      <c r="KV159" s="5" t="s">
        <v>220</v>
      </c>
      <c r="KW159" s="5" t="s">
        <v>220</v>
      </c>
      <c r="KX159" s="5" t="s">
        <v>220</v>
      </c>
      <c r="KY159" s="5" t="s">
        <v>220</v>
      </c>
      <c r="KZ159" s="5" t="s">
        <v>220</v>
      </c>
      <c r="LA159" s="5" t="s">
        <v>220</v>
      </c>
      <c r="LB159" s="5" t="s">
        <v>220</v>
      </c>
      <c r="LC159" s="5" t="s">
        <v>220</v>
      </c>
      <c r="LD159" s="5" t="s">
        <v>220</v>
      </c>
      <c r="LE159" s="5" t="s">
        <v>220</v>
      </c>
      <c r="LF159" s="5" t="s">
        <v>220</v>
      </c>
      <c r="LG159" s="5" t="s">
        <v>220</v>
      </c>
      <c r="LH159" s="5" t="s">
        <v>220</v>
      </c>
      <c r="LI159" s="5" t="s">
        <v>220</v>
      </c>
      <c r="LJ159" s="5" t="s">
        <v>220</v>
      </c>
      <c r="LK159" s="5" t="s">
        <v>220</v>
      </c>
      <c r="LL159" s="5" t="s">
        <v>220</v>
      </c>
      <c r="LM159" s="5" t="s">
        <v>220</v>
      </c>
      <c r="LN159" s="5" t="s">
        <v>220</v>
      </c>
      <c r="LO159" s="5" t="s">
        <v>220</v>
      </c>
      <c r="LP159" s="5" t="s">
        <v>220</v>
      </c>
      <c r="LQ159" s="5" t="s">
        <v>220</v>
      </c>
      <c r="LR159" s="5" t="s">
        <v>220</v>
      </c>
      <c r="LS159" s="5" t="s">
        <v>220</v>
      </c>
      <c r="LT159" s="5" t="s">
        <v>220</v>
      </c>
      <c r="LU159" s="5" t="s">
        <v>220</v>
      </c>
      <c r="LV159" s="5" t="s">
        <v>220</v>
      </c>
      <c r="LW159" s="5" t="s">
        <v>220</v>
      </c>
      <c r="LX159" s="5" t="s">
        <v>220</v>
      </c>
      <c r="LY159" s="5" t="s">
        <v>220</v>
      </c>
      <c r="LZ159" s="5" t="s">
        <v>220</v>
      </c>
      <c r="MA159" s="5" t="s">
        <v>220</v>
      </c>
      <c r="MB159" s="5" t="s">
        <v>220</v>
      </c>
      <c r="MC159" s="5" t="s">
        <v>220</v>
      </c>
      <c r="MD159" s="5" t="s">
        <v>220</v>
      </c>
      <c r="ME159" s="5" t="s">
        <v>220</v>
      </c>
      <c r="MF159" s="5" t="s">
        <v>220</v>
      </c>
      <c r="MG159" s="5" t="s">
        <v>220</v>
      </c>
      <c r="MH159" s="5" t="s">
        <v>220</v>
      </c>
      <c r="MI159" s="5" t="s">
        <v>220</v>
      </c>
      <c r="MJ159" s="5" t="s">
        <v>220</v>
      </c>
      <c r="MK159" s="5" t="s">
        <v>220</v>
      </c>
      <c r="ML159" s="5" t="s">
        <v>220</v>
      </c>
      <c r="MM159" s="5" t="s">
        <v>220</v>
      </c>
      <c r="MN159" s="5" t="s">
        <v>220</v>
      </c>
      <c r="MO159" s="5" t="s">
        <v>220</v>
      </c>
      <c r="MP159" s="5" t="s">
        <v>220</v>
      </c>
      <c r="MQ159" s="5" t="s">
        <v>220</v>
      </c>
      <c r="MR159" s="5" t="s">
        <v>220</v>
      </c>
      <c r="MS159" s="5" t="s">
        <v>220</v>
      </c>
      <c r="MT159" s="5" t="s">
        <v>220</v>
      </c>
      <c r="MU159" s="5" t="s">
        <v>220</v>
      </c>
      <c r="MV159" s="5" t="s">
        <v>220</v>
      </c>
      <c r="MW159" s="5" t="s">
        <v>220</v>
      </c>
      <c r="MX159" s="5" t="s">
        <v>220</v>
      </c>
      <c r="MY159" s="5" t="s">
        <v>220</v>
      </c>
      <c r="MZ159" s="5" t="s">
        <v>220</v>
      </c>
      <c r="NA159" s="5" t="s">
        <v>220</v>
      </c>
      <c r="NB159" s="5" t="s">
        <v>220</v>
      </c>
      <c r="NC159" s="5" t="s">
        <v>220</v>
      </c>
      <c r="ND159" s="5" t="s">
        <v>220</v>
      </c>
      <c r="NE159" s="5" t="s">
        <v>220</v>
      </c>
      <c r="NF159" s="5" t="s">
        <v>220</v>
      </c>
      <c r="NG159" s="5" t="s">
        <v>220</v>
      </c>
      <c r="NH159" s="5" t="s">
        <v>220</v>
      </c>
      <c r="NI159" s="5" t="s">
        <v>220</v>
      </c>
      <c r="NJ159" s="5" t="s">
        <v>220</v>
      </c>
      <c r="NK159" s="5" t="s">
        <v>220</v>
      </c>
      <c r="NL159" s="5" t="s">
        <v>220</v>
      </c>
      <c r="NM159" s="5" t="s">
        <v>220</v>
      </c>
      <c r="NN159" s="5" t="s">
        <v>220</v>
      </c>
      <c r="NO159" s="5" t="s">
        <v>220</v>
      </c>
      <c r="NP159" s="5" t="s">
        <v>220</v>
      </c>
      <c r="NQ159" s="5" t="s">
        <v>220</v>
      </c>
      <c r="NR159" s="5" t="s">
        <v>220</v>
      </c>
      <c r="NS159" s="5" t="s">
        <v>220</v>
      </c>
      <c r="NT159" s="5" t="s">
        <v>220</v>
      </c>
      <c r="NU159" s="5" t="s">
        <v>220</v>
      </c>
      <c r="NV159" s="5" t="s">
        <v>220</v>
      </c>
      <c r="NW159" s="5" t="s">
        <v>220</v>
      </c>
      <c r="NX159" s="5" t="s">
        <v>220</v>
      </c>
      <c r="NY159" s="5" t="s">
        <v>220</v>
      </c>
      <c r="NZ159" s="5" t="s">
        <v>220</v>
      </c>
      <c r="OA159" s="5" t="s">
        <v>220</v>
      </c>
      <c r="OB159" s="5" t="s">
        <v>220</v>
      </c>
      <c r="OC159" s="5" t="s">
        <v>220</v>
      </c>
      <c r="OD159" s="5" t="s">
        <v>220</v>
      </c>
      <c r="OE159" s="5" t="s">
        <v>220</v>
      </c>
      <c r="OF159" s="5" t="s">
        <v>220</v>
      </c>
      <c r="OG159" s="5" t="s">
        <v>220</v>
      </c>
      <c r="OH159" s="5" t="s">
        <v>220</v>
      </c>
      <c r="OI159" s="5" t="s">
        <v>220</v>
      </c>
      <c r="OJ159" s="5" t="s">
        <v>220</v>
      </c>
      <c r="OK159" s="5" t="s">
        <v>220</v>
      </c>
      <c r="OL159" s="5" t="s">
        <v>220</v>
      </c>
      <c r="OM159" s="5" t="s">
        <v>220</v>
      </c>
      <c r="ON159" s="5" t="s">
        <v>220</v>
      </c>
      <c r="OO159" s="5" t="s">
        <v>220</v>
      </c>
      <c r="OP159" s="5" t="s">
        <v>220</v>
      </c>
      <c r="OQ159" s="5" t="s">
        <v>220</v>
      </c>
      <c r="OR159" s="5" t="s">
        <v>220</v>
      </c>
      <c r="OS159" s="5" t="s">
        <v>220</v>
      </c>
      <c r="OT159" s="5" t="s">
        <v>220</v>
      </c>
      <c r="OU159" s="5" t="s">
        <v>220</v>
      </c>
      <c r="OV159" s="5" t="s">
        <v>220</v>
      </c>
      <c r="OW159" s="5" t="s">
        <v>220</v>
      </c>
      <c r="OX159" s="5" t="s">
        <v>220</v>
      </c>
      <c r="OY159" s="5" t="s">
        <v>220</v>
      </c>
      <c r="OZ159" s="5" t="s">
        <v>220</v>
      </c>
      <c r="PA159" s="5" t="s">
        <v>220</v>
      </c>
      <c r="PB159" s="5" t="s">
        <v>220</v>
      </c>
      <c r="PC159" s="5" t="s">
        <v>220</v>
      </c>
      <c r="PD159" s="5" t="s">
        <v>220</v>
      </c>
      <c r="PE159" s="5" t="s">
        <v>220</v>
      </c>
      <c r="PF159" s="5" t="s">
        <v>220</v>
      </c>
      <c r="PG159" s="5" t="s">
        <v>220</v>
      </c>
      <c r="PH159" s="5" t="s">
        <v>220</v>
      </c>
      <c r="PI159" s="5" t="s">
        <v>220</v>
      </c>
      <c r="PJ159" s="5" t="s">
        <v>220</v>
      </c>
      <c r="PK159" s="5" t="s">
        <v>220</v>
      </c>
      <c r="PL159" s="5" t="s">
        <v>220</v>
      </c>
      <c r="PM159" s="5" t="s">
        <v>220</v>
      </c>
      <c r="PN159" s="5" t="s">
        <v>220</v>
      </c>
      <c r="PO159" s="5" t="s">
        <v>220</v>
      </c>
      <c r="PP159" s="5" t="s">
        <v>220</v>
      </c>
      <c r="PQ159" s="5" t="s">
        <v>220</v>
      </c>
      <c r="PR159" s="5" t="s">
        <v>220</v>
      </c>
      <c r="PS159" s="5" t="s">
        <v>220</v>
      </c>
      <c r="PT159" s="5" t="s">
        <v>220</v>
      </c>
      <c r="PU159" s="5" t="s">
        <v>220</v>
      </c>
      <c r="PV159" s="5" t="s">
        <v>220</v>
      </c>
      <c r="PW159" s="5" t="s">
        <v>220</v>
      </c>
      <c r="PX159" s="5" t="s">
        <v>220</v>
      </c>
      <c r="PY159" s="5" t="s">
        <v>220</v>
      </c>
      <c r="PZ159" s="5" t="s">
        <v>220</v>
      </c>
      <c r="QA159" s="5" t="s">
        <v>220</v>
      </c>
      <c r="QB159" s="5" t="s">
        <v>220</v>
      </c>
      <c r="QC159" s="5" t="s">
        <v>220</v>
      </c>
      <c r="QD159" s="5" t="s">
        <v>220</v>
      </c>
      <c r="QE159" s="5" t="s">
        <v>220</v>
      </c>
      <c r="QF159" s="5" t="s">
        <v>220</v>
      </c>
      <c r="QG159" s="5" t="s">
        <v>220</v>
      </c>
      <c r="QH159" s="5" t="s">
        <v>220</v>
      </c>
      <c r="QI159" s="5" t="s">
        <v>220</v>
      </c>
      <c r="QJ159" s="5" t="s">
        <v>220</v>
      </c>
      <c r="QK159" s="5" t="s">
        <v>220</v>
      </c>
      <c r="QL159" s="5" t="s">
        <v>220</v>
      </c>
      <c r="QM159" s="5" t="s">
        <v>220</v>
      </c>
      <c r="QN159" s="5" t="s">
        <v>220</v>
      </c>
      <c r="QO159" s="5" t="s">
        <v>220</v>
      </c>
      <c r="QP159" s="5" t="s">
        <v>220</v>
      </c>
      <c r="QQ159" s="5" t="s">
        <v>220</v>
      </c>
      <c r="QR159" s="5" t="s">
        <v>220</v>
      </c>
      <c r="QS159" s="5" t="s">
        <v>220</v>
      </c>
      <c r="QT159" s="5" t="s">
        <v>220</v>
      </c>
      <c r="QU159" s="5" t="s">
        <v>220</v>
      </c>
      <c r="QV159" s="5" t="s">
        <v>220</v>
      </c>
      <c r="QW159" s="5" t="s">
        <v>220</v>
      </c>
      <c r="QX159" s="5" t="s">
        <v>220</v>
      </c>
      <c r="QY159" s="5" t="s">
        <v>220</v>
      </c>
      <c r="QZ159" s="5" t="s">
        <v>220</v>
      </c>
      <c r="RA159" s="5" t="s">
        <v>220</v>
      </c>
      <c r="RB159" s="5" t="s">
        <v>220</v>
      </c>
      <c r="RC159" s="5" t="s">
        <v>220</v>
      </c>
      <c r="RD159" s="5" t="s">
        <v>220</v>
      </c>
      <c r="RE159" s="5" t="s">
        <v>220</v>
      </c>
      <c r="RF159" s="5" t="s">
        <v>220</v>
      </c>
      <c r="RG159" s="5" t="s">
        <v>220</v>
      </c>
      <c r="RH159" s="5" t="s">
        <v>220</v>
      </c>
      <c r="RI159" s="5" t="s">
        <v>220</v>
      </c>
      <c r="RJ159" s="5" t="s">
        <v>220</v>
      </c>
      <c r="RK159" s="5" t="s">
        <v>220</v>
      </c>
      <c r="RL159" s="5" t="s">
        <v>220</v>
      </c>
      <c r="RM159" s="5" t="s">
        <v>220</v>
      </c>
      <c r="RN159" s="5" t="s">
        <v>220</v>
      </c>
      <c r="RO159" s="5" t="s">
        <v>220</v>
      </c>
      <c r="RP159" s="5" t="s">
        <v>220</v>
      </c>
      <c r="RQ159" s="5" t="s">
        <v>220</v>
      </c>
      <c r="RR159" s="5" t="s">
        <v>220</v>
      </c>
      <c r="RS159" s="5" t="s">
        <v>220</v>
      </c>
      <c r="RT159" s="5" t="s">
        <v>220</v>
      </c>
      <c r="RU159" s="5" t="s">
        <v>220</v>
      </c>
      <c r="RV159" s="5" t="s">
        <v>220</v>
      </c>
      <c r="RW159" s="5" t="s">
        <v>220</v>
      </c>
      <c r="RX159" s="5" t="s">
        <v>220</v>
      </c>
      <c r="RY159" s="5" t="s">
        <v>220</v>
      </c>
      <c r="RZ159" s="5" t="s">
        <v>220</v>
      </c>
      <c r="SA159" s="5" t="s">
        <v>220</v>
      </c>
      <c r="SB159" s="5" t="s">
        <v>220</v>
      </c>
      <c r="SC159" s="5" t="s">
        <v>220</v>
      </c>
      <c r="SD159" s="5" t="s">
        <v>220</v>
      </c>
      <c r="SE159" s="5" t="s">
        <v>220</v>
      </c>
      <c r="SF159" s="5" t="s">
        <v>220</v>
      </c>
      <c r="SG159" s="5" t="s">
        <v>220</v>
      </c>
      <c r="SH159" s="5" t="s">
        <v>220</v>
      </c>
      <c r="SI159" s="5" t="s">
        <v>220</v>
      </c>
      <c r="SJ159" s="5" t="s">
        <v>220</v>
      </c>
      <c r="SK159" s="5" t="s">
        <v>220</v>
      </c>
      <c r="SL159" s="5" t="s">
        <v>220</v>
      </c>
      <c r="SM159" s="5" t="s">
        <v>220</v>
      </c>
      <c r="SN159" s="5" t="s">
        <v>220</v>
      </c>
      <c r="SO159" s="5" t="s">
        <v>220</v>
      </c>
      <c r="SP159" s="5" t="s">
        <v>220</v>
      </c>
      <c r="SQ159" s="5" t="s">
        <v>220</v>
      </c>
      <c r="SR159" s="5" t="s">
        <v>220</v>
      </c>
      <c r="SS159" s="5" t="s">
        <v>220</v>
      </c>
      <c r="ST159" s="5" t="s">
        <v>220</v>
      </c>
      <c r="SU159" s="5" t="s">
        <v>220</v>
      </c>
      <c r="SV159" s="5" t="s">
        <v>220</v>
      </c>
      <c r="SW159" s="5" t="s">
        <v>220</v>
      </c>
      <c r="SX159" s="5" t="s">
        <v>220</v>
      </c>
      <c r="SY159" s="5" t="s">
        <v>220</v>
      </c>
      <c r="SZ159" s="5" t="s">
        <v>220</v>
      </c>
      <c r="TA159" s="5" t="s">
        <v>220</v>
      </c>
      <c r="TB159" s="5" t="s">
        <v>220</v>
      </c>
      <c r="TC159" s="5" t="s">
        <v>220</v>
      </c>
      <c r="TD159" s="5" t="s">
        <v>220</v>
      </c>
      <c r="TE159" s="5" t="s">
        <v>220</v>
      </c>
      <c r="TF159" s="5" t="s">
        <v>220</v>
      </c>
      <c r="TG159" s="5" t="s">
        <v>220</v>
      </c>
      <c r="TH159" s="5" t="s">
        <v>220</v>
      </c>
      <c r="TI159" s="5" t="s">
        <v>220</v>
      </c>
      <c r="TJ159" s="5" t="s">
        <v>220</v>
      </c>
      <c r="TK159" s="5" t="s">
        <v>220</v>
      </c>
      <c r="TL159" s="5" t="s">
        <v>220</v>
      </c>
      <c r="TM159" s="5" t="s">
        <v>220</v>
      </c>
      <c r="TN159" s="5" t="s">
        <v>220</v>
      </c>
      <c r="TO159" s="5" t="s">
        <v>220</v>
      </c>
      <c r="TP159" s="5" t="s">
        <v>220</v>
      </c>
      <c r="TQ159" s="5" t="s">
        <v>220</v>
      </c>
      <c r="TR159" s="5" t="s">
        <v>220</v>
      </c>
      <c r="TS159" s="5" t="s">
        <v>220</v>
      </c>
      <c r="TT159" s="5" t="s">
        <v>220</v>
      </c>
      <c r="TU159" s="5" t="s">
        <v>220</v>
      </c>
      <c r="TV159" s="5" t="s">
        <v>220</v>
      </c>
      <c r="TW159" s="5" t="s">
        <v>220</v>
      </c>
      <c r="TX159" s="5" t="s">
        <v>220</v>
      </c>
      <c r="TY159" s="5" t="s">
        <v>220</v>
      </c>
      <c r="TZ159" s="5" t="s">
        <v>220</v>
      </c>
      <c r="UA159" s="5" t="s">
        <v>220</v>
      </c>
      <c r="UB159" s="5" t="s">
        <v>220</v>
      </c>
      <c r="UC159" s="5" t="s">
        <v>220</v>
      </c>
      <c r="UD159" s="5" t="s">
        <v>220</v>
      </c>
      <c r="UE159" s="5" t="s">
        <v>220</v>
      </c>
      <c r="UF159" s="5" t="s">
        <v>220</v>
      </c>
      <c r="UG159" s="5" t="s">
        <v>220</v>
      </c>
      <c r="UH159" s="5" t="s">
        <v>220</v>
      </c>
      <c r="UI159" s="5" t="s">
        <v>220</v>
      </c>
      <c r="UJ159" s="5" t="s">
        <v>220</v>
      </c>
      <c r="UK159" s="5" t="s">
        <v>220</v>
      </c>
      <c r="UL159" s="5" t="s">
        <v>220</v>
      </c>
      <c r="UM159" s="5" t="s">
        <v>220</v>
      </c>
      <c r="UN159" s="5" t="s">
        <v>220</v>
      </c>
      <c r="UO159" s="5" t="s">
        <v>220</v>
      </c>
      <c r="UP159" s="5" t="s">
        <v>220</v>
      </c>
      <c r="UQ159" s="5" t="s">
        <v>220</v>
      </c>
      <c r="UR159" s="5" t="s">
        <v>220</v>
      </c>
      <c r="US159" s="5" t="s">
        <v>220</v>
      </c>
      <c r="UT159" s="5" t="s">
        <v>220</v>
      </c>
      <c r="UU159" s="5" t="s">
        <v>220</v>
      </c>
      <c r="UV159" s="5" t="s">
        <v>220</v>
      </c>
      <c r="UW159" s="5" t="s">
        <v>220</v>
      </c>
      <c r="UX159" s="5" t="s">
        <v>220</v>
      </c>
      <c r="UY159" s="5" t="s">
        <v>220</v>
      </c>
      <c r="UZ159" s="5" t="s">
        <v>220</v>
      </c>
      <c r="VA159" s="5" t="s">
        <v>220</v>
      </c>
      <c r="VB159" s="5" t="s">
        <v>220</v>
      </c>
      <c r="VC159" s="5" t="s">
        <v>220</v>
      </c>
      <c r="VD159" s="5" t="s">
        <v>220</v>
      </c>
      <c r="VE159" s="5" t="s">
        <v>220</v>
      </c>
      <c r="VF159" s="5" t="s">
        <v>220</v>
      </c>
      <c r="VG159" s="5" t="s">
        <v>220</v>
      </c>
      <c r="VH159" s="5" t="s">
        <v>220</v>
      </c>
      <c r="VI159" s="5" t="s">
        <v>220</v>
      </c>
      <c r="VJ159" s="5" t="s">
        <v>220</v>
      </c>
      <c r="VK159" s="5" t="s">
        <v>220</v>
      </c>
      <c r="VL159" s="5" t="s">
        <v>220</v>
      </c>
      <c r="VM159" s="5" t="s">
        <v>220</v>
      </c>
      <c r="VN159" s="5" t="s">
        <v>220</v>
      </c>
      <c r="VO159" s="5" t="s">
        <v>220</v>
      </c>
      <c r="VP159" s="5" t="s">
        <v>220</v>
      </c>
      <c r="VQ159" s="5" t="s">
        <v>220</v>
      </c>
      <c r="VR159" s="5" t="s">
        <v>220</v>
      </c>
      <c r="VS159" s="5" t="s">
        <v>220</v>
      </c>
      <c r="VT159" s="5" t="s">
        <v>220</v>
      </c>
      <c r="VU159" s="5" t="s">
        <v>220</v>
      </c>
      <c r="VV159" s="5" t="s">
        <v>220</v>
      </c>
      <c r="VW159" s="5" t="s">
        <v>220</v>
      </c>
      <c r="VX159" s="5" t="s">
        <v>220</v>
      </c>
      <c r="VY159" s="5" t="s">
        <v>220</v>
      </c>
      <c r="VZ159" s="5" t="s">
        <v>220</v>
      </c>
      <c r="WA159" s="5" t="s">
        <v>220</v>
      </c>
      <c r="WB159" s="5" t="s">
        <v>220</v>
      </c>
      <c r="WC159" s="5" t="s">
        <v>220</v>
      </c>
      <c r="WD159" s="5" t="s">
        <v>220</v>
      </c>
      <c r="WE159" s="5" t="s">
        <v>220</v>
      </c>
      <c r="WF159" s="5" t="s">
        <v>220</v>
      </c>
      <c r="WG159" s="5" t="s">
        <v>220</v>
      </c>
      <c r="WH159" s="5" t="s">
        <v>220</v>
      </c>
      <c r="WI159" s="5" t="s">
        <v>220</v>
      </c>
      <c r="WJ159" s="5" t="s">
        <v>220</v>
      </c>
      <c r="WK159" s="5" t="s">
        <v>220</v>
      </c>
      <c r="WL159" s="5" t="s">
        <v>220</v>
      </c>
      <c r="WM159" s="5" t="s">
        <v>220</v>
      </c>
      <c r="WN159" s="5" t="s">
        <v>220</v>
      </c>
      <c r="WO159" s="5" t="s">
        <v>220</v>
      </c>
      <c r="WP159" s="5" t="s">
        <v>220</v>
      </c>
      <c r="WQ159" s="5" t="s">
        <v>220</v>
      </c>
      <c r="WR159" s="5" t="s">
        <v>220</v>
      </c>
      <c r="WS159" s="5" t="s">
        <v>220</v>
      </c>
      <c r="WT159" s="5" t="s">
        <v>220</v>
      </c>
      <c r="WU159" s="5" t="s">
        <v>220</v>
      </c>
      <c r="WV159" s="5" t="s">
        <v>220</v>
      </c>
      <c r="WW159" s="5" t="s">
        <v>220</v>
      </c>
      <c r="WX159" s="5" t="s">
        <v>220</v>
      </c>
      <c r="WY159" s="5" t="s">
        <v>220</v>
      </c>
      <c r="WZ159" s="5" t="s">
        <v>220</v>
      </c>
      <c r="XA159" s="5" t="s">
        <v>220</v>
      </c>
      <c r="XB159" s="5" t="s">
        <v>220</v>
      </c>
      <c r="XC159" s="5" t="s">
        <v>220</v>
      </c>
      <c r="XD159" s="5" t="s">
        <v>220</v>
      </c>
      <c r="XE159" s="5" t="s">
        <v>220</v>
      </c>
      <c r="XF159" s="5" t="s">
        <v>220</v>
      </c>
      <c r="XG159" s="5" t="s">
        <v>220</v>
      </c>
      <c r="XH159" s="5" t="s">
        <v>220</v>
      </c>
      <c r="XI159" s="5" t="s">
        <v>220</v>
      </c>
      <c r="XJ159" s="5" t="s">
        <v>220</v>
      </c>
      <c r="XK159" s="5" t="s">
        <v>220</v>
      </c>
      <c r="XL159" s="5" t="s">
        <v>220</v>
      </c>
      <c r="XM159" s="5" t="s">
        <v>220</v>
      </c>
      <c r="XN159" s="5" t="s">
        <v>220</v>
      </c>
      <c r="XO159" s="5" t="s">
        <v>220</v>
      </c>
      <c r="XP159" s="5" t="s">
        <v>220</v>
      </c>
      <c r="XQ159" s="5" t="s">
        <v>220</v>
      </c>
      <c r="XR159" s="5" t="s">
        <v>220</v>
      </c>
      <c r="XS159" s="2" t="s">
        <v>220</v>
      </c>
      <c r="XT159" s="3" t="s">
        <v>220</v>
      </c>
      <c r="XU159" s="3" t="s">
        <v>220</v>
      </c>
      <c r="XV159" s="3" t="s">
        <v>220</v>
      </c>
      <c r="XW159" s="3" t="s">
        <v>220</v>
      </c>
      <c r="XX159" s="3" t="s">
        <v>220</v>
      </c>
      <c r="XY159" s="3" t="s">
        <v>220</v>
      </c>
      <c r="XZ159" s="3"/>
    </row>
    <row r="160" spans="1:650" x14ac:dyDescent="0.3">
      <c r="A160" s="1" t="s">
        <v>158</v>
      </c>
      <c r="B160" s="2">
        <v>4063004</v>
      </c>
      <c r="C160" s="5" t="s">
        <v>220</v>
      </c>
      <c r="D160" s="5" t="s">
        <v>220</v>
      </c>
      <c r="E160" s="5" t="s">
        <v>220</v>
      </c>
      <c r="F160" s="5" t="s">
        <v>220</v>
      </c>
      <c r="G160" s="5" t="s">
        <v>220</v>
      </c>
      <c r="H160" s="5" t="s">
        <v>220</v>
      </c>
      <c r="I160" s="5" t="s">
        <v>220</v>
      </c>
      <c r="J160" s="5" t="s">
        <v>220</v>
      </c>
      <c r="K160" s="5" t="s">
        <v>220</v>
      </c>
      <c r="L160" s="5" t="s">
        <v>220</v>
      </c>
      <c r="M160" s="5" t="s">
        <v>220</v>
      </c>
      <c r="N160" s="5" t="s">
        <v>220</v>
      </c>
      <c r="O160" s="5">
        <v>0</v>
      </c>
      <c r="P160" s="5">
        <v>0</v>
      </c>
      <c r="Q160" s="5">
        <v>0</v>
      </c>
      <c r="R160" s="5">
        <v>0</v>
      </c>
      <c r="S160" s="5">
        <v>0</v>
      </c>
      <c r="T160" s="5">
        <v>0</v>
      </c>
      <c r="U160" s="5">
        <v>0</v>
      </c>
      <c r="V160" s="5">
        <v>0</v>
      </c>
      <c r="W160" s="5">
        <v>0</v>
      </c>
      <c r="X160" s="5">
        <v>0</v>
      </c>
      <c r="Y160" s="5">
        <v>0</v>
      </c>
      <c r="Z160" s="5">
        <v>0</v>
      </c>
      <c r="AA160" s="5">
        <v>0</v>
      </c>
      <c r="AB160" s="5">
        <v>0</v>
      </c>
      <c r="AC160" s="5" t="s">
        <v>220</v>
      </c>
      <c r="AD160" s="5" t="s">
        <v>220</v>
      </c>
      <c r="AE160" s="5" t="s">
        <v>220</v>
      </c>
      <c r="AF160" s="5" t="s">
        <v>220</v>
      </c>
      <c r="AG160" s="5" t="s">
        <v>220</v>
      </c>
      <c r="AH160" s="5" t="s">
        <v>220</v>
      </c>
      <c r="AI160" s="5" t="s">
        <v>220</v>
      </c>
      <c r="AJ160" s="5" t="s">
        <v>220</v>
      </c>
      <c r="AK160" s="5" t="s">
        <v>220</v>
      </c>
      <c r="AL160" s="5" t="s">
        <v>220</v>
      </c>
      <c r="AM160" s="5" t="s">
        <v>220</v>
      </c>
      <c r="AN160" s="5" t="s">
        <v>220</v>
      </c>
      <c r="AO160" s="5" t="s">
        <v>220</v>
      </c>
      <c r="AP160" s="5" t="s">
        <v>220</v>
      </c>
      <c r="AQ160" s="5" t="s">
        <v>220</v>
      </c>
      <c r="AR160" s="5" t="s">
        <v>220</v>
      </c>
      <c r="AS160" s="5" t="s">
        <v>220</v>
      </c>
      <c r="AT160" s="5" t="s">
        <v>220</v>
      </c>
      <c r="AU160" s="5">
        <v>0</v>
      </c>
      <c r="AV160" s="5">
        <v>0</v>
      </c>
      <c r="AW160" s="5">
        <v>0</v>
      </c>
      <c r="AX160" s="5">
        <v>0</v>
      </c>
      <c r="AY160" s="5">
        <v>0</v>
      </c>
      <c r="AZ160" s="5">
        <v>0</v>
      </c>
      <c r="BA160" s="5">
        <v>0</v>
      </c>
      <c r="BB160" s="5">
        <v>0</v>
      </c>
      <c r="BC160" s="5">
        <v>0</v>
      </c>
      <c r="BD160" s="5">
        <v>0</v>
      </c>
      <c r="BE160" s="5">
        <v>0</v>
      </c>
      <c r="BF160" s="5">
        <v>0</v>
      </c>
      <c r="BG160" s="5">
        <v>-2</v>
      </c>
      <c r="BH160" s="5">
        <v>136</v>
      </c>
      <c r="BI160" s="5" t="s">
        <v>220</v>
      </c>
      <c r="BJ160" s="5" t="s">
        <v>220</v>
      </c>
      <c r="BK160" s="5" t="s">
        <v>220</v>
      </c>
      <c r="BL160" s="5" t="s">
        <v>220</v>
      </c>
      <c r="BM160" s="5" t="s">
        <v>220</v>
      </c>
      <c r="BN160" s="5" t="s">
        <v>220</v>
      </c>
      <c r="BO160" s="5" t="s">
        <v>220</v>
      </c>
      <c r="BP160" s="5" t="s">
        <v>220</v>
      </c>
      <c r="BQ160" s="5" t="s">
        <v>220</v>
      </c>
      <c r="BR160" s="5" t="s">
        <v>220</v>
      </c>
      <c r="BS160" s="5" t="s">
        <v>220</v>
      </c>
      <c r="BT160" s="5" t="s">
        <v>220</v>
      </c>
      <c r="BU160" s="5" t="s">
        <v>220</v>
      </c>
      <c r="BV160" s="5" t="s">
        <v>220</v>
      </c>
      <c r="BW160" s="5" t="s">
        <v>220</v>
      </c>
      <c r="BX160" s="5" t="s">
        <v>220</v>
      </c>
      <c r="BY160" s="5" t="s">
        <v>220</v>
      </c>
      <c r="BZ160" s="5" t="s">
        <v>220</v>
      </c>
      <c r="CA160" s="5">
        <v>0</v>
      </c>
      <c r="CB160" s="5">
        <v>0</v>
      </c>
      <c r="CC160" s="5">
        <v>0</v>
      </c>
      <c r="CD160" s="5">
        <v>0</v>
      </c>
      <c r="CE160" s="5">
        <v>0</v>
      </c>
      <c r="CF160" s="5">
        <v>0</v>
      </c>
      <c r="CG160" s="5">
        <v>-10</v>
      </c>
      <c r="CH160" s="5">
        <v>624</v>
      </c>
      <c r="CI160" s="5">
        <v>14</v>
      </c>
      <c r="CJ160" s="5">
        <v>4</v>
      </c>
      <c r="CK160" s="5">
        <v>0</v>
      </c>
      <c r="CL160" s="5">
        <v>0</v>
      </c>
      <c r="CM160" s="5">
        <v>0</v>
      </c>
      <c r="CN160" s="5">
        <v>2</v>
      </c>
      <c r="CO160" s="5" t="s">
        <v>220</v>
      </c>
      <c r="CP160" s="5" t="s">
        <v>220</v>
      </c>
      <c r="CQ160" s="5" t="s">
        <v>220</v>
      </c>
      <c r="CR160" s="5" t="s">
        <v>220</v>
      </c>
      <c r="CS160" s="5" t="s">
        <v>220</v>
      </c>
      <c r="CT160" s="5" t="s">
        <v>220</v>
      </c>
      <c r="CU160" s="5" t="s">
        <v>220</v>
      </c>
      <c r="CV160" s="5" t="s">
        <v>220</v>
      </c>
      <c r="CW160" s="5" t="s">
        <v>220</v>
      </c>
      <c r="CX160" s="5" t="s">
        <v>220</v>
      </c>
      <c r="CY160" s="5" t="s">
        <v>220</v>
      </c>
      <c r="CZ160" s="5" t="s">
        <v>220</v>
      </c>
      <c r="DA160" s="5" t="s">
        <v>220</v>
      </c>
      <c r="DB160" s="5" t="s">
        <v>220</v>
      </c>
      <c r="DC160" s="5" t="s">
        <v>220</v>
      </c>
      <c r="DD160" s="5" t="s">
        <v>220</v>
      </c>
      <c r="DE160" s="5" t="s">
        <v>220</v>
      </c>
      <c r="DF160" s="5" t="s">
        <v>220</v>
      </c>
      <c r="DG160" s="5">
        <v>1778</v>
      </c>
      <c r="DH160" s="5">
        <v>4013</v>
      </c>
      <c r="DI160" s="5">
        <v>1460</v>
      </c>
      <c r="DJ160" s="5">
        <v>1074</v>
      </c>
      <c r="DK160" s="5">
        <v>2029</v>
      </c>
      <c r="DL160" s="5">
        <v>621</v>
      </c>
      <c r="DM160" s="5">
        <v>1091</v>
      </c>
      <c r="DN160" s="5">
        <v>852</v>
      </c>
      <c r="DO160" s="5">
        <v>580</v>
      </c>
      <c r="DP160" s="5">
        <v>499</v>
      </c>
      <c r="DQ160" s="5">
        <v>410</v>
      </c>
      <c r="DR160" s="5">
        <v>823</v>
      </c>
      <c r="DS160" s="5">
        <v>470</v>
      </c>
      <c r="DT160" s="5">
        <v>547</v>
      </c>
      <c r="DU160" s="5" t="s">
        <v>220</v>
      </c>
      <c r="DV160" s="5" t="s">
        <v>220</v>
      </c>
      <c r="DW160" s="5" t="s">
        <v>220</v>
      </c>
      <c r="DX160" s="5" t="s">
        <v>220</v>
      </c>
      <c r="DY160" s="5" t="s">
        <v>220</v>
      </c>
      <c r="DZ160" s="5" t="s">
        <v>220</v>
      </c>
      <c r="EA160" s="5" t="s">
        <v>220</v>
      </c>
      <c r="EB160" s="5" t="s">
        <v>220</v>
      </c>
      <c r="EC160" s="5" t="s">
        <v>220</v>
      </c>
      <c r="ED160" s="5" t="s">
        <v>220</v>
      </c>
      <c r="EE160" s="5" t="s">
        <v>220</v>
      </c>
      <c r="EF160" s="5" t="s">
        <v>220</v>
      </c>
      <c r="EG160" s="5" t="s">
        <v>220</v>
      </c>
      <c r="EH160" s="5" t="s">
        <v>220</v>
      </c>
      <c r="EI160" s="5" t="s">
        <v>220</v>
      </c>
      <c r="EJ160" s="5" t="s">
        <v>220</v>
      </c>
      <c r="EK160" s="5" t="s">
        <v>220</v>
      </c>
      <c r="EL160" s="5" t="s">
        <v>220</v>
      </c>
      <c r="EM160" s="5">
        <v>0</v>
      </c>
      <c r="EN160" s="5">
        <v>0</v>
      </c>
      <c r="EO160" s="5">
        <v>0</v>
      </c>
      <c r="EP160" s="5">
        <v>0</v>
      </c>
      <c r="EQ160" s="5">
        <v>0</v>
      </c>
      <c r="ER160" s="5">
        <v>0</v>
      </c>
      <c r="ES160" s="5">
        <v>0</v>
      </c>
      <c r="ET160" s="5">
        <v>0</v>
      </c>
      <c r="EU160" s="5">
        <v>0</v>
      </c>
      <c r="EV160" s="5">
        <v>0</v>
      </c>
      <c r="EW160" s="5">
        <v>0</v>
      </c>
      <c r="EX160" s="5">
        <v>0</v>
      </c>
      <c r="EY160" s="5">
        <v>0</v>
      </c>
      <c r="EZ160" s="5">
        <v>0</v>
      </c>
      <c r="FA160" s="5" t="s">
        <v>220</v>
      </c>
      <c r="FB160" s="5" t="s">
        <v>220</v>
      </c>
      <c r="FC160" s="5" t="s">
        <v>220</v>
      </c>
      <c r="FD160" s="5" t="s">
        <v>220</v>
      </c>
      <c r="FE160" s="5" t="s">
        <v>220</v>
      </c>
      <c r="FF160" s="5" t="s">
        <v>220</v>
      </c>
      <c r="FG160" s="5" t="s">
        <v>220</v>
      </c>
      <c r="FH160" s="5" t="s">
        <v>220</v>
      </c>
      <c r="FI160" s="5" t="s">
        <v>220</v>
      </c>
      <c r="FJ160" s="5" t="s">
        <v>220</v>
      </c>
      <c r="FK160" s="5" t="s">
        <v>220</v>
      </c>
      <c r="FL160" s="5" t="s">
        <v>220</v>
      </c>
      <c r="FM160" s="5" t="s">
        <v>220</v>
      </c>
      <c r="FN160" s="5" t="s">
        <v>220</v>
      </c>
      <c r="FO160" s="5" t="s">
        <v>220</v>
      </c>
      <c r="FP160" s="5" t="s">
        <v>220</v>
      </c>
      <c r="FQ160" s="5" t="s">
        <v>220</v>
      </c>
      <c r="FR160" s="5" t="s">
        <v>220</v>
      </c>
      <c r="FS160" s="5">
        <v>0</v>
      </c>
      <c r="FT160" s="5">
        <v>0</v>
      </c>
      <c r="FU160" s="5" t="s">
        <v>220</v>
      </c>
      <c r="FV160" s="5" t="s">
        <v>220</v>
      </c>
      <c r="FW160" s="5" t="s">
        <v>220</v>
      </c>
      <c r="FX160" s="5" t="s">
        <v>220</v>
      </c>
      <c r="FY160" s="5" t="s">
        <v>220</v>
      </c>
      <c r="FZ160" s="5" t="s">
        <v>220</v>
      </c>
      <c r="GA160" s="5" t="s">
        <v>220</v>
      </c>
      <c r="GB160" s="5" t="s">
        <v>220</v>
      </c>
      <c r="GC160" s="5" t="s">
        <v>220</v>
      </c>
      <c r="GD160" s="5" t="s">
        <v>220</v>
      </c>
      <c r="GE160" s="5" t="s">
        <v>220</v>
      </c>
      <c r="GF160" s="5" t="s">
        <v>220</v>
      </c>
      <c r="GG160" s="5" t="s">
        <v>220</v>
      </c>
      <c r="GH160" s="5" t="s">
        <v>220</v>
      </c>
      <c r="GI160" s="5" t="s">
        <v>220</v>
      </c>
      <c r="GJ160" s="5" t="s">
        <v>220</v>
      </c>
      <c r="GK160" s="5" t="s">
        <v>220</v>
      </c>
      <c r="GL160" s="5" t="s">
        <v>220</v>
      </c>
      <c r="GM160" s="5" t="s">
        <v>220</v>
      </c>
      <c r="GN160" s="5" t="s">
        <v>220</v>
      </c>
      <c r="GO160" s="5" t="s">
        <v>220</v>
      </c>
      <c r="GP160" s="5" t="s">
        <v>220</v>
      </c>
      <c r="GQ160" s="5" t="s">
        <v>220</v>
      </c>
      <c r="GR160" s="5" t="s">
        <v>220</v>
      </c>
      <c r="GS160" s="5" t="s">
        <v>220</v>
      </c>
      <c r="GT160" s="5" t="s">
        <v>220</v>
      </c>
      <c r="GU160" s="5" t="s">
        <v>220</v>
      </c>
      <c r="GV160" s="5" t="s">
        <v>220</v>
      </c>
      <c r="GW160" s="5" t="s">
        <v>220</v>
      </c>
      <c r="GX160" s="5" t="s">
        <v>220</v>
      </c>
      <c r="GY160" s="5">
        <v>1778</v>
      </c>
      <c r="GZ160" s="5">
        <v>4013</v>
      </c>
      <c r="HA160" s="5">
        <v>1460</v>
      </c>
      <c r="HB160" s="5">
        <v>1074</v>
      </c>
      <c r="HC160" s="5">
        <v>2029</v>
      </c>
      <c r="HD160" s="5">
        <v>621</v>
      </c>
      <c r="HE160" s="5">
        <v>1081</v>
      </c>
      <c r="HF160" s="5">
        <v>1476</v>
      </c>
      <c r="HG160" s="5">
        <v>594</v>
      </c>
      <c r="HH160" s="5">
        <v>503</v>
      </c>
      <c r="HI160" s="5">
        <v>409</v>
      </c>
      <c r="HJ160" s="5">
        <v>824</v>
      </c>
      <c r="HK160" s="5">
        <v>468</v>
      </c>
      <c r="HL160" s="5">
        <v>685</v>
      </c>
      <c r="HM160" s="5" t="s">
        <v>220</v>
      </c>
      <c r="HN160" s="5" t="s">
        <v>220</v>
      </c>
      <c r="HO160" s="5" t="s">
        <v>220</v>
      </c>
      <c r="HP160" s="5" t="s">
        <v>220</v>
      </c>
      <c r="HQ160" s="5" t="s">
        <v>220</v>
      </c>
      <c r="HR160" s="5" t="s">
        <v>220</v>
      </c>
      <c r="HS160" s="5" t="s">
        <v>220</v>
      </c>
      <c r="HT160" s="5" t="s">
        <v>220</v>
      </c>
      <c r="HU160" s="5" t="s">
        <v>220</v>
      </c>
      <c r="HV160" s="5" t="s">
        <v>220</v>
      </c>
      <c r="HW160" s="5" t="s">
        <v>220</v>
      </c>
      <c r="HX160" s="5" t="s">
        <v>220</v>
      </c>
      <c r="HY160" s="5" t="s">
        <v>220</v>
      </c>
      <c r="HZ160" s="5" t="s">
        <v>220</v>
      </c>
      <c r="IA160" s="5" t="s">
        <v>220</v>
      </c>
      <c r="IB160" s="5" t="s">
        <v>220</v>
      </c>
      <c r="IC160" s="5" t="s">
        <v>220</v>
      </c>
      <c r="ID160" s="5" t="s">
        <v>220</v>
      </c>
      <c r="IE160" s="5">
        <v>1104</v>
      </c>
      <c r="IF160" s="5">
        <v>12369</v>
      </c>
      <c r="IG160" s="5">
        <v>10986</v>
      </c>
      <c r="IH160" s="5">
        <v>8981</v>
      </c>
      <c r="II160" s="5">
        <v>8799</v>
      </c>
      <c r="IJ160" s="5">
        <v>7337</v>
      </c>
      <c r="IK160" s="5">
        <v>7320</v>
      </c>
      <c r="IL160" s="5">
        <v>6330</v>
      </c>
      <c r="IM160" s="5">
        <v>5744</v>
      </c>
      <c r="IN160" s="5">
        <v>5651</v>
      </c>
      <c r="IO160" s="5">
        <v>4568</v>
      </c>
      <c r="IP160" s="5">
        <v>4166</v>
      </c>
      <c r="IQ160" s="5">
        <v>4633</v>
      </c>
      <c r="IR160" s="5">
        <v>4778</v>
      </c>
      <c r="IS160" s="5" t="s">
        <v>220</v>
      </c>
      <c r="IT160" s="5" t="s">
        <v>220</v>
      </c>
      <c r="IU160" s="5" t="s">
        <v>220</v>
      </c>
      <c r="IV160" s="5" t="s">
        <v>220</v>
      </c>
      <c r="IW160" s="5" t="s">
        <v>220</v>
      </c>
      <c r="IX160" s="5" t="s">
        <v>220</v>
      </c>
      <c r="IY160" s="5" t="s">
        <v>220</v>
      </c>
      <c r="IZ160" s="5" t="s">
        <v>220</v>
      </c>
      <c r="JA160" s="5" t="s">
        <v>220</v>
      </c>
      <c r="JB160" s="5" t="s">
        <v>220</v>
      </c>
      <c r="JC160" s="5" t="s">
        <v>220</v>
      </c>
      <c r="JD160" s="5" t="s">
        <v>220</v>
      </c>
      <c r="JE160" s="5" t="s">
        <v>220</v>
      </c>
      <c r="JF160" s="5" t="s">
        <v>220</v>
      </c>
      <c r="JG160" s="5" t="s">
        <v>220</v>
      </c>
      <c r="JH160" s="5" t="s">
        <v>220</v>
      </c>
      <c r="JI160" s="5" t="s">
        <v>220</v>
      </c>
      <c r="JJ160" s="5" t="s">
        <v>220</v>
      </c>
      <c r="JK160" s="5">
        <v>0</v>
      </c>
      <c r="JL160" s="5">
        <v>0</v>
      </c>
      <c r="JM160" s="5">
        <v>0</v>
      </c>
      <c r="JN160" s="5">
        <v>0</v>
      </c>
      <c r="JO160" s="5">
        <v>-4</v>
      </c>
      <c r="JP160" s="5">
        <v>0</v>
      </c>
      <c r="JQ160" s="5">
        <v>0</v>
      </c>
      <c r="JR160" s="5">
        <v>0</v>
      </c>
      <c r="JS160" s="5">
        <v>0</v>
      </c>
      <c r="JT160" s="5">
        <v>2</v>
      </c>
      <c r="JU160" s="5">
        <v>27</v>
      </c>
      <c r="JV160" s="5">
        <v>13</v>
      </c>
      <c r="JW160" s="5">
        <v>55</v>
      </c>
      <c r="JX160" s="5">
        <v>36</v>
      </c>
      <c r="JY160" s="5" t="s">
        <v>220</v>
      </c>
      <c r="JZ160" s="5" t="s">
        <v>220</v>
      </c>
      <c r="KA160" s="5" t="s">
        <v>220</v>
      </c>
      <c r="KB160" s="5" t="s">
        <v>220</v>
      </c>
      <c r="KC160" s="5" t="s">
        <v>220</v>
      </c>
      <c r="KD160" s="5" t="s">
        <v>220</v>
      </c>
      <c r="KE160" s="5" t="s">
        <v>220</v>
      </c>
      <c r="KF160" s="5" t="s">
        <v>220</v>
      </c>
      <c r="KG160" s="5" t="s">
        <v>220</v>
      </c>
      <c r="KH160" s="5" t="s">
        <v>220</v>
      </c>
      <c r="KI160" s="5" t="s">
        <v>220</v>
      </c>
      <c r="KJ160" s="5" t="s">
        <v>220</v>
      </c>
      <c r="KK160" s="5" t="s">
        <v>220</v>
      </c>
      <c r="KL160" s="5" t="s">
        <v>220</v>
      </c>
      <c r="KM160" s="5" t="s">
        <v>220</v>
      </c>
      <c r="KN160" s="5" t="s">
        <v>220</v>
      </c>
      <c r="KO160" s="5" t="s">
        <v>220</v>
      </c>
      <c r="KP160" s="5" t="s">
        <v>220</v>
      </c>
      <c r="KQ160" s="5">
        <v>0</v>
      </c>
      <c r="KR160" s="5">
        <v>0</v>
      </c>
      <c r="KS160" s="5">
        <v>0</v>
      </c>
      <c r="KT160" s="5">
        <v>0</v>
      </c>
      <c r="KU160" s="5">
        <v>0</v>
      </c>
      <c r="KV160" s="5">
        <v>0</v>
      </c>
      <c r="KW160" s="5">
        <v>0</v>
      </c>
      <c r="KX160" s="5">
        <v>368</v>
      </c>
      <c r="KY160" s="5">
        <v>393</v>
      </c>
      <c r="KZ160" s="5">
        <v>401</v>
      </c>
      <c r="LA160" s="5">
        <v>306</v>
      </c>
      <c r="LB160" s="5">
        <v>239</v>
      </c>
      <c r="LC160" s="5">
        <v>231</v>
      </c>
      <c r="LD160" s="5">
        <v>214</v>
      </c>
      <c r="LE160" s="5" t="s">
        <v>220</v>
      </c>
      <c r="LF160" s="5" t="s">
        <v>220</v>
      </c>
      <c r="LG160" s="5" t="s">
        <v>220</v>
      </c>
      <c r="LH160" s="5" t="s">
        <v>220</v>
      </c>
      <c r="LI160" s="5" t="s">
        <v>220</v>
      </c>
      <c r="LJ160" s="5" t="s">
        <v>220</v>
      </c>
      <c r="LK160" s="5" t="s">
        <v>220</v>
      </c>
      <c r="LL160" s="5" t="s">
        <v>220</v>
      </c>
      <c r="LM160" s="5" t="s">
        <v>220</v>
      </c>
      <c r="LN160" s="5" t="s">
        <v>220</v>
      </c>
      <c r="LO160" s="5" t="s">
        <v>220</v>
      </c>
      <c r="LP160" s="5" t="s">
        <v>220</v>
      </c>
      <c r="LQ160" s="5" t="s">
        <v>220</v>
      </c>
      <c r="LR160" s="5" t="s">
        <v>220</v>
      </c>
      <c r="LS160" s="5" t="s">
        <v>220</v>
      </c>
      <c r="LT160" s="5" t="s">
        <v>220</v>
      </c>
      <c r="LU160" s="5" t="s">
        <v>220</v>
      </c>
      <c r="LV160" s="5" t="s">
        <v>220</v>
      </c>
      <c r="LW160" s="5">
        <v>0</v>
      </c>
      <c r="LX160" s="5">
        <v>0</v>
      </c>
      <c r="LY160" s="5">
        <v>0</v>
      </c>
      <c r="LZ160" s="5">
        <v>0</v>
      </c>
      <c r="MA160" s="5">
        <v>0</v>
      </c>
      <c r="MB160" s="5">
        <v>7</v>
      </c>
      <c r="MC160" s="5">
        <v>0</v>
      </c>
      <c r="MD160" s="5">
        <v>0</v>
      </c>
      <c r="ME160" s="5">
        <v>0</v>
      </c>
      <c r="MF160" s="5">
        <v>0</v>
      </c>
      <c r="MG160" s="5">
        <v>0</v>
      </c>
      <c r="MH160" s="5">
        <v>0</v>
      </c>
      <c r="MI160" s="5">
        <v>0</v>
      </c>
      <c r="MJ160" s="5">
        <v>0</v>
      </c>
      <c r="MK160" s="5" t="s">
        <v>220</v>
      </c>
      <c r="ML160" s="5" t="s">
        <v>220</v>
      </c>
      <c r="MM160" s="5" t="s">
        <v>220</v>
      </c>
      <c r="MN160" s="5" t="s">
        <v>220</v>
      </c>
      <c r="MO160" s="5" t="s">
        <v>220</v>
      </c>
      <c r="MP160" s="5" t="s">
        <v>220</v>
      </c>
      <c r="MQ160" s="5" t="s">
        <v>220</v>
      </c>
      <c r="MR160" s="5" t="s">
        <v>220</v>
      </c>
      <c r="MS160" s="5" t="s">
        <v>220</v>
      </c>
      <c r="MT160" s="5" t="s">
        <v>220</v>
      </c>
      <c r="MU160" s="5" t="s">
        <v>220</v>
      </c>
      <c r="MV160" s="5" t="s">
        <v>220</v>
      </c>
      <c r="MW160" s="5" t="s">
        <v>220</v>
      </c>
      <c r="MX160" s="5" t="s">
        <v>220</v>
      </c>
      <c r="MY160" s="5" t="s">
        <v>220</v>
      </c>
      <c r="MZ160" s="5" t="s">
        <v>220</v>
      </c>
      <c r="NA160" s="5" t="s">
        <v>220</v>
      </c>
      <c r="NB160" s="5" t="s">
        <v>220</v>
      </c>
      <c r="NC160" s="5">
        <v>0</v>
      </c>
      <c r="ND160" s="5">
        <v>0</v>
      </c>
      <c r="NE160" s="5" t="s">
        <v>220</v>
      </c>
      <c r="NF160" s="5" t="s">
        <v>220</v>
      </c>
      <c r="NG160" s="5" t="s">
        <v>220</v>
      </c>
      <c r="NH160" s="5" t="s">
        <v>220</v>
      </c>
      <c r="NI160" s="5" t="s">
        <v>220</v>
      </c>
      <c r="NJ160" s="5" t="s">
        <v>220</v>
      </c>
      <c r="NK160" s="5" t="s">
        <v>220</v>
      </c>
      <c r="NL160" s="5" t="s">
        <v>220</v>
      </c>
      <c r="NM160" s="5" t="s">
        <v>220</v>
      </c>
      <c r="NN160" s="5" t="s">
        <v>220</v>
      </c>
      <c r="NO160" s="5" t="s">
        <v>220</v>
      </c>
      <c r="NP160" s="5" t="s">
        <v>220</v>
      </c>
      <c r="NQ160" s="5" t="s">
        <v>220</v>
      </c>
      <c r="NR160" s="5" t="s">
        <v>220</v>
      </c>
      <c r="NS160" s="5" t="s">
        <v>220</v>
      </c>
      <c r="NT160" s="5" t="s">
        <v>220</v>
      </c>
      <c r="NU160" s="5" t="s">
        <v>220</v>
      </c>
      <c r="NV160" s="5" t="s">
        <v>220</v>
      </c>
      <c r="NW160" s="5" t="s">
        <v>220</v>
      </c>
      <c r="NX160" s="5" t="s">
        <v>220</v>
      </c>
      <c r="NY160" s="5" t="s">
        <v>220</v>
      </c>
      <c r="NZ160" s="5" t="s">
        <v>220</v>
      </c>
      <c r="OA160" s="5" t="s">
        <v>220</v>
      </c>
      <c r="OB160" s="5" t="s">
        <v>220</v>
      </c>
      <c r="OC160" s="5" t="s">
        <v>220</v>
      </c>
      <c r="OD160" s="5" t="s">
        <v>220</v>
      </c>
      <c r="OE160" s="5" t="s">
        <v>220</v>
      </c>
      <c r="OF160" s="5" t="s">
        <v>220</v>
      </c>
      <c r="OG160" s="5" t="s">
        <v>220</v>
      </c>
      <c r="OH160" s="5" t="s">
        <v>220</v>
      </c>
      <c r="OI160" s="5">
        <v>0</v>
      </c>
      <c r="OJ160" s="5">
        <v>0</v>
      </c>
      <c r="OK160" s="5" t="s">
        <v>220</v>
      </c>
      <c r="OL160" s="5" t="s">
        <v>220</v>
      </c>
      <c r="OM160" s="5" t="s">
        <v>220</v>
      </c>
      <c r="ON160" s="5" t="s">
        <v>220</v>
      </c>
      <c r="OO160" s="5" t="s">
        <v>220</v>
      </c>
      <c r="OP160" s="5" t="s">
        <v>220</v>
      </c>
      <c r="OQ160" s="5" t="s">
        <v>220</v>
      </c>
      <c r="OR160" s="5" t="s">
        <v>220</v>
      </c>
      <c r="OS160" s="5" t="s">
        <v>220</v>
      </c>
      <c r="OT160" s="5" t="s">
        <v>220</v>
      </c>
      <c r="OU160" s="5" t="s">
        <v>220</v>
      </c>
      <c r="OV160" s="5" t="s">
        <v>220</v>
      </c>
      <c r="OW160" s="5" t="s">
        <v>220</v>
      </c>
      <c r="OX160" s="5" t="s">
        <v>220</v>
      </c>
      <c r="OY160" s="5" t="s">
        <v>220</v>
      </c>
      <c r="OZ160" s="5" t="s">
        <v>220</v>
      </c>
      <c r="PA160" s="5" t="s">
        <v>220</v>
      </c>
      <c r="PB160" s="5" t="s">
        <v>220</v>
      </c>
      <c r="PC160" s="5" t="s">
        <v>220</v>
      </c>
      <c r="PD160" s="5" t="s">
        <v>220</v>
      </c>
      <c r="PE160" s="5" t="s">
        <v>220</v>
      </c>
      <c r="PF160" s="5" t="s">
        <v>220</v>
      </c>
      <c r="PG160" s="5" t="s">
        <v>220</v>
      </c>
      <c r="PH160" s="5" t="s">
        <v>220</v>
      </c>
      <c r="PI160" s="5" t="s">
        <v>220</v>
      </c>
      <c r="PJ160" s="5" t="s">
        <v>220</v>
      </c>
      <c r="PK160" s="5" t="s">
        <v>220</v>
      </c>
      <c r="PL160" s="5" t="s">
        <v>220</v>
      </c>
      <c r="PM160" s="5" t="s">
        <v>220</v>
      </c>
      <c r="PN160" s="5" t="s">
        <v>220</v>
      </c>
      <c r="PO160" s="5">
        <v>37</v>
      </c>
      <c r="PP160" s="5">
        <v>203</v>
      </c>
      <c r="PQ160" s="5">
        <v>154</v>
      </c>
      <c r="PR160" s="5">
        <v>158</v>
      </c>
      <c r="PS160" s="5">
        <v>238</v>
      </c>
      <c r="PT160" s="5">
        <v>220</v>
      </c>
      <c r="PU160" s="5">
        <v>263</v>
      </c>
      <c r="PV160" s="5">
        <v>266</v>
      </c>
      <c r="PW160" s="5">
        <v>243</v>
      </c>
      <c r="PX160" s="5">
        <v>104</v>
      </c>
      <c r="PY160" s="5">
        <v>404</v>
      </c>
      <c r="PZ160" s="5">
        <v>218</v>
      </c>
      <c r="QA160" s="5">
        <v>214</v>
      </c>
      <c r="QB160" s="5">
        <v>184</v>
      </c>
      <c r="QC160" s="5" t="s">
        <v>220</v>
      </c>
      <c r="QD160" s="5" t="s">
        <v>220</v>
      </c>
      <c r="QE160" s="5" t="s">
        <v>220</v>
      </c>
      <c r="QF160" s="5" t="s">
        <v>220</v>
      </c>
      <c r="QG160" s="5" t="s">
        <v>220</v>
      </c>
      <c r="QH160" s="5" t="s">
        <v>220</v>
      </c>
      <c r="QI160" s="5" t="s">
        <v>220</v>
      </c>
      <c r="QJ160" s="5" t="s">
        <v>220</v>
      </c>
      <c r="QK160" s="5" t="s">
        <v>220</v>
      </c>
      <c r="QL160" s="5" t="s">
        <v>220</v>
      </c>
      <c r="QM160" s="5" t="s">
        <v>220</v>
      </c>
      <c r="QN160" s="5" t="s">
        <v>220</v>
      </c>
      <c r="QO160" s="5" t="s">
        <v>220</v>
      </c>
      <c r="QP160" s="5" t="s">
        <v>220</v>
      </c>
      <c r="QQ160" s="5" t="s">
        <v>220</v>
      </c>
      <c r="QR160" s="5" t="s">
        <v>220</v>
      </c>
      <c r="QS160" s="5" t="s">
        <v>220</v>
      </c>
      <c r="QT160" s="5" t="s">
        <v>220</v>
      </c>
      <c r="QU160" s="5">
        <v>33</v>
      </c>
      <c r="QV160" s="5">
        <v>377</v>
      </c>
      <c r="QW160" s="5">
        <v>262</v>
      </c>
      <c r="QX160" s="5">
        <v>519</v>
      </c>
      <c r="QY160" s="5">
        <v>353</v>
      </c>
      <c r="QZ160" s="5">
        <v>219</v>
      </c>
      <c r="RA160" s="5">
        <v>329</v>
      </c>
      <c r="RB160" s="5">
        <v>137</v>
      </c>
      <c r="RC160" s="5">
        <v>146</v>
      </c>
      <c r="RD160" s="5">
        <v>134</v>
      </c>
      <c r="RE160" s="5">
        <v>213</v>
      </c>
      <c r="RF160" s="5">
        <v>131</v>
      </c>
      <c r="RG160" s="5">
        <v>138</v>
      </c>
      <c r="RH160" s="5">
        <v>106</v>
      </c>
      <c r="RI160" s="5" t="s">
        <v>220</v>
      </c>
      <c r="RJ160" s="5" t="s">
        <v>220</v>
      </c>
      <c r="RK160" s="5" t="s">
        <v>220</v>
      </c>
      <c r="RL160" s="5" t="s">
        <v>220</v>
      </c>
      <c r="RM160" s="5" t="s">
        <v>220</v>
      </c>
      <c r="RN160" s="5" t="s">
        <v>220</v>
      </c>
      <c r="RO160" s="5" t="s">
        <v>220</v>
      </c>
      <c r="RP160" s="5" t="s">
        <v>220</v>
      </c>
      <c r="RQ160" s="5" t="s">
        <v>220</v>
      </c>
      <c r="RR160" s="5" t="s">
        <v>220</v>
      </c>
      <c r="RS160" s="5" t="s">
        <v>220</v>
      </c>
      <c r="RT160" s="5" t="s">
        <v>220</v>
      </c>
      <c r="RU160" s="5" t="s">
        <v>220</v>
      </c>
      <c r="RV160" s="5" t="s">
        <v>220</v>
      </c>
      <c r="RW160" s="5" t="s">
        <v>220</v>
      </c>
      <c r="RX160" s="5" t="s">
        <v>220</v>
      </c>
      <c r="RY160" s="5" t="s">
        <v>220</v>
      </c>
      <c r="RZ160" s="5" t="s">
        <v>220</v>
      </c>
      <c r="SA160" s="5">
        <v>197</v>
      </c>
      <c r="SB160" s="5">
        <v>295</v>
      </c>
      <c r="SC160" s="5">
        <v>230</v>
      </c>
      <c r="SD160" s="5">
        <v>302</v>
      </c>
      <c r="SE160" s="5">
        <v>293</v>
      </c>
      <c r="SF160" s="5">
        <v>295</v>
      </c>
      <c r="SG160" s="5">
        <v>521</v>
      </c>
      <c r="SH160" s="5">
        <v>367</v>
      </c>
      <c r="SI160" s="5">
        <v>387</v>
      </c>
      <c r="SJ160" s="5">
        <v>301</v>
      </c>
      <c r="SK160" s="5">
        <v>316</v>
      </c>
      <c r="SL160" s="5">
        <v>273</v>
      </c>
      <c r="SM160" s="5">
        <v>236</v>
      </c>
      <c r="SN160" s="5">
        <v>2</v>
      </c>
      <c r="SO160" s="5" t="s">
        <v>220</v>
      </c>
      <c r="SP160" s="5" t="s">
        <v>220</v>
      </c>
      <c r="SQ160" s="5" t="s">
        <v>220</v>
      </c>
      <c r="SR160" s="5" t="s">
        <v>220</v>
      </c>
      <c r="SS160" s="5" t="s">
        <v>220</v>
      </c>
      <c r="ST160" s="5" t="s">
        <v>220</v>
      </c>
      <c r="SU160" s="5" t="s">
        <v>220</v>
      </c>
      <c r="SV160" s="5" t="s">
        <v>220</v>
      </c>
      <c r="SW160" s="5" t="s">
        <v>220</v>
      </c>
      <c r="SX160" s="5" t="s">
        <v>220</v>
      </c>
      <c r="SY160" s="5" t="s">
        <v>220</v>
      </c>
      <c r="SZ160" s="5" t="s">
        <v>220</v>
      </c>
      <c r="TA160" s="5" t="s">
        <v>220</v>
      </c>
      <c r="TB160" s="5" t="s">
        <v>220</v>
      </c>
      <c r="TC160" s="5" t="s">
        <v>220</v>
      </c>
      <c r="TD160" s="5" t="s">
        <v>220</v>
      </c>
      <c r="TE160" s="5" t="s">
        <v>220</v>
      </c>
      <c r="TF160" s="5" t="s">
        <v>220</v>
      </c>
      <c r="TG160" s="5">
        <v>65</v>
      </c>
      <c r="TH160" s="5">
        <v>633</v>
      </c>
      <c r="TI160" s="5">
        <v>556</v>
      </c>
      <c r="TJ160" s="5">
        <v>796</v>
      </c>
      <c r="TK160" s="5">
        <v>664</v>
      </c>
      <c r="TL160" s="5">
        <v>1118</v>
      </c>
      <c r="TM160" s="5">
        <v>286</v>
      </c>
      <c r="TN160" s="5">
        <v>272</v>
      </c>
      <c r="TO160" s="5">
        <v>233</v>
      </c>
      <c r="TP160" s="5">
        <v>135</v>
      </c>
      <c r="TQ160" s="5">
        <v>251</v>
      </c>
      <c r="TR160" s="5">
        <v>369</v>
      </c>
      <c r="TS160" s="5">
        <v>332</v>
      </c>
      <c r="TT160" s="5">
        <v>406</v>
      </c>
      <c r="TU160" s="5" t="s">
        <v>220</v>
      </c>
      <c r="TV160" s="5" t="s">
        <v>220</v>
      </c>
      <c r="TW160" s="5" t="s">
        <v>220</v>
      </c>
      <c r="TX160" s="5" t="s">
        <v>220</v>
      </c>
      <c r="TY160" s="5" t="s">
        <v>220</v>
      </c>
      <c r="TZ160" s="5" t="s">
        <v>220</v>
      </c>
      <c r="UA160" s="5" t="s">
        <v>220</v>
      </c>
      <c r="UB160" s="5" t="s">
        <v>220</v>
      </c>
      <c r="UC160" s="5" t="s">
        <v>220</v>
      </c>
      <c r="UD160" s="5" t="s">
        <v>220</v>
      </c>
      <c r="UE160" s="5" t="s">
        <v>220</v>
      </c>
      <c r="UF160" s="5" t="s">
        <v>220</v>
      </c>
      <c r="UG160" s="5" t="s">
        <v>220</v>
      </c>
      <c r="UH160" s="5" t="s">
        <v>220</v>
      </c>
      <c r="UI160" s="5" t="s">
        <v>220</v>
      </c>
      <c r="UJ160" s="5" t="s">
        <v>220</v>
      </c>
      <c r="UK160" s="5" t="s">
        <v>220</v>
      </c>
      <c r="UL160" s="5" t="s">
        <v>220</v>
      </c>
      <c r="UM160" s="5">
        <v>0</v>
      </c>
      <c r="UN160" s="5">
        <v>0</v>
      </c>
      <c r="UO160" s="5">
        <v>0</v>
      </c>
      <c r="UP160" s="5">
        <v>0</v>
      </c>
      <c r="UQ160" s="5">
        <v>0</v>
      </c>
      <c r="UR160" s="5">
        <v>0</v>
      </c>
      <c r="US160" s="5">
        <v>0</v>
      </c>
      <c r="UT160" s="5">
        <v>0</v>
      </c>
      <c r="UU160" s="5">
        <v>0</v>
      </c>
      <c r="UV160" s="5">
        <v>0</v>
      </c>
      <c r="UW160" s="5">
        <v>0</v>
      </c>
      <c r="UX160" s="5">
        <v>0</v>
      </c>
      <c r="UY160" s="5">
        <v>0</v>
      </c>
      <c r="UZ160" s="5">
        <v>0</v>
      </c>
      <c r="VA160" s="5" t="s">
        <v>220</v>
      </c>
      <c r="VB160" s="5" t="s">
        <v>220</v>
      </c>
      <c r="VC160" s="5" t="s">
        <v>220</v>
      </c>
      <c r="VD160" s="5" t="s">
        <v>220</v>
      </c>
      <c r="VE160" s="5" t="s">
        <v>220</v>
      </c>
      <c r="VF160" s="5" t="s">
        <v>220</v>
      </c>
      <c r="VG160" s="5" t="s">
        <v>220</v>
      </c>
      <c r="VH160" s="5" t="s">
        <v>220</v>
      </c>
      <c r="VI160" s="5" t="s">
        <v>220</v>
      </c>
      <c r="VJ160" s="5" t="s">
        <v>220</v>
      </c>
      <c r="VK160" s="5" t="s">
        <v>220</v>
      </c>
      <c r="VL160" s="5" t="s">
        <v>220</v>
      </c>
      <c r="VM160" s="5" t="s">
        <v>220</v>
      </c>
      <c r="VN160" s="5" t="s">
        <v>220</v>
      </c>
      <c r="VO160" s="5" t="s">
        <v>220</v>
      </c>
      <c r="VP160" s="5" t="s">
        <v>220</v>
      </c>
      <c r="VQ160" s="5" t="s">
        <v>220</v>
      </c>
      <c r="VR160" s="5" t="s">
        <v>220</v>
      </c>
      <c r="VS160" s="5">
        <v>383</v>
      </c>
      <c r="VT160" s="5">
        <v>1901</v>
      </c>
      <c r="VU160" s="5">
        <v>1795</v>
      </c>
      <c r="VV160" s="5">
        <v>1734</v>
      </c>
      <c r="VW160" s="5">
        <v>1569</v>
      </c>
      <c r="VX160" s="5">
        <v>890</v>
      </c>
      <c r="VY160" s="5">
        <v>638</v>
      </c>
      <c r="VZ160" s="5">
        <v>759</v>
      </c>
      <c r="WA160" s="5">
        <v>888</v>
      </c>
      <c r="WB160" s="5">
        <v>1111</v>
      </c>
      <c r="WC160" s="5">
        <v>803</v>
      </c>
      <c r="WD160" s="5">
        <v>810</v>
      </c>
      <c r="WE160" s="5">
        <v>1074</v>
      </c>
      <c r="WF160" s="5">
        <v>993</v>
      </c>
      <c r="WG160" s="5" t="s">
        <v>220</v>
      </c>
      <c r="WH160" s="5" t="s">
        <v>220</v>
      </c>
      <c r="WI160" s="5" t="s">
        <v>220</v>
      </c>
      <c r="WJ160" s="5" t="s">
        <v>220</v>
      </c>
      <c r="WK160" s="5" t="s">
        <v>220</v>
      </c>
      <c r="WL160" s="5" t="s">
        <v>220</v>
      </c>
      <c r="WM160" s="5" t="s">
        <v>220</v>
      </c>
      <c r="WN160" s="5" t="s">
        <v>220</v>
      </c>
      <c r="WO160" s="5" t="s">
        <v>220</v>
      </c>
      <c r="WP160" s="5" t="s">
        <v>220</v>
      </c>
      <c r="WQ160" s="5" t="s">
        <v>220</v>
      </c>
      <c r="WR160" s="5" t="s">
        <v>220</v>
      </c>
      <c r="WS160" s="5" t="s">
        <v>220</v>
      </c>
      <c r="WT160" s="5" t="s">
        <v>220</v>
      </c>
      <c r="WU160" s="5" t="s">
        <v>220</v>
      </c>
      <c r="WV160" s="5" t="s">
        <v>220</v>
      </c>
      <c r="WW160" s="5" t="s">
        <v>220</v>
      </c>
      <c r="WX160" s="5" t="s">
        <v>220</v>
      </c>
      <c r="WY160" s="5">
        <v>0</v>
      </c>
      <c r="WZ160" s="5">
        <v>0</v>
      </c>
      <c r="XA160" s="5">
        <v>0</v>
      </c>
      <c r="XB160" s="5">
        <v>0</v>
      </c>
      <c r="XC160" s="5">
        <v>0</v>
      </c>
      <c r="XD160" s="5">
        <v>1</v>
      </c>
      <c r="XE160" s="5">
        <v>1</v>
      </c>
      <c r="XF160" s="5">
        <v>1</v>
      </c>
      <c r="XG160" s="5">
        <v>7</v>
      </c>
      <c r="XH160" s="5">
        <v>1</v>
      </c>
      <c r="XI160" s="5">
        <v>0</v>
      </c>
      <c r="XJ160" s="5">
        <v>0</v>
      </c>
      <c r="XK160" s="5">
        <v>0</v>
      </c>
      <c r="XL160" s="5">
        <v>0</v>
      </c>
      <c r="XM160" s="5" t="s">
        <v>220</v>
      </c>
      <c r="XN160" s="5" t="s">
        <v>220</v>
      </c>
      <c r="XO160" s="5" t="s">
        <v>220</v>
      </c>
      <c r="XP160" s="5" t="s">
        <v>220</v>
      </c>
      <c r="XQ160" s="5" t="s">
        <v>220</v>
      </c>
      <c r="XR160" s="5" t="s">
        <v>220</v>
      </c>
      <c r="XS160" s="2">
        <v>17535</v>
      </c>
      <c r="XT160" s="3" t="s">
        <v>220</v>
      </c>
      <c r="XU160" s="3" t="s">
        <v>220</v>
      </c>
      <c r="XV160" s="3" t="s">
        <v>220</v>
      </c>
      <c r="XW160" s="3" t="s">
        <v>220</v>
      </c>
      <c r="XX160" s="3" t="s">
        <v>220</v>
      </c>
      <c r="XY160" s="3" t="s">
        <v>220</v>
      </c>
      <c r="XZ160" s="3"/>
    </row>
    <row r="161" spans="1:650" x14ac:dyDescent="0.3">
      <c r="A161" s="1" t="s">
        <v>159</v>
      </c>
      <c r="B161" s="2">
        <v>4009083</v>
      </c>
      <c r="C161" s="5">
        <v>266608</v>
      </c>
      <c r="D161" s="5">
        <v>182339</v>
      </c>
      <c r="E161" s="5">
        <v>177794</v>
      </c>
      <c r="F161" s="5">
        <v>347948</v>
      </c>
      <c r="G161" s="5">
        <v>100539</v>
      </c>
      <c r="H161" s="5">
        <v>181778</v>
      </c>
      <c r="I161" s="5">
        <v>162721</v>
      </c>
      <c r="J161" s="5">
        <v>222020</v>
      </c>
      <c r="K161" s="5">
        <v>299630</v>
      </c>
      <c r="L161" s="5">
        <v>339771</v>
      </c>
      <c r="M161" s="5">
        <v>326227</v>
      </c>
      <c r="N161" s="5">
        <v>290675</v>
      </c>
      <c r="O161" s="5">
        <v>37495</v>
      </c>
      <c r="P161" s="5">
        <v>13450</v>
      </c>
      <c r="Q161" s="5">
        <v>48351</v>
      </c>
      <c r="R161" s="5">
        <v>24616</v>
      </c>
      <c r="S161" s="5">
        <v>38337</v>
      </c>
      <c r="T161" s="5">
        <v>37712</v>
      </c>
      <c r="U161" s="5">
        <v>75018</v>
      </c>
      <c r="V161" s="5">
        <v>111943</v>
      </c>
      <c r="W161" s="5">
        <v>81591</v>
      </c>
      <c r="X161" s="5">
        <v>54403</v>
      </c>
      <c r="Y161" s="5">
        <v>67886</v>
      </c>
      <c r="Z161" s="5">
        <v>33037</v>
      </c>
      <c r="AA161" s="5">
        <v>46176</v>
      </c>
      <c r="AB161" s="5">
        <v>32278</v>
      </c>
      <c r="AC161" s="5">
        <v>14230</v>
      </c>
      <c r="AD161" s="5">
        <v>36925</v>
      </c>
      <c r="AE161" s="5">
        <v>0</v>
      </c>
      <c r="AF161" s="5">
        <v>0</v>
      </c>
      <c r="AG161" s="5">
        <v>0</v>
      </c>
      <c r="AH161" s="5">
        <v>0</v>
      </c>
      <c r="AI161" s="5">
        <v>91347</v>
      </c>
      <c r="AJ161" s="5">
        <v>117791</v>
      </c>
      <c r="AK161" s="5">
        <v>111996</v>
      </c>
      <c r="AL161" s="5">
        <v>163682</v>
      </c>
      <c r="AM161" s="5">
        <v>147534</v>
      </c>
      <c r="AN161" s="5">
        <v>130044</v>
      </c>
      <c r="AO161" s="5">
        <v>398011</v>
      </c>
      <c r="AP161" s="5">
        <v>380496</v>
      </c>
      <c r="AQ161" s="5">
        <v>690727</v>
      </c>
      <c r="AR161" s="5">
        <v>623613</v>
      </c>
      <c r="AS161" s="5">
        <v>754835</v>
      </c>
      <c r="AT161" s="5">
        <v>145283</v>
      </c>
      <c r="AU161" s="5">
        <v>402522</v>
      </c>
      <c r="AV161" s="5">
        <v>106658</v>
      </c>
      <c r="AW161" s="5">
        <v>91945</v>
      </c>
      <c r="AX161" s="5">
        <v>155723</v>
      </c>
      <c r="AY161" s="5">
        <v>86433</v>
      </c>
      <c r="AZ161" s="5">
        <v>247516</v>
      </c>
      <c r="BA161" s="5">
        <v>70346</v>
      </c>
      <c r="BB161" s="5">
        <v>47464</v>
      </c>
      <c r="BC161" s="5">
        <v>102145</v>
      </c>
      <c r="BD161" s="5">
        <v>35563</v>
      </c>
      <c r="BE161" s="5">
        <v>75966</v>
      </c>
      <c r="BF161" s="5">
        <v>129582</v>
      </c>
      <c r="BG161" s="5">
        <v>266239</v>
      </c>
      <c r="BH161" s="5">
        <v>273806</v>
      </c>
      <c r="BI161" s="5">
        <v>223439</v>
      </c>
      <c r="BJ161" s="5">
        <v>175896</v>
      </c>
      <c r="BK161" s="5">
        <v>247341</v>
      </c>
      <c r="BL161" s="5">
        <v>132432</v>
      </c>
      <c r="BM161" s="5">
        <v>132631</v>
      </c>
      <c r="BN161" s="5">
        <v>633081</v>
      </c>
      <c r="BO161" s="5">
        <v>1015402</v>
      </c>
      <c r="BP161" s="5">
        <v>737487</v>
      </c>
      <c r="BQ161" s="5">
        <v>646614</v>
      </c>
      <c r="BR161" s="5">
        <v>1033844</v>
      </c>
      <c r="BS161" s="5">
        <v>1242955</v>
      </c>
      <c r="BT161" s="5">
        <v>1314334</v>
      </c>
      <c r="BU161" s="5">
        <v>2118269</v>
      </c>
      <c r="BV161" s="5">
        <v>1023433</v>
      </c>
      <c r="BW161" s="5">
        <v>369333</v>
      </c>
      <c r="BX161" s="5">
        <v>402079</v>
      </c>
      <c r="BY161" s="5">
        <v>835156</v>
      </c>
      <c r="BZ161" s="5">
        <v>125696</v>
      </c>
      <c r="CA161" s="5">
        <v>307343</v>
      </c>
      <c r="CB161" s="5">
        <v>355829</v>
      </c>
      <c r="CC161" s="5">
        <v>305954</v>
      </c>
      <c r="CD161" s="5">
        <v>255046</v>
      </c>
      <c r="CE161" s="5">
        <v>168003</v>
      </c>
      <c r="CF161" s="5">
        <v>145105</v>
      </c>
      <c r="CG161" s="5">
        <v>108154</v>
      </c>
      <c r="CH161" s="5">
        <v>167482</v>
      </c>
      <c r="CI161" s="5">
        <v>148670</v>
      </c>
      <c r="CJ161" s="5">
        <v>103780</v>
      </c>
      <c r="CK161" s="5">
        <v>60053</v>
      </c>
      <c r="CL161" s="5">
        <v>100382</v>
      </c>
      <c r="CM161" s="5">
        <v>138113</v>
      </c>
      <c r="CN161" s="5">
        <v>74248</v>
      </c>
      <c r="CO161" s="5">
        <v>86973</v>
      </c>
      <c r="CP161" s="5">
        <v>106779</v>
      </c>
      <c r="CQ161" s="5">
        <v>74072</v>
      </c>
      <c r="CR161" s="5">
        <v>106411</v>
      </c>
      <c r="CS161" s="5">
        <v>186988</v>
      </c>
      <c r="CT161" s="5">
        <v>171443</v>
      </c>
      <c r="CU161" s="5">
        <v>2265493</v>
      </c>
      <c r="CV161" s="5">
        <v>1742270</v>
      </c>
      <c r="CW161" s="5">
        <v>1608680</v>
      </c>
      <c r="CX161" s="5">
        <v>1615936</v>
      </c>
      <c r="CY161" s="5">
        <v>1822203</v>
      </c>
      <c r="CZ161" s="5">
        <v>1534333</v>
      </c>
      <c r="DA161" s="5">
        <v>1137078</v>
      </c>
      <c r="DB161" s="5">
        <v>1204491</v>
      </c>
      <c r="DC161" s="5">
        <v>1322852</v>
      </c>
      <c r="DD161" s="5">
        <v>1388423</v>
      </c>
      <c r="DE161" s="5">
        <v>1089267</v>
      </c>
      <c r="DF161" s="5">
        <v>694822</v>
      </c>
      <c r="DG161" s="5">
        <v>925981</v>
      </c>
      <c r="DH161" s="5">
        <v>880775</v>
      </c>
      <c r="DI161" s="5">
        <v>794557</v>
      </c>
      <c r="DJ161" s="5">
        <v>630619</v>
      </c>
      <c r="DK161" s="5">
        <v>604075</v>
      </c>
      <c r="DL161" s="5">
        <v>577387</v>
      </c>
      <c r="DM161" s="5">
        <v>353029</v>
      </c>
      <c r="DN161" s="5">
        <v>460648</v>
      </c>
      <c r="DO161" s="5">
        <v>452322</v>
      </c>
      <c r="DP161" s="5">
        <v>354492</v>
      </c>
      <c r="DQ161" s="5">
        <v>318696</v>
      </c>
      <c r="DR161" s="5">
        <v>310421</v>
      </c>
      <c r="DS161" s="5">
        <v>349818</v>
      </c>
      <c r="DT161" s="5">
        <v>311141</v>
      </c>
      <c r="DU161" s="5">
        <v>342021</v>
      </c>
      <c r="DV161" s="5">
        <v>376132</v>
      </c>
      <c r="DW161" s="5">
        <v>393032</v>
      </c>
      <c r="DX161" s="5">
        <v>362296</v>
      </c>
      <c r="DY161" s="5">
        <v>444250</v>
      </c>
      <c r="DZ161" s="5">
        <v>406082</v>
      </c>
      <c r="EA161" s="5">
        <v>374084</v>
      </c>
      <c r="EB161" s="5">
        <v>267763</v>
      </c>
      <c r="EC161" s="5">
        <v>368389</v>
      </c>
      <c r="ED161" s="5">
        <v>301114</v>
      </c>
      <c r="EE161" s="5">
        <v>234543</v>
      </c>
      <c r="EF161" s="5">
        <v>297890</v>
      </c>
      <c r="EG161" s="5">
        <v>315871</v>
      </c>
      <c r="EH161" s="5">
        <v>468835</v>
      </c>
      <c r="EI161" s="5">
        <v>430105</v>
      </c>
      <c r="EJ161" s="5">
        <v>294926</v>
      </c>
      <c r="EK161" s="5">
        <v>205714</v>
      </c>
      <c r="EL161" s="5">
        <v>140570</v>
      </c>
      <c r="EM161" s="5">
        <v>234486</v>
      </c>
      <c r="EN161" s="5">
        <v>106206</v>
      </c>
      <c r="EO161" s="5">
        <v>127792</v>
      </c>
      <c r="EP161" s="5">
        <v>88659</v>
      </c>
      <c r="EQ161" s="5">
        <v>131212</v>
      </c>
      <c r="ER161" s="5">
        <v>104949</v>
      </c>
      <c r="ES161" s="5">
        <v>51732</v>
      </c>
      <c r="ET161" s="5">
        <v>135313</v>
      </c>
      <c r="EU161" s="5">
        <v>156572</v>
      </c>
      <c r="EV161" s="5">
        <v>152376</v>
      </c>
      <c r="EW161" s="5">
        <v>77367</v>
      </c>
      <c r="EX161" s="5">
        <v>159582</v>
      </c>
      <c r="EY161" s="5">
        <v>144779</v>
      </c>
      <c r="EZ161" s="5">
        <v>161892</v>
      </c>
      <c r="FA161" s="5">
        <v>107755</v>
      </c>
      <c r="FB161" s="5">
        <v>88761</v>
      </c>
      <c r="FC161" s="5">
        <v>97158</v>
      </c>
      <c r="FD161" s="5">
        <v>93351</v>
      </c>
      <c r="FE161" s="5">
        <v>77858</v>
      </c>
      <c r="FF161" s="5">
        <v>119666</v>
      </c>
      <c r="FG161" s="5">
        <v>0</v>
      </c>
      <c r="FH161" s="5">
        <v>0</v>
      </c>
      <c r="FI161" s="5">
        <v>0</v>
      </c>
      <c r="FJ161" s="5">
        <v>0</v>
      </c>
      <c r="FK161" s="5">
        <v>0</v>
      </c>
      <c r="FL161" s="5">
        <v>0</v>
      </c>
      <c r="FM161" s="5">
        <v>0</v>
      </c>
      <c r="FN161" s="5">
        <v>0</v>
      </c>
      <c r="FO161" s="5">
        <v>0</v>
      </c>
      <c r="FP161" s="5">
        <v>0</v>
      </c>
      <c r="FQ161" s="5">
        <v>0</v>
      </c>
      <c r="FR161" s="5">
        <v>0</v>
      </c>
      <c r="FS161" s="5">
        <v>0</v>
      </c>
      <c r="FT161" s="5">
        <v>0</v>
      </c>
      <c r="FU161" s="5" t="s">
        <v>220</v>
      </c>
      <c r="FV161" s="5" t="s">
        <v>220</v>
      </c>
      <c r="FW161" s="5" t="s">
        <v>220</v>
      </c>
      <c r="FX161" s="5" t="s">
        <v>220</v>
      </c>
      <c r="FY161" s="5" t="s">
        <v>220</v>
      </c>
      <c r="FZ161" s="5" t="s">
        <v>220</v>
      </c>
      <c r="GA161" s="5" t="s">
        <v>220</v>
      </c>
      <c r="GB161" s="5" t="s">
        <v>220</v>
      </c>
      <c r="GC161" s="5" t="s">
        <v>220</v>
      </c>
      <c r="GD161" s="5" t="s">
        <v>220</v>
      </c>
      <c r="GE161" s="5" t="s">
        <v>220</v>
      </c>
      <c r="GF161" s="5" t="s">
        <v>220</v>
      </c>
      <c r="GG161" s="5" t="s">
        <v>220</v>
      </c>
      <c r="GH161" s="5" t="s">
        <v>220</v>
      </c>
      <c r="GI161" s="5" t="s">
        <v>220</v>
      </c>
      <c r="GJ161" s="5" t="s">
        <v>220</v>
      </c>
      <c r="GK161" s="5" t="s">
        <v>220</v>
      </c>
      <c r="GL161" s="5" t="s">
        <v>220</v>
      </c>
      <c r="GM161" s="5">
        <v>4012934</v>
      </c>
      <c r="GN161" s="5">
        <v>3047651</v>
      </c>
      <c r="GO161" s="5">
        <v>2913473</v>
      </c>
      <c r="GP161" s="5">
        <v>3462525</v>
      </c>
      <c r="GQ161" s="5">
        <v>3547774</v>
      </c>
      <c r="GR161" s="5">
        <v>3458380</v>
      </c>
      <c r="GS161" s="5">
        <v>4131951</v>
      </c>
      <c r="GT161" s="5">
        <v>3299276</v>
      </c>
      <c r="GU161" s="5">
        <v>3112648</v>
      </c>
      <c r="GV161" s="5">
        <v>3048812</v>
      </c>
      <c r="GW161" s="5">
        <v>3211198</v>
      </c>
      <c r="GX161" s="5">
        <v>1397045</v>
      </c>
      <c r="GY161" s="5">
        <v>1907827</v>
      </c>
      <c r="GZ161" s="5">
        <v>1462918</v>
      </c>
      <c r="HA161" s="5">
        <v>1368600</v>
      </c>
      <c r="HB161" s="5">
        <v>1154662</v>
      </c>
      <c r="HC161" s="5">
        <v>1028060</v>
      </c>
      <c r="HD161" s="5">
        <v>1112669</v>
      </c>
      <c r="HE161" s="5">
        <v>658278</v>
      </c>
      <c r="HF161" s="5">
        <v>922850</v>
      </c>
      <c r="HG161" s="5">
        <v>941300</v>
      </c>
      <c r="HH161" s="5">
        <v>700613</v>
      </c>
      <c r="HI161" s="5">
        <v>599968</v>
      </c>
      <c r="HJ161" s="5">
        <v>733005</v>
      </c>
      <c r="HK161" s="5">
        <v>945126</v>
      </c>
      <c r="HL161" s="5">
        <v>855302</v>
      </c>
      <c r="HM161" s="5">
        <v>779237</v>
      </c>
      <c r="HN161" s="5">
        <v>784755</v>
      </c>
      <c r="HO161" s="5">
        <v>839434</v>
      </c>
      <c r="HP161" s="5">
        <v>697014</v>
      </c>
      <c r="HQ161" s="5">
        <v>860118</v>
      </c>
      <c r="HR161" s="5">
        <v>1347398</v>
      </c>
      <c r="HS161" s="5">
        <v>4925176</v>
      </c>
      <c r="HT161" s="5">
        <v>5387913</v>
      </c>
      <c r="HU161" s="5">
        <v>5024296</v>
      </c>
      <c r="HV161" s="5">
        <v>4754906</v>
      </c>
      <c r="HW161" s="5">
        <v>4716415</v>
      </c>
      <c r="HX161" s="5">
        <v>7292618</v>
      </c>
      <c r="HY161" s="5">
        <v>5372348</v>
      </c>
      <c r="HZ161" s="5">
        <v>4451743</v>
      </c>
      <c r="IA161" s="5">
        <v>4601591</v>
      </c>
      <c r="IB161" s="5">
        <v>3628514</v>
      </c>
      <c r="IC161" s="5">
        <v>3411706</v>
      </c>
      <c r="ID161" s="5">
        <v>6285208</v>
      </c>
      <c r="IE161" s="5">
        <v>4760180</v>
      </c>
      <c r="IF161" s="5">
        <v>4961390</v>
      </c>
      <c r="IG161" s="5">
        <v>4113698</v>
      </c>
      <c r="IH161" s="5">
        <v>3572601</v>
      </c>
      <c r="II161" s="5">
        <v>3343762</v>
      </c>
      <c r="IJ161" s="5">
        <v>2577676</v>
      </c>
      <c r="IK161" s="5">
        <v>4259040</v>
      </c>
      <c r="IL161" s="5">
        <v>5193662</v>
      </c>
      <c r="IM161" s="5">
        <v>3695211</v>
      </c>
      <c r="IN161" s="5">
        <v>3887705</v>
      </c>
      <c r="IO161" s="5">
        <v>3996473</v>
      </c>
      <c r="IP161" s="5">
        <v>3555731</v>
      </c>
      <c r="IQ161" s="5">
        <v>3415469</v>
      </c>
      <c r="IR161" s="5">
        <v>3661686</v>
      </c>
      <c r="IS161" s="5">
        <v>3215999</v>
      </c>
      <c r="IT161" s="5">
        <v>3715181</v>
      </c>
      <c r="IU161" s="5">
        <v>3544819</v>
      </c>
      <c r="IV161" s="5">
        <v>3315869</v>
      </c>
      <c r="IW161" s="5">
        <v>3019961</v>
      </c>
      <c r="IX161" s="5">
        <v>2627457</v>
      </c>
      <c r="IY161" s="5">
        <v>54447</v>
      </c>
      <c r="IZ161" s="5">
        <v>63093</v>
      </c>
      <c r="JA161" s="5">
        <v>64518</v>
      </c>
      <c r="JB161" s="5">
        <v>58570</v>
      </c>
      <c r="JC161" s="5">
        <v>52644</v>
      </c>
      <c r="JD161" s="5">
        <v>77133</v>
      </c>
      <c r="JE161" s="5">
        <v>158380</v>
      </c>
      <c r="JF161" s="5">
        <v>215782</v>
      </c>
      <c r="JG161" s="5">
        <v>188017</v>
      </c>
      <c r="JH161" s="5">
        <v>258082</v>
      </c>
      <c r="JI161" s="5">
        <v>237940</v>
      </c>
      <c r="JJ161" s="5">
        <v>205572</v>
      </c>
      <c r="JK161" s="5">
        <v>161317</v>
      </c>
      <c r="JL161" s="5">
        <v>190826</v>
      </c>
      <c r="JM161" s="5">
        <v>136734</v>
      </c>
      <c r="JN161" s="5">
        <v>218804</v>
      </c>
      <c r="JO161" s="5">
        <v>159943</v>
      </c>
      <c r="JP161" s="5">
        <v>178585</v>
      </c>
      <c r="JQ161" s="5">
        <v>148890</v>
      </c>
      <c r="JR161" s="5">
        <v>152968</v>
      </c>
      <c r="JS161" s="5">
        <v>135910</v>
      </c>
      <c r="JT161" s="5">
        <v>154240</v>
      </c>
      <c r="JU161" s="5">
        <v>207727</v>
      </c>
      <c r="JV161" s="5">
        <v>205300</v>
      </c>
      <c r="JW161" s="5">
        <v>224249</v>
      </c>
      <c r="JX161" s="5">
        <v>210270</v>
      </c>
      <c r="JY161" s="5">
        <v>227976</v>
      </c>
      <c r="JZ161" s="5">
        <v>230144</v>
      </c>
      <c r="KA161" s="5">
        <v>255056</v>
      </c>
      <c r="KB161" s="5">
        <v>254534</v>
      </c>
      <c r="KC161" s="5">
        <v>255904</v>
      </c>
      <c r="KD161" s="5">
        <v>244174</v>
      </c>
      <c r="KE161" s="5">
        <v>317865</v>
      </c>
      <c r="KF161" s="5">
        <v>180922</v>
      </c>
      <c r="KG161" s="5">
        <v>127072</v>
      </c>
      <c r="KH161" s="5">
        <v>144088</v>
      </c>
      <c r="KI161" s="5">
        <v>237831</v>
      </c>
      <c r="KJ161" s="5">
        <v>163845</v>
      </c>
      <c r="KK161" s="5">
        <v>248634</v>
      </c>
      <c r="KL161" s="5">
        <v>200579</v>
      </c>
      <c r="KM161" s="5">
        <v>173557</v>
      </c>
      <c r="KN161" s="5">
        <v>178561</v>
      </c>
      <c r="KO161" s="5">
        <v>175779</v>
      </c>
      <c r="KP161" s="5">
        <v>244538</v>
      </c>
      <c r="KQ161" s="5">
        <v>245017</v>
      </c>
      <c r="KR161" s="5">
        <v>251714</v>
      </c>
      <c r="KS161" s="5">
        <v>286082</v>
      </c>
      <c r="KT161" s="5">
        <v>203025</v>
      </c>
      <c r="KU161" s="5">
        <v>115444</v>
      </c>
      <c r="KV161" s="5">
        <v>101660</v>
      </c>
      <c r="KW161" s="5">
        <v>129807</v>
      </c>
      <c r="KX161" s="5">
        <v>71962</v>
      </c>
      <c r="KY161" s="5">
        <v>177825</v>
      </c>
      <c r="KZ161" s="5">
        <v>159367</v>
      </c>
      <c r="LA161" s="5">
        <v>42820</v>
      </c>
      <c r="LB161" s="5">
        <v>39738</v>
      </c>
      <c r="LC161" s="5">
        <v>48680</v>
      </c>
      <c r="LD161" s="5">
        <v>48222</v>
      </c>
      <c r="LE161" s="5">
        <v>45969</v>
      </c>
      <c r="LF161" s="5">
        <v>36305</v>
      </c>
      <c r="LG161" s="5">
        <v>37175</v>
      </c>
      <c r="LH161" s="5">
        <v>46167</v>
      </c>
      <c r="LI161" s="5">
        <v>47097</v>
      </c>
      <c r="LJ161" s="5">
        <v>46164</v>
      </c>
      <c r="LK161" s="5">
        <v>140572</v>
      </c>
      <c r="LL161" s="5">
        <v>79056</v>
      </c>
      <c r="LM161" s="5">
        <v>94021</v>
      </c>
      <c r="LN161" s="5">
        <v>83653</v>
      </c>
      <c r="LO161" s="5">
        <v>74663</v>
      </c>
      <c r="LP161" s="5">
        <v>79845</v>
      </c>
      <c r="LQ161" s="5">
        <v>67379</v>
      </c>
      <c r="LR161" s="5">
        <v>64552</v>
      </c>
      <c r="LS161" s="5">
        <v>61497</v>
      </c>
      <c r="LT161" s="5">
        <v>73562</v>
      </c>
      <c r="LU161" s="5">
        <v>62752</v>
      </c>
      <c r="LV161" s="5">
        <v>41040</v>
      </c>
      <c r="LW161" s="5">
        <v>38830</v>
      </c>
      <c r="LX161" s="5">
        <v>47319</v>
      </c>
      <c r="LY161" s="5">
        <v>34268</v>
      </c>
      <c r="LZ161" s="5">
        <v>25957</v>
      </c>
      <c r="MA161" s="5">
        <v>25301</v>
      </c>
      <c r="MB161" s="5">
        <v>25567</v>
      </c>
      <c r="MC161" s="5">
        <v>21425</v>
      </c>
      <c r="MD161" s="5">
        <v>26189</v>
      </c>
      <c r="ME161" s="5">
        <v>26884</v>
      </c>
      <c r="MF161" s="5">
        <v>32997</v>
      </c>
      <c r="MG161" s="5">
        <v>29132</v>
      </c>
      <c r="MH161" s="5">
        <v>28294</v>
      </c>
      <c r="MI161" s="5">
        <v>32355</v>
      </c>
      <c r="MJ161" s="5">
        <v>31727</v>
      </c>
      <c r="MK161" s="5">
        <v>32839</v>
      </c>
      <c r="ML161" s="5">
        <v>33795</v>
      </c>
      <c r="MM161" s="5">
        <v>32727</v>
      </c>
      <c r="MN161" s="5">
        <v>33040</v>
      </c>
      <c r="MO161" s="5">
        <v>31473</v>
      </c>
      <c r="MP161" s="5">
        <v>31193</v>
      </c>
      <c r="MQ161" s="5">
        <v>13256</v>
      </c>
      <c r="MR161" s="5">
        <v>15546</v>
      </c>
      <c r="MS161" s="5">
        <v>15396</v>
      </c>
      <c r="MT161" s="5">
        <v>14658</v>
      </c>
      <c r="MU161" s="5">
        <v>15399</v>
      </c>
      <c r="MV161" s="5">
        <v>16117</v>
      </c>
      <c r="MW161" s="5">
        <v>16088</v>
      </c>
      <c r="MX161" s="5">
        <v>15648</v>
      </c>
      <c r="MY161" s="5">
        <v>12230</v>
      </c>
      <c r="MZ161" s="5">
        <v>8317</v>
      </c>
      <c r="NA161" s="5">
        <v>16231</v>
      </c>
      <c r="NB161" s="5">
        <v>14748</v>
      </c>
      <c r="NC161" s="5">
        <v>8723</v>
      </c>
      <c r="ND161" s="5">
        <v>6132</v>
      </c>
      <c r="NE161" s="5" t="s">
        <v>220</v>
      </c>
      <c r="NF161" s="5" t="s">
        <v>220</v>
      </c>
      <c r="NG161" s="5" t="s">
        <v>220</v>
      </c>
      <c r="NH161" s="5" t="s">
        <v>220</v>
      </c>
      <c r="NI161" s="5" t="s">
        <v>220</v>
      </c>
      <c r="NJ161" s="5" t="s">
        <v>220</v>
      </c>
      <c r="NK161" s="5" t="s">
        <v>220</v>
      </c>
      <c r="NL161" s="5" t="s">
        <v>220</v>
      </c>
      <c r="NM161" s="5" t="s">
        <v>220</v>
      </c>
      <c r="NN161" s="5" t="s">
        <v>220</v>
      </c>
      <c r="NO161" s="5" t="s">
        <v>220</v>
      </c>
      <c r="NP161" s="5" t="s">
        <v>220</v>
      </c>
      <c r="NQ161" s="5" t="s">
        <v>220</v>
      </c>
      <c r="NR161" s="5" t="s">
        <v>220</v>
      </c>
      <c r="NS161" s="5" t="s">
        <v>220</v>
      </c>
      <c r="NT161" s="5" t="s">
        <v>220</v>
      </c>
      <c r="NU161" s="5" t="s">
        <v>220</v>
      </c>
      <c r="NV161" s="5" t="s">
        <v>220</v>
      </c>
      <c r="NW161" s="5">
        <v>0</v>
      </c>
      <c r="NX161" s="5">
        <v>0</v>
      </c>
      <c r="NY161" s="5">
        <v>0</v>
      </c>
      <c r="NZ161" s="5">
        <v>0</v>
      </c>
      <c r="OA161" s="5">
        <v>0</v>
      </c>
      <c r="OB161" s="5">
        <v>0</v>
      </c>
      <c r="OC161" s="5">
        <v>0</v>
      </c>
      <c r="OD161" s="5">
        <v>0</v>
      </c>
      <c r="OE161" s="5">
        <v>0</v>
      </c>
      <c r="OF161" s="5">
        <v>0</v>
      </c>
      <c r="OG161" s="5">
        <v>0</v>
      </c>
      <c r="OH161" s="5">
        <v>0</v>
      </c>
      <c r="OI161" s="5">
        <v>0</v>
      </c>
      <c r="OJ161" s="5">
        <v>0</v>
      </c>
      <c r="OK161" s="5" t="s">
        <v>220</v>
      </c>
      <c r="OL161" s="5" t="s">
        <v>220</v>
      </c>
      <c r="OM161" s="5" t="s">
        <v>220</v>
      </c>
      <c r="ON161" s="5" t="s">
        <v>220</v>
      </c>
      <c r="OO161" s="5" t="s">
        <v>220</v>
      </c>
      <c r="OP161" s="5" t="s">
        <v>220</v>
      </c>
      <c r="OQ161" s="5" t="s">
        <v>220</v>
      </c>
      <c r="OR161" s="5" t="s">
        <v>220</v>
      </c>
      <c r="OS161" s="5" t="s">
        <v>220</v>
      </c>
      <c r="OT161" s="5" t="s">
        <v>220</v>
      </c>
      <c r="OU161" s="5" t="s">
        <v>220</v>
      </c>
      <c r="OV161" s="5" t="s">
        <v>220</v>
      </c>
      <c r="OW161" s="5" t="s">
        <v>220</v>
      </c>
      <c r="OX161" s="5" t="s">
        <v>220</v>
      </c>
      <c r="OY161" s="5" t="s">
        <v>220</v>
      </c>
      <c r="OZ161" s="5" t="s">
        <v>220</v>
      </c>
      <c r="PA161" s="5" t="s">
        <v>220</v>
      </c>
      <c r="PB161" s="5" t="s">
        <v>220</v>
      </c>
      <c r="PC161" s="5">
        <v>367542</v>
      </c>
      <c r="PD161" s="5">
        <v>248707</v>
      </c>
      <c r="PE161" s="5">
        <v>219551</v>
      </c>
      <c r="PF161" s="5">
        <v>242673</v>
      </c>
      <c r="PG161" s="5">
        <v>254238</v>
      </c>
      <c r="PH161" s="5">
        <v>259164</v>
      </c>
      <c r="PI161" s="5">
        <v>244925</v>
      </c>
      <c r="PJ161" s="5">
        <v>267321</v>
      </c>
      <c r="PK161" s="5">
        <v>270812</v>
      </c>
      <c r="PL161" s="5">
        <v>268908</v>
      </c>
      <c r="PM161" s="5">
        <v>240261</v>
      </c>
      <c r="PN161" s="5">
        <v>172427</v>
      </c>
      <c r="PO161" s="5">
        <v>210128</v>
      </c>
      <c r="PP161" s="5">
        <v>192080</v>
      </c>
      <c r="PQ161" s="5">
        <v>165378</v>
      </c>
      <c r="PR161" s="5">
        <v>156417</v>
      </c>
      <c r="PS161" s="5">
        <v>125513</v>
      </c>
      <c r="PT161" s="5">
        <v>120912</v>
      </c>
      <c r="PU161" s="5">
        <v>98544</v>
      </c>
      <c r="PV161" s="5">
        <v>103190</v>
      </c>
      <c r="PW161" s="5">
        <v>83425</v>
      </c>
      <c r="PX161" s="5">
        <v>76005</v>
      </c>
      <c r="PY161" s="5">
        <v>74684</v>
      </c>
      <c r="PZ161" s="5">
        <v>79553</v>
      </c>
      <c r="QA161" s="5">
        <v>90464</v>
      </c>
      <c r="QB161" s="5">
        <v>89932</v>
      </c>
      <c r="QC161" s="5">
        <v>85280</v>
      </c>
      <c r="QD161" s="5">
        <v>90552</v>
      </c>
      <c r="QE161" s="5">
        <v>96414</v>
      </c>
      <c r="QF161" s="5">
        <v>94027</v>
      </c>
      <c r="QG161" s="5">
        <v>88638</v>
      </c>
      <c r="QH161" s="5">
        <v>80309</v>
      </c>
      <c r="QI161" s="5">
        <v>603534</v>
      </c>
      <c r="QJ161" s="5">
        <v>284220</v>
      </c>
      <c r="QK161" s="5">
        <v>303854</v>
      </c>
      <c r="QL161" s="5">
        <v>280754</v>
      </c>
      <c r="QM161" s="5">
        <v>243328</v>
      </c>
      <c r="QN161" s="5">
        <v>235716</v>
      </c>
      <c r="QO161" s="5">
        <v>216991</v>
      </c>
      <c r="QP161" s="5">
        <v>200324</v>
      </c>
      <c r="QQ161" s="5">
        <v>215064</v>
      </c>
      <c r="QR161" s="5">
        <v>187024</v>
      </c>
      <c r="QS161" s="5">
        <v>176733</v>
      </c>
      <c r="QT161" s="5">
        <v>162457</v>
      </c>
      <c r="QU161" s="5">
        <v>169964</v>
      </c>
      <c r="QV161" s="5">
        <v>178248</v>
      </c>
      <c r="QW161" s="5">
        <v>163092</v>
      </c>
      <c r="QX161" s="5">
        <v>257343</v>
      </c>
      <c r="QY161" s="5">
        <v>147249</v>
      </c>
      <c r="QZ161" s="5">
        <v>130297</v>
      </c>
      <c r="RA161" s="5">
        <v>101909</v>
      </c>
      <c r="RB161" s="5">
        <v>98499</v>
      </c>
      <c r="RC161" s="5">
        <v>96186</v>
      </c>
      <c r="RD161" s="5">
        <v>127748</v>
      </c>
      <c r="RE161" s="5">
        <v>103240</v>
      </c>
      <c r="RF161" s="5">
        <v>82136</v>
      </c>
      <c r="RG161" s="5">
        <v>86712</v>
      </c>
      <c r="RH161" s="5">
        <v>110424</v>
      </c>
      <c r="RI161" s="5">
        <v>93598</v>
      </c>
      <c r="RJ161" s="5">
        <v>84046</v>
      </c>
      <c r="RK161" s="5">
        <v>123298</v>
      </c>
      <c r="RL161" s="5">
        <v>77138</v>
      </c>
      <c r="RM161" s="5">
        <v>75948</v>
      </c>
      <c r="RN161" s="5">
        <v>86370</v>
      </c>
      <c r="RO161" s="5">
        <v>147581</v>
      </c>
      <c r="RP161" s="5">
        <v>141394</v>
      </c>
      <c r="RQ161" s="5">
        <v>151786</v>
      </c>
      <c r="RR161" s="5">
        <v>165721</v>
      </c>
      <c r="RS161" s="5">
        <v>179164</v>
      </c>
      <c r="RT161" s="5">
        <v>177028</v>
      </c>
      <c r="RU161" s="5">
        <v>191060</v>
      </c>
      <c r="RV161" s="5">
        <v>207315</v>
      </c>
      <c r="RW161" s="5">
        <v>223330</v>
      </c>
      <c r="RX161" s="5">
        <v>212979</v>
      </c>
      <c r="RY161" s="5">
        <v>207919</v>
      </c>
      <c r="RZ161" s="5">
        <v>207394</v>
      </c>
      <c r="SA161" s="5">
        <v>200686</v>
      </c>
      <c r="SB161" s="5">
        <v>186495</v>
      </c>
      <c r="SC161" s="5">
        <v>187951</v>
      </c>
      <c r="SD161" s="5">
        <v>197611</v>
      </c>
      <c r="SE161" s="5">
        <v>222508</v>
      </c>
      <c r="SF161" s="5">
        <v>186363</v>
      </c>
      <c r="SG161" s="5">
        <v>192153</v>
      </c>
      <c r="SH161" s="5">
        <v>194909</v>
      </c>
      <c r="SI161" s="5">
        <v>212439</v>
      </c>
      <c r="SJ161" s="5">
        <v>241385</v>
      </c>
      <c r="SK161" s="5">
        <v>183902</v>
      </c>
      <c r="SL161" s="5">
        <v>156297</v>
      </c>
      <c r="SM161" s="5">
        <v>158287</v>
      </c>
      <c r="SN161" s="5">
        <v>162810</v>
      </c>
      <c r="SO161" s="5">
        <v>176615</v>
      </c>
      <c r="SP161" s="5">
        <v>149558</v>
      </c>
      <c r="SQ161" s="5">
        <v>142243</v>
      </c>
      <c r="SR161" s="5">
        <v>128635</v>
      </c>
      <c r="SS161" s="5">
        <v>122868</v>
      </c>
      <c r="ST161" s="5">
        <v>109669</v>
      </c>
      <c r="SU161" s="5">
        <v>461693</v>
      </c>
      <c r="SV161" s="5">
        <v>469266</v>
      </c>
      <c r="SW161" s="5">
        <v>516663</v>
      </c>
      <c r="SX161" s="5">
        <v>506648</v>
      </c>
      <c r="SY161" s="5">
        <v>569076</v>
      </c>
      <c r="SZ161" s="5">
        <v>629097</v>
      </c>
      <c r="TA161" s="5">
        <v>598329</v>
      </c>
      <c r="TB161" s="5">
        <v>713835</v>
      </c>
      <c r="TC161" s="5">
        <v>676619</v>
      </c>
      <c r="TD161" s="5">
        <v>596000</v>
      </c>
      <c r="TE161" s="5">
        <v>489391</v>
      </c>
      <c r="TF161" s="5">
        <v>531068</v>
      </c>
      <c r="TG161" s="5">
        <v>468922</v>
      </c>
      <c r="TH161" s="5">
        <v>324456</v>
      </c>
      <c r="TI161" s="5">
        <v>303742</v>
      </c>
      <c r="TJ161" s="5">
        <v>205343</v>
      </c>
      <c r="TK161" s="5">
        <v>181446</v>
      </c>
      <c r="TL161" s="5">
        <v>124089</v>
      </c>
      <c r="TM161" s="5">
        <v>128875</v>
      </c>
      <c r="TN161" s="5">
        <v>104412</v>
      </c>
      <c r="TO161" s="5">
        <v>101463</v>
      </c>
      <c r="TP161" s="5">
        <v>97933</v>
      </c>
      <c r="TQ161" s="5">
        <v>98062</v>
      </c>
      <c r="TR161" s="5">
        <v>97969</v>
      </c>
      <c r="TS161" s="5">
        <v>75715</v>
      </c>
      <c r="TT161" s="5">
        <v>175631</v>
      </c>
      <c r="TU161" s="5">
        <v>148632</v>
      </c>
      <c r="TV161" s="5">
        <v>125921</v>
      </c>
      <c r="TW161" s="5">
        <v>103848</v>
      </c>
      <c r="TX161" s="5">
        <v>74630</v>
      </c>
      <c r="TY161" s="5">
        <v>49522</v>
      </c>
      <c r="TZ161" s="5">
        <v>40669</v>
      </c>
      <c r="UA161" s="5">
        <v>4812</v>
      </c>
      <c r="UB161" s="5">
        <v>4071</v>
      </c>
      <c r="UC161" s="5">
        <v>8507</v>
      </c>
      <c r="UD161" s="5">
        <v>8294</v>
      </c>
      <c r="UE161" s="5">
        <v>6873</v>
      </c>
      <c r="UF161" s="5">
        <v>11300</v>
      </c>
      <c r="UG161" s="5">
        <v>14170</v>
      </c>
      <c r="UH161" s="5">
        <v>19859</v>
      </c>
      <c r="UI161" s="5">
        <v>9628</v>
      </c>
      <c r="UJ161" s="5">
        <v>13804</v>
      </c>
      <c r="UK161" s="5">
        <v>14702</v>
      </c>
      <c r="UL161" s="5">
        <v>16965</v>
      </c>
      <c r="UM161" s="5">
        <v>18086</v>
      </c>
      <c r="UN161" s="5">
        <v>7839</v>
      </c>
      <c r="UO161" s="5">
        <v>9348</v>
      </c>
      <c r="UP161" s="5">
        <v>8713</v>
      </c>
      <c r="UQ161" s="5">
        <v>4280</v>
      </c>
      <c r="UR161" s="5">
        <v>5680</v>
      </c>
      <c r="US161" s="5">
        <v>5751</v>
      </c>
      <c r="UT161" s="5">
        <v>4279</v>
      </c>
      <c r="UU161" s="5">
        <v>7940</v>
      </c>
      <c r="UV161" s="5">
        <v>7977</v>
      </c>
      <c r="UW161" s="5">
        <v>15266</v>
      </c>
      <c r="UX161" s="5">
        <v>493</v>
      </c>
      <c r="UY161" s="5">
        <v>0</v>
      </c>
      <c r="UZ161" s="5">
        <v>0</v>
      </c>
      <c r="VA161" s="5">
        <v>0</v>
      </c>
      <c r="VB161" s="5">
        <v>0</v>
      </c>
      <c r="VC161" s="5">
        <v>0</v>
      </c>
      <c r="VD161" s="5">
        <v>0</v>
      </c>
      <c r="VE161" s="5">
        <v>0</v>
      </c>
      <c r="VF161" s="5">
        <v>0</v>
      </c>
      <c r="VG161" s="5">
        <v>1649189</v>
      </c>
      <c r="VH161" s="5">
        <v>3816115</v>
      </c>
      <c r="VI161" s="5">
        <v>961186</v>
      </c>
      <c r="VJ161" s="5">
        <v>986351</v>
      </c>
      <c r="VK161" s="5">
        <v>1039796</v>
      </c>
      <c r="VL161" s="5">
        <v>1148232</v>
      </c>
      <c r="VM161" s="5">
        <v>1172179</v>
      </c>
      <c r="VN161" s="5">
        <v>1133646</v>
      </c>
      <c r="VO161" s="5">
        <v>1114502</v>
      </c>
      <c r="VP161" s="5">
        <v>1094090</v>
      </c>
      <c r="VQ161" s="5">
        <v>1045694</v>
      </c>
      <c r="VR161" s="5">
        <v>929406</v>
      </c>
      <c r="VS161" s="5">
        <v>878553</v>
      </c>
      <c r="VT161" s="5">
        <v>846218</v>
      </c>
      <c r="VU161" s="5">
        <v>810063</v>
      </c>
      <c r="VV161" s="5">
        <v>740093</v>
      </c>
      <c r="VW161" s="5">
        <v>712991</v>
      </c>
      <c r="VX161" s="5">
        <v>638740</v>
      </c>
      <c r="VY161" s="5">
        <v>557630</v>
      </c>
      <c r="VZ161" s="5">
        <v>490837</v>
      </c>
      <c r="WA161" s="5">
        <v>534851</v>
      </c>
      <c r="WB161" s="5">
        <v>536120</v>
      </c>
      <c r="WC161" s="5">
        <v>559473</v>
      </c>
      <c r="WD161" s="5">
        <v>576189</v>
      </c>
      <c r="WE161" s="5">
        <v>631955</v>
      </c>
      <c r="WF161" s="5">
        <v>647263</v>
      </c>
      <c r="WG161" s="5">
        <v>525554</v>
      </c>
      <c r="WH161" s="5">
        <v>506426</v>
      </c>
      <c r="WI161" s="5">
        <v>576944</v>
      </c>
      <c r="WJ161" s="5">
        <v>445657</v>
      </c>
      <c r="WK161" s="5">
        <v>421272</v>
      </c>
      <c r="WL161" s="5">
        <v>409049</v>
      </c>
      <c r="WM161" s="5">
        <v>26158</v>
      </c>
      <c r="WN161" s="5">
        <v>18831</v>
      </c>
      <c r="WO161" s="5">
        <v>13296</v>
      </c>
      <c r="WP161" s="5">
        <v>13400</v>
      </c>
      <c r="WQ161" s="5">
        <v>19035</v>
      </c>
      <c r="WR161" s="5">
        <v>16370</v>
      </c>
      <c r="WS161" s="5">
        <v>18382</v>
      </c>
      <c r="WT161" s="5">
        <v>11686</v>
      </c>
      <c r="WU161" s="5">
        <v>16709</v>
      </c>
      <c r="WV161" s="5">
        <v>13732</v>
      </c>
      <c r="WW161" s="5">
        <v>11284</v>
      </c>
      <c r="WX161" s="5">
        <v>12308</v>
      </c>
      <c r="WY161" s="5">
        <v>11248</v>
      </c>
      <c r="WZ161" s="5">
        <v>10450</v>
      </c>
      <c r="XA161" s="5">
        <v>9413</v>
      </c>
      <c r="XB161" s="5">
        <v>10016</v>
      </c>
      <c r="XC161" s="5">
        <v>9738</v>
      </c>
      <c r="XD161" s="5">
        <v>9214</v>
      </c>
      <c r="XE161" s="5">
        <v>7617</v>
      </c>
      <c r="XF161" s="5">
        <v>9149</v>
      </c>
      <c r="XG161" s="5">
        <v>7548</v>
      </c>
      <c r="XH161" s="5">
        <v>8801</v>
      </c>
      <c r="XI161" s="5">
        <v>11426</v>
      </c>
      <c r="XJ161" s="5">
        <v>13641</v>
      </c>
      <c r="XK161" s="5">
        <v>13377</v>
      </c>
      <c r="XL161" s="5">
        <v>13739</v>
      </c>
      <c r="XM161" s="5">
        <v>15010</v>
      </c>
      <c r="XN161" s="5">
        <v>15808</v>
      </c>
      <c r="XO161" s="5">
        <v>10418</v>
      </c>
      <c r="XP161" s="5">
        <v>10359</v>
      </c>
      <c r="XQ161" s="5">
        <v>14270</v>
      </c>
      <c r="XR161" s="5">
        <v>13345</v>
      </c>
      <c r="XS161" s="2">
        <v>17609</v>
      </c>
      <c r="XT161" s="3" t="s">
        <v>222</v>
      </c>
      <c r="XU161" s="3" t="s">
        <v>222</v>
      </c>
      <c r="XV161" s="3" t="s">
        <v>222</v>
      </c>
      <c r="XW161" s="3" t="s">
        <v>221</v>
      </c>
      <c r="XX161" s="3" t="s">
        <v>222</v>
      </c>
      <c r="XY161" s="3" t="s">
        <v>222</v>
      </c>
      <c r="XZ161" s="3" t="s">
        <v>300</v>
      </c>
    </row>
    <row r="162" spans="1:650" x14ac:dyDescent="0.3">
      <c r="A162" s="1" t="s">
        <v>160</v>
      </c>
      <c r="B162" s="2">
        <v>4057100</v>
      </c>
      <c r="C162" s="5">
        <v>2987</v>
      </c>
      <c r="D162" s="5">
        <v>1233</v>
      </c>
      <c r="E162" s="5">
        <v>1546</v>
      </c>
      <c r="F162" s="5">
        <v>2019</v>
      </c>
      <c r="G162" s="5">
        <v>5609</v>
      </c>
      <c r="H162" s="5">
        <v>608</v>
      </c>
      <c r="I162" s="5">
        <v>1448</v>
      </c>
      <c r="J162" s="5">
        <v>45</v>
      </c>
      <c r="K162" s="5">
        <v>1216</v>
      </c>
      <c r="L162" s="5">
        <v>0</v>
      </c>
      <c r="M162" s="5">
        <v>306</v>
      </c>
      <c r="N162" s="5">
        <v>74</v>
      </c>
      <c r="O162" s="5">
        <v>658</v>
      </c>
      <c r="P162" s="5">
        <v>209</v>
      </c>
      <c r="Q162" s="5">
        <v>364</v>
      </c>
      <c r="R162" s="5">
        <v>0</v>
      </c>
      <c r="S162" s="5">
        <v>0</v>
      </c>
      <c r="T162" s="5">
        <v>0</v>
      </c>
      <c r="U162" s="5">
        <v>0</v>
      </c>
      <c r="V162" s="5">
        <v>0</v>
      </c>
      <c r="W162" s="5">
        <v>0</v>
      </c>
      <c r="X162" s="5">
        <v>0</v>
      </c>
      <c r="Y162" s="5">
        <v>0</v>
      </c>
      <c r="Z162" s="5">
        <v>0</v>
      </c>
      <c r="AA162" s="5">
        <v>0</v>
      </c>
      <c r="AB162" s="5">
        <v>0</v>
      </c>
      <c r="AC162" s="5">
        <v>0</v>
      </c>
      <c r="AD162" s="5">
        <v>0</v>
      </c>
      <c r="AE162" s="5">
        <v>0</v>
      </c>
      <c r="AF162" s="5">
        <v>0</v>
      </c>
      <c r="AG162" s="5">
        <v>0</v>
      </c>
      <c r="AH162" s="5">
        <v>0</v>
      </c>
      <c r="AI162" s="5">
        <v>62246</v>
      </c>
      <c r="AJ162" s="5">
        <v>30796</v>
      </c>
      <c r="AK162" s="5">
        <v>25330</v>
      </c>
      <c r="AL162" s="5">
        <v>65449</v>
      </c>
      <c r="AM162" s="5">
        <v>71670</v>
      </c>
      <c r="AN162" s="5">
        <v>46073</v>
      </c>
      <c r="AO162" s="5">
        <v>42220</v>
      </c>
      <c r="AP162" s="5">
        <v>65725</v>
      </c>
      <c r="AQ162" s="5">
        <v>40793</v>
      </c>
      <c r="AR162" s="5">
        <v>56895</v>
      </c>
      <c r="AS162" s="5">
        <v>150280</v>
      </c>
      <c r="AT162" s="5">
        <v>29605</v>
      </c>
      <c r="AU162" s="5">
        <v>76993</v>
      </c>
      <c r="AV162" s="5">
        <v>26368</v>
      </c>
      <c r="AW162" s="5">
        <v>130498</v>
      </c>
      <c r="AX162" s="5">
        <v>112527</v>
      </c>
      <c r="AY162" s="5">
        <v>95512</v>
      </c>
      <c r="AZ162" s="5">
        <v>38885</v>
      </c>
      <c r="BA162" s="5">
        <v>1936</v>
      </c>
      <c r="BB162" s="5">
        <v>12905</v>
      </c>
      <c r="BC162" s="5">
        <v>9739</v>
      </c>
      <c r="BD162" s="5">
        <v>24429</v>
      </c>
      <c r="BE162" s="5">
        <v>19941</v>
      </c>
      <c r="BF162" s="5">
        <v>5346</v>
      </c>
      <c r="BG162" s="5">
        <v>111519</v>
      </c>
      <c r="BH162" s="5">
        <v>16300</v>
      </c>
      <c r="BI162" s="5">
        <v>5403</v>
      </c>
      <c r="BJ162" s="5">
        <v>3835</v>
      </c>
      <c r="BK162" s="5">
        <v>33757</v>
      </c>
      <c r="BL162" s="5">
        <v>23269</v>
      </c>
      <c r="BM162" s="5">
        <v>4824</v>
      </c>
      <c r="BN162" s="5">
        <v>3357</v>
      </c>
      <c r="BO162" s="5">
        <v>24433</v>
      </c>
      <c r="BP162" s="5">
        <v>20428</v>
      </c>
      <c r="BQ162" s="5">
        <v>12054</v>
      </c>
      <c r="BR162" s="5">
        <v>17190</v>
      </c>
      <c r="BS162" s="5">
        <v>8640</v>
      </c>
      <c r="BT162" s="5">
        <v>23338</v>
      </c>
      <c r="BU162" s="5">
        <v>12117</v>
      </c>
      <c r="BV162" s="5">
        <v>66424</v>
      </c>
      <c r="BW162" s="5">
        <v>6483</v>
      </c>
      <c r="BX162" s="5">
        <v>75357</v>
      </c>
      <c r="BY162" s="5">
        <v>34728</v>
      </c>
      <c r="BZ162" s="5">
        <v>14562</v>
      </c>
      <c r="CA162" s="5">
        <v>42739</v>
      </c>
      <c r="CB162" s="5">
        <v>46051</v>
      </c>
      <c r="CC162" s="5">
        <v>15901</v>
      </c>
      <c r="CD162" s="5">
        <v>16266</v>
      </c>
      <c r="CE162" s="5">
        <v>1084</v>
      </c>
      <c r="CF162" s="5">
        <v>4085</v>
      </c>
      <c r="CG162" s="5">
        <v>1716</v>
      </c>
      <c r="CH162" s="5">
        <v>6422</v>
      </c>
      <c r="CI162" s="5">
        <v>1256</v>
      </c>
      <c r="CJ162" s="5">
        <v>7444</v>
      </c>
      <c r="CK162" s="5">
        <v>9866</v>
      </c>
      <c r="CL162" s="5">
        <v>2065</v>
      </c>
      <c r="CM162" s="5">
        <v>1591</v>
      </c>
      <c r="CN162" s="5">
        <v>3268</v>
      </c>
      <c r="CO162" s="5">
        <v>2555</v>
      </c>
      <c r="CP162" s="5">
        <v>6850</v>
      </c>
      <c r="CQ162" s="5">
        <v>1698</v>
      </c>
      <c r="CR162" s="5">
        <v>1956</v>
      </c>
      <c r="CS162" s="5">
        <v>2221</v>
      </c>
      <c r="CT162" s="5">
        <v>1855</v>
      </c>
      <c r="CU162" s="5">
        <v>89112</v>
      </c>
      <c r="CV162" s="5">
        <v>67001</v>
      </c>
      <c r="CW162" s="5">
        <v>46975</v>
      </c>
      <c r="CX162" s="5">
        <v>31886</v>
      </c>
      <c r="CY162" s="5">
        <v>31883</v>
      </c>
      <c r="CZ162" s="5">
        <v>27090</v>
      </c>
      <c r="DA162" s="5">
        <v>22238</v>
      </c>
      <c r="DB162" s="5">
        <v>30248</v>
      </c>
      <c r="DC162" s="5">
        <v>25049</v>
      </c>
      <c r="DD162" s="5">
        <v>19768</v>
      </c>
      <c r="DE162" s="5">
        <v>56632</v>
      </c>
      <c r="DF162" s="5">
        <v>34374</v>
      </c>
      <c r="DG162" s="5">
        <v>24935</v>
      </c>
      <c r="DH162" s="5">
        <v>35839</v>
      </c>
      <c r="DI162" s="5">
        <v>20878</v>
      </c>
      <c r="DJ162" s="5">
        <v>16528</v>
      </c>
      <c r="DK162" s="5">
        <v>15136</v>
      </c>
      <c r="DL162" s="5">
        <v>21943</v>
      </c>
      <c r="DM162" s="5">
        <v>10291</v>
      </c>
      <c r="DN162" s="5">
        <v>13138</v>
      </c>
      <c r="DO162" s="5">
        <v>13941</v>
      </c>
      <c r="DP162" s="5">
        <v>12303</v>
      </c>
      <c r="DQ162" s="5">
        <v>16078</v>
      </c>
      <c r="DR162" s="5">
        <v>10020</v>
      </c>
      <c r="DS162" s="5">
        <v>13861</v>
      </c>
      <c r="DT162" s="5">
        <v>11211</v>
      </c>
      <c r="DU162" s="5">
        <v>8178</v>
      </c>
      <c r="DV162" s="5">
        <v>8006</v>
      </c>
      <c r="DW162" s="5">
        <v>6977</v>
      </c>
      <c r="DX162" s="5">
        <v>7240</v>
      </c>
      <c r="DY162" s="5">
        <v>9214</v>
      </c>
      <c r="DZ162" s="5">
        <v>7877</v>
      </c>
      <c r="EA162" s="5">
        <v>8050</v>
      </c>
      <c r="EB162" s="5">
        <v>14361</v>
      </c>
      <c r="EC162" s="5">
        <v>4538</v>
      </c>
      <c r="ED162" s="5">
        <v>4229</v>
      </c>
      <c r="EE162" s="5">
        <v>3255</v>
      </c>
      <c r="EF162" s="5">
        <v>1602</v>
      </c>
      <c r="EG162" s="5">
        <v>1537</v>
      </c>
      <c r="EH162" s="5">
        <v>2104</v>
      </c>
      <c r="EI162" s="5">
        <v>1426</v>
      </c>
      <c r="EJ162" s="5">
        <v>1961</v>
      </c>
      <c r="EK162" s="5">
        <v>1929</v>
      </c>
      <c r="EL162" s="5">
        <v>563</v>
      </c>
      <c r="EM162" s="5">
        <v>1036</v>
      </c>
      <c r="EN162" s="5">
        <v>2355</v>
      </c>
      <c r="EO162" s="5">
        <v>1080</v>
      </c>
      <c r="EP162" s="5">
        <v>806</v>
      </c>
      <c r="EQ162" s="5">
        <v>943</v>
      </c>
      <c r="ER162" s="5">
        <v>1139</v>
      </c>
      <c r="ES162" s="5">
        <v>876</v>
      </c>
      <c r="ET162" s="5">
        <v>480</v>
      </c>
      <c r="EU162" s="5">
        <v>1203</v>
      </c>
      <c r="EV162" s="5">
        <v>1572</v>
      </c>
      <c r="EW162" s="5">
        <v>1540</v>
      </c>
      <c r="EX162" s="5">
        <v>1299</v>
      </c>
      <c r="EY162" s="5">
        <v>455</v>
      </c>
      <c r="EZ162" s="5">
        <v>788</v>
      </c>
      <c r="FA162" s="5">
        <v>667</v>
      </c>
      <c r="FB162" s="5">
        <v>848</v>
      </c>
      <c r="FC162" s="5">
        <v>794</v>
      </c>
      <c r="FD162" s="5">
        <v>344</v>
      </c>
      <c r="FE162" s="5">
        <v>544</v>
      </c>
      <c r="FF162" s="5">
        <v>511</v>
      </c>
      <c r="FG162" s="5">
        <v>0</v>
      </c>
      <c r="FH162" s="5">
        <v>0</v>
      </c>
      <c r="FI162" s="5">
        <v>0</v>
      </c>
      <c r="FJ162" s="5">
        <v>0</v>
      </c>
      <c r="FK162" s="5">
        <v>0</v>
      </c>
      <c r="FL162" s="5">
        <v>0</v>
      </c>
      <c r="FM162" s="5">
        <v>0</v>
      </c>
      <c r="FN162" s="5">
        <v>0</v>
      </c>
      <c r="FO162" s="5">
        <v>0</v>
      </c>
      <c r="FP162" s="5">
        <v>0</v>
      </c>
      <c r="FQ162" s="5">
        <v>0</v>
      </c>
      <c r="FR162" s="5">
        <v>0</v>
      </c>
      <c r="FS162" s="5">
        <v>0</v>
      </c>
      <c r="FT162" s="5">
        <v>0</v>
      </c>
      <c r="FU162" s="5" t="s">
        <v>220</v>
      </c>
      <c r="FV162" s="5" t="s">
        <v>220</v>
      </c>
      <c r="FW162" s="5" t="s">
        <v>220</v>
      </c>
      <c r="FX162" s="5" t="s">
        <v>220</v>
      </c>
      <c r="FY162" s="5" t="s">
        <v>220</v>
      </c>
      <c r="FZ162" s="5" t="s">
        <v>220</v>
      </c>
      <c r="GA162" s="5" t="s">
        <v>220</v>
      </c>
      <c r="GB162" s="5" t="s">
        <v>220</v>
      </c>
      <c r="GC162" s="5" t="s">
        <v>220</v>
      </c>
      <c r="GD162" s="5" t="s">
        <v>220</v>
      </c>
      <c r="GE162" s="5" t="s">
        <v>220</v>
      </c>
      <c r="GF162" s="5" t="s">
        <v>220</v>
      </c>
      <c r="GG162" s="5" t="s">
        <v>220</v>
      </c>
      <c r="GH162" s="5" t="s">
        <v>220</v>
      </c>
      <c r="GI162" s="5" t="s">
        <v>220</v>
      </c>
      <c r="GJ162" s="5" t="s">
        <v>220</v>
      </c>
      <c r="GK162" s="5" t="s">
        <v>220</v>
      </c>
      <c r="GL162" s="5" t="s">
        <v>220</v>
      </c>
      <c r="GM162" s="5">
        <v>186828</v>
      </c>
      <c r="GN162" s="5">
        <v>133819</v>
      </c>
      <c r="GO162" s="5">
        <v>90443</v>
      </c>
      <c r="GP162" s="5">
        <v>120773</v>
      </c>
      <c r="GQ162" s="5">
        <v>121057</v>
      </c>
      <c r="GR162" s="5">
        <v>98711</v>
      </c>
      <c r="GS162" s="5">
        <v>79560</v>
      </c>
      <c r="GT162" s="5">
        <v>164546</v>
      </c>
      <c r="GU162" s="5">
        <v>74969</v>
      </c>
      <c r="GV162" s="5">
        <v>153980</v>
      </c>
      <c r="GW162" s="5">
        <v>243875</v>
      </c>
      <c r="GX162" s="5">
        <v>79179</v>
      </c>
      <c r="GY162" s="5">
        <v>146361</v>
      </c>
      <c r="GZ162" s="5">
        <v>110822</v>
      </c>
      <c r="HA162" s="5">
        <v>168721</v>
      </c>
      <c r="HB162" s="5">
        <v>146128</v>
      </c>
      <c r="HC162" s="5">
        <v>112675</v>
      </c>
      <c r="HD162" s="5">
        <v>66053</v>
      </c>
      <c r="HE162" s="5">
        <v>14819</v>
      </c>
      <c r="HF162" s="5">
        <v>32946</v>
      </c>
      <c r="HG162" s="5">
        <v>26138</v>
      </c>
      <c r="HH162" s="5">
        <v>45748</v>
      </c>
      <c r="HI162" s="5">
        <v>47425</v>
      </c>
      <c r="HJ162" s="5">
        <v>18729</v>
      </c>
      <c r="HK162" s="5">
        <v>127425</v>
      </c>
      <c r="HL162" s="5">
        <v>31567</v>
      </c>
      <c r="HM162" s="5">
        <v>16802</v>
      </c>
      <c r="HN162" s="5">
        <v>19539</v>
      </c>
      <c r="HO162" s="5">
        <v>43226</v>
      </c>
      <c r="HP162" s="5">
        <v>32809</v>
      </c>
      <c r="HQ162" s="5">
        <v>16803</v>
      </c>
      <c r="HR162" s="5">
        <v>13600</v>
      </c>
      <c r="HS162" s="5">
        <v>210429</v>
      </c>
      <c r="HT162" s="5">
        <v>228956</v>
      </c>
      <c r="HU162" s="5">
        <v>209492</v>
      </c>
      <c r="HV162" s="5">
        <v>220860</v>
      </c>
      <c r="HW162" s="5">
        <v>226095</v>
      </c>
      <c r="HX162" s="5">
        <v>241368</v>
      </c>
      <c r="HY162" s="5">
        <v>243323</v>
      </c>
      <c r="HZ162" s="5">
        <v>229766</v>
      </c>
      <c r="IA162" s="5">
        <v>278132</v>
      </c>
      <c r="IB162" s="5">
        <v>269518</v>
      </c>
      <c r="IC162" s="5">
        <v>226635</v>
      </c>
      <c r="ID162" s="5">
        <v>218950</v>
      </c>
      <c r="IE162" s="5">
        <v>207882</v>
      </c>
      <c r="IF162" s="5">
        <v>182797</v>
      </c>
      <c r="IG162" s="5">
        <v>173679</v>
      </c>
      <c r="IH162" s="5">
        <v>145431</v>
      </c>
      <c r="II162" s="5">
        <v>126274</v>
      </c>
      <c r="IJ162" s="5">
        <v>399628</v>
      </c>
      <c r="IK162" s="5">
        <v>186062</v>
      </c>
      <c r="IL162" s="5">
        <v>132270</v>
      </c>
      <c r="IM162" s="5">
        <v>113478</v>
      </c>
      <c r="IN162" s="5">
        <v>107611</v>
      </c>
      <c r="IO162" s="5">
        <v>93830</v>
      </c>
      <c r="IP162" s="5">
        <v>99696</v>
      </c>
      <c r="IQ162" s="5">
        <v>104976</v>
      </c>
      <c r="IR162" s="5">
        <v>101857</v>
      </c>
      <c r="IS162" s="5">
        <v>101792</v>
      </c>
      <c r="IT162" s="5">
        <v>96043</v>
      </c>
      <c r="IU162" s="5">
        <v>107712</v>
      </c>
      <c r="IV162" s="5">
        <v>109958</v>
      </c>
      <c r="IW162" s="5">
        <v>100263</v>
      </c>
      <c r="IX162" s="5">
        <v>102502</v>
      </c>
      <c r="IY162" s="5">
        <v>38416</v>
      </c>
      <c r="IZ162" s="5">
        <v>32697</v>
      </c>
      <c r="JA162" s="5">
        <v>27468</v>
      </c>
      <c r="JB162" s="5">
        <v>32175</v>
      </c>
      <c r="JC162" s="5">
        <v>31938</v>
      </c>
      <c r="JD162" s="5">
        <v>38403</v>
      </c>
      <c r="JE162" s="5">
        <v>34284</v>
      </c>
      <c r="JF162" s="5">
        <v>38704</v>
      </c>
      <c r="JG162" s="5">
        <v>35277</v>
      </c>
      <c r="JH162" s="5">
        <v>26991</v>
      </c>
      <c r="JI162" s="5">
        <v>28580</v>
      </c>
      <c r="JJ162" s="5">
        <v>39802</v>
      </c>
      <c r="JK162" s="5">
        <v>30155</v>
      </c>
      <c r="JL162" s="5">
        <v>28633</v>
      </c>
      <c r="JM162" s="5">
        <v>25311</v>
      </c>
      <c r="JN162" s="5">
        <v>23723</v>
      </c>
      <c r="JO162" s="5">
        <v>20761</v>
      </c>
      <c r="JP162" s="5">
        <v>18685</v>
      </c>
      <c r="JQ162" s="5">
        <v>24006</v>
      </c>
      <c r="JR162" s="5">
        <v>24114</v>
      </c>
      <c r="JS162" s="5">
        <v>22547</v>
      </c>
      <c r="JT162" s="5">
        <v>26695</v>
      </c>
      <c r="JU162" s="5">
        <v>19296</v>
      </c>
      <c r="JV162" s="5">
        <v>18301</v>
      </c>
      <c r="JW162" s="5">
        <v>20851</v>
      </c>
      <c r="JX162" s="5">
        <v>19625</v>
      </c>
      <c r="JY162" s="5">
        <v>16127</v>
      </c>
      <c r="JZ162" s="5">
        <v>13052</v>
      </c>
      <c r="KA162" s="5">
        <v>17179</v>
      </c>
      <c r="KB162" s="5">
        <v>20079</v>
      </c>
      <c r="KC162" s="5">
        <v>17727</v>
      </c>
      <c r="KD162" s="5">
        <v>15505</v>
      </c>
      <c r="KE162" s="5">
        <v>17770</v>
      </c>
      <c r="KF162" s="5">
        <v>18298</v>
      </c>
      <c r="KG162" s="5">
        <v>15109</v>
      </c>
      <c r="KH162" s="5">
        <v>18004</v>
      </c>
      <c r="KI162" s="5">
        <v>15453</v>
      </c>
      <c r="KJ162" s="5">
        <v>13570</v>
      </c>
      <c r="KK162" s="5">
        <v>11952</v>
      </c>
      <c r="KL162" s="5">
        <v>10312</v>
      </c>
      <c r="KM162" s="5">
        <v>12260</v>
      </c>
      <c r="KN162" s="5">
        <v>12013</v>
      </c>
      <c r="KO162" s="5">
        <v>9372</v>
      </c>
      <c r="KP162" s="5">
        <v>7768</v>
      </c>
      <c r="KQ162" s="5">
        <v>2901</v>
      </c>
      <c r="KR162" s="5">
        <v>1943</v>
      </c>
      <c r="KS162" s="5">
        <v>1685</v>
      </c>
      <c r="KT162" s="5">
        <v>1221</v>
      </c>
      <c r="KU162" s="5">
        <v>1269</v>
      </c>
      <c r="KV162" s="5">
        <v>1117</v>
      </c>
      <c r="KW162" s="5">
        <v>1230</v>
      </c>
      <c r="KX162" s="5">
        <v>1362</v>
      </c>
      <c r="KY162" s="5">
        <v>1064</v>
      </c>
      <c r="KZ162" s="5">
        <v>626</v>
      </c>
      <c r="LA162" s="5">
        <v>555</v>
      </c>
      <c r="LB162" s="5">
        <v>388</v>
      </c>
      <c r="LC162" s="5">
        <v>474</v>
      </c>
      <c r="LD162" s="5">
        <v>355</v>
      </c>
      <c r="LE162" s="5">
        <v>344</v>
      </c>
      <c r="LF162" s="5">
        <v>261</v>
      </c>
      <c r="LG162" s="5">
        <v>460</v>
      </c>
      <c r="LH162" s="5">
        <v>350</v>
      </c>
      <c r="LI162" s="5">
        <v>336</v>
      </c>
      <c r="LJ162" s="5">
        <v>321</v>
      </c>
      <c r="LK162" s="5">
        <v>2991</v>
      </c>
      <c r="LL162" s="5">
        <v>3337</v>
      </c>
      <c r="LM162" s="5">
        <v>2693</v>
      </c>
      <c r="LN162" s="5">
        <v>3202</v>
      </c>
      <c r="LO162" s="5">
        <v>2432</v>
      </c>
      <c r="LP162" s="5">
        <v>1996</v>
      </c>
      <c r="LQ162" s="5">
        <v>1724</v>
      </c>
      <c r="LR162" s="5">
        <v>2002</v>
      </c>
      <c r="LS162" s="5">
        <v>1619</v>
      </c>
      <c r="LT162" s="5">
        <v>1584</v>
      </c>
      <c r="LU162" s="5">
        <v>1017</v>
      </c>
      <c r="LV162" s="5">
        <v>1296</v>
      </c>
      <c r="LW162" s="5">
        <v>851</v>
      </c>
      <c r="LX162" s="5">
        <v>768</v>
      </c>
      <c r="LY162" s="5">
        <v>864</v>
      </c>
      <c r="LZ162" s="5">
        <v>148</v>
      </c>
      <c r="MA162" s="5">
        <v>276</v>
      </c>
      <c r="MB162" s="5">
        <v>237</v>
      </c>
      <c r="MC162" s="5">
        <v>429</v>
      </c>
      <c r="MD162" s="5">
        <v>620</v>
      </c>
      <c r="ME162" s="5">
        <v>535</v>
      </c>
      <c r="MF162" s="5">
        <v>509</v>
      </c>
      <c r="MG162" s="5">
        <v>796</v>
      </c>
      <c r="MH162" s="5">
        <v>931</v>
      </c>
      <c r="MI162" s="5">
        <v>744</v>
      </c>
      <c r="MJ162" s="5">
        <v>1076</v>
      </c>
      <c r="MK162" s="5">
        <v>1447</v>
      </c>
      <c r="ML162" s="5">
        <v>1097</v>
      </c>
      <c r="MM162" s="5">
        <v>1132</v>
      </c>
      <c r="MN162" s="5">
        <v>1887</v>
      </c>
      <c r="MO162" s="5">
        <v>1124</v>
      </c>
      <c r="MP162" s="5">
        <v>733</v>
      </c>
      <c r="MQ162" s="5">
        <v>0</v>
      </c>
      <c r="MR162" s="5">
        <v>0</v>
      </c>
      <c r="MS162" s="5">
        <v>0</v>
      </c>
      <c r="MT162" s="5">
        <v>0</v>
      </c>
      <c r="MU162" s="5">
        <v>0</v>
      </c>
      <c r="MV162" s="5">
        <v>0</v>
      </c>
      <c r="MW162" s="5">
        <v>0</v>
      </c>
      <c r="MX162" s="5">
        <v>0</v>
      </c>
      <c r="MY162" s="5">
        <v>0</v>
      </c>
      <c r="MZ162" s="5">
        <v>0</v>
      </c>
      <c r="NA162" s="5">
        <v>0</v>
      </c>
      <c r="NB162" s="5">
        <v>0</v>
      </c>
      <c r="NC162" s="5">
        <v>0</v>
      </c>
      <c r="ND162" s="5">
        <v>0</v>
      </c>
      <c r="NE162" s="5" t="s">
        <v>220</v>
      </c>
      <c r="NF162" s="5" t="s">
        <v>220</v>
      </c>
      <c r="NG162" s="5" t="s">
        <v>220</v>
      </c>
      <c r="NH162" s="5" t="s">
        <v>220</v>
      </c>
      <c r="NI162" s="5" t="s">
        <v>220</v>
      </c>
      <c r="NJ162" s="5" t="s">
        <v>220</v>
      </c>
      <c r="NK162" s="5" t="s">
        <v>220</v>
      </c>
      <c r="NL162" s="5" t="s">
        <v>220</v>
      </c>
      <c r="NM162" s="5" t="s">
        <v>220</v>
      </c>
      <c r="NN162" s="5" t="s">
        <v>220</v>
      </c>
      <c r="NO162" s="5" t="s">
        <v>220</v>
      </c>
      <c r="NP162" s="5" t="s">
        <v>220</v>
      </c>
      <c r="NQ162" s="5" t="s">
        <v>220</v>
      </c>
      <c r="NR162" s="5" t="s">
        <v>220</v>
      </c>
      <c r="NS162" s="5" t="s">
        <v>220</v>
      </c>
      <c r="NT162" s="5" t="s">
        <v>220</v>
      </c>
      <c r="NU162" s="5" t="s">
        <v>220</v>
      </c>
      <c r="NV162" s="5" t="s">
        <v>220</v>
      </c>
      <c r="NW162" s="5">
        <v>0</v>
      </c>
      <c r="NX162" s="5">
        <v>0</v>
      </c>
      <c r="NY162" s="5">
        <v>0</v>
      </c>
      <c r="NZ162" s="5">
        <v>0</v>
      </c>
      <c r="OA162" s="5">
        <v>0</v>
      </c>
      <c r="OB162" s="5">
        <v>0</v>
      </c>
      <c r="OC162" s="5">
        <v>0</v>
      </c>
      <c r="OD162" s="5">
        <v>0</v>
      </c>
      <c r="OE162" s="5">
        <v>0</v>
      </c>
      <c r="OF162" s="5">
        <v>0</v>
      </c>
      <c r="OG162" s="5">
        <v>0</v>
      </c>
      <c r="OH162" s="5">
        <v>0</v>
      </c>
      <c r="OI162" s="5">
        <v>0</v>
      </c>
      <c r="OJ162" s="5">
        <v>0</v>
      </c>
      <c r="OK162" s="5" t="s">
        <v>220</v>
      </c>
      <c r="OL162" s="5" t="s">
        <v>220</v>
      </c>
      <c r="OM162" s="5" t="s">
        <v>220</v>
      </c>
      <c r="ON162" s="5" t="s">
        <v>220</v>
      </c>
      <c r="OO162" s="5" t="s">
        <v>220</v>
      </c>
      <c r="OP162" s="5" t="s">
        <v>220</v>
      </c>
      <c r="OQ162" s="5" t="s">
        <v>220</v>
      </c>
      <c r="OR162" s="5" t="s">
        <v>220</v>
      </c>
      <c r="OS162" s="5" t="s">
        <v>220</v>
      </c>
      <c r="OT162" s="5" t="s">
        <v>220</v>
      </c>
      <c r="OU162" s="5" t="s">
        <v>220</v>
      </c>
      <c r="OV162" s="5" t="s">
        <v>220</v>
      </c>
      <c r="OW162" s="5" t="s">
        <v>220</v>
      </c>
      <c r="OX162" s="5" t="s">
        <v>220</v>
      </c>
      <c r="OY162" s="5" t="s">
        <v>220</v>
      </c>
      <c r="OZ162" s="5" t="s">
        <v>220</v>
      </c>
      <c r="PA162" s="5" t="s">
        <v>220</v>
      </c>
      <c r="PB162" s="5" t="s">
        <v>220</v>
      </c>
      <c r="PC162" s="5">
        <v>9298</v>
      </c>
      <c r="PD162" s="5">
        <v>8666</v>
      </c>
      <c r="PE162" s="5">
        <v>7515</v>
      </c>
      <c r="PF162" s="5">
        <v>6678</v>
      </c>
      <c r="PG162" s="5">
        <v>6974</v>
      </c>
      <c r="PH162" s="5">
        <v>6536</v>
      </c>
      <c r="PI162" s="5">
        <v>5606</v>
      </c>
      <c r="PJ162" s="5">
        <v>5957</v>
      </c>
      <c r="PK162" s="5">
        <v>7214</v>
      </c>
      <c r="PL162" s="5">
        <v>7339</v>
      </c>
      <c r="PM162" s="5">
        <v>7823</v>
      </c>
      <c r="PN162" s="5">
        <v>6520</v>
      </c>
      <c r="PO162" s="5">
        <v>5343</v>
      </c>
      <c r="PP162" s="5">
        <v>5508</v>
      </c>
      <c r="PQ162" s="5">
        <v>4298</v>
      </c>
      <c r="PR162" s="5">
        <v>4291</v>
      </c>
      <c r="PS162" s="5">
        <v>5050</v>
      </c>
      <c r="PT162" s="5">
        <v>3402</v>
      </c>
      <c r="PU162" s="5">
        <v>2336</v>
      </c>
      <c r="PV162" s="5">
        <v>2545</v>
      </c>
      <c r="PW162" s="5">
        <v>2506</v>
      </c>
      <c r="PX162" s="5">
        <v>2287</v>
      </c>
      <c r="PY162" s="5">
        <v>1917</v>
      </c>
      <c r="PZ162" s="5">
        <v>1929</v>
      </c>
      <c r="QA162" s="5">
        <v>1865</v>
      </c>
      <c r="QB162" s="5">
        <v>1651</v>
      </c>
      <c r="QC162" s="5">
        <v>1722</v>
      </c>
      <c r="QD162" s="5">
        <v>1620</v>
      </c>
      <c r="QE162" s="5">
        <v>1427</v>
      </c>
      <c r="QF162" s="5">
        <v>1579</v>
      </c>
      <c r="QG162" s="5">
        <v>1548</v>
      </c>
      <c r="QH162" s="5">
        <v>1543</v>
      </c>
      <c r="QI162" s="5">
        <v>8254</v>
      </c>
      <c r="QJ162" s="5">
        <v>8425</v>
      </c>
      <c r="QK162" s="5">
        <v>8539</v>
      </c>
      <c r="QL162" s="5">
        <v>8672</v>
      </c>
      <c r="QM162" s="5">
        <v>8487</v>
      </c>
      <c r="QN162" s="5">
        <v>9345</v>
      </c>
      <c r="QO162" s="5">
        <v>9590</v>
      </c>
      <c r="QP162" s="5">
        <v>9903</v>
      </c>
      <c r="QQ162" s="5">
        <v>8995</v>
      </c>
      <c r="QR162" s="5">
        <v>8361</v>
      </c>
      <c r="QS162" s="5">
        <v>8536</v>
      </c>
      <c r="QT162" s="5">
        <v>9315</v>
      </c>
      <c r="QU162" s="5">
        <v>4241</v>
      </c>
      <c r="QV162" s="5">
        <v>4217</v>
      </c>
      <c r="QW162" s="5">
        <v>4378</v>
      </c>
      <c r="QX162" s="5">
        <v>4605</v>
      </c>
      <c r="QY162" s="5">
        <v>4083</v>
      </c>
      <c r="QZ162" s="5">
        <v>4356</v>
      </c>
      <c r="RA162" s="5">
        <v>5522</v>
      </c>
      <c r="RB162" s="5">
        <v>4632</v>
      </c>
      <c r="RC162" s="5">
        <v>4684</v>
      </c>
      <c r="RD162" s="5">
        <v>5652</v>
      </c>
      <c r="RE162" s="5">
        <v>5243</v>
      </c>
      <c r="RF162" s="5">
        <v>6041</v>
      </c>
      <c r="RG162" s="5">
        <v>6785</v>
      </c>
      <c r="RH162" s="5">
        <v>6016</v>
      </c>
      <c r="RI162" s="5">
        <v>5654</v>
      </c>
      <c r="RJ162" s="5">
        <v>5161</v>
      </c>
      <c r="RK162" s="5">
        <v>5496</v>
      </c>
      <c r="RL162" s="5">
        <v>4511</v>
      </c>
      <c r="RM162" s="5">
        <v>4399</v>
      </c>
      <c r="RN162" s="5">
        <v>3604</v>
      </c>
      <c r="RO162" s="5">
        <v>4767</v>
      </c>
      <c r="RP162" s="5">
        <v>5972</v>
      </c>
      <c r="RQ162" s="5">
        <v>6402</v>
      </c>
      <c r="RR162" s="5">
        <v>5908</v>
      </c>
      <c r="RS162" s="5">
        <v>6189</v>
      </c>
      <c r="RT162" s="5">
        <v>5880</v>
      </c>
      <c r="RU162" s="5">
        <v>6427</v>
      </c>
      <c r="RV162" s="5">
        <v>6580</v>
      </c>
      <c r="RW162" s="5">
        <v>7246</v>
      </c>
      <c r="RX162" s="5">
        <v>7382</v>
      </c>
      <c r="RY162" s="5">
        <v>7248</v>
      </c>
      <c r="RZ162" s="5">
        <v>6591</v>
      </c>
      <c r="SA162" s="5">
        <v>6358</v>
      </c>
      <c r="SB162" s="5">
        <v>6017</v>
      </c>
      <c r="SC162" s="5">
        <v>5877</v>
      </c>
      <c r="SD162" s="5">
        <v>4819</v>
      </c>
      <c r="SE162" s="5">
        <v>3938</v>
      </c>
      <c r="SF162" s="5">
        <v>3903</v>
      </c>
      <c r="SG162" s="5">
        <v>4084</v>
      </c>
      <c r="SH162" s="5">
        <v>2395</v>
      </c>
      <c r="SI162" s="5">
        <v>2549</v>
      </c>
      <c r="SJ162" s="5">
        <v>4826</v>
      </c>
      <c r="SK162" s="5">
        <v>3654</v>
      </c>
      <c r="SL162" s="5">
        <v>2867</v>
      </c>
      <c r="SM162" s="5">
        <v>2677</v>
      </c>
      <c r="SN162" s="5">
        <v>2679</v>
      </c>
      <c r="SO162" s="5">
        <v>2449</v>
      </c>
      <c r="SP162" s="5">
        <v>2163</v>
      </c>
      <c r="SQ162" s="5">
        <v>2479</v>
      </c>
      <c r="SR162" s="5">
        <v>2515</v>
      </c>
      <c r="SS162" s="5">
        <v>2116</v>
      </c>
      <c r="ST162" s="5">
        <v>2133</v>
      </c>
      <c r="SU162" s="5">
        <v>603</v>
      </c>
      <c r="SV162" s="5">
        <v>537</v>
      </c>
      <c r="SW162" s="5">
        <v>552</v>
      </c>
      <c r="SX162" s="5">
        <v>617</v>
      </c>
      <c r="SY162" s="5">
        <v>323</v>
      </c>
      <c r="SZ162" s="5">
        <v>592</v>
      </c>
      <c r="TA162" s="5">
        <v>619</v>
      </c>
      <c r="TB162" s="5">
        <v>608</v>
      </c>
      <c r="TC162" s="5">
        <v>641</v>
      </c>
      <c r="TD162" s="5">
        <v>614</v>
      </c>
      <c r="TE162" s="5">
        <v>875</v>
      </c>
      <c r="TF162" s="5">
        <v>648</v>
      </c>
      <c r="TG162" s="5">
        <v>621</v>
      </c>
      <c r="TH162" s="5">
        <v>705</v>
      </c>
      <c r="TI162" s="5">
        <v>827</v>
      </c>
      <c r="TJ162" s="5">
        <v>892</v>
      </c>
      <c r="TK162" s="5">
        <v>351</v>
      </c>
      <c r="TL162" s="5">
        <v>419</v>
      </c>
      <c r="TM162" s="5">
        <v>1004</v>
      </c>
      <c r="TN162" s="5">
        <v>333</v>
      </c>
      <c r="TO162" s="5">
        <v>590</v>
      </c>
      <c r="TP162" s="5">
        <v>285</v>
      </c>
      <c r="TQ162" s="5">
        <v>359</v>
      </c>
      <c r="TR162" s="5">
        <v>210</v>
      </c>
      <c r="TS162" s="5">
        <v>245</v>
      </c>
      <c r="TT162" s="5">
        <v>245</v>
      </c>
      <c r="TU162" s="5">
        <v>241</v>
      </c>
      <c r="TV162" s="5">
        <v>215</v>
      </c>
      <c r="TW162" s="5">
        <v>197</v>
      </c>
      <c r="TX162" s="5">
        <v>438</v>
      </c>
      <c r="TY162" s="5">
        <v>217</v>
      </c>
      <c r="TZ162" s="5">
        <v>192</v>
      </c>
      <c r="UA162" s="5">
        <v>11170</v>
      </c>
      <c r="UB162" s="5">
        <v>10831</v>
      </c>
      <c r="UC162" s="5">
        <v>9117</v>
      </c>
      <c r="UD162" s="5">
        <v>10444</v>
      </c>
      <c r="UE162" s="5">
        <v>8294</v>
      </c>
      <c r="UF162" s="5">
        <v>12227</v>
      </c>
      <c r="UG162" s="5">
        <v>13259</v>
      </c>
      <c r="UH162" s="5">
        <v>9238</v>
      </c>
      <c r="UI162" s="5">
        <v>3885</v>
      </c>
      <c r="UJ162" s="5">
        <v>2286</v>
      </c>
      <c r="UK162" s="5">
        <v>1364</v>
      </c>
      <c r="UL162" s="5">
        <v>1305</v>
      </c>
      <c r="UM162" s="5">
        <v>588</v>
      </c>
      <c r="UN162" s="5">
        <v>249</v>
      </c>
      <c r="UO162" s="5">
        <v>203</v>
      </c>
      <c r="UP162" s="5">
        <v>174</v>
      </c>
      <c r="UQ162" s="5">
        <v>312</v>
      </c>
      <c r="UR162" s="5">
        <v>233</v>
      </c>
      <c r="US162" s="5">
        <v>918</v>
      </c>
      <c r="UT162" s="5">
        <v>930</v>
      </c>
      <c r="UU162" s="5">
        <v>1951</v>
      </c>
      <c r="UV162" s="5">
        <v>1763</v>
      </c>
      <c r="UW162" s="5">
        <v>2142</v>
      </c>
      <c r="UX162" s="5">
        <v>1816</v>
      </c>
      <c r="UY162" s="5">
        <v>2632</v>
      </c>
      <c r="UZ162" s="5">
        <v>2816</v>
      </c>
      <c r="VA162" s="5">
        <v>695</v>
      </c>
      <c r="VB162" s="5">
        <v>771</v>
      </c>
      <c r="VC162" s="5">
        <v>474</v>
      </c>
      <c r="VD162" s="5">
        <v>588</v>
      </c>
      <c r="VE162" s="5">
        <v>364</v>
      </c>
      <c r="VF162" s="5">
        <v>304</v>
      </c>
      <c r="VG162" s="5">
        <v>63971</v>
      </c>
      <c r="VH162" s="5">
        <v>39622</v>
      </c>
      <c r="VI162" s="5">
        <v>42576</v>
      </c>
      <c r="VJ162" s="5">
        <v>38549</v>
      </c>
      <c r="VK162" s="5">
        <v>36505</v>
      </c>
      <c r="VL162" s="5">
        <v>39670</v>
      </c>
      <c r="VM162" s="5">
        <v>39097</v>
      </c>
      <c r="VN162" s="5">
        <v>37170</v>
      </c>
      <c r="VO162" s="5">
        <v>37454</v>
      </c>
      <c r="VP162" s="5">
        <v>38133</v>
      </c>
      <c r="VQ162" s="5">
        <v>37605</v>
      </c>
      <c r="VR162" s="5">
        <v>32183</v>
      </c>
      <c r="VS162" s="5">
        <v>32796</v>
      </c>
      <c r="VT162" s="5">
        <v>27894</v>
      </c>
      <c r="VU162" s="5">
        <v>29307</v>
      </c>
      <c r="VV162" s="5">
        <v>25168</v>
      </c>
      <c r="VW162" s="5">
        <v>26962</v>
      </c>
      <c r="VX162" s="5">
        <v>25043</v>
      </c>
      <c r="VY162" s="5">
        <v>30519</v>
      </c>
      <c r="VZ162" s="5">
        <v>41207</v>
      </c>
      <c r="WA162" s="5">
        <v>21859</v>
      </c>
      <c r="WB162" s="5">
        <v>18971</v>
      </c>
      <c r="WC162" s="5">
        <v>19226</v>
      </c>
      <c r="WD162" s="5">
        <v>21367</v>
      </c>
      <c r="WE162" s="5">
        <v>17305</v>
      </c>
      <c r="WF162" s="5">
        <v>16587</v>
      </c>
      <c r="WG162" s="5">
        <v>13412</v>
      </c>
      <c r="WH162" s="5">
        <v>11025</v>
      </c>
      <c r="WI162" s="5">
        <v>12074</v>
      </c>
      <c r="WJ162" s="5">
        <v>11200</v>
      </c>
      <c r="WK162" s="5">
        <v>9959</v>
      </c>
      <c r="WL162" s="5">
        <v>9821</v>
      </c>
      <c r="WM162" s="5">
        <v>292</v>
      </c>
      <c r="WN162" s="5">
        <v>291</v>
      </c>
      <c r="WO162" s="5">
        <v>372</v>
      </c>
      <c r="WP162" s="5">
        <v>289</v>
      </c>
      <c r="WQ162" s="5">
        <v>231</v>
      </c>
      <c r="WR162" s="5">
        <v>206</v>
      </c>
      <c r="WS162" s="5">
        <v>638</v>
      </c>
      <c r="WT162" s="5">
        <v>446</v>
      </c>
      <c r="WU162" s="5">
        <v>414</v>
      </c>
      <c r="WV162" s="5">
        <v>423</v>
      </c>
      <c r="WW162" s="5">
        <v>462</v>
      </c>
      <c r="WX162" s="5">
        <v>435</v>
      </c>
      <c r="WY162" s="5">
        <v>367</v>
      </c>
      <c r="WZ162" s="5">
        <v>305</v>
      </c>
      <c r="XA162" s="5">
        <v>378</v>
      </c>
      <c r="XB162" s="5">
        <v>188</v>
      </c>
      <c r="XC162" s="5">
        <v>191</v>
      </c>
      <c r="XD162" s="5">
        <v>306</v>
      </c>
      <c r="XE162" s="5">
        <v>550</v>
      </c>
      <c r="XF162" s="5">
        <v>1431</v>
      </c>
      <c r="XG162" s="5">
        <v>2673</v>
      </c>
      <c r="XH162" s="5">
        <v>1332</v>
      </c>
      <c r="XI162" s="5">
        <v>1043</v>
      </c>
      <c r="XJ162" s="5">
        <v>842</v>
      </c>
      <c r="XK162" s="5">
        <v>858</v>
      </c>
      <c r="XL162" s="5">
        <v>907</v>
      </c>
      <c r="XM162" s="5">
        <v>793</v>
      </c>
      <c r="XN162" s="5">
        <v>751</v>
      </c>
      <c r="XO162" s="5">
        <v>802</v>
      </c>
      <c r="XP162" s="5">
        <v>670</v>
      </c>
      <c r="XQ162" s="5">
        <v>1117</v>
      </c>
      <c r="XR162" s="5">
        <v>752</v>
      </c>
      <c r="XS162" s="2">
        <v>17633</v>
      </c>
      <c r="XT162" s="3" t="s">
        <v>222</v>
      </c>
      <c r="XU162" s="3" t="s">
        <v>222</v>
      </c>
      <c r="XV162" s="3" t="s">
        <v>222</v>
      </c>
      <c r="XW162" s="3" t="s">
        <v>221</v>
      </c>
      <c r="XX162" s="3" t="s">
        <v>222</v>
      </c>
      <c r="XY162" s="3" t="s">
        <v>222</v>
      </c>
      <c r="XZ162" s="3" t="s">
        <v>242</v>
      </c>
    </row>
    <row r="163" spans="1:650" x14ac:dyDescent="0.3">
      <c r="A163" s="1" t="s">
        <v>161</v>
      </c>
      <c r="B163" s="2">
        <v>4057026</v>
      </c>
      <c r="C163" s="5">
        <v>35575</v>
      </c>
      <c r="D163" s="5">
        <v>27948</v>
      </c>
      <c r="E163" s="5">
        <v>30296</v>
      </c>
      <c r="F163" s="5">
        <v>19535</v>
      </c>
      <c r="G163" s="5">
        <v>13528</v>
      </c>
      <c r="H163" s="5">
        <v>11897</v>
      </c>
      <c r="I163" s="5">
        <v>10463</v>
      </c>
      <c r="J163" s="5">
        <v>10131</v>
      </c>
      <c r="K163" s="5">
        <v>6766</v>
      </c>
      <c r="L163" s="5">
        <v>10106</v>
      </c>
      <c r="M163" s="5">
        <v>3773</v>
      </c>
      <c r="N163" s="5">
        <v>9612</v>
      </c>
      <c r="O163" s="5">
        <v>7711</v>
      </c>
      <c r="P163" s="5">
        <v>14456</v>
      </c>
      <c r="Q163" s="5">
        <v>8039</v>
      </c>
      <c r="R163" s="5">
        <v>5714</v>
      </c>
      <c r="S163" s="5">
        <v>12506</v>
      </c>
      <c r="T163" s="5">
        <v>11202</v>
      </c>
      <c r="U163" s="5">
        <v>399</v>
      </c>
      <c r="V163" s="5">
        <v>421</v>
      </c>
      <c r="W163" s="5">
        <v>1119</v>
      </c>
      <c r="X163" s="5">
        <v>6058</v>
      </c>
      <c r="Y163" s="5">
        <v>14520</v>
      </c>
      <c r="Z163" s="5">
        <v>2721</v>
      </c>
      <c r="AA163" s="5">
        <v>7135</v>
      </c>
      <c r="AB163" s="5">
        <v>0</v>
      </c>
      <c r="AC163" s="5">
        <v>1077</v>
      </c>
      <c r="AD163" s="5">
        <v>0</v>
      </c>
      <c r="AE163" s="5">
        <v>24</v>
      </c>
      <c r="AF163" s="5">
        <v>3055</v>
      </c>
      <c r="AG163" s="5">
        <v>396</v>
      </c>
      <c r="AH163" s="5">
        <v>0</v>
      </c>
      <c r="AI163" s="5">
        <v>63870</v>
      </c>
      <c r="AJ163" s="5">
        <v>120195</v>
      </c>
      <c r="AK163" s="5">
        <v>52784</v>
      </c>
      <c r="AL163" s="5">
        <v>687627</v>
      </c>
      <c r="AM163" s="5">
        <v>97975</v>
      </c>
      <c r="AN163" s="5">
        <v>130912</v>
      </c>
      <c r="AO163" s="5">
        <v>59974</v>
      </c>
      <c r="AP163" s="5">
        <v>1637561</v>
      </c>
      <c r="AQ163" s="5">
        <v>44540</v>
      </c>
      <c r="AR163" s="5">
        <v>456334</v>
      </c>
      <c r="AS163" s="5">
        <v>41484</v>
      </c>
      <c r="AT163" s="5">
        <v>82951</v>
      </c>
      <c r="AU163" s="5">
        <v>175313</v>
      </c>
      <c r="AV163" s="5">
        <v>78453</v>
      </c>
      <c r="AW163" s="5">
        <v>30817</v>
      </c>
      <c r="AX163" s="5">
        <v>24761</v>
      </c>
      <c r="AY163" s="5">
        <v>25816</v>
      </c>
      <c r="AZ163" s="5">
        <v>29321</v>
      </c>
      <c r="BA163" s="5">
        <v>17542</v>
      </c>
      <c r="BB163" s="5">
        <v>17689</v>
      </c>
      <c r="BC163" s="5">
        <v>24743</v>
      </c>
      <c r="BD163" s="5">
        <v>10377</v>
      </c>
      <c r="BE163" s="5">
        <v>28137</v>
      </c>
      <c r="BF163" s="5">
        <v>15283</v>
      </c>
      <c r="BG163" s="5">
        <v>9865</v>
      </c>
      <c r="BH163" s="5">
        <v>9294</v>
      </c>
      <c r="BI163" s="5">
        <v>6671</v>
      </c>
      <c r="BJ163" s="5">
        <v>7656</v>
      </c>
      <c r="BK163" s="5">
        <v>4975</v>
      </c>
      <c r="BL163" s="5">
        <v>2250</v>
      </c>
      <c r="BM163" s="5">
        <v>2717</v>
      </c>
      <c r="BN163" s="5">
        <v>3195</v>
      </c>
      <c r="BO163" s="5">
        <v>190591</v>
      </c>
      <c r="BP163" s="5">
        <v>203251</v>
      </c>
      <c r="BQ163" s="5">
        <v>113430</v>
      </c>
      <c r="BR163" s="5">
        <v>203397</v>
      </c>
      <c r="BS163" s="5">
        <v>89956</v>
      </c>
      <c r="BT163" s="5">
        <v>130887</v>
      </c>
      <c r="BU163" s="5">
        <v>54115</v>
      </c>
      <c r="BV163" s="5">
        <v>130842</v>
      </c>
      <c r="BW163" s="5">
        <v>51300</v>
      </c>
      <c r="BX163" s="5">
        <v>76484</v>
      </c>
      <c r="BY163" s="5">
        <v>69051</v>
      </c>
      <c r="BZ163" s="5">
        <v>53690</v>
      </c>
      <c r="CA163" s="5">
        <v>71949</v>
      </c>
      <c r="CB163" s="5">
        <v>24397</v>
      </c>
      <c r="CC163" s="5">
        <v>13420</v>
      </c>
      <c r="CD163" s="5">
        <v>20759</v>
      </c>
      <c r="CE163" s="5">
        <v>40973</v>
      </c>
      <c r="CF163" s="5">
        <v>38304</v>
      </c>
      <c r="CG163" s="5">
        <v>20548</v>
      </c>
      <c r="CH163" s="5">
        <v>37219</v>
      </c>
      <c r="CI163" s="5">
        <v>11811</v>
      </c>
      <c r="CJ163" s="5">
        <v>18552</v>
      </c>
      <c r="CK163" s="5">
        <v>6037</v>
      </c>
      <c r="CL163" s="5">
        <v>29096</v>
      </c>
      <c r="CM163" s="5">
        <v>50218</v>
      </c>
      <c r="CN163" s="5">
        <v>36661</v>
      </c>
      <c r="CO163" s="5">
        <v>6323</v>
      </c>
      <c r="CP163" s="5">
        <v>12755</v>
      </c>
      <c r="CQ163" s="5">
        <v>9670</v>
      </c>
      <c r="CR163" s="5">
        <v>7593</v>
      </c>
      <c r="CS163" s="5">
        <v>8098</v>
      </c>
      <c r="CT163" s="5">
        <v>9023</v>
      </c>
      <c r="CU163" s="5">
        <v>119769</v>
      </c>
      <c r="CV163" s="5">
        <v>111659</v>
      </c>
      <c r="CW163" s="5">
        <v>103996</v>
      </c>
      <c r="CX163" s="5">
        <v>99450</v>
      </c>
      <c r="CY163" s="5">
        <v>95004</v>
      </c>
      <c r="CZ163" s="5">
        <v>77000</v>
      </c>
      <c r="DA163" s="5">
        <v>115513</v>
      </c>
      <c r="DB163" s="5">
        <v>101278</v>
      </c>
      <c r="DC163" s="5">
        <v>78798</v>
      </c>
      <c r="DD163" s="5">
        <v>179520</v>
      </c>
      <c r="DE163" s="5">
        <v>81084</v>
      </c>
      <c r="DF163" s="5">
        <v>108860</v>
      </c>
      <c r="DG163" s="5">
        <v>103306</v>
      </c>
      <c r="DH163" s="5">
        <v>86153</v>
      </c>
      <c r="DI163" s="5">
        <v>53509</v>
      </c>
      <c r="DJ163" s="5">
        <v>52910</v>
      </c>
      <c r="DK163" s="5">
        <v>65311</v>
      </c>
      <c r="DL163" s="5">
        <v>19137</v>
      </c>
      <c r="DM163" s="5">
        <v>49636</v>
      </c>
      <c r="DN163" s="5">
        <v>52416</v>
      </c>
      <c r="DO163" s="5">
        <v>58270</v>
      </c>
      <c r="DP163" s="5">
        <v>43614</v>
      </c>
      <c r="DQ163" s="5">
        <v>47522</v>
      </c>
      <c r="DR163" s="5">
        <v>62893</v>
      </c>
      <c r="DS163" s="5">
        <v>57338</v>
      </c>
      <c r="DT163" s="5">
        <v>57965</v>
      </c>
      <c r="DU163" s="5">
        <v>73625</v>
      </c>
      <c r="DV163" s="5">
        <v>29147</v>
      </c>
      <c r="DW163" s="5">
        <v>34804</v>
      </c>
      <c r="DX163" s="5">
        <v>30178</v>
      </c>
      <c r="DY163" s="5">
        <v>30498</v>
      </c>
      <c r="DZ163" s="5">
        <v>27266</v>
      </c>
      <c r="EA163" s="5">
        <v>13136</v>
      </c>
      <c r="EB163" s="5">
        <v>16673</v>
      </c>
      <c r="EC163" s="5">
        <v>6223</v>
      </c>
      <c r="ED163" s="5">
        <v>12372</v>
      </c>
      <c r="EE163" s="5">
        <v>6852</v>
      </c>
      <c r="EF163" s="5">
        <v>3454</v>
      </c>
      <c r="EG163" s="5">
        <v>4499</v>
      </c>
      <c r="EH163" s="5">
        <v>10359</v>
      </c>
      <c r="EI163" s="5">
        <v>6769</v>
      </c>
      <c r="EJ163" s="5">
        <v>11542</v>
      </c>
      <c r="EK163" s="5">
        <v>6435</v>
      </c>
      <c r="EL163" s="5">
        <v>13299</v>
      </c>
      <c r="EM163" s="5">
        <v>11316</v>
      </c>
      <c r="EN163" s="5">
        <v>4163</v>
      </c>
      <c r="EO163" s="5">
        <v>3234</v>
      </c>
      <c r="EP163" s="5">
        <v>3409</v>
      </c>
      <c r="EQ163" s="5">
        <v>7444</v>
      </c>
      <c r="ER163" s="5">
        <v>4084</v>
      </c>
      <c r="ES163" s="5">
        <v>7234</v>
      </c>
      <c r="ET163" s="5">
        <v>7706</v>
      </c>
      <c r="EU163" s="5">
        <v>16573</v>
      </c>
      <c r="EV163" s="5">
        <v>12402</v>
      </c>
      <c r="EW163" s="5">
        <v>14747</v>
      </c>
      <c r="EX163" s="5">
        <v>70612</v>
      </c>
      <c r="EY163" s="5">
        <v>10271</v>
      </c>
      <c r="EZ163" s="5">
        <v>25639</v>
      </c>
      <c r="FA163" s="5">
        <v>23489</v>
      </c>
      <c r="FB163" s="5">
        <v>15748</v>
      </c>
      <c r="FC163" s="5">
        <v>11430</v>
      </c>
      <c r="FD163" s="5">
        <v>10995</v>
      </c>
      <c r="FE163" s="5">
        <v>5768</v>
      </c>
      <c r="FF163" s="5">
        <v>3888</v>
      </c>
      <c r="FG163" s="5">
        <v>0</v>
      </c>
      <c r="FH163" s="5">
        <v>0</v>
      </c>
      <c r="FI163" s="5">
        <v>0</v>
      </c>
      <c r="FJ163" s="5">
        <v>0</v>
      </c>
      <c r="FK163" s="5">
        <v>0</v>
      </c>
      <c r="FL163" s="5">
        <v>0</v>
      </c>
      <c r="FM163" s="5">
        <v>0</v>
      </c>
      <c r="FN163" s="5">
        <v>0</v>
      </c>
      <c r="FO163" s="5">
        <v>0</v>
      </c>
      <c r="FP163" s="5">
        <v>0</v>
      </c>
      <c r="FQ163" s="5">
        <v>0</v>
      </c>
      <c r="FR163" s="5">
        <v>0</v>
      </c>
      <c r="FS163" s="5">
        <v>0</v>
      </c>
      <c r="FT163" s="5">
        <v>0</v>
      </c>
      <c r="FU163" s="5" t="s">
        <v>220</v>
      </c>
      <c r="FV163" s="5" t="s">
        <v>220</v>
      </c>
      <c r="FW163" s="5" t="s">
        <v>220</v>
      </c>
      <c r="FX163" s="5" t="s">
        <v>220</v>
      </c>
      <c r="FY163" s="5" t="s">
        <v>220</v>
      </c>
      <c r="FZ163" s="5" t="s">
        <v>220</v>
      </c>
      <c r="GA163" s="5" t="s">
        <v>220</v>
      </c>
      <c r="GB163" s="5" t="s">
        <v>220</v>
      </c>
      <c r="GC163" s="5" t="s">
        <v>220</v>
      </c>
      <c r="GD163" s="5" t="s">
        <v>220</v>
      </c>
      <c r="GE163" s="5" t="s">
        <v>220</v>
      </c>
      <c r="GF163" s="5" t="s">
        <v>220</v>
      </c>
      <c r="GG163" s="5" t="s">
        <v>220</v>
      </c>
      <c r="GH163" s="5" t="s">
        <v>220</v>
      </c>
      <c r="GI163" s="5" t="s">
        <v>220</v>
      </c>
      <c r="GJ163" s="5" t="s">
        <v>220</v>
      </c>
      <c r="GK163" s="5" t="s">
        <v>220</v>
      </c>
      <c r="GL163" s="5" t="s">
        <v>220</v>
      </c>
      <c r="GM163" s="5">
        <v>422942</v>
      </c>
      <c r="GN163" s="5">
        <v>479789</v>
      </c>
      <c r="GO163" s="5">
        <v>306728</v>
      </c>
      <c r="GP163" s="5">
        <v>1022382</v>
      </c>
      <c r="GQ163" s="5">
        <v>303316</v>
      </c>
      <c r="GR163" s="5">
        <v>354149</v>
      </c>
      <c r="GS163" s="5">
        <v>244564</v>
      </c>
      <c r="GT163" s="5">
        <v>1890172</v>
      </c>
      <c r="GU163" s="5">
        <v>188173</v>
      </c>
      <c r="GV163" s="5">
        <v>733985</v>
      </c>
      <c r="GW163" s="5">
        <v>201827</v>
      </c>
      <c r="GX163" s="5">
        <v>268412</v>
      </c>
      <c r="GY163" s="5">
        <v>369594</v>
      </c>
      <c r="GZ163" s="5">
        <v>207622</v>
      </c>
      <c r="HA163" s="5">
        <v>109019</v>
      </c>
      <c r="HB163" s="5">
        <v>107553</v>
      </c>
      <c r="HC163" s="5">
        <v>152049</v>
      </c>
      <c r="HD163" s="5">
        <v>105035</v>
      </c>
      <c r="HE163" s="5">
        <v>95359</v>
      </c>
      <c r="HF163" s="5">
        <v>115451</v>
      </c>
      <c r="HG163" s="5">
        <v>112515</v>
      </c>
      <c r="HH163" s="5">
        <v>91003</v>
      </c>
      <c r="HI163" s="5">
        <v>110963</v>
      </c>
      <c r="HJ163" s="5">
        <v>180606</v>
      </c>
      <c r="HK163" s="5">
        <v>134826</v>
      </c>
      <c r="HL163" s="5">
        <v>129559</v>
      </c>
      <c r="HM163" s="5">
        <v>111184</v>
      </c>
      <c r="HN163" s="5">
        <v>65306</v>
      </c>
      <c r="HO163" s="5">
        <v>60902</v>
      </c>
      <c r="HP163" s="5">
        <v>54071</v>
      </c>
      <c r="HQ163" s="5">
        <v>47476</v>
      </c>
      <c r="HR163" s="5">
        <v>43372</v>
      </c>
      <c r="HS163" s="5">
        <v>740795</v>
      </c>
      <c r="HT163" s="5">
        <v>795585</v>
      </c>
      <c r="HU163" s="5">
        <v>767607</v>
      </c>
      <c r="HV163" s="5">
        <v>758515</v>
      </c>
      <c r="HW163" s="5">
        <v>778032</v>
      </c>
      <c r="HX163" s="5">
        <v>957191</v>
      </c>
      <c r="HY163" s="5">
        <v>922700</v>
      </c>
      <c r="HZ163" s="5">
        <v>792485</v>
      </c>
      <c r="IA163" s="5">
        <v>868541</v>
      </c>
      <c r="IB163" s="5">
        <v>810591</v>
      </c>
      <c r="IC163" s="5">
        <v>698377</v>
      </c>
      <c r="ID163" s="5">
        <v>961209</v>
      </c>
      <c r="IE163" s="5">
        <v>863608</v>
      </c>
      <c r="IF163" s="5">
        <v>782375</v>
      </c>
      <c r="IG163" s="5">
        <v>794298</v>
      </c>
      <c r="IH163" s="5">
        <v>500729</v>
      </c>
      <c r="II163" s="5">
        <v>564568</v>
      </c>
      <c r="IJ163" s="5">
        <v>517285</v>
      </c>
      <c r="IK163" s="5">
        <v>1996310</v>
      </c>
      <c r="IL163" s="5">
        <v>606996</v>
      </c>
      <c r="IM163" s="5">
        <v>445661</v>
      </c>
      <c r="IN163" s="5">
        <v>433263</v>
      </c>
      <c r="IO163" s="5">
        <v>431369</v>
      </c>
      <c r="IP163" s="5">
        <v>437145</v>
      </c>
      <c r="IQ163" s="5">
        <v>357477</v>
      </c>
      <c r="IR163" s="5">
        <v>374572</v>
      </c>
      <c r="IS163" s="5">
        <v>393656</v>
      </c>
      <c r="IT163" s="5">
        <v>358541</v>
      </c>
      <c r="IU163" s="5">
        <v>338828</v>
      </c>
      <c r="IV163" s="5">
        <v>323894</v>
      </c>
      <c r="IW163" s="5">
        <v>333013</v>
      </c>
      <c r="IX163" s="5">
        <v>342700</v>
      </c>
      <c r="IY163" s="5">
        <v>64433</v>
      </c>
      <c r="IZ163" s="5">
        <v>72151</v>
      </c>
      <c r="JA163" s="5">
        <v>72800</v>
      </c>
      <c r="JB163" s="5">
        <v>86704</v>
      </c>
      <c r="JC163" s="5">
        <v>84790</v>
      </c>
      <c r="JD163" s="5">
        <v>85505</v>
      </c>
      <c r="JE163" s="5">
        <v>72518</v>
      </c>
      <c r="JF163" s="5">
        <v>68219</v>
      </c>
      <c r="JG163" s="5">
        <v>80764</v>
      </c>
      <c r="JH163" s="5">
        <v>62877</v>
      </c>
      <c r="JI163" s="5">
        <v>68541</v>
      </c>
      <c r="JJ163" s="5">
        <v>63939</v>
      </c>
      <c r="JK163" s="5">
        <v>72689</v>
      </c>
      <c r="JL163" s="5">
        <v>59198</v>
      </c>
      <c r="JM163" s="5">
        <v>54364</v>
      </c>
      <c r="JN163" s="5">
        <v>40284</v>
      </c>
      <c r="JO163" s="5">
        <v>36587</v>
      </c>
      <c r="JP163" s="5">
        <v>34072</v>
      </c>
      <c r="JQ163" s="5">
        <v>36347</v>
      </c>
      <c r="JR163" s="5">
        <v>34367</v>
      </c>
      <c r="JS163" s="5">
        <v>35065</v>
      </c>
      <c r="JT163" s="5">
        <v>30183</v>
      </c>
      <c r="JU163" s="5">
        <v>24557</v>
      </c>
      <c r="JV163" s="5">
        <v>27185</v>
      </c>
      <c r="JW163" s="5">
        <v>23824</v>
      </c>
      <c r="JX163" s="5">
        <v>19666</v>
      </c>
      <c r="JY163" s="5">
        <v>20156</v>
      </c>
      <c r="JZ163" s="5">
        <v>18441</v>
      </c>
      <c r="KA163" s="5">
        <v>21748</v>
      </c>
      <c r="KB163" s="5">
        <v>17981</v>
      </c>
      <c r="KC163" s="5">
        <v>17146</v>
      </c>
      <c r="KD163" s="5">
        <v>14963</v>
      </c>
      <c r="KE163" s="5">
        <v>102038</v>
      </c>
      <c r="KF163" s="5">
        <v>124214</v>
      </c>
      <c r="KG163" s="5">
        <v>108417</v>
      </c>
      <c r="KH163" s="5">
        <v>110389</v>
      </c>
      <c r="KI163" s="5">
        <v>86492</v>
      </c>
      <c r="KJ163" s="5">
        <v>70632</v>
      </c>
      <c r="KK163" s="5">
        <v>57150</v>
      </c>
      <c r="KL163" s="5">
        <v>37739</v>
      </c>
      <c r="KM163" s="5">
        <v>26320</v>
      </c>
      <c r="KN163" s="5">
        <v>28098</v>
      </c>
      <c r="KO163" s="5">
        <v>24023</v>
      </c>
      <c r="KP163" s="5">
        <v>24003</v>
      </c>
      <c r="KQ163" s="5">
        <v>24554</v>
      </c>
      <c r="KR163" s="5">
        <v>14674</v>
      </c>
      <c r="KS163" s="5">
        <v>21282</v>
      </c>
      <c r="KT163" s="5">
        <v>24879</v>
      </c>
      <c r="KU163" s="5">
        <v>11763</v>
      </c>
      <c r="KV163" s="5">
        <v>12542</v>
      </c>
      <c r="KW163" s="5">
        <v>14629</v>
      </c>
      <c r="KX163" s="5">
        <v>13032</v>
      </c>
      <c r="KY163" s="5">
        <v>16954</v>
      </c>
      <c r="KZ163" s="5">
        <v>9121</v>
      </c>
      <c r="LA163" s="5">
        <v>22103</v>
      </c>
      <c r="LB163" s="5">
        <v>10372</v>
      </c>
      <c r="LC163" s="5">
        <v>11252</v>
      </c>
      <c r="LD163" s="5">
        <v>7014</v>
      </c>
      <c r="LE163" s="5">
        <v>7036</v>
      </c>
      <c r="LF163" s="5">
        <v>6601</v>
      </c>
      <c r="LG163" s="5">
        <v>6230</v>
      </c>
      <c r="LH163" s="5">
        <v>4365</v>
      </c>
      <c r="LI163" s="5">
        <v>7969</v>
      </c>
      <c r="LJ163" s="5">
        <v>2142</v>
      </c>
      <c r="LK163" s="5">
        <v>16338</v>
      </c>
      <c r="LL163" s="5">
        <v>12842</v>
      </c>
      <c r="LM163" s="5">
        <v>11356</v>
      </c>
      <c r="LN163" s="5">
        <v>9912</v>
      </c>
      <c r="LO163" s="5">
        <v>10289</v>
      </c>
      <c r="LP163" s="5">
        <v>9841</v>
      </c>
      <c r="LQ163" s="5">
        <v>8767</v>
      </c>
      <c r="LR163" s="5">
        <v>7232</v>
      </c>
      <c r="LS163" s="5">
        <v>7527</v>
      </c>
      <c r="LT163" s="5">
        <v>5900</v>
      </c>
      <c r="LU163" s="5">
        <v>5604</v>
      </c>
      <c r="LV163" s="5">
        <v>7134</v>
      </c>
      <c r="LW163" s="5">
        <v>6746</v>
      </c>
      <c r="LX163" s="5">
        <v>6984</v>
      </c>
      <c r="LY163" s="5">
        <v>7090</v>
      </c>
      <c r="LZ163" s="5">
        <v>5905</v>
      </c>
      <c r="MA163" s="5">
        <v>5205</v>
      </c>
      <c r="MB163" s="5">
        <v>6605</v>
      </c>
      <c r="MC163" s="5">
        <v>5346</v>
      </c>
      <c r="MD163" s="5">
        <v>4388</v>
      </c>
      <c r="ME163" s="5">
        <v>5016</v>
      </c>
      <c r="MF163" s="5">
        <v>3310</v>
      </c>
      <c r="MG163" s="5">
        <v>3181</v>
      </c>
      <c r="MH163" s="5">
        <v>2764</v>
      </c>
      <c r="MI163" s="5">
        <v>2482</v>
      </c>
      <c r="MJ163" s="5">
        <v>2958</v>
      </c>
      <c r="MK163" s="5">
        <v>3553</v>
      </c>
      <c r="ML163" s="5">
        <v>4060</v>
      </c>
      <c r="MM163" s="5">
        <v>4291</v>
      </c>
      <c r="MN163" s="5">
        <v>3483</v>
      </c>
      <c r="MO163" s="5">
        <v>2834</v>
      </c>
      <c r="MP163" s="5">
        <v>2788</v>
      </c>
      <c r="MQ163" s="5">
        <v>2068</v>
      </c>
      <c r="MR163" s="5">
        <v>1632</v>
      </c>
      <c r="MS163" s="5">
        <v>1118</v>
      </c>
      <c r="MT163" s="5">
        <v>1141</v>
      </c>
      <c r="MU163" s="5">
        <v>1412</v>
      </c>
      <c r="MV163" s="5">
        <v>1533</v>
      </c>
      <c r="MW163" s="5">
        <v>1235</v>
      </c>
      <c r="MX163" s="5">
        <v>1406</v>
      </c>
      <c r="MY163" s="5">
        <v>1511</v>
      </c>
      <c r="MZ163" s="5">
        <v>1707</v>
      </c>
      <c r="NA163" s="5">
        <v>420</v>
      </c>
      <c r="NB163" s="5">
        <v>897</v>
      </c>
      <c r="NC163" s="5">
        <v>928</v>
      </c>
      <c r="ND163" s="5">
        <v>998</v>
      </c>
      <c r="NE163" s="5" t="s">
        <v>220</v>
      </c>
      <c r="NF163" s="5" t="s">
        <v>220</v>
      </c>
      <c r="NG163" s="5" t="s">
        <v>220</v>
      </c>
      <c r="NH163" s="5" t="s">
        <v>220</v>
      </c>
      <c r="NI163" s="5" t="s">
        <v>220</v>
      </c>
      <c r="NJ163" s="5" t="s">
        <v>220</v>
      </c>
      <c r="NK163" s="5" t="s">
        <v>220</v>
      </c>
      <c r="NL163" s="5" t="s">
        <v>220</v>
      </c>
      <c r="NM163" s="5" t="s">
        <v>220</v>
      </c>
      <c r="NN163" s="5" t="s">
        <v>220</v>
      </c>
      <c r="NO163" s="5" t="s">
        <v>220</v>
      </c>
      <c r="NP163" s="5" t="s">
        <v>220</v>
      </c>
      <c r="NQ163" s="5" t="s">
        <v>220</v>
      </c>
      <c r="NR163" s="5" t="s">
        <v>220</v>
      </c>
      <c r="NS163" s="5" t="s">
        <v>220</v>
      </c>
      <c r="NT163" s="5" t="s">
        <v>220</v>
      </c>
      <c r="NU163" s="5" t="s">
        <v>220</v>
      </c>
      <c r="NV163" s="5" t="s">
        <v>220</v>
      </c>
      <c r="NW163" s="5">
        <v>0</v>
      </c>
      <c r="NX163" s="5">
        <v>0</v>
      </c>
      <c r="NY163" s="5">
        <v>0</v>
      </c>
      <c r="NZ163" s="5">
        <v>0</v>
      </c>
      <c r="OA163" s="5">
        <v>0</v>
      </c>
      <c r="OB163" s="5">
        <v>0</v>
      </c>
      <c r="OC163" s="5">
        <v>0</v>
      </c>
      <c r="OD163" s="5">
        <v>0</v>
      </c>
      <c r="OE163" s="5">
        <v>0</v>
      </c>
      <c r="OF163" s="5">
        <v>0</v>
      </c>
      <c r="OG163" s="5">
        <v>0</v>
      </c>
      <c r="OH163" s="5">
        <v>0</v>
      </c>
      <c r="OI163" s="5">
        <v>0</v>
      </c>
      <c r="OJ163" s="5">
        <v>0</v>
      </c>
      <c r="OK163" s="5" t="s">
        <v>220</v>
      </c>
      <c r="OL163" s="5" t="s">
        <v>220</v>
      </c>
      <c r="OM163" s="5" t="s">
        <v>220</v>
      </c>
      <c r="ON163" s="5" t="s">
        <v>220</v>
      </c>
      <c r="OO163" s="5" t="s">
        <v>220</v>
      </c>
      <c r="OP163" s="5" t="s">
        <v>220</v>
      </c>
      <c r="OQ163" s="5" t="s">
        <v>220</v>
      </c>
      <c r="OR163" s="5" t="s">
        <v>220</v>
      </c>
      <c r="OS163" s="5" t="s">
        <v>220</v>
      </c>
      <c r="OT163" s="5" t="s">
        <v>220</v>
      </c>
      <c r="OU163" s="5" t="s">
        <v>220</v>
      </c>
      <c r="OV163" s="5" t="s">
        <v>220</v>
      </c>
      <c r="OW163" s="5" t="s">
        <v>220</v>
      </c>
      <c r="OX163" s="5" t="s">
        <v>220</v>
      </c>
      <c r="OY163" s="5" t="s">
        <v>220</v>
      </c>
      <c r="OZ163" s="5" t="s">
        <v>220</v>
      </c>
      <c r="PA163" s="5" t="s">
        <v>220</v>
      </c>
      <c r="PB163" s="5" t="s">
        <v>220</v>
      </c>
      <c r="PC163" s="5">
        <v>32212</v>
      </c>
      <c r="PD163" s="5">
        <v>34351</v>
      </c>
      <c r="PE163" s="5">
        <v>33730</v>
      </c>
      <c r="PF163" s="5">
        <v>32624</v>
      </c>
      <c r="PG163" s="5">
        <v>30747</v>
      </c>
      <c r="PH163" s="5">
        <v>25638</v>
      </c>
      <c r="PI163" s="5">
        <v>25643</v>
      </c>
      <c r="PJ163" s="5">
        <v>27961</v>
      </c>
      <c r="PK163" s="5">
        <v>26422</v>
      </c>
      <c r="PL163" s="5">
        <v>37613</v>
      </c>
      <c r="PM163" s="5">
        <v>22491</v>
      </c>
      <c r="PN163" s="5">
        <v>27937</v>
      </c>
      <c r="PO163" s="5">
        <v>26959</v>
      </c>
      <c r="PP163" s="5">
        <v>24674</v>
      </c>
      <c r="PQ163" s="5">
        <v>23326</v>
      </c>
      <c r="PR163" s="5">
        <v>20419</v>
      </c>
      <c r="PS163" s="5">
        <v>22190</v>
      </c>
      <c r="PT163" s="5">
        <v>18476</v>
      </c>
      <c r="PU163" s="5">
        <v>16093</v>
      </c>
      <c r="PV163" s="5">
        <v>13370</v>
      </c>
      <c r="PW163" s="5">
        <v>11145</v>
      </c>
      <c r="PX163" s="5">
        <v>10521</v>
      </c>
      <c r="PY163" s="5">
        <v>12018</v>
      </c>
      <c r="PZ163" s="5">
        <v>9593</v>
      </c>
      <c r="QA163" s="5">
        <v>7878</v>
      </c>
      <c r="QB163" s="5">
        <v>11402</v>
      </c>
      <c r="QC163" s="5">
        <v>10712</v>
      </c>
      <c r="QD163" s="5">
        <v>10122</v>
      </c>
      <c r="QE163" s="5">
        <v>9743</v>
      </c>
      <c r="QF163" s="5">
        <v>8989</v>
      </c>
      <c r="QG163" s="5">
        <v>8541</v>
      </c>
      <c r="QH163" s="5">
        <v>8237</v>
      </c>
      <c r="QI163" s="5">
        <v>58105</v>
      </c>
      <c r="QJ163" s="5">
        <v>49448</v>
      </c>
      <c r="QK163" s="5">
        <v>52183</v>
      </c>
      <c r="QL163" s="5">
        <v>44574</v>
      </c>
      <c r="QM163" s="5">
        <v>53379</v>
      </c>
      <c r="QN163" s="5">
        <v>47654</v>
      </c>
      <c r="QO163" s="5">
        <v>43185</v>
      </c>
      <c r="QP163" s="5">
        <v>37224</v>
      </c>
      <c r="QQ163" s="5">
        <v>47852</v>
      </c>
      <c r="QR163" s="5">
        <v>29758</v>
      </c>
      <c r="QS163" s="5">
        <v>26461</v>
      </c>
      <c r="QT163" s="5">
        <v>34501</v>
      </c>
      <c r="QU163" s="5">
        <v>25268</v>
      </c>
      <c r="QV163" s="5">
        <v>28950</v>
      </c>
      <c r="QW163" s="5">
        <v>35212</v>
      </c>
      <c r="QX163" s="5">
        <v>24079</v>
      </c>
      <c r="QY163" s="5">
        <v>23750</v>
      </c>
      <c r="QZ163" s="5">
        <v>22087</v>
      </c>
      <c r="RA163" s="5">
        <v>31009</v>
      </c>
      <c r="RB163" s="5">
        <v>33105</v>
      </c>
      <c r="RC163" s="5">
        <v>20325</v>
      </c>
      <c r="RD163" s="5">
        <v>13518</v>
      </c>
      <c r="RE163" s="5">
        <v>12665</v>
      </c>
      <c r="RF163" s="5">
        <v>10723</v>
      </c>
      <c r="RG163" s="5">
        <v>13840</v>
      </c>
      <c r="RH163" s="5">
        <v>17495</v>
      </c>
      <c r="RI163" s="5">
        <v>20640</v>
      </c>
      <c r="RJ163" s="5">
        <v>16788</v>
      </c>
      <c r="RK163" s="5">
        <v>17229</v>
      </c>
      <c r="RL163" s="5">
        <v>14231</v>
      </c>
      <c r="RM163" s="5">
        <v>12775</v>
      </c>
      <c r="RN163" s="5">
        <v>12133</v>
      </c>
      <c r="RO163" s="5">
        <v>22711</v>
      </c>
      <c r="RP163" s="5">
        <v>20466</v>
      </c>
      <c r="RQ163" s="5">
        <v>19948</v>
      </c>
      <c r="RR163" s="5">
        <v>20475</v>
      </c>
      <c r="RS163" s="5">
        <v>21413</v>
      </c>
      <c r="RT163" s="5">
        <v>22604</v>
      </c>
      <c r="RU163" s="5">
        <v>21582</v>
      </c>
      <c r="RV163" s="5">
        <v>22994</v>
      </c>
      <c r="RW163" s="5">
        <v>24366</v>
      </c>
      <c r="RX163" s="5">
        <v>22070</v>
      </c>
      <c r="RY163" s="5">
        <v>22948</v>
      </c>
      <c r="RZ163" s="5">
        <v>23977</v>
      </c>
      <c r="SA163" s="5">
        <v>25619</v>
      </c>
      <c r="SB163" s="5">
        <v>24223</v>
      </c>
      <c r="SC163" s="5">
        <v>26936</v>
      </c>
      <c r="SD163" s="5">
        <v>20808</v>
      </c>
      <c r="SE163" s="5">
        <v>21276</v>
      </c>
      <c r="SF163" s="5">
        <v>22244</v>
      </c>
      <c r="SG163" s="5">
        <v>18342</v>
      </c>
      <c r="SH163" s="5">
        <v>16271</v>
      </c>
      <c r="SI163" s="5">
        <v>14796</v>
      </c>
      <c r="SJ163" s="5">
        <v>10145</v>
      </c>
      <c r="SK163" s="5">
        <v>7887</v>
      </c>
      <c r="SL163" s="5">
        <v>8806</v>
      </c>
      <c r="SM163" s="5">
        <v>9748</v>
      </c>
      <c r="SN163" s="5">
        <v>15295</v>
      </c>
      <c r="SO163" s="5">
        <v>18544</v>
      </c>
      <c r="SP163" s="5">
        <v>15405</v>
      </c>
      <c r="SQ163" s="5">
        <v>13906</v>
      </c>
      <c r="SR163" s="5">
        <v>13416</v>
      </c>
      <c r="SS163" s="5">
        <v>21160</v>
      </c>
      <c r="ST163" s="5">
        <v>19761</v>
      </c>
      <c r="SU163" s="5">
        <v>22469</v>
      </c>
      <c r="SV163" s="5">
        <v>22846</v>
      </c>
      <c r="SW163" s="5">
        <v>15362</v>
      </c>
      <c r="SX163" s="5">
        <v>17268</v>
      </c>
      <c r="SY163" s="5">
        <v>19057</v>
      </c>
      <c r="SZ163" s="5">
        <v>15240</v>
      </c>
      <c r="TA163" s="5">
        <v>15772</v>
      </c>
      <c r="TB163" s="5">
        <v>12379</v>
      </c>
      <c r="TC163" s="5">
        <v>10338</v>
      </c>
      <c r="TD163" s="5">
        <v>8713</v>
      </c>
      <c r="TE163" s="5">
        <v>6923</v>
      </c>
      <c r="TF163" s="5">
        <v>6770</v>
      </c>
      <c r="TG163" s="5">
        <v>4580</v>
      </c>
      <c r="TH163" s="5">
        <v>4174</v>
      </c>
      <c r="TI163" s="5">
        <v>4229</v>
      </c>
      <c r="TJ163" s="5">
        <v>3949</v>
      </c>
      <c r="TK163" s="5">
        <v>3473</v>
      </c>
      <c r="TL163" s="5">
        <v>5555</v>
      </c>
      <c r="TM163" s="5">
        <v>5419</v>
      </c>
      <c r="TN163" s="5">
        <v>8632</v>
      </c>
      <c r="TO163" s="5">
        <v>7832</v>
      </c>
      <c r="TP163" s="5">
        <v>7567</v>
      </c>
      <c r="TQ163" s="5">
        <v>16049</v>
      </c>
      <c r="TR163" s="5">
        <v>8133</v>
      </c>
      <c r="TS163" s="5">
        <v>4229</v>
      </c>
      <c r="TT163" s="5">
        <v>2876</v>
      </c>
      <c r="TU163" s="5">
        <v>1702</v>
      </c>
      <c r="TV163" s="5">
        <v>1705</v>
      </c>
      <c r="TW163" s="5">
        <v>1542</v>
      </c>
      <c r="TX163" s="5">
        <v>1263</v>
      </c>
      <c r="TY163" s="5">
        <v>1284</v>
      </c>
      <c r="TZ163" s="5">
        <v>1306</v>
      </c>
      <c r="UA163" s="5">
        <v>253</v>
      </c>
      <c r="UB163" s="5">
        <v>181</v>
      </c>
      <c r="UC163" s="5">
        <v>153</v>
      </c>
      <c r="UD163" s="5">
        <v>118</v>
      </c>
      <c r="UE163" s="5">
        <v>140</v>
      </c>
      <c r="UF163" s="5">
        <v>163</v>
      </c>
      <c r="UG163" s="5">
        <v>85</v>
      </c>
      <c r="UH163" s="5">
        <v>0</v>
      </c>
      <c r="UI163" s="5">
        <v>0</v>
      </c>
      <c r="UJ163" s="5">
        <v>0</v>
      </c>
      <c r="UK163" s="5">
        <v>0</v>
      </c>
      <c r="UL163" s="5">
        <v>0</v>
      </c>
      <c r="UM163" s="5">
        <v>0</v>
      </c>
      <c r="UN163" s="5">
        <v>0</v>
      </c>
      <c r="UO163" s="5">
        <v>2</v>
      </c>
      <c r="UP163" s="5">
        <v>2</v>
      </c>
      <c r="UQ163" s="5">
        <v>5</v>
      </c>
      <c r="UR163" s="5">
        <v>13</v>
      </c>
      <c r="US163" s="5">
        <v>13</v>
      </c>
      <c r="UT163" s="5">
        <v>7</v>
      </c>
      <c r="UU163" s="5">
        <v>0</v>
      </c>
      <c r="UV163" s="5">
        <v>0</v>
      </c>
      <c r="UW163" s="5">
        <v>13</v>
      </c>
      <c r="UX163" s="5">
        <v>31</v>
      </c>
      <c r="UY163" s="5">
        <v>3808</v>
      </c>
      <c r="UZ163" s="5">
        <v>3694</v>
      </c>
      <c r="VA163" s="5">
        <v>3046</v>
      </c>
      <c r="VB163" s="5">
        <v>3014</v>
      </c>
      <c r="VC163" s="5">
        <v>2941</v>
      </c>
      <c r="VD163" s="5">
        <v>2295</v>
      </c>
      <c r="VE163" s="5">
        <v>1928</v>
      </c>
      <c r="VF163" s="5">
        <v>1664</v>
      </c>
      <c r="VG163" s="5">
        <v>58939</v>
      </c>
      <c r="VH163" s="5">
        <v>61617</v>
      </c>
      <c r="VI163" s="5">
        <v>61327</v>
      </c>
      <c r="VJ163" s="5">
        <v>67115</v>
      </c>
      <c r="VK163" s="5">
        <v>62912</v>
      </c>
      <c r="VL163" s="5">
        <v>66123</v>
      </c>
      <c r="VM163" s="5">
        <v>59276</v>
      </c>
      <c r="VN163" s="5">
        <v>65316</v>
      </c>
      <c r="VO163" s="5">
        <v>70769</v>
      </c>
      <c r="VP163" s="5">
        <v>75074</v>
      </c>
      <c r="VQ163" s="5">
        <v>69645</v>
      </c>
      <c r="VR163" s="5">
        <v>59900</v>
      </c>
      <c r="VS163" s="5">
        <v>57053</v>
      </c>
      <c r="VT163" s="5">
        <v>62498</v>
      </c>
      <c r="VU163" s="5">
        <v>45546</v>
      </c>
      <c r="VV163" s="5">
        <v>54328</v>
      </c>
      <c r="VW163" s="5">
        <v>53808</v>
      </c>
      <c r="VX163" s="5">
        <v>61734</v>
      </c>
      <c r="VY163" s="5">
        <v>64047</v>
      </c>
      <c r="VZ163" s="5">
        <v>68786</v>
      </c>
      <c r="WA163" s="5">
        <v>53201</v>
      </c>
      <c r="WB163" s="5">
        <v>67857</v>
      </c>
      <c r="WC163" s="5">
        <v>66520</v>
      </c>
      <c r="WD163" s="5">
        <v>74755</v>
      </c>
      <c r="WE163" s="5">
        <v>59240</v>
      </c>
      <c r="WF163" s="5">
        <v>50061</v>
      </c>
      <c r="WG163" s="5">
        <v>88992</v>
      </c>
      <c r="WH163" s="5">
        <v>44392</v>
      </c>
      <c r="WI163" s="5">
        <v>42059</v>
      </c>
      <c r="WJ163" s="5">
        <v>37225</v>
      </c>
      <c r="WK163" s="5">
        <v>29266</v>
      </c>
      <c r="WL163" s="5">
        <v>29048</v>
      </c>
      <c r="WM163" s="5">
        <v>6699</v>
      </c>
      <c r="WN163" s="5">
        <v>7033</v>
      </c>
      <c r="WO163" s="5">
        <v>7157</v>
      </c>
      <c r="WP163" s="5">
        <v>8502</v>
      </c>
      <c r="WQ163" s="5">
        <v>7473</v>
      </c>
      <c r="WR163" s="5">
        <v>6243</v>
      </c>
      <c r="WS163" s="5">
        <v>5273</v>
      </c>
      <c r="WT163" s="5">
        <v>4740</v>
      </c>
      <c r="WU163" s="5">
        <v>4839</v>
      </c>
      <c r="WV163" s="5">
        <v>4818</v>
      </c>
      <c r="WW163" s="5">
        <v>4996</v>
      </c>
      <c r="WX163" s="5">
        <v>5698</v>
      </c>
      <c r="WY163" s="5">
        <v>5739</v>
      </c>
      <c r="WZ163" s="5">
        <v>5831</v>
      </c>
      <c r="XA163" s="5">
        <v>4380</v>
      </c>
      <c r="XB163" s="5">
        <v>3823</v>
      </c>
      <c r="XC163" s="5">
        <v>4901</v>
      </c>
      <c r="XD163" s="5">
        <v>4091</v>
      </c>
      <c r="XE163" s="5">
        <v>1974</v>
      </c>
      <c r="XF163" s="5">
        <v>3263</v>
      </c>
      <c r="XG163" s="5">
        <v>3835</v>
      </c>
      <c r="XH163" s="5">
        <v>4208</v>
      </c>
      <c r="XI163" s="5">
        <v>3635</v>
      </c>
      <c r="XJ163" s="5">
        <v>3070</v>
      </c>
      <c r="XK163" s="5">
        <v>3174</v>
      </c>
      <c r="XL163" s="5">
        <v>2663</v>
      </c>
      <c r="XM163" s="5">
        <v>5815</v>
      </c>
      <c r="XN163" s="5">
        <v>2903</v>
      </c>
      <c r="XO163" s="5">
        <v>2253</v>
      </c>
      <c r="XP163" s="5">
        <v>1701</v>
      </c>
      <c r="XQ163" s="5">
        <v>1816</v>
      </c>
      <c r="XR163" s="5">
        <v>1718</v>
      </c>
      <c r="XS163" s="2">
        <v>17698</v>
      </c>
      <c r="XT163" s="3" t="s">
        <v>222</v>
      </c>
      <c r="XU163" s="3" t="s">
        <v>222</v>
      </c>
      <c r="XV163" s="3" t="s">
        <v>222</v>
      </c>
      <c r="XW163" s="3" t="s">
        <v>221</v>
      </c>
      <c r="XX163" s="3" t="s">
        <v>222</v>
      </c>
      <c r="XY163" s="3" t="s">
        <v>222</v>
      </c>
      <c r="XZ163" s="3" t="s">
        <v>301</v>
      </c>
    </row>
    <row r="164" spans="1:650" x14ac:dyDescent="0.3">
      <c r="A164" s="1" t="s">
        <v>162</v>
      </c>
      <c r="B164" s="2">
        <v>4057027</v>
      </c>
      <c r="C164" s="5">
        <v>18512</v>
      </c>
      <c r="D164" s="5">
        <v>15999</v>
      </c>
      <c r="E164" s="5">
        <v>61769</v>
      </c>
      <c r="F164" s="5">
        <v>29945</v>
      </c>
      <c r="G164" s="5">
        <v>39789</v>
      </c>
      <c r="H164" s="5">
        <v>29300</v>
      </c>
      <c r="I164" s="5">
        <v>5108</v>
      </c>
      <c r="J164" s="5">
        <v>7460</v>
      </c>
      <c r="K164" s="5">
        <v>9213</v>
      </c>
      <c r="L164" s="5">
        <v>4498</v>
      </c>
      <c r="M164" s="5">
        <v>6726</v>
      </c>
      <c r="N164" s="5">
        <v>3945</v>
      </c>
      <c r="O164" s="5">
        <v>7077</v>
      </c>
      <c r="P164" s="5">
        <v>1696</v>
      </c>
      <c r="Q164" s="5">
        <v>7653</v>
      </c>
      <c r="R164" s="5">
        <v>21749</v>
      </c>
      <c r="S164" s="5">
        <v>10967</v>
      </c>
      <c r="T164" s="5">
        <v>1595</v>
      </c>
      <c r="U164" s="5">
        <v>582</v>
      </c>
      <c r="V164" s="5">
        <v>73</v>
      </c>
      <c r="W164" s="5">
        <v>6400</v>
      </c>
      <c r="X164" s="5">
        <v>0</v>
      </c>
      <c r="Y164" s="5">
        <v>-1057</v>
      </c>
      <c r="Z164" s="5">
        <v>92</v>
      </c>
      <c r="AA164" s="5">
        <v>1370</v>
      </c>
      <c r="AB164" s="5">
        <v>557</v>
      </c>
      <c r="AC164" s="5">
        <v>257</v>
      </c>
      <c r="AD164" s="5">
        <v>299</v>
      </c>
      <c r="AE164" s="5">
        <v>1384</v>
      </c>
      <c r="AF164" s="5">
        <v>239</v>
      </c>
      <c r="AG164" s="5">
        <v>21</v>
      </c>
      <c r="AH164" s="5">
        <v>371</v>
      </c>
      <c r="AI164" s="5">
        <v>778121</v>
      </c>
      <c r="AJ164" s="5">
        <v>42616</v>
      </c>
      <c r="AK164" s="5">
        <v>62743</v>
      </c>
      <c r="AL164" s="5">
        <v>47542</v>
      </c>
      <c r="AM164" s="5">
        <v>64212</v>
      </c>
      <c r="AN164" s="5">
        <v>62701</v>
      </c>
      <c r="AO164" s="5">
        <v>146770</v>
      </c>
      <c r="AP164" s="5">
        <v>43037</v>
      </c>
      <c r="AQ164" s="5">
        <v>127556</v>
      </c>
      <c r="AR164" s="5">
        <v>43752</v>
      </c>
      <c r="AS164" s="5">
        <v>35614</v>
      </c>
      <c r="AT164" s="5">
        <v>48969</v>
      </c>
      <c r="AU164" s="5">
        <v>36221</v>
      </c>
      <c r="AV164" s="5">
        <v>63172</v>
      </c>
      <c r="AW164" s="5">
        <v>36218</v>
      </c>
      <c r="AX164" s="5">
        <v>31007</v>
      </c>
      <c r="AY164" s="5">
        <v>26923</v>
      </c>
      <c r="AZ164" s="5">
        <v>12549</v>
      </c>
      <c r="BA164" s="5">
        <v>45408</v>
      </c>
      <c r="BB164" s="5">
        <v>14268</v>
      </c>
      <c r="BC164" s="5">
        <v>37150</v>
      </c>
      <c r="BD164" s="5">
        <v>74065</v>
      </c>
      <c r="BE164" s="5">
        <v>3677</v>
      </c>
      <c r="BF164" s="5">
        <v>32516</v>
      </c>
      <c r="BG164" s="5">
        <v>32982</v>
      </c>
      <c r="BH164" s="5">
        <v>17098</v>
      </c>
      <c r="BI164" s="5">
        <v>28511</v>
      </c>
      <c r="BJ164" s="5">
        <v>24260</v>
      </c>
      <c r="BK164" s="5">
        <v>13746</v>
      </c>
      <c r="BL164" s="5">
        <v>13403</v>
      </c>
      <c r="BM164" s="5">
        <v>10381</v>
      </c>
      <c r="BN164" s="5">
        <v>5356</v>
      </c>
      <c r="BO164" s="5">
        <v>299192</v>
      </c>
      <c r="BP164" s="5">
        <v>334024</v>
      </c>
      <c r="BQ164" s="5">
        <v>195947</v>
      </c>
      <c r="BR164" s="5">
        <v>258530</v>
      </c>
      <c r="BS164" s="5">
        <v>333420</v>
      </c>
      <c r="BT164" s="5">
        <v>497237</v>
      </c>
      <c r="BU164" s="5">
        <v>170080</v>
      </c>
      <c r="BV164" s="5">
        <v>153346</v>
      </c>
      <c r="BW164" s="5">
        <v>141762</v>
      </c>
      <c r="BX164" s="5">
        <v>48834</v>
      </c>
      <c r="BY164" s="5">
        <v>105980</v>
      </c>
      <c r="BZ164" s="5">
        <v>60814</v>
      </c>
      <c r="CA164" s="5">
        <v>17909</v>
      </c>
      <c r="CB164" s="5">
        <v>22262</v>
      </c>
      <c r="CC164" s="5">
        <v>18689</v>
      </c>
      <c r="CD164" s="5">
        <v>42526</v>
      </c>
      <c r="CE164" s="5">
        <v>13719</v>
      </c>
      <c r="CF164" s="5">
        <v>16378</v>
      </c>
      <c r="CG164" s="5">
        <v>90720</v>
      </c>
      <c r="CH164" s="5">
        <v>22919</v>
      </c>
      <c r="CI164" s="5">
        <v>24250</v>
      </c>
      <c r="CJ164" s="5">
        <v>2674</v>
      </c>
      <c r="CK164" s="5">
        <v>26065</v>
      </c>
      <c r="CL164" s="5">
        <v>37349</v>
      </c>
      <c r="CM164" s="5">
        <v>26332</v>
      </c>
      <c r="CN164" s="5">
        <v>38012</v>
      </c>
      <c r="CO164" s="5">
        <v>24787</v>
      </c>
      <c r="CP164" s="5">
        <v>29355</v>
      </c>
      <c r="CQ164" s="5">
        <v>27047</v>
      </c>
      <c r="CR164" s="5">
        <v>8026</v>
      </c>
      <c r="CS164" s="5">
        <v>9139</v>
      </c>
      <c r="CT164" s="5">
        <v>19287</v>
      </c>
      <c r="CU164" s="5">
        <v>117643</v>
      </c>
      <c r="CV164" s="5">
        <v>103139</v>
      </c>
      <c r="CW164" s="5">
        <v>96062</v>
      </c>
      <c r="CX164" s="5">
        <v>81287</v>
      </c>
      <c r="CY164" s="5">
        <v>107628</v>
      </c>
      <c r="CZ164" s="5">
        <v>74526</v>
      </c>
      <c r="DA164" s="5">
        <v>58439</v>
      </c>
      <c r="DB164" s="5">
        <v>52110</v>
      </c>
      <c r="DC164" s="5">
        <v>63866</v>
      </c>
      <c r="DD164" s="5">
        <v>49764</v>
      </c>
      <c r="DE164" s="5">
        <v>41925</v>
      </c>
      <c r="DF164" s="5">
        <v>44860</v>
      </c>
      <c r="DG164" s="5">
        <v>34743</v>
      </c>
      <c r="DH164" s="5">
        <v>38210</v>
      </c>
      <c r="DI164" s="5">
        <v>35653</v>
      </c>
      <c r="DJ164" s="5">
        <v>36696</v>
      </c>
      <c r="DK164" s="5">
        <v>27259</v>
      </c>
      <c r="DL164" s="5">
        <v>26514</v>
      </c>
      <c r="DM164" s="5">
        <v>28834</v>
      </c>
      <c r="DN164" s="5">
        <v>34332</v>
      </c>
      <c r="DO164" s="5">
        <v>52364</v>
      </c>
      <c r="DP164" s="5">
        <v>28873</v>
      </c>
      <c r="DQ164" s="5">
        <v>16468</v>
      </c>
      <c r="DR164" s="5">
        <v>32560</v>
      </c>
      <c r="DS164" s="5">
        <v>52463</v>
      </c>
      <c r="DT164" s="5">
        <v>29455</v>
      </c>
      <c r="DU164" s="5">
        <v>21721</v>
      </c>
      <c r="DV164" s="5">
        <v>21603</v>
      </c>
      <c r="DW164" s="5">
        <v>19808</v>
      </c>
      <c r="DX164" s="5">
        <v>16997</v>
      </c>
      <c r="DY164" s="5">
        <v>16648</v>
      </c>
      <c r="DZ164" s="5">
        <v>15324</v>
      </c>
      <c r="EA164" s="5">
        <v>51965</v>
      </c>
      <c r="EB164" s="5">
        <v>40431</v>
      </c>
      <c r="EC164" s="5">
        <v>59294</v>
      </c>
      <c r="ED164" s="5">
        <v>38462</v>
      </c>
      <c r="EE164" s="5">
        <v>47620</v>
      </c>
      <c r="EF164" s="5">
        <v>34315</v>
      </c>
      <c r="EG164" s="5">
        <v>17338</v>
      </c>
      <c r="EH164" s="5">
        <v>24096</v>
      </c>
      <c r="EI164" s="5">
        <v>25363</v>
      </c>
      <c r="EJ164" s="5">
        <v>21189</v>
      </c>
      <c r="EK164" s="5">
        <v>23907</v>
      </c>
      <c r="EL164" s="5">
        <v>3795</v>
      </c>
      <c r="EM164" s="5">
        <v>20443</v>
      </c>
      <c r="EN164" s="5">
        <v>4843</v>
      </c>
      <c r="EO164" s="5">
        <v>13347</v>
      </c>
      <c r="EP164" s="5">
        <v>15423</v>
      </c>
      <c r="EQ164" s="5">
        <v>2982</v>
      </c>
      <c r="ER164" s="5">
        <v>-9329</v>
      </c>
      <c r="ES164" s="5">
        <v>11660</v>
      </c>
      <c r="ET164" s="5">
        <v>12584</v>
      </c>
      <c r="EU164" s="5">
        <v>24607</v>
      </c>
      <c r="EV164" s="5">
        <v>9670</v>
      </c>
      <c r="EW164" s="5">
        <v>6711</v>
      </c>
      <c r="EX164" s="5">
        <v>9423</v>
      </c>
      <c r="EY164" s="5">
        <v>12169</v>
      </c>
      <c r="EZ164" s="5">
        <v>8442</v>
      </c>
      <c r="FA164" s="5">
        <v>13582</v>
      </c>
      <c r="FB164" s="5">
        <v>8815</v>
      </c>
      <c r="FC164" s="5">
        <v>5585</v>
      </c>
      <c r="FD164" s="5">
        <v>9209</v>
      </c>
      <c r="FE164" s="5">
        <v>7011</v>
      </c>
      <c r="FF164" s="5">
        <v>12401</v>
      </c>
      <c r="FG164" s="5">
        <v>0</v>
      </c>
      <c r="FH164" s="5">
        <v>0</v>
      </c>
      <c r="FI164" s="5">
        <v>0</v>
      </c>
      <c r="FJ164" s="5">
        <v>0</v>
      </c>
      <c r="FK164" s="5">
        <v>0</v>
      </c>
      <c r="FL164" s="5">
        <v>0</v>
      </c>
      <c r="FM164" s="5">
        <v>0</v>
      </c>
      <c r="FN164" s="5">
        <v>0</v>
      </c>
      <c r="FO164" s="5">
        <v>0</v>
      </c>
      <c r="FP164" s="5">
        <v>0</v>
      </c>
      <c r="FQ164" s="5">
        <v>0</v>
      </c>
      <c r="FR164" s="5">
        <v>0</v>
      </c>
      <c r="FS164" s="5">
        <v>0</v>
      </c>
      <c r="FT164" s="5">
        <v>0</v>
      </c>
      <c r="FU164" s="5" t="s">
        <v>220</v>
      </c>
      <c r="FV164" s="5" t="s">
        <v>220</v>
      </c>
      <c r="FW164" s="5" t="s">
        <v>220</v>
      </c>
      <c r="FX164" s="5" t="s">
        <v>220</v>
      </c>
      <c r="FY164" s="5" t="s">
        <v>220</v>
      </c>
      <c r="FZ164" s="5" t="s">
        <v>220</v>
      </c>
      <c r="GA164" s="5" t="s">
        <v>220</v>
      </c>
      <c r="GB164" s="5" t="s">
        <v>220</v>
      </c>
      <c r="GC164" s="5" t="s">
        <v>220</v>
      </c>
      <c r="GD164" s="5" t="s">
        <v>220</v>
      </c>
      <c r="GE164" s="5" t="s">
        <v>220</v>
      </c>
      <c r="GF164" s="5" t="s">
        <v>220</v>
      </c>
      <c r="GG164" s="5" t="s">
        <v>220</v>
      </c>
      <c r="GH164" s="5" t="s">
        <v>220</v>
      </c>
      <c r="GI164" s="5" t="s">
        <v>220</v>
      </c>
      <c r="GJ164" s="5" t="s">
        <v>220</v>
      </c>
      <c r="GK164" s="5" t="s">
        <v>220</v>
      </c>
      <c r="GL164" s="5" t="s">
        <v>220</v>
      </c>
      <c r="GM164" s="5">
        <v>1265433</v>
      </c>
      <c r="GN164" s="5">
        <v>536208</v>
      </c>
      <c r="GO164" s="5">
        <v>475816</v>
      </c>
      <c r="GP164" s="5">
        <v>455767</v>
      </c>
      <c r="GQ164" s="5">
        <v>592669</v>
      </c>
      <c r="GR164" s="5">
        <v>698078</v>
      </c>
      <c r="GS164" s="5">
        <v>397735</v>
      </c>
      <c r="GT164" s="5">
        <v>280049</v>
      </c>
      <c r="GU164" s="5">
        <v>367761</v>
      </c>
      <c r="GV164" s="5">
        <v>168037</v>
      </c>
      <c r="GW164" s="5">
        <v>214152</v>
      </c>
      <c r="GX164" s="5">
        <v>162383</v>
      </c>
      <c r="GY164" s="5">
        <v>116393</v>
      </c>
      <c r="GZ164" s="5">
        <v>130183</v>
      </c>
      <c r="HA164" s="5">
        <v>111560</v>
      </c>
      <c r="HB164" s="5">
        <v>147400</v>
      </c>
      <c r="HC164" s="5">
        <v>81851</v>
      </c>
      <c r="HD164" s="5">
        <v>47708</v>
      </c>
      <c r="HE164" s="5">
        <v>177205</v>
      </c>
      <c r="HF164" s="5">
        <v>84176</v>
      </c>
      <c r="HG164" s="5">
        <v>144770</v>
      </c>
      <c r="HH164" s="5">
        <v>115282</v>
      </c>
      <c r="HI164" s="5">
        <v>51863</v>
      </c>
      <c r="HJ164" s="5">
        <v>111940</v>
      </c>
      <c r="HK164" s="5">
        <v>140480</v>
      </c>
      <c r="HL164" s="5">
        <v>93563</v>
      </c>
      <c r="HM164" s="5">
        <v>88858</v>
      </c>
      <c r="HN164" s="5">
        <v>84332</v>
      </c>
      <c r="HO164" s="5">
        <v>67570</v>
      </c>
      <c r="HP164" s="5">
        <v>47874</v>
      </c>
      <c r="HQ164" s="5">
        <v>43200</v>
      </c>
      <c r="HR164" s="5">
        <v>52740</v>
      </c>
      <c r="HS164" s="5">
        <v>682249</v>
      </c>
      <c r="HT164" s="5">
        <v>880924</v>
      </c>
      <c r="HU164" s="5">
        <v>885344</v>
      </c>
      <c r="HV164" s="5">
        <v>868917</v>
      </c>
      <c r="HW164" s="5">
        <v>887343</v>
      </c>
      <c r="HX164" s="5">
        <v>1118547</v>
      </c>
      <c r="HY164" s="5">
        <v>1009591</v>
      </c>
      <c r="HZ164" s="5">
        <v>860448</v>
      </c>
      <c r="IA164" s="5">
        <v>1081116</v>
      </c>
      <c r="IB164" s="5">
        <v>1027125</v>
      </c>
      <c r="IC164" s="5">
        <v>927292</v>
      </c>
      <c r="ID164" s="5">
        <v>1552667</v>
      </c>
      <c r="IE164" s="5">
        <v>1233358</v>
      </c>
      <c r="IF164" s="5">
        <v>1222213</v>
      </c>
      <c r="IG164" s="5">
        <v>1152761</v>
      </c>
      <c r="IH164" s="5">
        <v>885610</v>
      </c>
      <c r="II164" s="5">
        <v>705408</v>
      </c>
      <c r="IJ164" s="5">
        <v>548171</v>
      </c>
      <c r="IK164" s="5">
        <v>864312</v>
      </c>
      <c r="IL164" s="5">
        <v>604286</v>
      </c>
      <c r="IM164" s="5">
        <v>471195</v>
      </c>
      <c r="IN164" s="5">
        <v>478983</v>
      </c>
      <c r="IO164" s="5">
        <v>508819</v>
      </c>
      <c r="IP164" s="5">
        <v>483146</v>
      </c>
      <c r="IQ164" s="5">
        <v>404621</v>
      </c>
      <c r="IR164" s="5">
        <v>412104</v>
      </c>
      <c r="IS164" s="5">
        <v>415222</v>
      </c>
      <c r="IT164" s="5">
        <v>364665</v>
      </c>
      <c r="IU164" s="5">
        <v>339942</v>
      </c>
      <c r="IV164" s="5">
        <v>358766</v>
      </c>
      <c r="IW164" s="5">
        <v>444249</v>
      </c>
      <c r="IX164" s="5">
        <v>407686</v>
      </c>
      <c r="IY164" s="5">
        <v>46138</v>
      </c>
      <c r="IZ164" s="5">
        <v>46982</v>
      </c>
      <c r="JA164" s="5">
        <v>47842</v>
      </c>
      <c r="JB164" s="5">
        <v>52570</v>
      </c>
      <c r="JC164" s="5">
        <v>62268</v>
      </c>
      <c r="JD164" s="5">
        <v>56578</v>
      </c>
      <c r="JE164" s="5">
        <v>52217</v>
      </c>
      <c r="JF164" s="5">
        <v>49690</v>
      </c>
      <c r="JG164" s="5">
        <v>47378</v>
      </c>
      <c r="JH164" s="5">
        <v>49660</v>
      </c>
      <c r="JI164" s="5">
        <v>42081</v>
      </c>
      <c r="JJ164" s="5">
        <v>39016</v>
      </c>
      <c r="JK164" s="5">
        <v>41904</v>
      </c>
      <c r="JL164" s="5">
        <v>38139</v>
      </c>
      <c r="JM164" s="5">
        <v>32946</v>
      </c>
      <c r="JN164" s="5">
        <v>34239</v>
      </c>
      <c r="JO164" s="5">
        <v>29146</v>
      </c>
      <c r="JP164" s="5">
        <v>31422</v>
      </c>
      <c r="JQ164" s="5">
        <v>22899</v>
      </c>
      <c r="JR164" s="5">
        <v>16054</v>
      </c>
      <c r="JS164" s="5">
        <v>15987</v>
      </c>
      <c r="JT164" s="5">
        <v>14222</v>
      </c>
      <c r="JU164" s="5">
        <v>17185</v>
      </c>
      <c r="JV164" s="5">
        <v>22806</v>
      </c>
      <c r="JW164" s="5">
        <v>16723</v>
      </c>
      <c r="JX164" s="5">
        <v>19486</v>
      </c>
      <c r="JY164" s="5">
        <v>16118</v>
      </c>
      <c r="JZ164" s="5">
        <v>16569</v>
      </c>
      <c r="KA164" s="5">
        <v>15526</v>
      </c>
      <c r="KB164" s="5">
        <v>14899</v>
      </c>
      <c r="KC164" s="5">
        <v>12647</v>
      </c>
      <c r="KD164" s="5">
        <v>13644</v>
      </c>
      <c r="KE164" s="5">
        <v>197772</v>
      </c>
      <c r="KF164" s="5">
        <v>192717</v>
      </c>
      <c r="KG164" s="5">
        <v>187239</v>
      </c>
      <c r="KH164" s="5">
        <v>166874</v>
      </c>
      <c r="KI164" s="5">
        <v>141481</v>
      </c>
      <c r="KJ164" s="5">
        <v>121937</v>
      </c>
      <c r="KK164" s="5">
        <v>111386</v>
      </c>
      <c r="KL164" s="5">
        <v>98243</v>
      </c>
      <c r="KM164" s="5">
        <v>77524</v>
      </c>
      <c r="KN164" s="5">
        <v>61515</v>
      </c>
      <c r="KO164" s="5">
        <v>51518</v>
      </c>
      <c r="KP164" s="5">
        <v>43662</v>
      </c>
      <c r="KQ164" s="5">
        <v>42971</v>
      </c>
      <c r="KR164" s="5">
        <v>41594</v>
      </c>
      <c r="KS164" s="5">
        <v>39853</v>
      </c>
      <c r="KT164" s="5">
        <v>34970</v>
      </c>
      <c r="KU164" s="5">
        <v>36212</v>
      </c>
      <c r="KV164" s="5">
        <v>34716</v>
      </c>
      <c r="KW164" s="5">
        <v>27462</v>
      </c>
      <c r="KX164" s="5">
        <v>13458</v>
      </c>
      <c r="KY164" s="5">
        <v>11247</v>
      </c>
      <c r="KZ164" s="5">
        <v>4544</v>
      </c>
      <c r="LA164" s="5">
        <v>3772</v>
      </c>
      <c r="LB164" s="5">
        <v>4546</v>
      </c>
      <c r="LC164" s="5">
        <v>3661</v>
      </c>
      <c r="LD164" s="5">
        <v>3477</v>
      </c>
      <c r="LE164" s="5">
        <v>3337</v>
      </c>
      <c r="LF164" s="5">
        <v>3177</v>
      </c>
      <c r="LG164" s="5">
        <v>3101</v>
      </c>
      <c r="LH164" s="5">
        <v>3269</v>
      </c>
      <c r="LI164" s="5">
        <v>3176</v>
      </c>
      <c r="LJ164" s="5">
        <v>2958</v>
      </c>
      <c r="LK164" s="5">
        <v>2611</v>
      </c>
      <c r="LL164" s="5">
        <v>2927</v>
      </c>
      <c r="LM164" s="5">
        <v>4282</v>
      </c>
      <c r="LN164" s="5">
        <v>6433</v>
      </c>
      <c r="LO164" s="5">
        <v>4113</v>
      </c>
      <c r="LP164" s="5">
        <v>4553</v>
      </c>
      <c r="LQ164" s="5">
        <v>4342</v>
      </c>
      <c r="LR164" s="5">
        <v>4209</v>
      </c>
      <c r="LS164" s="5">
        <v>4386</v>
      </c>
      <c r="LT164" s="5">
        <v>3832</v>
      </c>
      <c r="LU164" s="5">
        <v>2737</v>
      </c>
      <c r="LV164" s="5">
        <v>3301</v>
      </c>
      <c r="LW164" s="5">
        <v>2972</v>
      </c>
      <c r="LX164" s="5">
        <v>2616</v>
      </c>
      <c r="LY164" s="5">
        <v>1872</v>
      </c>
      <c r="LZ164" s="5">
        <v>2458</v>
      </c>
      <c r="MA164" s="5">
        <v>2586</v>
      </c>
      <c r="MB164" s="5">
        <v>2588</v>
      </c>
      <c r="MC164" s="5">
        <v>1950</v>
      </c>
      <c r="MD164" s="5">
        <v>2763</v>
      </c>
      <c r="ME164" s="5">
        <v>2931</v>
      </c>
      <c r="MF164" s="5">
        <v>2123</v>
      </c>
      <c r="MG164" s="5">
        <v>2457</v>
      </c>
      <c r="MH164" s="5">
        <v>3230</v>
      </c>
      <c r="MI164" s="5">
        <v>2626</v>
      </c>
      <c r="MJ164" s="5">
        <v>2734</v>
      </c>
      <c r="MK164" s="5">
        <v>2984</v>
      </c>
      <c r="ML164" s="5">
        <v>2165</v>
      </c>
      <c r="MM164" s="5">
        <v>1821</v>
      </c>
      <c r="MN164" s="5">
        <v>2029</v>
      </c>
      <c r="MO164" s="5">
        <v>1979</v>
      </c>
      <c r="MP164" s="5">
        <v>1719</v>
      </c>
      <c r="MQ164" s="5">
        <v>8493</v>
      </c>
      <c r="MR164" s="5">
        <v>8873</v>
      </c>
      <c r="MS164" s="5">
        <v>8338</v>
      </c>
      <c r="MT164" s="5">
        <v>6653</v>
      </c>
      <c r="MU164" s="5">
        <v>7878</v>
      </c>
      <c r="MV164" s="5">
        <v>7443</v>
      </c>
      <c r="MW164" s="5">
        <v>6173</v>
      </c>
      <c r="MX164" s="5">
        <v>4390</v>
      </c>
      <c r="MY164" s="5">
        <v>3773</v>
      </c>
      <c r="MZ164" s="5">
        <v>4024</v>
      </c>
      <c r="NA164" s="5">
        <v>3639</v>
      </c>
      <c r="NB164" s="5">
        <v>3095</v>
      </c>
      <c r="NC164" s="5">
        <v>2788</v>
      </c>
      <c r="ND164" s="5">
        <v>1809</v>
      </c>
      <c r="NE164" s="5" t="s">
        <v>220</v>
      </c>
      <c r="NF164" s="5" t="s">
        <v>220</v>
      </c>
      <c r="NG164" s="5" t="s">
        <v>220</v>
      </c>
      <c r="NH164" s="5" t="s">
        <v>220</v>
      </c>
      <c r="NI164" s="5" t="s">
        <v>220</v>
      </c>
      <c r="NJ164" s="5" t="s">
        <v>220</v>
      </c>
      <c r="NK164" s="5" t="s">
        <v>220</v>
      </c>
      <c r="NL164" s="5" t="s">
        <v>220</v>
      </c>
      <c r="NM164" s="5" t="s">
        <v>220</v>
      </c>
      <c r="NN164" s="5" t="s">
        <v>220</v>
      </c>
      <c r="NO164" s="5" t="s">
        <v>220</v>
      </c>
      <c r="NP164" s="5" t="s">
        <v>220</v>
      </c>
      <c r="NQ164" s="5" t="s">
        <v>220</v>
      </c>
      <c r="NR164" s="5" t="s">
        <v>220</v>
      </c>
      <c r="NS164" s="5" t="s">
        <v>220</v>
      </c>
      <c r="NT164" s="5" t="s">
        <v>220</v>
      </c>
      <c r="NU164" s="5" t="s">
        <v>220</v>
      </c>
      <c r="NV164" s="5" t="s">
        <v>220</v>
      </c>
      <c r="NW164" s="5">
        <v>0</v>
      </c>
      <c r="NX164" s="5">
        <v>0</v>
      </c>
      <c r="NY164" s="5">
        <v>0</v>
      </c>
      <c r="NZ164" s="5">
        <v>0</v>
      </c>
      <c r="OA164" s="5">
        <v>0</v>
      </c>
      <c r="OB164" s="5">
        <v>0</v>
      </c>
      <c r="OC164" s="5">
        <v>0</v>
      </c>
      <c r="OD164" s="5">
        <v>0</v>
      </c>
      <c r="OE164" s="5">
        <v>0</v>
      </c>
      <c r="OF164" s="5">
        <v>0</v>
      </c>
      <c r="OG164" s="5">
        <v>0</v>
      </c>
      <c r="OH164" s="5">
        <v>0</v>
      </c>
      <c r="OI164" s="5">
        <v>0</v>
      </c>
      <c r="OJ164" s="5">
        <v>0</v>
      </c>
      <c r="OK164" s="5" t="s">
        <v>220</v>
      </c>
      <c r="OL164" s="5" t="s">
        <v>220</v>
      </c>
      <c r="OM164" s="5" t="s">
        <v>220</v>
      </c>
      <c r="ON164" s="5" t="s">
        <v>220</v>
      </c>
      <c r="OO164" s="5" t="s">
        <v>220</v>
      </c>
      <c r="OP164" s="5" t="s">
        <v>220</v>
      </c>
      <c r="OQ164" s="5" t="s">
        <v>220</v>
      </c>
      <c r="OR164" s="5" t="s">
        <v>220</v>
      </c>
      <c r="OS164" s="5" t="s">
        <v>220</v>
      </c>
      <c r="OT164" s="5" t="s">
        <v>220</v>
      </c>
      <c r="OU164" s="5" t="s">
        <v>220</v>
      </c>
      <c r="OV164" s="5" t="s">
        <v>220</v>
      </c>
      <c r="OW164" s="5" t="s">
        <v>220</v>
      </c>
      <c r="OX164" s="5" t="s">
        <v>220</v>
      </c>
      <c r="OY164" s="5" t="s">
        <v>220</v>
      </c>
      <c r="OZ164" s="5" t="s">
        <v>220</v>
      </c>
      <c r="PA164" s="5" t="s">
        <v>220</v>
      </c>
      <c r="PB164" s="5" t="s">
        <v>220</v>
      </c>
      <c r="PC164" s="5">
        <v>24660</v>
      </c>
      <c r="PD164" s="5">
        <v>29102</v>
      </c>
      <c r="PE164" s="5">
        <v>23657</v>
      </c>
      <c r="PF164" s="5">
        <v>18809</v>
      </c>
      <c r="PG164" s="5">
        <v>23588</v>
      </c>
      <c r="PH164" s="5">
        <v>23641</v>
      </c>
      <c r="PI164" s="5">
        <v>24021</v>
      </c>
      <c r="PJ164" s="5">
        <v>23747</v>
      </c>
      <c r="PK164" s="5">
        <v>25109</v>
      </c>
      <c r="PL164" s="5">
        <v>17632</v>
      </c>
      <c r="PM164" s="5">
        <v>18356</v>
      </c>
      <c r="PN164" s="5">
        <v>16878</v>
      </c>
      <c r="PO164" s="5">
        <v>16484</v>
      </c>
      <c r="PP164" s="5">
        <v>15542</v>
      </c>
      <c r="PQ164" s="5">
        <v>14273</v>
      </c>
      <c r="PR164" s="5">
        <v>15875</v>
      </c>
      <c r="PS164" s="5">
        <v>12965</v>
      </c>
      <c r="PT164" s="5">
        <v>13108</v>
      </c>
      <c r="PU164" s="5">
        <v>10942</v>
      </c>
      <c r="PV164" s="5">
        <v>12591</v>
      </c>
      <c r="PW164" s="5">
        <v>13271</v>
      </c>
      <c r="PX164" s="5">
        <v>10917</v>
      </c>
      <c r="PY164" s="5">
        <v>9751</v>
      </c>
      <c r="PZ164" s="5">
        <v>9962</v>
      </c>
      <c r="QA164" s="5">
        <v>9682</v>
      </c>
      <c r="QB164" s="5">
        <v>9558</v>
      </c>
      <c r="QC164" s="5">
        <v>9291</v>
      </c>
      <c r="QD164" s="5">
        <v>9396</v>
      </c>
      <c r="QE164" s="5">
        <v>9427</v>
      </c>
      <c r="QF164" s="5">
        <v>9273</v>
      </c>
      <c r="QG164" s="5">
        <v>8873</v>
      </c>
      <c r="QH164" s="5">
        <v>8738</v>
      </c>
      <c r="QI164" s="5">
        <v>11009</v>
      </c>
      <c r="QJ164" s="5">
        <v>9638</v>
      </c>
      <c r="QK164" s="5">
        <v>12463</v>
      </c>
      <c r="QL164" s="5">
        <v>12185</v>
      </c>
      <c r="QM164" s="5">
        <v>14667</v>
      </c>
      <c r="QN164" s="5">
        <v>12520</v>
      </c>
      <c r="QO164" s="5">
        <v>11159</v>
      </c>
      <c r="QP164" s="5">
        <v>10808</v>
      </c>
      <c r="QQ164" s="5">
        <v>12750</v>
      </c>
      <c r="QR164" s="5">
        <v>13664</v>
      </c>
      <c r="QS164" s="5">
        <v>11960</v>
      </c>
      <c r="QT164" s="5">
        <v>11346</v>
      </c>
      <c r="QU164" s="5">
        <v>10224</v>
      </c>
      <c r="QV164" s="5">
        <v>9958</v>
      </c>
      <c r="QW164" s="5">
        <v>7918</v>
      </c>
      <c r="QX164" s="5">
        <v>8941</v>
      </c>
      <c r="QY164" s="5">
        <v>9103</v>
      </c>
      <c r="QZ164" s="5">
        <v>9583</v>
      </c>
      <c r="RA164" s="5">
        <v>8983</v>
      </c>
      <c r="RB164" s="5">
        <v>9192</v>
      </c>
      <c r="RC164" s="5">
        <v>9672</v>
      </c>
      <c r="RD164" s="5">
        <v>7428</v>
      </c>
      <c r="RE164" s="5">
        <v>7459</v>
      </c>
      <c r="RF164" s="5">
        <v>7237</v>
      </c>
      <c r="RG164" s="5">
        <v>7066</v>
      </c>
      <c r="RH164" s="5">
        <v>6912</v>
      </c>
      <c r="RI164" s="5">
        <v>6877</v>
      </c>
      <c r="RJ164" s="5">
        <v>6756</v>
      </c>
      <c r="RK164" s="5">
        <v>6569</v>
      </c>
      <c r="RL164" s="5">
        <v>6177</v>
      </c>
      <c r="RM164" s="5">
        <v>6514</v>
      </c>
      <c r="RN164" s="5">
        <v>6082</v>
      </c>
      <c r="RO164" s="5">
        <v>19253</v>
      </c>
      <c r="RP164" s="5">
        <v>16384</v>
      </c>
      <c r="RQ164" s="5">
        <v>18382</v>
      </c>
      <c r="RR164" s="5">
        <v>20045</v>
      </c>
      <c r="RS164" s="5">
        <v>15664</v>
      </c>
      <c r="RT164" s="5">
        <v>15673</v>
      </c>
      <c r="RU164" s="5">
        <v>15423</v>
      </c>
      <c r="RV164" s="5">
        <v>15023</v>
      </c>
      <c r="RW164" s="5">
        <v>15724</v>
      </c>
      <c r="RX164" s="5">
        <v>18013</v>
      </c>
      <c r="RY164" s="5">
        <v>16417</v>
      </c>
      <c r="RZ164" s="5">
        <v>18506</v>
      </c>
      <c r="SA164" s="5">
        <v>17323</v>
      </c>
      <c r="SB164" s="5">
        <v>17928</v>
      </c>
      <c r="SC164" s="5">
        <v>18564</v>
      </c>
      <c r="SD164" s="5">
        <v>16539</v>
      </c>
      <c r="SE164" s="5">
        <v>17758</v>
      </c>
      <c r="SF164" s="5">
        <v>16417</v>
      </c>
      <c r="SG164" s="5">
        <v>17661</v>
      </c>
      <c r="SH164" s="5">
        <v>19695</v>
      </c>
      <c r="SI164" s="5">
        <v>14355</v>
      </c>
      <c r="SJ164" s="5">
        <v>11474</v>
      </c>
      <c r="SK164" s="5">
        <v>10568</v>
      </c>
      <c r="SL164" s="5">
        <v>13103</v>
      </c>
      <c r="SM164" s="5">
        <v>12593</v>
      </c>
      <c r="SN164" s="5">
        <v>12457</v>
      </c>
      <c r="SO164" s="5">
        <v>11463</v>
      </c>
      <c r="SP164" s="5">
        <v>12390</v>
      </c>
      <c r="SQ164" s="5">
        <v>12148</v>
      </c>
      <c r="SR164" s="5">
        <v>12194</v>
      </c>
      <c r="SS164" s="5">
        <v>11895</v>
      </c>
      <c r="ST164" s="5">
        <v>11251</v>
      </c>
      <c r="SU164" s="5">
        <v>19134</v>
      </c>
      <c r="SV164" s="5">
        <v>20398</v>
      </c>
      <c r="SW164" s="5">
        <v>18484</v>
      </c>
      <c r="SX164" s="5">
        <v>19019</v>
      </c>
      <c r="SY164" s="5">
        <v>16439</v>
      </c>
      <c r="SZ164" s="5">
        <v>15174</v>
      </c>
      <c r="TA164" s="5">
        <v>15588</v>
      </c>
      <c r="TB164" s="5">
        <v>16225</v>
      </c>
      <c r="TC164" s="5">
        <v>18878</v>
      </c>
      <c r="TD164" s="5">
        <v>15259</v>
      </c>
      <c r="TE164" s="5">
        <v>12108</v>
      </c>
      <c r="TF164" s="5">
        <v>12067</v>
      </c>
      <c r="TG164" s="5">
        <v>6309</v>
      </c>
      <c r="TH164" s="5">
        <v>5597</v>
      </c>
      <c r="TI164" s="5">
        <v>4609</v>
      </c>
      <c r="TJ164" s="5">
        <v>3812</v>
      </c>
      <c r="TK164" s="5">
        <v>3324</v>
      </c>
      <c r="TL164" s="5">
        <v>625</v>
      </c>
      <c r="TM164" s="5">
        <v>3834</v>
      </c>
      <c r="TN164" s="5">
        <v>5284</v>
      </c>
      <c r="TO164" s="5">
        <v>4795</v>
      </c>
      <c r="TP164" s="5">
        <v>8057</v>
      </c>
      <c r="TQ164" s="5">
        <v>9338</v>
      </c>
      <c r="TR164" s="5">
        <v>8283</v>
      </c>
      <c r="TS164" s="5">
        <v>8541</v>
      </c>
      <c r="TT164" s="5">
        <v>9385</v>
      </c>
      <c r="TU164" s="5">
        <v>8532</v>
      </c>
      <c r="TV164" s="5">
        <v>5639</v>
      </c>
      <c r="TW164" s="5">
        <v>4263</v>
      </c>
      <c r="TX164" s="5">
        <v>4189</v>
      </c>
      <c r="TY164" s="5">
        <v>4121</v>
      </c>
      <c r="TZ164" s="5">
        <v>3595</v>
      </c>
      <c r="UA164" s="5">
        <v>273</v>
      </c>
      <c r="UB164" s="5">
        <v>233</v>
      </c>
      <c r="UC164" s="5">
        <v>128</v>
      </c>
      <c r="UD164" s="5">
        <v>136</v>
      </c>
      <c r="UE164" s="5">
        <v>149</v>
      </c>
      <c r="UF164" s="5">
        <v>188</v>
      </c>
      <c r="UG164" s="5">
        <v>189</v>
      </c>
      <c r="UH164" s="5">
        <v>730</v>
      </c>
      <c r="UI164" s="5">
        <v>655</v>
      </c>
      <c r="UJ164" s="5">
        <v>578</v>
      </c>
      <c r="UK164" s="5">
        <v>663</v>
      </c>
      <c r="UL164" s="5">
        <v>630</v>
      </c>
      <c r="UM164" s="5">
        <v>471</v>
      </c>
      <c r="UN164" s="5">
        <v>1234</v>
      </c>
      <c r="UO164" s="5">
        <v>795</v>
      </c>
      <c r="UP164" s="5">
        <v>1474</v>
      </c>
      <c r="UQ164" s="5">
        <v>3301</v>
      </c>
      <c r="UR164" s="5">
        <v>2700</v>
      </c>
      <c r="US164" s="5">
        <v>3093</v>
      </c>
      <c r="UT164" s="5">
        <v>3308</v>
      </c>
      <c r="UU164" s="5">
        <v>2655</v>
      </c>
      <c r="UV164" s="5">
        <v>2612</v>
      </c>
      <c r="UW164" s="5">
        <v>1176</v>
      </c>
      <c r="UX164" s="5">
        <v>830</v>
      </c>
      <c r="UY164" s="5">
        <v>899</v>
      </c>
      <c r="UZ164" s="5">
        <v>753</v>
      </c>
      <c r="VA164" s="5">
        <v>943</v>
      </c>
      <c r="VB164" s="5">
        <v>2996</v>
      </c>
      <c r="VC164" s="5">
        <v>3356</v>
      </c>
      <c r="VD164" s="5">
        <v>3064</v>
      </c>
      <c r="VE164" s="5">
        <v>2547</v>
      </c>
      <c r="VF164" s="5">
        <v>1762</v>
      </c>
      <c r="VG164" s="5">
        <v>112560</v>
      </c>
      <c r="VH164" s="5">
        <v>109404</v>
      </c>
      <c r="VI164" s="5">
        <v>105455</v>
      </c>
      <c r="VJ164" s="5">
        <v>100932</v>
      </c>
      <c r="VK164" s="5">
        <v>107242</v>
      </c>
      <c r="VL164" s="5">
        <v>99771</v>
      </c>
      <c r="VM164" s="5">
        <v>96603</v>
      </c>
      <c r="VN164" s="5">
        <v>83927</v>
      </c>
      <c r="VO164" s="5">
        <v>84072</v>
      </c>
      <c r="VP164" s="5">
        <v>85999</v>
      </c>
      <c r="VQ164" s="5">
        <v>75155</v>
      </c>
      <c r="VR164" s="5">
        <v>66369</v>
      </c>
      <c r="VS164" s="5">
        <v>64731</v>
      </c>
      <c r="VT164" s="5">
        <v>67939</v>
      </c>
      <c r="VU164" s="5">
        <v>64912</v>
      </c>
      <c r="VV164" s="5">
        <v>57926</v>
      </c>
      <c r="VW164" s="5">
        <v>64044</v>
      </c>
      <c r="VX164" s="5">
        <v>50081</v>
      </c>
      <c r="VY164" s="5">
        <v>59000</v>
      </c>
      <c r="VZ164" s="5">
        <v>48247</v>
      </c>
      <c r="WA164" s="5">
        <v>44198</v>
      </c>
      <c r="WB164" s="5">
        <v>52588</v>
      </c>
      <c r="WC164" s="5">
        <v>69111</v>
      </c>
      <c r="WD164" s="5">
        <v>51073</v>
      </c>
      <c r="WE164" s="5">
        <v>54245</v>
      </c>
      <c r="WF164" s="5">
        <v>50593</v>
      </c>
      <c r="WG164" s="5">
        <v>51182</v>
      </c>
      <c r="WH164" s="5">
        <v>43960</v>
      </c>
      <c r="WI164" s="5">
        <v>40345</v>
      </c>
      <c r="WJ164" s="5">
        <v>37182</v>
      </c>
      <c r="WK164" s="5">
        <v>34977</v>
      </c>
      <c r="WL164" s="5">
        <v>34462</v>
      </c>
      <c r="WM164" s="5">
        <v>112</v>
      </c>
      <c r="WN164" s="5">
        <v>195</v>
      </c>
      <c r="WO164" s="5">
        <v>291</v>
      </c>
      <c r="WP164" s="5">
        <v>829</v>
      </c>
      <c r="WQ164" s="5">
        <v>650</v>
      </c>
      <c r="WR164" s="5">
        <v>442</v>
      </c>
      <c r="WS164" s="5">
        <v>225</v>
      </c>
      <c r="WT164" s="5">
        <v>99</v>
      </c>
      <c r="WU164" s="5">
        <v>233</v>
      </c>
      <c r="WV164" s="5">
        <v>166</v>
      </c>
      <c r="WW164" s="5">
        <v>163</v>
      </c>
      <c r="WX164" s="5">
        <v>222</v>
      </c>
      <c r="WY164" s="5">
        <v>34</v>
      </c>
      <c r="WZ164" s="5">
        <v>33</v>
      </c>
      <c r="XA164" s="5">
        <v>59</v>
      </c>
      <c r="XB164" s="5">
        <v>16</v>
      </c>
      <c r="XC164" s="5">
        <v>105</v>
      </c>
      <c r="XD164" s="5">
        <v>0</v>
      </c>
      <c r="XE164" s="5">
        <v>0</v>
      </c>
      <c r="XF164" s="5">
        <v>796</v>
      </c>
      <c r="XG164" s="5">
        <v>1064</v>
      </c>
      <c r="XH164" s="5">
        <v>1012</v>
      </c>
      <c r="XI164" s="5">
        <v>1107</v>
      </c>
      <c r="XJ164" s="5">
        <v>1102</v>
      </c>
      <c r="XK164" s="5">
        <v>1179</v>
      </c>
      <c r="XL164" s="5">
        <v>1114</v>
      </c>
      <c r="XM164" s="5">
        <v>1208</v>
      </c>
      <c r="XN164" s="5">
        <v>1064</v>
      </c>
      <c r="XO164" s="5">
        <v>1011</v>
      </c>
      <c r="XP164" s="5">
        <v>987</v>
      </c>
      <c r="XQ164" s="5">
        <v>984</v>
      </c>
      <c r="XR164" s="5">
        <v>901</v>
      </c>
      <c r="XS164" s="2">
        <v>17718</v>
      </c>
      <c r="XT164" s="3" t="s">
        <v>222</v>
      </c>
      <c r="XU164" s="3" t="s">
        <v>222</v>
      </c>
      <c r="XV164" s="3" t="s">
        <v>222</v>
      </c>
      <c r="XW164" s="3" t="s">
        <v>221</v>
      </c>
      <c r="XX164" s="3" t="s">
        <v>222</v>
      </c>
      <c r="XY164" s="3" t="s">
        <v>222</v>
      </c>
      <c r="XZ164" s="3" t="s">
        <v>302</v>
      </c>
    </row>
    <row r="165" spans="1:650" x14ac:dyDescent="0.3">
      <c r="A165" s="1" t="s">
        <v>163</v>
      </c>
      <c r="B165" s="2">
        <v>4063281</v>
      </c>
      <c r="C165" s="5">
        <v>0</v>
      </c>
      <c r="D165" s="5">
        <v>0</v>
      </c>
      <c r="E165" s="5">
        <v>0</v>
      </c>
      <c r="F165" s="5">
        <v>0</v>
      </c>
      <c r="G165" s="5">
        <v>0</v>
      </c>
      <c r="H165" s="5">
        <v>0</v>
      </c>
      <c r="I165" s="5">
        <v>0</v>
      </c>
      <c r="J165" s="5">
        <v>0</v>
      </c>
      <c r="K165" s="5">
        <v>0</v>
      </c>
      <c r="L165" s="5">
        <v>0</v>
      </c>
      <c r="M165" s="5">
        <v>0</v>
      </c>
      <c r="N165" s="5">
        <v>0</v>
      </c>
      <c r="O165" s="5">
        <v>0</v>
      </c>
      <c r="P165" s="5">
        <v>0</v>
      </c>
      <c r="Q165" s="5">
        <v>9</v>
      </c>
      <c r="R165" s="5">
        <v>0</v>
      </c>
      <c r="S165" s="5">
        <v>0</v>
      </c>
      <c r="T165" s="5">
        <v>0</v>
      </c>
      <c r="U165" s="5">
        <v>0</v>
      </c>
      <c r="V165" s="5">
        <v>0</v>
      </c>
      <c r="W165" s="5">
        <v>0</v>
      </c>
      <c r="X165" s="5">
        <v>0</v>
      </c>
      <c r="Y165" s="5">
        <v>0</v>
      </c>
      <c r="Z165" s="5">
        <v>0</v>
      </c>
      <c r="AA165" s="5">
        <v>0</v>
      </c>
      <c r="AB165" s="5">
        <v>0</v>
      </c>
      <c r="AC165" s="5" t="s">
        <v>220</v>
      </c>
      <c r="AD165" s="5" t="s">
        <v>220</v>
      </c>
      <c r="AE165" s="5" t="s">
        <v>220</v>
      </c>
      <c r="AF165" s="5" t="s">
        <v>220</v>
      </c>
      <c r="AG165" s="5" t="s">
        <v>220</v>
      </c>
      <c r="AH165" s="5" t="s">
        <v>220</v>
      </c>
      <c r="AI165" s="5">
        <v>0</v>
      </c>
      <c r="AJ165" s="5">
        <v>0</v>
      </c>
      <c r="AK165" s="5">
        <v>0</v>
      </c>
      <c r="AL165" s="5">
        <v>0</v>
      </c>
      <c r="AM165" s="5">
        <v>0</v>
      </c>
      <c r="AN165" s="5">
        <v>0</v>
      </c>
      <c r="AO165" s="5">
        <v>0</v>
      </c>
      <c r="AP165" s="5">
        <v>0</v>
      </c>
      <c r="AQ165" s="5">
        <v>0</v>
      </c>
      <c r="AR165" s="5">
        <v>0</v>
      </c>
      <c r="AS165" s="5">
        <v>0</v>
      </c>
      <c r="AT165" s="5">
        <v>0</v>
      </c>
      <c r="AU165" s="5">
        <v>0</v>
      </c>
      <c r="AV165" s="5">
        <v>0</v>
      </c>
      <c r="AW165" s="5">
        <v>0</v>
      </c>
      <c r="AX165" s="5">
        <v>0</v>
      </c>
      <c r="AY165" s="5">
        <v>0</v>
      </c>
      <c r="AZ165" s="5">
        <v>0</v>
      </c>
      <c r="BA165" s="5">
        <v>0</v>
      </c>
      <c r="BB165" s="5">
        <v>0</v>
      </c>
      <c r="BC165" s="5">
        <v>0</v>
      </c>
      <c r="BD165" s="5">
        <v>0</v>
      </c>
      <c r="BE165" s="5">
        <v>0</v>
      </c>
      <c r="BF165" s="5">
        <v>0</v>
      </c>
      <c r="BG165" s="5">
        <v>0</v>
      </c>
      <c r="BH165" s="5">
        <v>0</v>
      </c>
      <c r="BI165" s="5" t="s">
        <v>220</v>
      </c>
      <c r="BJ165" s="5" t="s">
        <v>220</v>
      </c>
      <c r="BK165" s="5" t="s">
        <v>220</v>
      </c>
      <c r="BL165" s="5" t="s">
        <v>220</v>
      </c>
      <c r="BM165" s="5" t="s">
        <v>220</v>
      </c>
      <c r="BN165" s="5" t="s">
        <v>220</v>
      </c>
      <c r="BO165" s="5">
        <v>1199</v>
      </c>
      <c r="BP165" s="5">
        <v>1972</v>
      </c>
      <c r="BQ165" s="5">
        <v>676</v>
      </c>
      <c r="BR165" s="5">
        <v>2370</v>
      </c>
      <c r="BS165" s="5">
        <v>5641</v>
      </c>
      <c r="BT165" s="5">
        <v>34</v>
      </c>
      <c r="BU165" s="5">
        <v>311</v>
      </c>
      <c r="BV165" s="5">
        <v>191</v>
      </c>
      <c r="BW165" s="5">
        <v>0</v>
      </c>
      <c r="BX165" s="5">
        <v>1</v>
      </c>
      <c r="BY165" s="5">
        <v>16</v>
      </c>
      <c r="BZ165" s="5">
        <v>860</v>
      </c>
      <c r="CA165" s="5">
        <v>-14</v>
      </c>
      <c r="CB165" s="5">
        <v>395</v>
      </c>
      <c r="CC165" s="5">
        <v>771</v>
      </c>
      <c r="CD165" s="5">
        <v>29</v>
      </c>
      <c r="CE165" s="5">
        <v>55</v>
      </c>
      <c r="CF165" s="5">
        <v>203</v>
      </c>
      <c r="CG165" s="5">
        <v>36</v>
      </c>
      <c r="CH165" s="5">
        <v>18</v>
      </c>
      <c r="CI165" s="5">
        <v>0</v>
      </c>
      <c r="CJ165" s="5">
        <v>198</v>
      </c>
      <c r="CK165" s="5">
        <v>-1</v>
      </c>
      <c r="CL165" s="5">
        <v>86</v>
      </c>
      <c r="CM165" s="5">
        <v>110</v>
      </c>
      <c r="CN165" s="5">
        <v>0</v>
      </c>
      <c r="CO165" s="5" t="s">
        <v>220</v>
      </c>
      <c r="CP165" s="5" t="s">
        <v>220</v>
      </c>
      <c r="CQ165" s="5" t="s">
        <v>220</v>
      </c>
      <c r="CR165" s="5" t="s">
        <v>220</v>
      </c>
      <c r="CS165" s="5" t="s">
        <v>220</v>
      </c>
      <c r="CT165" s="5" t="s">
        <v>220</v>
      </c>
      <c r="CU165" s="5">
        <v>4801</v>
      </c>
      <c r="CV165" s="5">
        <v>804</v>
      </c>
      <c r="CW165" s="5">
        <v>3001</v>
      </c>
      <c r="CX165" s="5">
        <v>2053</v>
      </c>
      <c r="CY165" s="5">
        <v>465</v>
      </c>
      <c r="CZ165" s="5">
        <v>1229</v>
      </c>
      <c r="DA165" s="5">
        <v>2612</v>
      </c>
      <c r="DB165" s="5">
        <v>780</v>
      </c>
      <c r="DC165" s="5">
        <v>1122</v>
      </c>
      <c r="DD165" s="5">
        <v>841</v>
      </c>
      <c r="DE165" s="5">
        <v>758</v>
      </c>
      <c r="DF165" s="5">
        <v>5690</v>
      </c>
      <c r="DG165" s="5">
        <v>2092</v>
      </c>
      <c r="DH165" s="5">
        <v>665</v>
      </c>
      <c r="DI165" s="5">
        <v>1133</v>
      </c>
      <c r="DJ165" s="5">
        <v>733</v>
      </c>
      <c r="DK165" s="5">
        <v>944</v>
      </c>
      <c r="DL165" s="5">
        <v>943</v>
      </c>
      <c r="DM165" s="5">
        <v>865</v>
      </c>
      <c r="DN165" s="5">
        <v>446</v>
      </c>
      <c r="DO165" s="5">
        <v>575</v>
      </c>
      <c r="DP165" s="5">
        <v>854</v>
      </c>
      <c r="DQ165" s="5">
        <v>672</v>
      </c>
      <c r="DR165" s="5">
        <v>715</v>
      </c>
      <c r="DS165" s="5">
        <v>855</v>
      </c>
      <c r="DT165" s="5">
        <v>941</v>
      </c>
      <c r="DU165" s="5" t="s">
        <v>220</v>
      </c>
      <c r="DV165" s="5" t="s">
        <v>220</v>
      </c>
      <c r="DW165" s="5" t="s">
        <v>220</v>
      </c>
      <c r="DX165" s="5" t="s">
        <v>220</v>
      </c>
      <c r="DY165" s="5" t="s">
        <v>220</v>
      </c>
      <c r="DZ165" s="5" t="s">
        <v>220</v>
      </c>
      <c r="EA165" s="5">
        <v>158</v>
      </c>
      <c r="EB165" s="5">
        <v>585</v>
      </c>
      <c r="EC165" s="5">
        <v>139</v>
      </c>
      <c r="ED165" s="5">
        <v>-1</v>
      </c>
      <c r="EE165" s="5">
        <v>403</v>
      </c>
      <c r="EF165" s="5">
        <v>59</v>
      </c>
      <c r="EG165" s="5">
        <v>178</v>
      </c>
      <c r="EH165" s="5">
        <v>264</v>
      </c>
      <c r="EI165" s="5">
        <v>370</v>
      </c>
      <c r="EJ165" s="5">
        <v>201</v>
      </c>
      <c r="EK165" s="5">
        <v>74</v>
      </c>
      <c r="EL165" s="5">
        <v>0</v>
      </c>
      <c r="EM165" s="5">
        <v>27</v>
      </c>
      <c r="EN165" s="5">
        <v>3</v>
      </c>
      <c r="EO165" s="5">
        <v>2</v>
      </c>
      <c r="EP165" s="5">
        <v>38</v>
      </c>
      <c r="EQ165" s="5">
        <v>1</v>
      </c>
      <c r="ER165" s="5">
        <v>46</v>
      </c>
      <c r="ES165" s="5">
        <v>0</v>
      </c>
      <c r="ET165" s="5">
        <v>33</v>
      </c>
      <c r="EU165" s="5">
        <v>13</v>
      </c>
      <c r="EV165" s="5">
        <v>11</v>
      </c>
      <c r="EW165" s="5">
        <v>19</v>
      </c>
      <c r="EX165" s="5">
        <v>66</v>
      </c>
      <c r="EY165" s="5">
        <v>14</v>
      </c>
      <c r="EZ165" s="5">
        <v>21</v>
      </c>
      <c r="FA165" s="5" t="s">
        <v>220</v>
      </c>
      <c r="FB165" s="5" t="s">
        <v>220</v>
      </c>
      <c r="FC165" s="5" t="s">
        <v>220</v>
      </c>
      <c r="FD165" s="5" t="s">
        <v>220</v>
      </c>
      <c r="FE165" s="5" t="s">
        <v>220</v>
      </c>
      <c r="FF165" s="5" t="s">
        <v>220</v>
      </c>
      <c r="FG165" s="5">
        <v>0</v>
      </c>
      <c r="FH165" s="5">
        <v>0</v>
      </c>
      <c r="FI165" s="5">
        <v>0</v>
      </c>
      <c r="FJ165" s="5">
        <v>0</v>
      </c>
      <c r="FK165" s="5">
        <v>0</v>
      </c>
      <c r="FL165" s="5">
        <v>0</v>
      </c>
      <c r="FM165" s="5">
        <v>0</v>
      </c>
      <c r="FN165" s="5">
        <v>0</v>
      </c>
      <c r="FO165" s="5">
        <v>0</v>
      </c>
      <c r="FP165" s="5">
        <v>0</v>
      </c>
      <c r="FQ165" s="5">
        <v>0</v>
      </c>
      <c r="FR165" s="5">
        <v>0</v>
      </c>
      <c r="FS165" s="5">
        <v>0</v>
      </c>
      <c r="FT165" s="5">
        <v>0</v>
      </c>
      <c r="FU165" s="5" t="s">
        <v>220</v>
      </c>
      <c r="FV165" s="5" t="s">
        <v>220</v>
      </c>
      <c r="FW165" s="5" t="s">
        <v>220</v>
      </c>
      <c r="FX165" s="5" t="s">
        <v>220</v>
      </c>
      <c r="FY165" s="5" t="s">
        <v>220</v>
      </c>
      <c r="FZ165" s="5" t="s">
        <v>220</v>
      </c>
      <c r="GA165" s="5" t="s">
        <v>220</v>
      </c>
      <c r="GB165" s="5" t="s">
        <v>220</v>
      </c>
      <c r="GC165" s="5" t="s">
        <v>220</v>
      </c>
      <c r="GD165" s="5" t="s">
        <v>220</v>
      </c>
      <c r="GE165" s="5" t="s">
        <v>220</v>
      </c>
      <c r="GF165" s="5" t="s">
        <v>220</v>
      </c>
      <c r="GG165" s="5" t="s">
        <v>220</v>
      </c>
      <c r="GH165" s="5" t="s">
        <v>220</v>
      </c>
      <c r="GI165" s="5" t="s">
        <v>220</v>
      </c>
      <c r="GJ165" s="5" t="s">
        <v>220</v>
      </c>
      <c r="GK165" s="5" t="s">
        <v>220</v>
      </c>
      <c r="GL165" s="5" t="s">
        <v>220</v>
      </c>
      <c r="GM165" s="5">
        <v>6158</v>
      </c>
      <c r="GN165" s="5">
        <v>3361</v>
      </c>
      <c r="GO165" s="5">
        <v>3816</v>
      </c>
      <c r="GP165" s="5">
        <v>4422</v>
      </c>
      <c r="GQ165" s="5">
        <v>6510</v>
      </c>
      <c r="GR165" s="5">
        <v>1322</v>
      </c>
      <c r="GS165" s="5">
        <v>3100</v>
      </c>
      <c r="GT165" s="5">
        <v>1236</v>
      </c>
      <c r="GU165" s="5">
        <v>1492</v>
      </c>
      <c r="GV165" s="5">
        <v>1044</v>
      </c>
      <c r="GW165" s="5">
        <v>848</v>
      </c>
      <c r="GX165" s="5">
        <v>6549</v>
      </c>
      <c r="GY165" s="5">
        <v>2105</v>
      </c>
      <c r="GZ165" s="5">
        <v>1063</v>
      </c>
      <c r="HA165" s="5">
        <v>1915</v>
      </c>
      <c r="HB165" s="5">
        <v>800</v>
      </c>
      <c r="HC165" s="5">
        <v>1001</v>
      </c>
      <c r="HD165" s="5">
        <v>1192</v>
      </c>
      <c r="HE165" s="5">
        <v>902</v>
      </c>
      <c r="HF165" s="5">
        <v>498</v>
      </c>
      <c r="HG165" s="5">
        <v>588</v>
      </c>
      <c r="HH165" s="5">
        <v>1063</v>
      </c>
      <c r="HI165" s="5">
        <v>691</v>
      </c>
      <c r="HJ165" s="5">
        <v>866</v>
      </c>
      <c r="HK165" s="5">
        <v>979</v>
      </c>
      <c r="HL165" s="5">
        <v>962</v>
      </c>
      <c r="HM165" s="5" t="s">
        <v>220</v>
      </c>
      <c r="HN165" s="5" t="s">
        <v>220</v>
      </c>
      <c r="HO165" s="5" t="s">
        <v>220</v>
      </c>
      <c r="HP165" s="5" t="s">
        <v>220</v>
      </c>
      <c r="HQ165" s="5" t="s">
        <v>220</v>
      </c>
      <c r="HR165" s="5" t="s">
        <v>220</v>
      </c>
      <c r="HS165" s="5">
        <v>44869</v>
      </c>
      <c r="HT165" s="5">
        <v>48908</v>
      </c>
      <c r="HU165" s="5">
        <v>55750</v>
      </c>
      <c r="HV165" s="5">
        <v>50584</v>
      </c>
      <c r="HW165" s="5">
        <v>47336</v>
      </c>
      <c r="HX165" s="5">
        <v>44361</v>
      </c>
      <c r="HY165" s="5">
        <v>37458</v>
      </c>
      <c r="HZ165" s="5">
        <v>35819</v>
      </c>
      <c r="IA165" s="5">
        <v>34722</v>
      </c>
      <c r="IB165" s="5">
        <v>41124</v>
      </c>
      <c r="IC165" s="5">
        <v>28139</v>
      </c>
      <c r="ID165" s="5">
        <v>29650</v>
      </c>
      <c r="IE165" s="5">
        <v>28957</v>
      </c>
      <c r="IF165" s="5">
        <v>23820</v>
      </c>
      <c r="IG165" s="5">
        <v>20920</v>
      </c>
      <c r="IH165" s="5">
        <v>21259</v>
      </c>
      <c r="II165" s="5">
        <v>18929</v>
      </c>
      <c r="IJ165" s="5">
        <v>17868</v>
      </c>
      <c r="IK165" s="5">
        <v>18656</v>
      </c>
      <c r="IL165" s="5">
        <v>17693</v>
      </c>
      <c r="IM165" s="5">
        <v>16417</v>
      </c>
      <c r="IN165" s="5">
        <v>17289</v>
      </c>
      <c r="IO165" s="5">
        <v>16571</v>
      </c>
      <c r="IP165" s="5">
        <v>16529</v>
      </c>
      <c r="IQ165" s="5">
        <v>17572</v>
      </c>
      <c r="IR165" s="5">
        <v>17331</v>
      </c>
      <c r="IS165" s="5" t="s">
        <v>220</v>
      </c>
      <c r="IT165" s="5" t="s">
        <v>220</v>
      </c>
      <c r="IU165" s="5" t="s">
        <v>220</v>
      </c>
      <c r="IV165" s="5" t="s">
        <v>220</v>
      </c>
      <c r="IW165" s="5" t="s">
        <v>220</v>
      </c>
      <c r="IX165" s="5" t="s">
        <v>220</v>
      </c>
      <c r="IY165" s="5">
        <v>0</v>
      </c>
      <c r="IZ165" s="5">
        <v>0</v>
      </c>
      <c r="JA165" s="5">
        <v>0</v>
      </c>
      <c r="JB165" s="5">
        <v>0</v>
      </c>
      <c r="JC165" s="5">
        <v>0</v>
      </c>
      <c r="JD165" s="5">
        <v>0</v>
      </c>
      <c r="JE165" s="5">
        <v>0</v>
      </c>
      <c r="JF165" s="5">
        <v>0</v>
      </c>
      <c r="JG165" s="5">
        <v>0</v>
      </c>
      <c r="JH165" s="5">
        <v>0</v>
      </c>
      <c r="JI165" s="5">
        <v>0</v>
      </c>
      <c r="JJ165" s="5">
        <v>0</v>
      </c>
      <c r="JK165" s="5">
        <v>0</v>
      </c>
      <c r="JL165" s="5">
        <v>0</v>
      </c>
      <c r="JM165" s="5">
        <v>0</v>
      </c>
      <c r="JN165" s="5">
        <v>0</v>
      </c>
      <c r="JO165" s="5">
        <v>0</v>
      </c>
      <c r="JP165" s="5">
        <v>0</v>
      </c>
      <c r="JQ165" s="5">
        <v>0</v>
      </c>
      <c r="JR165" s="5">
        <v>0</v>
      </c>
      <c r="JS165" s="5">
        <v>0</v>
      </c>
      <c r="JT165" s="5">
        <v>0</v>
      </c>
      <c r="JU165" s="5">
        <v>0</v>
      </c>
      <c r="JV165" s="5">
        <v>3</v>
      </c>
      <c r="JW165" s="5">
        <v>5</v>
      </c>
      <c r="JX165" s="5">
        <v>8</v>
      </c>
      <c r="JY165" s="5" t="s">
        <v>220</v>
      </c>
      <c r="JZ165" s="5" t="s">
        <v>220</v>
      </c>
      <c r="KA165" s="5" t="s">
        <v>220</v>
      </c>
      <c r="KB165" s="5" t="s">
        <v>220</v>
      </c>
      <c r="KC165" s="5" t="s">
        <v>220</v>
      </c>
      <c r="KD165" s="5" t="s">
        <v>220</v>
      </c>
      <c r="KE165" s="5">
        <v>-11</v>
      </c>
      <c r="KF165" s="5">
        <v>49</v>
      </c>
      <c r="KG165" s="5">
        <v>72</v>
      </c>
      <c r="KH165" s="5">
        <v>62</v>
      </c>
      <c r="KI165" s="5">
        <v>83</v>
      </c>
      <c r="KJ165" s="5">
        <v>81</v>
      </c>
      <c r="KK165" s="5">
        <v>56</v>
      </c>
      <c r="KL165" s="5">
        <v>55</v>
      </c>
      <c r="KM165" s="5">
        <v>58</v>
      </c>
      <c r="KN165" s="5">
        <v>56</v>
      </c>
      <c r="KO165" s="5">
        <v>55</v>
      </c>
      <c r="KP165" s="5">
        <v>55</v>
      </c>
      <c r="KQ165" s="5">
        <v>5</v>
      </c>
      <c r="KR165" s="5">
        <v>1</v>
      </c>
      <c r="KS165" s="5">
        <v>0</v>
      </c>
      <c r="KT165" s="5">
        <v>1</v>
      </c>
      <c r="KU165" s="5">
        <v>1</v>
      </c>
      <c r="KV165" s="5">
        <v>0</v>
      </c>
      <c r="KW165" s="5">
        <v>1</v>
      </c>
      <c r="KX165" s="5">
        <v>1</v>
      </c>
      <c r="KY165" s="5">
        <v>25</v>
      </c>
      <c r="KZ165" s="5">
        <v>27</v>
      </c>
      <c r="LA165" s="5">
        <v>9</v>
      </c>
      <c r="LB165" s="5">
        <v>22</v>
      </c>
      <c r="LC165" s="5">
        <v>16</v>
      </c>
      <c r="LD165" s="5">
        <v>40</v>
      </c>
      <c r="LE165" s="5" t="s">
        <v>220</v>
      </c>
      <c r="LF165" s="5" t="s">
        <v>220</v>
      </c>
      <c r="LG165" s="5" t="s">
        <v>220</v>
      </c>
      <c r="LH165" s="5" t="s">
        <v>220</v>
      </c>
      <c r="LI165" s="5" t="s">
        <v>220</v>
      </c>
      <c r="LJ165" s="5" t="s">
        <v>220</v>
      </c>
      <c r="LK165" s="5">
        <v>419</v>
      </c>
      <c r="LL165" s="5">
        <v>459</v>
      </c>
      <c r="LM165" s="5">
        <v>54</v>
      </c>
      <c r="LN165" s="5">
        <v>14</v>
      </c>
      <c r="LO165" s="5">
        <v>7</v>
      </c>
      <c r="LP165" s="5">
        <v>13</v>
      </c>
      <c r="LQ165" s="5">
        <v>211</v>
      </c>
      <c r="LR165" s="5">
        <v>96</v>
      </c>
      <c r="LS165" s="5">
        <v>59</v>
      </c>
      <c r="LT165" s="5">
        <v>11</v>
      </c>
      <c r="LU165" s="5">
        <v>7</v>
      </c>
      <c r="LV165" s="5">
        <v>9</v>
      </c>
      <c r="LW165" s="5">
        <v>72</v>
      </c>
      <c r="LX165" s="5">
        <v>30</v>
      </c>
      <c r="LY165" s="5">
        <v>15</v>
      </c>
      <c r="LZ165" s="5">
        <v>30</v>
      </c>
      <c r="MA165" s="5">
        <v>119</v>
      </c>
      <c r="MB165" s="5">
        <v>84</v>
      </c>
      <c r="MC165" s="5">
        <v>19</v>
      </c>
      <c r="MD165" s="5">
        <v>11</v>
      </c>
      <c r="ME165" s="5">
        <v>17</v>
      </c>
      <c r="MF165" s="5">
        <v>28</v>
      </c>
      <c r="MG165" s="5">
        <v>2</v>
      </c>
      <c r="MH165" s="5">
        <v>21</v>
      </c>
      <c r="MI165" s="5">
        <v>12</v>
      </c>
      <c r="MJ165" s="5">
        <v>28</v>
      </c>
      <c r="MK165" s="5" t="s">
        <v>220</v>
      </c>
      <c r="ML165" s="5" t="s">
        <v>220</v>
      </c>
      <c r="MM165" s="5" t="s">
        <v>220</v>
      </c>
      <c r="MN165" s="5" t="s">
        <v>220</v>
      </c>
      <c r="MO165" s="5" t="s">
        <v>220</v>
      </c>
      <c r="MP165" s="5" t="s">
        <v>220</v>
      </c>
      <c r="MQ165" s="5">
        <v>0</v>
      </c>
      <c r="MR165" s="5">
        <v>0</v>
      </c>
      <c r="MS165" s="5">
        <v>0</v>
      </c>
      <c r="MT165" s="5">
        <v>0</v>
      </c>
      <c r="MU165" s="5">
        <v>0</v>
      </c>
      <c r="MV165" s="5">
        <v>0</v>
      </c>
      <c r="MW165" s="5">
        <v>0</v>
      </c>
      <c r="MX165" s="5">
        <v>0</v>
      </c>
      <c r="MY165" s="5">
        <v>0</v>
      </c>
      <c r="MZ165" s="5">
        <v>0</v>
      </c>
      <c r="NA165" s="5">
        <v>0</v>
      </c>
      <c r="NB165" s="5">
        <v>0</v>
      </c>
      <c r="NC165" s="5">
        <v>0</v>
      </c>
      <c r="ND165" s="5">
        <v>0</v>
      </c>
      <c r="NE165" s="5" t="s">
        <v>220</v>
      </c>
      <c r="NF165" s="5" t="s">
        <v>220</v>
      </c>
      <c r="NG165" s="5" t="s">
        <v>220</v>
      </c>
      <c r="NH165" s="5" t="s">
        <v>220</v>
      </c>
      <c r="NI165" s="5" t="s">
        <v>220</v>
      </c>
      <c r="NJ165" s="5" t="s">
        <v>220</v>
      </c>
      <c r="NK165" s="5" t="s">
        <v>220</v>
      </c>
      <c r="NL165" s="5" t="s">
        <v>220</v>
      </c>
      <c r="NM165" s="5" t="s">
        <v>220</v>
      </c>
      <c r="NN165" s="5" t="s">
        <v>220</v>
      </c>
      <c r="NO165" s="5" t="s">
        <v>220</v>
      </c>
      <c r="NP165" s="5" t="s">
        <v>220</v>
      </c>
      <c r="NQ165" s="5" t="s">
        <v>220</v>
      </c>
      <c r="NR165" s="5" t="s">
        <v>220</v>
      </c>
      <c r="NS165" s="5" t="s">
        <v>220</v>
      </c>
      <c r="NT165" s="5" t="s">
        <v>220</v>
      </c>
      <c r="NU165" s="5" t="s">
        <v>220</v>
      </c>
      <c r="NV165" s="5" t="s">
        <v>220</v>
      </c>
      <c r="NW165" s="5">
        <v>0</v>
      </c>
      <c r="NX165" s="5">
        <v>0</v>
      </c>
      <c r="NY165" s="5">
        <v>0</v>
      </c>
      <c r="NZ165" s="5">
        <v>0</v>
      </c>
      <c r="OA165" s="5">
        <v>0</v>
      </c>
      <c r="OB165" s="5">
        <v>0</v>
      </c>
      <c r="OC165" s="5">
        <v>0</v>
      </c>
      <c r="OD165" s="5">
        <v>0</v>
      </c>
      <c r="OE165" s="5">
        <v>0</v>
      </c>
      <c r="OF165" s="5">
        <v>0</v>
      </c>
      <c r="OG165" s="5">
        <v>0</v>
      </c>
      <c r="OH165" s="5">
        <v>0</v>
      </c>
      <c r="OI165" s="5">
        <v>0</v>
      </c>
      <c r="OJ165" s="5">
        <v>0</v>
      </c>
      <c r="OK165" s="5" t="s">
        <v>220</v>
      </c>
      <c r="OL165" s="5" t="s">
        <v>220</v>
      </c>
      <c r="OM165" s="5" t="s">
        <v>220</v>
      </c>
      <c r="ON165" s="5" t="s">
        <v>220</v>
      </c>
      <c r="OO165" s="5" t="s">
        <v>220</v>
      </c>
      <c r="OP165" s="5" t="s">
        <v>220</v>
      </c>
      <c r="OQ165" s="5" t="s">
        <v>220</v>
      </c>
      <c r="OR165" s="5" t="s">
        <v>220</v>
      </c>
      <c r="OS165" s="5" t="s">
        <v>220</v>
      </c>
      <c r="OT165" s="5" t="s">
        <v>220</v>
      </c>
      <c r="OU165" s="5" t="s">
        <v>220</v>
      </c>
      <c r="OV165" s="5" t="s">
        <v>220</v>
      </c>
      <c r="OW165" s="5" t="s">
        <v>220</v>
      </c>
      <c r="OX165" s="5" t="s">
        <v>220</v>
      </c>
      <c r="OY165" s="5" t="s">
        <v>220</v>
      </c>
      <c r="OZ165" s="5" t="s">
        <v>220</v>
      </c>
      <c r="PA165" s="5" t="s">
        <v>220</v>
      </c>
      <c r="PB165" s="5" t="s">
        <v>220</v>
      </c>
      <c r="PC165" s="5">
        <v>794</v>
      </c>
      <c r="PD165" s="5">
        <v>848</v>
      </c>
      <c r="PE165" s="5">
        <v>612</v>
      </c>
      <c r="PF165" s="5">
        <v>988</v>
      </c>
      <c r="PG165" s="5">
        <v>928</v>
      </c>
      <c r="PH165" s="5">
        <v>804</v>
      </c>
      <c r="PI165" s="5">
        <v>1021</v>
      </c>
      <c r="PJ165" s="5">
        <v>646</v>
      </c>
      <c r="PK165" s="5">
        <v>490</v>
      </c>
      <c r="PL165" s="5">
        <v>398</v>
      </c>
      <c r="PM165" s="5">
        <v>426</v>
      </c>
      <c r="PN165" s="5">
        <v>581</v>
      </c>
      <c r="PO165" s="5">
        <v>526</v>
      </c>
      <c r="PP165" s="5">
        <v>444</v>
      </c>
      <c r="PQ165" s="5">
        <v>428</v>
      </c>
      <c r="PR165" s="5">
        <v>389</v>
      </c>
      <c r="PS165" s="5">
        <v>405</v>
      </c>
      <c r="PT165" s="5">
        <v>422</v>
      </c>
      <c r="PU165" s="5">
        <v>647</v>
      </c>
      <c r="PV165" s="5">
        <v>553</v>
      </c>
      <c r="PW165" s="5">
        <v>619</v>
      </c>
      <c r="PX165" s="5">
        <v>601</v>
      </c>
      <c r="PY165" s="5">
        <v>529</v>
      </c>
      <c r="PZ165" s="5">
        <v>471</v>
      </c>
      <c r="QA165" s="5">
        <v>415</v>
      </c>
      <c r="QB165" s="5">
        <v>484</v>
      </c>
      <c r="QC165" s="5" t="s">
        <v>220</v>
      </c>
      <c r="QD165" s="5" t="s">
        <v>220</v>
      </c>
      <c r="QE165" s="5" t="s">
        <v>220</v>
      </c>
      <c r="QF165" s="5" t="s">
        <v>220</v>
      </c>
      <c r="QG165" s="5" t="s">
        <v>220</v>
      </c>
      <c r="QH165" s="5" t="s">
        <v>220</v>
      </c>
      <c r="QI165" s="5">
        <v>538</v>
      </c>
      <c r="QJ165" s="5">
        <v>665</v>
      </c>
      <c r="QK165" s="5">
        <v>570</v>
      </c>
      <c r="QL165" s="5">
        <v>676</v>
      </c>
      <c r="QM165" s="5">
        <v>686</v>
      </c>
      <c r="QN165" s="5">
        <v>532</v>
      </c>
      <c r="QO165" s="5">
        <v>630</v>
      </c>
      <c r="QP165" s="5">
        <v>749</v>
      </c>
      <c r="QQ165" s="5">
        <v>782</v>
      </c>
      <c r="QR165" s="5">
        <v>821</v>
      </c>
      <c r="QS165" s="5">
        <v>839</v>
      </c>
      <c r="QT165" s="5">
        <v>705</v>
      </c>
      <c r="QU165" s="5">
        <v>738</v>
      </c>
      <c r="QV165" s="5">
        <v>567</v>
      </c>
      <c r="QW165" s="5">
        <v>532</v>
      </c>
      <c r="QX165" s="5">
        <v>375</v>
      </c>
      <c r="QY165" s="5">
        <v>287</v>
      </c>
      <c r="QZ165" s="5">
        <v>276</v>
      </c>
      <c r="RA165" s="5">
        <v>250</v>
      </c>
      <c r="RB165" s="5">
        <v>260</v>
      </c>
      <c r="RC165" s="5">
        <v>253</v>
      </c>
      <c r="RD165" s="5">
        <v>201</v>
      </c>
      <c r="RE165" s="5">
        <v>141</v>
      </c>
      <c r="RF165" s="5">
        <v>164</v>
      </c>
      <c r="RG165" s="5">
        <v>152</v>
      </c>
      <c r="RH165" s="5">
        <v>189</v>
      </c>
      <c r="RI165" s="5" t="s">
        <v>220</v>
      </c>
      <c r="RJ165" s="5" t="s">
        <v>220</v>
      </c>
      <c r="RK165" s="5" t="s">
        <v>220</v>
      </c>
      <c r="RL165" s="5" t="s">
        <v>220</v>
      </c>
      <c r="RM165" s="5" t="s">
        <v>220</v>
      </c>
      <c r="RN165" s="5" t="s">
        <v>220</v>
      </c>
      <c r="RO165" s="5">
        <v>661</v>
      </c>
      <c r="RP165" s="5">
        <v>737</v>
      </c>
      <c r="RQ165" s="5">
        <v>842</v>
      </c>
      <c r="RR165" s="5">
        <v>829</v>
      </c>
      <c r="RS165" s="5">
        <v>815</v>
      </c>
      <c r="RT165" s="5">
        <v>845</v>
      </c>
      <c r="RU165" s="5">
        <v>698</v>
      </c>
      <c r="RV165" s="5">
        <v>528</v>
      </c>
      <c r="RW165" s="5">
        <v>602</v>
      </c>
      <c r="RX165" s="5">
        <v>596</v>
      </c>
      <c r="RY165" s="5">
        <v>582</v>
      </c>
      <c r="RZ165" s="5">
        <v>531</v>
      </c>
      <c r="SA165" s="5">
        <v>498</v>
      </c>
      <c r="SB165" s="5">
        <v>569</v>
      </c>
      <c r="SC165" s="5">
        <v>597</v>
      </c>
      <c r="SD165" s="5">
        <v>448</v>
      </c>
      <c r="SE165" s="5">
        <v>419</v>
      </c>
      <c r="SF165" s="5">
        <v>460</v>
      </c>
      <c r="SG165" s="5">
        <v>450</v>
      </c>
      <c r="SH165" s="5">
        <v>427</v>
      </c>
      <c r="SI165" s="5">
        <v>439</v>
      </c>
      <c r="SJ165" s="5">
        <v>396</v>
      </c>
      <c r="SK165" s="5">
        <v>499</v>
      </c>
      <c r="SL165" s="5">
        <v>476</v>
      </c>
      <c r="SM165" s="5">
        <v>463</v>
      </c>
      <c r="SN165" s="5">
        <v>473</v>
      </c>
      <c r="SO165" s="5" t="s">
        <v>220</v>
      </c>
      <c r="SP165" s="5" t="s">
        <v>220</v>
      </c>
      <c r="SQ165" s="5" t="s">
        <v>220</v>
      </c>
      <c r="SR165" s="5" t="s">
        <v>220</v>
      </c>
      <c r="SS165" s="5" t="s">
        <v>220</v>
      </c>
      <c r="ST165" s="5" t="s">
        <v>220</v>
      </c>
      <c r="SU165" s="5">
        <v>1100</v>
      </c>
      <c r="SV165" s="5">
        <v>930</v>
      </c>
      <c r="SW165" s="5">
        <v>919</v>
      </c>
      <c r="SX165" s="5">
        <v>1016</v>
      </c>
      <c r="SY165" s="5">
        <v>1042</v>
      </c>
      <c r="SZ165" s="5">
        <v>1052</v>
      </c>
      <c r="TA165" s="5">
        <v>1049</v>
      </c>
      <c r="TB165" s="5">
        <v>822</v>
      </c>
      <c r="TC165" s="5">
        <v>869</v>
      </c>
      <c r="TD165" s="5">
        <v>830</v>
      </c>
      <c r="TE165" s="5">
        <v>842</v>
      </c>
      <c r="TF165" s="5">
        <v>528</v>
      </c>
      <c r="TG165" s="5">
        <v>532</v>
      </c>
      <c r="TH165" s="5">
        <v>506</v>
      </c>
      <c r="TI165" s="5">
        <v>465</v>
      </c>
      <c r="TJ165" s="5">
        <v>394</v>
      </c>
      <c r="TK165" s="5">
        <v>563</v>
      </c>
      <c r="TL165" s="5">
        <v>420</v>
      </c>
      <c r="TM165" s="5">
        <v>449</v>
      </c>
      <c r="TN165" s="5">
        <v>513</v>
      </c>
      <c r="TO165" s="5">
        <v>453</v>
      </c>
      <c r="TP165" s="5">
        <v>387</v>
      </c>
      <c r="TQ165" s="5">
        <v>421</v>
      </c>
      <c r="TR165" s="5">
        <v>478</v>
      </c>
      <c r="TS165" s="5">
        <v>489</v>
      </c>
      <c r="TT165" s="5">
        <v>443</v>
      </c>
      <c r="TU165" s="5" t="s">
        <v>220</v>
      </c>
      <c r="TV165" s="5" t="s">
        <v>220</v>
      </c>
      <c r="TW165" s="5" t="s">
        <v>220</v>
      </c>
      <c r="TX165" s="5" t="s">
        <v>220</v>
      </c>
      <c r="TY165" s="5" t="s">
        <v>220</v>
      </c>
      <c r="TZ165" s="5" t="s">
        <v>220</v>
      </c>
      <c r="UA165" s="5">
        <v>0</v>
      </c>
      <c r="UB165" s="5">
        <v>0</v>
      </c>
      <c r="UC165" s="5">
        <v>0</v>
      </c>
      <c r="UD165" s="5">
        <v>0</v>
      </c>
      <c r="UE165" s="5">
        <v>0</v>
      </c>
      <c r="UF165" s="5">
        <v>0</v>
      </c>
      <c r="UG165" s="5">
        <v>0</v>
      </c>
      <c r="UH165" s="5">
        <v>0</v>
      </c>
      <c r="UI165" s="5">
        <v>0</v>
      </c>
      <c r="UJ165" s="5">
        <v>0</v>
      </c>
      <c r="UK165" s="5">
        <v>0</v>
      </c>
      <c r="UL165" s="5">
        <v>0</v>
      </c>
      <c r="UM165" s="5">
        <v>0</v>
      </c>
      <c r="UN165" s="5">
        <v>0</v>
      </c>
      <c r="UO165" s="5">
        <v>0</v>
      </c>
      <c r="UP165" s="5">
        <v>0</v>
      </c>
      <c r="UQ165" s="5">
        <v>10</v>
      </c>
      <c r="UR165" s="5">
        <v>16</v>
      </c>
      <c r="US165" s="5">
        <v>0</v>
      </c>
      <c r="UT165" s="5">
        <v>10</v>
      </c>
      <c r="UU165" s="5">
        <v>10</v>
      </c>
      <c r="UV165" s="5">
        <v>0</v>
      </c>
      <c r="UW165" s="5">
        <v>3</v>
      </c>
      <c r="UX165" s="5">
        <v>0</v>
      </c>
      <c r="UY165" s="5">
        <v>1</v>
      </c>
      <c r="UZ165" s="5">
        <v>5</v>
      </c>
      <c r="VA165" s="5" t="s">
        <v>220</v>
      </c>
      <c r="VB165" s="5" t="s">
        <v>220</v>
      </c>
      <c r="VC165" s="5" t="s">
        <v>220</v>
      </c>
      <c r="VD165" s="5" t="s">
        <v>220</v>
      </c>
      <c r="VE165" s="5" t="s">
        <v>220</v>
      </c>
      <c r="VF165" s="5" t="s">
        <v>220</v>
      </c>
      <c r="VG165" s="5">
        <v>3071</v>
      </c>
      <c r="VH165" s="5">
        <v>3411</v>
      </c>
      <c r="VI165" s="5">
        <v>3084</v>
      </c>
      <c r="VJ165" s="5">
        <v>2864</v>
      </c>
      <c r="VK165" s="5">
        <v>3096</v>
      </c>
      <c r="VL165" s="5">
        <v>2585</v>
      </c>
      <c r="VM165" s="5">
        <v>2787</v>
      </c>
      <c r="VN165" s="5">
        <v>2659</v>
      </c>
      <c r="VO165" s="5">
        <v>2866</v>
      </c>
      <c r="VP165" s="5">
        <v>2523</v>
      </c>
      <c r="VQ165" s="5">
        <v>2230</v>
      </c>
      <c r="VR165" s="5">
        <v>2370</v>
      </c>
      <c r="VS165" s="5">
        <v>2207</v>
      </c>
      <c r="VT165" s="5">
        <v>2239</v>
      </c>
      <c r="VU165" s="5">
        <v>2049</v>
      </c>
      <c r="VV165" s="5">
        <v>1863</v>
      </c>
      <c r="VW165" s="5">
        <v>1722</v>
      </c>
      <c r="VX165" s="5">
        <v>1158</v>
      </c>
      <c r="VY165" s="5">
        <v>1275</v>
      </c>
      <c r="VZ165" s="5">
        <v>1341</v>
      </c>
      <c r="WA165" s="5">
        <v>1218</v>
      </c>
      <c r="WB165" s="5">
        <v>1530</v>
      </c>
      <c r="WC165" s="5">
        <v>1853</v>
      </c>
      <c r="WD165" s="5">
        <v>1901</v>
      </c>
      <c r="WE165" s="5">
        <v>2067</v>
      </c>
      <c r="WF165" s="5">
        <v>1958</v>
      </c>
      <c r="WG165" s="5" t="s">
        <v>220</v>
      </c>
      <c r="WH165" s="5" t="s">
        <v>220</v>
      </c>
      <c r="WI165" s="5" t="s">
        <v>220</v>
      </c>
      <c r="WJ165" s="5" t="s">
        <v>220</v>
      </c>
      <c r="WK165" s="5" t="s">
        <v>220</v>
      </c>
      <c r="WL165" s="5" t="s">
        <v>220</v>
      </c>
      <c r="WM165" s="5">
        <v>8</v>
      </c>
      <c r="WN165" s="5">
        <v>9</v>
      </c>
      <c r="WO165" s="5">
        <v>8</v>
      </c>
      <c r="WP165" s="5">
        <v>7</v>
      </c>
      <c r="WQ165" s="5">
        <v>6</v>
      </c>
      <c r="WR165" s="5">
        <v>5</v>
      </c>
      <c r="WS165" s="5">
        <v>5</v>
      </c>
      <c r="WT165" s="5">
        <v>4</v>
      </c>
      <c r="WU165" s="5">
        <v>0</v>
      </c>
      <c r="WV165" s="5">
        <v>0</v>
      </c>
      <c r="WW165" s="5">
        <v>0</v>
      </c>
      <c r="WX165" s="5">
        <v>0</v>
      </c>
      <c r="WY165" s="5">
        <v>0</v>
      </c>
      <c r="WZ165" s="5">
        <v>0</v>
      </c>
      <c r="XA165" s="5">
        <v>0</v>
      </c>
      <c r="XB165" s="5">
        <v>0</v>
      </c>
      <c r="XC165" s="5">
        <v>0</v>
      </c>
      <c r="XD165" s="5">
        <v>0</v>
      </c>
      <c r="XE165" s="5">
        <v>0</v>
      </c>
      <c r="XF165" s="5">
        <v>0</v>
      </c>
      <c r="XG165" s="5">
        <v>0</v>
      </c>
      <c r="XH165" s="5">
        <v>4</v>
      </c>
      <c r="XI165" s="5">
        <v>2</v>
      </c>
      <c r="XJ165" s="5">
        <v>1</v>
      </c>
      <c r="XK165" s="5">
        <v>2</v>
      </c>
      <c r="XL165" s="5">
        <v>5</v>
      </c>
      <c r="XM165" s="5" t="s">
        <v>220</v>
      </c>
      <c r="XN165" s="5" t="s">
        <v>220</v>
      </c>
      <c r="XO165" s="5" t="s">
        <v>220</v>
      </c>
      <c r="XP165" s="5" t="s">
        <v>220</v>
      </c>
      <c r="XQ165" s="5" t="s">
        <v>220</v>
      </c>
      <c r="XR165" s="5" t="s">
        <v>220</v>
      </c>
      <c r="XS165" s="2">
        <v>18336</v>
      </c>
      <c r="XT165" s="3" t="s">
        <v>222</v>
      </c>
      <c r="XU165" s="3" t="s">
        <v>221</v>
      </c>
      <c r="XV165" s="3" t="s">
        <v>221</v>
      </c>
      <c r="XW165" s="3" t="s">
        <v>221</v>
      </c>
      <c r="XX165" s="3" t="s">
        <v>222</v>
      </c>
      <c r="XY165" s="3" t="s">
        <v>222</v>
      </c>
      <c r="XZ165" s="3" t="s">
        <v>244</v>
      </c>
    </row>
    <row r="166" spans="1:650" x14ac:dyDescent="0.3">
      <c r="A166" s="1" t="s">
        <v>164</v>
      </c>
      <c r="B166" s="2">
        <v>3010781</v>
      </c>
      <c r="C166" s="5">
        <v>17980</v>
      </c>
      <c r="D166" s="5">
        <v>15873</v>
      </c>
      <c r="E166" s="5">
        <v>102643</v>
      </c>
      <c r="F166" s="5">
        <v>10394</v>
      </c>
      <c r="G166" s="5">
        <v>22619</v>
      </c>
      <c r="H166" s="5">
        <v>3021</v>
      </c>
      <c r="I166" s="5">
        <v>-103</v>
      </c>
      <c r="J166" s="5">
        <v>17989</v>
      </c>
      <c r="K166" s="5">
        <v>14009</v>
      </c>
      <c r="L166" s="5">
        <v>2951</v>
      </c>
      <c r="M166" s="5">
        <v>17956</v>
      </c>
      <c r="N166" s="5">
        <v>3980</v>
      </c>
      <c r="O166" s="5">
        <v>1017</v>
      </c>
      <c r="P166" s="5">
        <v>4510</v>
      </c>
      <c r="Q166" s="5">
        <v>6475</v>
      </c>
      <c r="R166" s="5">
        <v>5682</v>
      </c>
      <c r="S166" s="5">
        <v>3268</v>
      </c>
      <c r="T166" s="5">
        <v>12192</v>
      </c>
      <c r="U166" s="5">
        <v>6822</v>
      </c>
      <c r="V166" s="5">
        <v>15302</v>
      </c>
      <c r="W166" s="5">
        <v>3120</v>
      </c>
      <c r="X166" s="5">
        <v>5636</v>
      </c>
      <c r="Y166" s="5">
        <v>2147</v>
      </c>
      <c r="Z166" s="5">
        <v>347</v>
      </c>
      <c r="AA166" s="5">
        <v>804</v>
      </c>
      <c r="AB166" s="5">
        <v>385</v>
      </c>
      <c r="AC166" s="5">
        <v>1095</v>
      </c>
      <c r="AD166" s="5">
        <v>1198</v>
      </c>
      <c r="AE166" s="5">
        <v>1345</v>
      </c>
      <c r="AF166" s="5">
        <v>1726</v>
      </c>
      <c r="AG166" s="5">
        <v>1434</v>
      </c>
      <c r="AH166" s="5">
        <v>1717</v>
      </c>
      <c r="AI166" s="5">
        <v>429664</v>
      </c>
      <c r="AJ166" s="5">
        <v>321306</v>
      </c>
      <c r="AK166" s="5">
        <v>722385</v>
      </c>
      <c r="AL166" s="5">
        <v>117245</v>
      </c>
      <c r="AM166" s="5">
        <v>208422</v>
      </c>
      <c r="AN166" s="5">
        <v>183030</v>
      </c>
      <c r="AO166" s="5">
        <v>182673</v>
      </c>
      <c r="AP166" s="5">
        <v>99213</v>
      </c>
      <c r="AQ166" s="5">
        <v>113807</v>
      </c>
      <c r="AR166" s="5">
        <v>237955</v>
      </c>
      <c r="AS166" s="5">
        <v>450594</v>
      </c>
      <c r="AT166" s="5">
        <v>219943</v>
      </c>
      <c r="AU166" s="5">
        <v>220484</v>
      </c>
      <c r="AV166" s="5">
        <v>76700</v>
      </c>
      <c r="AW166" s="5">
        <v>56912</v>
      </c>
      <c r="AX166" s="5">
        <v>389358</v>
      </c>
      <c r="AY166" s="5">
        <v>369042</v>
      </c>
      <c r="AZ166" s="5">
        <v>134534</v>
      </c>
      <c r="BA166" s="5">
        <v>39418</v>
      </c>
      <c r="BB166" s="5">
        <v>97556</v>
      </c>
      <c r="BC166" s="5">
        <v>121913</v>
      </c>
      <c r="BD166" s="5">
        <v>38190</v>
      </c>
      <c r="BE166" s="5">
        <v>27661</v>
      </c>
      <c r="BF166" s="5">
        <v>513915</v>
      </c>
      <c r="BG166" s="5">
        <v>21470</v>
      </c>
      <c r="BH166" s="5">
        <v>44424</v>
      </c>
      <c r="BI166" s="5">
        <v>40654</v>
      </c>
      <c r="BJ166" s="5">
        <v>183468</v>
      </c>
      <c r="BK166" s="5">
        <v>40922</v>
      </c>
      <c r="BL166" s="5">
        <v>31974</v>
      </c>
      <c r="BM166" s="5">
        <v>14747</v>
      </c>
      <c r="BN166" s="5">
        <v>10910</v>
      </c>
      <c r="BO166" s="5">
        <v>66699</v>
      </c>
      <c r="BP166" s="5">
        <v>28320</v>
      </c>
      <c r="BQ166" s="5">
        <v>42354</v>
      </c>
      <c r="BR166" s="5">
        <v>143882</v>
      </c>
      <c r="BS166" s="5">
        <v>48401</v>
      </c>
      <c r="BT166" s="5">
        <v>24585</v>
      </c>
      <c r="BU166" s="5">
        <v>27782</v>
      </c>
      <c r="BV166" s="5">
        <v>33540</v>
      </c>
      <c r="BW166" s="5">
        <v>45038</v>
      </c>
      <c r="BX166" s="5">
        <v>36879</v>
      </c>
      <c r="BY166" s="5">
        <v>66900</v>
      </c>
      <c r="BZ166" s="5">
        <v>31906</v>
      </c>
      <c r="CA166" s="5">
        <v>15392</v>
      </c>
      <c r="CB166" s="5">
        <v>17950</v>
      </c>
      <c r="CC166" s="5">
        <v>5665</v>
      </c>
      <c r="CD166" s="5">
        <v>28778</v>
      </c>
      <c r="CE166" s="5">
        <v>52285</v>
      </c>
      <c r="CF166" s="5">
        <v>13322</v>
      </c>
      <c r="CG166" s="5">
        <v>10739</v>
      </c>
      <c r="CH166" s="5">
        <v>8984</v>
      </c>
      <c r="CI166" s="5">
        <v>9587</v>
      </c>
      <c r="CJ166" s="5">
        <v>5881</v>
      </c>
      <c r="CK166" s="5">
        <v>6512</v>
      </c>
      <c r="CL166" s="5">
        <v>29418</v>
      </c>
      <c r="CM166" s="5">
        <v>14057</v>
      </c>
      <c r="CN166" s="5">
        <v>16964</v>
      </c>
      <c r="CO166" s="5">
        <v>15086</v>
      </c>
      <c r="CP166" s="5">
        <v>15382</v>
      </c>
      <c r="CQ166" s="5">
        <v>17157</v>
      </c>
      <c r="CR166" s="5">
        <v>6615</v>
      </c>
      <c r="CS166" s="5">
        <v>10196</v>
      </c>
      <c r="CT166" s="5">
        <v>8994</v>
      </c>
      <c r="CU166" s="5">
        <v>197348</v>
      </c>
      <c r="CV166" s="5">
        <v>166748</v>
      </c>
      <c r="CW166" s="5">
        <v>139654</v>
      </c>
      <c r="CX166" s="5">
        <v>143592</v>
      </c>
      <c r="CY166" s="5">
        <v>115088</v>
      </c>
      <c r="CZ166" s="5">
        <v>115200</v>
      </c>
      <c r="DA166" s="5">
        <v>118551</v>
      </c>
      <c r="DB166" s="5">
        <v>90314</v>
      </c>
      <c r="DC166" s="5">
        <v>90426</v>
      </c>
      <c r="DD166" s="5">
        <v>91969</v>
      </c>
      <c r="DE166" s="5">
        <v>86511</v>
      </c>
      <c r="DF166" s="5">
        <v>106514</v>
      </c>
      <c r="DG166" s="5">
        <v>104841</v>
      </c>
      <c r="DH166" s="5">
        <v>94254</v>
      </c>
      <c r="DI166" s="5">
        <v>86318</v>
      </c>
      <c r="DJ166" s="5">
        <v>67182</v>
      </c>
      <c r="DK166" s="5">
        <v>67167</v>
      </c>
      <c r="DL166" s="5">
        <v>71946</v>
      </c>
      <c r="DM166" s="5">
        <v>73587</v>
      </c>
      <c r="DN166" s="5">
        <v>75653</v>
      </c>
      <c r="DO166" s="5">
        <v>64884</v>
      </c>
      <c r="DP166" s="5">
        <v>63258</v>
      </c>
      <c r="DQ166" s="5">
        <v>56985</v>
      </c>
      <c r="DR166" s="5">
        <v>52285</v>
      </c>
      <c r="DS166" s="5">
        <v>48581</v>
      </c>
      <c r="DT166" s="5">
        <v>51890</v>
      </c>
      <c r="DU166" s="5">
        <v>49501</v>
      </c>
      <c r="DV166" s="5">
        <v>52595</v>
      </c>
      <c r="DW166" s="5">
        <v>44688</v>
      </c>
      <c r="DX166" s="5">
        <v>47015</v>
      </c>
      <c r="DY166" s="5">
        <v>53166</v>
      </c>
      <c r="DZ166" s="5">
        <v>52893</v>
      </c>
      <c r="EA166" s="5">
        <v>42825</v>
      </c>
      <c r="EB166" s="5">
        <v>21289</v>
      </c>
      <c r="EC166" s="5">
        <v>44666</v>
      </c>
      <c r="ED166" s="5">
        <v>61092</v>
      </c>
      <c r="EE166" s="5">
        <v>26151</v>
      </c>
      <c r="EF166" s="5">
        <v>20399</v>
      </c>
      <c r="EG166" s="5">
        <v>17383</v>
      </c>
      <c r="EH166" s="5">
        <v>11128</v>
      </c>
      <c r="EI166" s="5">
        <v>7626</v>
      </c>
      <c r="EJ166" s="5">
        <v>8122</v>
      </c>
      <c r="EK166" s="5">
        <v>16487</v>
      </c>
      <c r="EL166" s="5">
        <v>15960</v>
      </c>
      <c r="EM166" s="5">
        <v>11123</v>
      </c>
      <c r="EN166" s="5">
        <v>13766</v>
      </c>
      <c r="EO166" s="5">
        <v>12399</v>
      </c>
      <c r="EP166" s="5">
        <v>9501</v>
      </c>
      <c r="EQ166" s="5">
        <v>7828</v>
      </c>
      <c r="ER166" s="5">
        <v>17960</v>
      </c>
      <c r="ES166" s="5">
        <v>22429</v>
      </c>
      <c r="ET166" s="5">
        <v>21481</v>
      </c>
      <c r="EU166" s="5">
        <v>14251</v>
      </c>
      <c r="EV166" s="5">
        <v>26158</v>
      </c>
      <c r="EW166" s="5">
        <v>27652</v>
      </c>
      <c r="EX166" s="5">
        <v>16429</v>
      </c>
      <c r="EY166" s="5">
        <v>13123</v>
      </c>
      <c r="EZ166" s="5">
        <v>19691</v>
      </c>
      <c r="FA166" s="5">
        <v>20686</v>
      </c>
      <c r="FB166" s="5">
        <v>18772</v>
      </c>
      <c r="FC166" s="5">
        <v>21526</v>
      </c>
      <c r="FD166" s="5">
        <v>16494</v>
      </c>
      <c r="FE166" s="5">
        <v>49537</v>
      </c>
      <c r="FF166" s="5">
        <v>33596</v>
      </c>
      <c r="FG166" s="5">
        <v>0</v>
      </c>
      <c r="FH166" s="5">
        <v>0</v>
      </c>
      <c r="FI166" s="5">
        <v>0</v>
      </c>
      <c r="FJ166" s="5">
        <v>0</v>
      </c>
      <c r="FK166" s="5">
        <v>0</v>
      </c>
      <c r="FL166" s="5">
        <v>0</v>
      </c>
      <c r="FM166" s="5">
        <v>0</v>
      </c>
      <c r="FN166" s="5">
        <v>0</v>
      </c>
      <c r="FO166" s="5">
        <v>0</v>
      </c>
      <c r="FP166" s="5">
        <v>0</v>
      </c>
      <c r="FQ166" s="5">
        <v>0</v>
      </c>
      <c r="FR166" s="5">
        <v>0</v>
      </c>
      <c r="FS166" s="5">
        <v>0</v>
      </c>
      <c r="FT166" s="5">
        <v>0</v>
      </c>
      <c r="FU166" s="5" t="s">
        <v>220</v>
      </c>
      <c r="FV166" s="5" t="s">
        <v>220</v>
      </c>
      <c r="FW166" s="5" t="s">
        <v>220</v>
      </c>
      <c r="FX166" s="5" t="s">
        <v>220</v>
      </c>
      <c r="FY166" s="5" t="s">
        <v>220</v>
      </c>
      <c r="FZ166" s="5" t="s">
        <v>220</v>
      </c>
      <c r="GA166" s="5" t="s">
        <v>220</v>
      </c>
      <c r="GB166" s="5" t="s">
        <v>220</v>
      </c>
      <c r="GC166" s="5" t="s">
        <v>220</v>
      </c>
      <c r="GD166" s="5" t="s">
        <v>220</v>
      </c>
      <c r="GE166" s="5" t="s">
        <v>220</v>
      </c>
      <c r="GF166" s="5" t="s">
        <v>220</v>
      </c>
      <c r="GG166" s="5" t="s">
        <v>220</v>
      </c>
      <c r="GH166" s="5" t="s">
        <v>220</v>
      </c>
      <c r="GI166" s="5" t="s">
        <v>220</v>
      </c>
      <c r="GJ166" s="5" t="s">
        <v>220</v>
      </c>
      <c r="GK166" s="5" t="s">
        <v>220</v>
      </c>
      <c r="GL166" s="5" t="s">
        <v>220</v>
      </c>
      <c r="GM166" s="5">
        <v>754516</v>
      </c>
      <c r="GN166" s="5">
        <v>553536</v>
      </c>
      <c r="GO166" s="5">
        <v>1051702</v>
      </c>
      <c r="GP166" s="5">
        <v>476206</v>
      </c>
      <c r="GQ166" s="5">
        <v>420681</v>
      </c>
      <c r="GR166" s="5">
        <v>346236</v>
      </c>
      <c r="GS166" s="5">
        <v>346229</v>
      </c>
      <c r="GT166" s="5">
        <v>252184</v>
      </c>
      <c r="GU166" s="5">
        <v>270905</v>
      </c>
      <c r="GV166" s="5">
        <v>377876</v>
      </c>
      <c r="GW166" s="5">
        <v>638448</v>
      </c>
      <c r="GX166" s="5">
        <v>378303</v>
      </c>
      <c r="GY166" s="5">
        <v>352858</v>
      </c>
      <c r="GZ166" s="5">
        <v>207180</v>
      </c>
      <c r="HA166" s="5">
        <v>167770</v>
      </c>
      <c r="HB166" s="5">
        <v>500501</v>
      </c>
      <c r="HC166" s="5">
        <v>499589</v>
      </c>
      <c r="HD166" s="5">
        <v>251955</v>
      </c>
      <c r="HE166" s="5">
        <v>152995</v>
      </c>
      <c r="HF166" s="5">
        <v>218976</v>
      </c>
      <c r="HG166" s="5">
        <v>213756</v>
      </c>
      <c r="HH166" s="5">
        <v>139125</v>
      </c>
      <c r="HI166" s="5">
        <v>120958</v>
      </c>
      <c r="HJ166" s="5">
        <v>612395</v>
      </c>
      <c r="HK166" s="5">
        <v>105495</v>
      </c>
      <c r="HL166" s="5">
        <v>133354</v>
      </c>
      <c r="HM166" s="5">
        <v>127023</v>
      </c>
      <c r="HN166" s="5">
        <v>271415</v>
      </c>
      <c r="HO166" s="5">
        <v>163815</v>
      </c>
      <c r="HP166" s="5">
        <v>103825</v>
      </c>
      <c r="HQ166" s="5">
        <v>129080</v>
      </c>
      <c r="HR166" s="5">
        <v>108110</v>
      </c>
      <c r="HS166" s="5">
        <v>633759</v>
      </c>
      <c r="HT166" s="5">
        <v>754609</v>
      </c>
      <c r="HU166" s="5">
        <v>727313</v>
      </c>
      <c r="HV166" s="5">
        <v>754947</v>
      </c>
      <c r="HW166" s="5">
        <v>803278</v>
      </c>
      <c r="HX166" s="5">
        <v>869493</v>
      </c>
      <c r="HY166" s="5">
        <v>817969</v>
      </c>
      <c r="HZ166" s="5">
        <v>890529</v>
      </c>
      <c r="IA166" s="5">
        <v>927688</v>
      </c>
      <c r="IB166" s="5">
        <v>1005110</v>
      </c>
      <c r="IC166" s="5">
        <v>1079222</v>
      </c>
      <c r="ID166" s="5">
        <v>1285246</v>
      </c>
      <c r="IE166" s="5">
        <v>1182480</v>
      </c>
      <c r="IF166" s="5">
        <v>1089924</v>
      </c>
      <c r="IG166" s="5">
        <v>1092791</v>
      </c>
      <c r="IH166" s="5">
        <v>818507</v>
      </c>
      <c r="II166" s="5">
        <v>757141</v>
      </c>
      <c r="IJ166" s="5">
        <v>667142</v>
      </c>
      <c r="IK166" s="5">
        <v>637242</v>
      </c>
      <c r="IL166" s="5">
        <v>611817</v>
      </c>
      <c r="IM166" s="5">
        <v>505920</v>
      </c>
      <c r="IN166" s="5">
        <v>491840</v>
      </c>
      <c r="IO166" s="5">
        <v>476976</v>
      </c>
      <c r="IP166" s="5">
        <v>464665</v>
      </c>
      <c r="IQ166" s="5">
        <v>455034</v>
      </c>
      <c r="IR166" s="5">
        <v>453676</v>
      </c>
      <c r="IS166" s="5">
        <v>432022</v>
      </c>
      <c r="IT166" s="5">
        <v>427489</v>
      </c>
      <c r="IU166" s="5">
        <v>432550</v>
      </c>
      <c r="IV166" s="5">
        <v>402983</v>
      </c>
      <c r="IW166" s="5">
        <v>399587</v>
      </c>
      <c r="IX166" s="5">
        <v>411344</v>
      </c>
      <c r="IY166" s="5">
        <v>52303</v>
      </c>
      <c r="IZ166" s="5">
        <v>61473</v>
      </c>
      <c r="JA166" s="5">
        <v>70725</v>
      </c>
      <c r="JB166" s="5">
        <v>84998</v>
      </c>
      <c r="JC166" s="5">
        <v>77367</v>
      </c>
      <c r="JD166" s="5">
        <v>67360</v>
      </c>
      <c r="JE166" s="5">
        <v>63501</v>
      </c>
      <c r="JF166" s="5">
        <v>63679</v>
      </c>
      <c r="JG166" s="5">
        <v>67536</v>
      </c>
      <c r="JH166" s="5">
        <v>74879</v>
      </c>
      <c r="JI166" s="5">
        <v>82340</v>
      </c>
      <c r="JJ166" s="5">
        <v>77792</v>
      </c>
      <c r="JK166" s="5">
        <v>72357</v>
      </c>
      <c r="JL166" s="5">
        <v>73949</v>
      </c>
      <c r="JM166" s="5">
        <v>64002</v>
      </c>
      <c r="JN166" s="5">
        <v>66327</v>
      </c>
      <c r="JO166" s="5">
        <v>71250</v>
      </c>
      <c r="JP166" s="5">
        <v>87125</v>
      </c>
      <c r="JQ166" s="5">
        <v>72715</v>
      </c>
      <c r="JR166" s="5">
        <v>69903</v>
      </c>
      <c r="JS166" s="5">
        <v>62652</v>
      </c>
      <c r="JT166" s="5">
        <v>67349</v>
      </c>
      <c r="JU166" s="5">
        <v>56369</v>
      </c>
      <c r="JV166" s="5">
        <v>44885</v>
      </c>
      <c r="JW166" s="5">
        <v>46136</v>
      </c>
      <c r="JX166" s="5">
        <v>50181</v>
      </c>
      <c r="JY166" s="5">
        <v>47970</v>
      </c>
      <c r="JZ166" s="5">
        <v>46660</v>
      </c>
      <c r="KA166" s="5">
        <v>44769</v>
      </c>
      <c r="KB166" s="5">
        <v>38378</v>
      </c>
      <c r="KC166" s="5">
        <v>42700</v>
      </c>
      <c r="KD166" s="5">
        <v>44778</v>
      </c>
      <c r="KE166" s="5">
        <v>9087</v>
      </c>
      <c r="KF166" s="5">
        <v>8087</v>
      </c>
      <c r="KG166" s="5">
        <v>8086</v>
      </c>
      <c r="KH166" s="5">
        <v>8373</v>
      </c>
      <c r="KI166" s="5">
        <v>7420</v>
      </c>
      <c r="KJ166" s="5">
        <v>7927</v>
      </c>
      <c r="KK166" s="5">
        <v>6237</v>
      </c>
      <c r="KL166" s="5">
        <v>5989</v>
      </c>
      <c r="KM166" s="5">
        <v>5203</v>
      </c>
      <c r="KN166" s="5">
        <v>5762</v>
      </c>
      <c r="KO166" s="5">
        <v>7150</v>
      </c>
      <c r="KP166" s="5">
        <v>5823</v>
      </c>
      <c r="KQ166" s="5">
        <v>5158</v>
      </c>
      <c r="KR166" s="5">
        <v>4497</v>
      </c>
      <c r="KS166" s="5">
        <v>4240</v>
      </c>
      <c r="KT166" s="5">
        <v>3778</v>
      </c>
      <c r="KU166" s="5">
        <v>5157</v>
      </c>
      <c r="KV166" s="5">
        <v>4739</v>
      </c>
      <c r="KW166" s="5">
        <v>4889</v>
      </c>
      <c r="KX166" s="5">
        <v>5071</v>
      </c>
      <c r="KY166" s="5">
        <v>4356</v>
      </c>
      <c r="KZ166" s="5">
        <v>4137</v>
      </c>
      <c r="LA166" s="5">
        <v>3753</v>
      </c>
      <c r="LB166" s="5">
        <v>4123</v>
      </c>
      <c r="LC166" s="5">
        <v>4416</v>
      </c>
      <c r="LD166" s="5">
        <v>4120</v>
      </c>
      <c r="LE166" s="5">
        <v>3920</v>
      </c>
      <c r="LF166" s="5">
        <v>3766</v>
      </c>
      <c r="LG166" s="5">
        <v>3600</v>
      </c>
      <c r="LH166" s="5">
        <v>3328</v>
      </c>
      <c r="LI166" s="5">
        <v>3239</v>
      </c>
      <c r="LJ166" s="5">
        <v>3397</v>
      </c>
      <c r="LK166" s="5">
        <v>6280</v>
      </c>
      <c r="LL166" s="5">
        <v>5970</v>
      </c>
      <c r="LM166" s="5">
        <v>6324</v>
      </c>
      <c r="LN166" s="5">
        <v>7752</v>
      </c>
      <c r="LO166" s="5">
        <v>6804</v>
      </c>
      <c r="LP166" s="5">
        <v>5913</v>
      </c>
      <c r="LQ166" s="5">
        <v>6468</v>
      </c>
      <c r="LR166" s="5">
        <v>8514</v>
      </c>
      <c r="LS166" s="5">
        <v>7938</v>
      </c>
      <c r="LT166" s="5">
        <v>7284</v>
      </c>
      <c r="LU166" s="5">
        <v>7191</v>
      </c>
      <c r="LV166" s="5">
        <v>6935</v>
      </c>
      <c r="LW166" s="5">
        <v>6612</v>
      </c>
      <c r="LX166" s="5">
        <v>6530</v>
      </c>
      <c r="LY166" s="5">
        <v>2748</v>
      </c>
      <c r="LZ166" s="5">
        <v>2770</v>
      </c>
      <c r="MA166" s="5">
        <v>2333</v>
      </c>
      <c r="MB166" s="5">
        <v>2827</v>
      </c>
      <c r="MC166" s="5">
        <v>3370</v>
      </c>
      <c r="MD166" s="5">
        <v>3174</v>
      </c>
      <c r="ME166" s="5">
        <v>3202</v>
      </c>
      <c r="MF166" s="5">
        <v>4062</v>
      </c>
      <c r="MG166" s="5">
        <v>3058</v>
      </c>
      <c r="MH166" s="5">
        <v>3120</v>
      </c>
      <c r="MI166" s="5">
        <v>4466</v>
      </c>
      <c r="MJ166" s="5">
        <v>3270</v>
      </c>
      <c r="MK166" s="5">
        <v>3640</v>
      </c>
      <c r="ML166" s="5">
        <v>3675</v>
      </c>
      <c r="MM166" s="5">
        <v>3084</v>
      </c>
      <c r="MN166" s="5">
        <v>3036</v>
      </c>
      <c r="MO166" s="5">
        <v>2874</v>
      </c>
      <c r="MP166" s="5">
        <v>3198</v>
      </c>
      <c r="MQ166" s="5">
        <v>0</v>
      </c>
      <c r="MR166" s="5">
        <v>0</v>
      </c>
      <c r="MS166" s="5">
        <v>0</v>
      </c>
      <c r="MT166" s="5">
        <v>0</v>
      </c>
      <c r="MU166" s="5">
        <v>0</v>
      </c>
      <c r="MV166" s="5">
        <v>0</v>
      </c>
      <c r="MW166" s="5">
        <v>0</v>
      </c>
      <c r="MX166" s="5">
        <v>0</v>
      </c>
      <c r="MY166" s="5">
        <v>0</v>
      </c>
      <c r="MZ166" s="5">
        <v>0</v>
      </c>
      <c r="NA166" s="5">
        <v>0</v>
      </c>
      <c r="NB166" s="5">
        <v>0</v>
      </c>
      <c r="NC166" s="5">
        <v>0</v>
      </c>
      <c r="ND166" s="5">
        <v>0</v>
      </c>
      <c r="NE166" s="5" t="s">
        <v>220</v>
      </c>
      <c r="NF166" s="5" t="s">
        <v>220</v>
      </c>
      <c r="NG166" s="5" t="s">
        <v>220</v>
      </c>
      <c r="NH166" s="5" t="s">
        <v>220</v>
      </c>
      <c r="NI166" s="5" t="s">
        <v>220</v>
      </c>
      <c r="NJ166" s="5" t="s">
        <v>220</v>
      </c>
      <c r="NK166" s="5" t="s">
        <v>220</v>
      </c>
      <c r="NL166" s="5" t="s">
        <v>220</v>
      </c>
      <c r="NM166" s="5" t="s">
        <v>220</v>
      </c>
      <c r="NN166" s="5" t="s">
        <v>220</v>
      </c>
      <c r="NO166" s="5" t="s">
        <v>220</v>
      </c>
      <c r="NP166" s="5" t="s">
        <v>220</v>
      </c>
      <c r="NQ166" s="5" t="s">
        <v>220</v>
      </c>
      <c r="NR166" s="5" t="s">
        <v>220</v>
      </c>
      <c r="NS166" s="5" t="s">
        <v>220</v>
      </c>
      <c r="NT166" s="5" t="s">
        <v>220</v>
      </c>
      <c r="NU166" s="5" t="s">
        <v>220</v>
      </c>
      <c r="NV166" s="5" t="s">
        <v>220</v>
      </c>
      <c r="NW166" s="5">
        <v>0</v>
      </c>
      <c r="NX166" s="5">
        <v>0</v>
      </c>
      <c r="NY166" s="5">
        <v>0</v>
      </c>
      <c r="NZ166" s="5">
        <v>0</v>
      </c>
      <c r="OA166" s="5">
        <v>0</v>
      </c>
      <c r="OB166" s="5">
        <v>0</v>
      </c>
      <c r="OC166" s="5">
        <v>0</v>
      </c>
      <c r="OD166" s="5">
        <v>0</v>
      </c>
      <c r="OE166" s="5">
        <v>0</v>
      </c>
      <c r="OF166" s="5">
        <v>0</v>
      </c>
      <c r="OG166" s="5">
        <v>0</v>
      </c>
      <c r="OH166" s="5">
        <v>0</v>
      </c>
      <c r="OI166" s="5">
        <v>0</v>
      </c>
      <c r="OJ166" s="5">
        <v>0</v>
      </c>
      <c r="OK166" s="5" t="s">
        <v>220</v>
      </c>
      <c r="OL166" s="5" t="s">
        <v>220</v>
      </c>
      <c r="OM166" s="5" t="s">
        <v>220</v>
      </c>
      <c r="ON166" s="5" t="s">
        <v>220</v>
      </c>
      <c r="OO166" s="5" t="s">
        <v>220</v>
      </c>
      <c r="OP166" s="5" t="s">
        <v>220</v>
      </c>
      <c r="OQ166" s="5" t="s">
        <v>220</v>
      </c>
      <c r="OR166" s="5" t="s">
        <v>220</v>
      </c>
      <c r="OS166" s="5" t="s">
        <v>220</v>
      </c>
      <c r="OT166" s="5" t="s">
        <v>220</v>
      </c>
      <c r="OU166" s="5" t="s">
        <v>220</v>
      </c>
      <c r="OV166" s="5" t="s">
        <v>220</v>
      </c>
      <c r="OW166" s="5" t="s">
        <v>220</v>
      </c>
      <c r="OX166" s="5" t="s">
        <v>220</v>
      </c>
      <c r="OY166" s="5" t="s">
        <v>220</v>
      </c>
      <c r="OZ166" s="5" t="s">
        <v>220</v>
      </c>
      <c r="PA166" s="5" t="s">
        <v>220</v>
      </c>
      <c r="PB166" s="5" t="s">
        <v>220</v>
      </c>
      <c r="PC166" s="5">
        <v>24643</v>
      </c>
      <c r="PD166" s="5">
        <v>21426</v>
      </c>
      <c r="PE166" s="5">
        <v>19561</v>
      </c>
      <c r="PF166" s="5">
        <v>18032</v>
      </c>
      <c r="PG166" s="5">
        <v>22250</v>
      </c>
      <c r="PH166" s="5">
        <v>25008</v>
      </c>
      <c r="PI166" s="5">
        <v>23337</v>
      </c>
      <c r="PJ166" s="5">
        <v>18776</v>
      </c>
      <c r="PK166" s="5">
        <v>15745</v>
      </c>
      <c r="PL166" s="5">
        <v>14070</v>
      </c>
      <c r="PM166" s="5">
        <v>17309</v>
      </c>
      <c r="PN166" s="5">
        <v>20522</v>
      </c>
      <c r="PO166" s="5">
        <v>20434</v>
      </c>
      <c r="PP166" s="5">
        <v>21338</v>
      </c>
      <c r="PQ166" s="5">
        <v>20496</v>
      </c>
      <c r="PR166" s="5">
        <v>21248</v>
      </c>
      <c r="PS166" s="5">
        <v>22866</v>
      </c>
      <c r="PT166" s="5">
        <v>21481</v>
      </c>
      <c r="PU166" s="5">
        <v>15251</v>
      </c>
      <c r="PV166" s="5">
        <v>13377</v>
      </c>
      <c r="PW166" s="5">
        <v>9945</v>
      </c>
      <c r="PX166" s="5">
        <v>11445</v>
      </c>
      <c r="PY166" s="5">
        <v>10136</v>
      </c>
      <c r="PZ166" s="5">
        <v>10243</v>
      </c>
      <c r="QA166" s="5">
        <v>10056</v>
      </c>
      <c r="QB166" s="5">
        <v>11910</v>
      </c>
      <c r="QC166" s="5">
        <v>11405</v>
      </c>
      <c r="QD166" s="5">
        <v>11632</v>
      </c>
      <c r="QE166" s="5">
        <v>11006</v>
      </c>
      <c r="QF166" s="5">
        <v>10734</v>
      </c>
      <c r="QG166" s="5">
        <v>11784</v>
      </c>
      <c r="QH166" s="5">
        <v>12328</v>
      </c>
      <c r="QI166" s="5">
        <v>33797</v>
      </c>
      <c r="QJ166" s="5">
        <v>27567</v>
      </c>
      <c r="QK166" s="5">
        <v>28501</v>
      </c>
      <c r="QL166" s="5">
        <v>34293</v>
      </c>
      <c r="QM166" s="5">
        <v>30670</v>
      </c>
      <c r="QN166" s="5">
        <v>24296</v>
      </c>
      <c r="QO166" s="5">
        <v>25089</v>
      </c>
      <c r="QP166" s="5">
        <v>25127</v>
      </c>
      <c r="QQ166" s="5">
        <v>28369</v>
      </c>
      <c r="QR166" s="5">
        <v>30503</v>
      </c>
      <c r="QS166" s="5">
        <v>30080</v>
      </c>
      <c r="QT166" s="5">
        <v>27684</v>
      </c>
      <c r="QU166" s="5">
        <v>26846</v>
      </c>
      <c r="QV166" s="5">
        <v>23867</v>
      </c>
      <c r="QW166" s="5">
        <v>17693</v>
      </c>
      <c r="QX166" s="5">
        <v>14491</v>
      </c>
      <c r="QY166" s="5">
        <v>15024</v>
      </c>
      <c r="QZ166" s="5">
        <v>15786</v>
      </c>
      <c r="RA166" s="5">
        <v>17203</v>
      </c>
      <c r="RB166" s="5">
        <v>16460</v>
      </c>
      <c r="RC166" s="5">
        <v>14954</v>
      </c>
      <c r="RD166" s="5">
        <v>16065</v>
      </c>
      <c r="RE166" s="5">
        <v>14432</v>
      </c>
      <c r="RF166" s="5">
        <v>13215</v>
      </c>
      <c r="RG166" s="5">
        <v>14993</v>
      </c>
      <c r="RH166" s="5">
        <v>15426</v>
      </c>
      <c r="RI166" s="5">
        <v>15675</v>
      </c>
      <c r="RJ166" s="5">
        <v>14181</v>
      </c>
      <c r="RK166" s="5">
        <v>13850</v>
      </c>
      <c r="RL166" s="5">
        <v>13134</v>
      </c>
      <c r="RM166" s="5">
        <v>11950</v>
      </c>
      <c r="RN166" s="5">
        <v>12419</v>
      </c>
      <c r="RO166" s="5">
        <v>39959</v>
      </c>
      <c r="RP166" s="5">
        <v>39947</v>
      </c>
      <c r="RQ166" s="5">
        <v>39073</v>
      </c>
      <c r="RR166" s="5">
        <v>34013</v>
      </c>
      <c r="RS166" s="5">
        <v>26215</v>
      </c>
      <c r="RT166" s="5">
        <v>29204</v>
      </c>
      <c r="RU166" s="5">
        <v>23344</v>
      </c>
      <c r="RV166" s="5">
        <v>23507</v>
      </c>
      <c r="RW166" s="5">
        <v>24837</v>
      </c>
      <c r="RX166" s="5">
        <v>31227</v>
      </c>
      <c r="RY166" s="5">
        <v>29876</v>
      </c>
      <c r="RZ166" s="5">
        <v>30388</v>
      </c>
      <c r="SA166" s="5">
        <v>29005</v>
      </c>
      <c r="SB166" s="5">
        <v>27594</v>
      </c>
      <c r="SC166" s="5">
        <v>25454</v>
      </c>
      <c r="SD166" s="5">
        <v>22538</v>
      </c>
      <c r="SE166" s="5">
        <v>27251</v>
      </c>
      <c r="SF166" s="5">
        <v>29028</v>
      </c>
      <c r="SG166" s="5">
        <v>22532</v>
      </c>
      <c r="SH166" s="5">
        <v>21797</v>
      </c>
      <c r="SI166" s="5">
        <v>21507</v>
      </c>
      <c r="SJ166" s="5">
        <v>20855</v>
      </c>
      <c r="SK166" s="5">
        <v>17785</v>
      </c>
      <c r="SL166" s="5">
        <v>17239</v>
      </c>
      <c r="SM166" s="5">
        <v>17125</v>
      </c>
      <c r="SN166" s="5">
        <v>16584</v>
      </c>
      <c r="SO166" s="5">
        <v>16456</v>
      </c>
      <c r="SP166" s="5">
        <v>17837</v>
      </c>
      <c r="SQ166" s="5">
        <v>17120</v>
      </c>
      <c r="SR166" s="5">
        <v>17107</v>
      </c>
      <c r="SS166" s="5">
        <v>16428</v>
      </c>
      <c r="ST166" s="5">
        <v>17086</v>
      </c>
      <c r="SU166" s="5">
        <v>45087</v>
      </c>
      <c r="SV166" s="5">
        <v>44957</v>
      </c>
      <c r="SW166" s="5">
        <v>38208</v>
      </c>
      <c r="SX166" s="5">
        <v>37694</v>
      </c>
      <c r="SY166" s="5">
        <v>46989</v>
      </c>
      <c r="SZ166" s="5">
        <v>46848</v>
      </c>
      <c r="TA166" s="5">
        <v>47774</v>
      </c>
      <c r="TB166" s="5">
        <v>46829</v>
      </c>
      <c r="TC166" s="5">
        <v>43479</v>
      </c>
      <c r="TD166" s="5">
        <v>43799</v>
      </c>
      <c r="TE166" s="5">
        <v>33018</v>
      </c>
      <c r="TF166" s="5">
        <v>17884</v>
      </c>
      <c r="TG166" s="5">
        <v>14448</v>
      </c>
      <c r="TH166" s="5">
        <v>15741</v>
      </c>
      <c r="TI166" s="5">
        <v>17528</v>
      </c>
      <c r="TJ166" s="5">
        <v>17871</v>
      </c>
      <c r="TK166" s="5">
        <v>19279</v>
      </c>
      <c r="TL166" s="5">
        <v>19661</v>
      </c>
      <c r="TM166" s="5">
        <v>20955</v>
      </c>
      <c r="TN166" s="5">
        <v>19876</v>
      </c>
      <c r="TO166" s="5">
        <v>21083</v>
      </c>
      <c r="TP166" s="5">
        <v>23134</v>
      </c>
      <c r="TQ166" s="5">
        <v>21130</v>
      </c>
      <c r="TR166" s="5">
        <v>21936</v>
      </c>
      <c r="TS166" s="5">
        <v>20100</v>
      </c>
      <c r="TT166" s="5">
        <v>21489</v>
      </c>
      <c r="TU166" s="5">
        <v>18877</v>
      </c>
      <c r="TV166" s="5">
        <v>17501</v>
      </c>
      <c r="TW166" s="5">
        <v>16966</v>
      </c>
      <c r="TX166" s="5">
        <v>15139</v>
      </c>
      <c r="TY166" s="5">
        <v>15109</v>
      </c>
      <c r="TZ166" s="5">
        <v>19418</v>
      </c>
      <c r="UA166" s="5">
        <v>213</v>
      </c>
      <c r="UB166" s="5">
        <v>261</v>
      </c>
      <c r="UC166" s="5">
        <v>551</v>
      </c>
      <c r="UD166" s="5">
        <v>689</v>
      </c>
      <c r="UE166" s="5">
        <v>803</v>
      </c>
      <c r="UF166" s="5">
        <v>560</v>
      </c>
      <c r="UG166" s="5">
        <v>1431</v>
      </c>
      <c r="UH166" s="5">
        <v>1299</v>
      </c>
      <c r="UI166" s="5">
        <v>1256</v>
      </c>
      <c r="UJ166" s="5">
        <v>1110</v>
      </c>
      <c r="UK166" s="5">
        <v>1123</v>
      </c>
      <c r="UL166" s="5">
        <v>2016</v>
      </c>
      <c r="UM166" s="5">
        <v>1823</v>
      </c>
      <c r="UN166" s="5">
        <v>1222</v>
      </c>
      <c r="UO166" s="5">
        <v>1305</v>
      </c>
      <c r="UP166" s="5">
        <v>1533</v>
      </c>
      <c r="UQ166" s="5">
        <v>1709</v>
      </c>
      <c r="UR166" s="5">
        <v>3312</v>
      </c>
      <c r="US166" s="5">
        <v>2910</v>
      </c>
      <c r="UT166" s="5">
        <v>2812</v>
      </c>
      <c r="UU166" s="5">
        <v>2833</v>
      </c>
      <c r="UV166" s="5">
        <v>2686</v>
      </c>
      <c r="UW166" s="5">
        <v>2287</v>
      </c>
      <c r="UX166" s="5">
        <v>1759</v>
      </c>
      <c r="UY166" s="5">
        <v>1133</v>
      </c>
      <c r="UZ166" s="5">
        <v>457</v>
      </c>
      <c r="VA166" s="5">
        <v>253</v>
      </c>
      <c r="VB166" s="5">
        <v>241</v>
      </c>
      <c r="VC166" s="5">
        <v>273</v>
      </c>
      <c r="VD166" s="5">
        <v>349</v>
      </c>
      <c r="VE166" s="5">
        <v>395</v>
      </c>
      <c r="VF166" s="5">
        <v>478</v>
      </c>
      <c r="VG166" s="5">
        <v>119993</v>
      </c>
      <c r="VH166" s="5">
        <v>223331</v>
      </c>
      <c r="VI166" s="5">
        <v>114995</v>
      </c>
      <c r="VJ166" s="5">
        <v>119267</v>
      </c>
      <c r="VK166" s="5">
        <v>120649</v>
      </c>
      <c r="VL166" s="5">
        <v>129901</v>
      </c>
      <c r="VM166" s="5">
        <v>142828</v>
      </c>
      <c r="VN166" s="5">
        <v>116173</v>
      </c>
      <c r="VO166" s="5">
        <v>101892</v>
      </c>
      <c r="VP166" s="5">
        <v>126821</v>
      </c>
      <c r="VQ166" s="5">
        <v>122367</v>
      </c>
      <c r="VR166" s="5">
        <v>94223</v>
      </c>
      <c r="VS166" s="5">
        <v>103921</v>
      </c>
      <c r="VT166" s="5">
        <v>104158</v>
      </c>
      <c r="VU166" s="5">
        <v>88075</v>
      </c>
      <c r="VV166" s="5">
        <v>83295</v>
      </c>
      <c r="VW166" s="5">
        <v>80888</v>
      </c>
      <c r="VX166" s="5">
        <v>86540</v>
      </c>
      <c r="VY166" s="5">
        <v>78278</v>
      </c>
      <c r="VZ166" s="5">
        <v>81136</v>
      </c>
      <c r="WA166" s="5">
        <v>74088</v>
      </c>
      <c r="WB166" s="5">
        <v>75535</v>
      </c>
      <c r="WC166" s="5">
        <v>82347</v>
      </c>
      <c r="WD166" s="5">
        <v>82257</v>
      </c>
      <c r="WE166" s="5">
        <v>82266</v>
      </c>
      <c r="WF166" s="5">
        <v>107471</v>
      </c>
      <c r="WG166" s="5">
        <v>77014</v>
      </c>
      <c r="WH166" s="5">
        <v>63094</v>
      </c>
      <c r="WI166" s="5">
        <v>58922</v>
      </c>
      <c r="WJ166" s="5">
        <v>60297</v>
      </c>
      <c r="WK166" s="5">
        <v>58680</v>
      </c>
      <c r="WL166" s="5">
        <v>56933</v>
      </c>
      <c r="WM166" s="5">
        <v>4374</v>
      </c>
      <c r="WN166" s="5">
        <v>4573</v>
      </c>
      <c r="WO166" s="5">
        <v>4309</v>
      </c>
      <c r="WP166" s="5">
        <v>4135</v>
      </c>
      <c r="WQ166" s="5">
        <v>2952</v>
      </c>
      <c r="WR166" s="5">
        <v>2150</v>
      </c>
      <c r="WS166" s="5">
        <v>2298</v>
      </c>
      <c r="WT166" s="5">
        <v>2617</v>
      </c>
      <c r="WU166" s="5">
        <v>2946</v>
      </c>
      <c r="WV166" s="5">
        <v>3419</v>
      </c>
      <c r="WW166" s="5">
        <v>3746</v>
      </c>
      <c r="WX166" s="5">
        <v>3761</v>
      </c>
      <c r="WY166" s="5">
        <v>3514</v>
      </c>
      <c r="WZ166" s="5">
        <v>3342</v>
      </c>
      <c r="XA166" s="5">
        <v>3642</v>
      </c>
      <c r="XB166" s="5">
        <v>3594</v>
      </c>
      <c r="XC166" s="5">
        <v>2236</v>
      </c>
      <c r="XD166" s="5">
        <v>2941</v>
      </c>
      <c r="XE166" s="5">
        <v>6191</v>
      </c>
      <c r="XF166" s="5">
        <v>6542</v>
      </c>
      <c r="XG166" s="5">
        <v>6295</v>
      </c>
      <c r="XH166" s="5">
        <v>7146</v>
      </c>
      <c r="XI166" s="5">
        <v>4389</v>
      </c>
      <c r="XJ166" s="5">
        <v>4300</v>
      </c>
      <c r="XK166" s="5">
        <v>4039</v>
      </c>
      <c r="XL166" s="5">
        <v>3955</v>
      </c>
      <c r="XM166" s="5">
        <v>4113</v>
      </c>
      <c r="XN166" s="5">
        <v>3984</v>
      </c>
      <c r="XO166" s="5">
        <v>3831</v>
      </c>
      <c r="XP166" s="5">
        <v>3267</v>
      </c>
      <c r="XQ166" s="5">
        <v>2984</v>
      </c>
      <c r="XR166" s="5">
        <v>2761</v>
      </c>
      <c r="XS166" s="2">
        <v>18454</v>
      </c>
      <c r="XT166" s="3" t="s">
        <v>222</v>
      </c>
      <c r="XU166" s="3" t="s">
        <v>222</v>
      </c>
      <c r="XV166" s="3" t="s">
        <v>222</v>
      </c>
      <c r="XW166" s="3" t="s">
        <v>221</v>
      </c>
      <c r="XX166" s="3" t="s">
        <v>222</v>
      </c>
      <c r="XY166" s="3" t="s">
        <v>222</v>
      </c>
      <c r="XZ166" s="3" t="s">
        <v>237</v>
      </c>
    </row>
    <row r="167" spans="1:650" x14ac:dyDescent="0.3">
      <c r="A167" s="1" t="s">
        <v>165</v>
      </c>
      <c r="B167" s="2">
        <v>4057028</v>
      </c>
      <c r="C167" s="5">
        <v>1534</v>
      </c>
      <c r="D167" s="5">
        <v>129</v>
      </c>
      <c r="E167" s="5">
        <v>863</v>
      </c>
      <c r="F167" s="5">
        <v>672</v>
      </c>
      <c r="G167" s="5">
        <v>1285</v>
      </c>
      <c r="H167" s="5">
        <v>6053</v>
      </c>
      <c r="I167" s="5">
        <v>1380</v>
      </c>
      <c r="J167" s="5">
        <v>29</v>
      </c>
      <c r="K167" s="5">
        <v>5321</v>
      </c>
      <c r="L167" s="5">
        <v>314</v>
      </c>
      <c r="M167" s="5">
        <v>0</v>
      </c>
      <c r="N167" s="5">
        <v>0</v>
      </c>
      <c r="O167" s="5">
        <v>0</v>
      </c>
      <c r="P167" s="5">
        <v>0</v>
      </c>
      <c r="Q167" s="5">
        <v>0</v>
      </c>
      <c r="R167" s="5">
        <v>0</v>
      </c>
      <c r="S167" s="5">
        <v>0</v>
      </c>
      <c r="T167" s="5">
        <v>0</v>
      </c>
      <c r="U167" s="5">
        <v>0</v>
      </c>
      <c r="V167" s="5">
        <v>0</v>
      </c>
      <c r="W167" s="5">
        <v>0</v>
      </c>
      <c r="X167" s="5">
        <v>0</v>
      </c>
      <c r="Y167" s="5">
        <v>0</v>
      </c>
      <c r="Z167" s="5">
        <v>0</v>
      </c>
      <c r="AA167" s="5">
        <v>0</v>
      </c>
      <c r="AB167" s="5">
        <v>0</v>
      </c>
      <c r="AC167" s="5">
        <v>0</v>
      </c>
      <c r="AD167" s="5">
        <v>0</v>
      </c>
      <c r="AE167" s="5">
        <v>0</v>
      </c>
      <c r="AF167" s="5">
        <v>0</v>
      </c>
      <c r="AG167" s="5">
        <v>0</v>
      </c>
      <c r="AH167" s="5">
        <v>0</v>
      </c>
      <c r="AI167" s="5">
        <v>0</v>
      </c>
      <c r="AJ167" s="5">
        <v>0</v>
      </c>
      <c r="AK167" s="5">
        <v>0</v>
      </c>
      <c r="AL167" s="5">
        <v>0</v>
      </c>
      <c r="AM167" s="5">
        <v>0</v>
      </c>
      <c r="AN167" s="5">
        <v>0</v>
      </c>
      <c r="AO167" s="5">
        <v>0</v>
      </c>
      <c r="AP167" s="5">
        <v>0</v>
      </c>
      <c r="AQ167" s="5">
        <v>0</v>
      </c>
      <c r="AR167" s="5">
        <v>0</v>
      </c>
      <c r="AS167" s="5">
        <v>0</v>
      </c>
      <c r="AT167" s="5">
        <v>0</v>
      </c>
      <c r="AU167" s="5">
        <v>0</v>
      </c>
      <c r="AV167" s="5">
        <v>0</v>
      </c>
      <c r="AW167" s="5">
        <v>0</v>
      </c>
      <c r="AX167" s="5">
        <v>0</v>
      </c>
      <c r="AY167" s="5">
        <v>0</v>
      </c>
      <c r="AZ167" s="5">
        <v>256</v>
      </c>
      <c r="BA167" s="5">
        <v>1276</v>
      </c>
      <c r="BB167" s="5">
        <v>2142</v>
      </c>
      <c r="BC167" s="5">
        <v>1387</v>
      </c>
      <c r="BD167" s="5">
        <v>745</v>
      </c>
      <c r="BE167" s="5">
        <v>1591</v>
      </c>
      <c r="BF167" s="5">
        <v>2059</v>
      </c>
      <c r="BG167" s="5">
        <v>755</v>
      </c>
      <c r="BH167" s="5">
        <v>624</v>
      </c>
      <c r="BI167" s="5">
        <v>253</v>
      </c>
      <c r="BJ167" s="5">
        <v>-1793</v>
      </c>
      <c r="BK167" s="5">
        <v>280783</v>
      </c>
      <c r="BL167" s="5">
        <v>341085</v>
      </c>
      <c r="BM167" s="5">
        <v>0</v>
      </c>
      <c r="BN167" s="5">
        <v>0</v>
      </c>
      <c r="BO167" s="5">
        <v>77427</v>
      </c>
      <c r="BP167" s="5">
        <v>92741</v>
      </c>
      <c r="BQ167" s="5">
        <v>54798</v>
      </c>
      <c r="BR167" s="5">
        <v>45596</v>
      </c>
      <c r="BS167" s="5">
        <v>30947</v>
      </c>
      <c r="BT167" s="5">
        <v>47309</v>
      </c>
      <c r="BU167" s="5">
        <v>32660</v>
      </c>
      <c r="BV167" s="5">
        <v>28239</v>
      </c>
      <c r="BW167" s="5">
        <v>15351</v>
      </c>
      <c r="BX167" s="5">
        <v>779</v>
      </c>
      <c r="BY167" s="5">
        <v>27189</v>
      </c>
      <c r="BZ167" s="5">
        <v>11750</v>
      </c>
      <c r="CA167" s="5">
        <v>4314</v>
      </c>
      <c r="CB167" s="5">
        <v>6614</v>
      </c>
      <c r="CC167" s="5">
        <v>8363</v>
      </c>
      <c r="CD167" s="5">
        <v>17555</v>
      </c>
      <c r="CE167" s="5">
        <v>7048</v>
      </c>
      <c r="CF167" s="5">
        <v>1808</v>
      </c>
      <c r="CG167" s="5">
        <v>4588</v>
      </c>
      <c r="CH167" s="5">
        <v>4194</v>
      </c>
      <c r="CI167" s="5">
        <v>3302</v>
      </c>
      <c r="CJ167" s="5">
        <v>1510</v>
      </c>
      <c r="CK167" s="5">
        <v>1212</v>
      </c>
      <c r="CL167" s="5">
        <v>463</v>
      </c>
      <c r="CM167" s="5">
        <v>3719</v>
      </c>
      <c r="CN167" s="5">
        <v>3355</v>
      </c>
      <c r="CO167" s="5">
        <v>3811</v>
      </c>
      <c r="CP167" s="5">
        <v>2465</v>
      </c>
      <c r="CQ167" s="5">
        <v>9313</v>
      </c>
      <c r="CR167" s="5">
        <v>15846</v>
      </c>
      <c r="CS167" s="5">
        <v>13146</v>
      </c>
      <c r="CT167" s="5">
        <v>4240</v>
      </c>
      <c r="CU167" s="5">
        <v>161848</v>
      </c>
      <c r="CV167" s="5">
        <v>101470</v>
      </c>
      <c r="CW167" s="5">
        <v>77974</v>
      </c>
      <c r="CX167" s="5">
        <v>64390</v>
      </c>
      <c r="CY167" s="5">
        <v>76409</v>
      </c>
      <c r="CZ167" s="5">
        <v>64977</v>
      </c>
      <c r="DA167" s="5">
        <v>50278</v>
      </c>
      <c r="DB167" s="5">
        <v>48021</v>
      </c>
      <c r="DC167" s="5">
        <v>37355</v>
      </c>
      <c r="DD167" s="5">
        <v>31743</v>
      </c>
      <c r="DE167" s="5">
        <v>40395</v>
      </c>
      <c r="DF167" s="5">
        <v>26160</v>
      </c>
      <c r="DG167" s="5">
        <v>19910</v>
      </c>
      <c r="DH167" s="5">
        <v>30207</v>
      </c>
      <c r="DI167" s="5">
        <v>29467</v>
      </c>
      <c r="DJ167" s="5">
        <v>31488</v>
      </c>
      <c r="DK167" s="5">
        <v>29865</v>
      </c>
      <c r="DL167" s="5">
        <v>25578</v>
      </c>
      <c r="DM167" s="5">
        <v>28255</v>
      </c>
      <c r="DN167" s="5">
        <v>33985</v>
      </c>
      <c r="DO167" s="5">
        <v>30707</v>
      </c>
      <c r="DP167" s="5">
        <v>28117</v>
      </c>
      <c r="DQ167" s="5">
        <v>22519</v>
      </c>
      <c r="DR167" s="5">
        <v>25654</v>
      </c>
      <c r="DS167" s="5">
        <v>20261</v>
      </c>
      <c r="DT167" s="5">
        <v>23660</v>
      </c>
      <c r="DU167" s="5">
        <v>19808</v>
      </c>
      <c r="DV167" s="5">
        <v>28333</v>
      </c>
      <c r="DW167" s="5">
        <v>23899</v>
      </c>
      <c r="DX167" s="5">
        <v>21392</v>
      </c>
      <c r="DY167" s="5">
        <v>18353</v>
      </c>
      <c r="DZ167" s="5">
        <v>23998</v>
      </c>
      <c r="EA167" s="5">
        <v>11528</v>
      </c>
      <c r="EB167" s="5">
        <v>3922</v>
      </c>
      <c r="EC167" s="5">
        <v>3323</v>
      </c>
      <c r="ED167" s="5">
        <v>7697</v>
      </c>
      <c r="EE167" s="5">
        <v>7514</v>
      </c>
      <c r="EF167" s="5">
        <v>4074</v>
      </c>
      <c r="EG167" s="5">
        <v>3057</v>
      </c>
      <c r="EH167" s="5">
        <v>2247</v>
      </c>
      <c r="EI167" s="5">
        <v>10501</v>
      </c>
      <c r="EJ167" s="5">
        <v>1814</v>
      </c>
      <c r="EK167" s="5">
        <v>1930</v>
      </c>
      <c r="EL167" s="5">
        <v>1238</v>
      </c>
      <c r="EM167" s="5">
        <v>1793</v>
      </c>
      <c r="EN167" s="5">
        <v>1161</v>
      </c>
      <c r="EO167" s="5">
        <v>1597</v>
      </c>
      <c r="EP167" s="5">
        <v>2238</v>
      </c>
      <c r="EQ167" s="5">
        <v>2972</v>
      </c>
      <c r="ER167" s="5">
        <v>1954</v>
      </c>
      <c r="ES167" s="5">
        <v>2878</v>
      </c>
      <c r="ET167" s="5">
        <v>4951</v>
      </c>
      <c r="EU167" s="5">
        <v>10338</v>
      </c>
      <c r="EV167" s="5">
        <v>3333</v>
      </c>
      <c r="EW167" s="5">
        <v>3139</v>
      </c>
      <c r="EX167" s="5">
        <v>3340</v>
      </c>
      <c r="EY167" s="5">
        <v>4094</v>
      </c>
      <c r="EZ167" s="5">
        <v>2872</v>
      </c>
      <c r="FA167" s="5">
        <v>564</v>
      </c>
      <c r="FB167" s="5">
        <v>3745</v>
      </c>
      <c r="FC167" s="5">
        <v>2005</v>
      </c>
      <c r="FD167" s="5">
        <v>4945</v>
      </c>
      <c r="FE167" s="5">
        <v>3554</v>
      </c>
      <c r="FF167" s="5">
        <v>4766</v>
      </c>
      <c r="FG167" s="5">
        <v>0</v>
      </c>
      <c r="FH167" s="5">
        <v>0</v>
      </c>
      <c r="FI167" s="5">
        <v>0</v>
      </c>
      <c r="FJ167" s="5">
        <v>0</v>
      </c>
      <c r="FK167" s="5">
        <v>0</v>
      </c>
      <c r="FL167" s="5">
        <v>0</v>
      </c>
      <c r="FM167" s="5">
        <v>0</v>
      </c>
      <c r="FN167" s="5">
        <v>0</v>
      </c>
      <c r="FO167" s="5">
        <v>0</v>
      </c>
      <c r="FP167" s="5">
        <v>0</v>
      </c>
      <c r="FQ167" s="5">
        <v>0</v>
      </c>
      <c r="FR167" s="5">
        <v>0</v>
      </c>
      <c r="FS167" s="5">
        <v>0</v>
      </c>
      <c r="FT167" s="5">
        <v>0</v>
      </c>
      <c r="FU167" s="5" t="s">
        <v>220</v>
      </c>
      <c r="FV167" s="5" t="s">
        <v>220</v>
      </c>
      <c r="FW167" s="5" t="s">
        <v>220</v>
      </c>
      <c r="FX167" s="5" t="s">
        <v>220</v>
      </c>
      <c r="FY167" s="5" t="s">
        <v>220</v>
      </c>
      <c r="FZ167" s="5" t="s">
        <v>220</v>
      </c>
      <c r="GA167" s="5" t="s">
        <v>220</v>
      </c>
      <c r="GB167" s="5" t="s">
        <v>220</v>
      </c>
      <c r="GC167" s="5" t="s">
        <v>220</v>
      </c>
      <c r="GD167" s="5" t="s">
        <v>220</v>
      </c>
      <c r="GE167" s="5" t="s">
        <v>220</v>
      </c>
      <c r="GF167" s="5" t="s">
        <v>220</v>
      </c>
      <c r="GG167" s="5" t="s">
        <v>220</v>
      </c>
      <c r="GH167" s="5" t="s">
        <v>220</v>
      </c>
      <c r="GI167" s="5" t="s">
        <v>220</v>
      </c>
      <c r="GJ167" s="5" t="s">
        <v>220</v>
      </c>
      <c r="GK167" s="5" t="s">
        <v>220</v>
      </c>
      <c r="GL167" s="5" t="s">
        <v>220</v>
      </c>
      <c r="GM167" s="5">
        <v>252337</v>
      </c>
      <c r="GN167" s="5">
        <v>198262</v>
      </c>
      <c r="GO167" s="5">
        <v>136958</v>
      </c>
      <c r="GP167" s="5">
        <v>118355</v>
      </c>
      <c r="GQ167" s="5">
        <v>116155</v>
      </c>
      <c r="GR167" s="5">
        <v>122412</v>
      </c>
      <c r="GS167" s="5">
        <v>87375</v>
      </c>
      <c r="GT167" s="5">
        <v>78536</v>
      </c>
      <c r="GU167" s="5">
        <v>68529</v>
      </c>
      <c r="GV167" s="5">
        <v>34648</v>
      </c>
      <c r="GW167" s="5">
        <v>69514</v>
      </c>
      <c r="GX167" s="5">
        <v>39149</v>
      </c>
      <c r="GY167" s="5">
        <v>26016</v>
      </c>
      <c r="GZ167" s="5">
        <v>37982</v>
      </c>
      <c r="HA167" s="5">
        <v>39427</v>
      </c>
      <c r="HB167" s="5">
        <v>51281</v>
      </c>
      <c r="HC167" s="5">
        <v>39885</v>
      </c>
      <c r="HD167" s="5">
        <v>29597</v>
      </c>
      <c r="HE167" s="5">
        <v>36998</v>
      </c>
      <c r="HF167" s="5">
        <v>45272</v>
      </c>
      <c r="HG167" s="5">
        <v>45734</v>
      </c>
      <c r="HH167" s="5">
        <v>33705</v>
      </c>
      <c r="HI167" s="5">
        <v>28461</v>
      </c>
      <c r="HJ167" s="5">
        <v>31516</v>
      </c>
      <c r="HK167" s="5">
        <v>28829</v>
      </c>
      <c r="HL167" s="5">
        <v>30511</v>
      </c>
      <c r="HM167" s="5">
        <v>24437</v>
      </c>
      <c r="HN167" s="5">
        <v>32751</v>
      </c>
      <c r="HO167" s="5">
        <v>316001</v>
      </c>
      <c r="HP167" s="5">
        <v>383269</v>
      </c>
      <c r="HQ167" s="5">
        <v>35053</v>
      </c>
      <c r="HR167" s="5">
        <v>33004</v>
      </c>
      <c r="HS167" s="5">
        <v>0</v>
      </c>
      <c r="HT167" s="5">
        <v>0</v>
      </c>
      <c r="HU167" s="5">
        <v>0</v>
      </c>
      <c r="HV167" s="5">
        <v>0</v>
      </c>
      <c r="HW167" s="5">
        <v>0</v>
      </c>
      <c r="HX167" s="5">
        <v>0</v>
      </c>
      <c r="HY167" s="5">
        <v>0</v>
      </c>
      <c r="HZ167" s="5">
        <v>0</v>
      </c>
      <c r="IA167" s="5">
        <v>0</v>
      </c>
      <c r="IB167" s="5">
        <v>0</v>
      </c>
      <c r="IC167" s="5">
        <v>0</v>
      </c>
      <c r="ID167" s="5">
        <v>0</v>
      </c>
      <c r="IE167" s="5">
        <v>0</v>
      </c>
      <c r="IF167" s="5">
        <v>73821</v>
      </c>
      <c r="IG167" s="5">
        <v>76453</v>
      </c>
      <c r="IH167" s="5">
        <v>76023</v>
      </c>
      <c r="II167" s="5">
        <v>67835</v>
      </c>
      <c r="IJ167" s="5">
        <v>103335</v>
      </c>
      <c r="IK167" s="5">
        <v>372571</v>
      </c>
      <c r="IL167" s="5">
        <v>351868</v>
      </c>
      <c r="IM167" s="5">
        <v>282465</v>
      </c>
      <c r="IN167" s="5">
        <v>320519</v>
      </c>
      <c r="IO167" s="5">
        <v>306103</v>
      </c>
      <c r="IP167" s="5">
        <v>253512</v>
      </c>
      <c r="IQ167" s="5">
        <v>239886</v>
      </c>
      <c r="IR167" s="5">
        <v>255150</v>
      </c>
      <c r="IS167" s="5">
        <v>258711</v>
      </c>
      <c r="IT167" s="5">
        <v>231978</v>
      </c>
      <c r="IU167" s="5">
        <v>254606</v>
      </c>
      <c r="IV167" s="5">
        <v>262019</v>
      </c>
      <c r="IW167" s="5">
        <v>259795</v>
      </c>
      <c r="IX167" s="5">
        <v>252690</v>
      </c>
      <c r="IY167" s="5">
        <v>0</v>
      </c>
      <c r="IZ167" s="5">
        <v>0</v>
      </c>
      <c r="JA167" s="5">
        <v>0</v>
      </c>
      <c r="JB167" s="5">
        <v>0</v>
      </c>
      <c r="JC167" s="5">
        <v>0</v>
      </c>
      <c r="JD167" s="5">
        <v>0</v>
      </c>
      <c r="JE167" s="5">
        <v>0</v>
      </c>
      <c r="JF167" s="5">
        <v>0</v>
      </c>
      <c r="JG167" s="5">
        <v>0</v>
      </c>
      <c r="JH167" s="5">
        <v>0</v>
      </c>
      <c r="JI167" s="5">
        <v>0</v>
      </c>
      <c r="JJ167" s="5">
        <v>0</v>
      </c>
      <c r="JK167" s="5">
        <v>0</v>
      </c>
      <c r="JL167" s="5">
        <v>0</v>
      </c>
      <c r="JM167" s="5">
        <v>0</v>
      </c>
      <c r="JN167" s="5">
        <v>0</v>
      </c>
      <c r="JO167" s="5">
        <v>125</v>
      </c>
      <c r="JP167" s="5">
        <v>4263</v>
      </c>
      <c r="JQ167" s="5">
        <v>6030</v>
      </c>
      <c r="JR167" s="5">
        <v>3349</v>
      </c>
      <c r="JS167" s="5">
        <v>4069</v>
      </c>
      <c r="JT167" s="5">
        <v>5103</v>
      </c>
      <c r="JU167" s="5">
        <v>4153</v>
      </c>
      <c r="JV167" s="5">
        <v>2839</v>
      </c>
      <c r="JW167" s="5">
        <v>3637</v>
      </c>
      <c r="JX167" s="5">
        <v>4116</v>
      </c>
      <c r="JY167" s="5">
        <v>4079</v>
      </c>
      <c r="JZ167" s="5">
        <v>3817</v>
      </c>
      <c r="KA167" s="5">
        <v>3116</v>
      </c>
      <c r="KB167" s="5">
        <v>740</v>
      </c>
      <c r="KC167" s="5">
        <v>56</v>
      </c>
      <c r="KD167" s="5">
        <v>46</v>
      </c>
      <c r="KE167" s="5">
        <v>97274</v>
      </c>
      <c r="KF167" s="5">
        <v>87900</v>
      </c>
      <c r="KG167" s="5">
        <v>88077</v>
      </c>
      <c r="KH167" s="5">
        <v>82914</v>
      </c>
      <c r="KI167" s="5">
        <v>75440</v>
      </c>
      <c r="KJ167" s="5">
        <v>69581</v>
      </c>
      <c r="KK167" s="5">
        <v>59555</v>
      </c>
      <c r="KL167" s="5">
        <v>47852</v>
      </c>
      <c r="KM167" s="5">
        <v>42713</v>
      </c>
      <c r="KN167" s="5">
        <v>38534</v>
      </c>
      <c r="KO167" s="5">
        <v>36202</v>
      </c>
      <c r="KP167" s="5">
        <v>34256</v>
      </c>
      <c r="KQ167" s="5">
        <v>30845</v>
      </c>
      <c r="KR167" s="5">
        <v>30437</v>
      </c>
      <c r="KS167" s="5">
        <v>27040</v>
      </c>
      <c r="KT167" s="5">
        <v>27061</v>
      </c>
      <c r="KU167" s="5">
        <v>23795</v>
      </c>
      <c r="KV167" s="5">
        <v>21233</v>
      </c>
      <c r="KW167" s="5">
        <v>16405</v>
      </c>
      <c r="KX167" s="5">
        <v>15159</v>
      </c>
      <c r="KY167" s="5">
        <v>21376</v>
      </c>
      <c r="KZ167" s="5">
        <v>13989</v>
      </c>
      <c r="LA167" s="5">
        <v>11347</v>
      </c>
      <c r="LB167" s="5">
        <v>8614</v>
      </c>
      <c r="LC167" s="5">
        <v>9939</v>
      </c>
      <c r="LD167" s="5">
        <v>9598</v>
      </c>
      <c r="LE167" s="5">
        <v>9320</v>
      </c>
      <c r="LF167" s="5">
        <v>9359</v>
      </c>
      <c r="LG167" s="5">
        <v>6137</v>
      </c>
      <c r="LH167" s="5">
        <v>2511</v>
      </c>
      <c r="LI167" s="5">
        <v>1150</v>
      </c>
      <c r="LJ167" s="5">
        <v>1054</v>
      </c>
      <c r="LK167" s="5">
        <v>486</v>
      </c>
      <c r="LL167" s="5">
        <v>859</v>
      </c>
      <c r="LM167" s="5">
        <v>1063</v>
      </c>
      <c r="LN167" s="5">
        <v>1037</v>
      </c>
      <c r="LO167" s="5">
        <v>627</v>
      </c>
      <c r="LP167" s="5">
        <v>626</v>
      </c>
      <c r="LQ167" s="5">
        <v>847</v>
      </c>
      <c r="LR167" s="5">
        <v>1225</v>
      </c>
      <c r="LS167" s="5">
        <v>2522</v>
      </c>
      <c r="LT167" s="5">
        <v>799</v>
      </c>
      <c r="LU167" s="5">
        <v>876</v>
      </c>
      <c r="LV167" s="5">
        <v>701</v>
      </c>
      <c r="LW167" s="5">
        <v>412</v>
      </c>
      <c r="LX167" s="5">
        <v>1106</v>
      </c>
      <c r="LY167" s="5">
        <v>894</v>
      </c>
      <c r="LZ167" s="5">
        <v>731</v>
      </c>
      <c r="MA167" s="5">
        <v>851</v>
      </c>
      <c r="MB167" s="5">
        <v>719</v>
      </c>
      <c r="MC167" s="5">
        <v>588</v>
      </c>
      <c r="MD167" s="5">
        <v>1138</v>
      </c>
      <c r="ME167" s="5">
        <v>260</v>
      </c>
      <c r="MF167" s="5">
        <v>603</v>
      </c>
      <c r="MG167" s="5">
        <v>464</v>
      </c>
      <c r="MH167" s="5">
        <v>376</v>
      </c>
      <c r="MI167" s="5">
        <v>439</v>
      </c>
      <c r="MJ167" s="5">
        <v>426</v>
      </c>
      <c r="MK167" s="5">
        <v>375</v>
      </c>
      <c r="ML167" s="5">
        <v>444</v>
      </c>
      <c r="MM167" s="5">
        <v>561</v>
      </c>
      <c r="MN167" s="5">
        <v>437</v>
      </c>
      <c r="MO167" s="5">
        <v>468</v>
      </c>
      <c r="MP167" s="5">
        <v>375</v>
      </c>
      <c r="MQ167" s="5">
        <v>0</v>
      </c>
      <c r="MR167" s="5">
        <v>0</v>
      </c>
      <c r="MS167" s="5">
        <v>0</v>
      </c>
      <c r="MT167" s="5">
        <v>0</v>
      </c>
      <c r="MU167" s="5">
        <v>0</v>
      </c>
      <c r="MV167" s="5">
        <v>0</v>
      </c>
      <c r="MW167" s="5">
        <v>0</v>
      </c>
      <c r="MX167" s="5">
        <v>0</v>
      </c>
      <c r="MY167" s="5">
        <v>0</v>
      </c>
      <c r="MZ167" s="5">
        <v>0</v>
      </c>
      <c r="NA167" s="5">
        <v>0</v>
      </c>
      <c r="NB167" s="5">
        <v>0</v>
      </c>
      <c r="NC167" s="5">
        <v>0</v>
      </c>
      <c r="ND167" s="5">
        <v>0</v>
      </c>
      <c r="NE167" s="5" t="s">
        <v>220</v>
      </c>
      <c r="NF167" s="5" t="s">
        <v>220</v>
      </c>
      <c r="NG167" s="5" t="s">
        <v>220</v>
      </c>
      <c r="NH167" s="5" t="s">
        <v>220</v>
      </c>
      <c r="NI167" s="5" t="s">
        <v>220</v>
      </c>
      <c r="NJ167" s="5" t="s">
        <v>220</v>
      </c>
      <c r="NK167" s="5" t="s">
        <v>220</v>
      </c>
      <c r="NL167" s="5" t="s">
        <v>220</v>
      </c>
      <c r="NM167" s="5" t="s">
        <v>220</v>
      </c>
      <c r="NN167" s="5" t="s">
        <v>220</v>
      </c>
      <c r="NO167" s="5" t="s">
        <v>220</v>
      </c>
      <c r="NP167" s="5" t="s">
        <v>220</v>
      </c>
      <c r="NQ167" s="5" t="s">
        <v>220</v>
      </c>
      <c r="NR167" s="5" t="s">
        <v>220</v>
      </c>
      <c r="NS167" s="5" t="s">
        <v>220</v>
      </c>
      <c r="NT167" s="5" t="s">
        <v>220</v>
      </c>
      <c r="NU167" s="5" t="s">
        <v>220</v>
      </c>
      <c r="NV167" s="5" t="s">
        <v>220</v>
      </c>
      <c r="NW167" s="5">
        <v>0</v>
      </c>
      <c r="NX167" s="5">
        <v>0</v>
      </c>
      <c r="NY167" s="5">
        <v>0</v>
      </c>
      <c r="NZ167" s="5">
        <v>0</v>
      </c>
      <c r="OA167" s="5">
        <v>0</v>
      </c>
      <c r="OB167" s="5">
        <v>0</v>
      </c>
      <c r="OC167" s="5">
        <v>0</v>
      </c>
      <c r="OD167" s="5">
        <v>0</v>
      </c>
      <c r="OE167" s="5">
        <v>0</v>
      </c>
      <c r="OF167" s="5">
        <v>0</v>
      </c>
      <c r="OG167" s="5">
        <v>0</v>
      </c>
      <c r="OH167" s="5">
        <v>0</v>
      </c>
      <c r="OI167" s="5">
        <v>0</v>
      </c>
      <c r="OJ167" s="5">
        <v>0</v>
      </c>
      <c r="OK167" s="5" t="s">
        <v>220</v>
      </c>
      <c r="OL167" s="5" t="s">
        <v>220</v>
      </c>
      <c r="OM167" s="5" t="s">
        <v>220</v>
      </c>
      <c r="ON167" s="5" t="s">
        <v>220</v>
      </c>
      <c r="OO167" s="5" t="s">
        <v>220</v>
      </c>
      <c r="OP167" s="5" t="s">
        <v>220</v>
      </c>
      <c r="OQ167" s="5" t="s">
        <v>220</v>
      </c>
      <c r="OR167" s="5" t="s">
        <v>220</v>
      </c>
      <c r="OS167" s="5" t="s">
        <v>220</v>
      </c>
      <c r="OT167" s="5" t="s">
        <v>220</v>
      </c>
      <c r="OU167" s="5" t="s">
        <v>220</v>
      </c>
      <c r="OV167" s="5" t="s">
        <v>220</v>
      </c>
      <c r="OW167" s="5" t="s">
        <v>220</v>
      </c>
      <c r="OX167" s="5" t="s">
        <v>220</v>
      </c>
      <c r="OY167" s="5" t="s">
        <v>220</v>
      </c>
      <c r="OZ167" s="5" t="s">
        <v>220</v>
      </c>
      <c r="PA167" s="5" t="s">
        <v>220</v>
      </c>
      <c r="PB167" s="5" t="s">
        <v>220</v>
      </c>
      <c r="PC167" s="5">
        <v>10721</v>
      </c>
      <c r="PD167" s="5">
        <v>13262</v>
      </c>
      <c r="PE167" s="5">
        <v>12904</v>
      </c>
      <c r="PF167" s="5">
        <v>11979</v>
      </c>
      <c r="PG167" s="5">
        <v>11404</v>
      </c>
      <c r="PH167" s="5">
        <v>10542</v>
      </c>
      <c r="PI167" s="5">
        <v>10057</v>
      </c>
      <c r="PJ167" s="5">
        <v>10277</v>
      </c>
      <c r="PK167" s="5">
        <v>10089</v>
      </c>
      <c r="PL167" s="5">
        <v>9581</v>
      </c>
      <c r="PM167" s="5">
        <v>10103</v>
      </c>
      <c r="PN167" s="5">
        <v>10133</v>
      </c>
      <c r="PO167" s="5">
        <v>9855</v>
      </c>
      <c r="PP167" s="5">
        <v>10535</v>
      </c>
      <c r="PQ167" s="5">
        <v>10996</v>
      </c>
      <c r="PR167" s="5">
        <v>10592</v>
      </c>
      <c r="PS167" s="5">
        <v>10975</v>
      </c>
      <c r="PT167" s="5">
        <v>10432</v>
      </c>
      <c r="PU167" s="5">
        <v>11236</v>
      </c>
      <c r="PV167" s="5">
        <v>12889</v>
      </c>
      <c r="PW167" s="5">
        <v>11210</v>
      </c>
      <c r="PX167" s="5">
        <v>10164</v>
      </c>
      <c r="PY167" s="5">
        <v>9586</v>
      </c>
      <c r="PZ167" s="5">
        <v>9472</v>
      </c>
      <c r="QA167" s="5">
        <v>9441</v>
      </c>
      <c r="QB167" s="5">
        <v>8689</v>
      </c>
      <c r="QC167" s="5">
        <v>7866</v>
      </c>
      <c r="QD167" s="5">
        <v>8407</v>
      </c>
      <c r="QE167" s="5">
        <v>8246</v>
      </c>
      <c r="QF167" s="5">
        <v>8638</v>
      </c>
      <c r="QG167" s="5">
        <v>8301</v>
      </c>
      <c r="QH167" s="5">
        <v>7728</v>
      </c>
      <c r="QI167" s="5">
        <v>13630</v>
      </c>
      <c r="QJ167" s="5">
        <v>13249</v>
      </c>
      <c r="QK167" s="5">
        <v>12963</v>
      </c>
      <c r="QL167" s="5">
        <v>11521</v>
      </c>
      <c r="QM167" s="5">
        <v>11563</v>
      </c>
      <c r="QN167" s="5">
        <v>10624</v>
      </c>
      <c r="QO167" s="5">
        <v>11335</v>
      </c>
      <c r="QP167" s="5">
        <v>11932</v>
      </c>
      <c r="QQ167" s="5">
        <v>9758</v>
      </c>
      <c r="QR167" s="5">
        <v>8508</v>
      </c>
      <c r="QS167" s="5">
        <v>9834</v>
      </c>
      <c r="QT167" s="5">
        <v>8650</v>
      </c>
      <c r="QU167" s="5">
        <v>7033</v>
      </c>
      <c r="QV167" s="5">
        <v>7992</v>
      </c>
      <c r="QW167" s="5">
        <v>7861</v>
      </c>
      <c r="QX167" s="5">
        <v>6268</v>
      </c>
      <c r="QY167" s="5">
        <v>6526</v>
      </c>
      <c r="QZ167" s="5">
        <v>7196</v>
      </c>
      <c r="RA167" s="5">
        <v>8363</v>
      </c>
      <c r="RB167" s="5">
        <v>7651</v>
      </c>
      <c r="RC167" s="5">
        <v>7950</v>
      </c>
      <c r="RD167" s="5">
        <v>7668</v>
      </c>
      <c r="RE167" s="5">
        <v>8147</v>
      </c>
      <c r="RF167" s="5">
        <v>7361</v>
      </c>
      <c r="RG167" s="5">
        <v>7290</v>
      </c>
      <c r="RH167" s="5">
        <v>7168</v>
      </c>
      <c r="RI167" s="5">
        <v>6806</v>
      </c>
      <c r="RJ167" s="5">
        <v>6846</v>
      </c>
      <c r="RK167" s="5">
        <v>7145</v>
      </c>
      <c r="RL167" s="5">
        <v>7300</v>
      </c>
      <c r="RM167" s="5">
        <v>7145</v>
      </c>
      <c r="RN167" s="5">
        <v>6190</v>
      </c>
      <c r="RO167" s="5">
        <v>3762</v>
      </c>
      <c r="RP167" s="5">
        <v>3656</v>
      </c>
      <c r="RQ167" s="5">
        <v>3630</v>
      </c>
      <c r="RR167" s="5">
        <v>4076</v>
      </c>
      <c r="RS167" s="5">
        <v>4541</v>
      </c>
      <c r="RT167" s="5">
        <v>4515</v>
      </c>
      <c r="RU167" s="5">
        <v>4870</v>
      </c>
      <c r="RV167" s="5">
        <v>4786</v>
      </c>
      <c r="RW167" s="5">
        <v>4423</v>
      </c>
      <c r="RX167" s="5">
        <v>4338</v>
      </c>
      <c r="RY167" s="5">
        <v>4102</v>
      </c>
      <c r="RZ167" s="5">
        <v>3568</v>
      </c>
      <c r="SA167" s="5">
        <v>3653</v>
      </c>
      <c r="SB167" s="5">
        <v>4810</v>
      </c>
      <c r="SC167" s="5">
        <v>4769</v>
      </c>
      <c r="SD167" s="5">
        <v>4600</v>
      </c>
      <c r="SE167" s="5">
        <v>4845</v>
      </c>
      <c r="SF167" s="5">
        <v>4505</v>
      </c>
      <c r="SG167" s="5">
        <v>11120</v>
      </c>
      <c r="SH167" s="5">
        <v>9592</v>
      </c>
      <c r="SI167" s="5">
        <v>9296</v>
      </c>
      <c r="SJ167" s="5">
        <v>8460</v>
      </c>
      <c r="SK167" s="5">
        <v>9846</v>
      </c>
      <c r="SL167" s="5">
        <v>11722</v>
      </c>
      <c r="SM167" s="5">
        <v>10613</v>
      </c>
      <c r="SN167" s="5">
        <v>9794</v>
      </c>
      <c r="SO167" s="5">
        <v>9521</v>
      </c>
      <c r="SP167" s="5">
        <v>9519</v>
      </c>
      <c r="SQ167" s="5">
        <v>11684</v>
      </c>
      <c r="SR167" s="5">
        <v>11883</v>
      </c>
      <c r="SS167" s="5">
        <v>11565</v>
      </c>
      <c r="ST167" s="5">
        <v>12111</v>
      </c>
      <c r="SU167" s="5">
        <v>319</v>
      </c>
      <c r="SV167" s="5">
        <v>304</v>
      </c>
      <c r="SW167" s="5">
        <v>326</v>
      </c>
      <c r="SX167" s="5">
        <v>276</v>
      </c>
      <c r="SY167" s="5">
        <v>233</v>
      </c>
      <c r="SZ167" s="5">
        <v>301</v>
      </c>
      <c r="TA167" s="5">
        <v>365</v>
      </c>
      <c r="TB167" s="5">
        <v>557</v>
      </c>
      <c r="TC167" s="5">
        <v>503</v>
      </c>
      <c r="TD167" s="5">
        <v>209</v>
      </c>
      <c r="TE167" s="5">
        <v>195</v>
      </c>
      <c r="TF167" s="5">
        <v>203</v>
      </c>
      <c r="TG167" s="5">
        <v>310</v>
      </c>
      <c r="TH167" s="5">
        <v>468</v>
      </c>
      <c r="TI167" s="5">
        <v>437</v>
      </c>
      <c r="TJ167" s="5">
        <v>337</v>
      </c>
      <c r="TK167" s="5">
        <v>340</v>
      </c>
      <c r="TL167" s="5">
        <v>337</v>
      </c>
      <c r="TM167" s="5">
        <v>500</v>
      </c>
      <c r="TN167" s="5">
        <v>625</v>
      </c>
      <c r="TO167" s="5">
        <v>675</v>
      </c>
      <c r="TP167" s="5">
        <v>845</v>
      </c>
      <c r="TQ167" s="5">
        <v>605</v>
      </c>
      <c r="TR167" s="5">
        <v>543</v>
      </c>
      <c r="TS167" s="5">
        <v>1546</v>
      </c>
      <c r="TT167" s="5">
        <v>1661</v>
      </c>
      <c r="TU167" s="5">
        <v>1630</v>
      </c>
      <c r="TV167" s="5">
        <v>1421</v>
      </c>
      <c r="TW167" s="5">
        <v>1367</v>
      </c>
      <c r="TX167" s="5">
        <v>1505</v>
      </c>
      <c r="TY167" s="5">
        <v>1399</v>
      </c>
      <c r="TZ167" s="5">
        <v>1568</v>
      </c>
      <c r="UA167" s="5">
        <v>7</v>
      </c>
      <c r="UB167" s="5">
        <v>5</v>
      </c>
      <c r="UC167" s="5">
        <v>9</v>
      </c>
      <c r="UD167" s="5">
        <v>8</v>
      </c>
      <c r="UE167" s="5">
        <v>4</v>
      </c>
      <c r="UF167" s="5">
        <v>6</v>
      </c>
      <c r="UG167" s="5">
        <v>9</v>
      </c>
      <c r="UH167" s="5">
        <v>9</v>
      </c>
      <c r="UI167" s="5">
        <v>10</v>
      </c>
      <c r="UJ167" s="5">
        <v>9</v>
      </c>
      <c r="UK167" s="5">
        <v>21</v>
      </c>
      <c r="UL167" s="5">
        <v>5</v>
      </c>
      <c r="UM167" s="5">
        <v>9</v>
      </c>
      <c r="UN167" s="5">
        <v>3</v>
      </c>
      <c r="UO167" s="5">
        <v>6</v>
      </c>
      <c r="UP167" s="5">
        <v>11</v>
      </c>
      <c r="UQ167" s="5">
        <v>11</v>
      </c>
      <c r="UR167" s="5">
        <v>37</v>
      </c>
      <c r="US167" s="5">
        <v>150</v>
      </c>
      <c r="UT167" s="5">
        <v>165</v>
      </c>
      <c r="UU167" s="5">
        <v>156</v>
      </c>
      <c r="UV167" s="5">
        <v>157</v>
      </c>
      <c r="UW167" s="5">
        <v>204</v>
      </c>
      <c r="UX167" s="5">
        <v>112</v>
      </c>
      <c r="UY167" s="5">
        <v>16</v>
      </c>
      <c r="UZ167" s="5">
        <v>8</v>
      </c>
      <c r="VA167" s="5">
        <v>8</v>
      </c>
      <c r="VB167" s="5">
        <v>38</v>
      </c>
      <c r="VC167" s="5">
        <v>55</v>
      </c>
      <c r="VD167" s="5">
        <v>63</v>
      </c>
      <c r="VE167" s="5">
        <v>47</v>
      </c>
      <c r="VF167" s="5">
        <v>47</v>
      </c>
      <c r="VG167" s="5">
        <v>36227</v>
      </c>
      <c r="VH167" s="5">
        <v>34161</v>
      </c>
      <c r="VI167" s="5">
        <v>35863</v>
      </c>
      <c r="VJ167" s="5">
        <v>35064</v>
      </c>
      <c r="VK167" s="5">
        <v>31977</v>
      </c>
      <c r="VL167" s="5">
        <v>32160</v>
      </c>
      <c r="VM167" s="5">
        <v>39391</v>
      </c>
      <c r="VN167" s="5">
        <v>35422</v>
      </c>
      <c r="VO167" s="5">
        <v>34549</v>
      </c>
      <c r="VP167" s="5">
        <v>32514</v>
      </c>
      <c r="VQ167" s="5">
        <v>29143</v>
      </c>
      <c r="VR167" s="5">
        <v>23575</v>
      </c>
      <c r="VS167" s="5">
        <v>25139</v>
      </c>
      <c r="VT167" s="5">
        <v>28754</v>
      </c>
      <c r="VU167" s="5">
        <v>20170</v>
      </c>
      <c r="VV167" s="5">
        <v>23000</v>
      </c>
      <c r="VW167" s="5">
        <v>18506</v>
      </c>
      <c r="VX167" s="5">
        <v>24500</v>
      </c>
      <c r="VY167" s="5">
        <v>40800</v>
      </c>
      <c r="VZ167" s="5">
        <v>38267</v>
      </c>
      <c r="WA167" s="5">
        <v>36052</v>
      </c>
      <c r="WB167" s="5">
        <v>35735</v>
      </c>
      <c r="WC167" s="5">
        <v>33038</v>
      </c>
      <c r="WD167" s="5">
        <v>31473</v>
      </c>
      <c r="WE167" s="5">
        <v>25409</v>
      </c>
      <c r="WF167" s="5">
        <v>36314</v>
      </c>
      <c r="WG167" s="5">
        <v>25691</v>
      </c>
      <c r="WH167" s="5">
        <v>27096</v>
      </c>
      <c r="WI167" s="5">
        <v>25784</v>
      </c>
      <c r="WJ167" s="5">
        <v>23735</v>
      </c>
      <c r="WK167" s="5">
        <v>20992</v>
      </c>
      <c r="WL167" s="5">
        <v>19752</v>
      </c>
      <c r="WM167" s="5">
        <v>112</v>
      </c>
      <c r="WN167" s="5">
        <v>166</v>
      </c>
      <c r="WO167" s="5">
        <v>0</v>
      </c>
      <c r="WP167" s="5">
        <v>0</v>
      </c>
      <c r="WQ167" s="5">
        <v>0</v>
      </c>
      <c r="WR167" s="5">
        <v>0</v>
      </c>
      <c r="WS167" s="5">
        <v>0</v>
      </c>
      <c r="WT167" s="5">
        <v>1</v>
      </c>
      <c r="WU167" s="5">
        <v>0</v>
      </c>
      <c r="WV167" s="5">
        <v>0</v>
      </c>
      <c r="WW167" s="5">
        <v>1</v>
      </c>
      <c r="WX167" s="5">
        <v>3</v>
      </c>
      <c r="WY167" s="5">
        <v>1</v>
      </c>
      <c r="WZ167" s="5">
        <v>0</v>
      </c>
      <c r="XA167" s="5">
        <v>0</v>
      </c>
      <c r="XB167" s="5">
        <v>0</v>
      </c>
      <c r="XC167" s="5">
        <v>0</v>
      </c>
      <c r="XD167" s="5">
        <v>0</v>
      </c>
      <c r="XE167" s="5">
        <v>0</v>
      </c>
      <c r="XF167" s="5">
        <v>4</v>
      </c>
      <c r="XG167" s="5">
        <v>0</v>
      </c>
      <c r="XH167" s="5">
        <v>250</v>
      </c>
      <c r="XI167" s="5">
        <v>159</v>
      </c>
      <c r="XJ167" s="5">
        <v>96</v>
      </c>
      <c r="XK167" s="5">
        <v>156</v>
      </c>
      <c r="XL167" s="5">
        <v>256</v>
      </c>
      <c r="XM167" s="5">
        <v>199</v>
      </c>
      <c r="XN167" s="5">
        <v>235</v>
      </c>
      <c r="XO167" s="5">
        <v>403</v>
      </c>
      <c r="XP167" s="5">
        <v>311</v>
      </c>
      <c r="XQ167" s="5">
        <v>300</v>
      </c>
      <c r="XR167" s="5">
        <v>256</v>
      </c>
      <c r="XS167" s="2">
        <v>40051</v>
      </c>
      <c r="XT167" s="3" t="s">
        <v>222</v>
      </c>
      <c r="XU167" s="3" t="s">
        <v>221</v>
      </c>
      <c r="XV167" s="3" t="s">
        <v>221</v>
      </c>
      <c r="XW167" s="3" t="s">
        <v>221</v>
      </c>
      <c r="XX167" s="3" t="s">
        <v>222</v>
      </c>
      <c r="XY167" s="3" t="s">
        <v>221</v>
      </c>
      <c r="XZ167" s="3"/>
    </row>
    <row r="168" spans="1:650" x14ac:dyDescent="0.3">
      <c r="A168" s="1" t="s">
        <v>166</v>
      </c>
      <c r="B168" s="2">
        <v>4057029</v>
      </c>
      <c r="C168" s="5">
        <v>2917</v>
      </c>
      <c r="D168" s="5">
        <v>2275</v>
      </c>
      <c r="E168" s="5">
        <v>1898</v>
      </c>
      <c r="F168" s="5">
        <v>1397</v>
      </c>
      <c r="G168" s="5">
        <v>2927</v>
      </c>
      <c r="H168" s="5">
        <v>447</v>
      </c>
      <c r="I168" s="5">
        <v>-1428</v>
      </c>
      <c r="J168" s="5">
        <v>51</v>
      </c>
      <c r="K168" s="5">
        <v>3675</v>
      </c>
      <c r="L168" s="5">
        <v>2049</v>
      </c>
      <c r="M168" s="5">
        <v>1478</v>
      </c>
      <c r="N168" s="5">
        <v>3448</v>
      </c>
      <c r="O168" s="5">
        <v>4142</v>
      </c>
      <c r="P168" s="5">
        <v>832</v>
      </c>
      <c r="Q168" s="5">
        <v>-2158</v>
      </c>
      <c r="R168" s="5">
        <v>8110</v>
      </c>
      <c r="S168" s="5">
        <v>0</v>
      </c>
      <c r="T168" s="5">
        <v>0</v>
      </c>
      <c r="U168" s="5">
        <v>-19</v>
      </c>
      <c r="V168" s="5">
        <v>23</v>
      </c>
      <c r="W168" s="5">
        <v>2613</v>
      </c>
      <c r="X168" s="5">
        <v>3843</v>
      </c>
      <c r="Y168" s="5">
        <v>2540</v>
      </c>
      <c r="Z168" s="5">
        <v>1508</v>
      </c>
      <c r="AA168" s="5">
        <v>3976</v>
      </c>
      <c r="AB168" s="5">
        <v>-5971</v>
      </c>
      <c r="AC168" s="5">
        <v>-51</v>
      </c>
      <c r="AD168" s="5">
        <v>81</v>
      </c>
      <c r="AE168" s="5">
        <v>8776</v>
      </c>
      <c r="AF168" s="5">
        <v>3536</v>
      </c>
      <c r="AG168" s="5">
        <v>0</v>
      </c>
      <c r="AH168" s="5">
        <v>0</v>
      </c>
      <c r="AI168" s="5">
        <v>0</v>
      </c>
      <c r="AJ168" s="5">
        <v>0</v>
      </c>
      <c r="AK168" s="5">
        <v>0</v>
      </c>
      <c r="AL168" s="5">
        <v>0</v>
      </c>
      <c r="AM168" s="5">
        <v>2</v>
      </c>
      <c r="AN168" s="5">
        <v>0</v>
      </c>
      <c r="AO168" s="5">
        <v>0</v>
      </c>
      <c r="AP168" s="5">
        <v>0</v>
      </c>
      <c r="AQ168" s="5">
        <v>0</v>
      </c>
      <c r="AR168" s="5">
        <v>0</v>
      </c>
      <c r="AS168" s="5">
        <v>0</v>
      </c>
      <c r="AT168" s="5">
        <v>7922</v>
      </c>
      <c r="AU168" s="5">
        <v>5021</v>
      </c>
      <c r="AV168" s="5">
        <v>29536</v>
      </c>
      <c r="AW168" s="5">
        <v>10057</v>
      </c>
      <c r="AX168" s="5">
        <v>85685</v>
      </c>
      <c r="AY168" s="5">
        <v>66957</v>
      </c>
      <c r="AZ168" s="5">
        <v>8455</v>
      </c>
      <c r="BA168" s="5">
        <v>21352</v>
      </c>
      <c r="BB168" s="5">
        <v>99513</v>
      </c>
      <c r="BC168" s="5">
        <v>11392</v>
      </c>
      <c r="BD168" s="5">
        <v>10578</v>
      </c>
      <c r="BE168" s="5">
        <v>12825</v>
      </c>
      <c r="BF168" s="5">
        <v>16521</v>
      </c>
      <c r="BG168" s="5">
        <v>10004</v>
      </c>
      <c r="BH168" s="5">
        <v>38170</v>
      </c>
      <c r="BI168" s="5">
        <v>21053</v>
      </c>
      <c r="BJ168" s="5">
        <v>33636</v>
      </c>
      <c r="BK168" s="5">
        <v>66186</v>
      </c>
      <c r="BL168" s="5">
        <v>57988</v>
      </c>
      <c r="BM168" s="5">
        <v>95081</v>
      </c>
      <c r="BN168" s="5">
        <v>61990</v>
      </c>
      <c r="BO168" s="5">
        <v>2029</v>
      </c>
      <c r="BP168" s="5">
        <v>1092</v>
      </c>
      <c r="BQ168" s="5">
        <v>439</v>
      </c>
      <c r="BR168" s="5">
        <v>340</v>
      </c>
      <c r="BS168" s="5">
        <v>1392</v>
      </c>
      <c r="BT168" s="5">
        <v>845</v>
      </c>
      <c r="BU168" s="5">
        <v>1052</v>
      </c>
      <c r="BV168" s="5">
        <v>769</v>
      </c>
      <c r="BW168" s="5">
        <v>26</v>
      </c>
      <c r="BX168" s="5">
        <v>1892</v>
      </c>
      <c r="BY168" s="5">
        <v>323</v>
      </c>
      <c r="BZ168" s="5">
        <v>206</v>
      </c>
      <c r="CA168" s="5">
        <v>-93</v>
      </c>
      <c r="CB168" s="5">
        <v>1844</v>
      </c>
      <c r="CC168" s="5">
        <v>803</v>
      </c>
      <c r="CD168" s="5">
        <v>877</v>
      </c>
      <c r="CE168" s="5">
        <v>261</v>
      </c>
      <c r="CF168" s="5">
        <v>2265</v>
      </c>
      <c r="CG168" s="5">
        <v>533</v>
      </c>
      <c r="CH168" s="5">
        <v>-7852</v>
      </c>
      <c r="CI168" s="5">
        <v>-360</v>
      </c>
      <c r="CJ168" s="5">
        <v>7771</v>
      </c>
      <c r="CK168" s="5">
        <v>4467</v>
      </c>
      <c r="CL168" s="5">
        <v>7416</v>
      </c>
      <c r="CM168" s="5">
        <v>9107</v>
      </c>
      <c r="CN168" s="5">
        <v>2708</v>
      </c>
      <c r="CO168" s="5">
        <v>4017</v>
      </c>
      <c r="CP168" s="5">
        <v>1870</v>
      </c>
      <c r="CQ168" s="5">
        <v>2149</v>
      </c>
      <c r="CR168" s="5">
        <v>1647</v>
      </c>
      <c r="CS168" s="5">
        <v>-5445</v>
      </c>
      <c r="CT168" s="5">
        <v>1534</v>
      </c>
      <c r="CU168" s="5">
        <v>42361</v>
      </c>
      <c r="CV168" s="5">
        <v>31596</v>
      </c>
      <c r="CW168" s="5">
        <v>27191</v>
      </c>
      <c r="CX168" s="5">
        <v>36645</v>
      </c>
      <c r="CY168" s="5">
        <v>33332</v>
      </c>
      <c r="CZ168" s="5">
        <v>38991</v>
      </c>
      <c r="DA168" s="5">
        <v>26853</v>
      </c>
      <c r="DB168" s="5">
        <v>57423</v>
      </c>
      <c r="DC168" s="5">
        <v>35304</v>
      </c>
      <c r="DD168" s="5">
        <v>34519</v>
      </c>
      <c r="DE168" s="5">
        <v>42024</v>
      </c>
      <c r="DF168" s="5">
        <v>44940</v>
      </c>
      <c r="DG168" s="5">
        <v>31398</v>
      </c>
      <c r="DH168" s="5">
        <v>28277</v>
      </c>
      <c r="DI168" s="5">
        <v>31330</v>
      </c>
      <c r="DJ168" s="5">
        <v>23707</v>
      </c>
      <c r="DK168" s="5">
        <v>29138</v>
      </c>
      <c r="DL168" s="5">
        <v>13934</v>
      </c>
      <c r="DM168" s="5">
        <v>15483</v>
      </c>
      <c r="DN168" s="5">
        <v>20917</v>
      </c>
      <c r="DO168" s="5">
        <v>23646</v>
      </c>
      <c r="DP168" s="5">
        <v>14970</v>
      </c>
      <c r="DQ168" s="5">
        <v>26327</v>
      </c>
      <c r="DR168" s="5">
        <v>21861</v>
      </c>
      <c r="DS168" s="5">
        <v>17453</v>
      </c>
      <c r="DT168" s="5">
        <v>19640</v>
      </c>
      <c r="DU168" s="5">
        <v>20820</v>
      </c>
      <c r="DV168" s="5">
        <v>32756</v>
      </c>
      <c r="DW168" s="5">
        <v>9848</v>
      </c>
      <c r="DX168" s="5">
        <v>16146</v>
      </c>
      <c r="DY168" s="5">
        <v>11625</v>
      </c>
      <c r="DZ168" s="5">
        <v>19398</v>
      </c>
      <c r="EA168" s="5">
        <v>1932</v>
      </c>
      <c r="EB168" s="5">
        <v>4102</v>
      </c>
      <c r="EC168" s="5">
        <v>7651</v>
      </c>
      <c r="ED168" s="5">
        <v>4481</v>
      </c>
      <c r="EE168" s="5">
        <v>4110</v>
      </c>
      <c r="EF168" s="5">
        <v>949</v>
      </c>
      <c r="EG168" s="5">
        <v>18412</v>
      </c>
      <c r="EH168" s="5">
        <v>17298</v>
      </c>
      <c r="EI168" s="5">
        <v>5995</v>
      </c>
      <c r="EJ168" s="5">
        <v>713</v>
      </c>
      <c r="EK168" s="5">
        <v>-965</v>
      </c>
      <c r="EL168" s="5">
        <v>8000</v>
      </c>
      <c r="EM168" s="5">
        <v>9342</v>
      </c>
      <c r="EN168" s="5">
        <v>17441</v>
      </c>
      <c r="EO168" s="5">
        <v>650</v>
      </c>
      <c r="EP168" s="5">
        <v>4186</v>
      </c>
      <c r="EQ168" s="5">
        <v>27</v>
      </c>
      <c r="ER168" s="5">
        <v>607</v>
      </c>
      <c r="ES168" s="5">
        <v>462</v>
      </c>
      <c r="ET168" s="5">
        <v>713</v>
      </c>
      <c r="EU168" s="5">
        <v>245</v>
      </c>
      <c r="EV168" s="5">
        <v>2639</v>
      </c>
      <c r="EW168" s="5">
        <v>-650</v>
      </c>
      <c r="EX168" s="5">
        <v>1626</v>
      </c>
      <c r="EY168" s="5">
        <v>2720</v>
      </c>
      <c r="EZ168" s="5">
        <v>1679</v>
      </c>
      <c r="FA168" s="5">
        <v>-921</v>
      </c>
      <c r="FB168" s="5">
        <v>4297</v>
      </c>
      <c r="FC168" s="5">
        <v>6990</v>
      </c>
      <c r="FD168" s="5">
        <v>64</v>
      </c>
      <c r="FE168" s="5">
        <v>4860</v>
      </c>
      <c r="FF168" s="5">
        <v>3824</v>
      </c>
      <c r="FG168" s="5">
        <v>0</v>
      </c>
      <c r="FH168" s="5">
        <v>0</v>
      </c>
      <c r="FI168" s="5">
        <v>0</v>
      </c>
      <c r="FJ168" s="5">
        <v>0</v>
      </c>
      <c r="FK168" s="5">
        <v>0</v>
      </c>
      <c r="FL168" s="5">
        <v>0</v>
      </c>
      <c r="FM168" s="5">
        <v>0</v>
      </c>
      <c r="FN168" s="5">
        <v>0</v>
      </c>
      <c r="FO168" s="5">
        <v>0</v>
      </c>
      <c r="FP168" s="5">
        <v>0</v>
      </c>
      <c r="FQ168" s="5">
        <v>0</v>
      </c>
      <c r="FR168" s="5">
        <v>0</v>
      </c>
      <c r="FS168" s="5">
        <v>0</v>
      </c>
      <c r="FT168" s="5">
        <v>0</v>
      </c>
      <c r="FU168" s="5" t="s">
        <v>220</v>
      </c>
      <c r="FV168" s="5" t="s">
        <v>220</v>
      </c>
      <c r="FW168" s="5" t="s">
        <v>220</v>
      </c>
      <c r="FX168" s="5" t="s">
        <v>220</v>
      </c>
      <c r="FY168" s="5" t="s">
        <v>220</v>
      </c>
      <c r="FZ168" s="5" t="s">
        <v>220</v>
      </c>
      <c r="GA168" s="5" t="s">
        <v>220</v>
      </c>
      <c r="GB168" s="5" t="s">
        <v>220</v>
      </c>
      <c r="GC168" s="5" t="s">
        <v>220</v>
      </c>
      <c r="GD168" s="5" t="s">
        <v>220</v>
      </c>
      <c r="GE168" s="5" t="s">
        <v>220</v>
      </c>
      <c r="GF168" s="5" t="s">
        <v>220</v>
      </c>
      <c r="GG168" s="5" t="s">
        <v>220</v>
      </c>
      <c r="GH168" s="5" t="s">
        <v>220</v>
      </c>
      <c r="GI168" s="5" t="s">
        <v>220</v>
      </c>
      <c r="GJ168" s="5" t="s">
        <v>220</v>
      </c>
      <c r="GK168" s="5" t="s">
        <v>220</v>
      </c>
      <c r="GL168" s="5" t="s">
        <v>220</v>
      </c>
      <c r="GM168" s="5">
        <v>49238</v>
      </c>
      <c r="GN168" s="5">
        <v>39066</v>
      </c>
      <c r="GO168" s="5">
        <v>37179</v>
      </c>
      <c r="GP168" s="5">
        <v>42863</v>
      </c>
      <c r="GQ168" s="5">
        <v>41763</v>
      </c>
      <c r="GR168" s="5">
        <v>41231</v>
      </c>
      <c r="GS168" s="5">
        <v>44889</v>
      </c>
      <c r="GT168" s="5">
        <v>75541</v>
      </c>
      <c r="GU168" s="5">
        <v>45000</v>
      </c>
      <c r="GV168" s="5">
        <v>39172</v>
      </c>
      <c r="GW168" s="5">
        <v>42860</v>
      </c>
      <c r="GX168" s="5">
        <v>64516</v>
      </c>
      <c r="GY168" s="5">
        <v>49810</v>
      </c>
      <c r="GZ168" s="5">
        <v>77929</v>
      </c>
      <c r="HA168" s="5">
        <v>40683</v>
      </c>
      <c r="HB168" s="5">
        <v>122565</v>
      </c>
      <c r="HC168" s="5">
        <v>96382</v>
      </c>
      <c r="HD168" s="5">
        <v>25260</v>
      </c>
      <c r="HE168" s="5">
        <v>37811</v>
      </c>
      <c r="HF168" s="5">
        <v>113314</v>
      </c>
      <c r="HG168" s="5">
        <v>37537</v>
      </c>
      <c r="HH168" s="5">
        <v>39802</v>
      </c>
      <c r="HI168" s="5">
        <v>45509</v>
      </c>
      <c r="HJ168" s="5">
        <v>48930</v>
      </c>
      <c r="HK168" s="5">
        <v>43259</v>
      </c>
      <c r="HL168" s="5">
        <v>56226</v>
      </c>
      <c r="HM168" s="5">
        <v>44919</v>
      </c>
      <c r="HN168" s="5">
        <v>72640</v>
      </c>
      <c r="HO168" s="5">
        <v>93948</v>
      </c>
      <c r="HP168" s="5">
        <v>79381</v>
      </c>
      <c r="HQ168" s="5">
        <v>106120</v>
      </c>
      <c r="HR168" s="5">
        <v>86745</v>
      </c>
      <c r="HS168" s="5">
        <v>57262</v>
      </c>
      <c r="HT168" s="5">
        <v>57277</v>
      </c>
      <c r="HU168" s="5">
        <v>85017</v>
      </c>
      <c r="HV168" s="5">
        <v>154050</v>
      </c>
      <c r="HW168" s="5">
        <v>217905</v>
      </c>
      <c r="HX168" s="5">
        <v>199009</v>
      </c>
      <c r="HY168" s="5">
        <v>186228</v>
      </c>
      <c r="HZ168" s="5">
        <v>195496</v>
      </c>
      <c r="IA168" s="5">
        <v>212825</v>
      </c>
      <c r="IB168" s="5">
        <v>288249</v>
      </c>
      <c r="IC168" s="5">
        <v>568742</v>
      </c>
      <c r="ID168" s="5">
        <v>459056</v>
      </c>
      <c r="IE168" s="5">
        <v>504965</v>
      </c>
      <c r="IF168" s="5">
        <v>484476</v>
      </c>
      <c r="IG168" s="5">
        <v>500945</v>
      </c>
      <c r="IH168" s="5">
        <v>511657</v>
      </c>
      <c r="II168" s="5">
        <v>521149</v>
      </c>
      <c r="IJ168" s="5">
        <v>537679</v>
      </c>
      <c r="IK168" s="5">
        <v>597515</v>
      </c>
      <c r="IL168" s="5">
        <v>331929</v>
      </c>
      <c r="IM168" s="5">
        <v>353199</v>
      </c>
      <c r="IN168" s="5">
        <v>390062</v>
      </c>
      <c r="IO168" s="5">
        <v>374428</v>
      </c>
      <c r="IP168" s="5">
        <v>381613</v>
      </c>
      <c r="IQ168" s="5">
        <v>345865</v>
      </c>
      <c r="IR168" s="5">
        <v>363186</v>
      </c>
      <c r="IS168" s="5">
        <v>386591</v>
      </c>
      <c r="IT168" s="5">
        <v>372228</v>
      </c>
      <c r="IU168" s="5">
        <v>388558</v>
      </c>
      <c r="IV168" s="5">
        <v>352942</v>
      </c>
      <c r="IW168" s="5">
        <v>365831</v>
      </c>
      <c r="IX168" s="5">
        <v>341853</v>
      </c>
      <c r="IY168" s="5">
        <v>0</v>
      </c>
      <c r="IZ168" s="5">
        <v>2</v>
      </c>
      <c r="JA168" s="5">
        <v>8375</v>
      </c>
      <c r="JB168" s="5">
        <v>6888</v>
      </c>
      <c r="JC168" s="5">
        <v>13154</v>
      </c>
      <c r="JD168" s="5">
        <v>11546</v>
      </c>
      <c r="JE168" s="5">
        <v>5820</v>
      </c>
      <c r="JF168" s="5">
        <v>11791</v>
      </c>
      <c r="JG168" s="5">
        <v>10590</v>
      </c>
      <c r="JH168" s="5">
        <v>3558</v>
      </c>
      <c r="JI168" s="5">
        <v>9556</v>
      </c>
      <c r="JJ168" s="5">
        <v>9290</v>
      </c>
      <c r="JK168" s="5">
        <v>9339</v>
      </c>
      <c r="JL168" s="5">
        <v>18744</v>
      </c>
      <c r="JM168" s="5">
        <v>50497</v>
      </c>
      <c r="JN168" s="5">
        <v>27278</v>
      </c>
      <c r="JO168" s="5">
        <v>76826</v>
      </c>
      <c r="JP168" s="5">
        <v>75439</v>
      </c>
      <c r="JQ168" s="5">
        <v>29519</v>
      </c>
      <c r="JR168" s="5">
        <v>55212</v>
      </c>
      <c r="JS168" s="5">
        <v>43749</v>
      </c>
      <c r="JT168" s="5">
        <v>44190</v>
      </c>
      <c r="JU168" s="5">
        <v>37246</v>
      </c>
      <c r="JV168" s="5">
        <v>32555</v>
      </c>
      <c r="JW168" s="5">
        <v>41609</v>
      </c>
      <c r="JX168" s="5">
        <v>44924</v>
      </c>
      <c r="JY168" s="5">
        <v>42855</v>
      </c>
      <c r="JZ168" s="5">
        <v>43754</v>
      </c>
      <c r="KA168" s="5">
        <v>42676</v>
      </c>
      <c r="KB168" s="5">
        <v>48800</v>
      </c>
      <c r="KC168" s="5">
        <v>47678</v>
      </c>
      <c r="KD168" s="5">
        <v>53554</v>
      </c>
      <c r="KE168" s="5">
        <v>116111</v>
      </c>
      <c r="KF168" s="5">
        <v>93352</v>
      </c>
      <c r="KG168" s="5">
        <v>104188</v>
      </c>
      <c r="KH168" s="5">
        <v>99041</v>
      </c>
      <c r="KI168" s="5">
        <v>86608</v>
      </c>
      <c r="KJ168" s="5">
        <v>57419</v>
      </c>
      <c r="KK168" s="5">
        <v>58804</v>
      </c>
      <c r="KL168" s="5">
        <v>44260</v>
      </c>
      <c r="KM168" s="5">
        <v>19903</v>
      </c>
      <c r="KN168" s="5">
        <v>1546</v>
      </c>
      <c r="KO168" s="5">
        <v>17779</v>
      </c>
      <c r="KP168" s="5">
        <v>73750</v>
      </c>
      <c r="KQ168" s="5">
        <v>66583</v>
      </c>
      <c r="KR168" s="5">
        <v>51595</v>
      </c>
      <c r="KS168" s="5">
        <v>54842</v>
      </c>
      <c r="KT168" s="5">
        <v>32673</v>
      </c>
      <c r="KU168" s="5">
        <v>26554</v>
      </c>
      <c r="KV168" s="5">
        <v>22939</v>
      </c>
      <c r="KW168" s="5">
        <v>23361</v>
      </c>
      <c r="KX168" s="5">
        <v>12564</v>
      </c>
      <c r="KY168" s="5">
        <v>4745</v>
      </c>
      <c r="KZ168" s="5">
        <v>5569</v>
      </c>
      <c r="LA168" s="5">
        <v>5520</v>
      </c>
      <c r="LB168" s="5">
        <v>5472</v>
      </c>
      <c r="LC168" s="5">
        <v>5144</v>
      </c>
      <c r="LD168" s="5">
        <v>6409</v>
      </c>
      <c r="LE168" s="5">
        <v>5442</v>
      </c>
      <c r="LF168" s="5">
        <v>6209</v>
      </c>
      <c r="LG168" s="5">
        <v>8036</v>
      </c>
      <c r="LH168" s="5">
        <v>8011</v>
      </c>
      <c r="LI168" s="5">
        <v>6912</v>
      </c>
      <c r="LJ168" s="5">
        <v>6920</v>
      </c>
      <c r="LK168" s="5">
        <v>170</v>
      </c>
      <c r="LL168" s="5">
        <v>353</v>
      </c>
      <c r="LM168" s="5">
        <v>280</v>
      </c>
      <c r="LN168" s="5">
        <v>260</v>
      </c>
      <c r="LO168" s="5">
        <v>328</v>
      </c>
      <c r="LP168" s="5">
        <v>107</v>
      </c>
      <c r="LQ168" s="5">
        <v>246</v>
      </c>
      <c r="LR168" s="5">
        <v>254</v>
      </c>
      <c r="LS168" s="5">
        <v>238</v>
      </c>
      <c r="LT168" s="5">
        <v>319</v>
      </c>
      <c r="LU168" s="5">
        <v>445</v>
      </c>
      <c r="LV168" s="5">
        <v>738</v>
      </c>
      <c r="LW168" s="5">
        <v>826</v>
      </c>
      <c r="LX168" s="5">
        <v>458</v>
      </c>
      <c r="LY168" s="5">
        <v>463</v>
      </c>
      <c r="LZ168" s="5">
        <v>566</v>
      </c>
      <c r="MA168" s="5">
        <v>769</v>
      </c>
      <c r="MB168" s="5">
        <v>2076</v>
      </c>
      <c r="MC168" s="5">
        <v>2974</v>
      </c>
      <c r="MD168" s="5">
        <v>2196</v>
      </c>
      <c r="ME168" s="5">
        <v>2381</v>
      </c>
      <c r="MF168" s="5">
        <v>1340</v>
      </c>
      <c r="MG168" s="5">
        <v>3371</v>
      </c>
      <c r="MH168" s="5">
        <v>2923</v>
      </c>
      <c r="MI168" s="5">
        <v>3207</v>
      </c>
      <c r="MJ168" s="5">
        <v>2149</v>
      </c>
      <c r="MK168" s="5">
        <v>2424</v>
      </c>
      <c r="ML168" s="5">
        <v>1842</v>
      </c>
      <c r="MM168" s="5">
        <v>3169</v>
      </c>
      <c r="MN168" s="5">
        <v>3627</v>
      </c>
      <c r="MO168" s="5">
        <v>2937</v>
      </c>
      <c r="MP168" s="5">
        <v>2594</v>
      </c>
      <c r="MQ168" s="5">
        <v>0</v>
      </c>
      <c r="MR168" s="5">
        <v>0</v>
      </c>
      <c r="MS168" s="5">
        <v>0</v>
      </c>
      <c r="MT168" s="5">
        <v>0</v>
      </c>
      <c r="MU168" s="5">
        <v>0</v>
      </c>
      <c r="MV168" s="5">
        <v>0</v>
      </c>
      <c r="MW168" s="5">
        <v>0</v>
      </c>
      <c r="MX168" s="5">
        <v>0</v>
      </c>
      <c r="MY168" s="5">
        <v>0</v>
      </c>
      <c r="MZ168" s="5">
        <v>2</v>
      </c>
      <c r="NA168" s="5">
        <v>93</v>
      </c>
      <c r="NB168" s="5">
        <v>169</v>
      </c>
      <c r="NC168" s="5">
        <v>182</v>
      </c>
      <c r="ND168" s="5">
        <v>1324</v>
      </c>
      <c r="NE168" s="5" t="s">
        <v>220</v>
      </c>
      <c r="NF168" s="5" t="s">
        <v>220</v>
      </c>
      <c r="NG168" s="5" t="s">
        <v>220</v>
      </c>
      <c r="NH168" s="5" t="s">
        <v>220</v>
      </c>
      <c r="NI168" s="5" t="s">
        <v>220</v>
      </c>
      <c r="NJ168" s="5" t="s">
        <v>220</v>
      </c>
      <c r="NK168" s="5" t="s">
        <v>220</v>
      </c>
      <c r="NL168" s="5" t="s">
        <v>220</v>
      </c>
      <c r="NM168" s="5" t="s">
        <v>220</v>
      </c>
      <c r="NN168" s="5" t="s">
        <v>220</v>
      </c>
      <c r="NO168" s="5" t="s">
        <v>220</v>
      </c>
      <c r="NP168" s="5" t="s">
        <v>220</v>
      </c>
      <c r="NQ168" s="5" t="s">
        <v>220</v>
      </c>
      <c r="NR168" s="5" t="s">
        <v>220</v>
      </c>
      <c r="NS168" s="5" t="s">
        <v>220</v>
      </c>
      <c r="NT168" s="5" t="s">
        <v>220</v>
      </c>
      <c r="NU168" s="5" t="s">
        <v>220</v>
      </c>
      <c r="NV168" s="5" t="s">
        <v>220</v>
      </c>
      <c r="NW168" s="5">
        <v>0</v>
      </c>
      <c r="NX168" s="5">
        <v>0</v>
      </c>
      <c r="NY168" s="5">
        <v>0</v>
      </c>
      <c r="NZ168" s="5">
        <v>0</v>
      </c>
      <c r="OA168" s="5">
        <v>0</v>
      </c>
      <c r="OB168" s="5">
        <v>0</v>
      </c>
      <c r="OC168" s="5">
        <v>0</v>
      </c>
      <c r="OD168" s="5">
        <v>0</v>
      </c>
      <c r="OE168" s="5">
        <v>0</v>
      </c>
      <c r="OF168" s="5">
        <v>0</v>
      </c>
      <c r="OG168" s="5">
        <v>0</v>
      </c>
      <c r="OH168" s="5">
        <v>0</v>
      </c>
      <c r="OI168" s="5">
        <v>0</v>
      </c>
      <c r="OJ168" s="5">
        <v>0</v>
      </c>
      <c r="OK168" s="5" t="s">
        <v>220</v>
      </c>
      <c r="OL168" s="5" t="s">
        <v>220</v>
      </c>
      <c r="OM168" s="5" t="s">
        <v>220</v>
      </c>
      <c r="ON168" s="5" t="s">
        <v>220</v>
      </c>
      <c r="OO168" s="5" t="s">
        <v>220</v>
      </c>
      <c r="OP168" s="5" t="s">
        <v>220</v>
      </c>
      <c r="OQ168" s="5" t="s">
        <v>220</v>
      </c>
      <c r="OR168" s="5" t="s">
        <v>220</v>
      </c>
      <c r="OS168" s="5" t="s">
        <v>220</v>
      </c>
      <c r="OT168" s="5" t="s">
        <v>220</v>
      </c>
      <c r="OU168" s="5" t="s">
        <v>220</v>
      </c>
      <c r="OV168" s="5" t="s">
        <v>220</v>
      </c>
      <c r="OW168" s="5" t="s">
        <v>220</v>
      </c>
      <c r="OX168" s="5" t="s">
        <v>220</v>
      </c>
      <c r="OY168" s="5" t="s">
        <v>220</v>
      </c>
      <c r="OZ168" s="5" t="s">
        <v>220</v>
      </c>
      <c r="PA168" s="5" t="s">
        <v>220</v>
      </c>
      <c r="PB168" s="5" t="s">
        <v>220</v>
      </c>
      <c r="PC168" s="5">
        <v>4615</v>
      </c>
      <c r="PD168" s="5">
        <v>4083</v>
      </c>
      <c r="PE168" s="5">
        <v>4372</v>
      </c>
      <c r="PF168" s="5">
        <v>4005</v>
      </c>
      <c r="PG168" s="5">
        <v>4112</v>
      </c>
      <c r="PH168" s="5">
        <v>3936</v>
      </c>
      <c r="PI168" s="5">
        <v>3562</v>
      </c>
      <c r="PJ168" s="5">
        <v>4458</v>
      </c>
      <c r="PK168" s="5">
        <v>4050</v>
      </c>
      <c r="PL168" s="5">
        <v>5355</v>
      </c>
      <c r="PM168" s="5">
        <v>5275</v>
      </c>
      <c r="PN168" s="5">
        <v>7373</v>
      </c>
      <c r="PO168" s="5">
        <v>6167</v>
      </c>
      <c r="PP168" s="5">
        <v>9179</v>
      </c>
      <c r="PQ168" s="5">
        <v>5897</v>
      </c>
      <c r="PR168" s="5">
        <v>6282</v>
      </c>
      <c r="PS168" s="5">
        <v>6517</v>
      </c>
      <c r="PT168" s="5">
        <v>8224</v>
      </c>
      <c r="PU168" s="5">
        <v>9200</v>
      </c>
      <c r="PV168" s="5">
        <v>11074</v>
      </c>
      <c r="PW168" s="5">
        <v>11836</v>
      </c>
      <c r="PX168" s="5">
        <v>9620</v>
      </c>
      <c r="PY168" s="5">
        <v>6206</v>
      </c>
      <c r="PZ168" s="5">
        <v>7909</v>
      </c>
      <c r="QA168" s="5">
        <v>9230</v>
      </c>
      <c r="QB168" s="5">
        <v>7434</v>
      </c>
      <c r="QC168" s="5">
        <v>10832</v>
      </c>
      <c r="QD168" s="5">
        <v>7141</v>
      </c>
      <c r="QE168" s="5">
        <v>9607</v>
      </c>
      <c r="QF168" s="5">
        <v>7712</v>
      </c>
      <c r="QG168" s="5">
        <v>8135</v>
      </c>
      <c r="QH168" s="5">
        <v>8112</v>
      </c>
      <c r="QI168" s="5">
        <v>19099</v>
      </c>
      <c r="QJ168" s="5">
        <v>16026</v>
      </c>
      <c r="QK168" s="5">
        <v>15564</v>
      </c>
      <c r="QL168" s="5">
        <v>13326</v>
      </c>
      <c r="QM168" s="5">
        <v>15624</v>
      </c>
      <c r="QN168" s="5">
        <v>12436</v>
      </c>
      <c r="QO168" s="5">
        <v>13702</v>
      </c>
      <c r="QP168" s="5">
        <v>12343</v>
      </c>
      <c r="QQ168" s="5">
        <v>17791</v>
      </c>
      <c r="QR168" s="5">
        <v>11900</v>
      </c>
      <c r="QS168" s="5">
        <v>14931</v>
      </c>
      <c r="QT168" s="5">
        <v>17944</v>
      </c>
      <c r="QU168" s="5">
        <v>19393</v>
      </c>
      <c r="QV168" s="5">
        <v>14222</v>
      </c>
      <c r="QW168" s="5">
        <v>11824</v>
      </c>
      <c r="QX168" s="5">
        <v>14784</v>
      </c>
      <c r="QY168" s="5">
        <v>17020</v>
      </c>
      <c r="QZ168" s="5">
        <v>14367</v>
      </c>
      <c r="RA168" s="5">
        <v>16163</v>
      </c>
      <c r="RB168" s="5">
        <v>18018</v>
      </c>
      <c r="RC168" s="5">
        <v>14116</v>
      </c>
      <c r="RD168" s="5">
        <v>9844</v>
      </c>
      <c r="RE168" s="5">
        <v>9729</v>
      </c>
      <c r="RF168" s="5">
        <v>11488</v>
      </c>
      <c r="RG168" s="5">
        <v>12593</v>
      </c>
      <c r="RH168" s="5">
        <v>11438</v>
      </c>
      <c r="RI168" s="5">
        <v>13404</v>
      </c>
      <c r="RJ168" s="5">
        <v>15042</v>
      </c>
      <c r="RK168" s="5">
        <v>11743</v>
      </c>
      <c r="RL168" s="5">
        <v>11495</v>
      </c>
      <c r="RM168" s="5">
        <v>9977</v>
      </c>
      <c r="RN168" s="5">
        <v>10078</v>
      </c>
      <c r="RO168" s="5">
        <v>12241</v>
      </c>
      <c r="RP168" s="5">
        <v>12957</v>
      </c>
      <c r="RQ168" s="5">
        <v>12753</v>
      </c>
      <c r="RR168" s="5">
        <v>12991</v>
      </c>
      <c r="RS168" s="5">
        <v>13327</v>
      </c>
      <c r="RT168" s="5">
        <v>10133</v>
      </c>
      <c r="RU168" s="5">
        <v>10589</v>
      </c>
      <c r="RV168" s="5">
        <v>10804</v>
      </c>
      <c r="RW168" s="5">
        <v>9843</v>
      </c>
      <c r="RX168" s="5">
        <v>9914</v>
      </c>
      <c r="RY168" s="5">
        <v>15532</v>
      </c>
      <c r="RZ168" s="5">
        <v>13727</v>
      </c>
      <c r="SA168" s="5">
        <v>15713</v>
      </c>
      <c r="SB168" s="5">
        <v>15018</v>
      </c>
      <c r="SC168" s="5">
        <v>12143</v>
      </c>
      <c r="SD168" s="5">
        <v>12509</v>
      </c>
      <c r="SE168" s="5">
        <v>11657</v>
      </c>
      <c r="SF168" s="5">
        <v>9980</v>
      </c>
      <c r="SG168" s="5">
        <v>8526</v>
      </c>
      <c r="SH168" s="5">
        <v>19435</v>
      </c>
      <c r="SI168" s="5">
        <v>19140</v>
      </c>
      <c r="SJ168" s="5">
        <v>12610</v>
      </c>
      <c r="SK168" s="5">
        <v>15199</v>
      </c>
      <c r="SL168" s="5">
        <v>10703</v>
      </c>
      <c r="SM168" s="5">
        <v>11107</v>
      </c>
      <c r="SN168" s="5">
        <v>10058</v>
      </c>
      <c r="SO168" s="5">
        <v>10832</v>
      </c>
      <c r="SP168" s="5">
        <v>8896</v>
      </c>
      <c r="SQ168" s="5">
        <v>11025</v>
      </c>
      <c r="SR168" s="5">
        <v>9558</v>
      </c>
      <c r="SS168" s="5">
        <v>9145</v>
      </c>
      <c r="ST168" s="5">
        <v>10574</v>
      </c>
      <c r="SU168" s="5">
        <v>8365</v>
      </c>
      <c r="SV168" s="5">
        <v>9802</v>
      </c>
      <c r="SW168" s="5">
        <v>7782</v>
      </c>
      <c r="SX168" s="5">
        <v>3225</v>
      </c>
      <c r="SY168" s="5">
        <v>8317</v>
      </c>
      <c r="SZ168" s="5">
        <v>8320</v>
      </c>
      <c r="TA168" s="5">
        <v>8034</v>
      </c>
      <c r="TB168" s="5">
        <v>8277</v>
      </c>
      <c r="TC168" s="5">
        <v>2873</v>
      </c>
      <c r="TD168" s="5">
        <v>1524</v>
      </c>
      <c r="TE168" s="5">
        <v>1339</v>
      </c>
      <c r="TF168" s="5">
        <v>3132</v>
      </c>
      <c r="TG168" s="5">
        <v>2962</v>
      </c>
      <c r="TH168" s="5">
        <v>3352</v>
      </c>
      <c r="TI168" s="5">
        <v>3449</v>
      </c>
      <c r="TJ168" s="5">
        <v>3085</v>
      </c>
      <c r="TK168" s="5">
        <v>1304</v>
      </c>
      <c r="TL168" s="5">
        <v>716</v>
      </c>
      <c r="TM168" s="5">
        <v>101</v>
      </c>
      <c r="TN168" s="5">
        <v>467</v>
      </c>
      <c r="TO168" s="5">
        <v>6675</v>
      </c>
      <c r="TP168" s="5">
        <v>6338</v>
      </c>
      <c r="TQ168" s="5">
        <v>6747</v>
      </c>
      <c r="TR168" s="5">
        <v>7082</v>
      </c>
      <c r="TS168" s="5">
        <v>5987</v>
      </c>
      <c r="TT168" s="5">
        <v>5693</v>
      </c>
      <c r="TU168" s="5">
        <v>5007</v>
      </c>
      <c r="TV168" s="5">
        <v>4388</v>
      </c>
      <c r="TW168" s="5">
        <v>5237</v>
      </c>
      <c r="TX168" s="5">
        <v>4630</v>
      </c>
      <c r="TY168" s="5">
        <v>4339</v>
      </c>
      <c r="TZ168" s="5">
        <v>4023</v>
      </c>
      <c r="UA168" s="5">
        <v>10</v>
      </c>
      <c r="UB168" s="5">
        <v>70</v>
      </c>
      <c r="UC168" s="5">
        <v>132</v>
      </c>
      <c r="UD168" s="5">
        <v>48</v>
      </c>
      <c r="UE168" s="5">
        <v>23</v>
      </c>
      <c r="UF168" s="5">
        <v>11</v>
      </c>
      <c r="UG168" s="5">
        <v>4</v>
      </c>
      <c r="UH168" s="5">
        <v>247</v>
      </c>
      <c r="UI168" s="5">
        <v>254</v>
      </c>
      <c r="UJ168" s="5">
        <v>232</v>
      </c>
      <c r="UK168" s="5">
        <v>169</v>
      </c>
      <c r="UL168" s="5">
        <v>216</v>
      </c>
      <c r="UM168" s="5">
        <v>316</v>
      </c>
      <c r="UN168" s="5">
        <v>388</v>
      </c>
      <c r="UO168" s="5">
        <v>186</v>
      </c>
      <c r="UP168" s="5">
        <v>87</v>
      </c>
      <c r="UQ168" s="5">
        <v>62</v>
      </c>
      <c r="UR168" s="5">
        <v>4</v>
      </c>
      <c r="US168" s="5">
        <v>504</v>
      </c>
      <c r="UT168" s="5">
        <v>7998</v>
      </c>
      <c r="UU168" s="5">
        <v>7326</v>
      </c>
      <c r="UV168" s="5">
        <v>4012</v>
      </c>
      <c r="UW168" s="5">
        <v>1239</v>
      </c>
      <c r="UX168" s="5">
        <v>1435</v>
      </c>
      <c r="UY168" s="5">
        <v>1351</v>
      </c>
      <c r="UZ168" s="5">
        <v>736</v>
      </c>
      <c r="VA168" s="5">
        <v>709</v>
      </c>
      <c r="VB168" s="5">
        <v>909</v>
      </c>
      <c r="VC168" s="5">
        <v>776</v>
      </c>
      <c r="VD168" s="5">
        <v>271</v>
      </c>
      <c r="VE168" s="5">
        <v>335</v>
      </c>
      <c r="VF168" s="5">
        <v>244</v>
      </c>
      <c r="VG168" s="5">
        <v>35840</v>
      </c>
      <c r="VH168" s="5">
        <v>14988</v>
      </c>
      <c r="VI168" s="5">
        <v>23975</v>
      </c>
      <c r="VJ168" s="5">
        <v>33153</v>
      </c>
      <c r="VK168" s="5">
        <v>18619</v>
      </c>
      <c r="VL168" s="5">
        <v>45459</v>
      </c>
      <c r="VM168" s="5">
        <v>2356</v>
      </c>
      <c r="VN168" s="5">
        <v>37176</v>
      </c>
      <c r="VO168" s="5">
        <v>31024</v>
      </c>
      <c r="VP168" s="5">
        <v>25750</v>
      </c>
      <c r="VQ168" s="5">
        <v>35688</v>
      </c>
      <c r="VR168" s="5">
        <v>20956</v>
      </c>
      <c r="VS168" s="5">
        <v>34960</v>
      </c>
      <c r="VT168" s="5">
        <v>36571</v>
      </c>
      <c r="VU168" s="5">
        <v>63671</v>
      </c>
      <c r="VV168" s="5">
        <v>74520</v>
      </c>
      <c r="VW168" s="5">
        <v>52492</v>
      </c>
      <c r="VX168" s="5">
        <v>89196</v>
      </c>
      <c r="VY168" s="5">
        <v>58230</v>
      </c>
      <c r="VZ168" s="5">
        <v>47601</v>
      </c>
      <c r="WA168" s="5">
        <v>50582</v>
      </c>
      <c r="WB168" s="5">
        <v>44943</v>
      </c>
      <c r="WC168" s="5">
        <v>53467</v>
      </c>
      <c r="WD168" s="5">
        <v>41960</v>
      </c>
      <c r="WE168" s="5">
        <v>48527</v>
      </c>
      <c r="WF168" s="5">
        <v>47651</v>
      </c>
      <c r="WG168" s="5">
        <v>151238</v>
      </c>
      <c r="WH168" s="5">
        <v>49680</v>
      </c>
      <c r="WI168" s="5">
        <v>51825</v>
      </c>
      <c r="WJ168" s="5">
        <v>64308</v>
      </c>
      <c r="WK168" s="5">
        <v>50454</v>
      </c>
      <c r="WL168" s="5">
        <v>36783</v>
      </c>
      <c r="WM168" s="5">
        <v>303</v>
      </c>
      <c r="WN168" s="5">
        <v>331</v>
      </c>
      <c r="WO168" s="5">
        <v>287</v>
      </c>
      <c r="WP168" s="5">
        <v>1263</v>
      </c>
      <c r="WQ168" s="5">
        <v>1255</v>
      </c>
      <c r="WR168" s="5">
        <v>1065</v>
      </c>
      <c r="WS168" s="5">
        <v>1269</v>
      </c>
      <c r="WT168" s="5">
        <v>786</v>
      </c>
      <c r="WU168" s="5">
        <v>1941</v>
      </c>
      <c r="WV168" s="5">
        <v>1361</v>
      </c>
      <c r="WW168" s="5">
        <v>1682</v>
      </c>
      <c r="WX168" s="5">
        <v>1726</v>
      </c>
      <c r="WY168" s="5">
        <v>1785</v>
      </c>
      <c r="WZ168" s="5">
        <v>1653</v>
      </c>
      <c r="XA168" s="5">
        <v>1577</v>
      </c>
      <c r="XB168" s="5">
        <v>1599</v>
      </c>
      <c r="XC168" s="5">
        <v>2193</v>
      </c>
      <c r="XD168" s="5">
        <v>1017</v>
      </c>
      <c r="XE168" s="5">
        <v>1226</v>
      </c>
      <c r="XF168" s="5">
        <v>1525</v>
      </c>
      <c r="XG168" s="5">
        <v>1916</v>
      </c>
      <c r="XH168" s="5">
        <v>712</v>
      </c>
      <c r="XI168" s="5">
        <v>1514</v>
      </c>
      <c r="XJ168" s="5">
        <v>616</v>
      </c>
      <c r="XK168" s="5">
        <v>927</v>
      </c>
      <c r="XL168" s="5">
        <v>623</v>
      </c>
      <c r="XM168" s="5">
        <v>733</v>
      </c>
      <c r="XN168" s="5">
        <v>755</v>
      </c>
      <c r="XO168" s="5">
        <v>716</v>
      </c>
      <c r="XP168" s="5">
        <v>241</v>
      </c>
      <c r="XQ168" s="5">
        <v>188</v>
      </c>
      <c r="XR168" s="5">
        <v>249</v>
      </c>
      <c r="XS168" s="2">
        <v>18997</v>
      </c>
      <c r="XT168" s="3" t="s">
        <v>222</v>
      </c>
      <c r="XU168" s="3" t="s">
        <v>221</v>
      </c>
      <c r="XV168" s="3" t="s">
        <v>221</v>
      </c>
      <c r="XW168" s="3" t="s">
        <v>221</v>
      </c>
      <c r="XX168" s="3" t="s">
        <v>222</v>
      </c>
      <c r="XY168" s="3" t="s">
        <v>222</v>
      </c>
      <c r="XZ168" s="3" t="s">
        <v>241</v>
      </c>
    </row>
    <row r="169" spans="1:650" x14ac:dyDescent="0.3">
      <c r="A169" s="1" t="s">
        <v>167</v>
      </c>
      <c r="B169" s="2">
        <v>4010702</v>
      </c>
      <c r="C169" s="5" t="s">
        <v>220</v>
      </c>
      <c r="D169" s="5" t="s">
        <v>220</v>
      </c>
      <c r="E169" s="5" t="s">
        <v>220</v>
      </c>
      <c r="F169" s="5" t="s">
        <v>220</v>
      </c>
      <c r="G169" s="5" t="s">
        <v>220</v>
      </c>
      <c r="H169" s="5" t="s">
        <v>220</v>
      </c>
      <c r="I169" s="5" t="s">
        <v>220</v>
      </c>
      <c r="J169" s="5" t="s">
        <v>220</v>
      </c>
      <c r="K169" s="5" t="s">
        <v>220</v>
      </c>
      <c r="L169" s="5" t="s">
        <v>220</v>
      </c>
      <c r="M169" s="5" t="s">
        <v>220</v>
      </c>
      <c r="N169" s="5" t="s">
        <v>220</v>
      </c>
      <c r="O169" s="5" t="s">
        <v>220</v>
      </c>
      <c r="P169" s="5" t="s">
        <v>220</v>
      </c>
      <c r="Q169" s="5" t="s">
        <v>220</v>
      </c>
      <c r="R169" s="5" t="s">
        <v>220</v>
      </c>
      <c r="S169" s="5" t="s">
        <v>220</v>
      </c>
      <c r="T169" s="5" t="s">
        <v>220</v>
      </c>
      <c r="U169" s="5">
        <v>-3</v>
      </c>
      <c r="V169" s="5">
        <v>17</v>
      </c>
      <c r="W169" s="5">
        <v>55</v>
      </c>
      <c r="X169" s="5">
        <v>-1840</v>
      </c>
      <c r="Y169" s="5">
        <v>61863</v>
      </c>
      <c r="Z169" s="5">
        <v>544</v>
      </c>
      <c r="AA169" s="5">
        <v>577</v>
      </c>
      <c r="AB169" s="5">
        <v>1756</v>
      </c>
      <c r="AC169" s="5">
        <v>208</v>
      </c>
      <c r="AD169" s="5">
        <v>1844</v>
      </c>
      <c r="AE169" s="5">
        <v>36</v>
      </c>
      <c r="AF169" s="5">
        <v>3</v>
      </c>
      <c r="AG169" s="5">
        <v>8</v>
      </c>
      <c r="AH169" s="5">
        <v>0</v>
      </c>
      <c r="AI169" s="5" t="s">
        <v>220</v>
      </c>
      <c r="AJ169" s="5" t="s">
        <v>220</v>
      </c>
      <c r="AK169" s="5" t="s">
        <v>220</v>
      </c>
      <c r="AL169" s="5" t="s">
        <v>220</v>
      </c>
      <c r="AM169" s="5" t="s">
        <v>220</v>
      </c>
      <c r="AN169" s="5" t="s">
        <v>220</v>
      </c>
      <c r="AO169" s="5" t="s">
        <v>220</v>
      </c>
      <c r="AP169" s="5" t="s">
        <v>220</v>
      </c>
      <c r="AQ169" s="5" t="s">
        <v>220</v>
      </c>
      <c r="AR169" s="5" t="s">
        <v>220</v>
      </c>
      <c r="AS169" s="5" t="s">
        <v>220</v>
      </c>
      <c r="AT169" s="5" t="s">
        <v>220</v>
      </c>
      <c r="AU169" s="5" t="s">
        <v>220</v>
      </c>
      <c r="AV169" s="5" t="s">
        <v>220</v>
      </c>
      <c r="AW169" s="5" t="s">
        <v>220</v>
      </c>
      <c r="AX169" s="5" t="s">
        <v>220</v>
      </c>
      <c r="AY169" s="5" t="s">
        <v>220</v>
      </c>
      <c r="AZ169" s="5" t="s">
        <v>220</v>
      </c>
      <c r="BA169" s="5">
        <v>-512</v>
      </c>
      <c r="BB169" s="5">
        <v>81</v>
      </c>
      <c r="BC169" s="5">
        <v>1576</v>
      </c>
      <c r="BD169" s="5">
        <v>8870</v>
      </c>
      <c r="BE169" s="5">
        <v>15395</v>
      </c>
      <c r="BF169" s="5">
        <v>15932</v>
      </c>
      <c r="BG169" s="5">
        <v>64926</v>
      </c>
      <c r="BH169" s="5">
        <v>10867</v>
      </c>
      <c r="BI169" s="5">
        <v>8753</v>
      </c>
      <c r="BJ169" s="5">
        <v>16925</v>
      </c>
      <c r="BK169" s="5">
        <v>9866</v>
      </c>
      <c r="BL169" s="5">
        <v>11225</v>
      </c>
      <c r="BM169" s="5">
        <v>18202</v>
      </c>
      <c r="BN169" s="5">
        <v>13093</v>
      </c>
      <c r="BO169" s="5" t="s">
        <v>220</v>
      </c>
      <c r="BP169" s="5" t="s">
        <v>220</v>
      </c>
      <c r="BQ169" s="5" t="s">
        <v>220</v>
      </c>
      <c r="BR169" s="5" t="s">
        <v>220</v>
      </c>
      <c r="BS169" s="5" t="s">
        <v>220</v>
      </c>
      <c r="BT169" s="5" t="s">
        <v>220</v>
      </c>
      <c r="BU169" s="5" t="s">
        <v>220</v>
      </c>
      <c r="BV169" s="5" t="s">
        <v>220</v>
      </c>
      <c r="BW169" s="5" t="s">
        <v>220</v>
      </c>
      <c r="BX169" s="5" t="s">
        <v>220</v>
      </c>
      <c r="BY169" s="5" t="s">
        <v>220</v>
      </c>
      <c r="BZ169" s="5" t="s">
        <v>220</v>
      </c>
      <c r="CA169" s="5" t="s">
        <v>220</v>
      </c>
      <c r="CB169" s="5" t="s">
        <v>220</v>
      </c>
      <c r="CC169" s="5" t="s">
        <v>220</v>
      </c>
      <c r="CD169" s="5" t="s">
        <v>220</v>
      </c>
      <c r="CE169" s="5" t="s">
        <v>220</v>
      </c>
      <c r="CF169" s="5" t="s">
        <v>220</v>
      </c>
      <c r="CG169" s="5">
        <v>3811</v>
      </c>
      <c r="CH169" s="5">
        <v>8886</v>
      </c>
      <c r="CI169" s="5">
        <v>13748</v>
      </c>
      <c r="CJ169" s="5">
        <v>9179</v>
      </c>
      <c r="CK169" s="5">
        <v>12063</v>
      </c>
      <c r="CL169" s="5">
        <v>18413</v>
      </c>
      <c r="CM169" s="5">
        <v>26811</v>
      </c>
      <c r="CN169" s="5">
        <v>11696</v>
      </c>
      <c r="CO169" s="5">
        <v>10101</v>
      </c>
      <c r="CP169" s="5">
        <v>22194</v>
      </c>
      <c r="CQ169" s="5">
        <v>7805</v>
      </c>
      <c r="CR169" s="5">
        <v>15780</v>
      </c>
      <c r="CS169" s="5">
        <v>14475</v>
      </c>
      <c r="CT169" s="5">
        <v>5414</v>
      </c>
      <c r="CU169" s="5" t="s">
        <v>220</v>
      </c>
      <c r="CV169" s="5" t="s">
        <v>220</v>
      </c>
      <c r="CW169" s="5" t="s">
        <v>220</v>
      </c>
      <c r="CX169" s="5" t="s">
        <v>220</v>
      </c>
      <c r="CY169" s="5" t="s">
        <v>220</v>
      </c>
      <c r="CZ169" s="5" t="s">
        <v>220</v>
      </c>
      <c r="DA169" s="5" t="s">
        <v>220</v>
      </c>
      <c r="DB169" s="5" t="s">
        <v>220</v>
      </c>
      <c r="DC169" s="5" t="s">
        <v>220</v>
      </c>
      <c r="DD169" s="5" t="s">
        <v>220</v>
      </c>
      <c r="DE169" s="5" t="s">
        <v>220</v>
      </c>
      <c r="DF169" s="5" t="s">
        <v>220</v>
      </c>
      <c r="DG169" s="5" t="s">
        <v>220</v>
      </c>
      <c r="DH169" s="5" t="s">
        <v>220</v>
      </c>
      <c r="DI169" s="5" t="s">
        <v>220</v>
      </c>
      <c r="DJ169" s="5" t="s">
        <v>220</v>
      </c>
      <c r="DK169" s="5" t="s">
        <v>220</v>
      </c>
      <c r="DL169" s="5" t="s">
        <v>220</v>
      </c>
      <c r="DM169" s="5">
        <v>27646</v>
      </c>
      <c r="DN169" s="5">
        <v>30893</v>
      </c>
      <c r="DO169" s="5">
        <v>25021</v>
      </c>
      <c r="DP169" s="5">
        <v>32481</v>
      </c>
      <c r="DQ169" s="5">
        <v>33780</v>
      </c>
      <c r="DR169" s="5">
        <v>35626</v>
      </c>
      <c r="DS169" s="5">
        <v>33876</v>
      </c>
      <c r="DT169" s="5">
        <v>32317</v>
      </c>
      <c r="DU169" s="5">
        <v>33281</v>
      </c>
      <c r="DV169" s="5">
        <v>27635</v>
      </c>
      <c r="DW169" s="5">
        <v>26145</v>
      </c>
      <c r="DX169" s="5">
        <v>23511</v>
      </c>
      <c r="DY169" s="5">
        <v>26149</v>
      </c>
      <c r="DZ169" s="5">
        <v>15282</v>
      </c>
      <c r="EA169" s="5" t="s">
        <v>220</v>
      </c>
      <c r="EB169" s="5" t="s">
        <v>220</v>
      </c>
      <c r="EC169" s="5" t="s">
        <v>220</v>
      </c>
      <c r="ED169" s="5" t="s">
        <v>220</v>
      </c>
      <c r="EE169" s="5" t="s">
        <v>220</v>
      </c>
      <c r="EF169" s="5" t="s">
        <v>220</v>
      </c>
      <c r="EG169" s="5" t="s">
        <v>220</v>
      </c>
      <c r="EH169" s="5" t="s">
        <v>220</v>
      </c>
      <c r="EI169" s="5" t="s">
        <v>220</v>
      </c>
      <c r="EJ169" s="5" t="s">
        <v>220</v>
      </c>
      <c r="EK169" s="5" t="s">
        <v>220</v>
      </c>
      <c r="EL169" s="5" t="s">
        <v>220</v>
      </c>
      <c r="EM169" s="5" t="s">
        <v>220</v>
      </c>
      <c r="EN169" s="5" t="s">
        <v>220</v>
      </c>
      <c r="EO169" s="5" t="s">
        <v>220</v>
      </c>
      <c r="EP169" s="5" t="s">
        <v>220</v>
      </c>
      <c r="EQ169" s="5" t="s">
        <v>220</v>
      </c>
      <c r="ER169" s="5" t="s">
        <v>220</v>
      </c>
      <c r="ES169" s="5">
        <v>3181</v>
      </c>
      <c r="ET169" s="5">
        <v>3785</v>
      </c>
      <c r="EU169" s="5">
        <v>4378</v>
      </c>
      <c r="EV169" s="5">
        <v>3740</v>
      </c>
      <c r="EW169" s="5">
        <v>4275</v>
      </c>
      <c r="EX169" s="5">
        <v>4472</v>
      </c>
      <c r="EY169" s="5">
        <v>3289</v>
      </c>
      <c r="EZ169" s="5">
        <v>3508</v>
      </c>
      <c r="FA169" s="5">
        <v>3525</v>
      </c>
      <c r="FB169" s="5">
        <v>5966</v>
      </c>
      <c r="FC169" s="5">
        <v>4047</v>
      </c>
      <c r="FD169" s="5">
        <v>2650</v>
      </c>
      <c r="FE169" s="5">
        <v>2936</v>
      </c>
      <c r="FF169" s="5">
        <v>2343</v>
      </c>
      <c r="FG169" s="5" t="s">
        <v>220</v>
      </c>
      <c r="FH169" s="5" t="s">
        <v>220</v>
      </c>
      <c r="FI169" s="5" t="s">
        <v>220</v>
      </c>
      <c r="FJ169" s="5" t="s">
        <v>220</v>
      </c>
      <c r="FK169" s="5" t="s">
        <v>220</v>
      </c>
      <c r="FL169" s="5" t="s">
        <v>220</v>
      </c>
      <c r="FM169" s="5" t="s">
        <v>220</v>
      </c>
      <c r="FN169" s="5" t="s">
        <v>220</v>
      </c>
      <c r="FO169" s="5" t="s">
        <v>220</v>
      </c>
      <c r="FP169" s="5" t="s">
        <v>220</v>
      </c>
      <c r="FQ169" s="5" t="s">
        <v>220</v>
      </c>
      <c r="FR169" s="5" t="s">
        <v>220</v>
      </c>
      <c r="FS169" s="5" t="s">
        <v>220</v>
      </c>
      <c r="FT169" s="5" t="s">
        <v>220</v>
      </c>
      <c r="FU169" s="5" t="s">
        <v>220</v>
      </c>
      <c r="FV169" s="5" t="s">
        <v>220</v>
      </c>
      <c r="FW169" s="5" t="s">
        <v>220</v>
      </c>
      <c r="FX169" s="5" t="s">
        <v>220</v>
      </c>
      <c r="FY169" s="5" t="s">
        <v>220</v>
      </c>
      <c r="FZ169" s="5" t="s">
        <v>220</v>
      </c>
      <c r="GA169" s="5" t="s">
        <v>220</v>
      </c>
      <c r="GB169" s="5" t="s">
        <v>220</v>
      </c>
      <c r="GC169" s="5" t="s">
        <v>220</v>
      </c>
      <c r="GD169" s="5" t="s">
        <v>220</v>
      </c>
      <c r="GE169" s="5" t="s">
        <v>220</v>
      </c>
      <c r="GF169" s="5" t="s">
        <v>220</v>
      </c>
      <c r="GG169" s="5" t="s">
        <v>220</v>
      </c>
      <c r="GH169" s="5" t="s">
        <v>220</v>
      </c>
      <c r="GI169" s="5" t="s">
        <v>220</v>
      </c>
      <c r="GJ169" s="5" t="s">
        <v>220</v>
      </c>
      <c r="GK169" s="5" t="s">
        <v>220</v>
      </c>
      <c r="GL169" s="5" t="s">
        <v>220</v>
      </c>
      <c r="GM169" s="5" t="s">
        <v>220</v>
      </c>
      <c r="GN169" s="5" t="s">
        <v>220</v>
      </c>
      <c r="GO169" s="5" t="s">
        <v>220</v>
      </c>
      <c r="GP169" s="5" t="s">
        <v>220</v>
      </c>
      <c r="GQ169" s="5" t="s">
        <v>220</v>
      </c>
      <c r="GR169" s="5" t="s">
        <v>220</v>
      </c>
      <c r="GS169" s="5" t="s">
        <v>220</v>
      </c>
      <c r="GT169" s="5" t="s">
        <v>220</v>
      </c>
      <c r="GU169" s="5" t="s">
        <v>220</v>
      </c>
      <c r="GV169" s="5" t="s">
        <v>220</v>
      </c>
      <c r="GW169" s="5" t="s">
        <v>220</v>
      </c>
      <c r="GX169" s="5" t="s">
        <v>220</v>
      </c>
      <c r="GY169" s="5" t="s">
        <v>220</v>
      </c>
      <c r="GZ169" s="5" t="s">
        <v>220</v>
      </c>
      <c r="HA169" s="5" t="s">
        <v>220</v>
      </c>
      <c r="HB169" s="5" t="s">
        <v>220</v>
      </c>
      <c r="HC169" s="5" t="s">
        <v>220</v>
      </c>
      <c r="HD169" s="5" t="s">
        <v>220</v>
      </c>
      <c r="HE169" s="5">
        <v>34123</v>
      </c>
      <c r="HF169" s="5">
        <v>43662</v>
      </c>
      <c r="HG169" s="5">
        <v>44778</v>
      </c>
      <c r="HH169" s="5">
        <v>52431</v>
      </c>
      <c r="HI169" s="5">
        <v>127375</v>
      </c>
      <c r="HJ169" s="5">
        <v>74988</v>
      </c>
      <c r="HK169" s="5">
        <v>129478</v>
      </c>
      <c r="HL169" s="5">
        <v>60143</v>
      </c>
      <c r="HM169" s="5">
        <v>55866</v>
      </c>
      <c r="HN169" s="5">
        <v>74564</v>
      </c>
      <c r="HO169" s="5">
        <v>47899</v>
      </c>
      <c r="HP169" s="5">
        <v>53169</v>
      </c>
      <c r="HQ169" s="5">
        <v>61770</v>
      </c>
      <c r="HR169" s="5">
        <v>36131</v>
      </c>
      <c r="HS169" s="5" t="s">
        <v>220</v>
      </c>
      <c r="HT169" s="5" t="s">
        <v>220</v>
      </c>
      <c r="HU169" s="5" t="s">
        <v>220</v>
      </c>
      <c r="HV169" s="5" t="s">
        <v>220</v>
      </c>
      <c r="HW169" s="5" t="s">
        <v>220</v>
      </c>
      <c r="HX169" s="5" t="s">
        <v>220</v>
      </c>
      <c r="HY169" s="5" t="s">
        <v>220</v>
      </c>
      <c r="HZ169" s="5" t="s">
        <v>220</v>
      </c>
      <c r="IA169" s="5" t="s">
        <v>220</v>
      </c>
      <c r="IB169" s="5" t="s">
        <v>220</v>
      </c>
      <c r="IC169" s="5" t="s">
        <v>220</v>
      </c>
      <c r="ID169" s="5" t="s">
        <v>220</v>
      </c>
      <c r="IE169" s="5" t="s">
        <v>220</v>
      </c>
      <c r="IF169" s="5" t="s">
        <v>220</v>
      </c>
      <c r="IG169" s="5" t="s">
        <v>220</v>
      </c>
      <c r="IH169" s="5" t="s">
        <v>220</v>
      </c>
      <c r="II169" s="5" t="s">
        <v>220</v>
      </c>
      <c r="IJ169" s="5" t="s">
        <v>220</v>
      </c>
      <c r="IK169" s="5">
        <v>374443</v>
      </c>
      <c r="IL169" s="5">
        <v>335976</v>
      </c>
      <c r="IM169" s="5">
        <v>207738</v>
      </c>
      <c r="IN169" s="5">
        <v>195454</v>
      </c>
      <c r="IO169" s="5">
        <v>172905</v>
      </c>
      <c r="IP169" s="5">
        <v>173492</v>
      </c>
      <c r="IQ169" s="5">
        <v>185238</v>
      </c>
      <c r="IR169" s="5">
        <v>214165</v>
      </c>
      <c r="IS169" s="5">
        <v>203053</v>
      </c>
      <c r="IT169" s="5">
        <v>202973</v>
      </c>
      <c r="IU169" s="5">
        <v>185523</v>
      </c>
      <c r="IV169" s="5">
        <v>156287</v>
      </c>
      <c r="IW169" s="5">
        <v>134665</v>
      </c>
      <c r="IX169" s="5">
        <v>122297</v>
      </c>
      <c r="IY169" s="5" t="s">
        <v>220</v>
      </c>
      <c r="IZ169" s="5" t="s">
        <v>220</v>
      </c>
      <c r="JA169" s="5" t="s">
        <v>220</v>
      </c>
      <c r="JB169" s="5" t="s">
        <v>220</v>
      </c>
      <c r="JC169" s="5" t="s">
        <v>220</v>
      </c>
      <c r="JD169" s="5" t="s">
        <v>220</v>
      </c>
      <c r="JE169" s="5" t="s">
        <v>220</v>
      </c>
      <c r="JF169" s="5" t="s">
        <v>220</v>
      </c>
      <c r="JG169" s="5" t="s">
        <v>220</v>
      </c>
      <c r="JH169" s="5" t="s">
        <v>220</v>
      </c>
      <c r="JI169" s="5" t="s">
        <v>220</v>
      </c>
      <c r="JJ169" s="5" t="s">
        <v>220</v>
      </c>
      <c r="JK169" s="5" t="s">
        <v>220</v>
      </c>
      <c r="JL169" s="5" t="s">
        <v>220</v>
      </c>
      <c r="JM169" s="5" t="s">
        <v>220</v>
      </c>
      <c r="JN169" s="5" t="s">
        <v>220</v>
      </c>
      <c r="JO169" s="5" t="s">
        <v>220</v>
      </c>
      <c r="JP169" s="5" t="s">
        <v>220</v>
      </c>
      <c r="JQ169" s="5">
        <v>4951</v>
      </c>
      <c r="JR169" s="5">
        <v>3975</v>
      </c>
      <c r="JS169" s="5">
        <v>17942</v>
      </c>
      <c r="JT169" s="5">
        <v>16518</v>
      </c>
      <c r="JU169" s="5">
        <v>21545</v>
      </c>
      <c r="JV169" s="5">
        <v>14583</v>
      </c>
      <c r="JW169" s="5">
        <v>18247</v>
      </c>
      <c r="JX169" s="5">
        <v>21674</v>
      </c>
      <c r="JY169" s="5">
        <v>21723</v>
      </c>
      <c r="JZ169" s="5">
        <v>19511</v>
      </c>
      <c r="KA169" s="5">
        <v>19924</v>
      </c>
      <c r="KB169" s="5">
        <v>19467</v>
      </c>
      <c r="KC169" s="5">
        <v>17468</v>
      </c>
      <c r="KD169" s="5">
        <v>16356</v>
      </c>
      <c r="KE169" s="5" t="s">
        <v>220</v>
      </c>
      <c r="KF169" s="5" t="s">
        <v>220</v>
      </c>
      <c r="KG169" s="5" t="s">
        <v>220</v>
      </c>
      <c r="KH169" s="5" t="s">
        <v>220</v>
      </c>
      <c r="KI169" s="5" t="s">
        <v>220</v>
      </c>
      <c r="KJ169" s="5" t="s">
        <v>220</v>
      </c>
      <c r="KK169" s="5" t="s">
        <v>220</v>
      </c>
      <c r="KL169" s="5" t="s">
        <v>220</v>
      </c>
      <c r="KM169" s="5" t="s">
        <v>220</v>
      </c>
      <c r="KN169" s="5" t="s">
        <v>220</v>
      </c>
      <c r="KO169" s="5" t="s">
        <v>220</v>
      </c>
      <c r="KP169" s="5" t="s">
        <v>220</v>
      </c>
      <c r="KQ169" s="5" t="s">
        <v>220</v>
      </c>
      <c r="KR169" s="5" t="s">
        <v>220</v>
      </c>
      <c r="KS169" s="5" t="s">
        <v>220</v>
      </c>
      <c r="KT169" s="5" t="s">
        <v>220</v>
      </c>
      <c r="KU169" s="5" t="s">
        <v>220</v>
      </c>
      <c r="KV169" s="5" t="s">
        <v>220</v>
      </c>
      <c r="KW169" s="5">
        <v>11242</v>
      </c>
      <c r="KX169" s="5">
        <v>11157</v>
      </c>
      <c r="KY169" s="5">
        <v>17059</v>
      </c>
      <c r="KZ169" s="5">
        <v>15946</v>
      </c>
      <c r="LA169" s="5">
        <v>13848</v>
      </c>
      <c r="LB169" s="5">
        <v>12476</v>
      </c>
      <c r="LC169" s="5">
        <v>13262</v>
      </c>
      <c r="LD169" s="5">
        <v>14856</v>
      </c>
      <c r="LE169" s="5">
        <v>15319</v>
      </c>
      <c r="LF169" s="5">
        <v>15917</v>
      </c>
      <c r="LG169" s="5">
        <v>15554</v>
      </c>
      <c r="LH169" s="5">
        <v>14829</v>
      </c>
      <c r="LI169" s="5">
        <v>12651</v>
      </c>
      <c r="LJ169" s="5">
        <v>8776</v>
      </c>
      <c r="LK169" s="5" t="s">
        <v>220</v>
      </c>
      <c r="LL169" s="5" t="s">
        <v>220</v>
      </c>
      <c r="LM169" s="5" t="s">
        <v>220</v>
      </c>
      <c r="LN169" s="5" t="s">
        <v>220</v>
      </c>
      <c r="LO169" s="5" t="s">
        <v>220</v>
      </c>
      <c r="LP169" s="5" t="s">
        <v>220</v>
      </c>
      <c r="LQ169" s="5" t="s">
        <v>220</v>
      </c>
      <c r="LR169" s="5" t="s">
        <v>220</v>
      </c>
      <c r="LS169" s="5" t="s">
        <v>220</v>
      </c>
      <c r="LT169" s="5" t="s">
        <v>220</v>
      </c>
      <c r="LU169" s="5" t="s">
        <v>220</v>
      </c>
      <c r="LV169" s="5" t="s">
        <v>220</v>
      </c>
      <c r="LW169" s="5" t="s">
        <v>220</v>
      </c>
      <c r="LX169" s="5" t="s">
        <v>220</v>
      </c>
      <c r="LY169" s="5" t="s">
        <v>220</v>
      </c>
      <c r="LZ169" s="5" t="s">
        <v>220</v>
      </c>
      <c r="MA169" s="5" t="s">
        <v>220</v>
      </c>
      <c r="MB169" s="5" t="s">
        <v>220</v>
      </c>
      <c r="MC169" s="5">
        <v>4785</v>
      </c>
      <c r="MD169" s="5">
        <v>5972</v>
      </c>
      <c r="ME169" s="5">
        <v>4097</v>
      </c>
      <c r="MF169" s="5">
        <v>3955</v>
      </c>
      <c r="MG169" s="5">
        <v>3775</v>
      </c>
      <c r="MH169" s="5">
        <v>3707</v>
      </c>
      <c r="MI169" s="5">
        <v>2899</v>
      </c>
      <c r="MJ169" s="5">
        <v>2948</v>
      </c>
      <c r="MK169" s="5">
        <v>3406</v>
      </c>
      <c r="ML169" s="5">
        <v>2851</v>
      </c>
      <c r="MM169" s="5">
        <v>3209</v>
      </c>
      <c r="MN169" s="5">
        <v>3847</v>
      </c>
      <c r="MO169" s="5">
        <v>2961</v>
      </c>
      <c r="MP169" s="5">
        <v>2596</v>
      </c>
      <c r="MQ169" s="5" t="s">
        <v>220</v>
      </c>
      <c r="MR169" s="5" t="s">
        <v>220</v>
      </c>
      <c r="MS169" s="5" t="s">
        <v>220</v>
      </c>
      <c r="MT169" s="5" t="s">
        <v>220</v>
      </c>
      <c r="MU169" s="5" t="s">
        <v>220</v>
      </c>
      <c r="MV169" s="5" t="s">
        <v>220</v>
      </c>
      <c r="MW169" s="5" t="s">
        <v>220</v>
      </c>
      <c r="MX169" s="5" t="s">
        <v>220</v>
      </c>
      <c r="MY169" s="5" t="s">
        <v>220</v>
      </c>
      <c r="MZ169" s="5" t="s">
        <v>220</v>
      </c>
      <c r="NA169" s="5" t="s">
        <v>220</v>
      </c>
      <c r="NB169" s="5" t="s">
        <v>220</v>
      </c>
      <c r="NC169" s="5" t="s">
        <v>220</v>
      </c>
      <c r="ND169" s="5" t="s">
        <v>220</v>
      </c>
      <c r="NE169" s="5" t="s">
        <v>220</v>
      </c>
      <c r="NF169" s="5" t="s">
        <v>220</v>
      </c>
      <c r="NG169" s="5" t="s">
        <v>220</v>
      </c>
      <c r="NH169" s="5" t="s">
        <v>220</v>
      </c>
      <c r="NI169" s="5" t="s">
        <v>220</v>
      </c>
      <c r="NJ169" s="5" t="s">
        <v>220</v>
      </c>
      <c r="NK169" s="5" t="s">
        <v>220</v>
      </c>
      <c r="NL169" s="5" t="s">
        <v>220</v>
      </c>
      <c r="NM169" s="5" t="s">
        <v>220</v>
      </c>
      <c r="NN169" s="5" t="s">
        <v>220</v>
      </c>
      <c r="NO169" s="5" t="s">
        <v>220</v>
      </c>
      <c r="NP169" s="5" t="s">
        <v>220</v>
      </c>
      <c r="NQ169" s="5" t="s">
        <v>220</v>
      </c>
      <c r="NR169" s="5" t="s">
        <v>220</v>
      </c>
      <c r="NS169" s="5" t="s">
        <v>220</v>
      </c>
      <c r="NT169" s="5" t="s">
        <v>220</v>
      </c>
      <c r="NU169" s="5" t="s">
        <v>220</v>
      </c>
      <c r="NV169" s="5" t="s">
        <v>220</v>
      </c>
      <c r="NW169" s="5" t="s">
        <v>220</v>
      </c>
      <c r="NX169" s="5" t="s">
        <v>220</v>
      </c>
      <c r="NY169" s="5" t="s">
        <v>220</v>
      </c>
      <c r="NZ169" s="5" t="s">
        <v>220</v>
      </c>
      <c r="OA169" s="5" t="s">
        <v>220</v>
      </c>
      <c r="OB169" s="5" t="s">
        <v>220</v>
      </c>
      <c r="OC169" s="5" t="s">
        <v>220</v>
      </c>
      <c r="OD169" s="5" t="s">
        <v>220</v>
      </c>
      <c r="OE169" s="5" t="s">
        <v>220</v>
      </c>
      <c r="OF169" s="5" t="s">
        <v>220</v>
      </c>
      <c r="OG169" s="5" t="s">
        <v>220</v>
      </c>
      <c r="OH169" s="5" t="s">
        <v>220</v>
      </c>
      <c r="OI169" s="5" t="s">
        <v>220</v>
      </c>
      <c r="OJ169" s="5" t="s">
        <v>220</v>
      </c>
      <c r="OK169" s="5" t="s">
        <v>220</v>
      </c>
      <c r="OL169" s="5" t="s">
        <v>220</v>
      </c>
      <c r="OM169" s="5" t="s">
        <v>220</v>
      </c>
      <c r="ON169" s="5" t="s">
        <v>220</v>
      </c>
      <c r="OO169" s="5" t="s">
        <v>220</v>
      </c>
      <c r="OP169" s="5" t="s">
        <v>220</v>
      </c>
      <c r="OQ169" s="5" t="s">
        <v>220</v>
      </c>
      <c r="OR169" s="5" t="s">
        <v>220</v>
      </c>
      <c r="OS169" s="5" t="s">
        <v>220</v>
      </c>
      <c r="OT169" s="5" t="s">
        <v>220</v>
      </c>
      <c r="OU169" s="5" t="s">
        <v>220</v>
      </c>
      <c r="OV169" s="5" t="s">
        <v>220</v>
      </c>
      <c r="OW169" s="5" t="s">
        <v>220</v>
      </c>
      <c r="OX169" s="5" t="s">
        <v>220</v>
      </c>
      <c r="OY169" s="5" t="s">
        <v>220</v>
      </c>
      <c r="OZ169" s="5" t="s">
        <v>220</v>
      </c>
      <c r="PA169" s="5" t="s">
        <v>220</v>
      </c>
      <c r="PB169" s="5" t="s">
        <v>220</v>
      </c>
      <c r="PC169" s="5" t="s">
        <v>220</v>
      </c>
      <c r="PD169" s="5" t="s">
        <v>220</v>
      </c>
      <c r="PE169" s="5" t="s">
        <v>220</v>
      </c>
      <c r="PF169" s="5" t="s">
        <v>220</v>
      </c>
      <c r="PG169" s="5" t="s">
        <v>220</v>
      </c>
      <c r="PH169" s="5" t="s">
        <v>220</v>
      </c>
      <c r="PI169" s="5" t="s">
        <v>220</v>
      </c>
      <c r="PJ169" s="5" t="s">
        <v>220</v>
      </c>
      <c r="PK169" s="5" t="s">
        <v>220</v>
      </c>
      <c r="PL169" s="5" t="s">
        <v>220</v>
      </c>
      <c r="PM169" s="5" t="s">
        <v>220</v>
      </c>
      <c r="PN169" s="5" t="s">
        <v>220</v>
      </c>
      <c r="PO169" s="5" t="s">
        <v>220</v>
      </c>
      <c r="PP169" s="5" t="s">
        <v>220</v>
      </c>
      <c r="PQ169" s="5" t="s">
        <v>220</v>
      </c>
      <c r="PR169" s="5" t="s">
        <v>220</v>
      </c>
      <c r="PS169" s="5" t="s">
        <v>220</v>
      </c>
      <c r="PT169" s="5" t="s">
        <v>220</v>
      </c>
      <c r="PU169" s="5">
        <v>12819</v>
      </c>
      <c r="PV169" s="5">
        <v>13186</v>
      </c>
      <c r="PW169" s="5">
        <v>12457</v>
      </c>
      <c r="PX169" s="5">
        <v>12756</v>
      </c>
      <c r="PY169" s="5">
        <v>11431</v>
      </c>
      <c r="PZ169" s="5">
        <v>10885</v>
      </c>
      <c r="QA169" s="5">
        <v>10087</v>
      </c>
      <c r="QB169" s="5">
        <v>9806</v>
      </c>
      <c r="QC169" s="5">
        <v>9589</v>
      </c>
      <c r="QD169" s="5">
        <v>8437</v>
      </c>
      <c r="QE169" s="5">
        <v>8437</v>
      </c>
      <c r="QF169" s="5">
        <v>8044</v>
      </c>
      <c r="QG169" s="5">
        <v>7884</v>
      </c>
      <c r="QH169" s="5">
        <v>7835</v>
      </c>
      <c r="QI169" s="5" t="s">
        <v>220</v>
      </c>
      <c r="QJ169" s="5" t="s">
        <v>220</v>
      </c>
      <c r="QK169" s="5" t="s">
        <v>220</v>
      </c>
      <c r="QL169" s="5" t="s">
        <v>220</v>
      </c>
      <c r="QM169" s="5" t="s">
        <v>220</v>
      </c>
      <c r="QN169" s="5" t="s">
        <v>220</v>
      </c>
      <c r="QO169" s="5" t="s">
        <v>220</v>
      </c>
      <c r="QP169" s="5" t="s">
        <v>220</v>
      </c>
      <c r="QQ169" s="5" t="s">
        <v>220</v>
      </c>
      <c r="QR169" s="5" t="s">
        <v>220</v>
      </c>
      <c r="QS169" s="5" t="s">
        <v>220</v>
      </c>
      <c r="QT169" s="5" t="s">
        <v>220</v>
      </c>
      <c r="QU169" s="5" t="s">
        <v>220</v>
      </c>
      <c r="QV169" s="5" t="s">
        <v>220</v>
      </c>
      <c r="QW169" s="5" t="s">
        <v>220</v>
      </c>
      <c r="QX169" s="5" t="s">
        <v>220</v>
      </c>
      <c r="QY169" s="5" t="s">
        <v>220</v>
      </c>
      <c r="QZ169" s="5" t="s">
        <v>220</v>
      </c>
      <c r="RA169" s="5">
        <v>9466</v>
      </c>
      <c r="RB169" s="5">
        <v>10157</v>
      </c>
      <c r="RC169" s="5">
        <v>11816</v>
      </c>
      <c r="RD169" s="5">
        <v>12076</v>
      </c>
      <c r="RE169" s="5">
        <v>10059</v>
      </c>
      <c r="RF169" s="5">
        <v>9722</v>
      </c>
      <c r="RG169" s="5">
        <v>9178</v>
      </c>
      <c r="RH169" s="5">
        <v>9609</v>
      </c>
      <c r="RI169" s="5">
        <v>9166</v>
      </c>
      <c r="RJ169" s="5">
        <v>8553</v>
      </c>
      <c r="RK169" s="5">
        <v>8583</v>
      </c>
      <c r="RL169" s="5">
        <v>7737</v>
      </c>
      <c r="RM169" s="5">
        <v>7476</v>
      </c>
      <c r="RN169" s="5">
        <v>7065</v>
      </c>
      <c r="RO169" s="5" t="s">
        <v>220</v>
      </c>
      <c r="RP169" s="5" t="s">
        <v>220</v>
      </c>
      <c r="RQ169" s="5" t="s">
        <v>220</v>
      </c>
      <c r="RR169" s="5" t="s">
        <v>220</v>
      </c>
      <c r="RS169" s="5" t="s">
        <v>220</v>
      </c>
      <c r="RT169" s="5" t="s">
        <v>220</v>
      </c>
      <c r="RU169" s="5" t="s">
        <v>220</v>
      </c>
      <c r="RV169" s="5" t="s">
        <v>220</v>
      </c>
      <c r="RW169" s="5" t="s">
        <v>220</v>
      </c>
      <c r="RX169" s="5" t="s">
        <v>220</v>
      </c>
      <c r="RY169" s="5" t="s">
        <v>220</v>
      </c>
      <c r="RZ169" s="5" t="s">
        <v>220</v>
      </c>
      <c r="SA169" s="5" t="s">
        <v>220</v>
      </c>
      <c r="SB169" s="5" t="s">
        <v>220</v>
      </c>
      <c r="SC169" s="5" t="s">
        <v>220</v>
      </c>
      <c r="SD169" s="5" t="s">
        <v>220</v>
      </c>
      <c r="SE169" s="5" t="s">
        <v>220</v>
      </c>
      <c r="SF169" s="5" t="s">
        <v>220</v>
      </c>
      <c r="SG169" s="5">
        <v>7164</v>
      </c>
      <c r="SH169" s="5">
        <v>6324</v>
      </c>
      <c r="SI169" s="5">
        <v>9780</v>
      </c>
      <c r="SJ169" s="5">
        <v>7161</v>
      </c>
      <c r="SK169" s="5">
        <v>7174</v>
      </c>
      <c r="SL169" s="5">
        <v>8323</v>
      </c>
      <c r="SM169" s="5">
        <v>8244</v>
      </c>
      <c r="SN169" s="5">
        <v>7888</v>
      </c>
      <c r="SO169" s="5">
        <v>7729</v>
      </c>
      <c r="SP169" s="5">
        <v>7806</v>
      </c>
      <c r="SQ169" s="5">
        <v>8565</v>
      </c>
      <c r="SR169" s="5">
        <v>7412</v>
      </c>
      <c r="SS169" s="5">
        <v>7803</v>
      </c>
      <c r="ST169" s="5">
        <v>7118</v>
      </c>
      <c r="SU169" s="5" t="s">
        <v>220</v>
      </c>
      <c r="SV169" s="5" t="s">
        <v>220</v>
      </c>
      <c r="SW169" s="5" t="s">
        <v>220</v>
      </c>
      <c r="SX169" s="5" t="s">
        <v>220</v>
      </c>
      <c r="SY169" s="5" t="s">
        <v>220</v>
      </c>
      <c r="SZ169" s="5" t="s">
        <v>220</v>
      </c>
      <c r="TA169" s="5" t="s">
        <v>220</v>
      </c>
      <c r="TB169" s="5" t="s">
        <v>220</v>
      </c>
      <c r="TC169" s="5" t="s">
        <v>220</v>
      </c>
      <c r="TD169" s="5" t="s">
        <v>220</v>
      </c>
      <c r="TE169" s="5" t="s">
        <v>220</v>
      </c>
      <c r="TF169" s="5" t="s">
        <v>220</v>
      </c>
      <c r="TG169" s="5" t="s">
        <v>220</v>
      </c>
      <c r="TH169" s="5" t="s">
        <v>220</v>
      </c>
      <c r="TI169" s="5" t="s">
        <v>220</v>
      </c>
      <c r="TJ169" s="5" t="s">
        <v>220</v>
      </c>
      <c r="TK169" s="5" t="s">
        <v>220</v>
      </c>
      <c r="TL169" s="5" t="s">
        <v>220</v>
      </c>
      <c r="TM169" s="5">
        <v>2299</v>
      </c>
      <c r="TN169" s="5">
        <v>2084</v>
      </c>
      <c r="TO169" s="5">
        <v>2591</v>
      </c>
      <c r="TP169" s="5">
        <v>2743</v>
      </c>
      <c r="TQ169" s="5">
        <v>3015</v>
      </c>
      <c r="TR169" s="5">
        <v>1925</v>
      </c>
      <c r="TS169" s="5">
        <v>1894</v>
      </c>
      <c r="TT169" s="5">
        <v>2021</v>
      </c>
      <c r="TU169" s="5">
        <v>1939</v>
      </c>
      <c r="TV169" s="5">
        <v>1898</v>
      </c>
      <c r="TW169" s="5">
        <v>1390</v>
      </c>
      <c r="TX169" s="5">
        <v>1405</v>
      </c>
      <c r="TY169" s="5">
        <v>483</v>
      </c>
      <c r="TZ169" s="5">
        <v>1537</v>
      </c>
      <c r="UA169" s="5" t="s">
        <v>220</v>
      </c>
      <c r="UB169" s="5" t="s">
        <v>220</v>
      </c>
      <c r="UC169" s="5" t="s">
        <v>220</v>
      </c>
      <c r="UD169" s="5" t="s">
        <v>220</v>
      </c>
      <c r="UE169" s="5" t="s">
        <v>220</v>
      </c>
      <c r="UF169" s="5" t="s">
        <v>220</v>
      </c>
      <c r="UG169" s="5" t="s">
        <v>220</v>
      </c>
      <c r="UH169" s="5" t="s">
        <v>220</v>
      </c>
      <c r="UI169" s="5" t="s">
        <v>220</v>
      </c>
      <c r="UJ169" s="5" t="s">
        <v>220</v>
      </c>
      <c r="UK169" s="5" t="s">
        <v>220</v>
      </c>
      <c r="UL169" s="5" t="s">
        <v>220</v>
      </c>
      <c r="UM169" s="5" t="s">
        <v>220</v>
      </c>
      <c r="UN169" s="5" t="s">
        <v>220</v>
      </c>
      <c r="UO169" s="5" t="s">
        <v>220</v>
      </c>
      <c r="UP169" s="5" t="s">
        <v>220</v>
      </c>
      <c r="UQ169" s="5" t="s">
        <v>220</v>
      </c>
      <c r="UR169" s="5" t="s">
        <v>220</v>
      </c>
      <c r="US169" s="5">
        <v>1315</v>
      </c>
      <c r="UT169" s="5">
        <v>1567</v>
      </c>
      <c r="UU169" s="5">
        <v>809</v>
      </c>
      <c r="UV169" s="5">
        <v>1483</v>
      </c>
      <c r="UW169" s="5">
        <v>1508</v>
      </c>
      <c r="UX169" s="5">
        <v>1098</v>
      </c>
      <c r="UY169" s="5">
        <v>1096</v>
      </c>
      <c r="UZ169" s="5">
        <v>1040</v>
      </c>
      <c r="VA169" s="5">
        <v>988</v>
      </c>
      <c r="VB169" s="5">
        <v>1077</v>
      </c>
      <c r="VC169" s="5">
        <v>1253</v>
      </c>
      <c r="VD169" s="5">
        <v>1189</v>
      </c>
      <c r="VE169" s="5">
        <v>993</v>
      </c>
      <c r="VF169" s="5">
        <v>926</v>
      </c>
      <c r="VG169" s="5" t="s">
        <v>220</v>
      </c>
      <c r="VH169" s="5" t="s">
        <v>220</v>
      </c>
      <c r="VI169" s="5" t="s">
        <v>220</v>
      </c>
      <c r="VJ169" s="5" t="s">
        <v>220</v>
      </c>
      <c r="VK169" s="5" t="s">
        <v>220</v>
      </c>
      <c r="VL169" s="5" t="s">
        <v>220</v>
      </c>
      <c r="VM169" s="5" t="s">
        <v>220</v>
      </c>
      <c r="VN169" s="5" t="s">
        <v>220</v>
      </c>
      <c r="VO169" s="5" t="s">
        <v>220</v>
      </c>
      <c r="VP169" s="5" t="s">
        <v>220</v>
      </c>
      <c r="VQ169" s="5" t="s">
        <v>220</v>
      </c>
      <c r="VR169" s="5" t="s">
        <v>220</v>
      </c>
      <c r="VS169" s="5" t="s">
        <v>220</v>
      </c>
      <c r="VT169" s="5" t="s">
        <v>220</v>
      </c>
      <c r="VU169" s="5" t="s">
        <v>220</v>
      </c>
      <c r="VV169" s="5" t="s">
        <v>220</v>
      </c>
      <c r="VW169" s="5" t="s">
        <v>220</v>
      </c>
      <c r="VX169" s="5" t="s">
        <v>220</v>
      </c>
      <c r="VY169" s="5">
        <v>46633</v>
      </c>
      <c r="VZ169" s="5">
        <v>45319</v>
      </c>
      <c r="WA169" s="5">
        <v>47303</v>
      </c>
      <c r="WB169" s="5">
        <v>35654</v>
      </c>
      <c r="WC169" s="5">
        <v>44669</v>
      </c>
      <c r="WD169" s="5">
        <v>45327</v>
      </c>
      <c r="WE169" s="5">
        <v>32117</v>
      </c>
      <c r="WF169" s="5">
        <v>36821</v>
      </c>
      <c r="WG169" s="5">
        <v>34429</v>
      </c>
      <c r="WH169" s="5">
        <v>29814</v>
      </c>
      <c r="WI169" s="5">
        <v>30213</v>
      </c>
      <c r="WJ169" s="5">
        <v>39623</v>
      </c>
      <c r="WK169" s="5">
        <v>21300</v>
      </c>
      <c r="WL169" s="5">
        <v>35637</v>
      </c>
      <c r="WM169" s="5" t="s">
        <v>220</v>
      </c>
      <c r="WN169" s="5" t="s">
        <v>220</v>
      </c>
      <c r="WO169" s="5" t="s">
        <v>220</v>
      </c>
      <c r="WP169" s="5" t="s">
        <v>220</v>
      </c>
      <c r="WQ169" s="5" t="s">
        <v>220</v>
      </c>
      <c r="WR169" s="5" t="s">
        <v>220</v>
      </c>
      <c r="WS169" s="5" t="s">
        <v>220</v>
      </c>
      <c r="WT169" s="5" t="s">
        <v>220</v>
      </c>
      <c r="WU169" s="5" t="s">
        <v>220</v>
      </c>
      <c r="WV169" s="5" t="s">
        <v>220</v>
      </c>
      <c r="WW169" s="5" t="s">
        <v>220</v>
      </c>
      <c r="WX169" s="5" t="s">
        <v>220</v>
      </c>
      <c r="WY169" s="5" t="s">
        <v>220</v>
      </c>
      <c r="WZ169" s="5" t="s">
        <v>220</v>
      </c>
      <c r="XA169" s="5" t="s">
        <v>220</v>
      </c>
      <c r="XB169" s="5" t="s">
        <v>220</v>
      </c>
      <c r="XC169" s="5" t="s">
        <v>220</v>
      </c>
      <c r="XD169" s="5" t="s">
        <v>220</v>
      </c>
      <c r="XE169" s="5">
        <v>3209</v>
      </c>
      <c r="XF169" s="5">
        <v>1653</v>
      </c>
      <c r="XG169" s="5">
        <v>2830</v>
      </c>
      <c r="XH169" s="5">
        <v>2765</v>
      </c>
      <c r="XI169" s="5">
        <v>2389</v>
      </c>
      <c r="XJ169" s="5">
        <v>2191</v>
      </c>
      <c r="XK169" s="5">
        <v>2459</v>
      </c>
      <c r="XL169" s="5">
        <v>2147</v>
      </c>
      <c r="XM169" s="5">
        <v>2078</v>
      </c>
      <c r="XN169" s="5">
        <v>1924</v>
      </c>
      <c r="XO169" s="5">
        <v>1684</v>
      </c>
      <c r="XP169" s="5">
        <v>1943</v>
      </c>
      <c r="XQ169" s="5">
        <v>1616</v>
      </c>
      <c r="XR169" s="5">
        <v>1767</v>
      </c>
      <c r="XS169" s="2" t="s">
        <v>220</v>
      </c>
      <c r="XT169" s="3" t="s">
        <v>220</v>
      </c>
      <c r="XU169" s="3" t="s">
        <v>220</v>
      </c>
      <c r="XV169" s="3" t="s">
        <v>220</v>
      </c>
      <c r="XW169" s="3" t="s">
        <v>220</v>
      </c>
      <c r="XX169" s="3" t="s">
        <v>220</v>
      </c>
      <c r="XY169" s="3" t="s">
        <v>220</v>
      </c>
      <c r="XZ169" s="3"/>
    </row>
    <row r="170" spans="1:650" x14ac:dyDescent="0.3">
      <c r="A170" s="1" t="s">
        <v>168</v>
      </c>
      <c r="B170" s="2">
        <v>10704277</v>
      </c>
      <c r="C170" s="5">
        <v>35</v>
      </c>
      <c r="D170" s="5">
        <v>33</v>
      </c>
      <c r="E170" s="5" t="s">
        <v>220</v>
      </c>
      <c r="F170" s="5" t="s">
        <v>220</v>
      </c>
      <c r="G170" s="5" t="s">
        <v>220</v>
      </c>
      <c r="H170" s="5" t="s">
        <v>220</v>
      </c>
      <c r="I170" s="5" t="s">
        <v>220</v>
      </c>
      <c r="J170" s="5" t="s">
        <v>220</v>
      </c>
      <c r="K170" s="5" t="s">
        <v>220</v>
      </c>
      <c r="L170" s="5" t="s">
        <v>220</v>
      </c>
      <c r="M170" s="5" t="s">
        <v>220</v>
      </c>
      <c r="N170" s="5" t="s">
        <v>220</v>
      </c>
      <c r="O170" s="5" t="s">
        <v>220</v>
      </c>
      <c r="P170" s="5" t="s">
        <v>220</v>
      </c>
      <c r="Q170" s="5" t="s">
        <v>220</v>
      </c>
      <c r="R170" s="5" t="s">
        <v>220</v>
      </c>
      <c r="S170" s="5" t="s">
        <v>220</v>
      </c>
      <c r="T170" s="5" t="s">
        <v>220</v>
      </c>
      <c r="U170" s="5" t="s">
        <v>220</v>
      </c>
      <c r="V170" s="5" t="s">
        <v>220</v>
      </c>
      <c r="W170" s="5" t="s">
        <v>220</v>
      </c>
      <c r="X170" s="5" t="s">
        <v>220</v>
      </c>
      <c r="Y170" s="5" t="s">
        <v>220</v>
      </c>
      <c r="Z170" s="5" t="s">
        <v>220</v>
      </c>
      <c r="AA170" s="5" t="s">
        <v>220</v>
      </c>
      <c r="AB170" s="5" t="s">
        <v>220</v>
      </c>
      <c r="AC170" s="5" t="s">
        <v>220</v>
      </c>
      <c r="AD170" s="5" t="s">
        <v>220</v>
      </c>
      <c r="AE170" s="5" t="s">
        <v>220</v>
      </c>
      <c r="AF170" s="5" t="s">
        <v>220</v>
      </c>
      <c r="AG170" s="5" t="s">
        <v>220</v>
      </c>
      <c r="AH170" s="5" t="s">
        <v>220</v>
      </c>
      <c r="AI170" s="5">
        <v>0</v>
      </c>
      <c r="AJ170" s="5">
        <v>0</v>
      </c>
      <c r="AK170" s="5" t="s">
        <v>220</v>
      </c>
      <c r="AL170" s="5" t="s">
        <v>220</v>
      </c>
      <c r="AM170" s="5" t="s">
        <v>220</v>
      </c>
      <c r="AN170" s="5" t="s">
        <v>220</v>
      </c>
      <c r="AO170" s="5" t="s">
        <v>220</v>
      </c>
      <c r="AP170" s="5" t="s">
        <v>220</v>
      </c>
      <c r="AQ170" s="5" t="s">
        <v>220</v>
      </c>
      <c r="AR170" s="5" t="s">
        <v>220</v>
      </c>
      <c r="AS170" s="5" t="s">
        <v>220</v>
      </c>
      <c r="AT170" s="5" t="s">
        <v>220</v>
      </c>
      <c r="AU170" s="5" t="s">
        <v>220</v>
      </c>
      <c r="AV170" s="5" t="s">
        <v>220</v>
      </c>
      <c r="AW170" s="5" t="s">
        <v>220</v>
      </c>
      <c r="AX170" s="5" t="s">
        <v>220</v>
      </c>
      <c r="AY170" s="5" t="s">
        <v>220</v>
      </c>
      <c r="AZ170" s="5" t="s">
        <v>220</v>
      </c>
      <c r="BA170" s="5" t="s">
        <v>220</v>
      </c>
      <c r="BB170" s="5" t="s">
        <v>220</v>
      </c>
      <c r="BC170" s="5" t="s">
        <v>220</v>
      </c>
      <c r="BD170" s="5" t="s">
        <v>220</v>
      </c>
      <c r="BE170" s="5" t="s">
        <v>220</v>
      </c>
      <c r="BF170" s="5" t="s">
        <v>220</v>
      </c>
      <c r="BG170" s="5" t="s">
        <v>220</v>
      </c>
      <c r="BH170" s="5" t="s">
        <v>220</v>
      </c>
      <c r="BI170" s="5" t="s">
        <v>220</v>
      </c>
      <c r="BJ170" s="5" t="s">
        <v>220</v>
      </c>
      <c r="BK170" s="5" t="s">
        <v>220</v>
      </c>
      <c r="BL170" s="5" t="s">
        <v>220</v>
      </c>
      <c r="BM170" s="5" t="s">
        <v>220</v>
      </c>
      <c r="BN170" s="5" t="s">
        <v>220</v>
      </c>
      <c r="BO170" s="5">
        <v>0</v>
      </c>
      <c r="BP170" s="5">
        <v>0</v>
      </c>
      <c r="BQ170" s="5" t="s">
        <v>220</v>
      </c>
      <c r="BR170" s="5" t="s">
        <v>220</v>
      </c>
      <c r="BS170" s="5" t="s">
        <v>220</v>
      </c>
      <c r="BT170" s="5" t="s">
        <v>220</v>
      </c>
      <c r="BU170" s="5" t="s">
        <v>220</v>
      </c>
      <c r="BV170" s="5" t="s">
        <v>220</v>
      </c>
      <c r="BW170" s="5" t="s">
        <v>220</v>
      </c>
      <c r="BX170" s="5" t="s">
        <v>220</v>
      </c>
      <c r="BY170" s="5" t="s">
        <v>220</v>
      </c>
      <c r="BZ170" s="5" t="s">
        <v>220</v>
      </c>
      <c r="CA170" s="5" t="s">
        <v>220</v>
      </c>
      <c r="CB170" s="5" t="s">
        <v>220</v>
      </c>
      <c r="CC170" s="5" t="s">
        <v>220</v>
      </c>
      <c r="CD170" s="5" t="s">
        <v>220</v>
      </c>
      <c r="CE170" s="5" t="s">
        <v>220</v>
      </c>
      <c r="CF170" s="5" t="s">
        <v>220</v>
      </c>
      <c r="CG170" s="5" t="s">
        <v>220</v>
      </c>
      <c r="CH170" s="5" t="s">
        <v>220</v>
      </c>
      <c r="CI170" s="5" t="s">
        <v>220</v>
      </c>
      <c r="CJ170" s="5" t="s">
        <v>220</v>
      </c>
      <c r="CK170" s="5" t="s">
        <v>220</v>
      </c>
      <c r="CL170" s="5" t="s">
        <v>220</v>
      </c>
      <c r="CM170" s="5" t="s">
        <v>220</v>
      </c>
      <c r="CN170" s="5" t="s">
        <v>220</v>
      </c>
      <c r="CO170" s="5" t="s">
        <v>220</v>
      </c>
      <c r="CP170" s="5" t="s">
        <v>220</v>
      </c>
      <c r="CQ170" s="5" t="s">
        <v>220</v>
      </c>
      <c r="CR170" s="5" t="s">
        <v>220</v>
      </c>
      <c r="CS170" s="5" t="s">
        <v>220</v>
      </c>
      <c r="CT170" s="5" t="s">
        <v>220</v>
      </c>
      <c r="CU170" s="5">
        <v>0</v>
      </c>
      <c r="CV170" s="5">
        <v>0</v>
      </c>
      <c r="CW170" s="5" t="s">
        <v>220</v>
      </c>
      <c r="CX170" s="5" t="s">
        <v>220</v>
      </c>
      <c r="CY170" s="5" t="s">
        <v>220</v>
      </c>
      <c r="CZ170" s="5" t="s">
        <v>220</v>
      </c>
      <c r="DA170" s="5" t="s">
        <v>220</v>
      </c>
      <c r="DB170" s="5" t="s">
        <v>220</v>
      </c>
      <c r="DC170" s="5" t="s">
        <v>220</v>
      </c>
      <c r="DD170" s="5" t="s">
        <v>220</v>
      </c>
      <c r="DE170" s="5" t="s">
        <v>220</v>
      </c>
      <c r="DF170" s="5" t="s">
        <v>220</v>
      </c>
      <c r="DG170" s="5" t="s">
        <v>220</v>
      </c>
      <c r="DH170" s="5" t="s">
        <v>220</v>
      </c>
      <c r="DI170" s="5" t="s">
        <v>220</v>
      </c>
      <c r="DJ170" s="5" t="s">
        <v>220</v>
      </c>
      <c r="DK170" s="5" t="s">
        <v>220</v>
      </c>
      <c r="DL170" s="5" t="s">
        <v>220</v>
      </c>
      <c r="DM170" s="5" t="s">
        <v>220</v>
      </c>
      <c r="DN170" s="5" t="s">
        <v>220</v>
      </c>
      <c r="DO170" s="5" t="s">
        <v>220</v>
      </c>
      <c r="DP170" s="5" t="s">
        <v>220</v>
      </c>
      <c r="DQ170" s="5" t="s">
        <v>220</v>
      </c>
      <c r="DR170" s="5" t="s">
        <v>220</v>
      </c>
      <c r="DS170" s="5" t="s">
        <v>220</v>
      </c>
      <c r="DT170" s="5" t="s">
        <v>220</v>
      </c>
      <c r="DU170" s="5" t="s">
        <v>220</v>
      </c>
      <c r="DV170" s="5" t="s">
        <v>220</v>
      </c>
      <c r="DW170" s="5" t="s">
        <v>220</v>
      </c>
      <c r="DX170" s="5" t="s">
        <v>220</v>
      </c>
      <c r="DY170" s="5" t="s">
        <v>220</v>
      </c>
      <c r="DZ170" s="5" t="s">
        <v>220</v>
      </c>
      <c r="EA170" s="5">
        <v>0</v>
      </c>
      <c r="EB170" s="5">
        <v>0</v>
      </c>
      <c r="EC170" s="5" t="s">
        <v>220</v>
      </c>
      <c r="ED170" s="5" t="s">
        <v>220</v>
      </c>
      <c r="EE170" s="5" t="s">
        <v>220</v>
      </c>
      <c r="EF170" s="5" t="s">
        <v>220</v>
      </c>
      <c r="EG170" s="5" t="s">
        <v>220</v>
      </c>
      <c r="EH170" s="5" t="s">
        <v>220</v>
      </c>
      <c r="EI170" s="5" t="s">
        <v>220</v>
      </c>
      <c r="EJ170" s="5" t="s">
        <v>220</v>
      </c>
      <c r="EK170" s="5" t="s">
        <v>220</v>
      </c>
      <c r="EL170" s="5" t="s">
        <v>220</v>
      </c>
      <c r="EM170" s="5" t="s">
        <v>220</v>
      </c>
      <c r="EN170" s="5" t="s">
        <v>220</v>
      </c>
      <c r="EO170" s="5" t="s">
        <v>220</v>
      </c>
      <c r="EP170" s="5" t="s">
        <v>220</v>
      </c>
      <c r="EQ170" s="5" t="s">
        <v>220</v>
      </c>
      <c r="ER170" s="5" t="s">
        <v>220</v>
      </c>
      <c r="ES170" s="5" t="s">
        <v>220</v>
      </c>
      <c r="ET170" s="5" t="s">
        <v>220</v>
      </c>
      <c r="EU170" s="5" t="s">
        <v>220</v>
      </c>
      <c r="EV170" s="5" t="s">
        <v>220</v>
      </c>
      <c r="EW170" s="5" t="s">
        <v>220</v>
      </c>
      <c r="EX170" s="5" t="s">
        <v>220</v>
      </c>
      <c r="EY170" s="5" t="s">
        <v>220</v>
      </c>
      <c r="EZ170" s="5" t="s">
        <v>220</v>
      </c>
      <c r="FA170" s="5" t="s">
        <v>220</v>
      </c>
      <c r="FB170" s="5" t="s">
        <v>220</v>
      </c>
      <c r="FC170" s="5" t="s">
        <v>220</v>
      </c>
      <c r="FD170" s="5" t="s">
        <v>220</v>
      </c>
      <c r="FE170" s="5" t="s">
        <v>220</v>
      </c>
      <c r="FF170" s="5" t="s">
        <v>220</v>
      </c>
      <c r="FG170" s="5">
        <v>0</v>
      </c>
      <c r="FH170" s="5">
        <v>0</v>
      </c>
      <c r="FI170" s="5" t="s">
        <v>220</v>
      </c>
      <c r="FJ170" s="5" t="s">
        <v>220</v>
      </c>
      <c r="FK170" s="5" t="s">
        <v>220</v>
      </c>
      <c r="FL170" s="5" t="s">
        <v>220</v>
      </c>
      <c r="FM170" s="5" t="s">
        <v>220</v>
      </c>
      <c r="FN170" s="5" t="s">
        <v>220</v>
      </c>
      <c r="FO170" s="5" t="s">
        <v>220</v>
      </c>
      <c r="FP170" s="5" t="s">
        <v>220</v>
      </c>
      <c r="FQ170" s="5" t="s">
        <v>220</v>
      </c>
      <c r="FR170" s="5" t="s">
        <v>220</v>
      </c>
      <c r="FS170" s="5" t="s">
        <v>220</v>
      </c>
      <c r="FT170" s="5" t="s">
        <v>220</v>
      </c>
      <c r="FU170" s="5" t="s">
        <v>220</v>
      </c>
      <c r="FV170" s="5" t="s">
        <v>220</v>
      </c>
      <c r="FW170" s="5" t="s">
        <v>220</v>
      </c>
      <c r="FX170" s="5" t="s">
        <v>220</v>
      </c>
      <c r="FY170" s="5" t="s">
        <v>220</v>
      </c>
      <c r="FZ170" s="5" t="s">
        <v>220</v>
      </c>
      <c r="GA170" s="5" t="s">
        <v>220</v>
      </c>
      <c r="GB170" s="5" t="s">
        <v>220</v>
      </c>
      <c r="GC170" s="5" t="s">
        <v>220</v>
      </c>
      <c r="GD170" s="5" t="s">
        <v>220</v>
      </c>
      <c r="GE170" s="5" t="s">
        <v>220</v>
      </c>
      <c r="GF170" s="5" t="s">
        <v>220</v>
      </c>
      <c r="GG170" s="5" t="s">
        <v>220</v>
      </c>
      <c r="GH170" s="5" t="s">
        <v>220</v>
      </c>
      <c r="GI170" s="5" t="s">
        <v>220</v>
      </c>
      <c r="GJ170" s="5" t="s">
        <v>220</v>
      </c>
      <c r="GK170" s="5" t="s">
        <v>220</v>
      </c>
      <c r="GL170" s="5" t="s">
        <v>220</v>
      </c>
      <c r="GM170" s="5">
        <v>35</v>
      </c>
      <c r="GN170" s="5">
        <v>33</v>
      </c>
      <c r="GO170" s="5" t="s">
        <v>220</v>
      </c>
      <c r="GP170" s="5" t="s">
        <v>220</v>
      </c>
      <c r="GQ170" s="5" t="s">
        <v>220</v>
      </c>
      <c r="GR170" s="5" t="s">
        <v>220</v>
      </c>
      <c r="GS170" s="5" t="s">
        <v>220</v>
      </c>
      <c r="GT170" s="5" t="s">
        <v>220</v>
      </c>
      <c r="GU170" s="5" t="s">
        <v>220</v>
      </c>
      <c r="GV170" s="5" t="s">
        <v>220</v>
      </c>
      <c r="GW170" s="5" t="s">
        <v>220</v>
      </c>
      <c r="GX170" s="5" t="s">
        <v>220</v>
      </c>
      <c r="GY170" s="5" t="s">
        <v>220</v>
      </c>
      <c r="GZ170" s="5" t="s">
        <v>220</v>
      </c>
      <c r="HA170" s="5" t="s">
        <v>220</v>
      </c>
      <c r="HB170" s="5" t="s">
        <v>220</v>
      </c>
      <c r="HC170" s="5" t="s">
        <v>220</v>
      </c>
      <c r="HD170" s="5" t="s">
        <v>220</v>
      </c>
      <c r="HE170" s="5" t="s">
        <v>220</v>
      </c>
      <c r="HF170" s="5" t="s">
        <v>220</v>
      </c>
      <c r="HG170" s="5" t="s">
        <v>220</v>
      </c>
      <c r="HH170" s="5" t="s">
        <v>220</v>
      </c>
      <c r="HI170" s="5" t="s">
        <v>220</v>
      </c>
      <c r="HJ170" s="5" t="s">
        <v>220</v>
      </c>
      <c r="HK170" s="5" t="s">
        <v>220</v>
      </c>
      <c r="HL170" s="5" t="s">
        <v>220</v>
      </c>
      <c r="HM170" s="5" t="s">
        <v>220</v>
      </c>
      <c r="HN170" s="5" t="s">
        <v>220</v>
      </c>
      <c r="HO170" s="5" t="s">
        <v>220</v>
      </c>
      <c r="HP170" s="5" t="s">
        <v>220</v>
      </c>
      <c r="HQ170" s="5" t="s">
        <v>220</v>
      </c>
      <c r="HR170" s="5" t="s">
        <v>220</v>
      </c>
      <c r="HS170" s="5">
        <v>0</v>
      </c>
      <c r="HT170" s="5">
        <v>0</v>
      </c>
      <c r="HU170" s="5" t="s">
        <v>220</v>
      </c>
      <c r="HV170" s="5" t="s">
        <v>220</v>
      </c>
      <c r="HW170" s="5" t="s">
        <v>220</v>
      </c>
      <c r="HX170" s="5" t="s">
        <v>220</v>
      </c>
      <c r="HY170" s="5" t="s">
        <v>220</v>
      </c>
      <c r="HZ170" s="5" t="s">
        <v>220</v>
      </c>
      <c r="IA170" s="5" t="s">
        <v>220</v>
      </c>
      <c r="IB170" s="5" t="s">
        <v>220</v>
      </c>
      <c r="IC170" s="5" t="s">
        <v>220</v>
      </c>
      <c r="ID170" s="5" t="s">
        <v>220</v>
      </c>
      <c r="IE170" s="5" t="s">
        <v>220</v>
      </c>
      <c r="IF170" s="5" t="s">
        <v>220</v>
      </c>
      <c r="IG170" s="5" t="s">
        <v>220</v>
      </c>
      <c r="IH170" s="5" t="s">
        <v>220</v>
      </c>
      <c r="II170" s="5" t="s">
        <v>220</v>
      </c>
      <c r="IJ170" s="5" t="s">
        <v>220</v>
      </c>
      <c r="IK170" s="5" t="s">
        <v>220</v>
      </c>
      <c r="IL170" s="5" t="s">
        <v>220</v>
      </c>
      <c r="IM170" s="5" t="s">
        <v>220</v>
      </c>
      <c r="IN170" s="5" t="s">
        <v>220</v>
      </c>
      <c r="IO170" s="5" t="s">
        <v>220</v>
      </c>
      <c r="IP170" s="5" t="s">
        <v>220</v>
      </c>
      <c r="IQ170" s="5" t="s">
        <v>220</v>
      </c>
      <c r="IR170" s="5" t="s">
        <v>220</v>
      </c>
      <c r="IS170" s="5" t="s">
        <v>220</v>
      </c>
      <c r="IT170" s="5" t="s">
        <v>220</v>
      </c>
      <c r="IU170" s="5" t="s">
        <v>220</v>
      </c>
      <c r="IV170" s="5" t="s">
        <v>220</v>
      </c>
      <c r="IW170" s="5" t="s">
        <v>220</v>
      </c>
      <c r="IX170" s="5" t="s">
        <v>220</v>
      </c>
      <c r="IY170" s="5">
        <v>0</v>
      </c>
      <c r="IZ170" s="5">
        <v>0</v>
      </c>
      <c r="JA170" s="5" t="s">
        <v>220</v>
      </c>
      <c r="JB170" s="5" t="s">
        <v>220</v>
      </c>
      <c r="JC170" s="5" t="s">
        <v>220</v>
      </c>
      <c r="JD170" s="5" t="s">
        <v>220</v>
      </c>
      <c r="JE170" s="5" t="s">
        <v>220</v>
      </c>
      <c r="JF170" s="5" t="s">
        <v>220</v>
      </c>
      <c r="JG170" s="5" t="s">
        <v>220</v>
      </c>
      <c r="JH170" s="5" t="s">
        <v>220</v>
      </c>
      <c r="JI170" s="5" t="s">
        <v>220</v>
      </c>
      <c r="JJ170" s="5" t="s">
        <v>220</v>
      </c>
      <c r="JK170" s="5" t="s">
        <v>220</v>
      </c>
      <c r="JL170" s="5" t="s">
        <v>220</v>
      </c>
      <c r="JM170" s="5" t="s">
        <v>220</v>
      </c>
      <c r="JN170" s="5" t="s">
        <v>220</v>
      </c>
      <c r="JO170" s="5" t="s">
        <v>220</v>
      </c>
      <c r="JP170" s="5" t="s">
        <v>220</v>
      </c>
      <c r="JQ170" s="5" t="s">
        <v>220</v>
      </c>
      <c r="JR170" s="5" t="s">
        <v>220</v>
      </c>
      <c r="JS170" s="5" t="s">
        <v>220</v>
      </c>
      <c r="JT170" s="5" t="s">
        <v>220</v>
      </c>
      <c r="JU170" s="5" t="s">
        <v>220</v>
      </c>
      <c r="JV170" s="5" t="s">
        <v>220</v>
      </c>
      <c r="JW170" s="5" t="s">
        <v>220</v>
      </c>
      <c r="JX170" s="5" t="s">
        <v>220</v>
      </c>
      <c r="JY170" s="5" t="s">
        <v>220</v>
      </c>
      <c r="JZ170" s="5" t="s">
        <v>220</v>
      </c>
      <c r="KA170" s="5" t="s">
        <v>220</v>
      </c>
      <c r="KB170" s="5" t="s">
        <v>220</v>
      </c>
      <c r="KC170" s="5" t="s">
        <v>220</v>
      </c>
      <c r="KD170" s="5" t="s">
        <v>220</v>
      </c>
      <c r="KE170" s="5">
        <v>325</v>
      </c>
      <c r="KF170" s="5">
        <v>309</v>
      </c>
      <c r="KG170" s="5" t="s">
        <v>220</v>
      </c>
      <c r="KH170" s="5" t="s">
        <v>220</v>
      </c>
      <c r="KI170" s="5" t="s">
        <v>220</v>
      </c>
      <c r="KJ170" s="5" t="s">
        <v>220</v>
      </c>
      <c r="KK170" s="5" t="s">
        <v>220</v>
      </c>
      <c r="KL170" s="5" t="s">
        <v>220</v>
      </c>
      <c r="KM170" s="5" t="s">
        <v>220</v>
      </c>
      <c r="KN170" s="5" t="s">
        <v>220</v>
      </c>
      <c r="KO170" s="5" t="s">
        <v>220</v>
      </c>
      <c r="KP170" s="5" t="s">
        <v>220</v>
      </c>
      <c r="KQ170" s="5" t="s">
        <v>220</v>
      </c>
      <c r="KR170" s="5" t="s">
        <v>220</v>
      </c>
      <c r="KS170" s="5" t="s">
        <v>220</v>
      </c>
      <c r="KT170" s="5" t="s">
        <v>220</v>
      </c>
      <c r="KU170" s="5" t="s">
        <v>220</v>
      </c>
      <c r="KV170" s="5" t="s">
        <v>220</v>
      </c>
      <c r="KW170" s="5" t="s">
        <v>220</v>
      </c>
      <c r="KX170" s="5" t="s">
        <v>220</v>
      </c>
      <c r="KY170" s="5" t="s">
        <v>220</v>
      </c>
      <c r="KZ170" s="5" t="s">
        <v>220</v>
      </c>
      <c r="LA170" s="5" t="s">
        <v>220</v>
      </c>
      <c r="LB170" s="5" t="s">
        <v>220</v>
      </c>
      <c r="LC170" s="5" t="s">
        <v>220</v>
      </c>
      <c r="LD170" s="5" t="s">
        <v>220</v>
      </c>
      <c r="LE170" s="5" t="s">
        <v>220</v>
      </c>
      <c r="LF170" s="5" t="s">
        <v>220</v>
      </c>
      <c r="LG170" s="5" t="s">
        <v>220</v>
      </c>
      <c r="LH170" s="5" t="s">
        <v>220</v>
      </c>
      <c r="LI170" s="5" t="s">
        <v>220</v>
      </c>
      <c r="LJ170" s="5" t="s">
        <v>220</v>
      </c>
      <c r="LK170" s="5">
        <v>2</v>
      </c>
      <c r="LL170" s="5">
        <v>1</v>
      </c>
      <c r="LM170" s="5" t="s">
        <v>220</v>
      </c>
      <c r="LN170" s="5" t="s">
        <v>220</v>
      </c>
      <c r="LO170" s="5" t="s">
        <v>220</v>
      </c>
      <c r="LP170" s="5" t="s">
        <v>220</v>
      </c>
      <c r="LQ170" s="5" t="s">
        <v>220</v>
      </c>
      <c r="LR170" s="5" t="s">
        <v>220</v>
      </c>
      <c r="LS170" s="5" t="s">
        <v>220</v>
      </c>
      <c r="LT170" s="5" t="s">
        <v>220</v>
      </c>
      <c r="LU170" s="5" t="s">
        <v>220</v>
      </c>
      <c r="LV170" s="5" t="s">
        <v>220</v>
      </c>
      <c r="LW170" s="5" t="s">
        <v>220</v>
      </c>
      <c r="LX170" s="5" t="s">
        <v>220</v>
      </c>
      <c r="LY170" s="5" t="s">
        <v>220</v>
      </c>
      <c r="LZ170" s="5" t="s">
        <v>220</v>
      </c>
      <c r="MA170" s="5" t="s">
        <v>220</v>
      </c>
      <c r="MB170" s="5" t="s">
        <v>220</v>
      </c>
      <c r="MC170" s="5" t="s">
        <v>220</v>
      </c>
      <c r="MD170" s="5" t="s">
        <v>220</v>
      </c>
      <c r="ME170" s="5" t="s">
        <v>220</v>
      </c>
      <c r="MF170" s="5" t="s">
        <v>220</v>
      </c>
      <c r="MG170" s="5" t="s">
        <v>220</v>
      </c>
      <c r="MH170" s="5" t="s">
        <v>220</v>
      </c>
      <c r="MI170" s="5" t="s">
        <v>220</v>
      </c>
      <c r="MJ170" s="5" t="s">
        <v>220</v>
      </c>
      <c r="MK170" s="5" t="s">
        <v>220</v>
      </c>
      <c r="ML170" s="5" t="s">
        <v>220</v>
      </c>
      <c r="MM170" s="5" t="s">
        <v>220</v>
      </c>
      <c r="MN170" s="5" t="s">
        <v>220</v>
      </c>
      <c r="MO170" s="5" t="s">
        <v>220</v>
      </c>
      <c r="MP170" s="5" t="s">
        <v>220</v>
      </c>
      <c r="MQ170" s="5">
        <v>0</v>
      </c>
      <c r="MR170" s="5">
        <v>0</v>
      </c>
      <c r="MS170" s="5" t="s">
        <v>220</v>
      </c>
      <c r="MT170" s="5" t="s">
        <v>220</v>
      </c>
      <c r="MU170" s="5" t="s">
        <v>220</v>
      </c>
      <c r="MV170" s="5" t="s">
        <v>220</v>
      </c>
      <c r="MW170" s="5" t="s">
        <v>220</v>
      </c>
      <c r="MX170" s="5" t="s">
        <v>220</v>
      </c>
      <c r="MY170" s="5" t="s">
        <v>220</v>
      </c>
      <c r="MZ170" s="5" t="s">
        <v>220</v>
      </c>
      <c r="NA170" s="5" t="s">
        <v>220</v>
      </c>
      <c r="NB170" s="5" t="s">
        <v>220</v>
      </c>
      <c r="NC170" s="5" t="s">
        <v>220</v>
      </c>
      <c r="ND170" s="5" t="s">
        <v>220</v>
      </c>
      <c r="NE170" s="5" t="s">
        <v>220</v>
      </c>
      <c r="NF170" s="5" t="s">
        <v>220</v>
      </c>
      <c r="NG170" s="5" t="s">
        <v>220</v>
      </c>
      <c r="NH170" s="5" t="s">
        <v>220</v>
      </c>
      <c r="NI170" s="5" t="s">
        <v>220</v>
      </c>
      <c r="NJ170" s="5" t="s">
        <v>220</v>
      </c>
      <c r="NK170" s="5" t="s">
        <v>220</v>
      </c>
      <c r="NL170" s="5" t="s">
        <v>220</v>
      </c>
      <c r="NM170" s="5" t="s">
        <v>220</v>
      </c>
      <c r="NN170" s="5" t="s">
        <v>220</v>
      </c>
      <c r="NO170" s="5" t="s">
        <v>220</v>
      </c>
      <c r="NP170" s="5" t="s">
        <v>220</v>
      </c>
      <c r="NQ170" s="5" t="s">
        <v>220</v>
      </c>
      <c r="NR170" s="5" t="s">
        <v>220</v>
      </c>
      <c r="NS170" s="5" t="s">
        <v>220</v>
      </c>
      <c r="NT170" s="5" t="s">
        <v>220</v>
      </c>
      <c r="NU170" s="5" t="s">
        <v>220</v>
      </c>
      <c r="NV170" s="5" t="s">
        <v>220</v>
      </c>
      <c r="NW170" s="5">
        <v>0</v>
      </c>
      <c r="NX170" s="5">
        <v>0</v>
      </c>
      <c r="NY170" s="5" t="s">
        <v>220</v>
      </c>
      <c r="NZ170" s="5" t="s">
        <v>220</v>
      </c>
      <c r="OA170" s="5" t="s">
        <v>220</v>
      </c>
      <c r="OB170" s="5" t="s">
        <v>220</v>
      </c>
      <c r="OC170" s="5" t="s">
        <v>220</v>
      </c>
      <c r="OD170" s="5" t="s">
        <v>220</v>
      </c>
      <c r="OE170" s="5" t="s">
        <v>220</v>
      </c>
      <c r="OF170" s="5" t="s">
        <v>220</v>
      </c>
      <c r="OG170" s="5" t="s">
        <v>220</v>
      </c>
      <c r="OH170" s="5" t="s">
        <v>220</v>
      </c>
      <c r="OI170" s="5" t="s">
        <v>220</v>
      </c>
      <c r="OJ170" s="5" t="s">
        <v>220</v>
      </c>
      <c r="OK170" s="5" t="s">
        <v>220</v>
      </c>
      <c r="OL170" s="5" t="s">
        <v>220</v>
      </c>
      <c r="OM170" s="5" t="s">
        <v>220</v>
      </c>
      <c r="ON170" s="5" t="s">
        <v>220</v>
      </c>
      <c r="OO170" s="5" t="s">
        <v>220</v>
      </c>
      <c r="OP170" s="5" t="s">
        <v>220</v>
      </c>
      <c r="OQ170" s="5" t="s">
        <v>220</v>
      </c>
      <c r="OR170" s="5" t="s">
        <v>220</v>
      </c>
      <c r="OS170" s="5" t="s">
        <v>220</v>
      </c>
      <c r="OT170" s="5" t="s">
        <v>220</v>
      </c>
      <c r="OU170" s="5" t="s">
        <v>220</v>
      </c>
      <c r="OV170" s="5" t="s">
        <v>220</v>
      </c>
      <c r="OW170" s="5" t="s">
        <v>220</v>
      </c>
      <c r="OX170" s="5" t="s">
        <v>220</v>
      </c>
      <c r="OY170" s="5" t="s">
        <v>220</v>
      </c>
      <c r="OZ170" s="5" t="s">
        <v>220</v>
      </c>
      <c r="PA170" s="5" t="s">
        <v>220</v>
      </c>
      <c r="PB170" s="5" t="s">
        <v>220</v>
      </c>
      <c r="PC170" s="5">
        <v>0</v>
      </c>
      <c r="PD170" s="5">
        <v>0</v>
      </c>
      <c r="PE170" s="5" t="s">
        <v>220</v>
      </c>
      <c r="PF170" s="5" t="s">
        <v>220</v>
      </c>
      <c r="PG170" s="5" t="s">
        <v>220</v>
      </c>
      <c r="PH170" s="5" t="s">
        <v>220</v>
      </c>
      <c r="PI170" s="5" t="s">
        <v>220</v>
      </c>
      <c r="PJ170" s="5" t="s">
        <v>220</v>
      </c>
      <c r="PK170" s="5" t="s">
        <v>220</v>
      </c>
      <c r="PL170" s="5" t="s">
        <v>220</v>
      </c>
      <c r="PM170" s="5" t="s">
        <v>220</v>
      </c>
      <c r="PN170" s="5" t="s">
        <v>220</v>
      </c>
      <c r="PO170" s="5" t="s">
        <v>220</v>
      </c>
      <c r="PP170" s="5" t="s">
        <v>220</v>
      </c>
      <c r="PQ170" s="5" t="s">
        <v>220</v>
      </c>
      <c r="PR170" s="5" t="s">
        <v>220</v>
      </c>
      <c r="PS170" s="5" t="s">
        <v>220</v>
      </c>
      <c r="PT170" s="5" t="s">
        <v>220</v>
      </c>
      <c r="PU170" s="5" t="s">
        <v>220</v>
      </c>
      <c r="PV170" s="5" t="s">
        <v>220</v>
      </c>
      <c r="PW170" s="5" t="s">
        <v>220</v>
      </c>
      <c r="PX170" s="5" t="s">
        <v>220</v>
      </c>
      <c r="PY170" s="5" t="s">
        <v>220</v>
      </c>
      <c r="PZ170" s="5" t="s">
        <v>220</v>
      </c>
      <c r="QA170" s="5" t="s">
        <v>220</v>
      </c>
      <c r="QB170" s="5" t="s">
        <v>220</v>
      </c>
      <c r="QC170" s="5" t="s">
        <v>220</v>
      </c>
      <c r="QD170" s="5" t="s">
        <v>220</v>
      </c>
      <c r="QE170" s="5" t="s">
        <v>220</v>
      </c>
      <c r="QF170" s="5" t="s">
        <v>220</v>
      </c>
      <c r="QG170" s="5" t="s">
        <v>220</v>
      </c>
      <c r="QH170" s="5" t="s">
        <v>220</v>
      </c>
      <c r="QI170" s="5">
        <v>0</v>
      </c>
      <c r="QJ170" s="5">
        <v>0</v>
      </c>
      <c r="QK170" s="5" t="s">
        <v>220</v>
      </c>
      <c r="QL170" s="5" t="s">
        <v>220</v>
      </c>
      <c r="QM170" s="5" t="s">
        <v>220</v>
      </c>
      <c r="QN170" s="5" t="s">
        <v>220</v>
      </c>
      <c r="QO170" s="5" t="s">
        <v>220</v>
      </c>
      <c r="QP170" s="5" t="s">
        <v>220</v>
      </c>
      <c r="QQ170" s="5" t="s">
        <v>220</v>
      </c>
      <c r="QR170" s="5" t="s">
        <v>220</v>
      </c>
      <c r="QS170" s="5" t="s">
        <v>220</v>
      </c>
      <c r="QT170" s="5" t="s">
        <v>220</v>
      </c>
      <c r="QU170" s="5" t="s">
        <v>220</v>
      </c>
      <c r="QV170" s="5" t="s">
        <v>220</v>
      </c>
      <c r="QW170" s="5" t="s">
        <v>220</v>
      </c>
      <c r="QX170" s="5" t="s">
        <v>220</v>
      </c>
      <c r="QY170" s="5" t="s">
        <v>220</v>
      </c>
      <c r="QZ170" s="5" t="s">
        <v>220</v>
      </c>
      <c r="RA170" s="5" t="s">
        <v>220</v>
      </c>
      <c r="RB170" s="5" t="s">
        <v>220</v>
      </c>
      <c r="RC170" s="5" t="s">
        <v>220</v>
      </c>
      <c r="RD170" s="5" t="s">
        <v>220</v>
      </c>
      <c r="RE170" s="5" t="s">
        <v>220</v>
      </c>
      <c r="RF170" s="5" t="s">
        <v>220</v>
      </c>
      <c r="RG170" s="5" t="s">
        <v>220</v>
      </c>
      <c r="RH170" s="5" t="s">
        <v>220</v>
      </c>
      <c r="RI170" s="5" t="s">
        <v>220</v>
      </c>
      <c r="RJ170" s="5" t="s">
        <v>220</v>
      </c>
      <c r="RK170" s="5" t="s">
        <v>220</v>
      </c>
      <c r="RL170" s="5" t="s">
        <v>220</v>
      </c>
      <c r="RM170" s="5" t="s">
        <v>220</v>
      </c>
      <c r="RN170" s="5" t="s">
        <v>220</v>
      </c>
      <c r="RO170" s="5">
        <v>0</v>
      </c>
      <c r="RP170" s="5">
        <v>0</v>
      </c>
      <c r="RQ170" s="5" t="s">
        <v>220</v>
      </c>
      <c r="RR170" s="5" t="s">
        <v>220</v>
      </c>
      <c r="RS170" s="5" t="s">
        <v>220</v>
      </c>
      <c r="RT170" s="5" t="s">
        <v>220</v>
      </c>
      <c r="RU170" s="5" t="s">
        <v>220</v>
      </c>
      <c r="RV170" s="5" t="s">
        <v>220</v>
      </c>
      <c r="RW170" s="5" t="s">
        <v>220</v>
      </c>
      <c r="RX170" s="5" t="s">
        <v>220</v>
      </c>
      <c r="RY170" s="5" t="s">
        <v>220</v>
      </c>
      <c r="RZ170" s="5" t="s">
        <v>220</v>
      </c>
      <c r="SA170" s="5" t="s">
        <v>220</v>
      </c>
      <c r="SB170" s="5" t="s">
        <v>220</v>
      </c>
      <c r="SC170" s="5" t="s">
        <v>220</v>
      </c>
      <c r="SD170" s="5" t="s">
        <v>220</v>
      </c>
      <c r="SE170" s="5" t="s">
        <v>220</v>
      </c>
      <c r="SF170" s="5" t="s">
        <v>220</v>
      </c>
      <c r="SG170" s="5" t="s">
        <v>220</v>
      </c>
      <c r="SH170" s="5" t="s">
        <v>220</v>
      </c>
      <c r="SI170" s="5" t="s">
        <v>220</v>
      </c>
      <c r="SJ170" s="5" t="s">
        <v>220</v>
      </c>
      <c r="SK170" s="5" t="s">
        <v>220</v>
      </c>
      <c r="SL170" s="5" t="s">
        <v>220</v>
      </c>
      <c r="SM170" s="5" t="s">
        <v>220</v>
      </c>
      <c r="SN170" s="5" t="s">
        <v>220</v>
      </c>
      <c r="SO170" s="5" t="s">
        <v>220</v>
      </c>
      <c r="SP170" s="5" t="s">
        <v>220</v>
      </c>
      <c r="SQ170" s="5" t="s">
        <v>220</v>
      </c>
      <c r="SR170" s="5" t="s">
        <v>220</v>
      </c>
      <c r="SS170" s="5" t="s">
        <v>220</v>
      </c>
      <c r="ST170" s="5" t="s">
        <v>220</v>
      </c>
      <c r="SU170" s="5">
        <v>0</v>
      </c>
      <c r="SV170" s="5">
        <v>0</v>
      </c>
      <c r="SW170" s="5" t="s">
        <v>220</v>
      </c>
      <c r="SX170" s="5" t="s">
        <v>220</v>
      </c>
      <c r="SY170" s="5" t="s">
        <v>220</v>
      </c>
      <c r="SZ170" s="5" t="s">
        <v>220</v>
      </c>
      <c r="TA170" s="5" t="s">
        <v>220</v>
      </c>
      <c r="TB170" s="5" t="s">
        <v>220</v>
      </c>
      <c r="TC170" s="5" t="s">
        <v>220</v>
      </c>
      <c r="TD170" s="5" t="s">
        <v>220</v>
      </c>
      <c r="TE170" s="5" t="s">
        <v>220</v>
      </c>
      <c r="TF170" s="5" t="s">
        <v>220</v>
      </c>
      <c r="TG170" s="5" t="s">
        <v>220</v>
      </c>
      <c r="TH170" s="5" t="s">
        <v>220</v>
      </c>
      <c r="TI170" s="5" t="s">
        <v>220</v>
      </c>
      <c r="TJ170" s="5" t="s">
        <v>220</v>
      </c>
      <c r="TK170" s="5" t="s">
        <v>220</v>
      </c>
      <c r="TL170" s="5" t="s">
        <v>220</v>
      </c>
      <c r="TM170" s="5" t="s">
        <v>220</v>
      </c>
      <c r="TN170" s="5" t="s">
        <v>220</v>
      </c>
      <c r="TO170" s="5" t="s">
        <v>220</v>
      </c>
      <c r="TP170" s="5" t="s">
        <v>220</v>
      </c>
      <c r="TQ170" s="5" t="s">
        <v>220</v>
      </c>
      <c r="TR170" s="5" t="s">
        <v>220</v>
      </c>
      <c r="TS170" s="5" t="s">
        <v>220</v>
      </c>
      <c r="TT170" s="5" t="s">
        <v>220</v>
      </c>
      <c r="TU170" s="5" t="s">
        <v>220</v>
      </c>
      <c r="TV170" s="5" t="s">
        <v>220</v>
      </c>
      <c r="TW170" s="5" t="s">
        <v>220</v>
      </c>
      <c r="TX170" s="5" t="s">
        <v>220</v>
      </c>
      <c r="TY170" s="5" t="s">
        <v>220</v>
      </c>
      <c r="TZ170" s="5" t="s">
        <v>220</v>
      </c>
      <c r="UA170" s="5">
        <v>0</v>
      </c>
      <c r="UB170" s="5">
        <v>0</v>
      </c>
      <c r="UC170" s="5" t="s">
        <v>220</v>
      </c>
      <c r="UD170" s="5" t="s">
        <v>220</v>
      </c>
      <c r="UE170" s="5" t="s">
        <v>220</v>
      </c>
      <c r="UF170" s="5" t="s">
        <v>220</v>
      </c>
      <c r="UG170" s="5" t="s">
        <v>220</v>
      </c>
      <c r="UH170" s="5" t="s">
        <v>220</v>
      </c>
      <c r="UI170" s="5" t="s">
        <v>220</v>
      </c>
      <c r="UJ170" s="5" t="s">
        <v>220</v>
      </c>
      <c r="UK170" s="5" t="s">
        <v>220</v>
      </c>
      <c r="UL170" s="5" t="s">
        <v>220</v>
      </c>
      <c r="UM170" s="5" t="s">
        <v>220</v>
      </c>
      <c r="UN170" s="5" t="s">
        <v>220</v>
      </c>
      <c r="UO170" s="5" t="s">
        <v>220</v>
      </c>
      <c r="UP170" s="5" t="s">
        <v>220</v>
      </c>
      <c r="UQ170" s="5" t="s">
        <v>220</v>
      </c>
      <c r="UR170" s="5" t="s">
        <v>220</v>
      </c>
      <c r="US170" s="5" t="s">
        <v>220</v>
      </c>
      <c r="UT170" s="5" t="s">
        <v>220</v>
      </c>
      <c r="UU170" s="5" t="s">
        <v>220</v>
      </c>
      <c r="UV170" s="5" t="s">
        <v>220</v>
      </c>
      <c r="UW170" s="5" t="s">
        <v>220</v>
      </c>
      <c r="UX170" s="5" t="s">
        <v>220</v>
      </c>
      <c r="UY170" s="5" t="s">
        <v>220</v>
      </c>
      <c r="UZ170" s="5" t="s">
        <v>220</v>
      </c>
      <c r="VA170" s="5" t="s">
        <v>220</v>
      </c>
      <c r="VB170" s="5" t="s">
        <v>220</v>
      </c>
      <c r="VC170" s="5" t="s">
        <v>220</v>
      </c>
      <c r="VD170" s="5" t="s">
        <v>220</v>
      </c>
      <c r="VE170" s="5" t="s">
        <v>220</v>
      </c>
      <c r="VF170" s="5" t="s">
        <v>220</v>
      </c>
      <c r="VG170" s="5">
        <v>61</v>
      </c>
      <c r="VH170" s="5">
        <v>183</v>
      </c>
      <c r="VI170" s="5" t="s">
        <v>220</v>
      </c>
      <c r="VJ170" s="5" t="s">
        <v>220</v>
      </c>
      <c r="VK170" s="5" t="s">
        <v>220</v>
      </c>
      <c r="VL170" s="5" t="s">
        <v>220</v>
      </c>
      <c r="VM170" s="5" t="s">
        <v>220</v>
      </c>
      <c r="VN170" s="5" t="s">
        <v>220</v>
      </c>
      <c r="VO170" s="5" t="s">
        <v>220</v>
      </c>
      <c r="VP170" s="5" t="s">
        <v>220</v>
      </c>
      <c r="VQ170" s="5" t="s">
        <v>220</v>
      </c>
      <c r="VR170" s="5" t="s">
        <v>220</v>
      </c>
      <c r="VS170" s="5" t="s">
        <v>220</v>
      </c>
      <c r="VT170" s="5" t="s">
        <v>220</v>
      </c>
      <c r="VU170" s="5" t="s">
        <v>220</v>
      </c>
      <c r="VV170" s="5" t="s">
        <v>220</v>
      </c>
      <c r="VW170" s="5" t="s">
        <v>220</v>
      </c>
      <c r="VX170" s="5" t="s">
        <v>220</v>
      </c>
      <c r="VY170" s="5" t="s">
        <v>220</v>
      </c>
      <c r="VZ170" s="5" t="s">
        <v>220</v>
      </c>
      <c r="WA170" s="5" t="s">
        <v>220</v>
      </c>
      <c r="WB170" s="5" t="s">
        <v>220</v>
      </c>
      <c r="WC170" s="5" t="s">
        <v>220</v>
      </c>
      <c r="WD170" s="5" t="s">
        <v>220</v>
      </c>
      <c r="WE170" s="5" t="s">
        <v>220</v>
      </c>
      <c r="WF170" s="5" t="s">
        <v>220</v>
      </c>
      <c r="WG170" s="5" t="s">
        <v>220</v>
      </c>
      <c r="WH170" s="5" t="s">
        <v>220</v>
      </c>
      <c r="WI170" s="5" t="s">
        <v>220</v>
      </c>
      <c r="WJ170" s="5" t="s">
        <v>220</v>
      </c>
      <c r="WK170" s="5" t="s">
        <v>220</v>
      </c>
      <c r="WL170" s="5" t="s">
        <v>220</v>
      </c>
      <c r="WM170" s="5">
        <v>0</v>
      </c>
      <c r="WN170" s="5">
        <v>0</v>
      </c>
      <c r="WO170" s="5" t="s">
        <v>220</v>
      </c>
      <c r="WP170" s="5" t="s">
        <v>220</v>
      </c>
      <c r="WQ170" s="5" t="s">
        <v>220</v>
      </c>
      <c r="WR170" s="5" t="s">
        <v>220</v>
      </c>
      <c r="WS170" s="5" t="s">
        <v>220</v>
      </c>
      <c r="WT170" s="5" t="s">
        <v>220</v>
      </c>
      <c r="WU170" s="5" t="s">
        <v>220</v>
      </c>
      <c r="WV170" s="5" t="s">
        <v>220</v>
      </c>
      <c r="WW170" s="5" t="s">
        <v>220</v>
      </c>
      <c r="WX170" s="5" t="s">
        <v>220</v>
      </c>
      <c r="WY170" s="5" t="s">
        <v>220</v>
      </c>
      <c r="WZ170" s="5" t="s">
        <v>220</v>
      </c>
      <c r="XA170" s="5" t="s">
        <v>220</v>
      </c>
      <c r="XB170" s="5" t="s">
        <v>220</v>
      </c>
      <c r="XC170" s="5" t="s">
        <v>220</v>
      </c>
      <c r="XD170" s="5" t="s">
        <v>220</v>
      </c>
      <c r="XE170" s="5" t="s">
        <v>220</v>
      </c>
      <c r="XF170" s="5" t="s">
        <v>220</v>
      </c>
      <c r="XG170" s="5" t="s">
        <v>220</v>
      </c>
      <c r="XH170" s="5" t="s">
        <v>220</v>
      </c>
      <c r="XI170" s="5" t="s">
        <v>220</v>
      </c>
      <c r="XJ170" s="5" t="s">
        <v>220</v>
      </c>
      <c r="XK170" s="5" t="s">
        <v>220</v>
      </c>
      <c r="XL170" s="5" t="s">
        <v>220</v>
      </c>
      <c r="XM170" s="5" t="s">
        <v>220</v>
      </c>
      <c r="XN170" s="5" t="s">
        <v>220</v>
      </c>
      <c r="XO170" s="5" t="s">
        <v>220</v>
      </c>
      <c r="XP170" s="5" t="s">
        <v>220</v>
      </c>
      <c r="XQ170" s="5" t="s">
        <v>220</v>
      </c>
      <c r="XR170" s="5" t="s">
        <v>220</v>
      </c>
      <c r="XS170" s="2" t="s">
        <v>220</v>
      </c>
      <c r="XT170" s="3" t="s">
        <v>220</v>
      </c>
      <c r="XU170" s="3" t="s">
        <v>220</v>
      </c>
      <c r="XV170" s="3" t="s">
        <v>220</v>
      </c>
      <c r="XW170" s="3" t="s">
        <v>220</v>
      </c>
      <c r="XX170" s="3" t="s">
        <v>220</v>
      </c>
      <c r="XY170" s="3" t="s">
        <v>220</v>
      </c>
      <c r="XZ170" s="3"/>
    </row>
    <row r="171" spans="1:650" x14ac:dyDescent="0.3">
      <c r="A171" s="1" t="s">
        <v>169</v>
      </c>
      <c r="B171" s="2">
        <v>10704134</v>
      </c>
      <c r="C171" s="5">
        <v>74</v>
      </c>
      <c r="D171" s="5">
        <v>79</v>
      </c>
      <c r="E171" s="5" t="s">
        <v>220</v>
      </c>
      <c r="F171" s="5" t="s">
        <v>220</v>
      </c>
      <c r="G171" s="5" t="s">
        <v>220</v>
      </c>
      <c r="H171" s="5" t="s">
        <v>220</v>
      </c>
      <c r="I171" s="5" t="s">
        <v>220</v>
      </c>
      <c r="J171" s="5" t="s">
        <v>220</v>
      </c>
      <c r="K171" s="5" t="s">
        <v>220</v>
      </c>
      <c r="L171" s="5" t="s">
        <v>220</v>
      </c>
      <c r="M171" s="5" t="s">
        <v>220</v>
      </c>
      <c r="N171" s="5" t="s">
        <v>220</v>
      </c>
      <c r="O171" s="5" t="s">
        <v>220</v>
      </c>
      <c r="P171" s="5" t="s">
        <v>220</v>
      </c>
      <c r="Q171" s="5" t="s">
        <v>220</v>
      </c>
      <c r="R171" s="5" t="s">
        <v>220</v>
      </c>
      <c r="S171" s="5" t="s">
        <v>220</v>
      </c>
      <c r="T171" s="5" t="s">
        <v>220</v>
      </c>
      <c r="U171" s="5" t="s">
        <v>220</v>
      </c>
      <c r="V171" s="5" t="s">
        <v>220</v>
      </c>
      <c r="W171" s="5" t="s">
        <v>220</v>
      </c>
      <c r="X171" s="5" t="s">
        <v>220</v>
      </c>
      <c r="Y171" s="5" t="s">
        <v>220</v>
      </c>
      <c r="Z171" s="5" t="s">
        <v>220</v>
      </c>
      <c r="AA171" s="5" t="s">
        <v>220</v>
      </c>
      <c r="AB171" s="5" t="s">
        <v>220</v>
      </c>
      <c r="AC171" s="5" t="s">
        <v>220</v>
      </c>
      <c r="AD171" s="5" t="s">
        <v>220</v>
      </c>
      <c r="AE171" s="5" t="s">
        <v>220</v>
      </c>
      <c r="AF171" s="5" t="s">
        <v>220</v>
      </c>
      <c r="AG171" s="5" t="s">
        <v>220</v>
      </c>
      <c r="AH171" s="5" t="s">
        <v>220</v>
      </c>
      <c r="AI171" s="5">
        <v>0</v>
      </c>
      <c r="AJ171" s="5">
        <v>0</v>
      </c>
      <c r="AK171" s="5" t="s">
        <v>220</v>
      </c>
      <c r="AL171" s="5" t="s">
        <v>220</v>
      </c>
      <c r="AM171" s="5" t="s">
        <v>220</v>
      </c>
      <c r="AN171" s="5" t="s">
        <v>220</v>
      </c>
      <c r="AO171" s="5" t="s">
        <v>220</v>
      </c>
      <c r="AP171" s="5" t="s">
        <v>220</v>
      </c>
      <c r="AQ171" s="5" t="s">
        <v>220</v>
      </c>
      <c r="AR171" s="5" t="s">
        <v>220</v>
      </c>
      <c r="AS171" s="5" t="s">
        <v>220</v>
      </c>
      <c r="AT171" s="5" t="s">
        <v>220</v>
      </c>
      <c r="AU171" s="5" t="s">
        <v>220</v>
      </c>
      <c r="AV171" s="5" t="s">
        <v>220</v>
      </c>
      <c r="AW171" s="5" t="s">
        <v>220</v>
      </c>
      <c r="AX171" s="5" t="s">
        <v>220</v>
      </c>
      <c r="AY171" s="5" t="s">
        <v>220</v>
      </c>
      <c r="AZ171" s="5" t="s">
        <v>220</v>
      </c>
      <c r="BA171" s="5" t="s">
        <v>220</v>
      </c>
      <c r="BB171" s="5" t="s">
        <v>220</v>
      </c>
      <c r="BC171" s="5" t="s">
        <v>220</v>
      </c>
      <c r="BD171" s="5" t="s">
        <v>220</v>
      </c>
      <c r="BE171" s="5" t="s">
        <v>220</v>
      </c>
      <c r="BF171" s="5" t="s">
        <v>220</v>
      </c>
      <c r="BG171" s="5" t="s">
        <v>220</v>
      </c>
      <c r="BH171" s="5" t="s">
        <v>220</v>
      </c>
      <c r="BI171" s="5" t="s">
        <v>220</v>
      </c>
      <c r="BJ171" s="5" t="s">
        <v>220</v>
      </c>
      <c r="BK171" s="5" t="s">
        <v>220</v>
      </c>
      <c r="BL171" s="5" t="s">
        <v>220</v>
      </c>
      <c r="BM171" s="5" t="s">
        <v>220</v>
      </c>
      <c r="BN171" s="5" t="s">
        <v>220</v>
      </c>
      <c r="BO171" s="5">
        <v>0</v>
      </c>
      <c r="BP171" s="5">
        <v>0</v>
      </c>
      <c r="BQ171" s="5" t="s">
        <v>220</v>
      </c>
      <c r="BR171" s="5" t="s">
        <v>220</v>
      </c>
      <c r="BS171" s="5" t="s">
        <v>220</v>
      </c>
      <c r="BT171" s="5" t="s">
        <v>220</v>
      </c>
      <c r="BU171" s="5" t="s">
        <v>220</v>
      </c>
      <c r="BV171" s="5" t="s">
        <v>220</v>
      </c>
      <c r="BW171" s="5" t="s">
        <v>220</v>
      </c>
      <c r="BX171" s="5" t="s">
        <v>220</v>
      </c>
      <c r="BY171" s="5" t="s">
        <v>220</v>
      </c>
      <c r="BZ171" s="5" t="s">
        <v>220</v>
      </c>
      <c r="CA171" s="5" t="s">
        <v>220</v>
      </c>
      <c r="CB171" s="5" t="s">
        <v>220</v>
      </c>
      <c r="CC171" s="5" t="s">
        <v>220</v>
      </c>
      <c r="CD171" s="5" t="s">
        <v>220</v>
      </c>
      <c r="CE171" s="5" t="s">
        <v>220</v>
      </c>
      <c r="CF171" s="5" t="s">
        <v>220</v>
      </c>
      <c r="CG171" s="5" t="s">
        <v>220</v>
      </c>
      <c r="CH171" s="5" t="s">
        <v>220</v>
      </c>
      <c r="CI171" s="5" t="s">
        <v>220</v>
      </c>
      <c r="CJ171" s="5" t="s">
        <v>220</v>
      </c>
      <c r="CK171" s="5" t="s">
        <v>220</v>
      </c>
      <c r="CL171" s="5" t="s">
        <v>220</v>
      </c>
      <c r="CM171" s="5" t="s">
        <v>220</v>
      </c>
      <c r="CN171" s="5" t="s">
        <v>220</v>
      </c>
      <c r="CO171" s="5" t="s">
        <v>220</v>
      </c>
      <c r="CP171" s="5" t="s">
        <v>220</v>
      </c>
      <c r="CQ171" s="5" t="s">
        <v>220</v>
      </c>
      <c r="CR171" s="5" t="s">
        <v>220</v>
      </c>
      <c r="CS171" s="5" t="s">
        <v>220</v>
      </c>
      <c r="CT171" s="5" t="s">
        <v>220</v>
      </c>
      <c r="CU171" s="5">
        <v>0</v>
      </c>
      <c r="CV171" s="5">
        <v>0</v>
      </c>
      <c r="CW171" s="5" t="s">
        <v>220</v>
      </c>
      <c r="CX171" s="5" t="s">
        <v>220</v>
      </c>
      <c r="CY171" s="5" t="s">
        <v>220</v>
      </c>
      <c r="CZ171" s="5" t="s">
        <v>220</v>
      </c>
      <c r="DA171" s="5" t="s">
        <v>220</v>
      </c>
      <c r="DB171" s="5" t="s">
        <v>220</v>
      </c>
      <c r="DC171" s="5" t="s">
        <v>220</v>
      </c>
      <c r="DD171" s="5" t="s">
        <v>220</v>
      </c>
      <c r="DE171" s="5" t="s">
        <v>220</v>
      </c>
      <c r="DF171" s="5" t="s">
        <v>220</v>
      </c>
      <c r="DG171" s="5" t="s">
        <v>220</v>
      </c>
      <c r="DH171" s="5" t="s">
        <v>220</v>
      </c>
      <c r="DI171" s="5" t="s">
        <v>220</v>
      </c>
      <c r="DJ171" s="5" t="s">
        <v>220</v>
      </c>
      <c r="DK171" s="5" t="s">
        <v>220</v>
      </c>
      <c r="DL171" s="5" t="s">
        <v>220</v>
      </c>
      <c r="DM171" s="5" t="s">
        <v>220</v>
      </c>
      <c r="DN171" s="5" t="s">
        <v>220</v>
      </c>
      <c r="DO171" s="5" t="s">
        <v>220</v>
      </c>
      <c r="DP171" s="5" t="s">
        <v>220</v>
      </c>
      <c r="DQ171" s="5" t="s">
        <v>220</v>
      </c>
      <c r="DR171" s="5" t="s">
        <v>220</v>
      </c>
      <c r="DS171" s="5" t="s">
        <v>220</v>
      </c>
      <c r="DT171" s="5" t="s">
        <v>220</v>
      </c>
      <c r="DU171" s="5" t="s">
        <v>220</v>
      </c>
      <c r="DV171" s="5" t="s">
        <v>220</v>
      </c>
      <c r="DW171" s="5" t="s">
        <v>220</v>
      </c>
      <c r="DX171" s="5" t="s">
        <v>220</v>
      </c>
      <c r="DY171" s="5" t="s">
        <v>220</v>
      </c>
      <c r="DZ171" s="5" t="s">
        <v>220</v>
      </c>
      <c r="EA171" s="5">
        <v>0</v>
      </c>
      <c r="EB171" s="5">
        <v>0</v>
      </c>
      <c r="EC171" s="5" t="s">
        <v>220</v>
      </c>
      <c r="ED171" s="5" t="s">
        <v>220</v>
      </c>
      <c r="EE171" s="5" t="s">
        <v>220</v>
      </c>
      <c r="EF171" s="5" t="s">
        <v>220</v>
      </c>
      <c r="EG171" s="5" t="s">
        <v>220</v>
      </c>
      <c r="EH171" s="5" t="s">
        <v>220</v>
      </c>
      <c r="EI171" s="5" t="s">
        <v>220</v>
      </c>
      <c r="EJ171" s="5" t="s">
        <v>220</v>
      </c>
      <c r="EK171" s="5" t="s">
        <v>220</v>
      </c>
      <c r="EL171" s="5" t="s">
        <v>220</v>
      </c>
      <c r="EM171" s="5" t="s">
        <v>220</v>
      </c>
      <c r="EN171" s="5" t="s">
        <v>220</v>
      </c>
      <c r="EO171" s="5" t="s">
        <v>220</v>
      </c>
      <c r="EP171" s="5" t="s">
        <v>220</v>
      </c>
      <c r="EQ171" s="5" t="s">
        <v>220</v>
      </c>
      <c r="ER171" s="5" t="s">
        <v>220</v>
      </c>
      <c r="ES171" s="5" t="s">
        <v>220</v>
      </c>
      <c r="ET171" s="5" t="s">
        <v>220</v>
      </c>
      <c r="EU171" s="5" t="s">
        <v>220</v>
      </c>
      <c r="EV171" s="5" t="s">
        <v>220</v>
      </c>
      <c r="EW171" s="5" t="s">
        <v>220</v>
      </c>
      <c r="EX171" s="5" t="s">
        <v>220</v>
      </c>
      <c r="EY171" s="5" t="s">
        <v>220</v>
      </c>
      <c r="EZ171" s="5" t="s">
        <v>220</v>
      </c>
      <c r="FA171" s="5" t="s">
        <v>220</v>
      </c>
      <c r="FB171" s="5" t="s">
        <v>220</v>
      </c>
      <c r="FC171" s="5" t="s">
        <v>220</v>
      </c>
      <c r="FD171" s="5" t="s">
        <v>220</v>
      </c>
      <c r="FE171" s="5" t="s">
        <v>220</v>
      </c>
      <c r="FF171" s="5" t="s">
        <v>220</v>
      </c>
      <c r="FG171" s="5">
        <v>0</v>
      </c>
      <c r="FH171" s="5">
        <v>0</v>
      </c>
      <c r="FI171" s="5" t="s">
        <v>220</v>
      </c>
      <c r="FJ171" s="5" t="s">
        <v>220</v>
      </c>
      <c r="FK171" s="5" t="s">
        <v>220</v>
      </c>
      <c r="FL171" s="5" t="s">
        <v>220</v>
      </c>
      <c r="FM171" s="5" t="s">
        <v>220</v>
      </c>
      <c r="FN171" s="5" t="s">
        <v>220</v>
      </c>
      <c r="FO171" s="5" t="s">
        <v>220</v>
      </c>
      <c r="FP171" s="5" t="s">
        <v>220</v>
      </c>
      <c r="FQ171" s="5" t="s">
        <v>220</v>
      </c>
      <c r="FR171" s="5" t="s">
        <v>220</v>
      </c>
      <c r="FS171" s="5" t="s">
        <v>220</v>
      </c>
      <c r="FT171" s="5" t="s">
        <v>220</v>
      </c>
      <c r="FU171" s="5" t="s">
        <v>220</v>
      </c>
      <c r="FV171" s="5" t="s">
        <v>220</v>
      </c>
      <c r="FW171" s="5" t="s">
        <v>220</v>
      </c>
      <c r="FX171" s="5" t="s">
        <v>220</v>
      </c>
      <c r="FY171" s="5" t="s">
        <v>220</v>
      </c>
      <c r="FZ171" s="5" t="s">
        <v>220</v>
      </c>
      <c r="GA171" s="5" t="s">
        <v>220</v>
      </c>
      <c r="GB171" s="5" t="s">
        <v>220</v>
      </c>
      <c r="GC171" s="5" t="s">
        <v>220</v>
      </c>
      <c r="GD171" s="5" t="s">
        <v>220</v>
      </c>
      <c r="GE171" s="5" t="s">
        <v>220</v>
      </c>
      <c r="GF171" s="5" t="s">
        <v>220</v>
      </c>
      <c r="GG171" s="5" t="s">
        <v>220</v>
      </c>
      <c r="GH171" s="5" t="s">
        <v>220</v>
      </c>
      <c r="GI171" s="5" t="s">
        <v>220</v>
      </c>
      <c r="GJ171" s="5" t="s">
        <v>220</v>
      </c>
      <c r="GK171" s="5" t="s">
        <v>220</v>
      </c>
      <c r="GL171" s="5" t="s">
        <v>220</v>
      </c>
      <c r="GM171" s="5">
        <v>74</v>
      </c>
      <c r="GN171" s="5">
        <v>79</v>
      </c>
      <c r="GO171" s="5" t="s">
        <v>220</v>
      </c>
      <c r="GP171" s="5" t="s">
        <v>220</v>
      </c>
      <c r="GQ171" s="5" t="s">
        <v>220</v>
      </c>
      <c r="GR171" s="5" t="s">
        <v>220</v>
      </c>
      <c r="GS171" s="5" t="s">
        <v>220</v>
      </c>
      <c r="GT171" s="5" t="s">
        <v>220</v>
      </c>
      <c r="GU171" s="5" t="s">
        <v>220</v>
      </c>
      <c r="GV171" s="5" t="s">
        <v>220</v>
      </c>
      <c r="GW171" s="5" t="s">
        <v>220</v>
      </c>
      <c r="GX171" s="5" t="s">
        <v>220</v>
      </c>
      <c r="GY171" s="5" t="s">
        <v>220</v>
      </c>
      <c r="GZ171" s="5" t="s">
        <v>220</v>
      </c>
      <c r="HA171" s="5" t="s">
        <v>220</v>
      </c>
      <c r="HB171" s="5" t="s">
        <v>220</v>
      </c>
      <c r="HC171" s="5" t="s">
        <v>220</v>
      </c>
      <c r="HD171" s="5" t="s">
        <v>220</v>
      </c>
      <c r="HE171" s="5" t="s">
        <v>220</v>
      </c>
      <c r="HF171" s="5" t="s">
        <v>220</v>
      </c>
      <c r="HG171" s="5" t="s">
        <v>220</v>
      </c>
      <c r="HH171" s="5" t="s">
        <v>220</v>
      </c>
      <c r="HI171" s="5" t="s">
        <v>220</v>
      </c>
      <c r="HJ171" s="5" t="s">
        <v>220</v>
      </c>
      <c r="HK171" s="5" t="s">
        <v>220</v>
      </c>
      <c r="HL171" s="5" t="s">
        <v>220</v>
      </c>
      <c r="HM171" s="5" t="s">
        <v>220</v>
      </c>
      <c r="HN171" s="5" t="s">
        <v>220</v>
      </c>
      <c r="HO171" s="5" t="s">
        <v>220</v>
      </c>
      <c r="HP171" s="5" t="s">
        <v>220</v>
      </c>
      <c r="HQ171" s="5" t="s">
        <v>220</v>
      </c>
      <c r="HR171" s="5" t="s">
        <v>220</v>
      </c>
      <c r="HS171" s="5">
        <v>0</v>
      </c>
      <c r="HT171" s="5">
        <v>0</v>
      </c>
      <c r="HU171" s="5" t="s">
        <v>220</v>
      </c>
      <c r="HV171" s="5" t="s">
        <v>220</v>
      </c>
      <c r="HW171" s="5" t="s">
        <v>220</v>
      </c>
      <c r="HX171" s="5" t="s">
        <v>220</v>
      </c>
      <c r="HY171" s="5" t="s">
        <v>220</v>
      </c>
      <c r="HZ171" s="5" t="s">
        <v>220</v>
      </c>
      <c r="IA171" s="5" t="s">
        <v>220</v>
      </c>
      <c r="IB171" s="5" t="s">
        <v>220</v>
      </c>
      <c r="IC171" s="5" t="s">
        <v>220</v>
      </c>
      <c r="ID171" s="5" t="s">
        <v>220</v>
      </c>
      <c r="IE171" s="5" t="s">
        <v>220</v>
      </c>
      <c r="IF171" s="5" t="s">
        <v>220</v>
      </c>
      <c r="IG171" s="5" t="s">
        <v>220</v>
      </c>
      <c r="IH171" s="5" t="s">
        <v>220</v>
      </c>
      <c r="II171" s="5" t="s">
        <v>220</v>
      </c>
      <c r="IJ171" s="5" t="s">
        <v>220</v>
      </c>
      <c r="IK171" s="5" t="s">
        <v>220</v>
      </c>
      <c r="IL171" s="5" t="s">
        <v>220</v>
      </c>
      <c r="IM171" s="5" t="s">
        <v>220</v>
      </c>
      <c r="IN171" s="5" t="s">
        <v>220</v>
      </c>
      <c r="IO171" s="5" t="s">
        <v>220</v>
      </c>
      <c r="IP171" s="5" t="s">
        <v>220</v>
      </c>
      <c r="IQ171" s="5" t="s">
        <v>220</v>
      </c>
      <c r="IR171" s="5" t="s">
        <v>220</v>
      </c>
      <c r="IS171" s="5" t="s">
        <v>220</v>
      </c>
      <c r="IT171" s="5" t="s">
        <v>220</v>
      </c>
      <c r="IU171" s="5" t="s">
        <v>220</v>
      </c>
      <c r="IV171" s="5" t="s">
        <v>220</v>
      </c>
      <c r="IW171" s="5" t="s">
        <v>220</v>
      </c>
      <c r="IX171" s="5" t="s">
        <v>220</v>
      </c>
      <c r="IY171" s="5">
        <v>0</v>
      </c>
      <c r="IZ171" s="5">
        <v>0</v>
      </c>
      <c r="JA171" s="5" t="s">
        <v>220</v>
      </c>
      <c r="JB171" s="5" t="s">
        <v>220</v>
      </c>
      <c r="JC171" s="5" t="s">
        <v>220</v>
      </c>
      <c r="JD171" s="5" t="s">
        <v>220</v>
      </c>
      <c r="JE171" s="5" t="s">
        <v>220</v>
      </c>
      <c r="JF171" s="5" t="s">
        <v>220</v>
      </c>
      <c r="JG171" s="5" t="s">
        <v>220</v>
      </c>
      <c r="JH171" s="5" t="s">
        <v>220</v>
      </c>
      <c r="JI171" s="5" t="s">
        <v>220</v>
      </c>
      <c r="JJ171" s="5" t="s">
        <v>220</v>
      </c>
      <c r="JK171" s="5" t="s">
        <v>220</v>
      </c>
      <c r="JL171" s="5" t="s">
        <v>220</v>
      </c>
      <c r="JM171" s="5" t="s">
        <v>220</v>
      </c>
      <c r="JN171" s="5" t="s">
        <v>220</v>
      </c>
      <c r="JO171" s="5" t="s">
        <v>220</v>
      </c>
      <c r="JP171" s="5" t="s">
        <v>220</v>
      </c>
      <c r="JQ171" s="5" t="s">
        <v>220</v>
      </c>
      <c r="JR171" s="5" t="s">
        <v>220</v>
      </c>
      <c r="JS171" s="5" t="s">
        <v>220</v>
      </c>
      <c r="JT171" s="5" t="s">
        <v>220</v>
      </c>
      <c r="JU171" s="5" t="s">
        <v>220</v>
      </c>
      <c r="JV171" s="5" t="s">
        <v>220</v>
      </c>
      <c r="JW171" s="5" t="s">
        <v>220</v>
      </c>
      <c r="JX171" s="5" t="s">
        <v>220</v>
      </c>
      <c r="JY171" s="5" t="s">
        <v>220</v>
      </c>
      <c r="JZ171" s="5" t="s">
        <v>220</v>
      </c>
      <c r="KA171" s="5" t="s">
        <v>220</v>
      </c>
      <c r="KB171" s="5" t="s">
        <v>220</v>
      </c>
      <c r="KC171" s="5" t="s">
        <v>220</v>
      </c>
      <c r="KD171" s="5" t="s">
        <v>220</v>
      </c>
      <c r="KE171" s="5">
        <v>301</v>
      </c>
      <c r="KF171" s="5">
        <v>325</v>
      </c>
      <c r="KG171" s="5" t="s">
        <v>220</v>
      </c>
      <c r="KH171" s="5" t="s">
        <v>220</v>
      </c>
      <c r="KI171" s="5" t="s">
        <v>220</v>
      </c>
      <c r="KJ171" s="5" t="s">
        <v>220</v>
      </c>
      <c r="KK171" s="5" t="s">
        <v>220</v>
      </c>
      <c r="KL171" s="5" t="s">
        <v>220</v>
      </c>
      <c r="KM171" s="5" t="s">
        <v>220</v>
      </c>
      <c r="KN171" s="5" t="s">
        <v>220</v>
      </c>
      <c r="KO171" s="5" t="s">
        <v>220</v>
      </c>
      <c r="KP171" s="5" t="s">
        <v>220</v>
      </c>
      <c r="KQ171" s="5" t="s">
        <v>220</v>
      </c>
      <c r="KR171" s="5" t="s">
        <v>220</v>
      </c>
      <c r="KS171" s="5" t="s">
        <v>220</v>
      </c>
      <c r="KT171" s="5" t="s">
        <v>220</v>
      </c>
      <c r="KU171" s="5" t="s">
        <v>220</v>
      </c>
      <c r="KV171" s="5" t="s">
        <v>220</v>
      </c>
      <c r="KW171" s="5" t="s">
        <v>220</v>
      </c>
      <c r="KX171" s="5" t="s">
        <v>220</v>
      </c>
      <c r="KY171" s="5" t="s">
        <v>220</v>
      </c>
      <c r="KZ171" s="5" t="s">
        <v>220</v>
      </c>
      <c r="LA171" s="5" t="s">
        <v>220</v>
      </c>
      <c r="LB171" s="5" t="s">
        <v>220</v>
      </c>
      <c r="LC171" s="5" t="s">
        <v>220</v>
      </c>
      <c r="LD171" s="5" t="s">
        <v>220</v>
      </c>
      <c r="LE171" s="5" t="s">
        <v>220</v>
      </c>
      <c r="LF171" s="5" t="s">
        <v>220</v>
      </c>
      <c r="LG171" s="5" t="s">
        <v>220</v>
      </c>
      <c r="LH171" s="5" t="s">
        <v>220</v>
      </c>
      <c r="LI171" s="5" t="s">
        <v>220</v>
      </c>
      <c r="LJ171" s="5" t="s">
        <v>220</v>
      </c>
      <c r="LK171" s="5">
        <v>4</v>
      </c>
      <c r="LL171" s="5">
        <v>2</v>
      </c>
      <c r="LM171" s="5" t="s">
        <v>220</v>
      </c>
      <c r="LN171" s="5" t="s">
        <v>220</v>
      </c>
      <c r="LO171" s="5" t="s">
        <v>220</v>
      </c>
      <c r="LP171" s="5" t="s">
        <v>220</v>
      </c>
      <c r="LQ171" s="5" t="s">
        <v>220</v>
      </c>
      <c r="LR171" s="5" t="s">
        <v>220</v>
      </c>
      <c r="LS171" s="5" t="s">
        <v>220</v>
      </c>
      <c r="LT171" s="5" t="s">
        <v>220</v>
      </c>
      <c r="LU171" s="5" t="s">
        <v>220</v>
      </c>
      <c r="LV171" s="5" t="s">
        <v>220</v>
      </c>
      <c r="LW171" s="5" t="s">
        <v>220</v>
      </c>
      <c r="LX171" s="5" t="s">
        <v>220</v>
      </c>
      <c r="LY171" s="5" t="s">
        <v>220</v>
      </c>
      <c r="LZ171" s="5" t="s">
        <v>220</v>
      </c>
      <c r="MA171" s="5" t="s">
        <v>220</v>
      </c>
      <c r="MB171" s="5" t="s">
        <v>220</v>
      </c>
      <c r="MC171" s="5" t="s">
        <v>220</v>
      </c>
      <c r="MD171" s="5" t="s">
        <v>220</v>
      </c>
      <c r="ME171" s="5" t="s">
        <v>220</v>
      </c>
      <c r="MF171" s="5" t="s">
        <v>220</v>
      </c>
      <c r="MG171" s="5" t="s">
        <v>220</v>
      </c>
      <c r="MH171" s="5" t="s">
        <v>220</v>
      </c>
      <c r="MI171" s="5" t="s">
        <v>220</v>
      </c>
      <c r="MJ171" s="5" t="s">
        <v>220</v>
      </c>
      <c r="MK171" s="5" t="s">
        <v>220</v>
      </c>
      <c r="ML171" s="5" t="s">
        <v>220</v>
      </c>
      <c r="MM171" s="5" t="s">
        <v>220</v>
      </c>
      <c r="MN171" s="5" t="s">
        <v>220</v>
      </c>
      <c r="MO171" s="5" t="s">
        <v>220</v>
      </c>
      <c r="MP171" s="5" t="s">
        <v>220</v>
      </c>
      <c r="MQ171" s="5">
        <v>0</v>
      </c>
      <c r="MR171" s="5">
        <v>0</v>
      </c>
      <c r="MS171" s="5" t="s">
        <v>220</v>
      </c>
      <c r="MT171" s="5" t="s">
        <v>220</v>
      </c>
      <c r="MU171" s="5" t="s">
        <v>220</v>
      </c>
      <c r="MV171" s="5" t="s">
        <v>220</v>
      </c>
      <c r="MW171" s="5" t="s">
        <v>220</v>
      </c>
      <c r="MX171" s="5" t="s">
        <v>220</v>
      </c>
      <c r="MY171" s="5" t="s">
        <v>220</v>
      </c>
      <c r="MZ171" s="5" t="s">
        <v>220</v>
      </c>
      <c r="NA171" s="5" t="s">
        <v>220</v>
      </c>
      <c r="NB171" s="5" t="s">
        <v>220</v>
      </c>
      <c r="NC171" s="5" t="s">
        <v>220</v>
      </c>
      <c r="ND171" s="5" t="s">
        <v>220</v>
      </c>
      <c r="NE171" s="5" t="s">
        <v>220</v>
      </c>
      <c r="NF171" s="5" t="s">
        <v>220</v>
      </c>
      <c r="NG171" s="5" t="s">
        <v>220</v>
      </c>
      <c r="NH171" s="5" t="s">
        <v>220</v>
      </c>
      <c r="NI171" s="5" t="s">
        <v>220</v>
      </c>
      <c r="NJ171" s="5" t="s">
        <v>220</v>
      </c>
      <c r="NK171" s="5" t="s">
        <v>220</v>
      </c>
      <c r="NL171" s="5" t="s">
        <v>220</v>
      </c>
      <c r="NM171" s="5" t="s">
        <v>220</v>
      </c>
      <c r="NN171" s="5" t="s">
        <v>220</v>
      </c>
      <c r="NO171" s="5" t="s">
        <v>220</v>
      </c>
      <c r="NP171" s="5" t="s">
        <v>220</v>
      </c>
      <c r="NQ171" s="5" t="s">
        <v>220</v>
      </c>
      <c r="NR171" s="5" t="s">
        <v>220</v>
      </c>
      <c r="NS171" s="5" t="s">
        <v>220</v>
      </c>
      <c r="NT171" s="5" t="s">
        <v>220</v>
      </c>
      <c r="NU171" s="5" t="s">
        <v>220</v>
      </c>
      <c r="NV171" s="5" t="s">
        <v>220</v>
      </c>
      <c r="NW171" s="5">
        <v>0</v>
      </c>
      <c r="NX171" s="5">
        <v>0</v>
      </c>
      <c r="NY171" s="5" t="s">
        <v>220</v>
      </c>
      <c r="NZ171" s="5" t="s">
        <v>220</v>
      </c>
      <c r="OA171" s="5" t="s">
        <v>220</v>
      </c>
      <c r="OB171" s="5" t="s">
        <v>220</v>
      </c>
      <c r="OC171" s="5" t="s">
        <v>220</v>
      </c>
      <c r="OD171" s="5" t="s">
        <v>220</v>
      </c>
      <c r="OE171" s="5" t="s">
        <v>220</v>
      </c>
      <c r="OF171" s="5" t="s">
        <v>220</v>
      </c>
      <c r="OG171" s="5" t="s">
        <v>220</v>
      </c>
      <c r="OH171" s="5" t="s">
        <v>220</v>
      </c>
      <c r="OI171" s="5" t="s">
        <v>220</v>
      </c>
      <c r="OJ171" s="5" t="s">
        <v>220</v>
      </c>
      <c r="OK171" s="5" t="s">
        <v>220</v>
      </c>
      <c r="OL171" s="5" t="s">
        <v>220</v>
      </c>
      <c r="OM171" s="5" t="s">
        <v>220</v>
      </c>
      <c r="ON171" s="5" t="s">
        <v>220</v>
      </c>
      <c r="OO171" s="5" t="s">
        <v>220</v>
      </c>
      <c r="OP171" s="5" t="s">
        <v>220</v>
      </c>
      <c r="OQ171" s="5" t="s">
        <v>220</v>
      </c>
      <c r="OR171" s="5" t="s">
        <v>220</v>
      </c>
      <c r="OS171" s="5" t="s">
        <v>220</v>
      </c>
      <c r="OT171" s="5" t="s">
        <v>220</v>
      </c>
      <c r="OU171" s="5" t="s">
        <v>220</v>
      </c>
      <c r="OV171" s="5" t="s">
        <v>220</v>
      </c>
      <c r="OW171" s="5" t="s">
        <v>220</v>
      </c>
      <c r="OX171" s="5" t="s">
        <v>220</v>
      </c>
      <c r="OY171" s="5" t="s">
        <v>220</v>
      </c>
      <c r="OZ171" s="5" t="s">
        <v>220</v>
      </c>
      <c r="PA171" s="5" t="s">
        <v>220</v>
      </c>
      <c r="PB171" s="5" t="s">
        <v>220</v>
      </c>
      <c r="PC171" s="5">
        <v>0</v>
      </c>
      <c r="PD171" s="5">
        <v>0</v>
      </c>
      <c r="PE171" s="5" t="s">
        <v>220</v>
      </c>
      <c r="PF171" s="5" t="s">
        <v>220</v>
      </c>
      <c r="PG171" s="5" t="s">
        <v>220</v>
      </c>
      <c r="PH171" s="5" t="s">
        <v>220</v>
      </c>
      <c r="PI171" s="5" t="s">
        <v>220</v>
      </c>
      <c r="PJ171" s="5" t="s">
        <v>220</v>
      </c>
      <c r="PK171" s="5" t="s">
        <v>220</v>
      </c>
      <c r="PL171" s="5" t="s">
        <v>220</v>
      </c>
      <c r="PM171" s="5" t="s">
        <v>220</v>
      </c>
      <c r="PN171" s="5" t="s">
        <v>220</v>
      </c>
      <c r="PO171" s="5" t="s">
        <v>220</v>
      </c>
      <c r="PP171" s="5" t="s">
        <v>220</v>
      </c>
      <c r="PQ171" s="5" t="s">
        <v>220</v>
      </c>
      <c r="PR171" s="5" t="s">
        <v>220</v>
      </c>
      <c r="PS171" s="5" t="s">
        <v>220</v>
      </c>
      <c r="PT171" s="5" t="s">
        <v>220</v>
      </c>
      <c r="PU171" s="5" t="s">
        <v>220</v>
      </c>
      <c r="PV171" s="5" t="s">
        <v>220</v>
      </c>
      <c r="PW171" s="5" t="s">
        <v>220</v>
      </c>
      <c r="PX171" s="5" t="s">
        <v>220</v>
      </c>
      <c r="PY171" s="5" t="s">
        <v>220</v>
      </c>
      <c r="PZ171" s="5" t="s">
        <v>220</v>
      </c>
      <c r="QA171" s="5" t="s">
        <v>220</v>
      </c>
      <c r="QB171" s="5" t="s">
        <v>220</v>
      </c>
      <c r="QC171" s="5" t="s">
        <v>220</v>
      </c>
      <c r="QD171" s="5" t="s">
        <v>220</v>
      </c>
      <c r="QE171" s="5" t="s">
        <v>220</v>
      </c>
      <c r="QF171" s="5" t="s">
        <v>220</v>
      </c>
      <c r="QG171" s="5" t="s">
        <v>220</v>
      </c>
      <c r="QH171" s="5" t="s">
        <v>220</v>
      </c>
      <c r="QI171" s="5">
        <v>0</v>
      </c>
      <c r="QJ171" s="5">
        <v>0</v>
      </c>
      <c r="QK171" s="5" t="s">
        <v>220</v>
      </c>
      <c r="QL171" s="5" t="s">
        <v>220</v>
      </c>
      <c r="QM171" s="5" t="s">
        <v>220</v>
      </c>
      <c r="QN171" s="5" t="s">
        <v>220</v>
      </c>
      <c r="QO171" s="5" t="s">
        <v>220</v>
      </c>
      <c r="QP171" s="5" t="s">
        <v>220</v>
      </c>
      <c r="QQ171" s="5" t="s">
        <v>220</v>
      </c>
      <c r="QR171" s="5" t="s">
        <v>220</v>
      </c>
      <c r="QS171" s="5" t="s">
        <v>220</v>
      </c>
      <c r="QT171" s="5" t="s">
        <v>220</v>
      </c>
      <c r="QU171" s="5" t="s">
        <v>220</v>
      </c>
      <c r="QV171" s="5" t="s">
        <v>220</v>
      </c>
      <c r="QW171" s="5" t="s">
        <v>220</v>
      </c>
      <c r="QX171" s="5" t="s">
        <v>220</v>
      </c>
      <c r="QY171" s="5" t="s">
        <v>220</v>
      </c>
      <c r="QZ171" s="5" t="s">
        <v>220</v>
      </c>
      <c r="RA171" s="5" t="s">
        <v>220</v>
      </c>
      <c r="RB171" s="5" t="s">
        <v>220</v>
      </c>
      <c r="RC171" s="5" t="s">
        <v>220</v>
      </c>
      <c r="RD171" s="5" t="s">
        <v>220</v>
      </c>
      <c r="RE171" s="5" t="s">
        <v>220</v>
      </c>
      <c r="RF171" s="5" t="s">
        <v>220</v>
      </c>
      <c r="RG171" s="5" t="s">
        <v>220</v>
      </c>
      <c r="RH171" s="5" t="s">
        <v>220</v>
      </c>
      <c r="RI171" s="5" t="s">
        <v>220</v>
      </c>
      <c r="RJ171" s="5" t="s">
        <v>220</v>
      </c>
      <c r="RK171" s="5" t="s">
        <v>220</v>
      </c>
      <c r="RL171" s="5" t="s">
        <v>220</v>
      </c>
      <c r="RM171" s="5" t="s">
        <v>220</v>
      </c>
      <c r="RN171" s="5" t="s">
        <v>220</v>
      </c>
      <c r="RO171" s="5">
        <v>0</v>
      </c>
      <c r="RP171" s="5">
        <v>0</v>
      </c>
      <c r="RQ171" s="5" t="s">
        <v>220</v>
      </c>
      <c r="RR171" s="5" t="s">
        <v>220</v>
      </c>
      <c r="RS171" s="5" t="s">
        <v>220</v>
      </c>
      <c r="RT171" s="5" t="s">
        <v>220</v>
      </c>
      <c r="RU171" s="5" t="s">
        <v>220</v>
      </c>
      <c r="RV171" s="5" t="s">
        <v>220</v>
      </c>
      <c r="RW171" s="5" t="s">
        <v>220</v>
      </c>
      <c r="RX171" s="5" t="s">
        <v>220</v>
      </c>
      <c r="RY171" s="5" t="s">
        <v>220</v>
      </c>
      <c r="RZ171" s="5" t="s">
        <v>220</v>
      </c>
      <c r="SA171" s="5" t="s">
        <v>220</v>
      </c>
      <c r="SB171" s="5" t="s">
        <v>220</v>
      </c>
      <c r="SC171" s="5" t="s">
        <v>220</v>
      </c>
      <c r="SD171" s="5" t="s">
        <v>220</v>
      </c>
      <c r="SE171" s="5" t="s">
        <v>220</v>
      </c>
      <c r="SF171" s="5" t="s">
        <v>220</v>
      </c>
      <c r="SG171" s="5" t="s">
        <v>220</v>
      </c>
      <c r="SH171" s="5" t="s">
        <v>220</v>
      </c>
      <c r="SI171" s="5" t="s">
        <v>220</v>
      </c>
      <c r="SJ171" s="5" t="s">
        <v>220</v>
      </c>
      <c r="SK171" s="5" t="s">
        <v>220</v>
      </c>
      <c r="SL171" s="5" t="s">
        <v>220</v>
      </c>
      <c r="SM171" s="5" t="s">
        <v>220</v>
      </c>
      <c r="SN171" s="5" t="s">
        <v>220</v>
      </c>
      <c r="SO171" s="5" t="s">
        <v>220</v>
      </c>
      <c r="SP171" s="5" t="s">
        <v>220</v>
      </c>
      <c r="SQ171" s="5" t="s">
        <v>220</v>
      </c>
      <c r="SR171" s="5" t="s">
        <v>220</v>
      </c>
      <c r="SS171" s="5" t="s">
        <v>220</v>
      </c>
      <c r="ST171" s="5" t="s">
        <v>220</v>
      </c>
      <c r="SU171" s="5">
        <v>0</v>
      </c>
      <c r="SV171" s="5">
        <v>0</v>
      </c>
      <c r="SW171" s="5" t="s">
        <v>220</v>
      </c>
      <c r="SX171" s="5" t="s">
        <v>220</v>
      </c>
      <c r="SY171" s="5" t="s">
        <v>220</v>
      </c>
      <c r="SZ171" s="5" t="s">
        <v>220</v>
      </c>
      <c r="TA171" s="5" t="s">
        <v>220</v>
      </c>
      <c r="TB171" s="5" t="s">
        <v>220</v>
      </c>
      <c r="TC171" s="5" t="s">
        <v>220</v>
      </c>
      <c r="TD171" s="5" t="s">
        <v>220</v>
      </c>
      <c r="TE171" s="5" t="s">
        <v>220</v>
      </c>
      <c r="TF171" s="5" t="s">
        <v>220</v>
      </c>
      <c r="TG171" s="5" t="s">
        <v>220</v>
      </c>
      <c r="TH171" s="5" t="s">
        <v>220</v>
      </c>
      <c r="TI171" s="5" t="s">
        <v>220</v>
      </c>
      <c r="TJ171" s="5" t="s">
        <v>220</v>
      </c>
      <c r="TK171" s="5" t="s">
        <v>220</v>
      </c>
      <c r="TL171" s="5" t="s">
        <v>220</v>
      </c>
      <c r="TM171" s="5" t="s">
        <v>220</v>
      </c>
      <c r="TN171" s="5" t="s">
        <v>220</v>
      </c>
      <c r="TO171" s="5" t="s">
        <v>220</v>
      </c>
      <c r="TP171" s="5" t="s">
        <v>220</v>
      </c>
      <c r="TQ171" s="5" t="s">
        <v>220</v>
      </c>
      <c r="TR171" s="5" t="s">
        <v>220</v>
      </c>
      <c r="TS171" s="5" t="s">
        <v>220</v>
      </c>
      <c r="TT171" s="5" t="s">
        <v>220</v>
      </c>
      <c r="TU171" s="5" t="s">
        <v>220</v>
      </c>
      <c r="TV171" s="5" t="s">
        <v>220</v>
      </c>
      <c r="TW171" s="5" t="s">
        <v>220</v>
      </c>
      <c r="TX171" s="5" t="s">
        <v>220</v>
      </c>
      <c r="TY171" s="5" t="s">
        <v>220</v>
      </c>
      <c r="TZ171" s="5" t="s">
        <v>220</v>
      </c>
      <c r="UA171" s="5">
        <v>0</v>
      </c>
      <c r="UB171" s="5">
        <v>0</v>
      </c>
      <c r="UC171" s="5" t="s">
        <v>220</v>
      </c>
      <c r="UD171" s="5" t="s">
        <v>220</v>
      </c>
      <c r="UE171" s="5" t="s">
        <v>220</v>
      </c>
      <c r="UF171" s="5" t="s">
        <v>220</v>
      </c>
      <c r="UG171" s="5" t="s">
        <v>220</v>
      </c>
      <c r="UH171" s="5" t="s">
        <v>220</v>
      </c>
      <c r="UI171" s="5" t="s">
        <v>220</v>
      </c>
      <c r="UJ171" s="5" t="s">
        <v>220</v>
      </c>
      <c r="UK171" s="5" t="s">
        <v>220</v>
      </c>
      <c r="UL171" s="5" t="s">
        <v>220</v>
      </c>
      <c r="UM171" s="5" t="s">
        <v>220</v>
      </c>
      <c r="UN171" s="5" t="s">
        <v>220</v>
      </c>
      <c r="UO171" s="5" t="s">
        <v>220</v>
      </c>
      <c r="UP171" s="5" t="s">
        <v>220</v>
      </c>
      <c r="UQ171" s="5" t="s">
        <v>220</v>
      </c>
      <c r="UR171" s="5" t="s">
        <v>220</v>
      </c>
      <c r="US171" s="5" t="s">
        <v>220</v>
      </c>
      <c r="UT171" s="5" t="s">
        <v>220</v>
      </c>
      <c r="UU171" s="5" t="s">
        <v>220</v>
      </c>
      <c r="UV171" s="5" t="s">
        <v>220</v>
      </c>
      <c r="UW171" s="5" t="s">
        <v>220</v>
      </c>
      <c r="UX171" s="5" t="s">
        <v>220</v>
      </c>
      <c r="UY171" s="5" t="s">
        <v>220</v>
      </c>
      <c r="UZ171" s="5" t="s">
        <v>220</v>
      </c>
      <c r="VA171" s="5" t="s">
        <v>220</v>
      </c>
      <c r="VB171" s="5" t="s">
        <v>220</v>
      </c>
      <c r="VC171" s="5" t="s">
        <v>220</v>
      </c>
      <c r="VD171" s="5" t="s">
        <v>220</v>
      </c>
      <c r="VE171" s="5" t="s">
        <v>220</v>
      </c>
      <c r="VF171" s="5" t="s">
        <v>220</v>
      </c>
      <c r="VG171" s="5">
        <v>57</v>
      </c>
      <c r="VH171" s="5">
        <v>235</v>
      </c>
      <c r="VI171" s="5" t="s">
        <v>220</v>
      </c>
      <c r="VJ171" s="5" t="s">
        <v>220</v>
      </c>
      <c r="VK171" s="5" t="s">
        <v>220</v>
      </c>
      <c r="VL171" s="5" t="s">
        <v>220</v>
      </c>
      <c r="VM171" s="5" t="s">
        <v>220</v>
      </c>
      <c r="VN171" s="5" t="s">
        <v>220</v>
      </c>
      <c r="VO171" s="5" t="s">
        <v>220</v>
      </c>
      <c r="VP171" s="5" t="s">
        <v>220</v>
      </c>
      <c r="VQ171" s="5" t="s">
        <v>220</v>
      </c>
      <c r="VR171" s="5" t="s">
        <v>220</v>
      </c>
      <c r="VS171" s="5" t="s">
        <v>220</v>
      </c>
      <c r="VT171" s="5" t="s">
        <v>220</v>
      </c>
      <c r="VU171" s="5" t="s">
        <v>220</v>
      </c>
      <c r="VV171" s="5" t="s">
        <v>220</v>
      </c>
      <c r="VW171" s="5" t="s">
        <v>220</v>
      </c>
      <c r="VX171" s="5" t="s">
        <v>220</v>
      </c>
      <c r="VY171" s="5" t="s">
        <v>220</v>
      </c>
      <c r="VZ171" s="5" t="s">
        <v>220</v>
      </c>
      <c r="WA171" s="5" t="s">
        <v>220</v>
      </c>
      <c r="WB171" s="5" t="s">
        <v>220</v>
      </c>
      <c r="WC171" s="5" t="s">
        <v>220</v>
      </c>
      <c r="WD171" s="5" t="s">
        <v>220</v>
      </c>
      <c r="WE171" s="5" t="s">
        <v>220</v>
      </c>
      <c r="WF171" s="5" t="s">
        <v>220</v>
      </c>
      <c r="WG171" s="5" t="s">
        <v>220</v>
      </c>
      <c r="WH171" s="5" t="s">
        <v>220</v>
      </c>
      <c r="WI171" s="5" t="s">
        <v>220</v>
      </c>
      <c r="WJ171" s="5" t="s">
        <v>220</v>
      </c>
      <c r="WK171" s="5" t="s">
        <v>220</v>
      </c>
      <c r="WL171" s="5" t="s">
        <v>220</v>
      </c>
      <c r="WM171" s="5">
        <v>0</v>
      </c>
      <c r="WN171" s="5">
        <v>0</v>
      </c>
      <c r="WO171" s="5" t="s">
        <v>220</v>
      </c>
      <c r="WP171" s="5" t="s">
        <v>220</v>
      </c>
      <c r="WQ171" s="5" t="s">
        <v>220</v>
      </c>
      <c r="WR171" s="5" t="s">
        <v>220</v>
      </c>
      <c r="WS171" s="5" t="s">
        <v>220</v>
      </c>
      <c r="WT171" s="5" t="s">
        <v>220</v>
      </c>
      <c r="WU171" s="5" t="s">
        <v>220</v>
      </c>
      <c r="WV171" s="5" t="s">
        <v>220</v>
      </c>
      <c r="WW171" s="5" t="s">
        <v>220</v>
      </c>
      <c r="WX171" s="5" t="s">
        <v>220</v>
      </c>
      <c r="WY171" s="5" t="s">
        <v>220</v>
      </c>
      <c r="WZ171" s="5" t="s">
        <v>220</v>
      </c>
      <c r="XA171" s="5" t="s">
        <v>220</v>
      </c>
      <c r="XB171" s="5" t="s">
        <v>220</v>
      </c>
      <c r="XC171" s="5" t="s">
        <v>220</v>
      </c>
      <c r="XD171" s="5" t="s">
        <v>220</v>
      </c>
      <c r="XE171" s="5" t="s">
        <v>220</v>
      </c>
      <c r="XF171" s="5" t="s">
        <v>220</v>
      </c>
      <c r="XG171" s="5" t="s">
        <v>220</v>
      </c>
      <c r="XH171" s="5" t="s">
        <v>220</v>
      </c>
      <c r="XI171" s="5" t="s">
        <v>220</v>
      </c>
      <c r="XJ171" s="5" t="s">
        <v>220</v>
      </c>
      <c r="XK171" s="5" t="s">
        <v>220</v>
      </c>
      <c r="XL171" s="5" t="s">
        <v>220</v>
      </c>
      <c r="XM171" s="5" t="s">
        <v>220</v>
      </c>
      <c r="XN171" s="5" t="s">
        <v>220</v>
      </c>
      <c r="XO171" s="5" t="s">
        <v>220</v>
      </c>
      <c r="XP171" s="5" t="s">
        <v>220</v>
      </c>
      <c r="XQ171" s="5" t="s">
        <v>220</v>
      </c>
      <c r="XR171" s="5" t="s">
        <v>220</v>
      </c>
      <c r="XS171" s="2" t="s">
        <v>220</v>
      </c>
      <c r="XT171" s="3" t="s">
        <v>220</v>
      </c>
      <c r="XU171" s="3" t="s">
        <v>220</v>
      </c>
      <c r="XV171" s="3" t="s">
        <v>220</v>
      </c>
      <c r="XW171" s="3" t="s">
        <v>220</v>
      </c>
      <c r="XX171" s="3" t="s">
        <v>220</v>
      </c>
      <c r="XY171" s="3" t="s">
        <v>220</v>
      </c>
      <c r="XZ171" s="3"/>
    </row>
    <row r="172" spans="1:650" x14ac:dyDescent="0.3">
      <c r="A172" s="1" t="s">
        <v>170</v>
      </c>
      <c r="B172" s="2">
        <v>4057030</v>
      </c>
      <c r="C172" s="5">
        <v>41605</v>
      </c>
      <c r="D172" s="5">
        <v>38863</v>
      </c>
      <c r="E172" s="5">
        <v>26543</v>
      </c>
      <c r="F172" s="5">
        <v>26404</v>
      </c>
      <c r="G172" s="5">
        <v>36681</v>
      </c>
      <c r="H172" s="5">
        <v>9096</v>
      </c>
      <c r="I172" s="5">
        <v>18029</v>
      </c>
      <c r="J172" s="5">
        <v>6104</v>
      </c>
      <c r="K172" s="5">
        <v>30640</v>
      </c>
      <c r="L172" s="5">
        <v>10439</v>
      </c>
      <c r="M172" s="5">
        <v>11178</v>
      </c>
      <c r="N172" s="5">
        <v>2525</v>
      </c>
      <c r="O172" s="5">
        <v>10294</v>
      </c>
      <c r="P172" s="5">
        <v>20180</v>
      </c>
      <c r="Q172" s="5">
        <v>1876</v>
      </c>
      <c r="R172" s="5">
        <v>7749</v>
      </c>
      <c r="S172" s="5">
        <v>2800</v>
      </c>
      <c r="T172" s="5">
        <v>3862</v>
      </c>
      <c r="U172" s="5">
        <v>1460</v>
      </c>
      <c r="V172" s="5">
        <v>17011</v>
      </c>
      <c r="W172" s="5">
        <v>12553</v>
      </c>
      <c r="X172" s="5">
        <v>11124</v>
      </c>
      <c r="Y172" s="5">
        <v>3699</v>
      </c>
      <c r="Z172" s="5">
        <v>167</v>
      </c>
      <c r="AA172" s="5">
        <v>1232</v>
      </c>
      <c r="AB172" s="5">
        <v>1553</v>
      </c>
      <c r="AC172" s="5">
        <v>2573</v>
      </c>
      <c r="AD172" s="5">
        <v>4526</v>
      </c>
      <c r="AE172" s="5">
        <v>750</v>
      </c>
      <c r="AF172" s="5">
        <v>0</v>
      </c>
      <c r="AG172" s="5">
        <v>0</v>
      </c>
      <c r="AH172" s="5">
        <v>0</v>
      </c>
      <c r="AI172" s="5">
        <v>505778</v>
      </c>
      <c r="AJ172" s="5">
        <v>142416</v>
      </c>
      <c r="AK172" s="5">
        <v>165994</v>
      </c>
      <c r="AL172" s="5">
        <v>359897</v>
      </c>
      <c r="AM172" s="5">
        <v>293346</v>
      </c>
      <c r="AN172" s="5">
        <v>598869</v>
      </c>
      <c r="AO172" s="5">
        <v>49707</v>
      </c>
      <c r="AP172" s="5">
        <v>69339</v>
      </c>
      <c r="AQ172" s="5">
        <v>115428</v>
      </c>
      <c r="AR172" s="5">
        <v>216447</v>
      </c>
      <c r="AS172" s="5">
        <v>157783</v>
      </c>
      <c r="AT172" s="5">
        <v>68614</v>
      </c>
      <c r="AU172" s="5">
        <v>54158</v>
      </c>
      <c r="AV172" s="5">
        <v>75006</v>
      </c>
      <c r="AW172" s="5">
        <v>42627</v>
      </c>
      <c r="AX172" s="5">
        <v>20843</v>
      </c>
      <c r="AY172" s="5">
        <v>24238</v>
      </c>
      <c r="AZ172" s="5">
        <v>43631</v>
      </c>
      <c r="BA172" s="5">
        <v>53642</v>
      </c>
      <c r="BB172" s="5">
        <v>14947</v>
      </c>
      <c r="BC172" s="5">
        <v>23432</v>
      </c>
      <c r="BD172" s="5">
        <v>28527</v>
      </c>
      <c r="BE172" s="5">
        <v>29085</v>
      </c>
      <c r="BF172" s="5">
        <v>7116</v>
      </c>
      <c r="BG172" s="5">
        <v>13966</v>
      </c>
      <c r="BH172" s="5">
        <v>15081</v>
      </c>
      <c r="BI172" s="5">
        <v>6769</v>
      </c>
      <c r="BJ172" s="5">
        <v>28384</v>
      </c>
      <c r="BK172" s="5">
        <v>14967</v>
      </c>
      <c r="BL172" s="5">
        <v>800362</v>
      </c>
      <c r="BM172" s="5">
        <v>10488</v>
      </c>
      <c r="BN172" s="5">
        <v>12544</v>
      </c>
      <c r="BO172" s="5">
        <v>59484</v>
      </c>
      <c r="BP172" s="5">
        <v>14455</v>
      </c>
      <c r="BQ172" s="5">
        <v>42329</v>
      </c>
      <c r="BR172" s="5">
        <v>28483</v>
      </c>
      <c r="BS172" s="5">
        <v>120689</v>
      </c>
      <c r="BT172" s="5">
        <v>78651</v>
      </c>
      <c r="BU172" s="5">
        <v>35201</v>
      </c>
      <c r="BV172" s="5">
        <v>33010</v>
      </c>
      <c r="BW172" s="5">
        <v>79202</v>
      </c>
      <c r="BX172" s="5">
        <v>24421</v>
      </c>
      <c r="BY172" s="5">
        <v>23273</v>
      </c>
      <c r="BZ172" s="5">
        <v>81724</v>
      </c>
      <c r="CA172" s="5">
        <v>14521</v>
      </c>
      <c r="CB172" s="5">
        <v>22814</v>
      </c>
      <c r="CC172" s="5">
        <v>2282</v>
      </c>
      <c r="CD172" s="5">
        <v>10839</v>
      </c>
      <c r="CE172" s="5">
        <v>15994</v>
      </c>
      <c r="CF172" s="5">
        <v>8277</v>
      </c>
      <c r="CG172" s="5">
        <v>4733</v>
      </c>
      <c r="CH172" s="5">
        <v>11958</v>
      </c>
      <c r="CI172" s="5">
        <v>13519</v>
      </c>
      <c r="CJ172" s="5">
        <v>6124</v>
      </c>
      <c r="CK172" s="5">
        <v>7510</v>
      </c>
      <c r="CL172" s="5">
        <v>8278</v>
      </c>
      <c r="CM172" s="5">
        <v>2786</v>
      </c>
      <c r="CN172" s="5">
        <v>6058</v>
      </c>
      <c r="CO172" s="5">
        <v>3205</v>
      </c>
      <c r="CP172" s="5">
        <v>2061</v>
      </c>
      <c r="CQ172" s="5">
        <v>2462</v>
      </c>
      <c r="CR172" s="5">
        <v>66157</v>
      </c>
      <c r="CS172" s="5">
        <v>2834</v>
      </c>
      <c r="CT172" s="5">
        <v>12135</v>
      </c>
      <c r="CU172" s="5">
        <v>114076</v>
      </c>
      <c r="CV172" s="5">
        <v>77325</v>
      </c>
      <c r="CW172" s="5">
        <v>66461</v>
      </c>
      <c r="CX172" s="5">
        <v>65102</v>
      </c>
      <c r="CY172" s="5">
        <v>76080</v>
      </c>
      <c r="CZ172" s="5">
        <v>71192</v>
      </c>
      <c r="DA172" s="5">
        <v>57690</v>
      </c>
      <c r="DB172" s="5">
        <v>69866</v>
      </c>
      <c r="DC172" s="5">
        <v>79448</v>
      </c>
      <c r="DD172" s="5">
        <v>64874</v>
      </c>
      <c r="DE172" s="5">
        <v>64996</v>
      </c>
      <c r="DF172" s="5">
        <v>61859</v>
      </c>
      <c r="DG172" s="5">
        <v>57498</v>
      </c>
      <c r="DH172" s="5">
        <v>51811</v>
      </c>
      <c r="DI172" s="5">
        <v>59740</v>
      </c>
      <c r="DJ172" s="5">
        <v>56612</v>
      </c>
      <c r="DK172" s="5">
        <v>40372</v>
      </c>
      <c r="DL172" s="5">
        <v>51216</v>
      </c>
      <c r="DM172" s="5">
        <v>49136</v>
      </c>
      <c r="DN172" s="5">
        <v>47637</v>
      </c>
      <c r="DO172" s="5">
        <v>12543</v>
      </c>
      <c r="DP172" s="5">
        <v>25207</v>
      </c>
      <c r="DQ172" s="5">
        <v>26449</v>
      </c>
      <c r="DR172" s="5">
        <v>22484</v>
      </c>
      <c r="DS172" s="5">
        <v>25634</v>
      </c>
      <c r="DT172" s="5">
        <v>25149</v>
      </c>
      <c r="DU172" s="5">
        <v>21393</v>
      </c>
      <c r="DV172" s="5">
        <v>21273</v>
      </c>
      <c r="DW172" s="5">
        <v>20009</v>
      </c>
      <c r="DX172" s="5">
        <v>19639</v>
      </c>
      <c r="DY172" s="5">
        <v>22526</v>
      </c>
      <c r="DZ172" s="5">
        <v>21729</v>
      </c>
      <c r="EA172" s="5">
        <v>81507</v>
      </c>
      <c r="EB172" s="5">
        <v>31944</v>
      </c>
      <c r="EC172" s="5">
        <v>20985</v>
      </c>
      <c r="ED172" s="5">
        <v>36197</v>
      </c>
      <c r="EE172" s="5">
        <v>32219</v>
      </c>
      <c r="EF172" s="5">
        <v>35623</v>
      </c>
      <c r="EG172" s="5">
        <v>26318</v>
      </c>
      <c r="EH172" s="5">
        <v>21017</v>
      </c>
      <c r="EI172" s="5">
        <v>118873</v>
      </c>
      <c r="EJ172" s="5">
        <v>16641</v>
      </c>
      <c r="EK172" s="5">
        <v>14132</v>
      </c>
      <c r="EL172" s="5">
        <v>26359</v>
      </c>
      <c r="EM172" s="5">
        <v>16647</v>
      </c>
      <c r="EN172" s="5">
        <v>20452</v>
      </c>
      <c r="EO172" s="5">
        <v>14709</v>
      </c>
      <c r="EP172" s="5">
        <v>14520</v>
      </c>
      <c r="EQ172" s="5">
        <v>10008</v>
      </c>
      <c r="ER172" s="5">
        <v>16921</v>
      </c>
      <c r="ES172" s="5">
        <v>14426</v>
      </c>
      <c r="ET172" s="5">
        <v>9361</v>
      </c>
      <c r="EU172" s="5">
        <v>7916</v>
      </c>
      <c r="EV172" s="5">
        <v>9873</v>
      </c>
      <c r="EW172" s="5">
        <v>12687</v>
      </c>
      <c r="EX172" s="5">
        <v>11754</v>
      </c>
      <c r="EY172" s="5">
        <v>8577</v>
      </c>
      <c r="EZ172" s="5">
        <v>10071</v>
      </c>
      <c r="FA172" s="5">
        <v>3997</v>
      </c>
      <c r="FB172" s="5">
        <v>10503</v>
      </c>
      <c r="FC172" s="5">
        <v>3912</v>
      </c>
      <c r="FD172" s="5">
        <v>3050</v>
      </c>
      <c r="FE172" s="5">
        <v>3018</v>
      </c>
      <c r="FF172" s="5">
        <v>3110</v>
      </c>
      <c r="FG172" s="5">
        <v>0</v>
      </c>
      <c r="FH172" s="5">
        <v>0</v>
      </c>
      <c r="FI172" s="5">
        <v>0</v>
      </c>
      <c r="FJ172" s="5">
        <v>0</v>
      </c>
      <c r="FK172" s="5">
        <v>0</v>
      </c>
      <c r="FL172" s="5">
        <v>0</v>
      </c>
      <c r="FM172" s="5">
        <v>0</v>
      </c>
      <c r="FN172" s="5">
        <v>0</v>
      </c>
      <c r="FO172" s="5">
        <v>0</v>
      </c>
      <c r="FP172" s="5">
        <v>0</v>
      </c>
      <c r="FQ172" s="5">
        <v>0</v>
      </c>
      <c r="FR172" s="5">
        <v>0</v>
      </c>
      <c r="FS172" s="5">
        <v>0</v>
      </c>
      <c r="FT172" s="5">
        <v>0</v>
      </c>
      <c r="FU172" s="5" t="s">
        <v>220</v>
      </c>
      <c r="FV172" s="5" t="s">
        <v>220</v>
      </c>
      <c r="FW172" s="5" t="s">
        <v>220</v>
      </c>
      <c r="FX172" s="5" t="s">
        <v>220</v>
      </c>
      <c r="FY172" s="5" t="s">
        <v>220</v>
      </c>
      <c r="FZ172" s="5" t="s">
        <v>220</v>
      </c>
      <c r="GA172" s="5" t="s">
        <v>220</v>
      </c>
      <c r="GB172" s="5" t="s">
        <v>220</v>
      </c>
      <c r="GC172" s="5" t="s">
        <v>220</v>
      </c>
      <c r="GD172" s="5" t="s">
        <v>220</v>
      </c>
      <c r="GE172" s="5" t="s">
        <v>220</v>
      </c>
      <c r="GF172" s="5" t="s">
        <v>220</v>
      </c>
      <c r="GG172" s="5" t="s">
        <v>220</v>
      </c>
      <c r="GH172" s="5" t="s">
        <v>220</v>
      </c>
      <c r="GI172" s="5" t="s">
        <v>220</v>
      </c>
      <c r="GJ172" s="5" t="s">
        <v>220</v>
      </c>
      <c r="GK172" s="5" t="s">
        <v>220</v>
      </c>
      <c r="GL172" s="5" t="s">
        <v>220</v>
      </c>
      <c r="GM172" s="5">
        <v>802451</v>
      </c>
      <c r="GN172" s="5">
        <v>305003</v>
      </c>
      <c r="GO172" s="5">
        <v>322313</v>
      </c>
      <c r="GP172" s="5">
        <v>516091</v>
      </c>
      <c r="GQ172" s="5">
        <v>559069</v>
      </c>
      <c r="GR172" s="5">
        <v>793847</v>
      </c>
      <c r="GS172" s="5">
        <v>188097</v>
      </c>
      <c r="GT172" s="5">
        <v>199700</v>
      </c>
      <c r="GU172" s="5">
        <v>424525</v>
      </c>
      <c r="GV172" s="5">
        <v>402837</v>
      </c>
      <c r="GW172" s="5">
        <v>271363</v>
      </c>
      <c r="GX172" s="5">
        <v>241081</v>
      </c>
      <c r="GY172" s="5">
        <v>153117</v>
      </c>
      <c r="GZ172" s="5">
        <v>190264</v>
      </c>
      <c r="HA172" s="5">
        <v>121234</v>
      </c>
      <c r="HB172" s="5">
        <v>110563</v>
      </c>
      <c r="HC172" s="5">
        <v>93413</v>
      </c>
      <c r="HD172" s="5">
        <v>123906</v>
      </c>
      <c r="HE172" s="5">
        <v>123397</v>
      </c>
      <c r="HF172" s="5">
        <v>100915</v>
      </c>
      <c r="HG172" s="5">
        <v>69963</v>
      </c>
      <c r="HH172" s="5">
        <v>80854</v>
      </c>
      <c r="HI172" s="5">
        <v>79429</v>
      </c>
      <c r="HJ172" s="5">
        <v>49798</v>
      </c>
      <c r="HK172" s="5">
        <v>52196</v>
      </c>
      <c r="HL172" s="5">
        <v>57912</v>
      </c>
      <c r="HM172" s="5">
        <v>37937</v>
      </c>
      <c r="HN172" s="5">
        <v>66746</v>
      </c>
      <c r="HO172" s="5">
        <v>42100</v>
      </c>
      <c r="HP172" s="5">
        <v>889207</v>
      </c>
      <c r="HQ172" s="5">
        <v>38865</v>
      </c>
      <c r="HR172" s="5">
        <v>49518</v>
      </c>
      <c r="HS172" s="5">
        <v>608225</v>
      </c>
      <c r="HT172" s="5">
        <v>630276</v>
      </c>
      <c r="HU172" s="5">
        <v>497404</v>
      </c>
      <c r="HV172" s="5">
        <v>524312</v>
      </c>
      <c r="HW172" s="5">
        <v>592814</v>
      </c>
      <c r="HX172" s="5">
        <v>572980</v>
      </c>
      <c r="HY172" s="5">
        <v>565226</v>
      </c>
      <c r="HZ172" s="5">
        <v>582638</v>
      </c>
      <c r="IA172" s="5">
        <v>588098</v>
      </c>
      <c r="IB172" s="5">
        <v>568763</v>
      </c>
      <c r="IC172" s="5">
        <v>565062</v>
      </c>
      <c r="ID172" s="5">
        <v>708614</v>
      </c>
      <c r="IE172" s="5">
        <v>649040</v>
      </c>
      <c r="IF172" s="5">
        <v>617183</v>
      </c>
      <c r="IG172" s="5">
        <v>544868</v>
      </c>
      <c r="IH172" s="5">
        <v>458573</v>
      </c>
      <c r="II172" s="5">
        <v>435034</v>
      </c>
      <c r="IJ172" s="5">
        <v>425089</v>
      </c>
      <c r="IK172" s="5">
        <v>959512</v>
      </c>
      <c r="IL172" s="5">
        <v>614659</v>
      </c>
      <c r="IM172" s="5">
        <v>389068</v>
      </c>
      <c r="IN172" s="5">
        <v>352640</v>
      </c>
      <c r="IO172" s="5">
        <v>315242</v>
      </c>
      <c r="IP172" s="5">
        <v>312490</v>
      </c>
      <c r="IQ172" s="5">
        <v>280985</v>
      </c>
      <c r="IR172" s="5">
        <v>326754</v>
      </c>
      <c r="IS172" s="5">
        <v>304055</v>
      </c>
      <c r="IT172" s="5">
        <v>317769</v>
      </c>
      <c r="IU172" s="5">
        <v>332550</v>
      </c>
      <c r="IV172" s="5">
        <v>287167</v>
      </c>
      <c r="IW172" s="5">
        <v>301584</v>
      </c>
      <c r="IX172" s="5">
        <v>287351</v>
      </c>
      <c r="IY172" s="5">
        <v>104224</v>
      </c>
      <c r="IZ172" s="5">
        <v>92366</v>
      </c>
      <c r="JA172" s="5">
        <v>100110</v>
      </c>
      <c r="JB172" s="5">
        <v>89360</v>
      </c>
      <c r="JC172" s="5">
        <v>90726</v>
      </c>
      <c r="JD172" s="5">
        <v>111531</v>
      </c>
      <c r="JE172" s="5">
        <v>94167</v>
      </c>
      <c r="JF172" s="5">
        <v>89264</v>
      </c>
      <c r="JG172" s="5">
        <v>88345</v>
      </c>
      <c r="JH172" s="5">
        <v>89925</v>
      </c>
      <c r="JI172" s="5">
        <v>80001</v>
      </c>
      <c r="JJ172" s="5">
        <v>75911</v>
      </c>
      <c r="JK172" s="5">
        <v>49791</v>
      </c>
      <c r="JL172" s="5">
        <v>45802</v>
      </c>
      <c r="JM172" s="5">
        <v>40448</v>
      </c>
      <c r="JN172" s="5">
        <v>41499</v>
      </c>
      <c r="JO172" s="5">
        <v>37331</v>
      </c>
      <c r="JP172" s="5">
        <v>36043</v>
      </c>
      <c r="JQ172" s="5">
        <v>35226</v>
      </c>
      <c r="JR172" s="5">
        <v>33352</v>
      </c>
      <c r="JS172" s="5">
        <v>29523</v>
      </c>
      <c r="JT172" s="5">
        <v>26676</v>
      </c>
      <c r="JU172" s="5">
        <v>27966</v>
      </c>
      <c r="JV172" s="5">
        <v>26603</v>
      </c>
      <c r="JW172" s="5">
        <v>30031</v>
      </c>
      <c r="JX172" s="5">
        <v>32243</v>
      </c>
      <c r="JY172" s="5">
        <v>32750</v>
      </c>
      <c r="JZ172" s="5">
        <v>25278</v>
      </c>
      <c r="KA172" s="5">
        <v>14675</v>
      </c>
      <c r="KB172" s="5">
        <v>17147</v>
      </c>
      <c r="KC172" s="5">
        <v>10383</v>
      </c>
      <c r="KD172" s="5">
        <v>11228</v>
      </c>
      <c r="KE172" s="5">
        <v>28430</v>
      </c>
      <c r="KF172" s="5">
        <v>26350</v>
      </c>
      <c r="KG172" s="5">
        <v>24450</v>
      </c>
      <c r="KH172" s="5">
        <v>18537</v>
      </c>
      <c r="KI172" s="5">
        <v>18534</v>
      </c>
      <c r="KJ172" s="5">
        <v>10779</v>
      </c>
      <c r="KK172" s="5">
        <v>9702</v>
      </c>
      <c r="KL172" s="5">
        <v>10340</v>
      </c>
      <c r="KM172" s="5">
        <v>6173</v>
      </c>
      <c r="KN172" s="5">
        <v>11612</v>
      </c>
      <c r="KO172" s="5">
        <v>9492</v>
      </c>
      <c r="KP172" s="5">
        <v>14027</v>
      </c>
      <c r="KQ172" s="5">
        <v>11989</v>
      </c>
      <c r="KR172" s="5">
        <v>7729</v>
      </c>
      <c r="KS172" s="5">
        <v>5658</v>
      </c>
      <c r="KT172" s="5">
        <v>4943</v>
      </c>
      <c r="KU172" s="5">
        <v>4697</v>
      </c>
      <c r="KV172" s="5">
        <v>4604</v>
      </c>
      <c r="KW172" s="5">
        <v>4716</v>
      </c>
      <c r="KX172" s="5">
        <v>4453</v>
      </c>
      <c r="KY172" s="5">
        <v>4055</v>
      </c>
      <c r="KZ172" s="5">
        <v>4643</v>
      </c>
      <c r="LA172" s="5">
        <v>4807</v>
      </c>
      <c r="LB172" s="5">
        <v>4730</v>
      </c>
      <c r="LC172" s="5">
        <v>4438</v>
      </c>
      <c r="LD172" s="5">
        <v>4874</v>
      </c>
      <c r="LE172" s="5">
        <v>4206</v>
      </c>
      <c r="LF172" s="5">
        <v>3818</v>
      </c>
      <c r="LG172" s="5">
        <v>4121</v>
      </c>
      <c r="LH172" s="5">
        <v>3512</v>
      </c>
      <c r="LI172" s="5">
        <v>3929</v>
      </c>
      <c r="LJ172" s="5">
        <v>3863</v>
      </c>
      <c r="LK172" s="5">
        <v>5839</v>
      </c>
      <c r="LL172" s="5">
        <v>6146</v>
      </c>
      <c r="LM172" s="5">
        <v>6502</v>
      </c>
      <c r="LN172" s="5">
        <v>5844</v>
      </c>
      <c r="LO172" s="5">
        <v>5783</v>
      </c>
      <c r="LP172" s="5">
        <v>5782</v>
      </c>
      <c r="LQ172" s="5">
        <v>5648</v>
      </c>
      <c r="LR172" s="5">
        <v>5567</v>
      </c>
      <c r="LS172" s="5">
        <v>6630</v>
      </c>
      <c r="LT172" s="5">
        <v>5701</v>
      </c>
      <c r="LU172" s="5">
        <v>6425</v>
      </c>
      <c r="LV172" s="5">
        <v>5257</v>
      </c>
      <c r="LW172" s="5">
        <v>5514</v>
      </c>
      <c r="LX172" s="5">
        <v>4434</v>
      </c>
      <c r="LY172" s="5">
        <v>3208</v>
      </c>
      <c r="LZ172" s="5">
        <v>2719</v>
      </c>
      <c r="MA172" s="5">
        <v>2330</v>
      </c>
      <c r="MB172" s="5">
        <v>2091</v>
      </c>
      <c r="MC172" s="5">
        <v>2353</v>
      </c>
      <c r="MD172" s="5">
        <v>2072</v>
      </c>
      <c r="ME172" s="5">
        <v>2586</v>
      </c>
      <c r="MF172" s="5">
        <v>2768</v>
      </c>
      <c r="MG172" s="5">
        <v>2224</v>
      </c>
      <c r="MH172" s="5">
        <v>2164</v>
      </c>
      <c r="MI172" s="5">
        <v>2503</v>
      </c>
      <c r="MJ172" s="5">
        <v>2456</v>
      </c>
      <c r="MK172" s="5">
        <v>2497</v>
      </c>
      <c r="ML172" s="5">
        <v>2691</v>
      </c>
      <c r="MM172" s="5">
        <v>2314</v>
      </c>
      <c r="MN172" s="5">
        <v>1837</v>
      </c>
      <c r="MO172" s="5">
        <v>1474</v>
      </c>
      <c r="MP172" s="5">
        <v>1457</v>
      </c>
      <c r="MQ172" s="5">
        <v>0</v>
      </c>
      <c r="MR172" s="5">
        <v>0</v>
      </c>
      <c r="MS172" s="5">
        <v>0</v>
      </c>
      <c r="MT172" s="5">
        <v>0</v>
      </c>
      <c r="MU172" s="5">
        <v>0</v>
      </c>
      <c r="MV172" s="5">
        <v>0</v>
      </c>
      <c r="MW172" s="5">
        <v>0</v>
      </c>
      <c r="MX172" s="5">
        <v>0</v>
      </c>
      <c r="MY172" s="5">
        <v>0</v>
      </c>
      <c r="MZ172" s="5">
        <v>0</v>
      </c>
      <c r="NA172" s="5">
        <v>0</v>
      </c>
      <c r="NB172" s="5">
        <v>0</v>
      </c>
      <c r="NC172" s="5">
        <v>0</v>
      </c>
      <c r="ND172" s="5">
        <v>0</v>
      </c>
      <c r="NE172" s="5" t="s">
        <v>220</v>
      </c>
      <c r="NF172" s="5" t="s">
        <v>220</v>
      </c>
      <c r="NG172" s="5" t="s">
        <v>220</v>
      </c>
      <c r="NH172" s="5" t="s">
        <v>220</v>
      </c>
      <c r="NI172" s="5" t="s">
        <v>220</v>
      </c>
      <c r="NJ172" s="5" t="s">
        <v>220</v>
      </c>
      <c r="NK172" s="5" t="s">
        <v>220</v>
      </c>
      <c r="NL172" s="5" t="s">
        <v>220</v>
      </c>
      <c r="NM172" s="5" t="s">
        <v>220</v>
      </c>
      <c r="NN172" s="5" t="s">
        <v>220</v>
      </c>
      <c r="NO172" s="5" t="s">
        <v>220</v>
      </c>
      <c r="NP172" s="5" t="s">
        <v>220</v>
      </c>
      <c r="NQ172" s="5" t="s">
        <v>220</v>
      </c>
      <c r="NR172" s="5" t="s">
        <v>220</v>
      </c>
      <c r="NS172" s="5" t="s">
        <v>220</v>
      </c>
      <c r="NT172" s="5" t="s">
        <v>220</v>
      </c>
      <c r="NU172" s="5" t="s">
        <v>220</v>
      </c>
      <c r="NV172" s="5" t="s">
        <v>220</v>
      </c>
      <c r="NW172" s="5">
        <v>0</v>
      </c>
      <c r="NX172" s="5">
        <v>0</v>
      </c>
      <c r="NY172" s="5">
        <v>0</v>
      </c>
      <c r="NZ172" s="5">
        <v>0</v>
      </c>
      <c r="OA172" s="5">
        <v>0</v>
      </c>
      <c r="OB172" s="5">
        <v>0</v>
      </c>
      <c r="OC172" s="5">
        <v>0</v>
      </c>
      <c r="OD172" s="5">
        <v>0</v>
      </c>
      <c r="OE172" s="5">
        <v>0</v>
      </c>
      <c r="OF172" s="5">
        <v>0</v>
      </c>
      <c r="OG172" s="5">
        <v>0</v>
      </c>
      <c r="OH172" s="5">
        <v>0</v>
      </c>
      <c r="OI172" s="5">
        <v>0</v>
      </c>
      <c r="OJ172" s="5">
        <v>0</v>
      </c>
      <c r="OK172" s="5" t="s">
        <v>220</v>
      </c>
      <c r="OL172" s="5" t="s">
        <v>220</v>
      </c>
      <c r="OM172" s="5" t="s">
        <v>220</v>
      </c>
      <c r="ON172" s="5" t="s">
        <v>220</v>
      </c>
      <c r="OO172" s="5" t="s">
        <v>220</v>
      </c>
      <c r="OP172" s="5" t="s">
        <v>220</v>
      </c>
      <c r="OQ172" s="5" t="s">
        <v>220</v>
      </c>
      <c r="OR172" s="5" t="s">
        <v>220</v>
      </c>
      <c r="OS172" s="5" t="s">
        <v>220</v>
      </c>
      <c r="OT172" s="5" t="s">
        <v>220</v>
      </c>
      <c r="OU172" s="5" t="s">
        <v>220</v>
      </c>
      <c r="OV172" s="5" t="s">
        <v>220</v>
      </c>
      <c r="OW172" s="5" t="s">
        <v>220</v>
      </c>
      <c r="OX172" s="5" t="s">
        <v>220</v>
      </c>
      <c r="OY172" s="5" t="s">
        <v>220</v>
      </c>
      <c r="OZ172" s="5" t="s">
        <v>220</v>
      </c>
      <c r="PA172" s="5" t="s">
        <v>220</v>
      </c>
      <c r="PB172" s="5" t="s">
        <v>220</v>
      </c>
      <c r="PC172" s="5">
        <v>18508</v>
      </c>
      <c r="PD172" s="5">
        <v>19495</v>
      </c>
      <c r="PE172" s="5">
        <v>17833</v>
      </c>
      <c r="PF172" s="5">
        <v>17803</v>
      </c>
      <c r="PG172" s="5">
        <v>16913</v>
      </c>
      <c r="PH172" s="5">
        <v>18429</v>
      </c>
      <c r="PI172" s="5">
        <v>16262</v>
      </c>
      <c r="PJ172" s="5">
        <v>15966</v>
      </c>
      <c r="PK172" s="5">
        <v>15532</v>
      </c>
      <c r="PL172" s="5">
        <v>15053</v>
      </c>
      <c r="PM172" s="5">
        <v>14425</v>
      </c>
      <c r="PN172" s="5">
        <v>14312</v>
      </c>
      <c r="PO172" s="5">
        <v>14099</v>
      </c>
      <c r="PP172" s="5">
        <v>13789</v>
      </c>
      <c r="PQ172" s="5">
        <v>15100</v>
      </c>
      <c r="PR172" s="5">
        <v>15730</v>
      </c>
      <c r="PS172" s="5">
        <v>13373</v>
      </c>
      <c r="PT172" s="5">
        <v>11203</v>
      </c>
      <c r="PU172" s="5">
        <v>11383</v>
      </c>
      <c r="PV172" s="5">
        <v>10258</v>
      </c>
      <c r="PW172" s="5">
        <v>8206</v>
      </c>
      <c r="PX172" s="5">
        <v>6354</v>
      </c>
      <c r="PY172" s="5">
        <v>6547</v>
      </c>
      <c r="PZ172" s="5">
        <v>6543</v>
      </c>
      <c r="QA172" s="5">
        <v>7907</v>
      </c>
      <c r="QB172" s="5">
        <v>7427</v>
      </c>
      <c r="QC172" s="5">
        <v>6447</v>
      </c>
      <c r="QD172" s="5">
        <v>5691</v>
      </c>
      <c r="QE172" s="5">
        <v>4249</v>
      </c>
      <c r="QF172" s="5">
        <v>3675</v>
      </c>
      <c r="QG172" s="5">
        <v>4044</v>
      </c>
      <c r="QH172" s="5">
        <v>3783</v>
      </c>
      <c r="QI172" s="5">
        <v>7089</v>
      </c>
      <c r="QJ172" s="5">
        <v>6898</v>
      </c>
      <c r="QK172" s="5">
        <v>5657</v>
      </c>
      <c r="QL172" s="5">
        <v>5629</v>
      </c>
      <c r="QM172" s="5">
        <v>5494</v>
      </c>
      <c r="QN172" s="5">
        <v>5688</v>
      </c>
      <c r="QO172" s="5">
        <v>5469</v>
      </c>
      <c r="QP172" s="5">
        <v>3868</v>
      </c>
      <c r="QQ172" s="5">
        <v>3707</v>
      </c>
      <c r="QR172" s="5">
        <v>3833</v>
      </c>
      <c r="QS172" s="5">
        <v>3518</v>
      </c>
      <c r="QT172" s="5">
        <v>3400</v>
      </c>
      <c r="QU172" s="5">
        <v>3767</v>
      </c>
      <c r="QV172" s="5">
        <v>5199</v>
      </c>
      <c r="QW172" s="5">
        <v>4980</v>
      </c>
      <c r="QX172" s="5">
        <v>4431</v>
      </c>
      <c r="QY172" s="5">
        <v>4516</v>
      </c>
      <c r="QZ172" s="5">
        <v>4250</v>
      </c>
      <c r="RA172" s="5">
        <v>4339</v>
      </c>
      <c r="RB172" s="5">
        <v>4140</v>
      </c>
      <c r="RC172" s="5">
        <v>4267</v>
      </c>
      <c r="RD172" s="5">
        <v>5721</v>
      </c>
      <c r="RE172" s="5">
        <v>5726</v>
      </c>
      <c r="RF172" s="5">
        <v>5741</v>
      </c>
      <c r="RG172" s="5">
        <v>5541</v>
      </c>
      <c r="RH172" s="5">
        <v>6437</v>
      </c>
      <c r="RI172" s="5">
        <v>6092</v>
      </c>
      <c r="RJ172" s="5">
        <v>5791</v>
      </c>
      <c r="RK172" s="5">
        <v>5002</v>
      </c>
      <c r="RL172" s="5">
        <v>5032</v>
      </c>
      <c r="RM172" s="5">
        <v>5043</v>
      </c>
      <c r="RN172" s="5">
        <v>5150</v>
      </c>
      <c r="RO172" s="5">
        <v>22737</v>
      </c>
      <c r="RP172" s="5">
        <v>21421</v>
      </c>
      <c r="RQ172" s="5">
        <v>20583</v>
      </c>
      <c r="RR172" s="5">
        <v>19668</v>
      </c>
      <c r="RS172" s="5">
        <v>17871</v>
      </c>
      <c r="RT172" s="5">
        <v>17568</v>
      </c>
      <c r="RU172" s="5">
        <v>18213</v>
      </c>
      <c r="RV172" s="5">
        <v>17962</v>
      </c>
      <c r="RW172" s="5">
        <v>17127</v>
      </c>
      <c r="RX172" s="5">
        <v>19034</v>
      </c>
      <c r="RY172" s="5">
        <v>19030</v>
      </c>
      <c r="RZ172" s="5">
        <v>19228</v>
      </c>
      <c r="SA172" s="5">
        <v>17505</v>
      </c>
      <c r="SB172" s="5">
        <v>16741</v>
      </c>
      <c r="SC172" s="5">
        <v>15645</v>
      </c>
      <c r="SD172" s="5">
        <v>15560</v>
      </c>
      <c r="SE172" s="5">
        <v>16291</v>
      </c>
      <c r="SF172" s="5">
        <v>14409</v>
      </c>
      <c r="SG172" s="5">
        <v>12211</v>
      </c>
      <c r="SH172" s="5">
        <v>20980</v>
      </c>
      <c r="SI172" s="5">
        <v>11181</v>
      </c>
      <c r="SJ172" s="5">
        <v>11669</v>
      </c>
      <c r="SK172" s="5">
        <v>11397</v>
      </c>
      <c r="SL172" s="5">
        <v>10457</v>
      </c>
      <c r="SM172" s="5">
        <v>11171</v>
      </c>
      <c r="SN172" s="5">
        <v>11431</v>
      </c>
      <c r="SO172" s="5">
        <v>9349</v>
      </c>
      <c r="SP172" s="5">
        <v>8629</v>
      </c>
      <c r="SQ172" s="5">
        <v>8104</v>
      </c>
      <c r="SR172" s="5">
        <v>8119</v>
      </c>
      <c r="SS172" s="5">
        <v>7096</v>
      </c>
      <c r="ST172" s="5">
        <v>6489</v>
      </c>
      <c r="SU172" s="5">
        <v>15155</v>
      </c>
      <c r="SV172" s="5">
        <v>13042</v>
      </c>
      <c r="SW172" s="5">
        <v>16212</v>
      </c>
      <c r="SX172" s="5">
        <v>20645</v>
      </c>
      <c r="SY172" s="5">
        <v>15282</v>
      </c>
      <c r="SZ172" s="5">
        <v>13048</v>
      </c>
      <c r="TA172" s="5">
        <v>15663</v>
      </c>
      <c r="TB172" s="5">
        <v>12590</v>
      </c>
      <c r="TC172" s="5">
        <v>13181</v>
      </c>
      <c r="TD172" s="5">
        <v>10779</v>
      </c>
      <c r="TE172" s="5">
        <v>8564</v>
      </c>
      <c r="TF172" s="5">
        <v>3614</v>
      </c>
      <c r="TG172" s="5">
        <v>2316</v>
      </c>
      <c r="TH172" s="5">
        <v>4130</v>
      </c>
      <c r="TI172" s="5">
        <v>3781</v>
      </c>
      <c r="TJ172" s="5">
        <v>3041</v>
      </c>
      <c r="TK172" s="5">
        <v>2609</v>
      </c>
      <c r="TL172" s="5">
        <v>2402</v>
      </c>
      <c r="TM172" s="5">
        <v>3436</v>
      </c>
      <c r="TN172" s="5">
        <v>3453</v>
      </c>
      <c r="TO172" s="5">
        <v>1507</v>
      </c>
      <c r="TP172" s="5">
        <v>2337</v>
      </c>
      <c r="TQ172" s="5">
        <v>3423</v>
      </c>
      <c r="TR172" s="5">
        <v>3689</v>
      </c>
      <c r="TS172" s="5">
        <v>4504</v>
      </c>
      <c r="TT172" s="5">
        <v>4699</v>
      </c>
      <c r="TU172" s="5">
        <v>3966</v>
      </c>
      <c r="TV172" s="5">
        <v>3956</v>
      </c>
      <c r="TW172" s="5">
        <v>729</v>
      </c>
      <c r="TX172" s="5">
        <v>341</v>
      </c>
      <c r="TY172" s="5">
        <v>261</v>
      </c>
      <c r="TZ172" s="5">
        <v>245</v>
      </c>
      <c r="UA172" s="5">
        <v>0</v>
      </c>
      <c r="UB172" s="5">
        <v>0</v>
      </c>
      <c r="UC172" s="5">
        <v>0</v>
      </c>
      <c r="UD172" s="5">
        <v>0</v>
      </c>
      <c r="UE172" s="5">
        <v>0</v>
      </c>
      <c r="UF172" s="5">
        <v>0</v>
      </c>
      <c r="UG172" s="5">
        <v>0</v>
      </c>
      <c r="UH172" s="5">
        <v>0</v>
      </c>
      <c r="UI172" s="5">
        <v>0</v>
      </c>
      <c r="UJ172" s="5">
        <v>0</v>
      </c>
      <c r="UK172" s="5">
        <v>0</v>
      </c>
      <c r="UL172" s="5">
        <v>0</v>
      </c>
      <c r="UM172" s="5">
        <v>0</v>
      </c>
      <c r="UN172" s="5">
        <v>0</v>
      </c>
      <c r="UO172" s="5">
        <v>0</v>
      </c>
      <c r="UP172" s="5">
        <v>0</v>
      </c>
      <c r="UQ172" s="5">
        <v>3</v>
      </c>
      <c r="UR172" s="5">
        <v>12</v>
      </c>
      <c r="US172" s="5">
        <v>1</v>
      </c>
      <c r="UT172" s="5">
        <v>175</v>
      </c>
      <c r="UU172" s="5">
        <v>1726</v>
      </c>
      <c r="UV172" s="5">
        <v>1590</v>
      </c>
      <c r="UW172" s="5">
        <v>1413</v>
      </c>
      <c r="UX172" s="5">
        <v>355</v>
      </c>
      <c r="UY172" s="5">
        <v>520</v>
      </c>
      <c r="UZ172" s="5">
        <v>475</v>
      </c>
      <c r="VA172" s="5">
        <v>168</v>
      </c>
      <c r="VB172" s="5">
        <v>64</v>
      </c>
      <c r="VC172" s="5">
        <v>447</v>
      </c>
      <c r="VD172" s="5">
        <v>360</v>
      </c>
      <c r="VE172" s="5">
        <v>342</v>
      </c>
      <c r="VF172" s="5">
        <v>601</v>
      </c>
      <c r="VG172" s="5">
        <v>118078</v>
      </c>
      <c r="VH172" s="5">
        <v>113767</v>
      </c>
      <c r="VI172" s="5">
        <v>115084</v>
      </c>
      <c r="VJ172" s="5">
        <v>111167</v>
      </c>
      <c r="VK172" s="5">
        <v>106387</v>
      </c>
      <c r="VL172" s="5">
        <v>102539</v>
      </c>
      <c r="VM172" s="5">
        <v>93317</v>
      </c>
      <c r="VN172" s="5">
        <v>84411</v>
      </c>
      <c r="VO172" s="5">
        <v>76527</v>
      </c>
      <c r="VP172" s="5">
        <v>78299</v>
      </c>
      <c r="VQ172" s="5">
        <v>85155</v>
      </c>
      <c r="VR172" s="5">
        <v>71424</v>
      </c>
      <c r="VS172" s="5">
        <v>69569</v>
      </c>
      <c r="VT172" s="5">
        <v>64051</v>
      </c>
      <c r="VU172" s="5">
        <v>61458</v>
      </c>
      <c r="VV172" s="5">
        <v>73057</v>
      </c>
      <c r="VW172" s="5">
        <v>59237</v>
      </c>
      <c r="VX172" s="5">
        <v>58201</v>
      </c>
      <c r="VY172" s="5">
        <v>55645</v>
      </c>
      <c r="VZ172" s="5">
        <v>58091</v>
      </c>
      <c r="WA172" s="5">
        <v>55521</v>
      </c>
      <c r="WB172" s="5">
        <v>58987</v>
      </c>
      <c r="WC172" s="5">
        <v>59343</v>
      </c>
      <c r="WD172" s="5">
        <v>59226</v>
      </c>
      <c r="WE172" s="5">
        <v>48395</v>
      </c>
      <c r="WF172" s="5">
        <v>48343</v>
      </c>
      <c r="WG172" s="5">
        <v>45655</v>
      </c>
      <c r="WH172" s="5">
        <v>67500</v>
      </c>
      <c r="WI172" s="5">
        <v>56857</v>
      </c>
      <c r="WJ172" s="5">
        <v>40018</v>
      </c>
      <c r="WK172" s="5">
        <v>28192</v>
      </c>
      <c r="WL172" s="5">
        <v>25769</v>
      </c>
      <c r="WM172" s="5">
        <v>115</v>
      </c>
      <c r="WN172" s="5">
        <v>71</v>
      </c>
      <c r="WO172" s="5">
        <v>107</v>
      </c>
      <c r="WP172" s="5">
        <v>82</v>
      </c>
      <c r="WQ172" s="5">
        <v>41</v>
      </c>
      <c r="WR172" s="5">
        <v>52</v>
      </c>
      <c r="WS172" s="5">
        <v>-59</v>
      </c>
      <c r="WT172" s="5">
        <v>55</v>
      </c>
      <c r="WU172" s="5">
        <v>42</v>
      </c>
      <c r="WV172" s="5">
        <v>96</v>
      </c>
      <c r="WW172" s="5">
        <v>135</v>
      </c>
      <c r="WX172" s="5">
        <v>116</v>
      </c>
      <c r="WY172" s="5">
        <v>186</v>
      </c>
      <c r="WZ172" s="5">
        <v>106</v>
      </c>
      <c r="XA172" s="5">
        <v>82</v>
      </c>
      <c r="XB172" s="5">
        <v>57</v>
      </c>
      <c r="XC172" s="5">
        <v>88</v>
      </c>
      <c r="XD172" s="5">
        <v>103</v>
      </c>
      <c r="XE172" s="5">
        <v>80</v>
      </c>
      <c r="XF172" s="5">
        <v>150</v>
      </c>
      <c r="XG172" s="5">
        <v>573</v>
      </c>
      <c r="XH172" s="5">
        <v>979</v>
      </c>
      <c r="XI172" s="5">
        <v>741</v>
      </c>
      <c r="XJ172" s="5">
        <v>717</v>
      </c>
      <c r="XK172" s="5">
        <v>868</v>
      </c>
      <c r="XL172" s="5">
        <v>986</v>
      </c>
      <c r="XM172" s="5">
        <v>962</v>
      </c>
      <c r="XN172" s="5">
        <v>626</v>
      </c>
      <c r="XO172" s="5">
        <v>531</v>
      </c>
      <c r="XP172" s="5">
        <v>393</v>
      </c>
      <c r="XQ172" s="5">
        <v>411</v>
      </c>
      <c r="XR172" s="5">
        <v>370</v>
      </c>
      <c r="XS172" s="2">
        <v>24211</v>
      </c>
      <c r="XT172" s="3" t="s">
        <v>222</v>
      </c>
      <c r="XU172" s="3" t="s">
        <v>222</v>
      </c>
      <c r="XV172" s="3" t="s">
        <v>222</v>
      </c>
      <c r="XW172" s="3" t="s">
        <v>221</v>
      </c>
      <c r="XX172" s="3" t="s">
        <v>222</v>
      </c>
      <c r="XY172" s="3" t="s">
        <v>222</v>
      </c>
      <c r="XZ172" s="3" t="s">
        <v>228</v>
      </c>
    </row>
    <row r="173" spans="1:650" x14ac:dyDescent="0.3">
      <c r="A173" s="1" t="s">
        <v>171</v>
      </c>
      <c r="B173" s="2">
        <v>4063543</v>
      </c>
      <c r="C173" s="5" t="s">
        <v>220</v>
      </c>
      <c r="D173" s="5" t="s">
        <v>220</v>
      </c>
      <c r="E173" s="5" t="s">
        <v>220</v>
      </c>
      <c r="F173" s="5" t="s">
        <v>220</v>
      </c>
      <c r="G173" s="5" t="s">
        <v>220</v>
      </c>
      <c r="H173" s="5" t="s">
        <v>220</v>
      </c>
      <c r="I173" s="5" t="s">
        <v>220</v>
      </c>
      <c r="J173" s="5" t="s">
        <v>220</v>
      </c>
      <c r="K173" s="5" t="s">
        <v>220</v>
      </c>
      <c r="L173" s="5" t="s">
        <v>220</v>
      </c>
      <c r="M173" s="5" t="s">
        <v>220</v>
      </c>
      <c r="N173" s="5" t="s">
        <v>220</v>
      </c>
      <c r="O173" s="5" t="s">
        <v>220</v>
      </c>
      <c r="P173" s="5" t="s">
        <v>220</v>
      </c>
      <c r="Q173" s="5" t="s">
        <v>220</v>
      </c>
      <c r="R173" s="5" t="s">
        <v>220</v>
      </c>
      <c r="S173" s="5" t="s">
        <v>220</v>
      </c>
      <c r="T173" s="5" t="s">
        <v>220</v>
      </c>
      <c r="U173" s="5">
        <v>0</v>
      </c>
      <c r="V173" s="5">
        <v>0</v>
      </c>
      <c r="W173" s="5">
        <v>0</v>
      </c>
      <c r="X173" s="5">
        <v>0</v>
      </c>
      <c r="Y173" s="5">
        <v>0</v>
      </c>
      <c r="Z173" s="5">
        <v>0</v>
      </c>
      <c r="AA173" s="5">
        <v>0</v>
      </c>
      <c r="AB173" s="5">
        <v>0</v>
      </c>
      <c r="AC173" s="5">
        <v>0</v>
      </c>
      <c r="AD173" s="5">
        <v>0</v>
      </c>
      <c r="AE173" s="5">
        <v>0</v>
      </c>
      <c r="AF173" s="5">
        <v>0</v>
      </c>
      <c r="AG173" s="5">
        <v>0</v>
      </c>
      <c r="AH173" s="5">
        <v>0</v>
      </c>
      <c r="AI173" s="5" t="s">
        <v>220</v>
      </c>
      <c r="AJ173" s="5" t="s">
        <v>220</v>
      </c>
      <c r="AK173" s="5" t="s">
        <v>220</v>
      </c>
      <c r="AL173" s="5" t="s">
        <v>220</v>
      </c>
      <c r="AM173" s="5" t="s">
        <v>220</v>
      </c>
      <c r="AN173" s="5" t="s">
        <v>220</v>
      </c>
      <c r="AO173" s="5" t="s">
        <v>220</v>
      </c>
      <c r="AP173" s="5" t="s">
        <v>220</v>
      </c>
      <c r="AQ173" s="5" t="s">
        <v>220</v>
      </c>
      <c r="AR173" s="5" t="s">
        <v>220</v>
      </c>
      <c r="AS173" s="5" t="s">
        <v>220</v>
      </c>
      <c r="AT173" s="5" t="s">
        <v>220</v>
      </c>
      <c r="AU173" s="5" t="s">
        <v>220</v>
      </c>
      <c r="AV173" s="5" t="s">
        <v>220</v>
      </c>
      <c r="AW173" s="5" t="s">
        <v>220</v>
      </c>
      <c r="AX173" s="5" t="s">
        <v>220</v>
      </c>
      <c r="AY173" s="5" t="s">
        <v>220</v>
      </c>
      <c r="AZ173" s="5" t="s">
        <v>220</v>
      </c>
      <c r="BA173" s="5">
        <v>0</v>
      </c>
      <c r="BB173" s="5">
        <v>0</v>
      </c>
      <c r="BC173" s="5">
        <v>0</v>
      </c>
      <c r="BD173" s="5">
        <v>0</v>
      </c>
      <c r="BE173" s="5">
        <v>0</v>
      </c>
      <c r="BF173" s="5">
        <v>0</v>
      </c>
      <c r="BG173" s="5">
        <v>0</v>
      </c>
      <c r="BH173" s="5">
        <v>0</v>
      </c>
      <c r="BI173" s="5">
        <v>0</v>
      </c>
      <c r="BJ173" s="5">
        <v>0</v>
      </c>
      <c r="BK173" s="5">
        <v>0</v>
      </c>
      <c r="BL173" s="5">
        <v>0</v>
      </c>
      <c r="BM173" s="5">
        <v>0</v>
      </c>
      <c r="BN173" s="5">
        <v>0</v>
      </c>
      <c r="BO173" s="5" t="s">
        <v>220</v>
      </c>
      <c r="BP173" s="5" t="s">
        <v>220</v>
      </c>
      <c r="BQ173" s="5" t="s">
        <v>220</v>
      </c>
      <c r="BR173" s="5" t="s">
        <v>220</v>
      </c>
      <c r="BS173" s="5" t="s">
        <v>220</v>
      </c>
      <c r="BT173" s="5" t="s">
        <v>220</v>
      </c>
      <c r="BU173" s="5" t="s">
        <v>220</v>
      </c>
      <c r="BV173" s="5" t="s">
        <v>220</v>
      </c>
      <c r="BW173" s="5" t="s">
        <v>220</v>
      </c>
      <c r="BX173" s="5" t="s">
        <v>220</v>
      </c>
      <c r="BY173" s="5" t="s">
        <v>220</v>
      </c>
      <c r="BZ173" s="5" t="s">
        <v>220</v>
      </c>
      <c r="CA173" s="5" t="s">
        <v>220</v>
      </c>
      <c r="CB173" s="5" t="s">
        <v>220</v>
      </c>
      <c r="CC173" s="5" t="s">
        <v>220</v>
      </c>
      <c r="CD173" s="5" t="s">
        <v>220</v>
      </c>
      <c r="CE173" s="5" t="s">
        <v>220</v>
      </c>
      <c r="CF173" s="5" t="s">
        <v>220</v>
      </c>
      <c r="CG173" s="5">
        <v>-742</v>
      </c>
      <c r="CH173" s="5">
        <v>2445</v>
      </c>
      <c r="CI173" s="5">
        <v>-30</v>
      </c>
      <c r="CJ173" s="5">
        <v>40</v>
      </c>
      <c r="CK173" s="5">
        <v>129</v>
      </c>
      <c r="CL173" s="5">
        <v>235</v>
      </c>
      <c r="CM173" s="5">
        <v>54</v>
      </c>
      <c r="CN173" s="5">
        <v>1071</v>
      </c>
      <c r="CO173" s="5">
        <v>109</v>
      </c>
      <c r="CP173" s="5">
        <v>28</v>
      </c>
      <c r="CQ173" s="5">
        <v>0</v>
      </c>
      <c r="CR173" s="5">
        <v>41</v>
      </c>
      <c r="CS173" s="5">
        <v>132</v>
      </c>
      <c r="CT173" s="5">
        <v>273</v>
      </c>
      <c r="CU173" s="5" t="s">
        <v>220</v>
      </c>
      <c r="CV173" s="5" t="s">
        <v>220</v>
      </c>
      <c r="CW173" s="5" t="s">
        <v>220</v>
      </c>
      <c r="CX173" s="5" t="s">
        <v>220</v>
      </c>
      <c r="CY173" s="5" t="s">
        <v>220</v>
      </c>
      <c r="CZ173" s="5" t="s">
        <v>220</v>
      </c>
      <c r="DA173" s="5" t="s">
        <v>220</v>
      </c>
      <c r="DB173" s="5" t="s">
        <v>220</v>
      </c>
      <c r="DC173" s="5" t="s">
        <v>220</v>
      </c>
      <c r="DD173" s="5" t="s">
        <v>220</v>
      </c>
      <c r="DE173" s="5" t="s">
        <v>220</v>
      </c>
      <c r="DF173" s="5" t="s">
        <v>220</v>
      </c>
      <c r="DG173" s="5" t="s">
        <v>220</v>
      </c>
      <c r="DH173" s="5" t="s">
        <v>220</v>
      </c>
      <c r="DI173" s="5" t="s">
        <v>220</v>
      </c>
      <c r="DJ173" s="5" t="s">
        <v>220</v>
      </c>
      <c r="DK173" s="5" t="s">
        <v>220</v>
      </c>
      <c r="DL173" s="5" t="s">
        <v>220</v>
      </c>
      <c r="DM173" s="5">
        <v>749</v>
      </c>
      <c r="DN173" s="5">
        <v>7862</v>
      </c>
      <c r="DO173" s="5">
        <v>3217</v>
      </c>
      <c r="DP173" s="5">
        <v>5021</v>
      </c>
      <c r="DQ173" s="5">
        <v>4798</v>
      </c>
      <c r="DR173" s="5">
        <v>4301</v>
      </c>
      <c r="DS173" s="5">
        <v>4414</v>
      </c>
      <c r="DT173" s="5">
        <v>3833</v>
      </c>
      <c r="DU173" s="5">
        <v>4162</v>
      </c>
      <c r="DV173" s="5">
        <v>3681</v>
      </c>
      <c r="DW173" s="5">
        <v>4065</v>
      </c>
      <c r="DX173" s="5">
        <v>3574</v>
      </c>
      <c r="DY173" s="5">
        <v>3568</v>
      </c>
      <c r="DZ173" s="5">
        <v>3750</v>
      </c>
      <c r="EA173" s="5" t="s">
        <v>220</v>
      </c>
      <c r="EB173" s="5" t="s">
        <v>220</v>
      </c>
      <c r="EC173" s="5" t="s">
        <v>220</v>
      </c>
      <c r="ED173" s="5" t="s">
        <v>220</v>
      </c>
      <c r="EE173" s="5" t="s">
        <v>220</v>
      </c>
      <c r="EF173" s="5" t="s">
        <v>220</v>
      </c>
      <c r="EG173" s="5" t="s">
        <v>220</v>
      </c>
      <c r="EH173" s="5" t="s">
        <v>220</v>
      </c>
      <c r="EI173" s="5" t="s">
        <v>220</v>
      </c>
      <c r="EJ173" s="5" t="s">
        <v>220</v>
      </c>
      <c r="EK173" s="5" t="s">
        <v>220</v>
      </c>
      <c r="EL173" s="5" t="s">
        <v>220</v>
      </c>
      <c r="EM173" s="5" t="s">
        <v>220</v>
      </c>
      <c r="EN173" s="5" t="s">
        <v>220</v>
      </c>
      <c r="EO173" s="5" t="s">
        <v>220</v>
      </c>
      <c r="EP173" s="5" t="s">
        <v>220</v>
      </c>
      <c r="EQ173" s="5" t="s">
        <v>220</v>
      </c>
      <c r="ER173" s="5" t="s">
        <v>220</v>
      </c>
      <c r="ES173" s="5">
        <v>-25</v>
      </c>
      <c r="ET173" s="5">
        <v>15</v>
      </c>
      <c r="EU173" s="5">
        <v>-28</v>
      </c>
      <c r="EV173" s="5">
        <v>41</v>
      </c>
      <c r="EW173" s="5">
        <v>65</v>
      </c>
      <c r="EX173" s="5">
        <v>205</v>
      </c>
      <c r="EY173" s="5">
        <v>524</v>
      </c>
      <c r="EZ173" s="5">
        <v>214</v>
      </c>
      <c r="FA173" s="5">
        <v>457</v>
      </c>
      <c r="FB173" s="5">
        <v>301</v>
      </c>
      <c r="FC173" s="5">
        <v>382</v>
      </c>
      <c r="FD173" s="5">
        <v>361</v>
      </c>
      <c r="FE173" s="5">
        <v>197</v>
      </c>
      <c r="FF173" s="5">
        <v>217</v>
      </c>
      <c r="FG173" s="5" t="s">
        <v>220</v>
      </c>
      <c r="FH173" s="5" t="s">
        <v>220</v>
      </c>
      <c r="FI173" s="5" t="s">
        <v>220</v>
      </c>
      <c r="FJ173" s="5" t="s">
        <v>220</v>
      </c>
      <c r="FK173" s="5" t="s">
        <v>220</v>
      </c>
      <c r="FL173" s="5" t="s">
        <v>220</v>
      </c>
      <c r="FM173" s="5" t="s">
        <v>220</v>
      </c>
      <c r="FN173" s="5" t="s">
        <v>220</v>
      </c>
      <c r="FO173" s="5" t="s">
        <v>220</v>
      </c>
      <c r="FP173" s="5" t="s">
        <v>220</v>
      </c>
      <c r="FQ173" s="5" t="s">
        <v>220</v>
      </c>
      <c r="FR173" s="5" t="s">
        <v>220</v>
      </c>
      <c r="FS173" s="5" t="s">
        <v>220</v>
      </c>
      <c r="FT173" s="5" t="s">
        <v>220</v>
      </c>
      <c r="FU173" s="5" t="s">
        <v>220</v>
      </c>
      <c r="FV173" s="5" t="s">
        <v>220</v>
      </c>
      <c r="FW173" s="5" t="s">
        <v>220</v>
      </c>
      <c r="FX173" s="5" t="s">
        <v>220</v>
      </c>
      <c r="FY173" s="5" t="s">
        <v>220</v>
      </c>
      <c r="FZ173" s="5" t="s">
        <v>220</v>
      </c>
      <c r="GA173" s="5" t="s">
        <v>220</v>
      </c>
      <c r="GB173" s="5" t="s">
        <v>220</v>
      </c>
      <c r="GC173" s="5" t="s">
        <v>220</v>
      </c>
      <c r="GD173" s="5" t="s">
        <v>220</v>
      </c>
      <c r="GE173" s="5" t="s">
        <v>220</v>
      </c>
      <c r="GF173" s="5" t="s">
        <v>220</v>
      </c>
      <c r="GG173" s="5" t="s">
        <v>220</v>
      </c>
      <c r="GH173" s="5" t="s">
        <v>220</v>
      </c>
      <c r="GI173" s="5" t="s">
        <v>220</v>
      </c>
      <c r="GJ173" s="5" t="s">
        <v>220</v>
      </c>
      <c r="GK173" s="5" t="s">
        <v>220</v>
      </c>
      <c r="GL173" s="5" t="s">
        <v>220</v>
      </c>
      <c r="GM173" s="5" t="s">
        <v>220</v>
      </c>
      <c r="GN173" s="5" t="s">
        <v>220</v>
      </c>
      <c r="GO173" s="5" t="s">
        <v>220</v>
      </c>
      <c r="GP173" s="5" t="s">
        <v>220</v>
      </c>
      <c r="GQ173" s="5" t="s">
        <v>220</v>
      </c>
      <c r="GR173" s="5" t="s">
        <v>220</v>
      </c>
      <c r="GS173" s="5" t="s">
        <v>220</v>
      </c>
      <c r="GT173" s="5" t="s">
        <v>220</v>
      </c>
      <c r="GU173" s="5" t="s">
        <v>220</v>
      </c>
      <c r="GV173" s="5" t="s">
        <v>220</v>
      </c>
      <c r="GW173" s="5" t="s">
        <v>220</v>
      </c>
      <c r="GX173" s="5" t="s">
        <v>220</v>
      </c>
      <c r="GY173" s="5" t="s">
        <v>220</v>
      </c>
      <c r="GZ173" s="5" t="s">
        <v>220</v>
      </c>
      <c r="HA173" s="5" t="s">
        <v>220</v>
      </c>
      <c r="HB173" s="5" t="s">
        <v>220</v>
      </c>
      <c r="HC173" s="5" t="s">
        <v>220</v>
      </c>
      <c r="HD173" s="5" t="s">
        <v>220</v>
      </c>
      <c r="HE173" s="5">
        <v>-18</v>
      </c>
      <c r="HF173" s="5">
        <v>10323</v>
      </c>
      <c r="HG173" s="5">
        <v>3159</v>
      </c>
      <c r="HH173" s="5">
        <v>5101</v>
      </c>
      <c r="HI173" s="5">
        <v>4992</v>
      </c>
      <c r="HJ173" s="5">
        <v>4741</v>
      </c>
      <c r="HK173" s="5">
        <v>4992</v>
      </c>
      <c r="HL173" s="5">
        <v>5117</v>
      </c>
      <c r="HM173" s="5">
        <v>4728</v>
      </c>
      <c r="HN173" s="5">
        <v>4010</v>
      </c>
      <c r="HO173" s="5">
        <v>4446</v>
      </c>
      <c r="HP173" s="5">
        <v>3977</v>
      </c>
      <c r="HQ173" s="5">
        <v>3896</v>
      </c>
      <c r="HR173" s="5">
        <v>4240</v>
      </c>
      <c r="HS173" s="5" t="s">
        <v>220</v>
      </c>
      <c r="HT173" s="5" t="s">
        <v>220</v>
      </c>
      <c r="HU173" s="5" t="s">
        <v>220</v>
      </c>
      <c r="HV173" s="5" t="s">
        <v>220</v>
      </c>
      <c r="HW173" s="5" t="s">
        <v>220</v>
      </c>
      <c r="HX173" s="5" t="s">
        <v>220</v>
      </c>
      <c r="HY173" s="5" t="s">
        <v>220</v>
      </c>
      <c r="HZ173" s="5" t="s">
        <v>220</v>
      </c>
      <c r="IA173" s="5" t="s">
        <v>220</v>
      </c>
      <c r="IB173" s="5" t="s">
        <v>220</v>
      </c>
      <c r="IC173" s="5" t="s">
        <v>220</v>
      </c>
      <c r="ID173" s="5" t="s">
        <v>220</v>
      </c>
      <c r="IE173" s="5" t="s">
        <v>220</v>
      </c>
      <c r="IF173" s="5" t="s">
        <v>220</v>
      </c>
      <c r="IG173" s="5" t="s">
        <v>220</v>
      </c>
      <c r="IH173" s="5" t="s">
        <v>220</v>
      </c>
      <c r="II173" s="5" t="s">
        <v>220</v>
      </c>
      <c r="IJ173" s="5" t="s">
        <v>220</v>
      </c>
      <c r="IK173" s="5">
        <v>34356</v>
      </c>
      <c r="IL173" s="5">
        <v>35518</v>
      </c>
      <c r="IM173" s="5">
        <v>32266</v>
      </c>
      <c r="IN173" s="5">
        <v>42630</v>
      </c>
      <c r="IO173" s="5">
        <v>50602</v>
      </c>
      <c r="IP173" s="5">
        <v>49533</v>
      </c>
      <c r="IQ173" s="5">
        <v>43036</v>
      </c>
      <c r="IR173" s="5">
        <v>45977</v>
      </c>
      <c r="IS173" s="5">
        <v>48578</v>
      </c>
      <c r="IT173" s="5">
        <v>47292</v>
      </c>
      <c r="IU173" s="5">
        <v>46008</v>
      </c>
      <c r="IV173" s="5">
        <v>42327</v>
      </c>
      <c r="IW173" s="5">
        <v>40503</v>
      </c>
      <c r="IX173" s="5">
        <v>39580</v>
      </c>
      <c r="IY173" s="5" t="s">
        <v>220</v>
      </c>
      <c r="IZ173" s="5" t="s">
        <v>220</v>
      </c>
      <c r="JA173" s="5" t="s">
        <v>220</v>
      </c>
      <c r="JB173" s="5" t="s">
        <v>220</v>
      </c>
      <c r="JC173" s="5" t="s">
        <v>220</v>
      </c>
      <c r="JD173" s="5" t="s">
        <v>220</v>
      </c>
      <c r="JE173" s="5" t="s">
        <v>220</v>
      </c>
      <c r="JF173" s="5" t="s">
        <v>220</v>
      </c>
      <c r="JG173" s="5" t="s">
        <v>220</v>
      </c>
      <c r="JH173" s="5" t="s">
        <v>220</v>
      </c>
      <c r="JI173" s="5" t="s">
        <v>220</v>
      </c>
      <c r="JJ173" s="5" t="s">
        <v>220</v>
      </c>
      <c r="JK173" s="5" t="s">
        <v>220</v>
      </c>
      <c r="JL173" s="5" t="s">
        <v>220</v>
      </c>
      <c r="JM173" s="5" t="s">
        <v>220</v>
      </c>
      <c r="JN173" s="5" t="s">
        <v>220</v>
      </c>
      <c r="JO173" s="5" t="s">
        <v>220</v>
      </c>
      <c r="JP173" s="5" t="s">
        <v>220</v>
      </c>
      <c r="JQ173" s="5">
        <v>0</v>
      </c>
      <c r="JR173" s="5">
        <v>0</v>
      </c>
      <c r="JS173" s="5">
        <v>0</v>
      </c>
      <c r="JT173" s="5">
        <v>0</v>
      </c>
      <c r="JU173" s="5">
        <v>0</v>
      </c>
      <c r="JV173" s="5">
        <v>0</v>
      </c>
      <c r="JW173" s="5">
        <v>0</v>
      </c>
      <c r="JX173" s="5">
        <v>0</v>
      </c>
      <c r="JY173" s="5">
        <v>0</v>
      </c>
      <c r="JZ173" s="5">
        <v>0</v>
      </c>
      <c r="KA173" s="5">
        <v>0</v>
      </c>
      <c r="KB173" s="5">
        <v>0</v>
      </c>
      <c r="KC173" s="5">
        <v>0</v>
      </c>
      <c r="KD173" s="5">
        <v>0</v>
      </c>
      <c r="KE173" s="5" t="s">
        <v>220</v>
      </c>
      <c r="KF173" s="5" t="s">
        <v>220</v>
      </c>
      <c r="KG173" s="5" t="s">
        <v>220</v>
      </c>
      <c r="KH173" s="5" t="s">
        <v>220</v>
      </c>
      <c r="KI173" s="5" t="s">
        <v>220</v>
      </c>
      <c r="KJ173" s="5" t="s">
        <v>220</v>
      </c>
      <c r="KK173" s="5" t="s">
        <v>220</v>
      </c>
      <c r="KL173" s="5" t="s">
        <v>220</v>
      </c>
      <c r="KM173" s="5" t="s">
        <v>220</v>
      </c>
      <c r="KN173" s="5" t="s">
        <v>220</v>
      </c>
      <c r="KO173" s="5" t="s">
        <v>220</v>
      </c>
      <c r="KP173" s="5" t="s">
        <v>220</v>
      </c>
      <c r="KQ173" s="5" t="s">
        <v>220</v>
      </c>
      <c r="KR173" s="5" t="s">
        <v>220</v>
      </c>
      <c r="KS173" s="5" t="s">
        <v>220</v>
      </c>
      <c r="KT173" s="5" t="s">
        <v>220</v>
      </c>
      <c r="KU173" s="5" t="s">
        <v>220</v>
      </c>
      <c r="KV173" s="5" t="s">
        <v>220</v>
      </c>
      <c r="KW173" s="5">
        <v>328</v>
      </c>
      <c r="KX173" s="5">
        <v>288</v>
      </c>
      <c r="KY173" s="5">
        <v>314</v>
      </c>
      <c r="KZ173" s="5">
        <v>313</v>
      </c>
      <c r="LA173" s="5">
        <v>265</v>
      </c>
      <c r="LB173" s="5">
        <v>227</v>
      </c>
      <c r="LC173" s="5">
        <v>205</v>
      </c>
      <c r="LD173" s="5">
        <v>200</v>
      </c>
      <c r="LE173" s="5">
        <v>195</v>
      </c>
      <c r="LF173" s="5">
        <v>214</v>
      </c>
      <c r="LG173" s="5">
        <v>215</v>
      </c>
      <c r="LH173" s="5">
        <v>218</v>
      </c>
      <c r="LI173" s="5">
        <v>205</v>
      </c>
      <c r="LJ173" s="5">
        <v>195</v>
      </c>
      <c r="LK173" s="5" t="s">
        <v>220</v>
      </c>
      <c r="LL173" s="5" t="s">
        <v>220</v>
      </c>
      <c r="LM173" s="5" t="s">
        <v>220</v>
      </c>
      <c r="LN173" s="5" t="s">
        <v>220</v>
      </c>
      <c r="LO173" s="5" t="s">
        <v>220</v>
      </c>
      <c r="LP173" s="5" t="s">
        <v>220</v>
      </c>
      <c r="LQ173" s="5" t="s">
        <v>220</v>
      </c>
      <c r="LR173" s="5" t="s">
        <v>220</v>
      </c>
      <c r="LS173" s="5" t="s">
        <v>220</v>
      </c>
      <c r="LT173" s="5" t="s">
        <v>220</v>
      </c>
      <c r="LU173" s="5" t="s">
        <v>220</v>
      </c>
      <c r="LV173" s="5" t="s">
        <v>220</v>
      </c>
      <c r="LW173" s="5" t="s">
        <v>220</v>
      </c>
      <c r="LX173" s="5" t="s">
        <v>220</v>
      </c>
      <c r="LY173" s="5" t="s">
        <v>220</v>
      </c>
      <c r="LZ173" s="5" t="s">
        <v>220</v>
      </c>
      <c r="MA173" s="5" t="s">
        <v>220</v>
      </c>
      <c r="MB173" s="5" t="s">
        <v>220</v>
      </c>
      <c r="MC173" s="5">
        <v>362</v>
      </c>
      <c r="MD173" s="5">
        <v>287</v>
      </c>
      <c r="ME173" s="5">
        <v>331</v>
      </c>
      <c r="MF173" s="5">
        <v>458</v>
      </c>
      <c r="MG173" s="5">
        <v>433</v>
      </c>
      <c r="MH173" s="5">
        <v>348</v>
      </c>
      <c r="MI173" s="5">
        <v>309</v>
      </c>
      <c r="MJ173" s="5">
        <v>302</v>
      </c>
      <c r="MK173" s="5">
        <v>235</v>
      </c>
      <c r="ML173" s="5">
        <v>148</v>
      </c>
      <c r="MM173" s="5">
        <v>269</v>
      </c>
      <c r="MN173" s="5">
        <v>312</v>
      </c>
      <c r="MO173" s="5">
        <v>263</v>
      </c>
      <c r="MP173" s="5">
        <v>220</v>
      </c>
      <c r="MQ173" s="5" t="s">
        <v>220</v>
      </c>
      <c r="MR173" s="5" t="s">
        <v>220</v>
      </c>
      <c r="MS173" s="5" t="s">
        <v>220</v>
      </c>
      <c r="MT173" s="5" t="s">
        <v>220</v>
      </c>
      <c r="MU173" s="5" t="s">
        <v>220</v>
      </c>
      <c r="MV173" s="5" t="s">
        <v>220</v>
      </c>
      <c r="MW173" s="5" t="s">
        <v>220</v>
      </c>
      <c r="MX173" s="5" t="s">
        <v>220</v>
      </c>
      <c r="MY173" s="5" t="s">
        <v>220</v>
      </c>
      <c r="MZ173" s="5" t="s">
        <v>220</v>
      </c>
      <c r="NA173" s="5" t="s">
        <v>220</v>
      </c>
      <c r="NB173" s="5" t="s">
        <v>220</v>
      </c>
      <c r="NC173" s="5" t="s">
        <v>220</v>
      </c>
      <c r="ND173" s="5" t="s">
        <v>220</v>
      </c>
      <c r="NE173" s="5" t="s">
        <v>220</v>
      </c>
      <c r="NF173" s="5" t="s">
        <v>220</v>
      </c>
      <c r="NG173" s="5" t="s">
        <v>220</v>
      </c>
      <c r="NH173" s="5" t="s">
        <v>220</v>
      </c>
      <c r="NI173" s="5" t="s">
        <v>220</v>
      </c>
      <c r="NJ173" s="5" t="s">
        <v>220</v>
      </c>
      <c r="NK173" s="5" t="s">
        <v>220</v>
      </c>
      <c r="NL173" s="5" t="s">
        <v>220</v>
      </c>
      <c r="NM173" s="5" t="s">
        <v>220</v>
      </c>
      <c r="NN173" s="5" t="s">
        <v>220</v>
      </c>
      <c r="NO173" s="5" t="s">
        <v>220</v>
      </c>
      <c r="NP173" s="5" t="s">
        <v>220</v>
      </c>
      <c r="NQ173" s="5" t="s">
        <v>220</v>
      </c>
      <c r="NR173" s="5" t="s">
        <v>220</v>
      </c>
      <c r="NS173" s="5" t="s">
        <v>220</v>
      </c>
      <c r="NT173" s="5" t="s">
        <v>220</v>
      </c>
      <c r="NU173" s="5" t="s">
        <v>220</v>
      </c>
      <c r="NV173" s="5" t="s">
        <v>220</v>
      </c>
      <c r="NW173" s="5" t="s">
        <v>220</v>
      </c>
      <c r="NX173" s="5" t="s">
        <v>220</v>
      </c>
      <c r="NY173" s="5" t="s">
        <v>220</v>
      </c>
      <c r="NZ173" s="5" t="s">
        <v>220</v>
      </c>
      <c r="OA173" s="5" t="s">
        <v>220</v>
      </c>
      <c r="OB173" s="5" t="s">
        <v>220</v>
      </c>
      <c r="OC173" s="5" t="s">
        <v>220</v>
      </c>
      <c r="OD173" s="5" t="s">
        <v>220</v>
      </c>
      <c r="OE173" s="5" t="s">
        <v>220</v>
      </c>
      <c r="OF173" s="5" t="s">
        <v>220</v>
      </c>
      <c r="OG173" s="5" t="s">
        <v>220</v>
      </c>
      <c r="OH173" s="5" t="s">
        <v>220</v>
      </c>
      <c r="OI173" s="5" t="s">
        <v>220</v>
      </c>
      <c r="OJ173" s="5" t="s">
        <v>220</v>
      </c>
      <c r="OK173" s="5" t="s">
        <v>220</v>
      </c>
      <c r="OL173" s="5" t="s">
        <v>220</v>
      </c>
      <c r="OM173" s="5" t="s">
        <v>220</v>
      </c>
      <c r="ON173" s="5" t="s">
        <v>220</v>
      </c>
      <c r="OO173" s="5" t="s">
        <v>220</v>
      </c>
      <c r="OP173" s="5" t="s">
        <v>220</v>
      </c>
      <c r="OQ173" s="5" t="s">
        <v>220</v>
      </c>
      <c r="OR173" s="5" t="s">
        <v>220</v>
      </c>
      <c r="OS173" s="5" t="s">
        <v>220</v>
      </c>
      <c r="OT173" s="5" t="s">
        <v>220</v>
      </c>
      <c r="OU173" s="5" t="s">
        <v>220</v>
      </c>
      <c r="OV173" s="5" t="s">
        <v>220</v>
      </c>
      <c r="OW173" s="5" t="s">
        <v>220</v>
      </c>
      <c r="OX173" s="5" t="s">
        <v>220</v>
      </c>
      <c r="OY173" s="5" t="s">
        <v>220</v>
      </c>
      <c r="OZ173" s="5" t="s">
        <v>220</v>
      </c>
      <c r="PA173" s="5" t="s">
        <v>220</v>
      </c>
      <c r="PB173" s="5" t="s">
        <v>220</v>
      </c>
      <c r="PC173" s="5" t="s">
        <v>220</v>
      </c>
      <c r="PD173" s="5" t="s">
        <v>220</v>
      </c>
      <c r="PE173" s="5" t="s">
        <v>220</v>
      </c>
      <c r="PF173" s="5" t="s">
        <v>220</v>
      </c>
      <c r="PG173" s="5" t="s">
        <v>220</v>
      </c>
      <c r="PH173" s="5" t="s">
        <v>220</v>
      </c>
      <c r="PI173" s="5" t="s">
        <v>220</v>
      </c>
      <c r="PJ173" s="5" t="s">
        <v>220</v>
      </c>
      <c r="PK173" s="5" t="s">
        <v>220</v>
      </c>
      <c r="PL173" s="5" t="s">
        <v>220</v>
      </c>
      <c r="PM173" s="5" t="s">
        <v>220</v>
      </c>
      <c r="PN173" s="5" t="s">
        <v>220</v>
      </c>
      <c r="PO173" s="5" t="s">
        <v>220</v>
      </c>
      <c r="PP173" s="5" t="s">
        <v>220</v>
      </c>
      <c r="PQ173" s="5" t="s">
        <v>220</v>
      </c>
      <c r="PR173" s="5" t="s">
        <v>220</v>
      </c>
      <c r="PS173" s="5" t="s">
        <v>220</v>
      </c>
      <c r="PT173" s="5" t="s">
        <v>220</v>
      </c>
      <c r="PU173" s="5">
        <v>1781</v>
      </c>
      <c r="PV173" s="5">
        <v>1445</v>
      </c>
      <c r="PW173" s="5">
        <v>1656</v>
      </c>
      <c r="PX173" s="5">
        <v>1257</v>
      </c>
      <c r="PY173" s="5">
        <v>1383</v>
      </c>
      <c r="PZ173" s="5">
        <v>1268</v>
      </c>
      <c r="QA173" s="5">
        <v>1058</v>
      </c>
      <c r="QB173" s="5">
        <v>1070</v>
      </c>
      <c r="QC173" s="5">
        <v>1113</v>
      </c>
      <c r="QD173" s="5">
        <v>1133</v>
      </c>
      <c r="QE173" s="5">
        <v>1121</v>
      </c>
      <c r="QF173" s="5">
        <v>1054</v>
      </c>
      <c r="QG173" s="5">
        <v>1021</v>
      </c>
      <c r="QH173" s="5">
        <v>959</v>
      </c>
      <c r="QI173" s="5" t="s">
        <v>220</v>
      </c>
      <c r="QJ173" s="5" t="s">
        <v>220</v>
      </c>
      <c r="QK173" s="5" t="s">
        <v>220</v>
      </c>
      <c r="QL173" s="5" t="s">
        <v>220</v>
      </c>
      <c r="QM173" s="5" t="s">
        <v>220</v>
      </c>
      <c r="QN173" s="5" t="s">
        <v>220</v>
      </c>
      <c r="QO173" s="5" t="s">
        <v>220</v>
      </c>
      <c r="QP173" s="5" t="s">
        <v>220</v>
      </c>
      <c r="QQ173" s="5" t="s">
        <v>220</v>
      </c>
      <c r="QR173" s="5" t="s">
        <v>220</v>
      </c>
      <c r="QS173" s="5" t="s">
        <v>220</v>
      </c>
      <c r="QT173" s="5" t="s">
        <v>220</v>
      </c>
      <c r="QU173" s="5" t="s">
        <v>220</v>
      </c>
      <c r="QV173" s="5" t="s">
        <v>220</v>
      </c>
      <c r="QW173" s="5" t="s">
        <v>220</v>
      </c>
      <c r="QX173" s="5" t="s">
        <v>220</v>
      </c>
      <c r="QY173" s="5" t="s">
        <v>220</v>
      </c>
      <c r="QZ173" s="5" t="s">
        <v>220</v>
      </c>
      <c r="RA173" s="5">
        <v>3359</v>
      </c>
      <c r="RB173" s="5">
        <v>2095</v>
      </c>
      <c r="RC173" s="5">
        <v>2150</v>
      </c>
      <c r="RD173" s="5">
        <v>1831</v>
      </c>
      <c r="RE173" s="5">
        <v>1736</v>
      </c>
      <c r="RF173" s="5">
        <v>1959</v>
      </c>
      <c r="RG173" s="5">
        <v>1822</v>
      </c>
      <c r="RH173" s="5">
        <v>1621</v>
      </c>
      <c r="RI173" s="5">
        <v>1725</v>
      </c>
      <c r="RJ173" s="5">
        <v>1649</v>
      </c>
      <c r="RK173" s="5">
        <v>1726</v>
      </c>
      <c r="RL173" s="5">
        <v>1577</v>
      </c>
      <c r="RM173" s="5">
        <v>1367</v>
      </c>
      <c r="RN173" s="5">
        <v>1339</v>
      </c>
      <c r="RO173" s="5" t="s">
        <v>220</v>
      </c>
      <c r="RP173" s="5" t="s">
        <v>220</v>
      </c>
      <c r="RQ173" s="5" t="s">
        <v>220</v>
      </c>
      <c r="RR173" s="5" t="s">
        <v>220</v>
      </c>
      <c r="RS173" s="5" t="s">
        <v>220</v>
      </c>
      <c r="RT173" s="5" t="s">
        <v>220</v>
      </c>
      <c r="RU173" s="5" t="s">
        <v>220</v>
      </c>
      <c r="RV173" s="5" t="s">
        <v>220</v>
      </c>
      <c r="RW173" s="5" t="s">
        <v>220</v>
      </c>
      <c r="RX173" s="5" t="s">
        <v>220</v>
      </c>
      <c r="RY173" s="5" t="s">
        <v>220</v>
      </c>
      <c r="RZ173" s="5" t="s">
        <v>220</v>
      </c>
      <c r="SA173" s="5" t="s">
        <v>220</v>
      </c>
      <c r="SB173" s="5" t="s">
        <v>220</v>
      </c>
      <c r="SC173" s="5" t="s">
        <v>220</v>
      </c>
      <c r="SD173" s="5" t="s">
        <v>220</v>
      </c>
      <c r="SE173" s="5" t="s">
        <v>220</v>
      </c>
      <c r="SF173" s="5" t="s">
        <v>220</v>
      </c>
      <c r="SG173" s="5">
        <v>1434</v>
      </c>
      <c r="SH173" s="5">
        <v>1468</v>
      </c>
      <c r="SI173" s="5">
        <v>2364</v>
      </c>
      <c r="SJ173" s="5">
        <v>2681</v>
      </c>
      <c r="SK173" s="5">
        <v>2019</v>
      </c>
      <c r="SL173" s="5">
        <v>1839</v>
      </c>
      <c r="SM173" s="5">
        <v>1762</v>
      </c>
      <c r="SN173" s="5">
        <v>1678</v>
      </c>
      <c r="SO173" s="5">
        <v>1579</v>
      </c>
      <c r="SP173" s="5">
        <v>1622</v>
      </c>
      <c r="SQ173" s="5">
        <v>1538</v>
      </c>
      <c r="SR173" s="5">
        <v>1565</v>
      </c>
      <c r="SS173" s="5">
        <v>1563</v>
      </c>
      <c r="ST173" s="5">
        <v>1614</v>
      </c>
      <c r="SU173" s="5" t="s">
        <v>220</v>
      </c>
      <c r="SV173" s="5" t="s">
        <v>220</v>
      </c>
      <c r="SW173" s="5" t="s">
        <v>220</v>
      </c>
      <c r="SX173" s="5" t="s">
        <v>220</v>
      </c>
      <c r="SY173" s="5" t="s">
        <v>220</v>
      </c>
      <c r="SZ173" s="5" t="s">
        <v>220</v>
      </c>
      <c r="TA173" s="5" t="s">
        <v>220</v>
      </c>
      <c r="TB173" s="5" t="s">
        <v>220</v>
      </c>
      <c r="TC173" s="5" t="s">
        <v>220</v>
      </c>
      <c r="TD173" s="5" t="s">
        <v>220</v>
      </c>
      <c r="TE173" s="5" t="s">
        <v>220</v>
      </c>
      <c r="TF173" s="5" t="s">
        <v>220</v>
      </c>
      <c r="TG173" s="5" t="s">
        <v>220</v>
      </c>
      <c r="TH173" s="5" t="s">
        <v>220</v>
      </c>
      <c r="TI173" s="5" t="s">
        <v>220</v>
      </c>
      <c r="TJ173" s="5" t="s">
        <v>220</v>
      </c>
      <c r="TK173" s="5" t="s">
        <v>220</v>
      </c>
      <c r="TL173" s="5" t="s">
        <v>220</v>
      </c>
      <c r="TM173" s="5">
        <v>544</v>
      </c>
      <c r="TN173" s="5">
        <v>492</v>
      </c>
      <c r="TO173" s="5">
        <v>168</v>
      </c>
      <c r="TP173" s="5">
        <v>166</v>
      </c>
      <c r="TQ173" s="5">
        <v>83</v>
      </c>
      <c r="TR173" s="5">
        <v>122</v>
      </c>
      <c r="TS173" s="5">
        <v>111</v>
      </c>
      <c r="TT173" s="5">
        <v>110</v>
      </c>
      <c r="TU173" s="5">
        <v>113</v>
      </c>
      <c r="TV173" s="5">
        <v>123</v>
      </c>
      <c r="TW173" s="5">
        <v>140</v>
      </c>
      <c r="TX173" s="5">
        <v>137</v>
      </c>
      <c r="TY173" s="5">
        <v>115</v>
      </c>
      <c r="TZ173" s="5">
        <v>123</v>
      </c>
      <c r="UA173" s="5" t="s">
        <v>220</v>
      </c>
      <c r="UB173" s="5" t="s">
        <v>220</v>
      </c>
      <c r="UC173" s="5" t="s">
        <v>220</v>
      </c>
      <c r="UD173" s="5" t="s">
        <v>220</v>
      </c>
      <c r="UE173" s="5" t="s">
        <v>220</v>
      </c>
      <c r="UF173" s="5" t="s">
        <v>220</v>
      </c>
      <c r="UG173" s="5" t="s">
        <v>220</v>
      </c>
      <c r="UH173" s="5" t="s">
        <v>220</v>
      </c>
      <c r="UI173" s="5" t="s">
        <v>220</v>
      </c>
      <c r="UJ173" s="5" t="s">
        <v>220</v>
      </c>
      <c r="UK173" s="5" t="s">
        <v>220</v>
      </c>
      <c r="UL173" s="5" t="s">
        <v>220</v>
      </c>
      <c r="UM173" s="5" t="s">
        <v>220</v>
      </c>
      <c r="UN173" s="5" t="s">
        <v>220</v>
      </c>
      <c r="UO173" s="5" t="s">
        <v>220</v>
      </c>
      <c r="UP173" s="5" t="s">
        <v>220</v>
      </c>
      <c r="UQ173" s="5" t="s">
        <v>220</v>
      </c>
      <c r="UR173" s="5" t="s">
        <v>220</v>
      </c>
      <c r="US173" s="5">
        <v>1</v>
      </c>
      <c r="UT173" s="5">
        <v>10</v>
      </c>
      <c r="UU173" s="5">
        <v>11</v>
      </c>
      <c r="UV173" s="5">
        <v>9</v>
      </c>
      <c r="UW173" s="5">
        <v>0</v>
      </c>
      <c r="UX173" s="5">
        <v>0</v>
      </c>
      <c r="UY173" s="5">
        <v>0</v>
      </c>
      <c r="UZ173" s="5">
        <v>0</v>
      </c>
      <c r="VA173" s="5">
        <v>0</v>
      </c>
      <c r="VB173" s="5">
        <v>0</v>
      </c>
      <c r="VC173" s="5">
        <v>0</v>
      </c>
      <c r="VD173" s="5">
        <v>0</v>
      </c>
      <c r="VE173" s="5">
        <v>0</v>
      </c>
      <c r="VF173" s="5">
        <v>0</v>
      </c>
      <c r="VG173" s="5" t="s">
        <v>220</v>
      </c>
      <c r="VH173" s="5" t="s">
        <v>220</v>
      </c>
      <c r="VI173" s="5" t="s">
        <v>220</v>
      </c>
      <c r="VJ173" s="5" t="s">
        <v>220</v>
      </c>
      <c r="VK173" s="5" t="s">
        <v>220</v>
      </c>
      <c r="VL173" s="5" t="s">
        <v>220</v>
      </c>
      <c r="VM173" s="5" t="s">
        <v>220</v>
      </c>
      <c r="VN173" s="5" t="s">
        <v>220</v>
      </c>
      <c r="VO173" s="5" t="s">
        <v>220</v>
      </c>
      <c r="VP173" s="5" t="s">
        <v>220</v>
      </c>
      <c r="VQ173" s="5" t="s">
        <v>220</v>
      </c>
      <c r="VR173" s="5" t="s">
        <v>220</v>
      </c>
      <c r="VS173" s="5" t="s">
        <v>220</v>
      </c>
      <c r="VT173" s="5" t="s">
        <v>220</v>
      </c>
      <c r="VU173" s="5" t="s">
        <v>220</v>
      </c>
      <c r="VV173" s="5" t="s">
        <v>220</v>
      </c>
      <c r="VW173" s="5" t="s">
        <v>220</v>
      </c>
      <c r="VX173" s="5" t="s">
        <v>220</v>
      </c>
      <c r="VY173" s="5">
        <v>4035</v>
      </c>
      <c r="VZ173" s="5">
        <v>7396</v>
      </c>
      <c r="WA173" s="5">
        <v>2990</v>
      </c>
      <c r="WB173" s="5">
        <v>5021</v>
      </c>
      <c r="WC173" s="5">
        <v>4201</v>
      </c>
      <c r="WD173" s="5">
        <v>4271</v>
      </c>
      <c r="WE173" s="5">
        <v>4125</v>
      </c>
      <c r="WF173" s="5">
        <v>4197</v>
      </c>
      <c r="WG173" s="5">
        <v>3734</v>
      </c>
      <c r="WH173" s="5">
        <v>3260</v>
      </c>
      <c r="WI173" s="5">
        <v>3229</v>
      </c>
      <c r="WJ173" s="5">
        <v>3231</v>
      </c>
      <c r="WK173" s="5">
        <v>2752</v>
      </c>
      <c r="WL173" s="5">
        <v>2585</v>
      </c>
      <c r="WM173" s="5" t="s">
        <v>220</v>
      </c>
      <c r="WN173" s="5" t="s">
        <v>220</v>
      </c>
      <c r="WO173" s="5" t="s">
        <v>220</v>
      </c>
      <c r="WP173" s="5" t="s">
        <v>220</v>
      </c>
      <c r="WQ173" s="5" t="s">
        <v>220</v>
      </c>
      <c r="WR173" s="5" t="s">
        <v>220</v>
      </c>
      <c r="WS173" s="5" t="s">
        <v>220</v>
      </c>
      <c r="WT173" s="5" t="s">
        <v>220</v>
      </c>
      <c r="WU173" s="5" t="s">
        <v>220</v>
      </c>
      <c r="WV173" s="5" t="s">
        <v>220</v>
      </c>
      <c r="WW173" s="5" t="s">
        <v>220</v>
      </c>
      <c r="WX173" s="5" t="s">
        <v>220</v>
      </c>
      <c r="WY173" s="5" t="s">
        <v>220</v>
      </c>
      <c r="WZ173" s="5" t="s">
        <v>220</v>
      </c>
      <c r="XA173" s="5" t="s">
        <v>220</v>
      </c>
      <c r="XB173" s="5" t="s">
        <v>220</v>
      </c>
      <c r="XC173" s="5" t="s">
        <v>220</v>
      </c>
      <c r="XD173" s="5" t="s">
        <v>220</v>
      </c>
      <c r="XE173" s="5">
        <v>35</v>
      </c>
      <c r="XF173" s="5">
        <v>16</v>
      </c>
      <c r="XG173" s="5">
        <v>29</v>
      </c>
      <c r="XH173" s="5">
        <v>43</v>
      </c>
      <c r="XI173" s="5">
        <v>79</v>
      </c>
      <c r="XJ173" s="5">
        <v>110</v>
      </c>
      <c r="XK173" s="5">
        <v>102</v>
      </c>
      <c r="XL173" s="5">
        <v>87</v>
      </c>
      <c r="XM173" s="5">
        <v>113</v>
      </c>
      <c r="XN173" s="5">
        <v>73</v>
      </c>
      <c r="XO173" s="5">
        <v>90</v>
      </c>
      <c r="XP173" s="5">
        <v>173</v>
      </c>
      <c r="XQ173" s="5">
        <v>68</v>
      </c>
      <c r="XR173" s="5">
        <v>72</v>
      </c>
      <c r="XS173" s="2">
        <v>17699</v>
      </c>
      <c r="XT173" s="3" t="s">
        <v>220</v>
      </c>
      <c r="XU173" s="3" t="s">
        <v>220</v>
      </c>
      <c r="XV173" s="3" t="s">
        <v>220</v>
      </c>
      <c r="XW173" s="3" t="s">
        <v>220</v>
      </c>
      <c r="XX173" s="3" t="s">
        <v>220</v>
      </c>
      <c r="XY173" s="3" t="s">
        <v>220</v>
      </c>
      <c r="XZ173" s="3"/>
    </row>
    <row r="174" spans="1:650" x14ac:dyDescent="0.3">
      <c r="A174" s="1" t="s">
        <v>172</v>
      </c>
      <c r="B174" s="2">
        <v>4057538</v>
      </c>
      <c r="C174" s="5">
        <v>0</v>
      </c>
      <c r="D174" s="5">
        <v>0</v>
      </c>
      <c r="E174" s="5">
        <v>0</v>
      </c>
      <c r="F174" s="5">
        <v>0</v>
      </c>
      <c r="G174" s="5">
        <v>2</v>
      </c>
      <c r="H174" s="5">
        <v>0</v>
      </c>
      <c r="I174" s="5">
        <v>0</v>
      </c>
      <c r="J174" s="5">
        <v>0</v>
      </c>
      <c r="K174" s="5">
        <v>0</v>
      </c>
      <c r="L174" s="5">
        <v>0</v>
      </c>
      <c r="M174" s="5">
        <v>0</v>
      </c>
      <c r="N174" s="5">
        <v>0</v>
      </c>
      <c r="O174" s="5">
        <v>0</v>
      </c>
      <c r="P174" s="5">
        <v>0</v>
      </c>
      <c r="Q174" s="5">
        <v>0</v>
      </c>
      <c r="R174" s="5">
        <v>0</v>
      </c>
      <c r="S174" s="5" t="s">
        <v>220</v>
      </c>
      <c r="T174" s="5" t="s">
        <v>220</v>
      </c>
      <c r="U174" s="5" t="s">
        <v>220</v>
      </c>
      <c r="V174" s="5" t="s">
        <v>220</v>
      </c>
      <c r="W174" s="5" t="s">
        <v>220</v>
      </c>
      <c r="X174" s="5" t="s">
        <v>220</v>
      </c>
      <c r="Y174" s="5" t="s">
        <v>220</v>
      </c>
      <c r="Z174" s="5" t="s">
        <v>220</v>
      </c>
      <c r="AA174" s="5" t="s">
        <v>220</v>
      </c>
      <c r="AB174" s="5" t="s">
        <v>220</v>
      </c>
      <c r="AC174" s="5" t="s">
        <v>220</v>
      </c>
      <c r="AD174" s="5" t="s">
        <v>220</v>
      </c>
      <c r="AE174" s="5" t="s">
        <v>220</v>
      </c>
      <c r="AF174" s="5" t="s">
        <v>220</v>
      </c>
      <c r="AG174" s="5" t="s">
        <v>220</v>
      </c>
      <c r="AH174" s="5" t="s">
        <v>220</v>
      </c>
      <c r="AI174" s="5">
        <v>0</v>
      </c>
      <c r="AJ174" s="5">
        <v>0</v>
      </c>
      <c r="AK174" s="5">
        <v>0</v>
      </c>
      <c r="AL174" s="5">
        <v>0</v>
      </c>
      <c r="AM174" s="5">
        <v>0</v>
      </c>
      <c r="AN174" s="5">
        <v>0</v>
      </c>
      <c r="AO174" s="5">
        <v>0</v>
      </c>
      <c r="AP174" s="5">
        <v>0</v>
      </c>
      <c r="AQ174" s="5">
        <v>0</v>
      </c>
      <c r="AR174" s="5">
        <v>0</v>
      </c>
      <c r="AS174" s="5">
        <v>0</v>
      </c>
      <c r="AT174" s="5">
        <v>0</v>
      </c>
      <c r="AU174" s="5">
        <v>0</v>
      </c>
      <c r="AV174" s="5">
        <v>0</v>
      </c>
      <c r="AW174" s="5">
        <v>0</v>
      </c>
      <c r="AX174" s="5">
        <v>0</v>
      </c>
      <c r="AY174" s="5" t="s">
        <v>220</v>
      </c>
      <c r="AZ174" s="5" t="s">
        <v>220</v>
      </c>
      <c r="BA174" s="5" t="s">
        <v>220</v>
      </c>
      <c r="BB174" s="5" t="s">
        <v>220</v>
      </c>
      <c r="BC174" s="5" t="s">
        <v>220</v>
      </c>
      <c r="BD174" s="5" t="s">
        <v>220</v>
      </c>
      <c r="BE174" s="5" t="s">
        <v>220</v>
      </c>
      <c r="BF174" s="5" t="s">
        <v>220</v>
      </c>
      <c r="BG174" s="5" t="s">
        <v>220</v>
      </c>
      <c r="BH174" s="5" t="s">
        <v>220</v>
      </c>
      <c r="BI174" s="5" t="s">
        <v>220</v>
      </c>
      <c r="BJ174" s="5" t="s">
        <v>220</v>
      </c>
      <c r="BK174" s="5" t="s">
        <v>220</v>
      </c>
      <c r="BL174" s="5" t="s">
        <v>220</v>
      </c>
      <c r="BM174" s="5" t="s">
        <v>220</v>
      </c>
      <c r="BN174" s="5" t="s">
        <v>220</v>
      </c>
      <c r="BO174" s="5">
        <v>9837</v>
      </c>
      <c r="BP174" s="5">
        <v>1309</v>
      </c>
      <c r="BQ174" s="5">
        <v>3241</v>
      </c>
      <c r="BR174" s="5">
        <v>3298</v>
      </c>
      <c r="BS174" s="5">
        <v>1684</v>
      </c>
      <c r="BT174" s="5">
        <v>1886</v>
      </c>
      <c r="BU174" s="5">
        <v>1254</v>
      </c>
      <c r="BV174" s="5">
        <v>863</v>
      </c>
      <c r="BW174" s="5">
        <v>5332</v>
      </c>
      <c r="BX174" s="5">
        <v>636</v>
      </c>
      <c r="BY174" s="5">
        <v>1026</v>
      </c>
      <c r="BZ174" s="5">
        <v>844</v>
      </c>
      <c r="CA174" s="5">
        <v>680</v>
      </c>
      <c r="CB174" s="5">
        <v>5066</v>
      </c>
      <c r="CC174" s="5">
        <v>49</v>
      </c>
      <c r="CD174" s="5">
        <v>380</v>
      </c>
      <c r="CE174" s="5" t="s">
        <v>220</v>
      </c>
      <c r="CF174" s="5" t="s">
        <v>220</v>
      </c>
      <c r="CG174" s="5" t="s">
        <v>220</v>
      </c>
      <c r="CH174" s="5" t="s">
        <v>220</v>
      </c>
      <c r="CI174" s="5" t="s">
        <v>220</v>
      </c>
      <c r="CJ174" s="5" t="s">
        <v>220</v>
      </c>
      <c r="CK174" s="5" t="s">
        <v>220</v>
      </c>
      <c r="CL174" s="5" t="s">
        <v>220</v>
      </c>
      <c r="CM174" s="5" t="s">
        <v>220</v>
      </c>
      <c r="CN174" s="5" t="s">
        <v>220</v>
      </c>
      <c r="CO174" s="5" t="s">
        <v>220</v>
      </c>
      <c r="CP174" s="5" t="s">
        <v>220</v>
      </c>
      <c r="CQ174" s="5" t="s">
        <v>220</v>
      </c>
      <c r="CR174" s="5" t="s">
        <v>220</v>
      </c>
      <c r="CS174" s="5" t="s">
        <v>220</v>
      </c>
      <c r="CT174" s="5" t="s">
        <v>220</v>
      </c>
      <c r="CU174" s="5">
        <v>17715</v>
      </c>
      <c r="CV174" s="5">
        <v>9188</v>
      </c>
      <c r="CW174" s="5">
        <v>9969</v>
      </c>
      <c r="CX174" s="5">
        <v>4908</v>
      </c>
      <c r="CY174" s="5">
        <v>5480</v>
      </c>
      <c r="CZ174" s="5">
        <v>5183</v>
      </c>
      <c r="DA174" s="5">
        <v>5198</v>
      </c>
      <c r="DB174" s="5">
        <v>4159</v>
      </c>
      <c r="DC174" s="5">
        <v>5083</v>
      </c>
      <c r="DD174" s="5">
        <v>2547</v>
      </c>
      <c r="DE174" s="5">
        <v>4134</v>
      </c>
      <c r="DF174" s="5">
        <v>5410</v>
      </c>
      <c r="DG174" s="5">
        <v>7338</v>
      </c>
      <c r="DH174" s="5">
        <v>2657</v>
      </c>
      <c r="DI174" s="5">
        <v>4631</v>
      </c>
      <c r="DJ174" s="5">
        <v>3463</v>
      </c>
      <c r="DK174" s="5" t="s">
        <v>220</v>
      </c>
      <c r="DL174" s="5" t="s">
        <v>220</v>
      </c>
      <c r="DM174" s="5" t="s">
        <v>220</v>
      </c>
      <c r="DN174" s="5" t="s">
        <v>220</v>
      </c>
      <c r="DO174" s="5" t="s">
        <v>220</v>
      </c>
      <c r="DP174" s="5" t="s">
        <v>220</v>
      </c>
      <c r="DQ174" s="5" t="s">
        <v>220</v>
      </c>
      <c r="DR174" s="5" t="s">
        <v>220</v>
      </c>
      <c r="DS174" s="5" t="s">
        <v>220</v>
      </c>
      <c r="DT174" s="5" t="s">
        <v>220</v>
      </c>
      <c r="DU174" s="5" t="s">
        <v>220</v>
      </c>
      <c r="DV174" s="5" t="s">
        <v>220</v>
      </c>
      <c r="DW174" s="5" t="s">
        <v>220</v>
      </c>
      <c r="DX174" s="5" t="s">
        <v>220</v>
      </c>
      <c r="DY174" s="5" t="s">
        <v>220</v>
      </c>
      <c r="DZ174" s="5" t="s">
        <v>220</v>
      </c>
      <c r="EA174" s="5">
        <v>133</v>
      </c>
      <c r="EB174" s="5">
        <v>557</v>
      </c>
      <c r="EC174" s="5">
        <v>235</v>
      </c>
      <c r="ED174" s="5">
        <v>278</v>
      </c>
      <c r="EE174" s="5">
        <v>228</v>
      </c>
      <c r="EF174" s="5">
        <v>515</v>
      </c>
      <c r="EG174" s="5">
        <v>839</v>
      </c>
      <c r="EH174" s="5">
        <v>111</v>
      </c>
      <c r="EI174" s="5">
        <v>1823</v>
      </c>
      <c r="EJ174" s="5">
        <v>235</v>
      </c>
      <c r="EK174" s="5">
        <v>441</v>
      </c>
      <c r="EL174" s="5">
        <v>433</v>
      </c>
      <c r="EM174" s="5">
        <v>203</v>
      </c>
      <c r="EN174" s="5">
        <v>183</v>
      </c>
      <c r="EO174" s="5">
        <v>351</v>
      </c>
      <c r="EP174" s="5">
        <v>66</v>
      </c>
      <c r="EQ174" s="5" t="s">
        <v>220</v>
      </c>
      <c r="ER174" s="5" t="s">
        <v>220</v>
      </c>
      <c r="ES174" s="5" t="s">
        <v>220</v>
      </c>
      <c r="ET174" s="5" t="s">
        <v>220</v>
      </c>
      <c r="EU174" s="5" t="s">
        <v>220</v>
      </c>
      <c r="EV174" s="5" t="s">
        <v>220</v>
      </c>
      <c r="EW174" s="5" t="s">
        <v>220</v>
      </c>
      <c r="EX174" s="5" t="s">
        <v>220</v>
      </c>
      <c r="EY174" s="5" t="s">
        <v>220</v>
      </c>
      <c r="EZ174" s="5" t="s">
        <v>220</v>
      </c>
      <c r="FA174" s="5" t="s">
        <v>220</v>
      </c>
      <c r="FB174" s="5" t="s">
        <v>220</v>
      </c>
      <c r="FC174" s="5" t="s">
        <v>220</v>
      </c>
      <c r="FD174" s="5" t="s">
        <v>220</v>
      </c>
      <c r="FE174" s="5" t="s">
        <v>220</v>
      </c>
      <c r="FF174" s="5" t="s">
        <v>220</v>
      </c>
      <c r="FG174" s="5">
        <v>0</v>
      </c>
      <c r="FH174" s="5">
        <v>0</v>
      </c>
      <c r="FI174" s="5">
        <v>0</v>
      </c>
      <c r="FJ174" s="5">
        <v>0</v>
      </c>
      <c r="FK174" s="5">
        <v>0</v>
      </c>
      <c r="FL174" s="5">
        <v>0</v>
      </c>
      <c r="FM174" s="5">
        <v>0</v>
      </c>
      <c r="FN174" s="5">
        <v>0</v>
      </c>
      <c r="FO174" s="5">
        <v>0</v>
      </c>
      <c r="FP174" s="5">
        <v>0</v>
      </c>
      <c r="FQ174" s="5">
        <v>0</v>
      </c>
      <c r="FR174" s="5">
        <v>0</v>
      </c>
      <c r="FS174" s="5">
        <v>0</v>
      </c>
      <c r="FT174" s="5">
        <v>0</v>
      </c>
      <c r="FU174" s="5" t="s">
        <v>220</v>
      </c>
      <c r="FV174" s="5" t="s">
        <v>220</v>
      </c>
      <c r="FW174" s="5" t="s">
        <v>220</v>
      </c>
      <c r="FX174" s="5" t="s">
        <v>220</v>
      </c>
      <c r="FY174" s="5" t="s">
        <v>220</v>
      </c>
      <c r="FZ174" s="5" t="s">
        <v>220</v>
      </c>
      <c r="GA174" s="5" t="s">
        <v>220</v>
      </c>
      <c r="GB174" s="5" t="s">
        <v>220</v>
      </c>
      <c r="GC174" s="5" t="s">
        <v>220</v>
      </c>
      <c r="GD174" s="5" t="s">
        <v>220</v>
      </c>
      <c r="GE174" s="5" t="s">
        <v>220</v>
      </c>
      <c r="GF174" s="5" t="s">
        <v>220</v>
      </c>
      <c r="GG174" s="5" t="s">
        <v>220</v>
      </c>
      <c r="GH174" s="5" t="s">
        <v>220</v>
      </c>
      <c r="GI174" s="5" t="s">
        <v>220</v>
      </c>
      <c r="GJ174" s="5" t="s">
        <v>220</v>
      </c>
      <c r="GK174" s="5" t="s">
        <v>220</v>
      </c>
      <c r="GL174" s="5" t="s">
        <v>220</v>
      </c>
      <c r="GM174" s="5">
        <v>27685</v>
      </c>
      <c r="GN174" s="5">
        <v>11054</v>
      </c>
      <c r="GO174" s="5">
        <v>13444</v>
      </c>
      <c r="GP174" s="5">
        <v>8484</v>
      </c>
      <c r="GQ174" s="5">
        <v>7394</v>
      </c>
      <c r="GR174" s="5">
        <v>7584</v>
      </c>
      <c r="GS174" s="5">
        <v>7291</v>
      </c>
      <c r="GT174" s="5">
        <v>5133</v>
      </c>
      <c r="GU174" s="5">
        <v>12238</v>
      </c>
      <c r="GV174" s="5">
        <v>3418</v>
      </c>
      <c r="GW174" s="5">
        <v>5601</v>
      </c>
      <c r="GX174" s="5">
        <v>6687</v>
      </c>
      <c r="GY174" s="5">
        <v>8221</v>
      </c>
      <c r="GZ174" s="5">
        <v>7906</v>
      </c>
      <c r="HA174" s="5">
        <v>5032</v>
      </c>
      <c r="HB174" s="5">
        <v>3908</v>
      </c>
      <c r="HC174" s="5" t="s">
        <v>220</v>
      </c>
      <c r="HD174" s="5" t="s">
        <v>220</v>
      </c>
      <c r="HE174" s="5" t="s">
        <v>220</v>
      </c>
      <c r="HF174" s="5" t="s">
        <v>220</v>
      </c>
      <c r="HG174" s="5" t="s">
        <v>220</v>
      </c>
      <c r="HH174" s="5" t="s">
        <v>220</v>
      </c>
      <c r="HI174" s="5" t="s">
        <v>220</v>
      </c>
      <c r="HJ174" s="5" t="s">
        <v>220</v>
      </c>
      <c r="HK174" s="5" t="s">
        <v>220</v>
      </c>
      <c r="HL174" s="5" t="s">
        <v>220</v>
      </c>
      <c r="HM174" s="5" t="s">
        <v>220</v>
      </c>
      <c r="HN174" s="5" t="s">
        <v>220</v>
      </c>
      <c r="HO174" s="5" t="s">
        <v>220</v>
      </c>
      <c r="HP174" s="5" t="s">
        <v>220</v>
      </c>
      <c r="HQ174" s="5" t="s">
        <v>220</v>
      </c>
      <c r="HR174" s="5" t="s">
        <v>220</v>
      </c>
      <c r="HS174" s="5">
        <v>42235</v>
      </c>
      <c r="HT174" s="5">
        <v>51424</v>
      </c>
      <c r="HU174" s="5">
        <v>43280</v>
      </c>
      <c r="HV174" s="5">
        <v>48450</v>
      </c>
      <c r="HW174" s="5">
        <v>52448</v>
      </c>
      <c r="HX174" s="5">
        <v>60917</v>
      </c>
      <c r="HY174" s="5">
        <v>55488</v>
      </c>
      <c r="HZ174" s="5">
        <v>51592</v>
      </c>
      <c r="IA174" s="5">
        <v>59878</v>
      </c>
      <c r="IB174" s="5">
        <v>70453</v>
      </c>
      <c r="IC174" s="5">
        <v>85861</v>
      </c>
      <c r="ID174" s="5">
        <v>85546</v>
      </c>
      <c r="IE174" s="5">
        <v>68844</v>
      </c>
      <c r="IF174" s="5">
        <v>47469</v>
      </c>
      <c r="IG174" s="5">
        <v>44005</v>
      </c>
      <c r="IH174" s="5">
        <v>39703</v>
      </c>
      <c r="II174" s="5" t="s">
        <v>220</v>
      </c>
      <c r="IJ174" s="5" t="s">
        <v>220</v>
      </c>
      <c r="IK174" s="5" t="s">
        <v>220</v>
      </c>
      <c r="IL174" s="5" t="s">
        <v>220</v>
      </c>
      <c r="IM174" s="5" t="s">
        <v>220</v>
      </c>
      <c r="IN174" s="5" t="s">
        <v>220</v>
      </c>
      <c r="IO174" s="5" t="s">
        <v>220</v>
      </c>
      <c r="IP174" s="5" t="s">
        <v>220</v>
      </c>
      <c r="IQ174" s="5" t="s">
        <v>220</v>
      </c>
      <c r="IR174" s="5" t="s">
        <v>220</v>
      </c>
      <c r="IS174" s="5" t="s">
        <v>220</v>
      </c>
      <c r="IT174" s="5" t="s">
        <v>220</v>
      </c>
      <c r="IU174" s="5" t="s">
        <v>220</v>
      </c>
      <c r="IV174" s="5" t="s">
        <v>220</v>
      </c>
      <c r="IW174" s="5" t="s">
        <v>220</v>
      </c>
      <c r="IX174" s="5" t="s">
        <v>220</v>
      </c>
      <c r="IY174" s="5">
        <v>0</v>
      </c>
      <c r="IZ174" s="5">
        <v>0</v>
      </c>
      <c r="JA174" s="5">
        <v>0</v>
      </c>
      <c r="JB174" s="5">
        <v>0</v>
      </c>
      <c r="JC174" s="5">
        <v>0</v>
      </c>
      <c r="JD174" s="5">
        <v>0</v>
      </c>
      <c r="JE174" s="5">
        <v>0</v>
      </c>
      <c r="JF174" s="5">
        <v>0</v>
      </c>
      <c r="JG174" s="5">
        <v>0</v>
      </c>
      <c r="JH174" s="5">
        <v>0</v>
      </c>
      <c r="JI174" s="5">
        <v>0</v>
      </c>
      <c r="JJ174" s="5">
        <v>0</v>
      </c>
      <c r="JK174" s="5">
        <v>0</v>
      </c>
      <c r="JL174" s="5">
        <v>0</v>
      </c>
      <c r="JM174" s="5">
        <v>0</v>
      </c>
      <c r="JN174" s="5">
        <v>0</v>
      </c>
      <c r="JO174" s="5" t="s">
        <v>220</v>
      </c>
      <c r="JP174" s="5" t="s">
        <v>220</v>
      </c>
      <c r="JQ174" s="5" t="s">
        <v>220</v>
      </c>
      <c r="JR174" s="5" t="s">
        <v>220</v>
      </c>
      <c r="JS174" s="5" t="s">
        <v>220</v>
      </c>
      <c r="JT174" s="5" t="s">
        <v>220</v>
      </c>
      <c r="JU174" s="5" t="s">
        <v>220</v>
      </c>
      <c r="JV174" s="5" t="s">
        <v>220</v>
      </c>
      <c r="JW174" s="5" t="s">
        <v>220</v>
      </c>
      <c r="JX174" s="5" t="s">
        <v>220</v>
      </c>
      <c r="JY174" s="5" t="s">
        <v>220</v>
      </c>
      <c r="JZ174" s="5" t="s">
        <v>220</v>
      </c>
      <c r="KA174" s="5" t="s">
        <v>220</v>
      </c>
      <c r="KB174" s="5" t="s">
        <v>220</v>
      </c>
      <c r="KC174" s="5" t="s">
        <v>220</v>
      </c>
      <c r="KD174" s="5" t="s">
        <v>220</v>
      </c>
      <c r="KE174" s="5">
        <v>7383</v>
      </c>
      <c r="KF174" s="5">
        <v>6969</v>
      </c>
      <c r="KG174" s="5">
        <v>6247</v>
      </c>
      <c r="KH174" s="5">
        <v>6235</v>
      </c>
      <c r="KI174" s="5">
        <v>6492</v>
      </c>
      <c r="KJ174" s="5">
        <v>6332</v>
      </c>
      <c r="KK174" s="5">
        <v>6620</v>
      </c>
      <c r="KL174" s="5">
        <v>5924</v>
      </c>
      <c r="KM174" s="5">
        <v>6096</v>
      </c>
      <c r="KN174" s="5">
        <v>5086</v>
      </c>
      <c r="KO174" s="5">
        <v>5292</v>
      </c>
      <c r="KP174" s="5">
        <v>5623</v>
      </c>
      <c r="KQ174" s="5">
        <v>5815</v>
      </c>
      <c r="KR174" s="5">
        <v>5780</v>
      </c>
      <c r="KS174" s="5">
        <v>5333</v>
      </c>
      <c r="KT174" s="5">
        <v>5368</v>
      </c>
      <c r="KU174" s="5" t="s">
        <v>220</v>
      </c>
      <c r="KV174" s="5" t="s">
        <v>220</v>
      </c>
      <c r="KW174" s="5" t="s">
        <v>220</v>
      </c>
      <c r="KX174" s="5" t="s">
        <v>220</v>
      </c>
      <c r="KY174" s="5" t="s">
        <v>220</v>
      </c>
      <c r="KZ174" s="5" t="s">
        <v>220</v>
      </c>
      <c r="LA174" s="5" t="s">
        <v>220</v>
      </c>
      <c r="LB174" s="5" t="s">
        <v>220</v>
      </c>
      <c r="LC174" s="5" t="s">
        <v>220</v>
      </c>
      <c r="LD174" s="5" t="s">
        <v>220</v>
      </c>
      <c r="LE174" s="5" t="s">
        <v>220</v>
      </c>
      <c r="LF174" s="5" t="s">
        <v>220</v>
      </c>
      <c r="LG174" s="5" t="s">
        <v>220</v>
      </c>
      <c r="LH174" s="5" t="s">
        <v>220</v>
      </c>
      <c r="LI174" s="5" t="s">
        <v>220</v>
      </c>
      <c r="LJ174" s="5" t="s">
        <v>220</v>
      </c>
      <c r="LK174" s="5">
        <v>964</v>
      </c>
      <c r="LL174" s="5">
        <v>585</v>
      </c>
      <c r="LM174" s="5">
        <v>688</v>
      </c>
      <c r="LN174" s="5">
        <v>785</v>
      </c>
      <c r="LO174" s="5">
        <v>505</v>
      </c>
      <c r="LP174" s="5">
        <v>887</v>
      </c>
      <c r="LQ174" s="5">
        <v>1000</v>
      </c>
      <c r="LR174" s="5">
        <v>624</v>
      </c>
      <c r="LS174" s="5">
        <v>671</v>
      </c>
      <c r="LT174" s="5">
        <v>641</v>
      </c>
      <c r="LU174" s="5">
        <v>632</v>
      </c>
      <c r="LV174" s="5">
        <v>581</v>
      </c>
      <c r="LW174" s="5">
        <v>592</v>
      </c>
      <c r="LX174" s="5">
        <v>537</v>
      </c>
      <c r="LY174" s="5">
        <v>424</v>
      </c>
      <c r="LZ174" s="5">
        <v>591</v>
      </c>
      <c r="MA174" s="5" t="s">
        <v>220</v>
      </c>
      <c r="MB174" s="5" t="s">
        <v>220</v>
      </c>
      <c r="MC174" s="5" t="s">
        <v>220</v>
      </c>
      <c r="MD174" s="5" t="s">
        <v>220</v>
      </c>
      <c r="ME174" s="5" t="s">
        <v>220</v>
      </c>
      <c r="MF174" s="5" t="s">
        <v>220</v>
      </c>
      <c r="MG174" s="5" t="s">
        <v>220</v>
      </c>
      <c r="MH174" s="5" t="s">
        <v>220</v>
      </c>
      <c r="MI174" s="5" t="s">
        <v>220</v>
      </c>
      <c r="MJ174" s="5" t="s">
        <v>220</v>
      </c>
      <c r="MK174" s="5" t="s">
        <v>220</v>
      </c>
      <c r="ML174" s="5" t="s">
        <v>220</v>
      </c>
      <c r="MM174" s="5" t="s">
        <v>220</v>
      </c>
      <c r="MN174" s="5" t="s">
        <v>220</v>
      </c>
      <c r="MO174" s="5" t="s">
        <v>220</v>
      </c>
      <c r="MP174" s="5" t="s">
        <v>220</v>
      </c>
      <c r="MQ174" s="5">
        <v>0</v>
      </c>
      <c r="MR174" s="5">
        <v>0</v>
      </c>
      <c r="MS174" s="5">
        <v>0</v>
      </c>
      <c r="MT174" s="5">
        <v>0</v>
      </c>
      <c r="MU174" s="5">
        <v>0</v>
      </c>
      <c r="MV174" s="5">
        <v>0</v>
      </c>
      <c r="MW174" s="5">
        <v>0</v>
      </c>
      <c r="MX174" s="5">
        <v>0</v>
      </c>
      <c r="MY174" s="5">
        <v>0</v>
      </c>
      <c r="MZ174" s="5">
        <v>0</v>
      </c>
      <c r="NA174" s="5">
        <v>0</v>
      </c>
      <c r="NB174" s="5">
        <v>0</v>
      </c>
      <c r="NC174" s="5">
        <v>0</v>
      </c>
      <c r="ND174" s="5">
        <v>0</v>
      </c>
      <c r="NE174" s="5" t="s">
        <v>220</v>
      </c>
      <c r="NF174" s="5" t="s">
        <v>220</v>
      </c>
      <c r="NG174" s="5" t="s">
        <v>220</v>
      </c>
      <c r="NH174" s="5" t="s">
        <v>220</v>
      </c>
      <c r="NI174" s="5" t="s">
        <v>220</v>
      </c>
      <c r="NJ174" s="5" t="s">
        <v>220</v>
      </c>
      <c r="NK174" s="5" t="s">
        <v>220</v>
      </c>
      <c r="NL174" s="5" t="s">
        <v>220</v>
      </c>
      <c r="NM174" s="5" t="s">
        <v>220</v>
      </c>
      <c r="NN174" s="5" t="s">
        <v>220</v>
      </c>
      <c r="NO174" s="5" t="s">
        <v>220</v>
      </c>
      <c r="NP174" s="5" t="s">
        <v>220</v>
      </c>
      <c r="NQ174" s="5" t="s">
        <v>220</v>
      </c>
      <c r="NR174" s="5" t="s">
        <v>220</v>
      </c>
      <c r="NS174" s="5" t="s">
        <v>220</v>
      </c>
      <c r="NT174" s="5" t="s">
        <v>220</v>
      </c>
      <c r="NU174" s="5" t="s">
        <v>220</v>
      </c>
      <c r="NV174" s="5" t="s">
        <v>220</v>
      </c>
      <c r="NW174" s="5">
        <v>0</v>
      </c>
      <c r="NX174" s="5">
        <v>0</v>
      </c>
      <c r="NY174" s="5">
        <v>0</v>
      </c>
      <c r="NZ174" s="5">
        <v>0</v>
      </c>
      <c r="OA174" s="5">
        <v>0</v>
      </c>
      <c r="OB174" s="5">
        <v>0</v>
      </c>
      <c r="OC174" s="5">
        <v>0</v>
      </c>
      <c r="OD174" s="5">
        <v>0</v>
      </c>
      <c r="OE174" s="5">
        <v>0</v>
      </c>
      <c r="OF174" s="5">
        <v>0</v>
      </c>
      <c r="OG174" s="5">
        <v>0</v>
      </c>
      <c r="OH174" s="5">
        <v>0</v>
      </c>
      <c r="OI174" s="5">
        <v>0</v>
      </c>
      <c r="OJ174" s="5">
        <v>0</v>
      </c>
      <c r="OK174" s="5" t="s">
        <v>220</v>
      </c>
      <c r="OL174" s="5" t="s">
        <v>220</v>
      </c>
      <c r="OM174" s="5" t="s">
        <v>220</v>
      </c>
      <c r="ON174" s="5" t="s">
        <v>220</v>
      </c>
      <c r="OO174" s="5" t="s">
        <v>220</v>
      </c>
      <c r="OP174" s="5" t="s">
        <v>220</v>
      </c>
      <c r="OQ174" s="5" t="s">
        <v>220</v>
      </c>
      <c r="OR174" s="5" t="s">
        <v>220</v>
      </c>
      <c r="OS174" s="5" t="s">
        <v>220</v>
      </c>
      <c r="OT174" s="5" t="s">
        <v>220</v>
      </c>
      <c r="OU174" s="5" t="s">
        <v>220</v>
      </c>
      <c r="OV174" s="5" t="s">
        <v>220</v>
      </c>
      <c r="OW174" s="5" t="s">
        <v>220</v>
      </c>
      <c r="OX174" s="5" t="s">
        <v>220</v>
      </c>
      <c r="OY174" s="5" t="s">
        <v>220</v>
      </c>
      <c r="OZ174" s="5" t="s">
        <v>220</v>
      </c>
      <c r="PA174" s="5" t="s">
        <v>220</v>
      </c>
      <c r="PB174" s="5" t="s">
        <v>220</v>
      </c>
      <c r="PC174" s="5">
        <v>1885</v>
      </c>
      <c r="PD174" s="5">
        <v>2102</v>
      </c>
      <c r="PE174" s="5">
        <v>2693</v>
      </c>
      <c r="PF174" s="5">
        <v>2349</v>
      </c>
      <c r="PG174" s="5">
        <v>2259</v>
      </c>
      <c r="PH174" s="5">
        <v>2389</v>
      </c>
      <c r="PI174" s="5">
        <v>2189</v>
      </c>
      <c r="PJ174" s="5">
        <v>2232</v>
      </c>
      <c r="PK174" s="5">
        <v>2096</v>
      </c>
      <c r="PL174" s="5">
        <v>1910</v>
      </c>
      <c r="PM174" s="5">
        <v>1813</v>
      </c>
      <c r="PN174" s="5">
        <v>2074</v>
      </c>
      <c r="PO174" s="5">
        <v>2238</v>
      </c>
      <c r="PP174" s="5">
        <v>2052</v>
      </c>
      <c r="PQ174" s="5">
        <v>2140</v>
      </c>
      <c r="PR174" s="5">
        <v>1957</v>
      </c>
      <c r="PS174" s="5" t="s">
        <v>220</v>
      </c>
      <c r="PT174" s="5" t="s">
        <v>220</v>
      </c>
      <c r="PU174" s="5" t="s">
        <v>220</v>
      </c>
      <c r="PV174" s="5" t="s">
        <v>220</v>
      </c>
      <c r="PW174" s="5" t="s">
        <v>220</v>
      </c>
      <c r="PX174" s="5" t="s">
        <v>220</v>
      </c>
      <c r="PY174" s="5" t="s">
        <v>220</v>
      </c>
      <c r="PZ174" s="5" t="s">
        <v>220</v>
      </c>
      <c r="QA174" s="5" t="s">
        <v>220</v>
      </c>
      <c r="QB174" s="5" t="s">
        <v>220</v>
      </c>
      <c r="QC174" s="5" t="s">
        <v>220</v>
      </c>
      <c r="QD174" s="5" t="s">
        <v>220</v>
      </c>
      <c r="QE174" s="5" t="s">
        <v>220</v>
      </c>
      <c r="QF174" s="5" t="s">
        <v>220</v>
      </c>
      <c r="QG174" s="5" t="s">
        <v>220</v>
      </c>
      <c r="QH174" s="5" t="s">
        <v>220</v>
      </c>
      <c r="QI174" s="5">
        <v>7368</v>
      </c>
      <c r="QJ174" s="5">
        <v>6053</v>
      </c>
      <c r="QK174" s="5">
        <v>4302</v>
      </c>
      <c r="QL174" s="5">
        <v>4663</v>
      </c>
      <c r="QM174" s="5">
        <v>4411</v>
      </c>
      <c r="QN174" s="5">
        <v>5385</v>
      </c>
      <c r="QO174" s="5">
        <v>3763</v>
      </c>
      <c r="QP174" s="5">
        <v>4293</v>
      </c>
      <c r="QQ174" s="5">
        <v>3848</v>
      </c>
      <c r="QR174" s="5">
        <v>3252</v>
      </c>
      <c r="QS174" s="5">
        <v>3142</v>
      </c>
      <c r="QT174" s="5">
        <v>3559</v>
      </c>
      <c r="QU174" s="5">
        <v>3212</v>
      </c>
      <c r="QV174" s="5">
        <v>3217</v>
      </c>
      <c r="QW174" s="5">
        <v>2899</v>
      </c>
      <c r="QX174" s="5">
        <v>2783</v>
      </c>
      <c r="QY174" s="5" t="s">
        <v>220</v>
      </c>
      <c r="QZ174" s="5" t="s">
        <v>220</v>
      </c>
      <c r="RA174" s="5" t="s">
        <v>220</v>
      </c>
      <c r="RB174" s="5" t="s">
        <v>220</v>
      </c>
      <c r="RC174" s="5" t="s">
        <v>220</v>
      </c>
      <c r="RD174" s="5" t="s">
        <v>220</v>
      </c>
      <c r="RE174" s="5" t="s">
        <v>220</v>
      </c>
      <c r="RF174" s="5" t="s">
        <v>220</v>
      </c>
      <c r="RG174" s="5" t="s">
        <v>220</v>
      </c>
      <c r="RH174" s="5" t="s">
        <v>220</v>
      </c>
      <c r="RI174" s="5" t="s">
        <v>220</v>
      </c>
      <c r="RJ174" s="5" t="s">
        <v>220</v>
      </c>
      <c r="RK174" s="5" t="s">
        <v>220</v>
      </c>
      <c r="RL174" s="5" t="s">
        <v>220</v>
      </c>
      <c r="RM174" s="5" t="s">
        <v>220</v>
      </c>
      <c r="RN174" s="5" t="s">
        <v>220</v>
      </c>
      <c r="RO174" s="5">
        <v>3166</v>
      </c>
      <c r="RP174" s="5">
        <v>4688</v>
      </c>
      <c r="RQ174" s="5">
        <v>3114</v>
      </c>
      <c r="RR174" s="5">
        <v>2655</v>
      </c>
      <c r="RS174" s="5">
        <v>3361</v>
      </c>
      <c r="RT174" s="5">
        <v>3220</v>
      </c>
      <c r="RU174" s="5">
        <v>2969</v>
      </c>
      <c r="RV174" s="5">
        <v>2400</v>
      </c>
      <c r="RW174" s="5">
        <v>2853</v>
      </c>
      <c r="RX174" s="5">
        <v>3644</v>
      </c>
      <c r="RY174" s="5">
        <v>3622</v>
      </c>
      <c r="RZ174" s="5">
        <v>3517</v>
      </c>
      <c r="SA174" s="5">
        <v>2806</v>
      </c>
      <c r="SB174" s="5">
        <v>2563</v>
      </c>
      <c r="SC174" s="5">
        <v>2856</v>
      </c>
      <c r="SD174" s="5">
        <v>3201</v>
      </c>
      <c r="SE174" s="5" t="s">
        <v>220</v>
      </c>
      <c r="SF174" s="5" t="s">
        <v>220</v>
      </c>
      <c r="SG174" s="5" t="s">
        <v>220</v>
      </c>
      <c r="SH174" s="5" t="s">
        <v>220</v>
      </c>
      <c r="SI174" s="5" t="s">
        <v>220</v>
      </c>
      <c r="SJ174" s="5" t="s">
        <v>220</v>
      </c>
      <c r="SK174" s="5" t="s">
        <v>220</v>
      </c>
      <c r="SL174" s="5" t="s">
        <v>220</v>
      </c>
      <c r="SM174" s="5" t="s">
        <v>220</v>
      </c>
      <c r="SN174" s="5" t="s">
        <v>220</v>
      </c>
      <c r="SO174" s="5" t="s">
        <v>220</v>
      </c>
      <c r="SP174" s="5" t="s">
        <v>220</v>
      </c>
      <c r="SQ174" s="5" t="s">
        <v>220</v>
      </c>
      <c r="SR174" s="5" t="s">
        <v>220</v>
      </c>
      <c r="SS174" s="5" t="s">
        <v>220</v>
      </c>
      <c r="ST174" s="5" t="s">
        <v>220</v>
      </c>
      <c r="SU174" s="5">
        <v>-30</v>
      </c>
      <c r="SV174" s="5">
        <v>210</v>
      </c>
      <c r="SW174" s="5">
        <v>316</v>
      </c>
      <c r="SX174" s="5">
        <v>266</v>
      </c>
      <c r="SY174" s="5">
        <v>309</v>
      </c>
      <c r="SZ174" s="5">
        <v>363</v>
      </c>
      <c r="TA174" s="5">
        <v>442</v>
      </c>
      <c r="TB174" s="5">
        <v>431</v>
      </c>
      <c r="TC174" s="5">
        <v>482</v>
      </c>
      <c r="TD174" s="5">
        <v>466</v>
      </c>
      <c r="TE174" s="5">
        <v>563</v>
      </c>
      <c r="TF174" s="5">
        <v>646</v>
      </c>
      <c r="TG174" s="5">
        <v>658</v>
      </c>
      <c r="TH174" s="5">
        <v>630</v>
      </c>
      <c r="TI174" s="5">
        <v>651</v>
      </c>
      <c r="TJ174" s="5">
        <v>685</v>
      </c>
      <c r="TK174" s="5" t="s">
        <v>220</v>
      </c>
      <c r="TL174" s="5" t="s">
        <v>220</v>
      </c>
      <c r="TM174" s="5" t="s">
        <v>220</v>
      </c>
      <c r="TN174" s="5" t="s">
        <v>220</v>
      </c>
      <c r="TO174" s="5" t="s">
        <v>220</v>
      </c>
      <c r="TP174" s="5" t="s">
        <v>220</v>
      </c>
      <c r="TQ174" s="5" t="s">
        <v>220</v>
      </c>
      <c r="TR174" s="5" t="s">
        <v>220</v>
      </c>
      <c r="TS174" s="5" t="s">
        <v>220</v>
      </c>
      <c r="TT174" s="5" t="s">
        <v>220</v>
      </c>
      <c r="TU174" s="5" t="s">
        <v>220</v>
      </c>
      <c r="TV174" s="5" t="s">
        <v>220</v>
      </c>
      <c r="TW174" s="5" t="s">
        <v>220</v>
      </c>
      <c r="TX174" s="5" t="s">
        <v>220</v>
      </c>
      <c r="TY174" s="5" t="s">
        <v>220</v>
      </c>
      <c r="TZ174" s="5" t="s">
        <v>220</v>
      </c>
      <c r="UA174" s="5">
        <v>282</v>
      </c>
      <c r="UB174" s="5">
        <v>21</v>
      </c>
      <c r="UC174" s="5">
        <v>30</v>
      </c>
      <c r="UD174" s="5">
        <v>25</v>
      </c>
      <c r="UE174" s="5">
        <v>24</v>
      </c>
      <c r="UF174" s="5">
        <v>31</v>
      </c>
      <c r="UG174" s="5">
        <v>36</v>
      </c>
      <c r="UH174" s="5">
        <v>42</v>
      </c>
      <c r="UI174" s="5">
        <v>49</v>
      </c>
      <c r="UJ174" s="5">
        <v>28</v>
      </c>
      <c r="UK174" s="5">
        <v>0</v>
      </c>
      <c r="UL174" s="5">
        <v>0</v>
      </c>
      <c r="UM174" s="5">
        <v>0</v>
      </c>
      <c r="UN174" s="5">
        <v>0</v>
      </c>
      <c r="UO174" s="5">
        <v>0</v>
      </c>
      <c r="UP174" s="5">
        <v>0</v>
      </c>
      <c r="UQ174" s="5" t="s">
        <v>220</v>
      </c>
      <c r="UR174" s="5" t="s">
        <v>220</v>
      </c>
      <c r="US174" s="5" t="s">
        <v>220</v>
      </c>
      <c r="UT174" s="5" t="s">
        <v>220</v>
      </c>
      <c r="UU174" s="5" t="s">
        <v>220</v>
      </c>
      <c r="UV174" s="5" t="s">
        <v>220</v>
      </c>
      <c r="UW174" s="5" t="s">
        <v>220</v>
      </c>
      <c r="UX174" s="5" t="s">
        <v>220</v>
      </c>
      <c r="UY174" s="5" t="s">
        <v>220</v>
      </c>
      <c r="UZ174" s="5" t="s">
        <v>220</v>
      </c>
      <c r="VA174" s="5" t="s">
        <v>220</v>
      </c>
      <c r="VB174" s="5" t="s">
        <v>220</v>
      </c>
      <c r="VC174" s="5" t="s">
        <v>220</v>
      </c>
      <c r="VD174" s="5" t="s">
        <v>220</v>
      </c>
      <c r="VE174" s="5" t="s">
        <v>220</v>
      </c>
      <c r="VF174" s="5" t="s">
        <v>220</v>
      </c>
      <c r="VG174" s="5">
        <v>5883</v>
      </c>
      <c r="VH174" s="5">
        <v>9241</v>
      </c>
      <c r="VI174" s="5">
        <v>8514</v>
      </c>
      <c r="VJ174" s="5">
        <v>5700</v>
      </c>
      <c r="VK174" s="5">
        <v>8810</v>
      </c>
      <c r="VL174" s="5">
        <v>7272</v>
      </c>
      <c r="VM174" s="5">
        <v>6189</v>
      </c>
      <c r="VN174" s="5">
        <v>7020</v>
      </c>
      <c r="VO174" s="5">
        <v>7073</v>
      </c>
      <c r="VP174" s="5">
        <v>6460</v>
      </c>
      <c r="VQ174" s="5">
        <v>7793</v>
      </c>
      <c r="VR174" s="5">
        <v>6764</v>
      </c>
      <c r="VS174" s="5">
        <v>5901</v>
      </c>
      <c r="VT174" s="5">
        <v>6477</v>
      </c>
      <c r="VU174" s="5">
        <v>6207</v>
      </c>
      <c r="VV174" s="5">
        <v>6107</v>
      </c>
      <c r="VW174" s="5" t="s">
        <v>220</v>
      </c>
      <c r="VX174" s="5" t="s">
        <v>220</v>
      </c>
      <c r="VY174" s="5" t="s">
        <v>220</v>
      </c>
      <c r="VZ174" s="5" t="s">
        <v>220</v>
      </c>
      <c r="WA174" s="5" t="s">
        <v>220</v>
      </c>
      <c r="WB174" s="5" t="s">
        <v>220</v>
      </c>
      <c r="WC174" s="5" t="s">
        <v>220</v>
      </c>
      <c r="WD174" s="5" t="s">
        <v>220</v>
      </c>
      <c r="WE174" s="5" t="s">
        <v>220</v>
      </c>
      <c r="WF174" s="5" t="s">
        <v>220</v>
      </c>
      <c r="WG174" s="5" t="s">
        <v>220</v>
      </c>
      <c r="WH174" s="5" t="s">
        <v>220</v>
      </c>
      <c r="WI174" s="5" t="s">
        <v>220</v>
      </c>
      <c r="WJ174" s="5" t="s">
        <v>220</v>
      </c>
      <c r="WK174" s="5" t="s">
        <v>220</v>
      </c>
      <c r="WL174" s="5" t="s">
        <v>220</v>
      </c>
      <c r="WM174" s="5">
        <v>192</v>
      </c>
      <c r="WN174" s="5">
        <v>34</v>
      </c>
      <c r="WO174" s="5">
        <v>24</v>
      </c>
      <c r="WP174" s="5">
        <v>45</v>
      </c>
      <c r="WQ174" s="5">
        <v>38</v>
      </c>
      <c r="WR174" s="5">
        <v>24</v>
      </c>
      <c r="WS174" s="5">
        <v>39</v>
      </c>
      <c r="WT174" s="5">
        <v>44</v>
      </c>
      <c r="WU174" s="5">
        <v>58</v>
      </c>
      <c r="WV174" s="5">
        <v>46</v>
      </c>
      <c r="WW174" s="5">
        <v>53</v>
      </c>
      <c r="WX174" s="5">
        <v>138</v>
      </c>
      <c r="WY174" s="5">
        <v>54</v>
      </c>
      <c r="WZ174" s="5">
        <v>41</v>
      </c>
      <c r="XA174" s="5">
        <v>44</v>
      </c>
      <c r="XB174" s="5">
        <v>46</v>
      </c>
      <c r="XC174" s="5" t="s">
        <v>220</v>
      </c>
      <c r="XD174" s="5" t="s">
        <v>220</v>
      </c>
      <c r="XE174" s="5" t="s">
        <v>220</v>
      </c>
      <c r="XF174" s="5" t="s">
        <v>220</v>
      </c>
      <c r="XG174" s="5" t="s">
        <v>220</v>
      </c>
      <c r="XH174" s="5" t="s">
        <v>220</v>
      </c>
      <c r="XI174" s="5" t="s">
        <v>220</v>
      </c>
      <c r="XJ174" s="5" t="s">
        <v>220</v>
      </c>
      <c r="XK174" s="5" t="s">
        <v>220</v>
      </c>
      <c r="XL174" s="5" t="s">
        <v>220</v>
      </c>
      <c r="XM174" s="5" t="s">
        <v>220</v>
      </c>
      <c r="XN174" s="5" t="s">
        <v>220</v>
      </c>
      <c r="XO174" s="5" t="s">
        <v>220</v>
      </c>
      <c r="XP174" s="5" t="s">
        <v>220</v>
      </c>
      <c r="XQ174" s="5" t="s">
        <v>220</v>
      </c>
      <c r="XR174" s="5" t="s">
        <v>220</v>
      </c>
      <c r="XS174" s="2">
        <v>19390</v>
      </c>
      <c r="XT174" s="3" t="s">
        <v>222</v>
      </c>
      <c r="XU174" s="3" t="s">
        <v>221</v>
      </c>
      <c r="XV174" s="3" t="s">
        <v>221</v>
      </c>
      <c r="XW174" s="3" t="s">
        <v>221</v>
      </c>
      <c r="XX174" s="3" t="s">
        <v>222</v>
      </c>
      <c r="XY174" s="3" t="s">
        <v>222</v>
      </c>
      <c r="XZ174" s="3" t="s">
        <v>239</v>
      </c>
    </row>
    <row r="175" spans="1:650" x14ac:dyDescent="0.3">
      <c r="A175" s="1" t="s">
        <v>173</v>
      </c>
      <c r="B175" s="2">
        <v>4057102</v>
      </c>
      <c r="C175" s="5">
        <v>101676</v>
      </c>
      <c r="D175" s="5">
        <v>34671</v>
      </c>
      <c r="E175" s="5">
        <v>13273</v>
      </c>
      <c r="F175" s="5">
        <v>23672</v>
      </c>
      <c r="G175" s="5">
        <v>43134</v>
      </c>
      <c r="H175" s="5">
        <v>91259</v>
      </c>
      <c r="I175" s="5">
        <v>6799</v>
      </c>
      <c r="J175" s="5">
        <v>15216</v>
      </c>
      <c r="K175" s="5">
        <v>19820</v>
      </c>
      <c r="L175" s="5">
        <v>7257</v>
      </c>
      <c r="M175" s="5">
        <v>6737</v>
      </c>
      <c r="N175" s="5">
        <v>2404</v>
      </c>
      <c r="O175" s="5">
        <v>7282</v>
      </c>
      <c r="P175" s="5">
        <v>17930</v>
      </c>
      <c r="Q175" s="5">
        <v>7291</v>
      </c>
      <c r="R175" s="5">
        <v>1754</v>
      </c>
      <c r="S175" s="5">
        <v>744</v>
      </c>
      <c r="T175" s="5">
        <v>45055</v>
      </c>
      <c r="U175" s="5">
        <v>107</v>
      </c>
      <c r="V175" s="5">
        <v>0</v>
      </c>
      <c r="W175" s="5">
        <v>0</v>
      </c>
      <c r="X175" s="5">
        <v>0</v>
      </c>
      <c r="Y175" s="5">
        <v>0</v>
      </c>
      <c r="Z175" s="5">
        <v>0</v>
      </c>
      <c r="AA175" s="5">
        <v>0</v>
      </c>
      <c r="AB175" s="5">
        <v>0</v>
      </c>
      <c r="AC175" s="5">
        <v>0</v>
      </c>
      <c r="AD175" s="5">
        <v>0</v>
      </c>
      <c r="AE175" s="5">
        <v>0</v>
      </c>
      <c r="AF175" s="5">
        <v>0</v>
      </c>
      <c r="AG175" s="5">
        <v>0</v>
      </c>
      <c r="AH175" s="5">
        <v>0</v>
      </c>
      <c r="AI175" s="5">
        <v>418819</v>
      </c>
      <c r="AJ175" s="5">
        <v>381732</v>
      </c>
      <c r="AK175" s="5">
        <v>171058</v>
      </c>
      <c r="AL175" s="5">
        <v>408460</v>
      </c>
      <c r="AM175" s="5">
        <v>290567</v>
      </c>
      <c r="AN175" s="5">
        <v>566101</v>
      </c>
      <c r="AO175" s="5">
        <v>157025</v>
      </c>
      <c r="AP175" s="5">
        <v>319839</v>
      </c>
      <c r="AQ175" s="5">
        <v>118208</v>
      </c>
      <c r="AR175" s="5">
        <v>898041</v>
      </c>
      <c r="AS175" s="5">
        <v>143595</v>
      </c>
      <c r="AT175" s="5">
        <v>267877</v>
      </c>
      <c r="AU175" s="5">
        <v>78246</v>
      </c>
      <c r="AV175" s="5">
        <v>85777</v>
      </c>
      <c r="AW175" s="5">
        <v>500661</v>
      </c>
      <c r="AX175" s="5">
        <v>247820</v>
      </c>
      <c r="AY175" s="5">
        <v>322695</v>
      </c>
      <c r="AZ175" s="5">
        <v>389887</v>
      </c>
      <c r="BA175" s="5">
        <v>262712</v>
      </c>
      <c r="BB175" s="5">
        <v>136409</v>
      </c>
      <c r="BC175" s="5">
        <v>116903</v>
      </c>
      <c r="BD175" s="5">
        <v>29438</v>
      </c>
      <c r="BE175" s="5">
        <v>82837</v>
      </c>
      <c r="BF175" s="5">
        <v>175351</v>
      </c>
      <c r="BG175" s="5">
        <v>121087</v>
      </c>
      <c r="BH175" s="5">
        <v>129154</v>
      </c>
      <c r="BI175" s="5">
        <v>93595</v>
      </c>
      <c r="BJ175" s="5">
        <v>67259</v>
      </c>
      <c r="BK175" s="5">
        <v>49691</v>
      </c>
      <c r="BL175" s="5">
        <v>39922</v>
      </c>
      <c r="BM175" s="5">
        <v>22704</v>
      </c>
      <c r="BN175" s="5">
        <v>13593</v>
      </c>
      <c r="BO175" s="5">
        <v>134730</v>
      </c>
      <c r="BP175" s="5">
        <v>79811</v>
      </c>
      <c r="BQ175" s="5">
        <v>55656</v>
      </c>
      <c r="BR175" s="5">
        <v>175520</v>
      </c>
      <c r="BS175" s="5">
        <v>27111</v>
      </c>
      <c r="BT175" s="5">
        <v>130206</v>
      </c>
      <c r="BU175" s="5">
        <v>69923</v>
      </c>
      <c r="BV175" s="5">
        <v>18636</v>
      </c>
      <c r="BW175" s="5">
        <v>48925</v>
      </c>
      <c r="BX175" s="5">
        <v>47907</v>
      </c>
      <c r="BY175" s="5">
        <v>14306</v>
      </c>
      <c r="BZ175" s="5">
        <v>59420</v>
      </c>
      <c r="CA175" s="5">
        <v>9975</v>
      </c>
      <c r="CB175" s="5">
        <v>65859</v>
      </c>
      <c r="CC175" s="5">
        <v>30031</v>
      </c>
      <c r="CD175" s="5">
        <v>18663</v>
      </c>
      <c r="CE175" s="5">
        <v>39484</v>
      </c>
      <c r="CF175" s="5">
        <v>17606</v>
      </c>
      <c r="CG175" s="5">
        <v>-1983</v>
      </c>
      <c r="CH175" s="5">
        <v>25318</v>
      </c>
      <c r="CI175" s="5">
        <v>29259</v>
      </c>
      <c r="CJ175" s="5">
        <v>5518</v>
      </c>
      <c r="CK175" s="5">
        <v>5356</v>
      </c>
      <c r="CL175" s="5">
        <v>9726</v>
      </c>
      <c r="CM175" s="5">
        <v>7024</v>
      </c>
      <c r="CN175" s="5">
        <v>22760</v>
      </c>
      <c r="CO175" s="5">
        <v>3072</v>
      </c>
      <c r="CP175" s="5">
        <v>3312</v>
      </c>
      <c r="CQ175" s="5">
        <v>4272</v>
      </c>
      <c r="CR175" s="5">
        <v>1966</v>
      </c>
      <c r="CS175" s="5">
        <v>4348</v>
      </c>
      <c r="CT175" s="5">
        <v>6595</v>
      </c>
      <c r="CU175" s="5">
        <v>420941</v>
      </c>
      <c r="CV175" s="5">
        <v>256238</v>
      </c>
      <c r="CW175" s="5">
        <v>242927</v>
      </c>
      <c r="CX175" s="5">
        <v>295438</v>
      </c>
      <c r="CY175" s="5">
        <v>202503</v>
      </c>
      <c r="CZ175" s="5">
        <v>241888</v>
      </c>
      <c r="DA175" s="5">
        <v>206199</v>
      </c>
      <c r="DB175" s="5">
        <v>246802</v>
      </c>
      <c r="DC175" s="5">
        <v>196572</v>
      </c>
      <c r="DD175" s="5">
        <v>213708</v>
      </c>
      <c r="DE175" s="5">
        <v>320957</v>
      </c>
      <c r="DF175" s="5">
        <v>256629</v>
      </c>
      <c r="DG175" s="5">
        <v>197227</v>
      </c>
      <c r="DH175" s="5">
        <v>217892</v>
      </c>
      <c r="DI175" s="5">
        <v>158988</v>
      </c>
      <c r="DJ175" s="5">
        <v>131350</v>
      </c>
      <c r="DK175" s="5">
        <v>134517</v>
      </c>
      <c r="DL175" s="5">
        <v>126715</v>
      </c>
      <c r="DM175" s="5">
        <v>114587</v>
      </c>
      <c r="DN175" s="5">
        <v>107327</v>
      </c>
      <c r="DO175" s="5">
        <v>106917</v>
      </c>
      <c r="DP175" s="5">
        <v>114570</v>
      </c>
      <c r="DQ175" s="5">
        <v>160389</v>
      </c>
      <c r="DR175" s="5">
        <v>138395</v>
      </c>
      <c r="DS175" s="5">
        <v>129384</v>
      </c>
      <c r="DT175" s="5">
        <v>126987</v>
      </c>
      <c r="DU175" s="5">
        <v>122754</v>
      </c>
      <c r="DV175" s="5">
        <v>120294</v>
      </c>
      <c r="DW175" s="5">
        <v>95820</v>
      </c>
      <c r="DX175" s="5">
        <v>101529</v>
      </c>
      <c r="DY175" s="5">
        <v>106735</v>
      </c>
      <c r="DZ175" s="5">
        <v>112294</v>
      </c>
      <c r="EA175" s="5">
        <v>101052</v>
      </c>
      <c r="EB175" s="5">
        <v>74550</v>
      </c>
      <c r="EC175" s="5">
        <v>37206</v>
      </c>
      <c r="ED175" s="5">
        <v>66957</v>
      </c>
      <c r="EE175" s="5">
        <v>29695</v>
      </c>
      <c r="EF175" s="5">
        <v>50338</v>
      </c>
      <c r="EG175" s="5">
        <v>24461</v>
      </c>
      <c r="EH175" s="5">
        <v>36809</v>
      </c>
      <c r="EI175" s="5">
        <v>43618</v>
      </c>
      <c r="EJ175" s="5">
        <v>37200</v>
      </c>
      <c r="EK175" s="5">
        <v>37151</v>
      </c>
      <c r="EL175" s="5">
        <v>47491</v>
      </c>
      <c r="EM175" s="5">
        <v>18240</v>
      </c>
      <c r="EN175" s="5">
        <v>28615</v>
      </c>
      <c r="EO175" s="5">
        <v>30277</v>
      </c>
      <c r="EP175" s="5">
        <v>18764</v>
      </c>
      <c r="EQ175" s="5">
        <v>19695</v>
      </c>
      <c r="ER175" s="5">
        <v>27415</v>
      </c>
      <c r="ES175" s="5">
        <v>9072</v>
      </c>
      <c r="ET175" s="5">
        <v>12337</v>
      </c>
      <c r="EU175" s="5">
        <v>8062</v>
      </c>
      <c r="EV175" s="5">
        <v>-11255</v>
      </c>
      <c r="EW175" s="5">
        <v>19847</v>
      </c>
      <c r="EX175" s="5">
        <v>21383</v>
      </c>
      <c r="EY175" s="5">
        <v>33362</v>
      </c>
      <c r="EZ175" s="5">
        <v>45179</v>
      </c>
      <c r="FA175" s="5">
        <v>23458</v>
      </c>
      <c r="FB175" s="5">
        <v>54934</v>
      </c>
      <c r="FC175" s="5">
        <v>27296</v>
      </c>
      <c r="FD175" s="5">
        <v>35665</v>
      </c>
      <c r="FE175" s="5">
        <v>56789</v>
      </c>
      <c r="FF175" s="5">
        <v>18693</v>
      </c>
      <c r="FG175" s="5">
        <v>0</v>
      </c>
      <c r="FH175" s="5">
        <v>0</v>
      </c>
      <c r="FI175" s="5">
        <v>0</v>
      </c>
      <c r="FJ175" s="5">
        <v>0</v>
      </c>
      <c r="FK175" s="5">
        <v>0</v>
      </c>
      <c r="FL175" s="5">
        <v>0</v>
      </c>
      <c r="FM175" s="5">
        <v>0</v>
      </c>
      <c r="FN175" s="5">
        <v>0</v>
      </c>
      <c r="FO175" s="5">
        <v>0</v>
      </c>
      <c r="FP175" s="5">
        <v>0</v>
      </c>
      <c r="FQ175" s="5">
        <v>0</v>
      </c>
      <c r="FR175" s="5">
        <v>0</v>
      </c>
      <c r="FS175" s="5">
        <v>0</v>
      </c>
      <c r="FT175" s="5">
        <v>0</v>
      </c>
      <c r="FU175" s="5" t="s">
        <v>220</v>
      </c>
      <c r="FV175" s="5" t="s">
        <v>220</v>
      </c>
      <c r="FW175" s="5" t="s">
        <v>220</v>
      </c>
      <c r="FX175" s="5" t="s">
        <v>220</v>
      </c>
      <c r="FY175" s="5" t="s">
        <v>220</v>
      </c>
      <c r="FZ175" s="5" t="s">
        <v>220</v>
      </c>
      <c r="GA175" s="5" t="s">
        <v>220</v>
      </c>
      <c r="GB175" s="5" t="s">
        <v>220</v>
      </c>
      <c r="GC175" s="5" t="s">
        <v>220</v>
      </c>
      <c r="GD175" s="5" t="s">
        <v>220</v>
      </c>
      <c r="GE175" s="5" t="s">
        <v>220</v>
      </c>
      <c r="GF175" s="5" t="s">
        <v>220</v>
      </c>
      <c r="GG175" s="5" t="s">
        <v>220</v>
      </c>
      <c r="GH175" s="5" t="s">
        <v>220</v>
      </c>
      <c r="GI175" s="5" t="s">
        <v>220</v>
      </c>
      <c r="GJ175" s="5" t="s">
        <v>220</v>
      </c>
      <c r="GK175" s="5" t="s">
        <v>220</v>
      </c>
      <c r="GL175" s="5" t="s">
        <v>220</v>
      </c>
      <c r="GM175" s="5">
        <v>1177217</v>
      </c>
      <c r="GN175" s="5">
        <v>827002</v>
      </c>
      <c r="GO175" s="5">
        <v>520121</v>
      </c>
      <c r="GP175" s="5">
        <v>970046</v>
      </c>
      <c r="GQ175" s="5">
        <v>593010</v>
      </c>
      <c r="GR175" s="5">
        <v>1079793</v>
      </c>
      <c r="GS175" s="5">
        <v>464406</v>
      </c>
      <c r="GT175" s="5">
        <v>637302</v>
      </c>
      <c r="GU175" s="5">
        <v>427143</v>
      </c>
      <c r="GV175" s="5">
        <v>1204113</v>
      </c>
      <c r="GW175" s="5">
        <v>522746</v>
      </c>
      <c r="GX175" s="5">
        <v>633820</v>
      </c>
      <c r="GY175" s="5">
        <v>310971</v>
      </c>
      <c r="GZ175" s="5">
        <v>416074</v>
      </c>
      <c r="HA175" s="5">
        <v>727281</v>
      </c>
      <c r="HB175" s="5">
        <v>418317</v>
      </c>
      <c r="HC175" s="5">
        <v>517135</v>
      </c>
      <c r="HD175" s="5">
        <v>606679</v>
      </c>
      <c r="HE175" s="5">
        <v>384496</v>
      </c>
      <c r="HF175" s="5">
        <v>281391</v>
      </c>
      <c r="HG175" s="5">
        <v>261141</v>
      </c>
      <c r="HH175" s="5">
        <v>138271</v>
      </c>
      <c r="HI175" s="5">
        <v>268429</v>
      </c>
      <c r="HJ175" s="5">
        <v>344855</v>
      </c>
      <c r="HK175" s="5">
        <v>290856</v>
      </c>
      <c r="HL175" s="5">
        <v>324079</v>
      </c>
      <c r="HM175" s="5">
        <v>241194</v>
      </c>
      <c r="HN175" s="5">
        <v>292870</v>
      </c>
      <c r="HO175" s="5">
        <v>177079</v>
      </c>
      <c r="HP175" s="5">
        <v>179082</v>
      </c>
      <c r="HQ175" s="5">
        <v>190576</v>
      </c>
      <c r="HR175" s="5">
        <v>151174</v>
      </c>
      <c r="HS175" s="5">
        <v>805825</v>
      </c>
      <c r="HT175" s="5">
        <v>1015651</v>
      </c>
      <c r="HU175" s="5">
        <v>1068111</v>
      </c>
      <c r="HV175" s="5">
        <v>1103839</v>
      </c>
      <c r="HW175" s="5">
        <v>1161469</v>
      </c>
      <c r="HX175" s="5">
        <v>1081142</v>
      </c>
      <c r="HY175" s="5">
        <v>1104340</v>
      </c>
      <c r="HZ175" s="5">
        <v>919392</v>
      </c>
      <c r="IA175" s="5">
        <v>1112997</v>
      </c>
      <c r="IB175" s="5">
        <v>957789</v>
      </c>
      <c r="IC175" s="5">
        <v>887739</v>
      </c>
      <c r="ID175" s="5">
        <v>965297</v>
      </c>
      <c r="IE175" s="5">
        <v>966879</v>
      </c>
      <c r="IF175" s="5">
        <v>916436</v>
      </c>
      <c r="IG175" s="5">
        <v>965155</v>
      </c>
      <c r="IH175" s="5">
        <v>727436</v>
      </c>
      <c r="II175" s="5">
        <v>646506</v>
      </c>
      <c r="IJ175" s="5">
        <v>662329</v>
      </c>
      <c r="IK175" s="5">
        <v>794377</v>
      </c>
      <c r="IL175" s="5">
        <v>662266</v>
      </c>
      <c r="IM175" s="5">
        <v>633628</v>
      </c>
      <c r="IN175" s="5">
        <v>639930</v>
      </c>
      <c r="IO175" s="5">
        <v>604211</v>
      </c>
      <c r="IP175" s="5">
        <v>616561</v>
      </c>
      <c r="IQ175" s="5">
        <v>607255</v>
      </c>
      <c r="IR175" s="5">
        <v>595756</v>
      </c>
      <c r="IS175" s="5">
        <v>677052</v>
      </c>
      <c r="IT175" s="5">
        <v>594975</v>
      </c>
      <c r="IU175" s="5">
        <v>595485</v>
      </c>
      <c r="IV175" s="5">
        <v>508147</v>
      </c>
      <c r="IW175" s="5">
        <v>501910</v>
      </c>
      <c r="IX175" s="5">
        <v>513754</v>
      </c>
      <c r="IY175" s="5">
        <v>181211</v>
      </c>
      <c r="IZ175" s="5">
        <v>161124</v>
      </c>
      <c r="JA175" s="5">
        <v>155737</v>
      </c>
      <c r="JB175" s="5">
        <v>159804</v>
      </c>
      <c r="JC175" s="5">
        <v>146493</v>
      </c>
      <c r="JD175" s="5">
        <v>165332</v>
      </c>
      <c r="JE175" s="5">
        <v>169321</v>
      </c>
      <c r="JF175" s="5">
        <v>144790</v>
      </c>
      <c r="JG175" s="5">
        <v>180274</v>
      </c>
      <c r="JH175" s="5">
        <v>208553</v>
      </c>
      <c r="JI175" s="5">
        <v>158534</v>
      </c>
      <c r="JJ175" s="5">
        <v>198679</v>
      </c>
      <c r="JK175" s="5">
        <v>167798</v>
      </c>
      <c r="JL175" s="5">
        <v>145612</v>
      </c>
      <c r="JM175" s="5">
        <v>154461</v>
      </c>
      <c r="JN175" s="5">
        <v>173723</v>
      </c>
      <c r="JO175" s="5">
        <v>138687</v>
      </c>
      <c r="JP175" s="5">
        <v>176177</v>
      </c>
      <c r="JQ175" s="5">
        <v>171631</v>
      </c>
      <c r="JR175" s="5">
        <v>159971</v>
      </c>
      <c r="JS175" s="5">
        <v>167905</v>
      </c>
      <c r="JT175" s="5">
        <v>149930</v>
      </c>
      <c r="JU175" s="5">
        <v>149332</v>
      </c>
      <c r="JV175" s="5">
        <v>153682</v>
      </c>
      <c r="JW175" s="5">
        <v>150501</v>
      </c>
      <c r="JX175" s="5">
        <v>122838</v>
      </c>
      <c r="JY175" s="5">
        <v>119505</v>
      </c>
      <c r="JZ175" s="5">
        <v>122050</v>
      </c>
      <c r="KA175" s="5">
        <v>104312</v>
      </c>
      <c r="KB175" s="5">
        <v>113846</v>
      </c>
      <c r="KC175" s="5">
        <v>97420</v>
      </c>
      <c r="KD175" s="5">
        <v>104310</v>
      </c>
      <c r="KE175" s="5">
        <v>92282</v>
      </c>
      <c r="KF175" s="5">
        <v>85022</v>
      </c>
      <c r="KG175" s="5">
        <v>84109</v>
      </c>
      <c r="KH175" s="5">
        <v>67722</v>
      </c>
      <c r="KI175" s="5">
        <v>58921</v>
      </c>
      <c r="KJ175" s="5">
        <v>48690</v>
      </c>
      <c r="KK175" s="5">
        <v>49286</v>
      </c>
      <c r="KL175" s="5">
        <v>41178</v>
      </c>
      <c r="KM175" s="5">
        <v>34428</v>
      </c>
      <c r="KN175" s="5">
        <v>29868</v>
      </c>
      <c r="KO175" s="5">
        <v>31059</v>
      </c>
      <c r="KP175" s="5">
        <v>30162</v>
      </c>
      <c r="KQ175" s="5">
        <v>14117</v>
      </c>
      <c r="KR175" s="5">
        <v>18323</v>
      </c>
      <c r="KS175" s="5">
        <v>31047</v>
      </c>
      <c r="KT175" s="5">
        <v>35973</v>
      </c>
      <c r="KU175" s="5">
        <v>28323</v>
      </c>
      <c r="KV175" s="5">
        <v>33847</v>
      </c>
      <c r="KW175" s="5">
        <v>10755</v>
      </c>
      <c r="KX175" s="5">
        <v>24561</v>
      </c>
      <c r="KY175" s="5">
        <v>12134</v>
      </c>
      <c r="KZ175" s="5">
        <v>5965</v>
      </c>
      <c r="LA175" s="5">
        <v>6205</v>
      </c>
      <c r="LB175" s="5">
        <v>5723</v>
      </c>
      <c r="LC175" s="5">
        <v>5422</v>
      </c>
      <c r="LD175" s="5">
        <v>4821</v>
      </c>
      <c r="LE175" s="5">
        <v>4478</v>
      </c>
      <c r="LF175" s="5">
        <v>4196</v>
      </c>
      <c r="LG175" s="5">
        <v>4467</v>
      </c>
      <c r="LH175" s="5">
        <v>4491</v>
      </c>
      <c r="LI175" s="5">
        <v>4550</v>
      </c>
      <c r="LJ175" s="5">
        <v>4697</v>
      </c>
      <c r="LK175" s="5">
        <v>12498</v>
      </c>
      <c r="LL175" s="5">
        <v>12840</v>
      </c>
      <c r="LM175" s="5">
        <v>12228</v>
      </c>
      <c r="LN175" s="5">
        <v>12738</v>
      </c>
      <c r="LO175" s="5">
        <v>11223</v>
      </c>
      <c r="LP175" s="5">
        <v>11631</v>
      </c>
      <c r="LQ175" s="5">
        <v>9610</v>
      </c>
      <c r="LR175" s="5">
        <v>10145</v>
      </c>
      <c r="LS175" s="5">
        <v>9169</v>
      </c>
      <c r="LT175" s="5">
        <v>10238</v>
      </c>
      <c r="LU175" s="5">
        <v>9006</v>
      </c>
      <c r="LV175" s="5">
        <v>8531</v>
      </c>
      <c r="LW175" s="5">
        <v>7392</v>
      </c>
      <c r="LX175" s="5">
        <v>7271</v>
      </c>
      <c r="LY175" s="5">
        <v>8844</v>
      </c>
      <c r="LZ175" s="5">
        <v>8228</v>
      </c>
      <c r="MA175" s="5">
        <v>7612</v>
      </c>
      <c r="MB175" s="5">
        <v>7768</v>
      </c>
      <c r="MC175" s="5">
        <v>8467</v>
      </c>
      <c r="MD175" s="5">
        <v>10041</v>
      </c>
      <c r="ME175" s="5">
        <v>7427</v>
      </c>
      <c r="MF175" s="5">
        <v>7030</v>
      </c>
      <c r="MG175" s="5">
        <v>8712</v>
      </c>
      <c r="MH175" s="5">
        <v>6141</v>
      </c>
      <c r="MI175" s="5">
        <v>7394</v>
      </c>
      <c r="MJ175" s="5">
        <v>6095</v>
      </c>
      <c r="MK175" s="5">
        <v>4670</v>
      </c>
      <c r="ML175" s="5">
        <v>4420</v>
      </c>
      <c r="MM175" s="5">
        <v>3899</v>
      </c>
      <c r="MN175" s="5">
        <v>3672</v>
      </c>
      <c r="MO175" s="5">
        <v>3391</v>
      </c>
      <c r="MP175" s="5">
        <v>3594</v>
      </c>
      <c r="MQ175" s="5">
        <v>6794</v>
      </c>
      <c r="MR175" s="5">
        <v>7833</v>
      </c>
      <c r="MS175" s="5">
        <v>6929</v>
      </c>
      <c r="MT175" s="5">
        <v>6583</v>
      </c>
      <c r="MU175" s="5">
        <v>7152</v>
      </c>
      <c r="MV175" s="5">
        <v>6656</v>
      </c>
      <c r="MW175" s="5">
        <v>9067</v>
      </c>
      <c r="MX175" s="5">
        <v>8688</v>
      </c>
      <c r="MY175" s="5">
        <v>9663</v>
      </c>
      <c r="MZ175" s="5">
        <v>10119</v>
      </c>
      <c r="NA175" s="5">
        <v>10313</v>
      </c>
      <c r="NB175" s="5">
        <v>8379</v>
      </c>
      <c r="NC175" s="5">
        <v>8492</v>
      </c>
      <c r="ND175" s="5">
        <v>7616</v>
      </c>
      <c r="NE175" s="5" t="s">
        <v>220</v>
      </c>
      <c r="NF175" s="5" t="s">
        <v>220</v>
      </c>
      <c r="NG175" s="5" t="s">
        <v>220</v>
      </c>
      <c r="NH175" s="5" t="s">
        <v>220</v>
      </c>
      <c r="NI175" s="5" t="s">
        <v>220</v>
      </c>
      <c r="NJ175" s="5" t="s">
        <v>220</v>
      </c>
      <c r="NK175" s="5" t="s">
        <v>220</v>
      </c>
      <c r="NL175" s="5" t="s">
        <v>220</v>
      </c>
      <c r="NM175" s="5" t="s">
        <v>220</v>
      </c>
      <c r="NN175" s="5" t="s">
        <v>220</v>
      </c>
      <c r="NO175" s="5" t="s">
        <v>220</v>
      </c>
      <c r="NP175" s="5" t="s">
        <v>220</v>
      </c>
      <c r="NQ175" s="5" t="s">
        <v>220</v>
      </c>
      <c r="NR175" s="5" t="s">
        <v>220</v>
      </c>
      <c r="NS175" s="5" t="s">
        <v>220</v>
      </c>
      <c r="NT175" s="5" t="s">
        <v>220</v>
      </c>
      <c r="NU175" s="5" t="s">
        <v>220</v>
      </c>
      <c r="NV175" s="5" t="s">
        <v>220</v>
      </c>
      <c r="NW175" s="5">
        <v>0</v>
      </c>
      <c r="NX175" s="5">
        <v>0</v>
      </c>
      <c r="NY175" s="5">
        <v>0</v>
      </c>
      <c r="NZ175" s="5">
        <v>0</v>
      </c>
      <c r="OA175" s="5">
        <v>0</v>
      </c>
      <c r="OB175" s="5">
        <v>0</v>
      </c>
      <c r="OC175" s="5">
        <v>0</v>
      </c>
      <c r="OD175" s="5">
        <v>0</v>
      </c>
      <c r="OE175" s="5">
        <v>0</v>
      </c>
      <c r="OF175" s="5">
        <v>0</v>
      </c>
      <c r="OG175" s="5">
        <v>0</v>
      </c>
      <c r="OH175" s="5">
        <v>0</v>
      </c>
      <c r="OI175" s="5">
        <v>0</v>
      </c>
      <c r="OJ175" s="5">
        <v>0</v>
      </c>
      <c r="OK175" s="5" t="s">
        <v>220</v>
      </c>
      <c r="OL175" s="5" t="s">
        <v>220</v>
      </c>
      <c r="OM175" s="5" t="s">
        <v>220</v>
      </c>
      <c r="ON175" s="5" t="s">
        <v>220</v>
      </c>
      <c r="OO175" s="5" t="s">
        <v>220</v>
      </c>
      <c r="OP175" s="5" t="s">
        <v>220</v>
      </c>
      <c r="OQ175" s="5" t="s">
        <v>220</v>
      </c>
      <c r="OR175" s="5" t="s">
        <v>220</v>
      </c>
      <c r="OS175" s="5" t="s">
        <v>220</v>
      </c>
      <c r="OT175" s="5" t="s">
        <v>220</v>
      </c>
      <c r="OU175" s="5" t="s">
        <v>220</v>
      </c>
      <c r="OV175" s="5" t="s">
        <v>220</v>
      </c>
      <c r="OW175" s="5" t="s">
        <v>220</v>
      </c>
      <c r="OX175" s="5" t="s">
        <v>220</v>
      </c>
      <c r="OY175" s="5" t="s">
        <v>220</v>
      </c>
      <c r="OZ175" s="5" t="s">
        <v>220</v>
      </c>
      <c r="PA175" s="5" t="s">
        <v>220</v>
      </c>
      <c r="PB175" s="5" t="s">
        <v>220</v>
      </c>
      <c r="PC175" s="5">
        <v>61331</v>
      </c>
      <c r="PD175" s="5">
        <v>59968</v>
      </c>
      <c r="PE175" s="5">
        <v>54905</v>
      </c>
      <c r="PF175" s="5">
        <v>51908</v>
      </c>
      <c r="PG175" s="5">
        <v>54213</v>
      </c>
      <c r="PH175" s="5">
        <v>66711</v>
      </c>
      <c r="PI175" s="5">
        <v>62713</v>
      </c>
      <c r="PJ175" s="5">
        <v>66715</v>
      </c>
      <c r="PK175" s="5">
        <v>66023</v>
      </c>
      <c r="PL175" s="5">
        <v>65412</v>
      </c>
      <c r="PM175" s="5">
        <v>66941</v>
      </c>
      <c r="PN175" s="5">
        <v>66363</v>
      </c>
      <c r="PO175" s="5">
        <v>56293</v>
      </c>
      <c r="PP175" s="5">
        <v>47085</v>
      </c>
      <c r="PQ175" s="5">
        <v>41345</v>
      </c>
      <c r="PR175" s="5">
        <v>36440</v>
      </c>
      <c r="PS175" s="5">
        <v>43615</v>
      </c>
      <c r="PT175" s="5">
        <v>43572</v>
      </c>
      <c r="PU175" s="5">
        <v>43124</v>
      </c>
      <c r="PV175" s="5">
        <v>34872</v>
      </c>
      <c r="PW175" s="5">
        <v>34004</v>
      </c>
      <c r="PX175" s="5">
        <v>31862</v>
      </c>
      <c r="PY175" s="5">
        <v>31998</v>
      </c>
      <c r="PZ175" s="5">
        <v>26844</v>
      </c>
      <c r="QA175" s="5">
        <v>25871</v>
      </c>
      <c r="QB175" s="5">
        <v>26567</v>
      </c>
      <c r="QC175" s="5">
        <v>27855</v>
      </c>
      <c r="QD175" s="5">
        <v>25428</v>
      </c>
      <c r="QE175" s="5">
        <v>27380</v>
      </c>
      <c r="QF175" s="5">
        <v>26368</v>
      </c>
      <c r="QG175" s="5">
        <v>25195</v>
      </c>
      <c r="QH175" s="5">
        <v>25777</v>
      </c>
      <c r="QI175" s="5">
        <v>88350</v>
      </c>
      <c r="QJ175" s="5">
        <v>96871</v>
      </c>
      <c r="QK175" s="5">
        <v>84983</v>
      </c>
      <c r="QL175" s="5">
        <v>84866</v>
      </c>
      <c r="QM175" s="5">
        <v>95268</v>
      </c>
      <c r="QN175" s="5">
        <v>94158</v>
      </c>
      <c r="QO175" s="5">
        <v>104464</v>
      </c>
      <c r="QP175" s="5">
        <v>102055</v>
      </c>
      <c r="QQ175" s="5">
        <v>130215</v>
      </c>
      <c r="QR175" s="5">
        <v>115786</v>
      </c>
      <c r="QS175" s="5">
        <v>124305</v>
      </c>
      <c r="QT175" s="5">
        <v>80995</v>
      </c>
      <c r="QU175" s="5">
        <v>125750</v>
      </c>
      <c r="QV175" s="5">
        <v>103555</v>
      </c>
      <c r="QW175" s="5">
        <v>74452</v>
      </c>
      <c r="QX175" s="5">
        <v>69318</v>
      </c>
      <c r="QY175" s="5">
        <v>66052</v>
      </c>
      <c r="QZ175" s="5">
        <v>75650</v>
      </c>
      <c r="RA175" s="5">
        <v>72034</v>
      </c>
      <c r="RB175" s="5">
        <v>70438</v>
      </c>
      <c r="RC175" s="5">
        <v>62986</v>
      </c>
      <c r="RD175" s="5">
        <v>56121</v>
      </c>
      <c r="RE175" s="5">
        <v>50657</v>
      </c>
      <c r="RF175" s="5">
        <v>54758</v>
      </c>
      <c r="RG175" s="5">
        <v>55086</v>
      </c>
      <c r="RH175" s="5">
        <v>60201</v>
      </c>
      <c r="RI175" s="5">
        <v>57092</v>
      </c>
      <c r="RJ175" s="5">
        <v>52480</v>
      </c>
      <c r="RK175" s="5">
        <v>53072</v>
      </c>
      <c r="RL175" s="5">
        <v>49609</v>
      </c>
      <c r="RM175" s="5">
        <v>46670</v>
      </c>
      <c r="RN175" s="5">
        <v>46877</v>
      </c>
      <c r="RO175" s="5">
        <v>56338</v>
      </c>
      <c r="RP175" s="5">
        <v>53570</v>
      </c>
      <c r="RQ175" s="5">
        <v>46931</v>
      </c>
      <c r="RR175" s="5">
        <v>49258</v>
      </c>
      <c r="RS175" s="5">
        <v>50894</v>
      </c>
      <c r="RT175" s="5">
        <v>39791</v>
      </c>
      <c r="RU175" s="5">
        <v>38686</v>
      </c>
      <c r="RV175" s="5">
        <v>33352</v>
      </c>
      <c r="RW175" s="5">
        <v>42218</v>
      </c>
      <c r="RX175" s="5">
        <v>46955</v>
      </c>
      <c r="RY175" s="5">
        <v>50275</v>
      </c>
      <c r="RZ175" s="5">
        <v>54926</v>
      </c>
      <c r="SA175" s="5">
        <v>55933</v>
      </c>
      <c r="SB175" s="5">
        <v>52845</v>
      </c>
      <c r="SC175" s="5">
        <v>55452</v>
      </c>
      <c r="SD175" s="5">
        <v>54247</v>
      </c>
      <c r="SE175" s="5">
        <v>58340</v>
      </c>
      <c r="SF175" s="5">
        <v>61664</v>
      </c>
      <c r="SG175" s="5">
        <v>57976</v>
      </c>
      <c r="SH175" s="5">
        <v>53677</v>
      </c>
      <c r="SI175" s="5">
        <v>54908</v>
      </c>
      <c r="SJ175" s="5">
        <v>55001</v>
      </c>
      <c r="SK175" s="5">
        <v>44533</v>
      </c>
      <c r="SL175" s="5">
        <v>44889</v>
      </c>
      <c r="SM175" s="5">
        <v>42419</v>
      </c>
      <c r="SN175" s="5">
        <v>41883</v>
      </c>
      <c r="SO175" s="5">
        <v>41272</v>
      </c>
      <c r="SP175" s="5">
        <v>42387</v>
      </c>
      <c r="SQ175" s="5">
        <v>40804</v>
      </c>
      <c r="SR175" s="5">
        <v>37172</v>
      </c>
      <c r="SS175" s="5">
        <v>40287</v>
      </c>
      <c r="ST175" s="5">
        <v>39554</v>
      </c>
      <c r="SU175" s="5">
        <v>110064</v>
      </c>
      <c r="SV175" s="5">
        <v>104010</v>
      </c>
      <c r="SW175" s="5">
        <v>88442</v>
      </c>
      <c r="SX175" s="5">
        <v>72182</v>
      </c>
      <c r="SY175" s="5">
        <v>97842</v>
      </c>
      <c r="SZ175" s="5">
        <v>66225</v>
      </c>
      <c r="TA175" s="5">
        <v>57800</v>
      </c>
      <c r="TB175" s="5">
        <v>22682</v>
      </c>
      <c r="TC175" s="5">
        <v>17377</v>
      </c>
      <c r="TD175" s="5">
        <v>11331</v>
      </c>
      <c r="TE175" s="5">
        <v>12378</v>
      </c>
      <c r="TF175" s="5">
        <v>10725</v>
      </c>
      <c r="TG175" s="5">
        <v>7732</v>
      </c>
      <c r="TH175" s="5">
        <v>5001</v>
      </c>
      <c r="TI175" s="5">
        <v>4561</v>
      </c>
      <c r="TJ175" s="5">
        <v>4380</v>
      </c>
      <c r="TK175" s="5">
        <v>4335</v>
      </c>
      <c r="TL175" s="5">
        <v>5608</v>
      </c>
      <c r="TM175" s="5">
        <v>5540</v>
      </c>
      <c r="TN175" s="5">
        <v>5404</v>
      </c>
      <c r="TO175" s="5">
        <v>5203</v>
      </c>
      <c r="TP175" s="5">
        <v>7269</v>
      </c>
      <c r="TQ175" s="5">
        <v>5889</v>
      </c>
      <c r="TR175" s="5">
        <v>5816</v>
      </c>
      <c r="TS175" s="5">
        <v>5571</v>
      </c>
      <c r="TT175" s="5">
        <v>5835</v>
      </c>
      <c r="TU175" s="5">
        <v>5611</v>
      </c>
      <c r="TV175" s="5">
        <v>5320</v>
      </c>
      <c r="TW175" s="5">
        <v>5138</v>
      </c>
      <c r="TX175" s="5">
        <v>4948</v>
      </c>
      <c r="TY175" s="5">
        <v>5089</v>
      </c>
      <c r="TZ175" s="5">
        <v>5081</v>
      </c>
      <c r="UA175" s="5">
        <v>195</v>
      </c>
      <c r="UB175" s="5">
        <v>457</v>
      </c>
      <c r="UC175" s="5">
        <v>388</v>
      </c>
      <c r="UD175" s="5">
        <v>364</v>
      </c>
      <c r="UE175" s="5">
        <v>458</v>
      </c>
      <c r="UF175" s="5">
        <v>463</v>
      </c>
      <c r="UG175" s="5">
        <v>447</v>
      </c>
      <c r="UH175" s="5">
        <v>342</v>
      </c>
      <c r="UI175" s="5">
        <v>234</v>
      </c>
      <c r="UJ175" s="5">
        <v>259</v>
      </c>
      <c r="UK175" s="5">
        <v>532</v>
      </c>
      <c r="UL175" s="5">
        <v>1146</v>
      </c>
      <c r="UM175" s="5">
        <v>1124</v>
      </c>
      <c r="UN175" s="5">
        <v>1134</v>
      </c>
      <c r="UO175" s="5">
        <v>1102</v>
      </c>
      <c r="UP175" s="5">
        <v>1279</v>
      </c>
      <c r="UQ175" s="5">
        <v>1432</v>
      </c>
      <c r="UR175" s="5">
        <v>1327</v>
      </c>
      <c r="US175" s="5">
        <v>1321</v>
      </c>
      <c r="UT175" s="5">
        <v>2044</v>
      </c>
      <c r="UU175" s="5">
        <v>1120</v>
      </c>
      <c r="UV175" s="5">
        <v>3787</v>
      </c>
      <c r="UW175" s="5">
        <v>3579</v>
      </c>
      <c r="UX175" s="5">
        <v>3532</v>
      </c>
      <c r="UY175" s="5">
        <v>3754</v>
      </c>
      <c r="UZ175" s="5">
        <v>3207</v>
      </c>
      <c r="VA175" s="5">
        <v>3511</v>
      </c>
      <c r="VB175" s="5">
        <v>3452</v>
      </c>
      <c r="VC175" s="5">
        <v>3178</v>
      </c>
      <c r="VD175" s="5">
        <v>3291</v>
      </c>
      <c r="VE175" s="5">
        <v>3097</v>
      </c>
      <c r="VF175" s="5">
        <v>2435</v>
      </c>
      <c r="VG175" s="5">
        <v>209503</v>
      </c>
      <c r="VH175" s="5">
        <v>230406</v>
      </c>
      <c r="VI175" s="5">
        <v>228798</v>
      </c>
      <c r="VJ175" s="5">
        <v>245680</v>
      </c>
      <c r="VK175" s="5">
        <v>258565</v>
      </c>
      <c r="VL175" s="5">
        <v>272720</v>
      </c>
      <c r="VM175" s="5">
        <v>246182</v>
      </c>
      <c r="VN175" s="5">
        <v>230190</v>
      </c>
      <c r="VO175" s="5">
        <v>270552</v>
      </c>
      <c r="VP175" s="5">
        <v>235269</v>
      </c>
      <c r="VQ175" s="5">
        <v>245400</v>
      </c>
      <c r="VR175" s="5">
        <v>265661</v>
      </c>
      <c r="VS175" s="5">
        <v>258636</v>
      </c>
      <c r="VT175" s="5">
        <v>239622</v>
      </c>
      <c r="VU175" s="5">
        <v>236713</v>
      </c>
      <c r="VV175" s="5">
        <v>224894</v>
      </c>
      <c r="VW175" s="5">
        <v>240162</v>
      </c>
      <c r="VX175" s="5">
        <v>271241</v>
      </c>
      <c r="VY175" s="5">
        <v>242953</v>
      </c>
      <c r="VZ175" s="5">
        <v>238207</v>
      </c>
      <c r="WA175" s="5">
        <v>187404</v>
      </c>
      <c r="WB175" s="5">
        <v>230043</v>
      </c>
      <c r="WC175" s="5">
        <v>192996</v>
      </c>
      <c r="WD175" s="5">
        <v>174393</v>
      </c>
      <c r="WE175" s="5">
        <v>168528</v>
      </c>
      <c r="WF175" s="5">
        <v>180724</v>
      </c>
      <c r="WG175" s="5">
        <v>171447</v>
      </c>
      <c r="WH175" s="5">
        <v>130395</v>
      </c>
      <c r="WI175" s="5">
        <v>127205</v>
      </c>
      <c r="WJ175" s="5">
        <v>122175</v>
      </c>
      <c r="WK175" s="5">
        <v>110937</v>
      </c>
      <c r="WL175" s="5">
        <v>101828</v>
      </c>
      <c r="WM175" s="5">
        <v>4934</v>
      </c>
      <c r="WN175" s="5">
        <v>4607</v>
      </c>
      <c r="WO175" s="5">
        <v>5251</v>
      </c>
      <c r="WP175" s="5">
        <v>6103</v>
      </c>
      <c r="WQ175" s="5">
        <v>6058</v>
      </c>
      <c r="WR175" s="5">
        <v>5981</v>
      </c>
      <c r="WS175" s="5">
        <v>5722</v>
      </c>
      <c r="WT175" s="5">
        <v>6713</v>
      </c>
      <c r="WU175" s="5">
        <v>4649</v>
      </c>
      <c r="WV175" s="5">
        <v>5115</v>
      </c>
      <c r="WW175" s="5">
        <v>5228</v>
      </c>
      <c r="WX175" s="5">
        <v>7025</v>
      </c>
      <c r="WY175" s="5">
        <v>6384</v>
      </c>
      <c r="WZ175" s="5">
        <v>5661</v>
      </c>
      <c r="XA175" s="5">
        <v>6511</v>
      </c>
      <c r="XB175" s="5">
        <v>6788</v>
      </c>
      <c r="XC175" s="5">
        <v>6289</v>
      </c>
      <c r="XD175" s="5">
        <v>6231</v>
      </c>
      <c r="XE175" s="5">
        <v>6488</v>
      </c>
      <c r="XF175" s="5">
        <v>6041</v>
      </c>
      <c r="XG175" s="5">
        <v>5112</v>
      </c>
      <c r="XH175" s="5">
        <v>5585</v>
      </c>
      <c r="XI175" s="5">
        <v>6150</v>
      </c>
      <c r="XJ175" s="5">
        <v>5580</v>
      </c>
      <c r="XK175" s="5">
        <v>5299</v>
      </c>
      <c r="XL175" s="5">
        <v>5302</v>
      </c>
      <c r="XM175" s="5">
        <v>5285</v>
      </c>
      <c r="XN175" s="5">
        <v>4889</v>
      </c>
      <c r="XO175" s="5">
        <v>5122</v>
      </c>
      <c r="XP175" s="5">
        <v>4594</v>
      </c>
      <c r="XQ175" s="5">
        <v>4673</v>
      </c>
      <c r="XR175" s="5">
        <v>4069</v>
      </c>
      <c r="XS175" s="2">
        <v>19436</v>
      </c>
      <c r="XT175" s="3" t="s">
        <v>222</v>
      </c>
      <c r="XU175" s="3" t="s">
        <v>222</v>
      </c>
      <c r="XV175" s="3" t="s">
        <v>222</v>
      </c>
      <c r="XW175" s="3" t="s">
        <v>221</v>
      </c>
      <c r="XX175" s="3" t="s">
        <v>222</v>
      </c>
      <c r="XY175" s="3" t="s">
        <v>222</v>
      </c>
      <c r="XZ175" s="3" t="s">
        <v>303</v>
      </c>
    </row>
    <row r="176" spans="1:650" x14ac:dyDescent="0.3">
      <c r="A176" s="1" t="s">
        <v>174</v>
      </c>
      <c r="B176" s="2">
        <v>3004222</v>
      </c>
      <c r="C176" s="5">
        <v>33027</v>
      </c>
      <c r="D176" s="5">
        <v>995</v>
      </c>
      <c r="E176" s="5">
        <v>2626</v>
      </c>
      <c r="F176" s="5">
        <v>29338</v>
      </c>
      <c r="G176" s="5">
        <v>7465</v>
      </c>
      <c r="H176" s="5">
        <v>2795</v>
      </c>
      <c r="I176" s="5">
        <v>3959</v>
      </c>
      <c r="J176" s="5">
        <v>5121</v>
      </c>
      <c r="K176" s="5">
        <v>2207</v>
      </c>
      <c r="L176" s="5">
        <v>2961</v>
      </c>
      <c r="M176" s="5">
        <v>10252</v>
      </c>
      <c r="N176" s="5">
        <v>2944</v>
      </c>
      <c r="O176" s="5">
        <v>11333</v>
      </c>
      <c r="P176" s="5">
        <v>6137</v>
      </c>
      <c r="Q176" s="5">
        <v>4730</v>
      </c>
      <c r="R176" s="5">
        <v>6110</v>
      </c>
      <c r="S176" s="5">
        <v>34448</v>
      </c>
      <c r="T176" s="5">
        <v>3088</v>
      </c>
      <c r="U176" s="5">
        <v>1081</v>
      </c>
      <c r="V176" s="5">
        <v>7763</v>
      </c>
      <c r="W176" s="5">
        <v>641</v>
      </c>
      <c r="X176" s="5">
        <v>5912</v>
      </c>
      <c r="Y176" s="5">
        <v>1339</v>
      </c>
      <c r="Z176" s="5">
        <v>15501</v>
      </c>
      <c r="AA176" s="5">
        <v>11569</v>
      </c>
      <c r="AB176" s="5">
        <v>11015</v>
      </c>
      <c r="AC176" s="5">
        <v>18001</v>
      </c>
      <c r="AD176" s="5">
        <v>12240</v>
      </c>
      <c r="AE176" s="5">
        <v>14146</v>
      </c>
      <c r="AF176" s="5">
        <v>7046</v>
      </c>
      <c r="AG176" s="5">
        <v>0</v>
      </c>
      <c r="AH176" s="5">
        <v>0</v>
      </c>
      <c r="AI176" s="5">
        <v>25</v>
      </c>
      <c r="AJ176" s="5">
        <v>620</v>
      </c>
      <c r="AK176" s="5">
        <v>1036</v>
      </c>
      <c r="AL176" s="5">
        <v>19773</v>
      </c>
      <c r="AM176" s="5">
        <v>28344</v>
      </c>
      <c r="AN176" s="5">
        <v>0</v>
      </c>
      <c r="AO176" s="5">
        <v>0</v>
      </c>
      <c r="AP176" s="5">
        <v>8</v>
      </c>
      <c r="AQ176" s="5">
        <v>0</v>
      </c>
      <c r="AR176" s="5">
        <v>0</v>
      </c>
      <c r="AS176" s="5">
        <v>0</v>
      </c>
      <c r="AT176" s="5">
        <v>0</v>
      </c>
      <c r="AU176" s="5">
        <v>0</v>
      </c>
      <c r="AV176" s="5">
        <v>0</v>
      </c>
      <c r="AW176" s="5">
        <v>0</v>
      </c>
      <c r="AX176" s="5">
        <v>0</v>
      </c>
      <c r="AY176" s="5">
        <v>0</v>
      </c>
      <c r="AZ176" s="5">
        <v>0</v>
      </c>
      <c r="BA176" s="5">
        <v>555</v>
      </c>
      <c r="BB176" s="5">
        <v>0</v>
      </c>
      <c r="BC176" s="5">
        <v>7483</v>
      </c>
      <c r="BD176" s="5">
        <v>4825</v>
      </c>
      <c r="BE176" s="5">
        <v>11885</v>
      </c>
      <c r="BF176" s="5">
        <v>4284</v>
      </c>
      <c r="BG176" s="5">
        <v>13541</v>
      </c>
      <c r="BH176" s="5">
        <v>13574</v>
      </c>
      <c r="BI176" s="5">
        <v>23490</v>
      </c>
      <c r="BJ176" s="5">
        <v>4713</v>
      </c>
      <c r="BK176" s="5">
        <v>4495</v>
      </c>
      <c r="BL176" s="5">
        <v>635522</v>
      </c>
      <c r="BM176" s="5">
        <v>10089</v>
      </c>
      <c r="BN176" s="5">
        <v>784</v>
      </c>
      <c r="BO176" s="5">
        <v>28506</v>
      </c>
      <c r="BP176" s="5">
        <v>97801</v>
      </c>
      <c r="BQ176" s="5">
        <v>33937</v>
      </c>
      <c r="BR176" s="5">
        <v>87813</v>
      </c>
      <c r="BS176" s="5">
        <v>48697</v>
      </c>
      <c r="BT176" s="5">
        <v>37085</v>
      </c>
      <c r="BU176" s="5">
        <v>66552</v>
      </c>
      <c r="BV176" s="5">
        <v>75742</v>
      </c>
      <c r="BW176" s="5">
        <v>46040</v>
      </c>
      <c r="BX176" s="5">
        <v>12489</v>
      </c>
      <c r="BY176" s="5">
        <v>11662</v>
      </c>
      <c r="BZ176" s="5">
        <v>329054</v>
      </c>
      <c r="CA176" s="5">
        <v>-3</v>
      </c>
      <c r="CB176" s="5">
        <v>6913</v>
      </c>
      <c r="CC176" s="5">
        <v>4689</v>
      </c>
      <c r="CD176" s="5">
        <v>4116</v>
      </c>
      <c r="CE176" s="5">
        <v>7305</v>
      </c>
      <c r="CF176" s="5">
        <v>4311</v>
      </c>
      <c r="CG176" s="5">
        <v>861</v>
      </c>
      <c r="CH176" s="5">
        <v>1522</v>
      </c>
      <c r="CI176" s="5">
        <v>-78</v>
      </c>
      <c r="CJ176" s="5">
        <v>544</v>
      </c>
      <c r="CK176" s="5">
        <v>539</v>
      </c>
      <c r="CL176" s="5">
        <v>2592</v>
      </c>
      <c r="CM176" s="5">
        <v>15998</v>
      </c>
      <c r="CN176" s="5">
        <v>22502</v>
      </c>
      <c r="CO176" s="5">
        <v>8791</v>
      </c>
      <c r="CP176" s="5">
        <v>18214</v>
      </c>
      <c r="CQ176" s="5">
        <v>19260</v>
      </c>
      <c r="CR176" s="5">
        <v>11000</v>
      </c>
      <c r="CS176" s="5">
        <v>3558</v>
      </c>
      <c r="CT176" s="5">
        <v>-94</v>
      </c>
      <c r="CU176" s="5">
        <v>107132</v>
      </c>
      <c r="CV176" s="5">
        <v>102153</v>
      </c>
      <c r="CW176" s="5">
        <v>54605</v>
      </c>
      <c r="CX176" s="5">
        <v>97207</v>
      </c>
      <c r="CY176" s="5">
        <v>132046</v>
      </c>
      <c r="CZ176" s="5">
        <v>171739</v>
      </c>
      <c r="DA176" s="5">
        <v>129682</v>
      </c>
      <c r="DB176" s="5">
        <v>62810</v>
      </c>
      <c r="DC176" s="5">
        <v>66508</v>
      </c>
      <c r="DD176" s="5">
        <v>84171</v>
      </c>
      <c r="DE176" s="5">
        <v>46825</v>
      </c>
      <c r="DF176" s="5">
        <v>62105</v>
      </c>
      <c r="DG176" s="5">
        <v>62973</v>
      </c>
      <c r="DH176" s="5">
        <v>45962</v>
      </c>
      <c r="DI176" s="5">
        <v>25957</v>
      </c>
      <c r="DJ176" s="5">
        <v>18556</v>
      </c>
      <c r="DK176" s="5">
        <v>23199</v>
      </c>
      <c r="DL176" s="5">
        <v>23979</v>
      </c>
      <c r="DM176" s="5">
        <v>23485</v>
      </c>
      <c r="DN176" s="5">
        <v>22967</v>
      </c>
      <c r="DO176" s="5">
        <v>8397</v>
      </c>
      <c r="DP176" s="5">
        <v>11790</v>
      </c>
      <c r="DQ176" s="5">
        <v>19176</v>
      </c>
      <c r="DR176" s="5">
        <v>17686</v>
      </c>
      <c r="DS176" s="5">
        <v>21006</v>
      </c>
      <c r="DT176" s="5">
        <v>29765</v>
      </c>
      <c r="DU176" s="5">
        <v>20054</v>
      </c>
      <c r="DV176" s="5">
        <v>22181</v>
      </c>
      <c r="DW176" s="5">
        <v>20098</v>
      </c>
      <c r="DX176" s="5">
        <v>30518</v>
      </c>
      <c r="DY176" s="5">
        <v>19777</v>
      </c>
      <c r="DZ176" s="5">
        <v>17106</v>
      </c>
      <c r="EA176" s="5">
        <v>17124</v>
      </c>
      <c r="EB176" s="5">
        <v>2257</v>
      </c>
      <c r="EC176" s="5">
        <v>4916</v>
      </c>
      <c r="ED176" s="5">
        <v>15206</v>
      </c>
      <c r="EE176" s="5">
        <v>12795</v>
      </c>
      <c r="EF176" s="5">
        <v>7587</v>
      </c>
      <c r="EG176" s="5">
        <v>7111</v>
      </c>
      <c r="EH176" s="5">
        <v>118458</v>
      </c>
      <c r="EI176" s="5">
        <v>17761</v>
      </c>
      <c r="EJ176" s="5">
        <v>11476</v>
      </c>
      <c r="EK176" s="5">
        <v>10116</v>
      </c>
      <c r="EL176" s="5">
        <v>6507</v>
      </c>
      <c r="EM176" s="5">
        <v>12737</v>
      </c>
      <c r="EN176" s="5">
        <v>5112</v>
      </c>
      <c r="EO176" s="5">
        <v>8642</v>
      </c>
      <c r="EP176" s="5">
        <v>19648</v>
      </c>
      <c r="EQ176" s="5">
        <v>10102</v>
      </c>
      <c r="ER176" s="5">
        <v>10974</v>
      </c>
      <c r="ES176" s="5">
        <v>3427</v>
      </c>
      <c r="ET176" s="5">
        <v>2056</v>
      </c>
      <c r="EU176" s="5">
        <v>30</v>
      </c>
      <c r="EV176" s="5">
        <v>5788</v>
      </c>
      <c r="EW176" s="5">
        <v>5715</v>
      </c>
      <c r="EX176" s="5">
        <v>3090</v>
      </c>
      <c r="EY176" s="5">
        <v>3413</v>
      </c>
      <c r="EZ176" s="5">
        <v>4288</v>
      </c>
      <c r="FA176" s="5">
        <v>1138</v>
      </c>
      <c r="FB176" s="5">
        <v>1302</v>
      </c>
      <c r="FC176" s="5">
        <v>1526</v>
      </c>
      <c r="FD176" s="5">
        <v>900</v>
      </c>
      <c r="FE176" s="5">
        <v>3267</v>
      </c>
      <c r="FF176" s="5">
        <v>432</v>
      </c>
      <c r="FG176" s="5">
        <v>0</v>
      </c>
      <c r="FH176" s="5">
        <v>0</v>
      </c>
      <c r="FI176" s="5">
        <v>0</v>
      </c>
      <c r="FJ176" s="5">
        <v>0</v>
      </c>
      <c r="FK176" s="5">
        <v>0</v>
      </c>
      <c r="FL176" s="5">
        <v>0</v>
      </c>
      <c r="FM176" s="5">
        <v>0</v>
      </c>
      <c r="FN176" s="5">
        <v>0</v>
      </c>
      <c r="FO176" s="5">
        <v>0</v>
      </c>
      <c r="FP176" s="5">
        <v>0</v>
      </c>
      <c r="FQ176" s="5">
        <v>0</v>
      </c>
      <c r="FR176" s="5">
        <v>0</v>
      </c>
      <c r="FS176" s="5">
        <v>0</v>
      </c>
      <c r="FT176" s="5">
        <v>0</v>
      </c>
      <c r="FU176" s="5" t="s">
        <v>220</v>
      </c>
      <c r="FV176" s="5" t="s">
        <v>220</v>
      </c>
      <c r="FW176" s="5" t="s">
        <v>220</v>
      </c>
      <c r="FX176" s="5" t="s">
        <v>220</v>
      </c>
      <c r="FY176" s="5" t="s">
        <v>220</v>
      </c>
      <c r="FZ176" s="5" t="s">
        <v>220</v>
      </c>
      <c r="GA176" s="5" t="s">
        <v>220</v>
      </c>
      <c r="GB176" s="5" t="s">
        <v>220</v>
      </c>
      <c r="GC176" s="5" t="s">
        <v>220</v>
      </c>
      <c r="GD176" s="5" t="s">
        <v>220</v>
      </c>
      <c r="GE176" s="5" t="s">
        <v>220</v>
      </c>
      <c r="GF176" s="5" t="s">
        <v>220</v>
      </c>
      <c r="GG176" s="5" t="s">
        <v>220</v>
      </c>
      <c r="GH176" s="5" t="s">
        <v>220</v>
      </c>
      <c r="GI176" s="5" t="s">
        <v>220</v>
      </c>
      <c r="GJ176" s="5" t="s">
        <v>220</v>
      </c>
      <c r="GK176" s="5" t="s">
        <v>220</v>
      </c>
      <c r="GL176" s="5" t="s">
        <v>220</v>
      </c>
      <c r="GM176" s="5">
        <v>185813</v>
      </c>
      <c r="GN176" s="5">
        <v>203826</v>
      </c>
      <c r="GO176" s="5">
        <v>97120</v>
      </c>
      <c r="GP176" s="5">
        <v>249337</v>
      </c>
      <c r="GQ176" s="5">
        <v>229347</v>
      </c>
      <c r="GR176" s="5">
        <v>219206</v>
      </c>
      <c r="GS176" s="5">
        <v>207305</v>
      </c>
      <c r="GT176" s="5">
        <v>262138</v>
      </c>
      <c r="GU176" s="5">
        <v>132516</v>
      </c>
      <c r="GV176" s="5">
        <v>111096</v>
      </c>
      <c r="GW176" s="5">
        <v>78855</v>
      </c>
      <c r="GX176" s="5">
        <v>400610</v>
      </c>
      <c r="GY176" s="5">
        <v>87039</v>
      </c>
      <c r="GZ176" s="5">
        <v>64124</v>
      </c>
      <c r="HA176" s="5">
        <v>44019</v>
      </c>
      <c r="HB176" s="5">
        <v>48430</v>
      </c>
      <c r="HC176" s="5">
        <v>75055</v>
      </c>
      <c r="HD176" s="5">
        <v>42352</v>
      </c>
      <c r="HE176" s="5">
        <v>29409</v>
      </c>
      <c r="HF176" s="5">
        <v>34307</v>
      </c>
      <c r="HG176" s="5">
        <v>16473</v>
      </c>
      <c r="HH176" s="5">
        <v>28859</v>
      </c>
      <c r="HI176" s="5">
        <v>38655</v>
      </c>
      <c r="HJ176" s="5">
        <v>43153</v>
      </c>
      <c r="HK176" s="5">
        <v>65527</v>
      </c>
      <c r="HL176" s="5">
        <v>81144</v>
      </c>
      <c r="HM176" s="5">
        <v>71474</v>
      </c>
      <c r="HN176" s="5">
        <v>58651</v>
      </c>
      <c r="HO176" s="5">
        <v>59524</v>
      </c>
      <c r="HP176" s="5">
        <v>684986</v>
      </c>
      <c r="HQ176" s="5">
        <v>36691</v>
      </c>
      <c r="HR176" s="5">
        <v>18229</v>
      </c>
      <c r="HS176" s="5">
        <v>220943</v>
      </c>
      <c r="HT176" s="5">
        <v>214759</v>
      </c>
      <c r="HU176" s="5">
        <v>178820</v>
      </c>
      <c r="HV176" s="5">
        <v>191811</v>
      </c>
      <c r="HW176" s="5">
        <v>228804</v>
      </c>
      <c r="HX176" s="5">
        <v>167560</v>
      </c>
      <c r="HY176" s="5">
        <v>155177</v>
      </c>
      <c r="HZ176" s="5">
        <v>161268</v>
      </c>
      <c r="IA176" s="5">
        <v>187186</v>
      </c>
      <c r="IB176" s="5">
        <v>250591</v>
      </c>
      <c r="IC176" s="5">
        <v>341446</v>
      </c>
      <c r="ID176" s="5">
        <v>432885</v>
      </c>
      <c r="IE176" s="5">
        <v>526391</v>
      </c>
      <c r="IF176" s="5">
        <v>430253</v>
      </c>
      <c r="IG176" s="5">
        <v>426874</v>
      </c>
      <c r="IH176" s="5">
        <v>383481</v>
      </c>
      <c r="II176" s="5">
        <v>276655</v>
      </c>
      <c r="IJ176" s="5">
        <v>289418</v>
      </c>
      <c r="IK176" s="5">
        <v>289743</v>
      </c>
      <c r="IL176" s="5">
        <v>304187</v>
      </c>
      <c r="IM176" s="5">
        <v>215323</v>
      </c>
      <c r="IN176" s="5">
        <v>215718</v>
      </c>
      <c r="IO176" s="5">
        <v>251030</v>
      </c>
      <c r="IP176" s="5">
        <v>230865</v>
      </c>
      <c r="IQ176" s="5">
        <v>209669</v>
      </c>
      <c r="IR176" s="5">
        <v>198467</v>
      </c>
      <c r="IS176" s="5">
        <v>211837</v>
      </c>
      <c r="IT176" s="5">
        <v>235526</v>
      </c>
      <c r="IU176" s="5">
        <v>259306</v>
      </c>
      <c r="IV176" s="5">
        <v>208272</v>
      </c>
      <c r="IW176" s="5">
        <v>178998</v>
      </c>
      <c r="IX176" s="5">
        <v>162023</v>
      </c>
      <c r="IY176" s="5">
        <v>2730</v>
      </c>
      <c r="IZ176" s="5">
        <v>2723</v>
      </c>
      <c r="JA176" s="5">
        <v>2715</v>
      </c>
      <c r="JB176" s="5">
        <v>1834</v>
      </c>
      <c r="JC176" s="5">
        <v>465</v>
      </c>
      <c r="JD176" s="5">
        <v>0</v>
      </c>
      <c r="JE176" s="5">
        <v>0</v>
      </c>
      <c r="JF176" s="5">
        <v>0</v>
      </c>
      <c r="JG176" s="5">
        <v>0</v>
      </c>
      <c r="JH176" s="5">
        <v>0</v>
      </c>
      <c r="JI176" s="5">
        <v>0</v>
      </c>
      <c r="JJ176" s="5">
        <v>0</v>
      </c>
      <c r="JK176" s="5">
        <v>0</v>
      </c>
      <c r="JL176" s="5">
        <v>0</v>
      </c>
      <c r="JM176" s="5">
        <v>0</v>
      </c>
      <c r="JN176" s="5">
        <v>0</v>
      </c>
      <c r="JO176" s="5">
        <v>0</v>
      </c>
      <c r="JP176" s="5">
        <v>6810</v>
      </c>
      <c r="JQ176" s="5">
        <v>4486</v>
      </c>
      <c r="JR176" s="5">
        <v>12059</v>
      </c>
      <c r="JS176" s="5">
        <v>28492</v>
      </c>
      <c r="JT176" s="5">
        <v>32748</v>
      </c>
      <c r="JU176" s="5">
        <v>31055</v>
      </c>
      <c r="JV176" s="5">
        <v>24179</v>
      </c>
      <c r="JW176" s="5">
        <v>22928</v>
      </c>
      <c r="JX176" s="5">
        <v>29161</v>
      </c>
      <c r="JY176" s="5">
        <v>27511</v>
      </c>
      <c r="JZ176" s="5">
        <v>25031</v>
      </c>
      <c r="KA176" s="5">
        <v>29550</v>
      </c>
      <c r="KB176" s="5">
        <v>27702</v>
      </c>
      <c r="KC176" s="5">
        <v>25804</v>
      </c>
      <c r="KD176" s="5">
        <v>19283</v>
      </c>
      <c r="KE176" s="5">
        <v>143646</v>
      </c>
      <c r="KF176" s="5">
        <v>151929</v>
      </c>
      <c r="KG176" s="5">
        <v>152590</v>
      </c>
      <c r="KH176" s="5">
        <v>139497</v>
      </c>
      <c r="KI176" s="5">
        <v>133628</v>
      </c>
      <c r="KJ176" s="5">
        <v>126619</v>
      </c>
      <c r="KK176" s="5">
        <v>118247</v>
      </c>
      <c r="KL176" s="5">
        <v>109322</v>
      </c>
      <c r="KM176" s="5">
        <v>92238</v>
      </c>
      <c r="KN176" s="5">
        <v>80566</v>
      </c>
      <c r="KO176" s="5">
        <v>66345</v>
      </c>
      <c r="KP176" s="5">
        <v>55411</v>
      </c>
      <c r="KQ176" s="5">
        <v>42034</v>
      </c>
      <c r="KR176" s="5">
        <v>37562</v>
      </c>
      <c r="KS176" s="5">
        <v>31623</v>
      </c>
      <c r="KT176" s="5">
        <v>28324</v>
      </c>
      <c r="KU176" s="5">
        <v>26434</v>
      </c>
      <c r="KV176" s="5">
        <v>30062</v>
      </c>
      <c r="KW176" s="5">
        <v>28198</v>
      </c>
      <c r="KX176" s="5">
        <v>24872</v>
      </c>
      <c r="KY176" s="5">
        <v>21360</v>
      </c>
      <c r="KZ176" s="5">
        <v>17096</v>
      </c>
      <c r="LA176" s="5">
        <v>16141</v>
      </c>
      <c r="LB176" s="5">
        <v>15096</v>
      </c>
      <c r="LC176" s="5">
        <v>15277</v>
      </c>
      <c r="LD176" s="5">
        <v>16213</v>
      </c>
      <c r="LE176" s="5">
        <v>16454</v>
      </c>
      <c r="LF176" s="5">
        <v>14388</v>
      </c>
      <c r="LG176" s="5">
        <v>14026</v>
      </c>
      <c r="LH176" s="5">
        <v>11032</v>
      </c>
      <c r="LI176" s="5">
        <v>10004</v>
      </c>
      <c r="LJ176" s="5">
        <v>7384</v>
      </c>
      <c r="LK176" s="5">
        <v>3269</v>
      </c>
      <c r="LL176" s="5">
        <v>4146</v>
      </c>
      <c r="LM176" s="5">
        <v>4917</v>
      </c>
      <c r="LN176" s="5">
        <v>5488</v>
      </c>
      <c r="LO176" s="5">
        <v>5495</v>
      </c>
      <c r="LP176" s="5">
        <v>7104</v>
      </c>
      <c r="LQ176" s="5">
        <v>4043</v>
      </c>
      <c r="LR176" s="5">
        <v>3750</v>
      </c>
      <c r="LS176" s="5">
        <v>2562</v>
      </c>
      <c r="LT176" s="5">
        <v>2525</v>
      </c>
      <c r="LU176" s="5">
        <v>2434</v>
      </c>
      <c r="LV176" s="5">
        <v>1741</v>
      </c>
      <c r="LW176" s="5">
        <v>1769</v>
      </c>
      <c r="LX176" s="5">
        <v>1731</v>
      </c>
      <c r="LY176" s="5">
        <v>1774</v>
      </c>
      <c r="LZ176" s="5">
        <v>1630</v>
      </c>
      <c r="MA176" s="5">
        <v>1475</v>
      </c>
      <c r="MB176" s="5">
        <v>2075</v>
      </c>
      <c r="MC176" s="5">
        <v>1367</v>
      </c>
      <c r="MD176" s="5">
        <v>1270</v>
      </c>
      <c r="ME176" s="5">
        <v>1626</v>
      </c>
      <c r="MF176" s="5">
        <v>1494</v>
      </c>
      <c r="MG176" s="5">
        <v>1521</v>
      </c>
      <c r="MH176" s="5">
        <v>1902</v>
      </c>
      <c r="MI176" s="5">
        <v>1911</v>
      </c>
      <c r="MJ176" s="5">
        <v>1671</v>
      </c>
      <c r="MK176" s="5">
        <v>2452</v>
      </c>
      <c r="ML176" s="5">
        <v>1731</v>
      </c>
      <c r="MM176" s="5">
        <v>1488</v>
      </c>
      <c r="MN176" s="5">
        <v>1460</v>
      </c>
      <c r="MO176" s="5">
        <v>1160</v>
      </c>
      <c r="MP176" s="5">
        <v>1296</v>
      </c>
      <c r="MQ176" s="5">
        <v>0</v>
      </c>
      <c r="MR176" s="5">
        <v>0</v>
      </c>
      <c r="MS176" s="5">
        <v>0</v>
      </c>
      <c r="MT176" s="5">
        <v>0</v>
      </c>
      <c r="MU176" s="5">
        <v>0</v>
      </c>
      <c r="MV176" s="5">
        <v>0</v>
      </c>
      <c r="MW176" s="5">
        <v>5</v>
      </c>
      <c r="MX176" s="5">
        <v>4</v>
      </c>
      <c r="MY176" s="5">
        <v>0</v>
      </c>
      <c r="MZ176" s="5">
        <v>0</v>
      </c>
      <c r="NA176" s="5">
        <v>0</v>
      </c>
      <c r="NB176" s="5">
        <v>0</v>
      </c>
      <c r="NC176" s="5">
        <v>0</v>
      </c>
      <c r="ND176" s="5">
        <v>0</v>
      </c>
      <c r="NE176" s="5" t="s">
        <v>220</v>
      </c>
      <c r="NF176" s="5" t="s">
        <v>220</v>
      </c>
      <c r="NG176" s="5" t="s">
        <v>220</v>
      </c>
      <c r="NH176" s="5" t="s">
        <v>220</v>
      </c>
      <c r="NI176" s="5" t="s">
        <v>220</v>
      </c>
      <c r="NJ176" s="5" t="s">
        <v>220</v>
      </c>
      <c r="NK176" s="5" t="s">
        <v>220</v>
      </c>
      <c r="NL176" s="5" t="s">
        <v>220</v>
      </c>
      <c r="NM176" s="5" t="s">
        <v>220</v>
      </c>
      <c r="NN176" s="5" t="s">
        <v>220</v>
      </c>
      <c r="NO176" s="5" t="s">
        <v>220</v>
      </c>
      <c r="NP176" s="5" t="s">
        <v>220</v>
      </c>
      <c r="NQ176" s="5" t="s">
        <v>220</v>
      </c>
      <c r="NR176" s="5" t="s">
        <v>220</v>
      </c>
      <c r="NS176" s="5" t="s">
        <v>220</v>
      </c>
      <c r="NT176" s="5" t="s">
        <v>220</v>
      </c>
      <c r="NU176" s="5" t="s">
        <v>220</v>
      </c>
      <c r="NV176" s="5" t="s">
        <v>220</v>
      </c>
      <c r="NW176" s="5">
        <v>0</v>
      </c>
      <c r="NX176" s="5">
        <v>0</v>
      </c>
      <c r="NY176" s="5">
        <v>0</v>
      </c>
      <c r="NZ176" s="5">
        <v>0</v>
      </c>
      <c r="OA176" s="5">
        <v>0</v>
      </c>
      <c r="OB176" s="5">
        <v>0</v>
      </c>
      <c r="OC176" s="5">
        <v>0</v>
      </c>
      <c r="OD176" s="5">
        <v>0</v>
      </c>
      <c r="OE176" s="5">
        <v>0</v>
      </c>
      <c r="OF176" s="5">
        <v>0</v>
      </c>
      <c r="OG176" s="5">
        <v>0</v>
      </c>
      <c r="OH176" s="5">
        <v>0</v>
      </c>
      <c r="OI176" s="5">
        <v>0</v>
      </c>
      <c r="OJ176" s="5">
        <v>0</v>
      </c>
      <c r="OK176" s="5" t="s">
        <v>220</v>
      </c>
      <c r="OL176" s="5" t="s">
        <v>220</v>
      </c>
      <c r="OM176" s="5" t="s">
        <v>220</v>
      </c>
      <c r="ON176" s="5" t="s">
        <v>220</v>
      </c>
      <c r="OO176" s="5" t="s">
        <v>220</v>
      </c>
      <c r="OP176" s="5" t="s">
        <v>220</v>
      </c>
      <c r="OQ176" s="5" t="s">
        <v>220</v>
      </c>
      <c r="OR176" s="5" t="s">
        <v>220</v>
      </c>
      <c r="OS176" s="5" t="s">
        <v>220</v>
      </c>
      <c r="OT176" s="5" t="s">
        <v>220</v>
      </c>
      <c r="OU176" s="5" t="s">
        <v>220</v>
      </c>
      <c r="OV176" s="5" t="s">
        <v>220</v>
      </c>
      <c r="OW176" s="5" t="s">
        <v>220</v>
      </c>
      <c r="OX176" s="5" t="s">
        <v>220</v>
      </c>
      <c r="OY176" s="5" t="s">
        <v>220</v>
      </c>
      <c r="OZ176" s="5" t="s">
        <v>220</v>
      </c>
      <c r="PA176" s="5" t="s">
        <v>220</v>
      </c>
      <c r="PB176" s="5" t="s">
        <v>220</v>
      </c>
      <c r="PC176" s="5">
        <v>65116</v>
      </c>
      <c r="PD176" s="5">
        <v>64218</v>
      </c>
      <c r="PE176" s="5">
        <v>74843</v>
      </c>
      <c r="PF176" s="5">
        <v>78135</v>
      </c>
      <c r="PG176" s="5">
        <v>75277</v>
      </c>
      <c r="PH176" s="5">
        <v>64034</v>
      </c>
      <c r="PI176" s="5">
        <v>66484</v>
      </c>
      <c r="PJ176" s="5">
        <v>52792</v>
      </c>
      <c r="PK176" s="5">
        <v>41254</v>
      </c>
      <c r="PL176" s="5">
        <v>25810</v>
      </c>
      <c r="PM176" s="5">
        <v>22567</v>
      </c>
      <c r="PN176" s="5">
        <v>24199</v>
      </c>
      <c r="PO176" s="5">
        <v>22881</v>
      </c>
      <c r="PP176" s="5">
        <v>20597</v>
      </c>
      <c r="PQ176" s="5">
        <v>20019</v>
      </c>
      <c r="PR176" s="5">
        <v>18342</v>
      </c>
      <c r="PS176" s="5">
        <v>22140</v>
      </c>
      <c r="PT176" s="5">
        <v>23811</v>
      </c>
      <c r="PU176" s="5">
        <v>19547</v>
      </c>
      <c r="PV176" s="5">
        <v>17282</v>
      </c>
      <c r="PW176" s="5">
        <v>19780</v>
      </c>
      <c r="PX176" s="5">
        <v>17354</v>
      </c>
      <c r="PY176" s="5">
        <v>18599</v>
      </c>
      <c r="PZ176" s="5">
        <v>19016</v>
      </c>
      <c r="QA176" s="5">
        <v>19423</v>
      </c>
      <c r="QB176" s="5">
        <v>19477</v>
      </c>
      <c r="QC176" s="5">
        <v>19140</v>
      </c>
      <c r="QD176" s="5">
        <v>17983</v>
      </c>
      <c r="QE176" s="5">
        <v>18154</v>
      </c>
      <c r="QF176" s="5">
        <v>17205</v>
      </c>
      <c r="QG176" s="5">
        <v>16544</v>
      </c>
      <c r="QH176" s="5">
        <v>15777</v>
      </c>
      <c r="QI176" s="5">
        <v>40843</v>
      </c>
      <c r="QJ176" s="5">
        <v>32676</v>
      </c>
      <c r="QK176" s="5">
        <v>32632</v>
      </c>
      <c r="QL176" s="5">
        <v>23933</v>
      </c>
      <c r="QM176" s="5">
        <v>23070</v>
      </c>
      <c r="QN176" s="5">
        <v>19080</v>
      </c>
      <c r="QO176" s="5">
        <v>17524</v>
      </c>
      <c r="QP176" s="5">
        <v>17822</v>
      </c>
      <c r="QQ176" s="5">
        <v>18723</v>
      </c>
      <c r="QR176" s="5">
        <v>17138</v>
      </c>
      <c r="QS176" s="5">
        <v>13899</v>
      </c>
      <c r="QT176" s="5">
        <v>13730</v>
      </c>
      <c r="QU176" s="5">
        <v>14764</v>
      </c>
      <c r="QV176" s="5">
        <v>14276</v>
      </c>
      <c r="QW176" s="5">
        <v>12500</v>
      </c>
      <c r="QX176" s="5">
        <v>10699</v>
      </c>
      <c r="QY176" s="5">
        <v>9923</v>
      </c>
      <c r="QZ176" s="5">
        <v>10385</v>
      </c>
      <c r="RA176" s="5">
        <v>8528</v>
      </c>
      <c r="RB176" s="5">
        <v>9226</v>
      </c>
      <c r="RC176" s="5">
        <v>7162</v>
      </c>
      <c r="RD176" s="5">
        <v>7683</v>
      </c>
      <c r="RE176" s="5">
        <v>9136</v>
      </c>
      <c r="RF176" s="5">
        <v>9324</v>
      </c>
      <c r="RG176" s="5">
        <v>10870</v>
      </c>
      <c r="RH176" s="5">
        <v>10409</v>
      </c>
      <c r="RI176" s="5">
        <v>11011</v>
      </c>
      <c r="RJ176" s="5">
        <v>10890</v>
      </c>
      <c r="RK176" s="5">
        <v>10254</v>
      </c>
      <c r="RL176" s="5">
        <v>10657</v>
      </c>
      <c r="RM176" s="5">
        <v>11700</v>
      </c>
      <c r="RN176" s="5">
        <v>9420</v>
      </c>
      <c r="RO176" s="5">
        <v>48260</v>
      </c>
      <c r="RP176" s="5">
        <v>45023</v>
      </c>
      <c r="RQ176" s="5">
        <v>37772</v>
      </c>
      <c r="RR176" s="5">
        <v>35484</v>
      </c>
      <c r="RS176" s="5">
        <v>47509</v>
      </c>
      <c r="RT176" s="5">
        <v>44955</v>
      </c>
      <c r="RU176" s="5">
        <v>36862</v>
      </c>
      <c r="RV176" s="5">
        <v>39773</v>
      </c>
      <c r="RW176" s="5">
        <v>38389</v>
      </c>
      <c r="RX176" s="5">
        <v>36826</v>
      </c>
      <c r="RY176" s="5">
        <v>40979</v>
      </c>
      <c r="RZ176" s="5">
        <v>41604</v>
      </c>
      <c r="SA176" s="5">
        <v>31214</v>
      </c>
      <c r="SB176" s="5">
        <v>26116</v>
      </c>
      <c r="SC176" s="5">
        <v>24198</v>
      </c>
      <c r="SD176" s="5">
        <v>24183</v>
      </c>
      <c r="SE176" s="5">
        <v>13550</v>
      </c>
      <c r="SF176" s="5">
        <v>13391</v>
      </c>
      <c r="SG176" s="5">
        <v>14394</v>
      </c>
      <c r="SH176" s="5">
        <v>15028</v>
      </c>
      <c r="SI176" s="5">
        <v>14380</v>
      </c>
      <c r="SJ176" s="5">
        <v>15219</v>
      </c>
      <c r="SK176" s="5">
        <v>17070</v>
      </c>
      <c r="SL176" s="5">
        <v>20563</v>
      </c>
      <c r="SM176" s="5">
        <v>18736</v>
      </c>
      <c r="SN176" s="5">
        <v>20619</v>
      </c>
      <c r="SO176" s="5">
        <v>20054</v>
      </c>
      <c r="SP176" s="5">
        <v>19780</v>
      </c>
      <c r="SQ176" s="5">
        <v>18037</v>
      </c>
      <c r="SR176" s="5">
        <v>18664</v>
      </c>
      <c r="SS176" s="5">
        <v>14527</v>
      </c>
      <c r="ST176" s="5">
        <v>12385</v>
      </c>
      <c r="SU176" s="5">
        <v>48659</v>
      </c>
      <c r="SV176" s="5">
        <v>47026</v>
      </c>
      <c r="SW176" s="5">
        <v>35391</v>
      </c>
      <c r="SX176" s="5">
        <v>40297</v>
      </c>
      <c r="SY176" s="5">
        <v>44582</v>
      </c>
      <c r="SZ176" s="5">
        <v>37961</v>
      </c>
      <c r="TA176" s="5">
        <v>22980</v>
      </c>
      <c r="TB176" s="5">
        <v>24476</v>
      </c>
      <c r="TC176" s="5">
        <v>32512</v>
      </c>
      <c r="TD176" s="5">
        <v>34959</v>
      </c>
      <c r="TE176" s="5">
        <v>31956</v>
      </c>
      <c r="TF176" s="5">
        <v>32286</v>
      </c>
      <c r="TG176" s="5">
        <v>32863</v>
      </c>
      <c r="TH176" s="5">
        <v>23325</v>
      </c>
      <c r="TI176" s="5">
        <v>21407</v>
      </c>
      <c r="TJ176" s="5">
        <v>22859</v>
      </c>
      <c r="TK176" s="5">
        <v>27352</v>
      </c>
      <c r="TL176" s="5">
        <v>25424</v>
      </c>
      <c r="TM176" s="5">
        <v>25238</v>
      </c>
      <c r="TN176" s="5">
        <v>25081</v>
      </c>
      <c r="TO176" s="5">
        <v>12542</v>
      </c>
      <c r="TP176" s="5">
        <v>11365</v>
      </c>
      <c r="TQ176" s="5">
        <v>11869</v>
      </c>
      <c r="TR176" s="5">
        <v>8541</v>
      </c>
      <c r="TS176" s="5">
        <v>5723</v>
      </c>
      <c r="TT176" s="5">
        <v>5288</v>
      </c>
      <c r="TU176" s="5">
        <v>4527</v>
      </c>
      <c r="TV176" s="5">
        <v>4807</v>
      </c>
      <c r="TW176" s="5">
        <v>4639</v>
      </c>
      <c r="TX176" s="5">
        <v>4567</v>
      </c>
      <c r="TY176" s="5">
        <v>5415</v>
      </c>
      <c r="TZ176" s="5">
        <v>7192</v>
      </c>
      <c r="UA176" s="5">
        <v>0</v>
      </c>
      <c r="UB176" s="5">
        <v>0</v>
      </c>
      <c r="UC176" s="5">
        <v>0</v>
      </c>
      <c r="UD176" s="5">
        <v>0</v>
      </c>
      <c r="UE176" s="5">
        <v>0</v>
      </c>
      <c r="UF176" s="5">
        <v>0</v>
      </c>
      <c r="UG176" s="5">
        <v>0</v>
      </c>
      <c r="UH176" s="5">
        <v>0</v>
      </c>
      <c r="UI176" s="5">
        <v>0</v>
      </c>
      <c r="UJ176" s="5">
        <v>0</v>
      </c>
      <c r="UK176" s="5">
        <v>0</v>
      </c>
      <c r="UL176" s="5">
        <v>0</v>
      </c>
      <c r="UM176" s="5">
        <v>0</v>
      </c>
      <c r="UN176" s="5">
        <v>0</v>
      </c>
      <c r="UO176" s="5">
        <v>0</v>
      </c>
      <c r="UP176" s="5">
        <v>0</v>
      </c>
      <c r="UQ176" s="5">
        <v>0</v>
      </c>
      <c r="UR176" s="5">
        <v>0</v>
      </c>
      <c r="US176" s="5">
        <v>0</v>
      </c>
      <c r="UT176" s="5">
        <v>0</v>
      </c>
      <c r="UU176" s="5">
        <v>0</v>
      </c>
      <c r="UV176" s="5">
        <v>-2</v>
      </c>
      <c r="UW176" s="5">
        <v>19</v>
      </c>
      <c r="UX176" s="5">
        <v>3</v>
      </c>
      <c r="UY176" s="5">
        <v>61</v>
      </c>
      <c r="UZ176" s="5">
        <v>146</v>
      </c>
      <c r="VA176" s="5">
        <v>301</v>
      </c>
      <c r="VB176" s="5">
        <v>308</v>
      </c>
      <c r="VC176" s="5">
        <v>262</v>
      </c>
      <c r="VD176" s="5">
        <v>139</v>
      </c>
      <c r="VE176" s="5">
        <v>110</v>
      </c>
      <c r="VF176" s="5">
        <v>0</v>
      </c>
      <c r="VG176" s="5">
        <v>27121</v>
      </c>
      <c r="VH176" s="5">
        <v>29051</v>
      </c>
      <c r="VI176" s="5">
        <v>25135</v>
      </c>
      <c r="VJ176" s="5">
        <v>31929</v>
      </c>
      <c r="VK176" s="5">
        <v>65126</v>
      </c>
      <c r="VL176" s="5">
        <v>32795</v>
      </c>
      <c r="VM176" s="5">
        <v>49220</v>
      </c>
      <c r="VN176" s="5">
        <v>46452</v>
      </c>
      <c r="VO176" s="5">
        <v>92394</v>
      </c>
      <c r="VP176" s="5">
        <v>103423</v>
      </c>
      <c r="VQ176" s="5">
        <v>94653</v>
      </c>
      <c r="VR176" s="5">
        <v>79121</v>
      </c>
      <c r="VS176" s="5">
        <v>82270</v>
      </c>
      <c r="VT176" s="5">
        <v>91603</v>
      </c>
      <c r="VU176" s="5">
        <v>80281</v>
      </c>
      <c r="VV176" s="5">
        <v>76995</v>
      </c>
      <c r="VW176" s="5">
        <v>79352</v>
      </c>
      <c r="VX176" s="5">
        <v>66789</v>
      </c>
      <c r="VY176" s="5">
        <v>56406</v>
      </c>
      <c r="VZ176" s="5">
        <v>44413</v>
      </c>
      <c r="WA176" s="5">
        <v>57600</v>
      </c>
      <c r="WB176" s="5">
        <v>55368</v>
      </c>
      <c r="WC176" s="5">
        <v>66514</v>
      </c>
      <c r="WD176" s="5">
        <v>95389</v>
      </c>
      <c r="WE176" s="5">
        <v>64592</v>
      </c>
      <c r="WF176" s="5">
        <v>63309</v>
      </c>
      <c r="WG176" s="5">
        <v>75721</v>
      </c>
      <c r="WH176" s="5">
        <v>59215</v>
      </c>
      <c r="WI176" s="5">
        <v>52398</v>
      </c>
      <c r="WJ176" s="5">
        <v>54083</v>
      </c>
      <c r="WK176" s="5">
        <v>43571</v>
      </c>
      <c r="WL176" s="5">
        <v>45461</v>
      </c>
      <c r="WM176" s="5">
        <v>294</v>
      </c>
      <c r="WN176" s="5">
        <v>507</v>
      </c>
      <c r="WO176" s="5">
        <v>114</v>
      </c>
      <c r="WP176" s="5">
        <v>21</v>
      </c>
      <c r="WQ176" s="5">
        <v>-1</v>
      </c>
      <c r="WR176" s="5">
        <v>132</v>
      </c>
      <c r="WS176" s="5">
        <v>71</v>
      </c>
      <c r="WT176" s="5">
        <v>402</v>
      </c>
      <c r="WU176" s="5">
        <v>1275</v>
      </c>
      <c r="WV176" s="5">
        <v>942</v>
      </c>
      <c r="WW176" s="5">
        <v>994</v>
      </c>
      <c r="WX176" s="5">
        <v>1223</v>
      </c>
      <c r="WY176" s="5">
        <v>1094</v>
      </c>
      <c r="WZ176" s="5">
        <v>2095</v>
      </c>
      <c r="XA176" s="5">
        <v>1658</v>
      </c>
      <c r="XB176" s="5">
        <v>1769</v>
      </c>
      <c r="XC176" s="5">
        <v>1249</v>
      </c>
      <c r="XD176" s="5">
        <v>1563</v>
      </c>
      <c r="XE176" s="5">
        <v>1161</v>
      </c>
      <c r="XF176" s="5">
        <v>1145</v>
      </c>
      <c r="XG176" s="5">
        <v>707</v>
      </c>
      <c r="XH176" s="5">
        <v>962</v>
      </c>
      <c r="XI176" s="5">
        <v>491</v>
      </c>
      <c r="XJ176" s="5">
        <v>2247</v>
      </c>
      <c r="XK176" s="5">
        <v>380</v>
      </c>
      <c r="XL176" s="5">
        <v>527</v>
      </c>
      <c r="XM176" s="5">
        <v>500</v>
      </c>
      <c r="XN176" s="5">
        <v>742</v>
      </c>
      <c r="XO176" s="5">
        <v>501</v>
      </c>
      <c r="XP176" s="5">
        <v>640</v>
      </c>
      <c r="XQ176" s="5">
        <v>763</v>
      </c>
      <c r="XR176" s="5">
        <v>693</v>
      </c>
      <c r="XS176" s="2">
        <v>19497</v>
      </c>
      <c r="XT176" s="3" t="s">
        <v>222</v>
      </c>
      <c r="XU176" s="3" t="s">
        <v>222</v>
      </c>
      <c r="XV176" s="3" t="s">
        <v>222</v>
      </c>
      <c r="XW176" s="3" t="s">
        <v>221</v>
      </c>
      <c r="XX176" s="3" t="s">
        <v>222</v>
      </c>
      <c r="XY176" s="3" t="s">
        <v>222</v>
      </c>
      <c r="XZ176" s="3" t="s">
        <v>243</v>
      </c>
    </row>
    <row r="177" spans="1:650" x14ac:dyDescent="0.3">
      <c r="A177" s="1" t="s">
        <v>175</v>
      </c>
      <c r="B177" s="2">
        <v>4059391</v>
      </c>
      <c r="C177" s="5">
        <v>10681</v>
      </c>
      <c r="D177" s="5">
        <v>761</v>
      </c>
      <c r="E177" s="5">
        <v>2854</v>
      </c>
      <c r="F177" s="5">
        <v>92</v>
      </c>
      <c r="G177" s="5">
        <v>158</v>
      </c>
      <c r="H177" s="5">
        <v>206</v>
      </c>
      <c r="I177" s="5">
        <v>580</v>
      </c>
      <c r="J177" s="5">
        <v>2481</v>
      </c>
      <c r="K177" s="5">
        <v>532</v>
      </c>
      <c r="L177" s="5">
        <v>2</v>
      </c>
      <c r="M177" s="5">
        <v>96</v>
      </c>
      <c r="N177" s="5">
        <v>160</v>
      </c>
      <c r="O177" s="5">
        <v>212</v>
      </c>
      <c r="P177" s="5">
        <v>68</v>
      </c>
      <c r="Q177" s="5">
        <v>35</v>
      </c>
      <c r="R177" s="5">
        <v>0</v>
      </c>
      <c r="S177" s="5">
        <v>526</v>
      </c>
      <c r="T177" s="5">
        <v>0</v>
      </c>
      <c r="U177" s="5">
        <v>7</v>
      </c>
      <c r="V177" s="5">
        <v>10</v>
      </c>
      <c r="W177" s="5">
        <v>24</v>
      </c>
      <c r="X177" s="5">
        <v>0</v>
      </c>
      <c r="Y177" s="5">
        <v>0</v>
      </c>
      <c r="Z177" s="5">
        <v>9</v>
      </c>
      <c r="AA177" s="5">
        <v>26</v>
      </c>
      <c r="AB177" s="5">
        <v>0</v>
      </c>
      <c r="AC177" s="5" t="s">
        <v>220</v>
      </c>
      <c r="AD177" s="5" t="s">
        <v>220</v>
      </c>
      <c r="AE177" s="5" t="s">
        <v>220</v>
      </c>
      <c r="AF177" s="5" t="s">
        <v>220</v>
      </c>
      <c r="AG177" s="5" t="s">
        <v>220</v>
      </c>
      <c r="AH177" s="5" t="s">
        <v>220</v>
      </c>
      <c r="AI177" s="5">
        <v>0</v>
      </c>
      <c r="AJ177" s="5">
        <v>0</v>
      </c>
      <c r="AK177" s="5">
        <v>0</v>
      </c>
      <c r="AL177" s="5">
        <v>0</v>
      </c>
      <c r="AM177" s="5">
        <v>0</v>
      </c>
      <c r="AN177" s="5">
        <v>0</v>
      </c>
      <c r="AO177" s="5">
        <v>0</v>
      </c>
      <c r="AP177" s="5">
        <v>0</v>
      </c>
      <c r="AQ177" s="5">
        <v>0</v>
      </c>
      <c r="AR177" s="5">
        <v>46</v>
      </c>
      <c r="AS177" s="5">
        <v>0</v>
      </c>
      <c r="AT177" s="5">
        <v>10</v>
      </c>
      <c r="AU177" s="5">
        <v>0</v>
      </c>
      <c r="AV177" s="5">
        <v>0</v>
      </c>
      <c r="AW177" s="5">
        <v>0</v>
      </c>
      <c r="AX177" s="5">
        <v>0</v>
      </c>
      <c r="AY177" s="5">
        <v>0</v>
      </c>
      <c r="AZ177" s="5">
        <v>0</v>
      </c>
      <c r="BA177" s="5">
        <v>0</v>
      </c>
      <c r="BB177" s="5">
        <v>0</v>
      </c>
      <c r="BC177" s="5">
        <v>0</v>
      </c>
      <c r="BD177" s="5">
        <v>0</v>
      </c>
      <c r="BE177" s="5">
        <v>0</v>
      </c>
      <c r="BF177" s="5">
        <v>0</v>
      </c>
      <c r="BG177" s="5">
        <v>0</v>
      </c>
      <c r="BH177" s="5">
        <v>0</v>
      </c>
      <c r="BI177" s="5" t="s">
        <v>220</v>
      </c>
      <c r="BJ177" s="5" t="s">
        <v>220</v>
      </c>
      <c r="BK177" s="5" t="s">
        <v>220</v>
      </c>
      <c r="BL177" s="5" t="s">
        <v>220</v>
      </c>
      <c r="BM177" s="5" t="s">
        <v>220</v>
      </c>
      <c r="BN177" s="5" t="s">
        <v>220</v>
      </c>
      <c r="BO177" s="5">
        <v>0</v>
      </c>
      <c r="BP177" s="5">
        <v>0</v>
      </c>
      <c r="BQ177" s="5">
        <v>0</v>
      </c>
      <c r="BR177" s="5">
        <v>0</v>
      </c>
      <c r="BS177" s="5">
        <v>0</v>
      </c>
      <c r="BT177" s="5">
        <v>0</v>
      </c>
      <c r="BU177" s="5">
        <v>0</v>
      </c>
      <c r="BV177" s="5">
        <v>0</v>
      </c>
      <c r="BW177" s="5">
        <v>0</v>
      </c>
      <c r="BX177" s="5">
        <v>0</v>
      </c>
      <c r="BY177" s="5">
        <v>0</v>
      </c>
      <c r="BZ177" s="5">
        <v>0</v>
      </c>
      <c r="CA177" s="5">
        <v>0</v>
      </c>
      <c r="CB177" s="5">
        <v>0</v>
      </c>
      <c r="CC177" s="5">
        <v>0</v>
      </c>
      <c r="CD177" s="5">
        <v>0</v>
      </c>
      <c r="CE177" s="5">
        <v>0</v>
      </c>
      <c r="CF177" s="5">
        <v>0</v>
      </c>
      <c r="CG177" s="5">
        <v>217</v>
      </c>
      <c r="CH177" s="5">
        <v>329</v>
      </c>
      <c r="CI177" s="5">
        <v>95</v>
      </c>
      <c r="CJ177" s="5">
        <v>8</v>
      </c>
      <c r="CK177" s="5">
        <v>77</v>
      </c>
      <c r="CL177" s="5">
        <v>3</v>
      </c>
      <c r="CM177" s="5">
        <v>100</v>
      </c>
      <c r="CN177" s="5">
        <v>11</v>
      </c>
      <c r="CO177" s="5" t="s">
        <v>220</v>
      </c>
      <c r="CP177" s="5" t="s">
        <v>220</v>
      </c>
      <c r="CQ177" s="5" t="s">
        <v>220</v>
      </c>
      <c r="CR177" s="5" t="s">
        <v>220</v>
      </c>
      <c r="CS177" s="5" t="s">
        <v>220</v>
      </c>
      <c r="CT177" s="5" t="s">
        <v>220</v>
      </c>
      <c r="CU177" s="5">
        <v>15301</v>
      </c>
      <c r="CV177" s="5">
        <v>17516</v>
      </c>
      <c r="CW177" s="5">
        <v>28127</v>
      </c>
      <c r="CX177" s="5">
        <v>23715</v>
      </c>
      <c r="CY177" s="5">
        <v>12567</v>
      </c>
      <c r="CZ177" s="5">
        <v>13803</v>
      </c>
      <c r="DA177" s="5">
        <v>15524</v>
      </c>
      <c r="DB177" s="5">
        <v>15691</v>
      </c>
      <c r="DC177" s="5">
        <v>10208</v>
      </c>
      <c r="DD177" s="5">
        <v>14646</v>
      </c>
      <c r="DE177" s="5">
        <v>14498</v>
      </c>
      <c r="DF177" s="5">
        <v>17625</v>
      </c>
      <c r="DG177" s="5">
        <v>13364</v>
      </c>
      <c r="DH177" s="5">
        <v>12902</v>
      </c>
      <c r="DI177" s="5">
        <v>9615</v>
      </c>
      <c r="DJ177" s="5">
        <v>8837</v>
      </c>
      <c r="DK177" s="5">
        <v>12172</v>
      </c>
      <c r="DL177" s="5">
        <v>3277</v>
      </c>
      <c r="DM177" s="5">
        <v>2509</v>
      </c>
      <c r="DN177" s="5">
        <v>3105</v>
      </c>
      <c r="DO177" s="5">
        <v>3118</v>
      </c>
      <c r="DP177" s="5">
        <v>2425</v>
      </c>
      <c r="DQ177" s="5">
        <v>2330</v>
      </c>
      <c r="DR177" s="5">
        <v>2537</v>
      </c>
      <c r="DS177" s="5">
        <v>2108</v>
      </c>
      <c r="DT177" s="5">
        <v>1710</v>
      </c>
      <c r="DU177" s="5" t="s">
        <v>220</v>
      </c>
      <c r="DV177" s="5" t="s">
        <v>220</v>
      </c>
      <c r="DW177" s="5" t="s">
        <v>220</v>
      </c>
      <c r="DX177" s="5" t="s">
        <v>220</v>
      </c>
      <c r="DY177" s="5" t="s">
        <v>220</v>
      </c>
      <c r="DZ177" s="5" t="s">
        <v>220</v>
      </c>
      <c r="EA177" s="5">
        <v>731</v>
      </c>
      <c r="EB177" s="5">
        <v>84</v>
      </c>
      <c r="EC177" s="5">
        <v>1178</v>
      </c>
      <c r="ED177" s="5">
        <v>196</v>
      </c>
      <c r="EE177" s="5">
        <v>323</v>
      </c>
      <c r="EF177" s="5">
        <v>297</v>
      </c>
      <c r="EG177" s="5">
        <v>69</v>
      </c>
      <c r="EH177" s="5">
        <v>130</v>
      </c>
      <c r="EI177" s="5">
        <v>359</v>
      </c>
      <c r="EJ177" s="5">
        <v>1090</v>
      </c>
      <c r="EK177" s="5">
        <v>215</v>
      </c>
      <c r="EL177" s="5">
        <v>1263</v>
      </c>
      <c r="EM177" s="5">
        <v>175</v>
      </c>
      <c r="EN177" s="5">
        <v>264</v>
      </c>
      <c r="EO177" s="5">
        <v>440</v>
      </c>
      <c r="EP177" s="5">
        <v>642</v>
      </c>
      <c r="EQ177" s="5">
        <v>1027</v>
      </c>
      <c r="ER177" s="5">
        <v>300</v>
      </c>
      <c r="ES177" s="5">
        <v>362</v>
      </c>
      <c r="ET177" s="5">
        <v>246</v>
      </c>
      <c r="EU177" s="5">
        <v>238</v>
      </c>
      <c r="EV177" s="5">
        <v>413</v>
      </c>
      <c r="EW177" s="5">
        <v>190</v>
      </c>
      <c r="EX177" s="5">
        <v>392</v>
      </c>
      <c r="EY177" s="5">
        <v>112</v>
      </c>
      <c r="EZ177" s="5">
        <v>263</v>
      </c>
      <c r="FA177" s="5" t="s">
        <v>220</v>
      </c>
      <c r="FB177" s="5" t="s">
        <v>220</v>
      </c>
      <c r="FC177" s="5" t="s">
        <v>220</v>
      </c>
      <c r="FD177" s="5" t="s">
        <v>220</v>
      </c>
      <c r="FE177" s="5" t="s">
        <v>220</v>
      </c>
      <c r="FF177" s="5" t="s">
        <v>220</v>
      </c>
      <c r="FG177" s="5">
        <v>0</v>
      </c>
      <c r="FH177" s="5">
        <v>0</v>
      </c>
      <c r="FI177" s="5">
        <v>0</v>
      </c>
      <c r="FJ177" s="5">
        <v>0</v>
      </c>
      <c r="FK177" s="5">
        <v>0</v>
      </c>
      <c r="FL177" s="5">
        <v>36</v>
      </c>
      <c r="FM177" s="5">
        <v>177</v>
      </c>
      <c r="FN177" s="5">
        <v>27</v>
      </c>
      <c r="FO177" s="5">
        <v>0</v>
      </c>
      <c r="FP177" s="5">
        <v>0</v>
      </c>
      <c r="FQ177" s="5">
        <v>0</v>
      </c>
      <c r="FR177" s="5">
        <v>0</v>
      </c>
      <c r="FS177" s="5">
        <v>0</v>
      </c>
      <c r="FT177" s="5">
        <v>0</v>
      </c>
      <c r="FU177" s="5" t="s">
        <v>220</v>
      </c>
      <c r="FV177" s="5" t="s">
        <v>220</v>
      </c>
      <c r="FW177" s="5" t="s">
        <v>220</v>
      </c>
      <c r="FX177" s="5" t="s">
        <v>220</v>
      </c>
      <c r="FY177" s="5" t="s">
        <v>220</v>
      </c>
      <c r="FZ177" s="5" t="s">
        <v>220</v>
      </c>
      <c r="GA177" s="5" t="s">
        <v>220</v>
      </c>
      <c r="GB177" s="5" t="s">
        <v>220</v>
      </c>
      <c r="GC177" s="5" t="s">
        <v>220</v>
      </c>
      <c r="GD177" s="5" t="s">
        <v>220</v>
      </c>
      <c r="GE177" s="5" t="s">
        <v>220</v>
      </c>
      <c r="GF177" s="5" t="s">
        <v>220</v>
      </c>
      <c r="GG177" s="5" t="s">
        <v>220</v>
      </c>
      <c r="GH177" s="5" t="s">
        <v>220</v>
      </c>
      <c r="GI177" s="5" t="s">
        <v>220</v>
      </c>
      <c r="GJ177" s="5" t="s">
        <v>220</v>
      </c>
      <c r="GK177" s="5" t="s">
        <v>220</v>
      </c>
      <c r="GL177" s="5" t="s">
        <v>220</v>
      </c>
      <c r="GM177" s="5">
        <v>26713</v>
      </c>
      <c r="GN177" s="5">
        <v>18361</v>
      </c>
      <c r="GO177" s="5">
        <v>32158</v>
      </c>
      <c r="GP177" s="5">
        <v>24002</v>
      </c>
      <c r="GQ177" s="5">
        <v>13049</v>
      </c>
      <c r="GR177" s="5">
        <v>14341</v>
      </c>
      <c r="GS177" s="5">
        <v>16350</v>
      </c>
      <c r="GT177" s="5">
        <v>18329</v>
      </c>
      <c r="GU177" s="5">
        <v>11099</v>
      </c>
      <c r="GV177" s="5">
        <v>15783</v>
      </c>
      <c r="GW177" s="5">
        <v>14809</v>
      </c>
      <c r="GX177" s="5">
        <v>19058</v>
      </c>
      <c r="GY177" s="5">
        <v>13751</v>
      </c>
      <c r="GZ177" s="5">
        <v>13234</v>
      </c>
      <c r="HA177" s="5">
        <v>10090</v>
      </c>
      <c r="HB177" s="5">
        <v>9478</v>
      </c>
      <c r="HC177" s="5">
        <v>13725</v>
      </c>
      <c r="HD177" s="5">
        <v>3576</v>
      </c>
      <c r="HE177" s="5">
        <v>3095</v>
      </c>
      <c r="HF177" s="5">
        <v>3690</v>
      </c>
      <c r="HG177" s="5">
        <v>3475</v>
      </c>
      <c r="HH177" s="5">
        <v>2846</v>
      </c>
      <c r="HI177" s="5">
        <v>2597</v>
      </c>
      <c r="HJ177" s="5">
        <v>2941</v>
      </c>
      <c r="HK177" s="5">
        <v>2346</v>
      </c>
      <c r="HL177" s="5">
        <v>1985</v>
      </c>
      <c r="HM177" s="5" t="s">
        <v>220</v>
      </c>
      <c r="HN177" s="5" t="s">
        <v>220</v>
      </c>
      <c r="HO177" s="5" t="s">
        <v>220</v>
      </c>
      <c r="HP177" s="5" t="s">
        <v>220</v>
      </c>
      <c r="HQ177" s="5" t="s">
        <v>220</v>
      </c>
      <c r="HR177" s="5" t="s">
        <v>220</v>
      </c>
      <c r="HS177" s="5">
        <v>65386</v>
      </c>
      <c r="HT177" s="5">
        <v>61039</v>
      </c>
      <c r="HU177" s="5">
        <v>47455</v>
      </c>
      <c r="HV177" s="5">
        <v>44187</v>
      </c>
      <c r="HW177" s="5">
        <v>68228</v>
      </c>
      <c r="HX177" s="5">
        <v>69461</v>
      </c>
      <c r="HY177" s="5">
        <v>55030</v>
      </c>
      <c r="HZ177" s="5">
        <v>56070</v>
      </c>
      <c r="IA177" s="5">
        <v>61178</v>
      </c>
      <c r="IB177" s="5">
        <v>75730</v>
      </c>
      <c r="IC177" s="5">
        <v>92466</v>
      </c>
      <c r="ID177" s="5">
        <v>108401</v>
      </c>
      <c r="IE177" s="5">
        <v>107215</v>
      </c>
      <c r="IF177" s="5">
        <v>107554</v>
      </c>
      <c r="IG177" s="5">
        <v>90898</v>
      </c>
      <c r="IH177" s="5">
        <v>82579</v>
      </c>
      <c r="II177" s="5">
        <v>89049</v>
      </c>
      <c r="IJ177" s="5">
        <v>41266</v>
      </c>
      <c r="IK177" s="5">
        <v>46652</v>
      </c>
      <c r="IL177" s="5">
        <v>37456</v>
      </c>
      <c r="IM177" s="5">
        <v>35553</v>
      </c>
      <c r="IN177" s="5">
        <v>38383</v>
      </c>
      <c r="IO177" s="5">
        <v>39116</v>
      </c>
      <c r="IP177" s="5">
        <v>34801</v>
      </c>
      <c r="IQ177" s="5">
        <v>34300</v>
      </c>
      <c r="IR177" s="5">
        <v>34264</v>
      </c>
      <c r="IS177" s="5" t="s">
        <v>220</v>
      </c>
      <c r="IT177" s="5" t="s">
        <v>220</v>
      </c>
      <c r="IU177" s="5" t="s">
        <v>220</v>
      </c>
      <c r="IV177" s="5" t="s">
        <v>220</v>
      </c>
      <c r="IW177" s="5" t="s">
        <v>220</v>
      </c>
      <c r="IX177" s="5" t="s">
        <v>220</v>
      </c>
      <c r="IY177" s="5">
        <v>0</v>
      </c>
      <c r="IZ177" s="5">
        <v>0</v>
      </c>
      <c r="JA177" s="5">
        <v>0</v>
      </c>
      <c r="JB177" s="5">
        <v>0</v>
      </c>
      <c r="JC177" s="5">
        <v>0</v>
      </c>
      <c r="JD177" s="5">
        <v>0</v>
      </c>
      <c r="JE177" s="5">
        <v>0</v>
      </c>
      <c r="JF177" s="5">
        <v>0</v>
      </c>
      <c r="JG177" s="5">
        <v>3</v>
      </c>
      <c r="JH177" s="5">
        <v>0</v>
      </c>
      <c r="JI177" s="5">
        <v>0</v>
      </c>
      <c r="JJ177" s="5">
        <v>0</v>
      </c>
      <c r="JK177" s="5">
        <v>0</v>
      </c>
      <c r="JL177" s="5">
        <v>0</v>
      </c>
      <c r="JM177" s="5">
        <v>0</v>
      </c>
      <c r="JN177" s="5">
        <v>0</v>
      </c>
      <c r="JO177" s="5">
        <v>0</v>
      </c>
      <c r="JP177" s="5">
        <v>0</v>
      </c>
      <c r="JQ177" s="5">
        <v>0</v>
      </c>
      <c r="JR177" s="5">
        <v>0</v>
      </c>
      <c r="JS177" s="5">
        <v>0</v>
      </c>
      <c r="JT177" s="5">
        <v>0</v>
      </c>
      <c r="JU177" s="5">
        <v>0</v>
      </c>
      <c r="JV177" s="5">
        <v>0</v>
      </c>
      <c r="JW177" s="5">
        <v>0</v>
      </c>
      <c r="JX177" s="5">
        <v>0</v>
      </c>
      <c r="JY177" s="5" t="s">
        <v>220</v>
      </c>
      <c r="JZ177" s="5" t="s">
        <v>220</v>
      </c>
      <c r="KA177" s="5" t="s">
        <v>220</v>
      </c>
      <c r="KB177" s="5" t="s">
        <v>220</v>
      </c>
      <c r="KC177" s="5" t="s">
        <v>220</v>
      </c>
      <c r="KD177" s="5" t="s">
        <v>220</v>
      </c>
      <c r="KE177" s="5">
        <v>28202</v>
      </c>
      <c r="KF177" s="5">
        <v>29499</v>
      </c>
      <c r="KG177" s="5">
        <v>30265</v>
      </c>
      <c r="KH177" s="5">
        <v>27707</v>
      </c>
      <c r="KI177" s="5">
        <v>25401</v>
      </c>
      <c r="KJ177" s="5">
        <v>22418</v>
      </c>
      <c r="KK177" s="5">
        <v>23753</v>
      </c>
      <c r="KL177" s="5">
        <v>18903</v>
      </c>
      <c r="KM177" s="5">
        <v>16798</v>
      </c>
      <c r="KN177" s="5">
        <v>20173</v>
      </c>
      <c r="KO177" s="5">
        <v>15677</v>
      </c>
      <c r="KP177" s="5">
        <v>14444</v>
      </c>
      <c r="KQ177" s="5">
        <v>9615</v>
      </c>
      <c r="KR177" s="5">
        <v>9586</v>
      </c>
      <c r="KS177" s="5">
        <v>7463</v>
      </c>
      <c r="KT177" s="5">
        <v>5427</v>
      </c>
      <c r="KU177" s="5">
        <v>2654</v>
      </c>
      <c r="KV177" s="5">
        <v>13</v>
      </c>
      <c r="KW177" s="5">
        <v>11</v>
      </c>
      <c r="KX177" s="5">
        <v>15</v>
      </c>
      <c r="KY177" s="5">
        <v>10</v>
      </c>
      <c r="KZ177" s="5">
        <v>7</v>
      </c>
      <c r="LA177" s="5">
        <v>13</v>
      </c>
      <c r="LB177" s="5">
        <v>12</v>
      </c>
      <c r="LC177" s="5">
        <v>11</v>
      </c>
      <c r="LD177" s="5">
        <v>11</v>
      </c>
      <c r="LE177" s="5" t="s">
        <v>220</v>
      </c>
      <c r="LF177" s="5" t="s">
        <v>220</v>
      </c>
      <c r="LG177" s="5" t="s">
        <v>220</v>
      </c>
      <c r="LH177" s="5" t="s">
        <v>220</v>
      </c>
      <c r="LI177" s="5" t="s">
        <v>220</v>
      </c>
      <c r="LJ177" s="5" t="s">
        <v>220</v>
      </c>
      <c r="LK177" s="5">
        <v>0</v>
      </c>
      <c r="LL177" s="5">
        <v>0</v>
      </c>
      <c r="LM177" s="5">
        <v>0</v>
      </c>
      <c r="LN177" s="5">
        <v>0</v>
      </c>
      <c r="LO177" s="5">
        <v>0</v>
      </c>
      <c r="LP177" s="5">
        <v>0</v>
      </c>
      <c r="LQ177" s="5">
        <v>0</v>
      </c>
      <c r="LR177" s="5">
        <v>0</v>
      </c>
      <c r="LS177" s="5">
        <v>0</v>
      </c>
      <c r="LT177" s="5">
        <v>0</v>
      </c>
      <c r="LU177" s="5">
        <v>0</v>
      </c>
      <c r="LV177" s="5">
        <v>0</v>
      </c>
      <c r="LW177" s="5">
        <v>0</v>
      </c>
      <c r="LX177" s="5">
        <v>1</v>
      </c>
      <c r="LY177" s="5">
        <v>0</v>
      </c>
      <c r="LZ177" s="5">
        <v>0</v>
      </c>
      <c r="MA177" s="5">
        <v>111</v>
      </c>
      <c r="MB177" s="5">
        <v>43</v>
      </c>
      <c r="MC177" s="5">
        <v>40</v>
      </c>
      <c r="MD177" s="5">
        <v>48</v>
      </c>
      <c r="ME177" s="5">
        <v>42</v>
      </c>
      <c r="MF177" s="5">
        <v>38</v>
      </c>
      <c r="MG177" s="5">
        <v>40</v>
      </c>
      <c r="MH177" s="5">
        <v>46</v>
      </c>
      <c r="MI177" s="5">
        <v>35</v>
      </c>
      <c r="MJ177" s="5">
        <v>26</v>
      </c>
      <c r="MK177" s="5" t="s">
        <v>220</v>
      </c>
      <c r="ML177" s="5" t="s">
        <v>220</v>
      </c>
      <c r="MM177" s="5" t="s">
        <v>220</v>
      </c>
      <c r="MN177" s="5" t="s">
        <v>220</v>
      </c>
      <c r="MO177" s="5" t="s">
        <v>220</v>
      </c>
      <c r="MP177" s="5" t="s">
        <v>220</v>
      </c>
      <c r="MQ177" s="5">
        <v>28</v>
      </c>
      <c r="MR177" s="5">
        <v>23</v>
      </c>
      <c r="MS177" s="5">
        <v>28</v>
      </c>
      <c r="MT177" s="5">
        <v>10</v>
      </c>
      <c r="MU177" s="5">
        <v>12</v>
      </c>
      <c r="MV177" s="5">
        <v>12</v>
      </c>
      <c r="MW177" s="5">
        <v>6</v>
      </c>
      <c r="MX177" s="5">
        <v>5</v>
      </c>
      <c r="MY177" s="5">
        <v>4</v>
      </c>
      <c r="MZ177" s="5">
        <v>6</v>
      </c>
      <c r="NA177" s="5">
        <v>5</v>
      </c>
      <c r="NB177" s="5">
        <v>8</v>
      </c>
      <c r="NC177" s="5">
        <v>6</v>
      </c>
      <c r="ND177" s="5">
        <v>4</v>
      </c>
      <c r="NE177" s="5" t="s">
        <v>220</v>
      </c>
      <c r="NF177" s="5" t="s">
        <v>220</v>
      </c>
      <c r="NG177" s="5" t="s">
        <v>220</v>
      </c>
      <c r="NH177" s="5" t="s">
        <v>220</v>
      </c>
      <c r="NI177" s="5" t="s">
        <v>220</v>
      </c>
      <c r="NJ177" s="5" t="s">
        <v>220</v>
      </c>
      <c r="NK177" s="5" t="s">
        <v>220</v>
      </c>
      <c r="NL177" s="5" t="s">
        <v>220</v>
      </c>
      <c r="NM177" s="5" t="s">
        <v>220</v>
      </c>
      <c r="NN177" s="5" t="s">
        <v>220</v>
      </c>
      <c r="NO177" s="5" t="s">
        <v>220</v>
      </c>
      <c r="NP177" s="5" t="s">
        <v>220</v>
      </c>
      <c r="NQ177" s="5" t="s">
        <v>220</v>
      </c>
      <c r="NR177" s="5" t="s">
        <v>220</v>
      </c>
      <c r="NS177" s="5" t="s">
        <v>220</v>
      </c>
      <c r="NT177" s="5" t="s">
        <v>220</v>
      </c>
      <c r="NU177" s="5" t="s">
        <v>220</v>
      </c>
      <c r="NV177" s="5" t="s">
        <v>220</v>
      </c>
      <c r="NW177" s="5">
        <v>0</v>
      </c>
      <c r="NX177" s="5">
        <v>0</v>
      </c>
      <c r="NY177" s="5">
        <v>0</v>
      </c>
      <c r="NZ177" s="5">
        <v>0</v>
      </c>
      <c r="OA177" s="5">
        <v>0</v>
      </c>
      <c r="OB177" s="5">
        <v>0</v>
      </c>
      <c r="OC177" s="5">
        <v>0</v>
      </c>
      <c r="OD177" s="5">
        <v>0</v>
      </c>
      <c r="OE177" s="5">
        <v>0</v>
      </c>
      <c r="OF177" s="5">
        <v>0</v>
      </c>
      <c r="OG177" s="5">
        <v>0</v>
      </c>
      <c r="OH177" s="5">
        <v>0</v>
      </c>
      <c r="OI177" s="5">
        <v>0</v>
      </c>
      <c r="OJ177" s="5">
        <v>0</v>
      </c>
      <c r="OK177" s="5" t="s">
        <v>220</v>
      </c>
      <c r="OL177" s="5" t="s">
        <v>220</v>
      </c>
      <c r="OM177" s="5" t="s">
        <v>220</v>
      </c>
      <c r="ON177" s="5" t="s">
        <v>220</v>
      </c>
      <c r="OO177" s="5" t="s">
        <v>220</v>
      </c>
      <c r="OP177" s="5" t="s">
        <v>220</v>
      </c>
      <c r="OQ177" s="5" t="s">
        <v>220</v>
      </c>
      <c r="OR177" s="5" t="s">
        <v>220</v>
      </c>
      <c r="OS177" s="5" t="s">
        <v>220</v>
      </c>
      <c r="OT177" s="5" t="s">
        <v>220</v>
      </c>
      <c r="OU177" s="5" t="s">
        <v>220</v>
      </c>
      <c r="OV177" s="5" t="s">
        <v>220</v>
      </c>
      <c r="OW177" s="5" t="s">
        <v>220</v>
      </c>
      <c r="OX177" s="5" t="s">
        <v>220</v>
      </c>
      <c r="OY177" s="5" t="s">
        <v>220</v>
      </c>
      <c r="OZ177" s="5" t="s">
        <v>220</v>
      </c>
      <c r="PA177" s="5" t="s">
        <v>220</v>
      </c>
      <c r="PB177" s="5" t="s">
        <v>220</v>
      </c>
      <c r="PC177" s="5">
        <v>2982</v>
      </c>
      <c r="PD177" s="5">
        <v>2883</v>
      </c>
      <c r="PE177" s="5">
        <v>2839</v>
      </c>
      <c r="PF177" s="5">
        <v>2712</v>
      </c>
      <c r="PG177" s="5">
        <v>2795</v>
      </c>
      <c r="PH177" s="5">
        <v>2639</v>
      </c>
      <c r="PI177" s="5">
        <v>2686</v>
      </c>
      <c r="PJ177" s="5">
        <v>2303</v>
      </c>
      <c r="PK177" s="5">
        <v>2469</v>
      </c>
      <c r="PL177" s="5">
        <v>1991</v>
      </c>
      <c r="PM177" s="5">
        <v>1755</v>
      </c>
      <c r="PN177" s="5">
        <v>1878</v>
      </c>
      <c r="PO177" s="5">
        <v>1674</v>
      </c>
      <c r="PP177" s="5">
        <v>1561</v>
      </c>
      <c r="PQ177" s="5">
        <v>1562</v>
      </c>
      <c r="PR177" s="5">
        <v>1571</v>
      </c>
      <c r="PS177" s="5">
        <v>1710</v>
      </c>
      <c r="PT177" s="5">
        <v>738</v>
      </c>
      <c r="PU177" s="5">
        <v>673</v>
      </c>
      <c r="PV177" s="5">
        <v>615</v>
      </c>
      <c r="PW177" s="5">
        <v>583</v>
      </c>
      <c r="PX177" s="5">
        <v>689</v>
      </c>
      <c r="PY177" s="5">
        <v>716</v>
      </c>
      <c r="PZ177" s="5">
        <v>684</v>
      </c>
      <c r="QA177" s="5">
        <v>645</v>
      </c>
      <c r="QB177" s="5">
        <v>600</v>
      </c>
      <c r="QC177" s="5" t="s">
        <v>220</v>
      </c>
      <c r="QD177" s="5" t="s">
        <v>220</v>
      </c>
      <c r="QE177" s="5" t="s">
        <v>220</v>
      </c>
      <c r="QF177" s="5" t="s">
        <v>220</v>
      </c>
      <c r="QG177" s="5" t="s">
        <v>220</v>
      </c>
      <c r="QH177" s="5" t="s">
        <v>220</v>
      </c>
      <c r="QI177" s="5">
        <v>6292</v>
      </c>
      <c r="QJ177" s="5">
        <v>6403</v>
      </c>
      <c r="QK177" s="5">
        <v>6287</v>
      </c>
      <c r="QL177" s="5">
        <v>6007</v>
      </c>
      <c r="QM177" s="5">
        <v>6215</v>
      </c>
      <c r="QN177" s="5">
        <v>6162</v>
      </c>
      <c r="QO177" s="5">
        <v>6906</v>
      </c>
      <c r="QP177" s="5">
        <v>5679</v>
      </c>
      <c r="QQ177" s="5">
        <v>3468</v>
      </c>
      <c r="QR177" s="5">
        <v>2368</v>
      </c>
      <c r="QS177" s="5">
        <v>2028</v>
      </c>
      <c r="QT177" s="5">
        <v>1946</v>
      </c>
      <c r="QU177" s="5">
        <v>1942</v>
      </c>
      <c r="QV177" s="5">
        <v>1976</v>
      </c>
      <c r="QW177" s="5">
        <v>1806</v>
      </c>
      <c r="QX177" s="5">
        <v>1550</v>
      </c>
      <c r="QY177" s="5">
        <v>1434</v>
      </c>
      <c r="QZ177" s="5">
        <v>631</v>
      </c>
      <c r="RA177" s="5">
        <v>583</v>
      </c>
      <c r="RB177" s="5">
        <v>506</v>
      </c>
      <c r="RC177" s="5">
        <v>498</v>
      </c>
      <c r="RD177" s="5">
        <v>473</v>
      </c>
      <c r="RE177" s="5">
        <v>487</v>
      </c>
      <c r="RF177" s="5">
        <v>510</v>
      </c>
      <c r="RG177" s="5">
        <v>460</v>
      </c>
      <c r="RH177" s="5">
        <v>457</v>
      </c>
      <c r="RI177" s="5" t="s">
        <v>220</v>
      </c>
      <c r="RJ177" s="5" t="s">
        <v>220</v>
      </c>
      <c r="RK177" s="5" t="s">
        <v>220</v>
      </c>
      <c r="RL177" s="5" t="s">
        <v>220</v>
      </c>
      <c r="RM177" s="5" t="s">
        <v>220</v>
      </c>
      <c r="RN177" s="5" t="s">
        <v>220</v>
      </c>
      <c r="RO177" s="5">
        <v>4655</v>
      </c>
      <c r="RP177" s="5">
        <v>4634</v>
      </c>
      <c r="RQ177" s="5">
        <v>3410</v>
      </c>
      <c r="RR177" s="5">
        <v>3577</v>
      </c>
      <c r="RS177" s="5">
        <v>3697</v>
      </c>
      <c r="RT177" s="5">
        <v>3895</v>
      </c>
      <c r="RU177" s="5">
        <v>3763</v>
      </c>
      <c r="RV177" s="5">
        <v>3506</v>
      </c>
      <c r="RW177" s="5">
        <v>3835</v>
      </c>
      <c r="RX177" s="5">
        <v>3360</v>
      </c>
      <c r="RY177" s="5">
        <v>3250</v>
      </c>
      <c r="RZ177" s="5">
        <v>3492</v>
      </c>
      <c r="SA177" s="5">
        <v>3474</v>
      </c>
      <c r="SB177" s="5">
        <v>3749</v>
      </c>
      <c r="SC177" s="5">
        <v>3336</v>
      </c>
      <c r="SD177" s="5">
        <v>1975</v>
      </c>
      <c r="SE177" s="5">
        <v>1785</v>
      </c>
      <c r="SF177" s="5">
        <v>459</v>
      </c>
      <c r="SG177" s="5">
        <v>609</v>
      </c>
      <c r="SH177" s="5">
        <v>622</v>
      </c>
      <c r="SI177" s="5">
        <v>759</v>
      </c>
      <c r="SJ177" s="5">
        <v>875</v>
      </c>
      <c r="SK177" s="5">
        <v>923</v>
      </c>
      <c r="SL177" s="5">
        <v>836</v>
      </c>
      <c r="SM177" s="5">
        <v>910</v>
      </c>
      <c r="SN177" s="5">
        <v>890</v>
      </c>
      <c r="SO177" s="5" t="s">
        <v>220</v>
      </c>
      <c r="SP177" s="5" t="s">
        <v>220</v>
      </c>
      <c r="SQ177" s="5" t="s">
        <v>220</v>
      </c>
      <c r="SR177" s="5" t="s">
        <v>220</v>
      </c>
      <c r="SS177" s="5" t="s">
        <v>220</v>
      </c>
      <c r="ST177" s="5" t="s">
        <v>220</v>
      </c>
      <c r="SU177" s="5">
        <v>5450</v>
      </c>
      <c r="SV177" s="5">
        <v>3773</v>
      </c>
      <c r="SW177" s="5">
        <v>3076</v>
      </c>
      <c r="SX177" s="5">
        <v>2637</v>
      </c>
      <c r="SY177" s="5">
        <v>2469</v>
      </c>
      <c r="SZ177" s="5">
        <v>3091</v>
      </c>
      <c r="TA177" s="5">
        <v>2901</v>
      </c>
      <c r="TB177" s="5">
        <v>2678</v>
      </c>
      <c r="TC177" s="5">
        <v>2505</v>
      </c>
      <c r="TD177" s="5">
        <v>3478</v>
      </c>
      <c r="TE177" s="5">
        <v>1631</v>
      </c>
      <c r="TF177" s="5">
        <v>1606</v>
      </c>
      <c r="TG177" s="5">
        <v>2264</v>
      </c>
      <c r="TH177" s="5">
        <v>2457</v>
      </c>
      <c r="TI177" s="5">
        <v>2216</v>
      </c>
      <c r="TJ177" s="5">
        <v>3453</v>
      </c>
      <c r="TK177" s="5">
        <v>3457</v>
      </c>
      <c r="TL177" s="5">
        <v>412</v>
      </c>
      <c r="TM177" s="5">
        <v>276</v>
      </c>
      <c r="TN177" s="5">
        <v>214</v>
      </c>
      <c r="TO177" s="5">
        <v>266</v>
      </c>
      <c r="TP177" s="5">
        <v>216</v>
      </c>
      <c r="TQ177" s="5">
        <v>591</v>
      </c>
      <c r="TR177" s="5">
        <v>629</v>
      </c>
      <c r="TS177" s="5">
        <v>826</v>
      </c>
      <c r="TT177" s="5">
        <v>783</v>
      </c>
      <c r="TU177" s="5" t="s">
        <v>220</v>
      </c>
      <c r="TV177" s="5" t="s">
        <v>220</v>
      </c>
      <c r="TW177" s="5" t="s">
        <v>220</v>
      </c>
      <c r="TX177" s="5" t="s">
        <v>220</v>
      </c>
      <c r="TY177" s="5" t="s">
        <v>220</v>
      </c>
      <c r="TZ177" s="5" t="s">
        <v>220</v>
      </c>
      <c r="UA177" s="5">
        <v>103</v>
      </c>
      <c r="UB177" s="5">
        <v>99</v>
      </c>
      <c r="UC177" s="5">
        <v>0</v>
      </c>
      <c r="UD177" s="5">
        <v>0</v>
      </c>
      <c r="UE177" s="5">
        <v>0</v>
      </c>
      <c r="UF177" s="5">
        <v>0</v>
      </c>
      <c r="UG177" s="5">
        <v>0</v>
      </c>
      <c r="UH177" s="5">
        <v>0</v>
      </c>
      <c r="UI177" s="5">
        <v>0</v>
      </c>
      <c r="UJ177" s="5">
        <v>0</v>
      </c>
      <c r="UK177" s="5">
        <v>0</v>
      </c>
      <c r="UL177" s="5">
        <v>0</v>
      </c>
      <c r="UM177" s="5">
        <v>0</v>
      </c>
      <c r="UN177" s="5">
        <v>0</v>
      </c>
      <c r="UO177" s="5">
        <v>0</v>
      </c>
      <c r="UP177" s="5">
        <v>0</v>
      </c>
      <c r="UQ177" s="5">
        <v>0</v>
      </c>
      <c r="UR177" s="5">
        <v>0</v>
      </c>
      <c r="US177" s="5">
        <v>0</v>
      </c>
      <c r="UT177" s="5">
        <v>0</v>
      </c>
      <c r="UU177" s="5">
        <v>0</v>
      </c>
      <c r="UV177" s="5">
        <v>0</v>
      </c>
      <c r="UW177" s="5">
        <v>0</v>
      </c>
      <c r="UX177" s="5">
        <v>0</v>
      </c>
      <c r="UY177" s="5">
        <v>0</v>
      </c>
      <c r="UZ177" s="5">
        <v>0</v>
      </c>
      <c r="VA177" s="5" t="s">
        <v>220</v>
      </c>
      <c r="VB177" s="5" t="s">
        <v>220</v>
      </c>
      <c r="VC177" s="5" t="s">
        <v>220</v>
      </c>
      <c r="VD177" s="5" t="s">
        <v>220</v>
      </c>
      <c r="VE177" s="5" t="s">
        <v>220</v>
      </c>
      <c r="VF177" s="5" t="s">
        <v>220</v>
      </c>
      <c r="VG177" s="5">
        <v>10624</v>
      </c>
      <c r="VH177" s="5">
        <v>10526</v>
      </c>
      <c r="VI177" s="5">
        <v>9858</v>
      </c>
      <c r="VJ177" s="5">
        <v>9458</v>
      </c>
      <c r="VK177" s="5">
        <v>8984</v>
      </c>
      <c r="VL177" s="5">
        <v>8381</v>
      </c>
      <c r="VM177" s="5">
        <v>8438</v>
      </c>
      <c r="VN177" s="5">
        <v>8318</v>
      </c>
      <c r="VO177" s="5">
        <v>8301</v>
      </c>
      <c r="VP177" s="5">
        <v>7879</v>
      </c>
      <c r="VQ177" s="5">
        <v>7362</v>
      </c>
      <c r="VR177" s="5">
        <v>8254</v>
      </c>
      <c r="VS177" s="5">
        <v>7482</v>
      </c>
      <c r="VT177" s="5">
        <v>6969</v>
      </c>
      <c r="VU177" s="5">
        <v>8261</v>
      </c>
      <c r="VV177" s="5">
        <v>8329</v>
      </c>
      <c r="VW177" s="5">
        <v>8534</v>
      </c>
      <c r="VX177" s="5">
        <v>2197</v>
      </c>
      <c r="VY177" s="5">
        <v>1549</v>
      </c>
      <c r="VZ177" s="5">
        <v>1578</v>
      </c>
      <c r="WA177" s="5">
        <v>1559</v>
      </c>
      <c r="WB177" s="5">
        <v>1788</v>
      </c>
      <c r="WC177" s="5">
        <v>1998</v>
      </c>
      <c r="WD177" s="5">
        <v>1935</v>
      </c>
      <c r="WE177" s="5">
        <v>1390</v>
      </c>
      <c r="WF177" s="5">
        <v>1601</v>
      </c>
      <c r="WG177" s="5" t="s">
        <v>220</v>
      </c>
      <c r="WH177" s="5" t="s">
        <v>220</v>
      </c>
      <c r="WI177" s="5" t="s">
        <v>220</v>
      </c>
      <c r="WJ177" s="5" t="s">
        <v>220</v>
      </c>
      <c r="WK177" s="5" t="s">
        <v>220</v>
      </c>
      <c r="WL177" s="5" t="s">
        <v>220</v>
      </c>
      <c r="WM177" s="5">
        <v>140</v>
      </c>
      <c r="WN177" s="5">
        <v>139</v>
      </c>
      <c r="WO177" s="5">
        <v>134</v>
      </c>
      <c r="WP177" s="5">
        <v>148</v>
      </c>
      <c r="WQ177" s="5">
        <v>141</v>
      </c>
      <c r="WR177" s="5">
        <v>127</v>
      </c>
      <c r="WS177" s="5">
        <v>89</v>
      </c>
      <c r="WT177" s="5">
        <v>83</v>
      </c>
      <c r="WU177" s="5">
        <v>-6</v>
      </c>
      <c r="WV177" s="5">
        <v>7</v>
      </c>
      <c r="WW177" s="5">
        <v>3</v>
      </c>
      <c r="WX177" s="5">
        <v>13</v>
      </c>
      <c r="WY177" s="5">
        <v>17</v>
      </c>
      <c r="WZ177" s="5">
        <v>6</v>
      </c>
      <c r="XA177" s="5">
        <v>2</v>
      </c>
      <c r="XB177" s="5">
        <v>4</v>
      </c>
      <c r="XC177" s="5">
        <v>5</v>
      </c>
      <c r="XD177" s="5">
        <v>0</v>
      </c>
      <c r="XE177" s="5">
        <v>0</v>
      </c>
      <c r="XF177" s="5">
        <v>0</v>
      </c>
      <c r="XG177" s="5">
        <v>0</v>
      </c>
      <c r="XH177" s="5">
        <v>2</v>
      </c>
      <c r="XI177" s="5">
        <v>32</v>
      </c>
      <c r="XJ177" s="5">
        <v>40</v>
      </c>
      <c r="XK177" s="5">
        <v>29</v>
      </c>
      <c r="XL177" s="5">
        <v>28</v>
      </c>
      <c r="XM177" s="5" t="s">
        <v>220</v>
      </c>
      <c r="XN177" s="5" t="s">
        <v>220</v>
      </c>
      <c r="XO177" s="5" t="s">
        <v>220</v>
      </c>
      <c r="XP177" s="5" t="s">
        <v>220</v>
      </c>
      <c r="XQ177" s="5" t="s">
        <v>220</v>
      </c>
      <c r="XR177" s="5" t="s">
        <v>220</v>
      </c>
      <c r="XS177" s="2">
        <v>24590</v>
      </c>
      <c r="XT177" s="3" t="s">
        <v>222</v>
      </c>
      <c r="XU177" s="3" t="s">
        <v>222</v>
      </c>
      <c r="XV177" s="3" t="s">
        <v>221</v>
      </c>
      <c r="XW177" s="3" t="s">
        <v>221</v>
      </c>
      <c r="XX177" s="3" t="s">
        <v>222</v>
      </c>
      <c r="XY177" s="3" t="s">
        <v>222</v>
      </c>
      <c r="XZ177" s="3" t="s">
        <v>276</v>
      </c>
    </row>
    <row r="178" spans="1:650" x14ac:dyDescent="0.3">
      <c r="A178" s="1" t="s">
        <v>176</v>
      </c>
      <c r="B178" s="2">
        <v>4092733</v>
      </c>
      <c r="C178" s="5">
        <v>21</v>
      </c>
      <c r="D178" s="5">
        <v>-1</v>
      </c>
      <c r="E178" s="5">
        <v>42</v>
      </c>
      <c r="F178" s="5">
        <v>-9</v>
      </c>
      <c r="G178" s="5">
        <v>4899</v>
      </c>
      <c r="H178" s="5">
        <v>1671</v>
      </c>
      <c r="I178" s="5">
        <v>0</v>
      </c>
      <c r="J178" s="5">
        <v>-125</v>
      </c>
      <c r="K178" s="5">
        <v>562</v>
      </c>
      <c r="L178" s="5">
        <v>41</v>
      </c>
      <c r="M178" s="5">
        <v>125</v>
      </c>
      <c r="N178" s="5">
        <v>192</v>
      </c>
      <c r="O178" s="5">
        <v>-7</v>
      </c>
      <c r="P178" s="5">
        <v>122</v>
      </c>
      <c r="Q178" s="5">
        <v>1418</v>
      </c>
      <c r="R178" s="5">
        <v>5505</v>
      </c>
      <c r="S178" s="5">
        <v>5376</v>
      </c>
      <c r="T178" s="5" t="s">
        <v>220</v>
      </c>
      <c r="U178" s="5" t="s">
        <v>220</v>
      </c>
      <c r="V178" s="5" t="s">
        <v>220</v>
      </c>
      <c r="W178" s="5" t="s">
        <v>220</v>
      </c>
      <c r="X178" s="5" t="s">
        <v>220</v>
      </c>
      <c r="Y178" s="5" t="s">
        <v>220</v>
      </c>
      <c r="Z178" s="5" t="s">
        <v>220</v>
      </c>
      <c r="AA178" s="5" t="s">
        <v>220</v>
      </c>
      <c r="AB178" s="5" t="s">
        <v>220</v>
      </c>
      <c r="AC178" s="5" t="s">
        <v>220</v>
      </c>
      <c r="AD178" s="5" t="s">
        <v>220</v>
      </c>
      <c r="AE178" s="5" t="s">
        <v>220</v>
      </c>
      <c r="AF178" s="5" t="s">
        <v>220</v>
      </c>
      <c r="AG178" s="5" t="s">
        <v>220</v>
      </c>
      <c r="AH178" s="5" t="s">
        <v>220</v>
      </c>
      <c r="AI178" s="5">
        <v>13435</v>
      </c>
      <c r="AJ178" s="5">
        <v>912</v>
      </c>
      <c r="AK178" s="5">
        <v>10798</v>
      </c>
      <c r="AL178" s="5">
        <v>4469</v>
      </c>
      <c r="AM178" s="5">
        <v>5873</v>
      </c>
      <c r="AN178" s="5">
        <v>100723</v>
      </c>
      <c r="AO178" s="5">
        <v>583</v>
      </c>
      <c r="AP178" s="5">
        <v>1422</v>
      </c>
      <c r="AQ178" s="5">
        <v>67165</v>
      </c>
      <c r="AR178" s="5">
        <v>326</v>
      </c>
      <c r="AS178" s="5">
        <v>321</v>
      </c>
      <c r="AT178" s="5">
        <v>-540</v>
      </c>
      <c r="AU178" s="5">
        <v>0</v>
      </c>
      <c r="AV178" s="5">
        <v>11940</v>
      </c>
      <c r="AW178" s="5">
        <v>0</v>
      </c>
      <c r="AX178" s="5">
        <v>0</v>
      </c>
      <c r="AY178" s="5">
        <v>15189</v>
      </c>
      <c r="AZ178" s="5" t="s">
        <v>220</v>
      </c>
      <c r="BA178" s="5" t="s">
        <v>220</v>
      </c>
      <c r="BB178" s="5" t="s">
        <v>220</v>
      </c>
      <c r="BC178" s="5" t="s">
        <v>220</v>
      </c>
      <c r="BD178" s="5" t="s">
        <v>220</v>
      </c>
      <c r="BE178" s="5" t="s">
        <v>220</v>
      </c>
      <c r="BF178" s="5" t="s">
        <v>220</v>
      </c>
      <c r="BG178" s="5" t="s">
        <v>220</v>
      </c>
      <c r="BH178" s="5" t="s">
        <v>220</v>
      </c>
      <c r="BI178" s="5" t="s">
        <v>220</v>
      </c>
      <c r="BJ178" s="5" t="s">
        <v>220</v>
      </c>
      <c r="BK178" s="5" t="s">
        <v>220</v>
      </c>
      <c r="BL178" s="5" t="s">
        <v>220</v>
      </c>
      <c r="BM178" s="5" t="s">
        <v>220</v>
      </c>
      <c r="BN178" s="5" t="s">
        <v>220</v>
      </c>
      <c r="BO178" s="5">
        <v>2501</v>
      </c>
      <c r="BP178" s="5">
        <v>6156</v>
      </c>
      <c r="BQ178" s="5">
        <v>4493</v>
      </c>
      <c r="BR178" s="5">
        <v>7039</v>
      </c>
      <c r="BS178" s="5">
        <v>3190</v>
      </c>
      <c r="BT178" s="5">
        <v>14037</v>
      </c>
      <c r="BU178" s="5">
        <v>46506</v>
      </c>
      <c r="BV178" s="5">
        <v>3222</v>
      </c>
      <c r="BW178" s="5">
        <v>12801</v>
      </c>
      <c r="BX178" s="5">
        <v>1155</v>
      </c>
      <c r="BY178" s="5">
        <v>1205</v>
      </c>
      <c r="BZ178" s="5">
        <v>617</v>
      </c>
      <c r="CA178" s="5">
        <v>9906</v>
      </c>
      <c r="CB178" s="5">
        <v>2845</v>
      </c>
      <c r="CC178" s="5">
        <v>2463</v>
      </c>
      <c r="CD178" s="5">
        <v>1890</v>
      </c>
      <c r="CE178" s="5">
        <v>39195</v>
      </c>
      <c r="CF178" s="5" t="s">
        <v>220</v>
      </c>
      <c r="CG178" s="5" t="s">
        <v>220</v>
      </c>
      <c r="CH178" s="5" t="s">
        <v>220</v>
      </c>
      <c r="CI178" s="5" t="s">
        <v>220</v>
      </c>
      <c r="CJ178" s="5" t="s">
        <v>220</v>
      </c>
      <c r="CK178" s="5" t="s">
        <v>220</v>
      </c>
      <c r="CL178" s="5" t="s">
        <v>220</v>
      </c>
      <c r="CM178" s="5" t="s">
        <v>220</v>
      </c>
      <c r="CN178" s="5" t="s">
        <v>220</v>
      </c>
      <c r="CO178" s="5" t="s">
        <v>220</v>
      </c>
      <c r="CP178" s="5" t="s">
        <v>220</v>
      </c>
      <c r="CQ178" s="5" t="s">
        <v>220</v>
      </c>
      <c r="CR178" s="5" t="s">
        <v>220</v>
      </c>
      <c r="CS178" s="5" t="s">
        <v>220</v>
      </c>
      <c r="CT178" s="5" t="s">
        <v>220</v>
      </c>
      <c r="CU178" s="5">
        <v>29629</v>
      </c>
      <c r="CV178" s="5">
        <v>30383</v>
      </c>
      <c r="CW178" s="5">
        <v>14596</v>
      </c>
      <c r="CX178" s="5">
        <v>18696</v>
      </c>
      <c r="CY178" s="5">
        <v>16226</v>
      </c>
      <c r="CZ178" s="5">
        <v>18143</v>
      </c>
      <c r="DA178" s="5">
        <v>9584</v>
      </c>
      <c r="DB178" s="5">
        <v>7966</v>
      </c>
      <c r="DC178" s="5">
        <v>20151</v>
      </c>
      <c r="DD178" s="5">
        <v>16003</v>
      </c>
      <c r="DE178" s="5">
        <v>22267</v>
      </c>
      <c r="DF178" s="5">
        <v>21921</v>
      </c>
      <c r="DG178" s="5">
        <v>25583</v>
      </c>
      <c r="DH178" s="5">
        <v>26974</v>
      </c>
      <c r="DI178" s="5">
        <v>18437</v>
      </c>
      <c r="DJ178" s="5">
        <v>12456</v>
      </c>
      <c r="DK178" s="5">
        <v>231068</v>
      </c>
      <c r="DL178" s="5" t="s">
        <v>220</v>
      </c>
      <c r="DM178" s="5" t="s">
        <v>220</v>
      </c>
      <c r="DN178" s="5" t="s">
        <v>220</v>
      </c>
      <c r="DO178" s="5" t="s">
        <v>220</v>
      </c>
      <c r="DP178" s="5" t="s">
        <v>220</v>
      </c>
      <c r="DQ178" s="5" t="s">
        <v>220</v>
      </c>
      <c r="DR178" s="5" t="s">
        <v>220</v>
      </c>
      <c r="DS178" s="5" t="s">
        <v>220</v>
      </c>
      <c r="DT178" s="5" t="s">
        <v>220</v>
      </c>
      <c r="DU178" s="5" t="s">
        <v>220</v>
      </c>
      <c r="DV178" s="5" t="s">
        <v>220</v>
      </c>
      <c r="DW178" s="5" t="s">
        <v>220</v>
      </c>
      <c r="DX178" s="5" t="s">
        <v>220</v>
      </c>
      <c r="DY178" s="5" t="s">
        <v>220</v>
      </c>
      <c r="DZ178" s="5" t="s">
        <v>220</v>
      </c>
      <c r="EA178" s="5">
        <v>6219</v>
      </c>
      <c r="EB178" s="5">
        <v>4683</v>
      </c>
      <c r="EC178" s="5">
        <v>5112</v>
      </c>
      <c r="ED178" s="5">
        <v>5687</v>
      </c>
      <c r="EE178" s="5">
        <v>4620</v>
      </c>
      <c r="EF178" s="5">
        <v>6390</v>
      </c>
      <c r="EG178" s="5">
        <v>5538</v>
      </c>
      <c r="EH178" s="5">
        <v>5240</v>
      </c>
      <c r="EI178" s="5">
        <v>3042</v>
      </c>
      <c r="EJ178" s="5">
        <v>1326</v>
      </c>
      <c r="EK178" s="5">
        <v>2136</v>
      </c>
      <c r="EL178" s="5">
        <v>1229</v>
      </c>
      <c r="EM178" s="5">
        <v>4227</v>
      </c>
      <c r="EN178" s="5">
        <v>3825</v>
      </c>
      <c r="EO178" s="5">
        <v>2943</v>
      </c>
      <c r="EP178" s="5">
        <v>1397</v>
      </c>
      <c r="EQ178" s="5">
        <v>17006</v>
      </c>
      <c r="ER178" s="5" t="s">
        <v>220</v>
      </c>
      <c r="ES178" s="5" t="s">
        <v>220</v>
      </c>
      <c r="ET178" s="5" t="s">
        <v>220</v>
      </c>
      <c r="EU178" s="5" t="s">
        <v>220</v>
      </c>
      <c r="EV178" s="5" t="s">
        <v>220</v>
      </c>
      <c r="EW178" s="5" t="s">
        <v>220</v>
      </c>
      <c r="EX178" s="5" t="s">
        <v>220</v>
      </c>
      <c r="EY178" s="5" t="s">
        <v>220</v>
      </c>
      <c r="EZ178" s="5" t="s">
        <v>220</v>
      </c>
      <c r="FA178" s="5" t="s">
        <v>220</v>
      </c>
      <c r="FB178" s="5" t="s">
        <v>220</v>
      </c>
      <c r="FC178" s="5" t="s">
        <v>220</v>
      </c>
      <c r="FD178" s="5" t="s">
        <v>220</v>
      </c>
      <c r="FE178" s="5" t="s">
        <v>220</v>
      </c>
      <c r="FF178" s="5" t="s">
        <v>220</v>
      </c>
      <c r="FG178" s="5">
        <v>0</v>
      </c>
      <c r="FH178" s="5">
        <v>0</v>
      </c>
      <c r="FI178" s="5">
        <v>0</v>
      </c>
      <c r="FJ178" s="5">
        <v>0</v>
      </c>
      <c r="FK178" s="5">
        <v>0</v>
      </c>
      <c r="FL178" s="5">
        <v>0</v>
      </c>
      <c r="FM178" s="5">
        <v>0</v>
      </c>
      <c r="FN178" s="5">
        <v>0</v>
      </c>
      <c r="FO178" s="5">
        <v>0</v>
      </c>
      <c r="FP178" s="5">
        <v>0</v>
      </c>
      <c r="FQ178" s="5">
        <v>0</v>
      </c>
      <c r="FR178" s="5">
        <v>0</v>
      </c>
      <c r="FS178" s="5">
        <v>0</v>
      </c>
      <c r="FT178" s="5">
        <v>0</v>
      </c>
      <c r="FU178" s="5" t="s">
        <v>220</v>
      </c>
      <c r="FV178" s="5" t="s">
        <v>220</v>
      </c>
      <c r="FW178" s="5" t="s">
        <v>220</v>
      </c>
      <c r="FX178" s="5" t="s">
        <v>220</v>
      </c>
      <c r="FY178" s="5" t="s">
        <v>220</v>
      </c>
      <c r="FZ178" s="5" t="s">
        <v>220</v>
      </c>
      <c r="GA178" s="5" t="s">
        <v>220</v>
      </c>
      <c r="GB178" s="5" t="s">
        <v>220</v>
      </c>
      <c r="GC178" s="5" t="s">
        <v>220</v>
      </c>
      <c r="GD178" s="5" t="s">
        <v>220</v>
      </c>
      <c r="GE178" s="5" t="s">
        <v>220</v>
      </c>
      <c r="GF178" s="5" t="s">
        <v>220</v>
      </c>
      <c r="GG178" s="5" t="s">
        <v>220</v>
      </c>
      <c r="GH178" s="5" t="s">
        <v>220</v>
      </c>
      <c r="GI178" s="5" t="s">
        <v>220</v>
      </c>
      <c r="GJ178" s="5" t="s">
        <v>220</v>
      </c>
      <c r="GK178" s="5" t="s">
        <v>220</v>
      </c>
      <c r="GL178" s="5" t="s">
        <v>220</v>
      </c>
      <c r="GM178" s="5">
        <v>51805</v>
      </c>
      <c r="GN178" s="5">
        <v>42134</v>
      </c>
      <c r="GO178" s="5">
        <v>35041</v>
      </c>
      <c r="GP178" s="5">
        <v>35883</v>
      </c>
      <c r="GQ178" s="5">
        <v>34807</v>
      </c>
      <c r="GR178" s="5">
        <v>140964</v>
      </c>
      <c r="GS178" s="5">
        <v>62210</v>
      </c>
      <c r="GT178" s="5">
        <v>17724</v>
      </c>
      <c r="GU178" s="5">
        <v>103721</v>
      </c>
      <c r="GV178" s="5">
        <v>18852</v>
      </c>
      <c r="GW178" s="5">
        <v>26054</v>
      </c>
      <c r="GX178" s="5">
        <v>23419</v>
      </c>
      <c r="GY178" s="5">
        <v>39708</v>
      </c>
      <c r="GZ178" s="5">
        <v>45705</v>
      </c>
      <c r="HA178" s="5">
        <v>25260</v>
      </c>
      <c r="HB178" s="5">
        <v>21248</v>
      </c>
      <c r="HC178" s="5">
        <v>307834</v>
      </c>
      <c r="HD178" s="5" t="s">
        <v>220</v>
      </c>
      <c r="HE178" s="5" t="s">
        <v>220</v>
      </c>
      <c r="HF178" s="5" t="s">
        <v>220</v>
      </c>
      <c r="HG178" s="5" t="s">
        <v>220</v>
      </c>
      <c r="HH178" s="5" t="s">
        <v>220</v>
      </c>
      <c r="HI178" s="5" t="s">
        <v>220</v>
      </c>
      <c r="HJ178" s="5" t="s">
        <v>220</v>
      </c>
      <c r="HK178" s="5" t="s">
        <v>220</v>
      </c>
      <c r="HL178" s="5" t="s">
        <v>220</v>
      </c>
      <c r="HM178" s="5" t="s">
        <v>220</v>
      </c>
      <c r="HN178" s="5" t="s">
        <v>220</v>
      </c>
      <c r="HO178" s="5" t="s">
        <v>220</v>
      </c>
      <c r="HP178" s="5" t="s">
        <v>220</v>
      </c>
      <c r="HQ178" s="5" t="s">
        <v>220</v>
      </c>
      <c r="HR178" s="5" t="s">
        <v>220</v>
      </c>
      <c r="HS178" s="5">
        <v>68979</v>
      </c>
      <c r="HT178" s="5">
        <v>76242</v>
      </c>
      <c r="HU178" s="5">
        <v>71398</v>
      </c>
      <c r="HV178" s="5">
        <v>80526</v>
      </c>
      <c r="HW178" s="5">
        <v>80137</v>
      </c>
      <c r="HX178" s="5">
        <v>97679</v>
      </c>
      <c r="HY178" s="5">
        <v>97289</v>
      </c>
      <c r="HZ178" s="5">
        <v>107822</v>
      </c>
      <c r="IA178" s="5">
        <v>137449</v>
      </c>
      <c r="IB178" s="5">
        <v>147542</v>
      </c>
      <c r="IC178" s="5">
        <v>124057</v>
      </c>
      <c r="ID178" s="5">
        <v>136545</v>
      </c>
      <c r="IE178" s="5">
        <v>113402</v>
      </c>
      <c r="IF178" s="5">
        <v>106816</v>
      </c>
      <c r="IG178" s="5">
        <v>100709</v>
      </c>
      <c r="IH178" s="5">
        <v>96848</v>
      </c>
      <c r="II178" s="5">
        <v>37255</v>
      </c>
      <c r="IJ178" s="5" t="s">
        <v>220</v>
      </c>
      <c r="IK178" s="5" t="s">
        <v>220</v>
      </c>
      <c r="IL178" s="5" t="s">
        <v>220</v>
      </c>
      <c r="IM178" s="5" t="s">
        <v>220</v>
      </c>
      <c r="IN178" s="5" t="s">
        <v>220</v>
      </c>
      <c r="IO178" s="5" t="s">
        <v>220</v>
      </c>
      <c r="IP178" s="5" t="s">
        <v>220</v>
      </c>
      <c r="IQ178" s="5" t="s">
        <v>220</v>
      </c>
      <c r="IR178" s="5" t="s">
        <v>220</v>
      </c>
      <c r="IS178" s="5" t="s">
        <v>220</v>
      </c>
      <c r="IT178" s="5" t="s">
        <v>220</v>
      </c>
      <c r="IU178" s="5" t="s">
        <v>220</v>
      </c>
      <c r="IV178" s="5" t="s">
        <v>220</v>
      </c>
      <c r="IW178" s="5" t="s">
        <v>220</v>
      </c>
      <c r="IX178" s="5" t="s">
        <v>220</v>
      </c>
      <c r="IY178" s="5">
        <v>2597</v>
      </c>
      <c r="IZ178" s="5">
        <v>2306</v>
      </c>
      <c r="JA178" s="5">
        <v>2361</v>
      </c>
      <c r="JB178" s="5">
        <v>1412</v>
      </c>
      <c r="JC178" s="5">
        <v>1908</v>
      </c>
      <c r="JD178" s="5">
        <v>1331</v>
      </c>
      <c r="JE178" s="5">
        <v>1098</v>
      </c>
      <c r="JF178" s="5">
        <v>989</v>
      </c>
      <c r="JG178" s="5">
        <v>686</v>
      </c>
      <c r="JH178" s="5">
        <v>495</v>
      </c>
      <c r="JI178" s="5">
        <v>294</v>
      </c>
      <c r="JJ178" s="5">
        <v>190</v>
      </c>
      <c r="JK178" s="5">
        <v>353</v>
      </c>
      <c r="JL178" s="5">
        <v>356</v>
      </c>
      <c r="JM178" s="5">
        <v>354</v>
      </c>
      <c r="JN178" s="5">
        <v>331</v>
      </c>
      <c r="JO178" s="5">
        <v>161</v>
      </c>
      <c r="JP178" s="5" t="s">
        <v>220</v>
      </c>
      <c r="JQ178" s="5" t="s">
        <v>220</v>
      </c>
      <c r="JR178" s="5" t="s">
        <v>220</v>
      </c>
      <c r="JS178" s="5" t="s">
        <v>220</v>
      </c>
      <c r="JT178" s="5" t="s">
        <v>220</v>
      </c>
      <c r="JU178" s="5" t="s">
        <v>220</v>
      </c>
      <c r="JV178" s="5" t="s">
        <v>220</v>
      </c>
      <c r="JW178" s="5" t="s">
        <v>220</v>
      </c>
      <c r="JX178" s="5" t="s">
        <v>220</v>
      </c>
      <c r="JY178" s="5" t="s">
        <v>220</v>
      </c>
      <c r="JZ178" s="5" t="s">
        <v>220</v>
      </c>
      <c r="KA178" s="5" t="s">
        <v>220</v>
      </c>
      <c r="KB178" s="5" t="s">
        <v>220</v>
      </c>
      <c r="KC178" s="5" t="s">
        <v>220</v>
      </c>
      <c r="KD178" s="5" t="s">
        <v>220</v>
      </c>
      <c r="KE178" s="5">
        <v>15753</v>
      </c>
      <c r="KF178" s="5">
        <v>19433</v>
      </c>
      <c r="KG178" s="5">
        <v>17074</v>
      </c>
      <c r="KH178" s="5">
        <v>21645</v>
      </c>
      <c r="KI178" s="5">
        <v>20783</v>
      </c>
      <c r="KJ178" s="5">
        <v>12399</v>
      </c>
      <c r="KK178" s="5">
        <v>13350</v>
      </c>
      <c r="KL178" s="5">
        <v>13364</v>
      </c>
      <c r="KM178" s="5">
        <v>10364</v>
      </c>
      <c r="KN178" s="5">
        <v>7441</v>
      </c>
      <c r="KO178" s="5">
        <v>7616</v>
      </c>
      <c r="KP178" s="5">
        <v>8290</v>
      </c>
      <c r="KQ178" s="5">
        <v>7671</v>
      </c>
      <c r="KR178" s="5">
        <v>7404</v>
      </c>
      <c r="KS178" s="5">
        <v>6867</v>
      </c>
      <c r="KT178" s="5">
        <v>6661</v>
      </c>
      <c r="KU178" s="5">
        <v>2505</v>
      </c>
      <c r="KV178" s="5" t="s">
        <v>220</v>
      </c>
      <c r="KW178" s="5" t="s">
        <v>220</v>
      </c>
      <c r="KX178" s="5" t="s">
        <v>220</v>
      </c>
      <c r="KY178" s="5" t="s">
        <v>220</v>
      </c>
      <c r="KZ178" s="5" t="s">
        <v>220</v>
      </c>
      <c r="LA178" s="5" t="s">
        <v>220</v>
      </c>
      <c r="LB178" s="5" t="s">
        <v>220</v>
      </c>
      <c r="LC178" s="5" t="s">
        <v>220</v>
      </c>
      <c r="LD178" s="5" t="s">
        <v>220</v>
      </c>
      <c r="LE178" s="5" t="s">
        <v>220</v>
      </c>
      <c r="LF178" s="5" t="s">
        <v>220</v>
      </c>
      <c r="LG178" s="5" t="s">
        <v>220</v>
      </c>
      <c r="LH178" s="5" t="s">
        <v>220</v>
      </c>
      <c r="LI178" s="5" t="s">
        <v>220</v>
      </c>
      <c r="LJ178" s="5" t="s">
        <v>220</v>
      </c>
      <c r="LK178" s="5">
        <v>323</v>
      </c>
      <c r="LL178" s="5">
        <v>180</v>
      </c>
      <c r="LM178" s="5">
        <v>350</v>
      </c>
      <c r="LN178" s="5">
        <v>157</v>
      </c>
      <c r="LO178" s="5">
        <v>103</v>
      </c>
      <c r="LP178" s="5">
        <v>55</v>
      </c>
      <c r="LQ178" s="5">
        <v>144</v>
      </c>
      <c r="LR178" s="5">
        <v>61</v>
      </c>
      <c r="LS178" s="5">
        <v>153</v>
      </c>
      <c r="LT178" s="5">
        <v>74</v>
      </c>
      <c r="LU178" s="5">
        <v>241</v>
      </c>
      <c r="LV178" s="5">
        <v>59</v>
      </c>
      <c r="LW178" s="5">
        <v>30</v>
      </c>
      <c r="LX178" s="5">
        <v>26</v>
      </c>
      <c r="LY178" s="5">
        <v>26</v>
      </c>
      <c r="LZ178" s="5">
        <v>21</v>
      </c>
      <c r="MA178" s="5">
        <v>3</v>
      </c>
      <c r="MB178" s="5" t="s">
        <v>220</v>
      </c>
      <c r="MC178" s="5" t="s">
        <v>220</v>
      </c>
      <c r="MD178" s="5" t="s">
        <v>220</v>
      </c>
      <c r="ME178" s="5" t="s">
        <v>220</v>
      </c>
      <c r="MF178" s="5" t="s">
        <v>220</v>
      </c>
      <c r="MG178" s="5" t="s">
        <v>220</v>
      </c>
      <c r="MH178" s="5" t="s">
        <v>220</v>
      </c>
      <c r="MI178" s="5" t="s">
        <v>220</v>
      </c>
      <c r="MJ178" s="5" t="s">
        <v>220</v>
      </c>
      <c r="MK178" s="5" t="s">
        <v>220</v>
      </c>
      <c r="ML178" s="5" t="s">
        <v>220</v>
      </c>
      <c r="MM178" s="5" t="s">
        <v>220</v>
      </c>
      <c r="MN178" s="5" t="s">
        <v>220</v>
      </c>
      <c r="MO178" s="5" t="s">
        <v>220</v>
      </c>
      <c r="MP178" s="5" t="s">
        <v>220</v>
      </c>
      <c r="MQ178" s="5">
        <v>0</v>
      </c>
      <c r="MR178" s="5">
        <v>0</v>
      </c>
      <c r="MS178" s="5">
        <v>0</v>
      </c>
      <c r="MT178" s="5">
        <v>0</v>
      </c>
      <c r="MU178" s="5">
        <v>0</v>
      </c>
      <c r="MV178" s="5">
        <v>0</v>
      </c>
      <c r="MW178" s="5">
        <v>0</v>
      </c>
      <c r="MX178" s="5">
        <v>0</v>
      </c>
      <c r="MY178" s="5">
        <v>0</v>
      </c>
      <c r="MZ178" s="5">
        <v>0</v>
      </c>
      <c r="NA178" s="5">
        <v>0</v>
      </c>
      <c r="NB178" s="5">
        <v>0</v>
      </c>
      <c r="NC178" s="5">
        <v>0</v>
      </c>
      <c r="ND178" s="5">
        <v>0</v>
      </c>
      <c r="NE178" s="5" t="s">
        <v>220</v>
      </c>
      <c r="NF178" s="5" t="s">
        <v>220</v>
      </c>
      <c r="NG178" s="5" t="s">
        <v>220</v>
      </c>
      <c r="NH178" s="5" t="s">
        <v>220</v>
      </c>
      <c r="NI178" s="5" t="s">
        <v>220</v>
      </c>
      <c r="NJ178" s="5" t="s">
        <v>220</v>
      </c>
      <c r="NK178" s="5" t="s">
        <v>220</v>
      </c>
      <c r="NL178" s="5" t="s">
        <v>220</v>
      </c>
      <c r="NM178" s="5" t="s">
        <v>220</v>
      </c>
      <c r="NN178" s="5" t="s">
        <v>220</v>
      </c>
      <c r="NO178" s="5" t="s">
        <v>220</v>
      </c>
      <c r="NP178" s="5" t="s">
        <v>220</v>
      </c>
      <c r="NQ178" s="5" t="s">
        <v>220</v>
      </c>
      <c r="NR178" s="5" t="s">
        <v>220</v>
      </c>
      <c r="NS178" s="5" t="s">
        <v>220</v>
      </c>
      <c r="NT178" s="5" t="s">
        <v>220</v>
      </c>
      <c r="NU178" s="5" t="s">
        <v>220</v>
      </c>
      <c r="NV178" s="5" t="s">
        <v>220</v>
      </c>
      <c r="NW178" s="5">
        <v>0</v>
      </c>
      <c r="NX178" s="5">
        <v>0</v>
      </c>
      <c r="NY178" s="5">
        <v>0</v>
      </c>
      <c r="NZ178" s="5">
        <v>0</v>
      </c>
      <c r="OA178" s="5">
        <v>0</v>
      </c>
      <c r="OB178" s="5">
        <v>0</v>
      </c>
      <c r="OC178" s="5">
        <v>0</v>
      </c>
      <c r="OD178" s="5">
        <v>0</v>
      </c>
      <c r="OE178" s="5">
        <v>0</v>
      </c>
      <c r="OF178" s="5">
        <v>0</v>
      </c>
      <c r="OG178" s="5">
        <v>0</v>
      </c>
      <c r="OH178" s="5">
        <v>0</v>
      </c>
      <c r="OI178" s="5">
        <v>0</v>
      </c>
      <c r="OJ178" s="5">
        <v>0</v>
      </c>
      <c r="OK178" s="5" t="s">
        <v>220</v>
      </c>
      <c r="OL178" s="5" t="s">
        <v>220</v>
      </c>
      <c r="OM178" s="5" t="s">
        <v>220</v>
      </c>
      <c r="ON178" s="5" t="s">
        <v>220</v>
      </c>
      <c r="OO178" s="5" t="s">
        <v>220</v>
      </c>
      <c r="OP178" s="5" t="s">
        <v>220</v>
      </c>
      <c r="OQ178" s="5" t="s">
        <v>220</v>
      </c>
      <c r="OR178" s="5" t="s">
        <v>220</v>
      </c>
      <c r="OS178" s="5" t="s">
        <v>220</v>
      </c>
      <c r="OT178" s="5" t="s">
        <v>220</v>
      </c>
      <c r="OU178" s="5" t="s">
        <v>220</v>
      </c>
      <c r="OV178" s="5" t="s">
        <v>220</v>
      </c>
      <c r="OW178" s="5" t="s">
        <v>220</v>
      </c>
      <c r="OX178" s="5" t="s">
        <v>220</v>
      </c>
      <c r="OY178" s="5" t="s">
        <v>220</v>
      </c>
      <c r="OZ178" s="5" t="s">
        <v>220</v>
      </c>
      <c r="PA178" s="5" t="s">
        <v>220</v>
      </c>
      <c r="PB178" s="5" t="s">
        <v>220</v>
      </c>
      <c r="PC178" s="5">
        <v>4533</v>
      </c>
      <c r="PD178" s="5">
        <v>4302</v>
      </c>
      <c r="PE178" s="5">
        <v>4276</v>
      </c>
      <c r="PF178" s="5">
        <v>3829</v>
      </c>
      <c r="PG178" s="5">
        <v>3442</v>
      </c>
      <c r="PH178" s="5">
        <v>3807</v>
      </c>
      <c r="PI178" s="5">
        <v>4246</v>
      </c>
      <c r="PJ178" s="5">
        <v>3810</v>
      </c>
      <c r="PK178" s="5">
        <v>3489</v>
      </c>
      <c r="PL178" s="5">
        <v>3900</v>
      </c>
      <c r="PM178" s="5">
        <v>3661</v>
      </c>
      <c r="PN178" s="5">
        <v>4009</v>
      </c>
      <c r="PO178" s="5">
        <v>4125</v>
      </c>
      <c r="PP178" s="5">
        <v>3367</v>
      </c>
      <c r="PQ178" s="5">
        <v>3068</v>
      </c>
      <c r="PR178" s="5">
        <v>3027</v>
      </c>
      <c r="PS178" s="5">
        <v>829</v>
      </c>
      <c r="PT178" s="5" t="s">
        <v>220</v>
      </c>
      <c r="PU178" s="5" t="s">
        <v>220</v>
      </c>
      <c r="PV178" s="5" t="s">
        <v>220</v>
      </c>
      <c r="PW178" s="5" t="s">
        <v>220</v>
      </c>
      <c r="PX178" s="5" t="s">
        <v>220</v>
      </c>
      <c r="PY178" s="5" t="s">
        <v>220</v>
      </c>
      <c r="PZ178" s="5" t="s">
        <v>220</v>
      </c>
      <c r="QA178" s="5" t="s">
        <v>220</v>
      </c>
      <c r="QB178" s="5" t="s">
        <v>220</v>
      </c>
      <c r="QC178" s="5" t="s">
        <v>220</v>
      </c>
      <c r="QD178" s="5" t="s">
        <v>220</v>
      </c>
      <c r="QE178" s="5" t="s">
        <v>220</v>
      </c>
      <c r="QF178" s="5" t="s">
        <v>220</v>
      </c>
      <c r="QG178" s="5" t="s">
        <v>220</v>
      </c>
      <c r="QH178" s="5" t="s">
        <v>220</v>
      </c>
      <c r="QI178" s="5">
        <v>2481</v>
      </c>
      <c r="QJ178" s="5">
        <v>1998</v>
      </c>
      <c r="QK178" s="5">
        <v>2650</v>
      </c>
      <c r="QL178" s="5">
        <v>1931</v>
      </c>
      <c r="QM178" s="5">
        <v>1803</v>
      </c>
      <c r="QN178" s="5">
        <v>1689</v>
      </c>
      <c r="QO178" s="5">
        <v>1830</v>
      </c>
      <c r="QP178" s="5">
        <v>1607</v>
      </c>
      <c r="QQ178" s="5">
        <v>1908</v>
      </c>
      <c r="QR178" s="5">
        <v>1897</v>
      </c>
      <c r="QS178" s="5">
        <v>1556</v>
      </c>
      <c r="QT178" s="5">
        <v>1991</v>
      </c>
      <c r="QU178" s="5">
        <v>1679</v>
      </c>
      <c r="QV178" s="5">
        <v>1790</v>
      </c>
      <c r="QW178" s="5">
        <v>1937</v>
      </c>
      <c r="QX178" s="5">
        <v>1769</v>
      </c>
      <c r="QY178" s="5">
        <v>641</v>
      </c>
      <c r="QZ178" s="5" t="s">
        <v>220</v>
      </c>
      <c r="RA178" s="5" t="s">
        <v>220</v>
      </c>
      <c r="RB178" s="5" t="s">
        <v>220</v>
      </c>
      <c r="RC178" s="5" t="s">
        <v>220</v>
      </c>
      <c r="RD178" s="5" t="s">
        <v>220</v>
      </c>
      <c r="RE178" s="5" t="s">
        <v>220</v>
      </c>
      <c r="RF178" s="5" t="s">
        <v>220</v>
      </c>
      <c r="RG178" s="5" t="s">
        <v>220</v>
      </c>
      <c r="RH178" s="5" t="s">
        <v>220</v>
      </c>
      <c r="RI178" s="5" t="s">
        <v>220</v>
      </c>
      <c r="RJ178" s="5" t="s">
        <v>220</v>
      </c>
      <c r="RK178" s="5" t="s">
        <v>220</v>
      </c>
      <c r="RL178" s="5" t="s">
        <v>220</v>
      </c>
      <c r="RM178" s="5" t="s">
        <v>220</v>
      </c>
      <c r="RN178" s="5" t="s">
        <v>220</v>
      </c>
      <c r="RO178" s="5">
        <v>4114</v>
      </c>
      <c r="RP178" s="5">
        <v>4065</v>
      </c>
      <c r="RQ178" s="5">
        <v>4103</v>
      </c>
      <c r="RR178" s="5">
        <v>4069</v>
      </c>
      <c r="RS178" s="5">
        <v>3978</v>
      </c>
      <c r="RT178" s="5">
        <v>4717</v>
      </c>
      <c r="RU178" s="5">
        <v>4338</v>
      </c>
      <c r="RV178" s="5">
        <v>4391</v>
      </c>
      <c r="RW178" s="5">
        <v>4035</v>
      </c>
      <c r="RX178" s="5">
        <v>4649</v>
      </c>
      <c r="RY178" s="5">
        <v>4505</v>
      </c>
      <c r="RZ178" s="5">
        <v>5422</v>
      </c>
      <c r="SA178" s="5">
        <v>5036</v>
      </c>
      <c r="SB178" s="5">
        <v>5048</v>
      </c>
      <c r="SC178" s="5">
        <v>4952</v>
      </c>
      <c r="SD178" s="5">
        <v>4795</v>
      </c>
      <c r="SE178" s="5">
        <v>1601</v>
      </c>
      <c r="SF178" s="5" t="s">
        <v>220</v>
      </c>
      <c r="SG178" s="5" t="s">
        <v>220</v>
      </c>
      <c r="SH178" s="5" t="s">
        <v>220</v>
      </c>
      <c r="SI178" s="5" t="s">
        <v>220</v>
      </c>
      <c r="SJ178" s="5" t="s">
        <v>220</v>
      </c>
      <c r="SK178" s="5" t="s">
        <v>220</v>
      </c>
      <c r="SL178" s="5" t="s">
        <v>220</v>
      </c>
      <c r="SM178" s="5" t="s">
        <v>220</v>
      </c>
      <c r="SN178" s="5" t="s">
        <v>220</v>
      </c>
      <c r="SO178" s="5" t="s">
        <v>220</v>
      </c>
      <c r="SP178" s="5" t="s">
        <v>220</v>
      </c>
      <c r="SQ178" s="5" t="s">
        <v>220</v>
      </c>
      <c r="SR178" s="5" t="s">
        <v>220</v>
      </c>
      <c r="SS178" s="5" t="s">
        <v>220</v>
      </c>
      <c r="ST178" s="5" t="s">
        <v>220</v>
      </c>
      <c r="SU178" s="5">
        <v>2994</v>
      </c>
      <c r="SV178" s="5">
        <v>2285</v>
      </c>
      <c r="SW178" s="5">
        <v>4007</v>
      </c>
      <c r="SX178" s="5">
        <v>4625</v>
      </c>
      <c r="SY178" s="5">
        <v>3990</v>
      </c>
      <c r="SZ178" s="5">
        <v>3734</v>
      </c>
      <c r="TA178" s="5">
        <v>4222</v>
      </c>
      <c r="TB178" s="5">
        <v>5761</v>
      </c>
      <c r="TC178" s="5">
        <v>2226</v>
      </c>
      <c r="TD178" s="5">
        <v>2159</v>
      </c>
      <c r="TE178" s="5">
        <v>2080</v>
      </c>
      <c r="TF178" s="5">
        <v>769</v>
      </c>
      <c r="TG178" s="5">
        <v>334</v>
      </c>
      <c r="TH178" s="5">
        <v>222</v>
      </c>
      <c r="TI178" s="5">
        <v>333</v>
      </c>
      <c r="TJ178" s="5">
        <v>279</v>
      </c>
      <c r="TK178" s="5">
        <v>78</v>
      </c>
      <c r="TL178" s="5" t="s">
        <v>220</v>
      </c>
      <c r="TM178" s="5" t="s">
        <v>220</v>
      </c>
      <c r="TN178" s="5" t="s">
        <v>220</v>
      </c>
      <c r="TO178" s="5" t="s">
        <v>220</v>
      </c>
      <c r="TP178" s="5" t="s">
        <v>220</v>
      </c>
      <c r="TQ178" s="5" t="s">
        <v>220</v>
      </c>
      <c r="TR178" s="5" t="s">
        <v>220</v>
      </c>
      <c r="TS178" s="5" t="s">
        <v>220</v>
      </c>
      <c r="TT178" s="5" t="s">
        <v>220</v>
      </c>
      <c r="TU178" s="5" t="s">
        <v>220</v>
      </c>
      <c r="TV178" s="5" t="s">
        <v>220</v>
      </c>
      <c r="TW178" s="5" t="s">
        <v>220</v>
      </c>
      <c r="TX178" s="5" t="s">
        <v>220</v>
      </c>
      <c r="TY178" s="5" t="s">
        <v>220</v>
      </c>
      <c r="TZ178" s="5" t="s">
        <v>220</v>
      </c>
      <c r="UA178" s="5">
        <v>0</v>
      </c>
      <c r="UB178" s="5">
        <v>0</v>
      </c>
      <c r="UC178" s="5">
        <v>0</v>
      </c>
      <c r="UD178" s="5">
        <v>0</v>
      </c>
      <c r="UE178" s="5">
        <v>0</v>
      </c>
      <c r="UF178" s="5">
        <v>0</v>
      </c>
      <c r="UG178" s="5">
        <v>0</v>
      </c>
      <c r="UH178" s="5">
        <v>0</v>
      </c>
      <c r="UI178" s="5">
        <v>0</v>
      </c>
      <c r="UJ178" s="5">
        <v>0</v>
      </c>
      <c r="UK178" s="5">
        <v>0</v>
      </c>
      <c r="UL178" s="5">
        <v>0</v>
      </c>
      <c r="UM178" s="5">
        <v>0</v>
      </c>
      <c r="UN178" s="5">
        <v>0</v>
      </c>
      <c r="UO178" s="5">
        <v>0</v>
      </c>
      <c r="UP178" s="5">
        <v>0</v>
      </c>
      <c r="UQ178" s="5">
        <v>3</v>
      </c>
      <c r="UR178" s="5" t="s">
        <v>220</v>
      </c>
      <c r="US178" s="5" t="s">
        <v>220</v>
      </c>
      <c r="UT178" s="5" t="s">
        <v>220</v>
      </c>
      <c r="UU178" s="5" t="s">
        <v>220</v>
      </c>
      <c r="UV178" s="5" t="s">
        <v>220</v>
      </c>
      <c r="UW178" s="5" t="s">
        <v>220</v>
      </c>
      <c r="UX178" s="5" t="s">
        <v>220</v>
      </c>
      <c r="UY178" s="5" t="s">
        <v>220</v>
      </c>
      <c r="UZ178" s="5" t="s">
        <v>220</v>
      </c>
      <c r="VA178" s="5" t="s">
        <v>220</v>
      </c>
      <c r="VB178" s="5" t="s">
        <v>220</v>
      </c>
      <c r="VC178" s="5" t="s">
        <v>220</v>
      </c>
      <c r="VD178" s="5" t="s">
        <v>220</v>
      </c>
      <c r="VE178" s="5" t="s">
        <v>220</v>
      </c>
      <c r="VF178" s="5" t="s">
        <v>220</v>
      </c>
      <c r="VG178" s="5">
        <v>10660</v>
      </c>
      <c r="VH178" s="5">
        <v>9965</v>
      </c>
      <c r="VI178" s="5">
        <v>10205</v>
      </c>
      <c r="VJ178" s="5">
        <v>11116</v>
      </c>
      <c r="VK178" s="5">
        <v>9472</v>
      </c>
      <c r="VL178" s="5">
        <v>9469</v>
      </c>
      <c r="VM178" s="5">
        <v>11521</v>
      </c>
      <c r="VN178" s="5">
        <v>7767</v>
      </c>
      <c r="VO178" s="5">
        <v>7346</v>
      </c>
      <c r="VP178" s="5">
        <v>7235</v>
      </c>
      <c r="VQ178" s="5">
        <v>8416</v>
      </c>
      <c r="VR178" s="5">
        <v>7420</v>
      </c>
      <c r="VS178" s="5">
        <v>7392</v>
      </c>
      <c r="VT178" s="5">
        <v>7051</v>
      </c>
      <c r="VU178" s="5">
        <v>6196</v>
      </c>
      <c r="VV178" s="5">
        <v>6767</v>
      </c>
      <c r="VW178" s="5">
        <v>2524</v>
      </c>
      <c r="VX178" s="5" t="s">
        <v>220</v>
      </c>
      <c r="VY178" s="5" t="s">
        <v>220</v>
      </c>
      <c r="VZ178" s="5" t="s">
        <v>220</v>
      </c>
      <c r="WA178" s="5" t="s">
        <v>220</v>
      </c>
      <c r="WB178" s="5" t="s">
        <v>220</v>
      </c>
      <c r="WC178" s="5" t="s">
        <v>220</v>
      </c>
      <c r="WD178" s="5" t="s">
        <v>220</v>
      </c>
      <c r="WE178" s="5" t="s">
        <v>220</v>
      </c>
      <c r="WF178" s="5" t="s">
        <v>220</v>
      </c>
      <c r="WG178" s="5" t="s">
        <v>220</v>
      </c>
      <c r="WH178" s="5" t="s">
        <v>220</v>
      </c>
      <c r="WI178" s="5" t="s">
        <v>220</v>
      </c>
      <c r="WJ178" s="5" t="s">
        <v>220</v>
      </c>
      <c r="WK178" s="5" t="s">
        <v>220</v>
      </c>
      <c r="WL178" s="5" t="s">
        <v>220</v>
      </c>
      <c r="WM178" s="5">
        <v>0</v>
      </c>
      <c r="WN178" s="5">
        <v>0</v>
      </c>
      <c r="WO178" s="5">
        <v>0</v>
      </c>
      <c r="WP178" s="5">
        <v>0</v>
      </c>
      <c r="WQ178" s="5">
        <v>0</v>
      </c>
      <c r="WR178" s="5">
        <v>0</v>
      </c>
      <c r="WS178" s="5">
        <v>7</v>
      </c>
      <c r="WT178" s="5">
        <v>0</v>
      </c>
      <c r="WU178" s="5">
        <v>1</v>
      </c>
      <c r="WV178" s="5">
        <v>0</v>
      </c>
      <c r="WW178" s="5">
        <v>0</v>
      </c>
      <c r="WX178" s="5">
        <v>20</v>
      </c>
      <c r="WY178" s="5">
        <v>0</v>
      </c>
      <c r="WZ178" s="5">
        <v>38</v>
      </c>
      <c r="XA178" s="5">
        <v>51</v>
      </c>
      <c r="XB178" s="5">
        <v>38</v>
      </c>
      <c r="XC178" s="5">
        <v>0</v>
      </c>
      <c r="XD178" s="5" t="s">
        <v>220</v>
      </c>
      <c r="XE178" s="5" t="s">
        <v>220</v>
      </c>
      <c r="XF178" s="5" t="s">
        <v>220</v>
      </c>
      <c r="XG178" s="5" t="s">
        <v>220</v>
      </c>
      <c r="XH178" s="5" t="s">
        <v>220</v>
      </c>
      <c r="XI178" s="5" t="s">
        <v>220</v>
      </c>
      <c r="XJ178" s="5" t="s">
        <v>220</v>
      </c>
      <c r="XK178" s="5" t="s">
        <v>220</v>
      </c>
      <c r="XL178" s="5" t="s">
        <v>220</v>
      </c>
      <c r="XM178" s="5" t="s">
        <v>220</v>
      </c>
      <c r="XN178" s="5" t="s">
        <v>220</v>
      </c>
      <c r="XO178" s="5" t="s">
        <v>220</v>
      </c>
      <c r="XP178" s="5" t="s">
        <v>220</v>
      </c>
      <c r="XQ178" s="5" t="s">
        <v>220</v>
      </c>
      <c r="XR178" s="5" t="s">
        <v>220</v>
      </c>
      <c r="XS178" s="2">
        <v>19728</v>
      </c>
      <c r="XT178" s="3" t="s">
        <v>222</v>
      </c>
      <c r="XU178" s="3" t="s">
        <v>222</v>
      </c>
      <c r="XV178" s="3" t="s">
        <v>222</v>
      </c>
      <c r="XW178" s="3" t="s">
        <v>221</v>
      </c>
      <c r="XX178" s="3" t="s">
        <v>222</v>
      </c>
      <c r="XY178" s="3" t="s">
        <v>222</v>
      </c>
      <c r="XZ178" s="3" t="s">
        <v>304</v>
      </c>
    </row>
    <row r="179" spans="1:650" x14ac:dyDescent="0.3">
      <c r="A179" s="1" t="s">
        <v>177</v>
      </c>
      <c r="B179" s="2">
        <v>4887639</v>
      </c>
      <c r="C179" s="5">
        <v>0</v>
      </c>
      <c r="D179" s="5">
        <v>0</v>
      </c>
      <c r="E179" s="5">
        <v>0</v>
      </c>
      <c r="F179" s="5" t="s">
        <v>220</v>
      </c>
      <c r="G179" s="5" t="s">
        <v>220</v>
      </c>
      <c r="H179" s="5" t="s">
        <v>220</v>
      </c>
      <c r="I179" s="5" t="s">
        <v>220</v>
      </c>
      <c r="J179" s="5" t="s">
        <v>220</v>
      </c>
      <c r="K179" s="5" t="s">
        <v>220</v>
      </c>
      <c r="L179" s="5" t="s">
        <v>220</v>
      </c>
      <c r="M179" s="5" t="s">
        <v>220</v>
      </c>
      <c r="N179" s="5" t="s">
        <v>220</v>
      </c>
      <c r="O179" s="5" t="s">
        <v>220</v>
      </c>
      <c r="P179" s="5" t="s">
        <v>220</v>
      </c>
      <c r="Q179" s="5" t="s">
        <v>220</v>
      </c>
      <c r="R179" s="5" t="s">
        <v>220</v>
      </c>
      <c r="S179" s="5" t="s">
        <v>220</v>
      </c>
      <c r="T179" s="5" t="s">
        <v>220</v>
      </c>
      <c r="U179" s="5" t="s">
        <v>220</v>
      </c>
      <c r="V179" s="5" t="s">
        <v>220</v>
      </c>
      <c r="W179" s="5" t="s">
        <v>220</v>
      </c>
      <c r="X179" s="5" t="s">
        <v>220</v>
      </c>
      <c r="Y179" s="5" t="s">
        <v>220</v>
      </c>
      <c r="Z179" s="5" t="s">
        <v>220</v>
      </c>
      <c r="AA179" s="5" t="s">
        <v>220</v>
      </c>
      <c r="AB179" s="5" t="s">
        <v>220</v>
      </c>
      <c r="AC179" s="5" t="s">
        <v>220</v>
      </c>
      <c r="AD179" s="5" t="s">
        <v>220</v>
      </c>
      <c r="AE179" s="5" t="s">
        <v>220</v>
      </c>
      <c r="AF179" s="5" t="s">
        <v>220</v>
      </c>
      <c r="AG179" s="5" t="s">
        <v>220</v>
      </c>
      <c r="AH179" s="5" t="s">
        <v>220</v>
      </c>
      <c r="AI179" s="5">
        <v>258267</v>
      </c>
      <c r="AJ179" s="5">
        <v>0</v>
      </c>
      <c r="AK179" s="5">
        <v>0</v>
      </c>
      <c r="AL179" s="5" t="s">
        <v>220</v>
      </c>
      <c r="AM179" s="5" t="s">
        <v>220</v>
      </c>
      <c r="AN179" s="5" t="s">
        <v>220</v>
      </c>
      <c r="AO179" s="5" t="s">
        <v>220</v>
      </c>
      <c r="AP179" s="5" t="s">
        <v>220</v>
      </c>
      <c r="AQ179" s="5" t="s">
        <v>220</v>
      </c>
      <c r="AR179" s="5" t="s">
        <v>220</v>
      </c>
      <c r="AS179" s="5" t="s">
        <v>220</v>
      </c>
      <c r="AT179" s="5" t="s">
        <v>220</v>
      </c>
      <c r="AU179" s="5" t="s">
        <v>220</v>
      </c>
      <c r="AV179" s="5" t="s">
        <v>220</v>
      </c>
      <c r="AW179" s="5" t="s">
        <v>220</v>
      </c>
      <c r="AX179" s="5" t="s">
        <v>220</v>
      </c>
      <c r="AY179" s="5" t="s">
        <v>220</v>
      </c>
      <c r="AZ179" s="5" t="s">
        <v>220</v>
      </c>
      <c r="BA179" s="5" t="s">
        <v>220</v>
      </c>
      <c r="BB179" s="5" t="s">
        <v>220</v>
      </c>
      <c r="BC179" s="5" t="s">
        <v>220</v>
      </c>
      <c r="BD179" s="5" t="s">
        <v>220</v>
      </c>
      <c r="BE179" s="5" t="s">
        <v>220</v>
      </c>
      <c r="BF179" s="5" t="s">
        <v>220</v>
      </c>
      <c r="BG179" s="5" t="s">
        <v>220</v>
      </c>
      <c r="BH179" s="5" t="s">
        <v>220</v>
      </c>
      <c r="BI179" s="5" t="s">
        <v>220</v>
      </c>
      <c r="BJ179" s="5" t="s">
        <v>220</v>
      </c>
      <c r="BK179" s="5" t="s">
        <v>220</v>
      </c>
      <c r="BL179" s="5" t="s">
        <v>220</v>
      </c>
      <c r="BM179" s="5" t="s">
        <v>220</v>
      </c>
      <c r="BN179" s="5" t="s">
        <v>220</v>
      </c>
      <c r="BO179" s="5">
        <v>0</v>
      </c>
      <c r="BP179" s="5">
        <v>0</v>
      </c>
      <c r="BQ179" s="5">
        <v>0</v>
      </c>
      <c r="BR179" s="5" t="s">
        <v>220</v>
      </c>
      <c r="BS179" s="5" t="s">
        <v>220</v>
      </c>
      <c r="BT179" s="5" t="s">
        <v>220</v>
      </c>
      <c r="BU179" s="5" t="s">
        <v>220</v>
      </c>
      <c r="BV179" s="5" t="s">
        <v>220</v>
      </c>
      <c r="BW179" s="5" t="s">
        <v>220</v>
      </c>
      <c r="BX179" s="5" t="s">
        <v>220</v>
      </c>
      <c r="BY179" s="5" t="s">
        <v>220</v>
      </c>
      <c r="BZ179" s="5" t="s">
        <v>220</v>
      </c>
      <c r="CA179" s="5" t="s">
        <v>220</v>
      </c>
      <c r="CB179" s="5" t="s">
        <v>220</v>
      </c>
      <c r="CC179" s="5" t="s">
        <v>220</v>
      </c>
      <c r="CD179" s="5" t="s">
        <v>220</v>
      </c>
      <c r="CE179" s="5" t="s">
        <v>220</v>
      </c>
      <c r="CF179" s="5" t="s">
        <v>220</v>
      </c>
      <c r="CG179" s="5" t="s">
        <v>220</v>
      </c>
      <c r="CH179" s="5" t="s">
        <v>220</v>
      </c>
      <c r="CI179" s="5" t="s">
        <v>220</v>
      </c>
      <c r="CJ179" s="5" t="s">
        <v>220</v>
      </c>
      <c r="CK179" s="5" t="s">
        <v>220</v>
      </c>
      <c r="CL179" s="5" t="s">
        <v>220</v>
      </c>
      <c r="CM179" s="5" t="s">
        <v>220</v>
      </c>
      <c r="CN179" s="5" t="s">
        <v>220</v>
      </c>
      <c r="CO179" s="5" t="s">
        <v>220</v>
      </c>
      <c r="CP179" s="5" t="s">
        <v>220</v>
      </c>
      <c r="CQ179" s="5" t="s">
        <v>220</v>
      </c>
      <c r="CR179" s="5" t="s">
        <v>220</v>
      </c>
      <c r="CS179" s="5" t="s">
        <v>220</v>
      </c>
      <c r="CT179" s="5" t="s">
        <v>220</v>
      </c>
      <c r="CU179" s="5">
        <v>8103</v>
      </c>
      <c r="CV179" s="5">
        <v>11691</v>
      </c>
      <c r="CW179" s="5">
        <v>11191</v>
      </c>
      <c r="CX179" s="5" t="s">
        <v>220</v>
      </c>
      <c r="CY179" s="5" t="s">
        <v>220</v>
      </c>
      <c r="CZ179" s="5" t="s">
        <v>220</v>
      </c>
      <c r="DA179" s="5" t="s">
        <v>220</v>
      </c>
      <c r="DB179" s="5" t="s">
        <v>220</v>
      </c>
      <c r="DC179" s="5" t="s">
        <v>220</v>
      </c>
      <c r="DD179" s="5" t="s">
        <v>220</v>
      </c>
      <c r="DE179" s="5" t="s">
        <v>220</v>
      </c>
      <c r="DF179" s="5" t="s">
        <v>220</v>
      </c>
      <c r="DG179" s="5" t="s">
        <v>220</v>
      </c>
      <c r="DH179" s="5" t="s">
        <v>220</v>
      </c>
      <c r="DI179" s="5" t="s">
        <v>220</v>
      </c>
      <c r="DJ179" s="5" t="s">
        <v>220</v>
      </c>
      <c r="DK179" s="5" t="s">
        <v>220</v>
      </c>
      <c r="DL179" s="5" t="s">
        <v>220</v>
      </c>
      <c r="DM179" s="5" t="s">
        <v>220</v>
      </c>
      <c r="DN179" s="5" t="s">
        <v>220</v>
      </c>
      <c r="DO179" s="5" t="s">
        <v>220</v>
      </c>
      <c r="DP179" s="5" t="s">
        <v>220</v>
      </c>
      <c r="DQ179" s="5" t="s">
        <v>220</v>
      </c>
      <c r="DR179" s="5" t="s">
        <v>220</v>
      </c>
      <c r="DS179" s="5" t="s">
        <v>220</v>
      </c>
      <c r="DT179" s="5" t="s">
        <v>220</v>
      </c>
      <c r="DU179" s="5" t="s">
        <v>220</v>
      </c>
      <c r="DV179" s="5" t="s">
        <v>220</v>
      </c>
      <c r="DW179" s="5" t="s">
        <v>220</v>
      </c>
      <c r="DX179" s="5" t="s">
        <v>220</v>
      </c>
      <c r="DY179" s="5" t="s">
        <v>220</v>
      </c>
      <c r="DZ179" s="5" t="s">
        <v>220</v>
      </c>
      <c r="EA179" s="5">
        <v>96</v>
      </c>
      <c r="EB179" s="5">
        <v>112</v>
      </c>
      <c r="EC179" s="5">
        <v>337</v>
      </c>
      <c r="ED179" s="5" t="s">
        <v>220</v>
      </c>
      <c r="EE179" s="5" t="s">
        <v>220</v>
      </c>
      <c r="EF179" s="5" t="s">
        <v>220</v>
      </c>
      <c r="EG179" s="5" t="s">
        <v>220</v>
      </c>
      <c r="EH179" s="5" t="s">
        <v>220</v>
      </c>
      <c r="EI179" s="5" t="s">
        <v>220</v>
      </c>
      <c r="EJ179" s="5" t="s">
        <v>220</v>
      </c>
      <c r="EK179" s="5" t="s">
        <v>220</v>
      </c>
      <c r="EL179" s="5" t="s">
        <v>220</v>
      </c>
      <c r="EM179" s="5" t="s">
        <v>220</v>
      </c>
      <c r="EN179" s="5" t="s">
        <v>220</v>
      </c>
      <c r="EO179" s="5" t="s">
        <v>220</v>
      </c>
      <c r="EP179" s="5" t="s">
        <v>220</v>
      </c>
      <c r="EQ179" s="5" t="s">
        <v>220</v>
      </c>
      <c r="ER179" s="5" t="s">
        <v>220</v>
      </c>
      <c r="ES179" s="5" t="s">
        <v>220</v>
      </c>
      <c r="ET179" s="5" t="s">
        <v>220</v>
      </c>
      <c r="EU179" s="5" t="s">
        <v>220</v>
      </c>
      <c r="EV179" s="5" t="s">
        <v>220</v>
      </c>
      <c r="EW179" s="5" t="s">
        <v>220</v>
      </c>
      <c r="EX179" s="5" t="s">
        <v>220</v>
      </c>
      <c r="EY179" s="5" t="s">
        <v>220</v>
      </c>
      <c r="EZ179" s="5" t="s">
        <v>220</v>
      </c>
      <c r="FA179" s="5" t="s">
        <v>220</v>
      </c>
      <c r="FB179" s="5" t="s">
        <v>220</v>
      </c>
      <c r="FC179" s="5" t="s">
        <v>220</v>
      </c>
      <c r="FD179" s="5" t="s">
        <v>220</v>
      </c>
      <c r="FE179" s="5" t="s">
        <v>220</v>
      </c>
      <c r="FF179" s="5" t="s">
        <v>220</v>
      </c>
      <c r="FG179" s="5">
        <v>0</v>
      </c>
      <c r="FH179" s="5">
        <v>0</v>
      </c>
      <c r="FI179" s="5">
        <v>0</v>
      </c>
      <c r="FJ179" s="5" t="s">
        <v>220</v>
      </c>
      <c r="FK179" s="5" t="s">
        <v>220</v>
      </c>
      <c r="FL179" s="5" t="s">
        <v>220</v>
      </c>
      <c r="FM179" s="5" t="s">
        <v>220</v>
      </c>
      <c r="FN179" s="5" t="s">
        <v>220</v>
      </c>
      <c r="FO179" s="5" t="s">
        <v>220</v>
      </c>
      <c r="FP179" s="5" t="s">
        <v>220</v>
      </c>
      <c r="FQ179" s="5" t="s">
        <v>220</v>
      </c>
      <c r="FR179" s="5" t="s">
        <v>220</v>
      </c>
      <c r="FS179" s="5" t="s">
        <v>220</v>
      </c>
      <c r="FT179" s="5" t="s">
        <v>220</v>
      </c>
      <c r="FU179" s="5" t="s">
        <v>220</v>
      </c>
      <c r="FV179" s="5" t="s">
        <v>220</v>
      </c>
      <c r="FW179" s="5" t="s">
        <v>220</v>
      </c>
      <c r="FX179" s="5" t="s">
        <v>220</v>
      </c>
      <c r="FY179" s="5" t="s">
        <v>220</v>
      </c>
      <c r="FZ179" s="5" t="s">
        <v>220</v>
      </c>
      <c r="GA179" s="5" t="s">
        <v>220</v>
      </c>
      <c r="GB179" s="5" t="s">
        <v>220</v>
      </c>
      <c r="GC179" s="5" t="s">
        <v>220</v>
      </c>
      <c r="GD179" s="5" t="s">
        <v>220</v>
      </c>
      <c r="GE179" s="5" t="s">
        <v>220</v>
      </c>
      <c r="GF179" s="5" t="s">
        <v>220</v>
      </c>
      <c r="GG179" s="5" t="s">
        <v>220</v>
      </c>
      <c r="GH179" s="5" t="s">
        <v>220</v>
      </c>
      <c r="GI179" s="5" t="s">
        <v>220</v>
      </c>
      <c r="GJ179" s="5" t="s">
        <v>220</v>
      </c>
      <c r="GK179" s="5" t="s">
        <v>220</v>
      </c>
      <c r="GL179" s="5" t="s">
        <v>220</v>
      </c>
      <c r="GM179" s="5">
        <v>266466</v>
      </c>
      <c r="GN179" s="5">
        <v>11803</v>
      </c>
      <c r="GO179" s="5">
        <v>11528</v>
      </c>
      <c r="GP179" s="5" t="s">
        <v>220</v>
      </c>
      <c r="GQ179" s="5" t="s">
        <v>220</v>
      </c>
      <c r="GR179" s="5" t="s">
        <v>220</v>
      </c>
      <c r="GS179" s="5" t="s">
        <v>220</v>
      </c>
      <c r="GT179" s="5" t="s">
        <v>220</v>
      </c>
      <c r="GU179" s="5" t="s">
        <v>220</v>
      </c>
      <c r="GV179" s="5" t="s">
        <v>220</v>
      </c>
      <c r="GW179" s="5" t="s">
        <v>220</v>
      </c>
      <c r="GX179" s="5" t="s">
        <v>220</v>
      </c>
      <c r="GY179" s="5" t="s">
        <v>220</v>
      </c>
      <c r="GZ179" s="5" t="s">
        <v>220</v>
      </c>
      <c r="HA179" s="5" t="s">
        <v>220</v>
      </c>
      <c r="HB179" s="5" t="s">
        <v>220</v>
      </c>
      <c r="HC179" s="5" t="s">
        <v>220</v>
      </c>
      <c r="HD179" s="5" t="s">
        <v>220</v>
      </c>
      <c r="HE179" s="5" t="s">
        <v>220</v>
      </c>
      <c r="HF179" s="5" t="s">
        <v>220</v>
      </c>
      <c r="HG179" s="5" t="s">
        <v>220</v>
      </c>
      <c r="HH179" s="5" t="s">
        <v>220</v>
      </c>
      <c r="HI179" s="5" t="s">
        <v>220</v>
      </c>
      <c r="HJ179" s="5" t="s">
        <v>220</v>
      </c>
      <c r="HK179" s="5" t="s">
        <v>220</v>
      </c>
      <c r="HL179" s="5" t="s">
        <v>220</v>
      </c>
      <c r="HM179" s="5" t="s">
        <v>220</v>
      </c>
      <c r="HN179" s="5" t="s">
        <v>220</v>
      </c>
      <c r="HO179" s="5" t="s">
        <v>220</v>
      </c>
      <c r="HP179" s="5" t="s">
        <v>220</v>
      </c>
      <c r="HQ179" s="5" t="s">
        <v>220</v>
      </c>
      <c r="HR179" s="5" t="s">
        <v>220</v>
      </c>
      <c r="HS179" s="5">
        <v>46922</v>
      </c>
      <c r="HT179" s="5">
        <v>38997</v>
      </c>
      <c r="HU179" s="5">
        <v>40494</v>
      </c>
      <c r="HV179" s="5" t="s">
        <v>220</v>
      </c>
      <c r="HW179" s="5" t="s">
        <v>220</v>
      </c>
      <c r="HX179" s="5" t="s">
        <v>220</v>
      </c>
      <c r="HY179" s="5" t="s">
        <v>220</v>
      </c>
      <c r="HZ179" s="5" t="s">
        <v>220</v>
      </c>
      <c r="IA179" s="5" t="s">
        <v>220</v>
      </c>
      <c r="IB179" s="5" t="s">
        <v>220</v>
      </c>
      <c r="IC179" s="5" t="s">
        <v>220</v>
      </c>
      <c r="ID179" s="5" t="s">
        <v>220</v>
      </c>
      <c r="IE179" s="5" t="s">
        <v>220</v>
      </c>
      <c r="IF179" s="5" t="s">
        <v>220</v>
      </c>
      <c r="IG179" s="5" t="s">
        <v>220</v>
      </c>
      <c r="IH179" s="5" t="s">
        <v>220</v>
      </c>
      <c r="II179" s="5" t="s">
        <v>220</v>
      </c>
      <c r="IJ179" s="5" t="s">
        <v>220</v>
      </c>
      <c r="IK179" s="5" t="s">
        <v>220</v>
      </c>
      <c r="IL179" s="5" t="s">
        <v>220</v>
      </c>
      <c r="IM179" s="5" t="s">
        <v>220</v>
      </c>
      <c r="IN179" s="5" t="s">
        <v>220</v>
      </c>
      <c r="IO179" s="5" t="s">
        <v>220</v>
      </c>
      <c r="IP179" s="5" t="s">
        <v>220</v>
      </c>
      <c r="IQ179" s="5" t="s">
        <v>220</v>
      </c>
      <c r="IR179" s="5" t="s">
        <v>220</v>
      </c>
      <c r="IS179" s="5" t="s">
        <v>220</v>
      </c>
      <c r="IT179" s="5" t="s">
        <v>220</v>
      </c>
      <c r="IU179" s="5" t="s">
        <v>220</v>
      </c>
      <c r="IV179" s="5" t="s">
        <v>220</v>
      </c>
      <c r="IW179" s="5" t="s">
        <v>220</v>
      </c>
      <c r="IX179" s="5" t="s">
        <v>220</v>
      </c>
      <c r="IY179" s="5">
        <v>1867</v>
      </c>
      <c r="IZ179" s="5">
        <v>0</v>
      </c>
      <c r="JA179" s="5">
        <v>0</v>
      </c>
      <c r="JB179" s="5" t="s">
        <v>220</v>
      </c>
      <c r="JC179" s="5" t="s">
        <v>220</v>
      </c>
      <c r="JD179" s="5" t="s">
        <v>220</v>
      </c>
      <c r="JE179" s="5" t="s">
        <v>220</v>
      </c>
      <c r="JF179" s="5" t="s">
        <v>220</v>
      </c>
      <c r="JG179" s="5" t="s">
        <v>220</v>
      </c>
      <c r="JH179" s="5" t="s">
        <v>220</v>
      </c>
      <c r="JI179" s="5" t="s">
        <v>220</v>
      </c>
      <c r="JJ179" s="5" t="s">
        <v>220</v>
      </c>
      <c r="JK179" s="5" t="s">
        <v>220</v>
      </c>
      <c r="JL179" s="5" t="s">
        <v>220</v>
      </c>
      <c r="JM179" s="5" t="s">
        <v>220</v>
      </c>
      <c r="JN179" s="5" t="s">
        <v>220</v>
      </c>
      <c r="JO179" s="5" t="s">
        <v>220</v>
      </c>
      <c r="JP179" s="5" t="s">
        <v>220</v>
      </c>
      <c r="JQ179" s="5" t="s">
        <v>220</v>
      </c>
      <c r="JR179" s="5" t="s">
        <v>220</v>
      </c>
      <c r="JS179" s="5" t="s">
        <v>220</v>
      </c>
      <c r="JT179" s="5" t="s">
        <v>220</v>
      </c>
      <c r="JU179" s="5" t="s">
        <v>220</v>
      </c>
      <c r="JV179" s="5" t="s">
        <v>220</v>
      </c>
      <c r="JW179" s="5" t="s">
        <v>220</v>
      </c>
      <c r="JX179" s="5" t="s">
        <v>220</v>
      </c>
      <c r="JY179" s="5" t="s">
        <v>220</v>
      </c>
      <c r="JZ179" s="5" t="s">
        <v>220</v>
      </c>
      <c r="KA179" s="5" t="s">
        <v>220</v>
      </c>
      <c r="KB179" s="5" t="s">
        <v>220</v>
      </c>
      <c r="KC179" s="5" t="s">
        <v>220</v>
      </c>
      <c r="KD179" s="5" t="s">
        <v>220</v>
      </c>
      <c r="KE179" s="5">
        <v>16802</v>
      </c>
      <c r="KF179" s="5">
        <v>6544</v>
      </c>
      <c r="KG179" s="5">
        <v>6493</v>
      </c>
      <c r="KH179" s="5" t="s">
        <v>220</v>
      </c>
      <c r="KI179" s="5" t="s">
        <v>220</v>
      </c>
      <c r="KJ179" s="5" t="s">
        <v>220</v>
      </c>
      <c r="KK179" s="5" t="s">
        <v>220</v>
      </c>
      <c r="KL179" s="5" t="s">
        <v>220</v>
      </c>
      <c r="KM179" s="5" t="s">
        <v>220</v>
      </c>
      <c r="KN179" s="5" t="s">
        <v>220</v>
      </c>
      <c r="KO179" s="5" t="s">
        <v>220</v>
      </c>
      <c r="KP179" s="5" t="s">
        <v>220</v>
      </c>
      <c r="KQ179" s="5" t="s">
        <v>220</v>
      </c>
      <c r="KR179" s="5" t="s">
        <v>220</v>
      </c>
      <c r="KS179" s="5" t="s">
        <v>220</v>
      </c>
      <c r="KT179" s="5" t="s">
        <v>220</v>
      </c>
      <c r="KU179" s="5" t="s">
        <v>220</v>
      </c>
      <c r="KV179" s="5" t="s">
        <v>220</v>
      </c>
      <c r="KW179" s="5" t="s">
        <v>220</v>
      </c>
      <c r="KX179" s="5" t="s">
        <v>220</v>
      </c>
      <c r="KY179" s="5" t="s">
        <v>220</v>
      </c>
      <c r="KZ179" s="5" t="s">
        <v>220</v>
      </c>
      <c r="LA179" s="5" t="s">
        <v>220</v>
      </c>
      <c r="LB179" s="5" t="s">
        <v>220</v>
      </c>
      <c r="LC179" s="5" t="s">
        <v>220</v>
      </c>
      <c r="LD179" s="5" t="s">
        <v>220</v>
      </c>
      <c r="LE179" s="5" t="s">
        <v>220</v>
      </c>
      <c r="LF179" s="5" t="s">
        <v>220</v>
      </c>
      <c r="LG179" s="5" t="s">
        <v>220</v>
      </c>
      <c r="LH179" s="5" t="s">
        <v>220</v>
      </c>
      <c r="LI179" s="5" t="s">
        <v>220</v>
      </c>
      <c r="LJ179" s="5" t="s">
        <v>220</v>
      </c>
      <c r="LK179" s="5">
        <v>0</v>
      </c>
      <c r="LL179" s="5">
        <v>0</v>
      </c>
      <c r="LM179" s="5">
        <v>0</v>
      </c>
      <c r="LN179" s="5" t="s">
        <v>220</v>
      </c>
      <c r="LO179" s="5" t="s">
        <v>220</v>
      </c>
      <c r="LP179" s="5" t="s">
        <v>220</v>
      </c>
      <c r="LQ179" s="5" t="s">
        <v>220</v>
      </c>
      <c r="LR179" s="5" t="s">
        <v>220</v>
      </c>
      <c r="LS179" s="5" t="s">
        <v>220</v>
      </c>
      <c r="LT179" s="5" t="s">
        <v>220</v>
      </c>
      <c r="LU179" s="5" t="s">
        <v>220</v>
      </c>
      <c r="LV179" s="5" t="s">
        <v>220</v>
      </c>
      <c r="LW179" s="5" t="s">
        <v>220</v>
      </c>
      <c r="LX179" s="5" t="s">
        <v>220</v>
      </c>
      <c r="LY179" s="5" t="s">
        <v>220</v>
      </c>
      <c r="LZ179" s="5" t="s">
        <v>220</v>
      </c>
      <c r="MA179" s="5" t="s">
        <v>220</v>
      </c>
      <c r="MB179" s="5" t="s">
        <v>220</v>
      </c>
      <c r="MC179" s="5" t="s">
        <v>220</v>
      </c>
      <c r="MD179" s="5" t="s">
        <v>220</v>
      </c>
      <c r="ME179" s="5" t="s">
        <v>220</v>
      </c>
      <c r="MF179" s="5" t="s">
        <v>220</v>
      </c>
      <c r="MG179" s="5" t="s">
        <v>220</v>
      </c>
      <c r="MH179" s="5" t="s">
        <v>220</v>
      </c>
      <c r="MI179" s="5" t="s">
        <v>220</v>
      </c>
      <c r="MJ179" s="5" t="s">
        <v>220</v>
      </c>
      <c r="MK179" s="5" t="s">
        <v>220</v>
      </c>
      <c r="ML179" s="5" t="s">
        <v>220</v>
      </c>
      <c r="MM179" s="5" t="s">
        <v>220</v>
      </c>
      <c r="MN179" s="5" t="s">
        <v>220</v>
      </c>
      <c r="MO179" s="5" t="s">
        <v>220</v>
      </c>
      <c r="MP179" s="5" t="s">
        <v>220</v>
      </c>
      <c r="MQ179" s="5">
        <v>242</v>
      </c>
      <c r="MR179" s="5">
        <v>0</v>
      </c>
      <c r="MS179" s="5">
        <v>0</v>
      </c>
      <c r="MT179" s="5" t="s">
        <v>220</v>
      </c>
      <c r="MU179" s="5" t="s">
        <v>220</v>
      </c>
      <c r="MV179" s="5" t="s">
        <v>220</v>
      </c>
      <c r="MW179" s="5" t="s">
        <v>220</v>
      </c>
      <c r="MX179" s="5" t="s">
        <v>220</v>
      </c>
      <c r="MY179" s="5" t="s">
        <v>220</v>
      </c>
      <c r="MZ179" s="5" t="s">
        <v>220</v>
      </c>
      <c r="NA179" s="5" t="s">
        <v>220</v>
      </c>
      <c r="NB179" s="5" t="s">
        <v>220</v>
      </c>
      <c r="NC179" s="5" t="s">
        <v>220</v>
      </c>
      <c r="ND179" s="5" t="s">
        <v>220</v>
      </c>
      <c r="NE179" s="5" t="s">
        <v>220</v>
      </c>
      <c r="NF179" s="5" t="s">
        <v>220</v>
      </c>
      <c r="NG179" s="5" t="s">
        <v>220</v>
      </c>
      <c r="NH179" s="5" t="s">
        <v>220</v>
      </c>
      <c r="NI179" s="5" t="s">
        <v>220</v>
      </c>
      <c r="NJ179" s="5" t="s">
        <v>220</v>
      </c>
      <c r="NK179" s="5" t="s">
        <v>220</v>
      </c>
      <c r="NL179" s="5" t="s">
        <v>220</v>
      </c>
      <c r="NM179" s="5" t="s">
        <v>220</v>
      </c>
      <c r="NN179" s="5" t="s">
        <v>220</v>
      </c>
      <c r="NO179" s="5" t="s">
        <v>220</v>
      </c>
      <c r="NP179" s="5" t="s">
        <v>220</v>
      </c>
      <c r="NQ179" s="5" t="s">
        <v>220</v>
      </c>
      <c r="NR179" s="5" t="s">
        <v>220</v>
      </c>
      <c r="NS179" s="5" t="s">
        <v>220</v>
      </c>
      <c r="NT179" s="5" t="s">
        <v>220</v>
      </c>
      <c r="NU179" s="5" t="s">
        <v>220</v>
      </c>
      <c r="NV179" s="5" t="s">
        <v>220</v>
      </c>
      <c r="NW179" s="5">
        <v>0</v>
      </c>
      <c r="NX179" s="5">
        <v>0</v>
      </c>
      <c r="NY179" s="5">
        <v>0</v>
      </c>
      <c r="NZ179" s="5" t="s">
        <v>220</v>
      </c>
      <c r="OA179" s="5" t="s">
        <v>220</v>
      </c>
      <c r="OB179" s="5" t="s">
        <v>220</v>
      </c>
      <c r="OC179" s="5" t="s">
        <v>220</v>
      </c>
      <c r="OD179" s="5" t="s">
        <v>220</v>
      </c>
      <c r="OE179" s="5" t="s">
        <v>220</v>
      </c>
      <c r="OF179" s="5" t="s">
        <v>220</v>
      </c>
      <c r="OG179" s="5" t="s">
        <v>220</v>
      </c>
      <c r="OH179" s="5" t="s">
        <v>220</v>
      </c>
      <c r="OI179" s="5" t="s">
        <v>220</v>
      </c>
      <c r="OJ179" s="5" t="s">
        <v>220</v>
      </c>
      <c r="OK179" s="5" t="s">
        <v>220</v>
      </c>
      <c r="OL179" s="5" t="s">
        <v>220</v>
      </c>
      <c r="OM179" s="5" t="s">
        <v>220</v>
      </c>
      <c r="ON179" s="5" t="s">
        <v>220</v>
      </c>
      <c r="OO179" s="5" t="s">
        <v>220</v>
      </c>
      <c r="OP179" s="5" t="s">
        <v>220</v>
      </c>
      <c r="OQ179" s="5" t="s">
        <v>220</v>
      </c>
      <c r="OR179" s="5" t="s">
        <v>220</v>
      </c>
      <c r="OS179" s="5" t="s">
        <v>220</v>
      </c>
      <c r="OT179" s="5" t="s">
        <v>220</v>
      </c>
      <c r="OU179" s="5" t="s">
        <v>220</v>
      </c>
      <c r="OV179" s="5" t="s">
        <v>220</v>
      </c>
      <c r="OW179" s="5" t="s">
        <v>220</v>
      </c>
      <c r="OX179" s="5" t="s">
        <v>220</v>
      </c>
      <c r="OY179" s="5" t="s">
        <v>220</v>
      </c>
      <c r="OZ179" s="5" t="s">
        <v>220</v>
      </c>
      <c r="PA179" s="5" t="s">
        <v>220</v>
      </c>
      <c r="PB179" s="5" t="s">
        <v>220</v>
      </c>
      <c r="PC179" s="5">
        <v>1487</v>
      </c>
      <c r="PD179" s="5">
        <v>1331</v>
      </c>
      <c r="PE179" s="5">
        <v>1574</v>
      </c>
      <c r="PF179" s="5" t="s">
        <v>220</v>
      </c>
      <c r="PG179" s="5" t="s">
        <v>220</v>
      </c>
      <c r="PH179" s="5" t="s">
        <v>220</v>
      </c>
      <c r="PI179" s="5" t="s">
        <v>220</v>
      </c>
      <c r="PJ179" s="5" t="s">
        <v>220</v>
      </c>
      <c r="PK179" s="5" t="s">
        <v>220</v>
      </c>
      <c r="PL179" s="5" t="s">
        <v>220</v>
      </c>
      <c r="PM179" s="5" t="s">
        <v>220</v>
      </c>
      <c r="PN179" s="5" t="s">
        <v>220</v>
      </c>
      <c r="PO179" s="5" t="s">
        <v>220</v>
      </c>
      <c r="PP179" s="5" t="s">
        <v>220</v>
      </c>
      <c r="PQ179" s="5" t="s">
        <v>220</v>
      </c>
      <c r="PR179" s="5" t="s">
        <v>220</v>
      </c>
      <c r="PS179" s="5" t="s">
        <v>220</v>
      </c>
      <c r="PT179" s="5" t="s">
        <v>220</v>
      </c>
      <c r="PU179" s="5" t="s">
        <v>220</v>
      </c>
      <c r="PV179" s="5" t="s">
        <v>220</v>
      </c>
      <c r="PW179" s="5" t="s">
        <v>220</v>
      </c>
      <c r="PX179" s="5" t="s">
        <v>220</v>
      </c>
      <c r="PY179" s="5" t="s">
        <v>220</v>
      </c>
      <c r="PZ179" s="5" t="s">
        <v>220</v>
      </c>
      <c r="QA179" s="5" t="s">
        <v>220</v>
      </c>
      <c r="QB179" s="5" t="s">
        <v>220</v>
      </c>
      <c r="QC179" s="5" t="s">
        <v>220</v>
      </c>
      <c r="QD179" s="5" t="s">
        <v>220</v>
      </c>
      <c r="QE179" s="5" t="s">
        <v>220</v>
      </c>
      <c r="QF179" s="5" t="s">
        <v>220</v>
      </c>
      <c r="QG179" s="5" t="s">
        <v>220</v>
      </c>
      <c r="QH179" s="5" t="s">
        <v>220</v>
      </c>
      <c r="QI179" s="5">
        <v>3038</v>
      </c>
      <c r="QJ179" s="5">
        <v>2211</v>
      </c>
      <c r="QK179" s="5">
        <v>2742</v>
      </c>
      <c r="QL179" s="5" t="s">
        <v>220</v>
      </c>
      <c r="QM179" s="5" t="s">
        <v>220</v>
      </c>
      <c r="QN179" s="5" t="s">
        <v>220</v>
      </c>
      <c r="QO179" s="5" t="s">
        <v>220</v>
      </c>
      <c r="QP179" s="5" t="s">
        <v>220</v>
      </c>
      <c r="QQ179" s="5" t="s">
        <v>220</v>
      </c>
      <c r="QR179" s="5" t="s">
        <v>220</v>
      </c>
      <c r="QS179" s="5" t="s">
        <v>220</v>
      </c>
      <c r="QT179" s="5" t="s">
        <v>220</v>
      </c>
      <c r="QU179" s="5" t="s">
        <v>220</v>
      </c>
      <c r="QV179" s="5" t="s">
        <v>220</v>
      </c>
      <c r="QW179" s="5" t="s">
        <v>220</v>
      </c>
      <c r="QX179" s="5" t="s">
        <v>220</v>
      </c>
      <c r="QY179" s="5" t="s">
        <v>220</v>
      </c>
      <c r="QZ179" s="5" t="s">
        <v>220</v>
      </c>
      <c r="RA179" s="5" t="s">
        <v>220</v>
      </c>
      <c r="RB179" s="5" t="s">
        <v>220</v>
      </c>
      <c r="RC179" s="5" t="s">
        <v>220</v>
      </c>
      <c r="RD179" s="5" t="s">
        <v>220</v>
      </c>
      <c r="RE179" s="5" t="s">
        <v>220</v>
      </c>
      <c r="RF179" s="5" t="s">
        <v>220</v>
      </c>
      <c r="RG179" s="5" t="s">
        <v>220</v>
      </c>
      <c r="RH179" s="5" t="s">
        <v>220</v>
      </c>
      <c r="RI179" s="5" t="s">
        <v>220</v>
      </c>
      <c r="RJ179" s="5" t="s">
        <v>220</v>
      </c>
      <c r="RK179" s="5" t="s">
        <v>220</v>
      </c>
      <c r="RL179" s="5" t="s">
        <v>220</v>
      </c>
      <c r="RM179" s="5" t="s">
        <v>220</v>
      </c>
      <c r="RN179" s="5" t="s">
        <v>220</v>
      </c>
      <c r="RO179" s="5">
        <v>1222</v>
      </c>
      <c r="RP179" s="5">
        <v>973</v>
      </c>
      <c r="RQ179" s="5">
        <v>1175</v>
      </c>
      <c r="RR179" s="5" t="s">
        <v>220</v>
      </c>
      <c r="RS179" s="5" t="s">
        <v>220</v>
      </c>
      <c r="RT179" s="5" t="s">
        <v>220</v>
      </c>
      <c r="RU179" s="5" t="s">
        <v>220</v>
      </c>
      <c r="RV179" s="5" t="s">
        <v>220</v>
      </c>
      <c r="RW179" s="5" t="s">
        <v>220</v>
      </c>
      <c r="RX179" s="5" t="s">
        <v>220</v>
      </c>
      <c r="RY179" s="5" t="s">
        <v>220</v>
      </c>
      <c r="RZ179" s="5" t="s">
        <v>220</v>
      </c>
      <c r="SA179" s="5" t="s">
        <v>220</v>
      </c>
      <c r="SB179" s="5" t="s">
        <v>220</v>
      </c>
      <c r="SC179" s="5" t="s">
        <v>220</v>
      </c>
      <c r="SD179" s="5" t="s">
        <v>220</v>
      </c>
      <c r="SE179" s="5" t="s">
        <v>220</v>
      </c>
      <c r="SF179" s="5" t="s">
        <v>220</v>
      </c>
      <c r="SG179" s="5" t="s">
        <v>220</v>
      </c>
      <c r="SH179" s="5" t="s">
        <v>220</v>
      </c>
      <c r="SI179" s="5" t="s">
        <v>220</v>
      </c>
      <c r="SJ179" s="5" t="s">
        <v>220</v>
      </c>
      <c r="SK179" s="5" t="s">
        <v>220</v>
      </c>
      <c r="SL179" s="5" t="s">
        <v>220</v>
      </c>
      <c r="SM179" s="5" t="s">
        <v>220</v>
      </c>
      <c r="SN179" s="5" t="s">
        <v>220</v>
      </c>
      <c r="SO179" s="5" t="s">
        <v>220</v>
      </c>
      <c r="SP179" s="5" t="s">
        <v>220</v>
      </c>
      <c r="SQ179" s="5" t="s">
        <v>220</v>
      </c>
      <c r="SR179" s="5" t="s">
        <v>220</v>
      </c>
      <c r="SS179" s="5" t="s">
        <v>220</v>
      </c>
      <c r="ST179" s="5" t="s">
        <v>220</v>
      </c>
      <c r="SU179" s="5">
        <v>2791</v>
      </c>
      <c r="SV179" s="5">
        <v>1651</v>
      </c>
      <c r="SW179" s="5">
        <v>1867</v>
      </c>
      <c r="SX179" s="5" t="s">
        <v>220</v>
      </c>
      <c r="SY179" s="5" t="s">
        <v>220</v>
      </c>
      <c r="SZ179" s="5" t="s">
        <v>220</v>
      </c>
      <c r="TA179" s="5" t="s">
        <v>220</v>
      </c>
      <c r="TB179" s="5" t="s">
        <v>220</v>
      </c>
      <c r="TC179" s="5" t="s">
        <v>220</v>
      </c>
      <c r="TD179" s="5" t="s">
        <v>220</v>
      </c>
      <c r="TE179" s="5" t="s">
        <v>220</v>
      </c>
      <c r="TF179" s="5" t="s">
        <v>220</v>
      </c>
      <c r="TG179" s="5" t="s">
        <v>220</v>
      </c>
      <c r="TH179" s="5" t="s">
        <v>220</v>
      </c>
      <c r="TI179" s="5" t="s">
        <v>220</v>
      </c>
      <c r="TJ179" s="5" t="s">
        <v>220</v>
      </c>
      <c r="TK179" s="5" t="s">
        <v>220</v>
      </c>
      <c r="TL179" s="5" t="s">
        <v>220</v>
      </c>
      <c r="TM179" s="5" t="s">
        <v>220</v>
      </c>
      <c r="TN179" s="5" t="s">
        <v>220</v>
      </c>
      <c r="TO179" s="5" t="s">
        <v>220</v>
      </c>
      <c r="TP179" s="5" t="s">
        <v>220</v>
      </c>
      <c r="TQ179" s="5" t="s">
        <v>220</v>
      </c>
      <c r="TR179" s="5" t="s">
        <v>220</v>
      </c>
      <c r="TS179" s="5" t="s">
        <v>220</v>
      </c>
      <c r="TT179" s="5" t="s">
        <v>220</v>
      </c>
      <c r="TU179" s="5" t="s">
        <v>220</v>
      </c>
      <c r="TV179" s="5" t="s">
        <v>220</v>
      </c>
      <c r="TW179" s="5" t="s">
        <v>220</v>
      </c>
      <c r="TX179" s="5" t="s">
        <v>220</v>
      </c>
      <c r="TY179" s="5" t="s">
        <v>220</v>
      </c>
      <c r="TZ179" s="5" t="s">
        <v>220</v>
      </c>
      <c r="UA179" s="5">
        <v>0</v>
      </c>
      <c r="UB179" s="5">
        <v>1</v>
      </c>
      <c r="UC179" s="5">
        <v>2</v>
      </c>
      <c r="UD179" s="5" t="s">
        <v>220</v>
      </c>
      <c r="UE179" s="5" t="s">
        <v>220</v>
      </c>
      <c r="UF179" s="5" t="s">
        <v>220</v>
      </c>
      <c r="UG179" s="5" t="s">
        <v>220</v>
      </c>
      <c r="UH179" s="5" t="s">
        <v>220</v>
      </c>
      <c r="UI179" s="5" t="s">
        <v>220</v>
      </c>
      <c r="UJ179" s="5" t="s">
        <v>220</v>
      </c>
      <c r="UK179" s="5" t="s">
        <v>220</v>
      </c>
      <c r="UL179" s="5" t="s">
        <v>220</v>
      </c>
      <c r="UM179" s="5" t="s">
        <v>220</v>
      </c>
      <c r="UN179" s="5" t="s">
        <v>220</v>
      </c>
      <c r="UO179" s="5" t="s">
        <v>220</v>
      </c>
      <c r="UP179" s="5" t="s">
        <v>220</v>
      </c>
      <c r="UQ179" s="5" t="s">
        <v>220</v>
      </c>
      <c r="UR179" s="5" t="s">
        <v>220</v>
      </c>
      <c r="US179" s="5" t="s">
        <v>220</v>
      </c>
      <c r="UT179" s="5" t="s">
        <v>220</v>
      </c>
      <c r="UU179" s="5" t="s">
        <v>220</v>
      </c>
      <c r="UV179" s="5" t="s">
        <v>220</v>
      </c>
      <c r="UW179" s="5" t="s">
        <v>220</v>
      </c>
      <c r="UX179" s="5" t="s">
        <v>220</v>
      </c>
      <c r="UY179" s="5" t="s">
        <v>220</v>
      </c>
      <c r="UZ179" s="5" t="s">
        <v>220</v>
      </c>
      <c r="VA179" s="5" t="s">
        <v>220</v>
      </c>
      <c r="VB179" s="5" t="s">
        <v>220</v>
      </c>
      <c r="VC179" s="5" t="s">
        <v>220</v>
      </c>
      <c r="VD179" s="5" t="s">
        <v>220</v>
      </c>
      <c r="VE179" s="5" t="s">
        <v>220</v>
      </c>
      <c r="VF179" s="5" t="s">
        <v>220</v>
      </c>
      <c r="VG179" s="5">
        <v>3046</v>
      </c>
      <c r="VH179" s="5">
        <v>2694</v>
      </c>
      <c r="VI179" s="5">
        <v>1653</v>
      </c>
      <c r="VJ179" s="5" t="s">
        <v>220</v>
      </c>
      <c r="VK179" s="5" t="s">
        <v>220</v>
      </c>
      <c r="VL179" s="5" t="s">
        <v>220</v>
      </c>
      <c r="VM179" s="5" t="s">
        <v>220</v>
      </c>
      <c r="VN179" s="5" t="s">
        <v>220</v>
      </c>
      <c r="VO179" s="5" t="s">
        <v>220</v>
      </c>
      <c r="VP179" s="5" t="s">
        <v>220</v>
      </c>
      <c r="VQ179" s="5" t="s">
        <v>220</v>
      </c>
      <c r="VR179" s="5" t="s">
        <v>220</v>
      </c>
      <c r="VS179" s="5" t="s">
        <v>220</v>
      </c>
      <c r="VT179" s="5" t="s">
        <v>220</v>
      </c>
      <c r="VU179" s="5" t="s">
        <v>220</v>
      </c>
      <c r="VV179" s="5" t="s">
        <v>220</v>
      </c>
      <c r="VW179" s="5" t="s">
        <v>220</v>
      </c>
      <c r="VX179" s="5" t="s">
        <v>220</v>
      </c>
      <c r="VY179" s="5" t="s">
        <v>220</v>
      </c>
      <c r="VZ179" s="5" t="s">
        <v>220</v>
      </c>
      <c r="WA179" s="5" t="s">
        <v>220</v>
      </c>
      <c r="WB179" s="5" t="s">
        <v>220</v>
      </c>
      <c r="WC179" s="5" t="s">
        <v>220</v>
      </c>
      <c r="WD179" s="5" t="s">
        <v>220</v>
      </c>
      <c r="WE179" s="5" t="s">
        <v>220</v>
      </c>
      <c r="WF179" s="5" t="s">
        <v>220</v>
      </c>
      <c r="WG179" s="5" t="s">
        <v>220</v>
      </c>
      <c r="WH179" s="5" t="s">
        <v>220</v>
      </c>
      <c r="WI179" s="5" t="s">
        <v>220</v>
      </c>
      <c r="WJ179" s="5" t="s">
        <v>220</v>
      </c>
      <c r="WK179" s="5" t="s">
        <v>220</v>
      </c>
      <c r="WL179" s="5" t="s">
        <v>220</v>
      </c>
      <c r="WM179" s="5">
        <v>0</v>
      </c>
      <c r="WN179" s="5">
        <v>0</v>
      </c>
      <c r="WO179" s="5">
        <v>2</v>
      </c>
      <c r="WP179" s="5" t="s">
        <v>220</v>
      </c>
      <c r="WQ179" s="5" t="s">
        <v>220</v>
      </c>
      <c r="WR179" s="5" t="s">
        <v>220</v>
      </c>
      <c r="WS179" s="5" t="s">
        <v>220</v>
      </c>
      <c r="WT179" s="5" t="s">
        <v>220</v>
      </c>
      <c r="WU179" s="5" t="s">
        <v>220</v>
      </c>
      <c r="WV179" s="5" t="s">
        <v>220</v>
      </c>
      <c r="WW179" s="5" t="s">
        <v>220</v>
      </c>
      <c r="WX179" s="5" t="s">
        <v>220</v>
      </c>
      <c r="WY179" s="5" t="s">
        <v>220</v>
      </c>
      <c r="WZ179" s="5" t="s">
        <v>220</v>
      </c>
      <c r="XA179" s="5" t="s">
        <v>220</v>
      </c>
      <c r="XB179" s="5" t="s">
        <v>220</v>
      </c>
      <c r="XC179" s="5" t="s">
        <v>220</v>
      </c>
      <c r="XD179" s="5" t="s">
        <v>220</v>
      </c>
      <c r="XE179" s="5" t="s">
        <v>220</v>
      </c>
      <c r="XF179" s="5" t="s">
        <v>220</v>
      </c>
      <c r="XG179" s="5" t="s">
        <v>220</v>
      </c>
      <c r="XH179" s="5" t="s">
        <v>220</v>
      </c>
      <c r="XI179" s="5" t="s">
        <v>220</v>
      </c>
      <c r="XJ179" s="5" t="s">
        <v>220</v>
      </c>
      <c r="XK179" s="5" t="s">
        <v>220</v>
      </c>
      <c r="XL179" s="5" t="s">
        <v>220</v>
      </c>
      <c r="XM179" s="5" t="s">
        <v>220</v>
      </c>
      <c r="XN179" s="5" t="s">
        <v>220</v>
      </c>
      <c r="XO179" s="5" t="s">
        <v>220</v>
      </c>
      <c r="XP179" s="5" t="s">
        <v>220</v>
      </c>
      <c r="XQ179" s="5" t="s">
        <v>220</v>
      </c>
      <c r="XR179" s="5" t="s">
        <v>220</v>
      </c>
      <c r="XS179" s="2">
        <v>60631</v>
      </c>
      <c r="XT179" s="3" t="s">
        <v>222</v>
      </c>
      <c r="XU179" s="3" t="s">
        <v>222</v>
      </c>
      <c r="XV179" s="3" t="s">
        <v>222</v>
      </c>
      <c r="XW179" s="3" t="s">
        <v>221</v>
      </c>
      <c r="XX179" s="3" t="s">
        <v>221</v>
      </c>
      <c r="XY179" s="3" t="s">
        <v>222</v>
      </c>
      <c r="XZ179" s="3" t="s">
        <v>245</v>
      </c>
    </row>
    <row r="180" spans="1:650" x14ac:dyDescent="0.3">
      <c r="A180" s="1" t="s">
        <v>178</v>
      </c>
      <c r="B180" s="2">
        <v>4081463</v>
      </c>
      <c r="C180" s="5">
        <v>3047</v>
      </c>
      <c r="D180" s="5">
        <v>2697</v>
      </c>
      <c r="E180" s="5">
        <v>3606</v>
      </c>
      <c r="F180" s="5">
        <v>17887</v>
      </c>
      <c r="G180" s="5">
        <v>115</v>
      </c>
      <c r="H180" s="5">
        <v>186</v>
      </c>
      <c r="I180" s="5">
        <v>0</v>
      </c>
      <c r="J180" s="5">
        <v>0</v>
      </c>
      <c r="K180" s="5">
        <v>0</v>
      </c>
      <c r="L180" s="5">
        <v>0</v>
      </c>
      <c r="M180" s="5">
        <v>0</v>
      </c>
      <c r="N180" s="5">
        <v>0</v>
      </c>
      <c r="O180" s="5">
        <v>0</v>
      </c>
      <c r="P180" s="5">
        <v>72</v>
      </c>
      <c r="Q180" s="5">
        <v>10</v>
      </c>
      <c r="R180" s="5">
        <v>1422</v>
      </c>
      <c r="S180" s="5">
        <v>8</v>
      </c>
      <c r="T180" s="5">
        <v>3324</v>
      </c>
      <c r="U180" s="5">
        <v>54</v>
      </c>
      <c r="V180" s="5">
        <v>525</v>
      </c>
      <c r="W180" s="5">
        <v>1386</v>
      </c>
      <c r="X180" s="5">
        <v>32</v>
      </c>
      <c r="Y180" s="5">
        <v>2767</v>
      </c>
      <c r="Z180" s="5">
        <v>0</v>
      </c>
      <c r="AA180" s="5">
        <v>0</v>
      </c>
      <c r="AB180" s="5">
        <v>0</v>
      </c>
      <c r="AC180" s="5" t="s">
        <v>220</v>
      </c>
      <c r="AD180" s="5" t="s">
        <v>220</v>
      </c>
      <c r="AE180" s="5" t="s">
        <v>220</v>
      </c>
      <c r="AF180" s="5" t="s">
        <v>220</v>
      </c>
      <c r="AG180" s="5" t="s">
        <v>220</v>
      </c>
      <c r="AH180" s="5" t="s">
        <v>220</v>
      </c>
      <c r="AI180" s="5">
        <v>2526</v>
      </c>
      <c r="AJ180" s="5">
        <v>44</v>
      </c>
      <c r="AK180" s="5">
        <v>433</v>
      </c>
      <c r="AL180" s="5">
        <v>279</v>
      </c>
      <c r="AM180" s="5">
        <v>1867</v>
      </c>
      <c r="AN180" s="5">
        <v>1024</v>
      </c>
      <c r="AO180" s="5">
        <v>9389</v>
      </c>
      <c r="AP180" s="5">
        <v>5274</v>
      </c>
      <c r="AQ180" s="5">
        <v>1177</v>
      </c>
      <c r="AR180" s="5">
        <v>27925</v>
      </c>
      <c r="AS180" s="5">
        <v>1960</v>
      </c>
      <c r="AT180" s="5">
        <v>9306</v>
      </c>
      <c r="AU180" s="5">
        <v>1263</v>
      </c>
      <c r="AV180" s="5">
        <v>724</v>
      </c>
      <c r="AW180" s="5">
        <v>4198</v>
      </c>
      <c r="AX180" s="5">
        <v>2098</v>
      </c>
      <c r="AY180" s="5">
        <v>1380</v>
      </c>
      <c r="AZ180" s="5">
        <v>1666</v>
      </c>
      <c r="BA180" s="5">
        <v>5305</v>
      </c>
      <c r="BB180" s="5">
        <v>1731</v>
      </c>
      <c r="BC180" s="5">
        <v>1388</v>
      </c>
      <c r="BD180" s="5">
        <v>86</v>
      </c>
      <c r="BE180" s="5">
        <v>43</v>
      </c>
      <c r="BF180" s="5">
        <v>114</v>
      </c>
      <c r="BG180" s="5">
        <v>215</v>
      </c>
      <c r="BH180" s="5">
        <v>905</v>
      </c>
      <c r="BI180" s="5" t="s">
        <v>220</v>
      </c>
      <c r="BJ180" s="5" t="s">
        <v>220</v>
      </c>
      <c r="BK180" s="5" t="s">
        <v>220</v>
      </c>
      <c r="BL180" s="5" t="s">
        <v>220</v>
      </c>
      <c r="BM180" s="5" t="s">
        <v>220</v>
      </c>
      <c r="BN180" s="5" t="s">
        <v>220</v>
      </c>
      <c r="BO180" s="5">
        <v>0</v>
      </c>
      <c r="BP180" s="5">
        <v>0</v>
      </c>
      <c r="BQ180" s="5">
        <v>0</v>
      </c>
      <c r="BR180" s="5">
        <v>0</v>
      </c>
      <c r="BS180" s="5">
        <v>0</v>
      </c>
      <c r="BT180" s="5">
        <v>0</v>
      </c>
      <c r="BU180" s="5">
        <v>0</v>
      </c>
      <c r="BV180" s="5">
        <v>0</v>
      </c>
      <c r="BW180" s="5">
        <v>0</v>
      </c>
      <c r="BX180" s="5">
        <v>0</v>
      </c>
      <c r="BY180" s="5">
        <v>0</v>
      </c>
      <c r="BZ180" s="5">
        <v>0</v>
      </c>
      <c r="CA180" s="5">
        <v>0</v>
      </c>
      <c r="CB180" s="5">
        <v>0</v>
      </c>
      <c r="CC180" s="5">
        <v>0</v>
      </c>
      <c r="CD180" s="5">
        <v>0</v>
      </c>
      <c r="CE180" s="5">
        <v>0</v>
      </c>
      <c r="CF180" s="5">
        <v>0</v>
      </c>
      <c r="CG180" s="5">
        <v>119</v>
      </c>
      <c r="CH180" s="5">
        <v>622</v>
      </c>
      <c r="CI180" s="5">
        <v>330</v>
      </c>
      <c r="CJ180" s="5">
        <v>221</v>
      </c>
      <c r="CK180" s="5">
        <v>8321</v>
      </c>
      <c r="CL180" s="5">
        <v>676</v>
      </c>
      <c r="CM180" s="5">
        <v>3485</v>
      </c>
      <c r="CN180" s="5">
        <v>229</v>
      </c>
      <c r="CO180" s="5" t="s">
        <v>220</v>
      </c>
      <c r="CP180" s="5" t="s">
        <v>220</v>
      </c>
      <c r="CQ180" s="5" t="s">
        <v>220</v>
      </c>
      <c r="CR180" s="5" t="s">
        <v>220</v>
      </c>
      <c r="CS180" s="5" t="s">
        <v>220</v>
      </c>
      <c r="CT180" s="5" t="s">
        <v>220</v>
      </c>
      <c r="CU180" s="5">
        <v>13824</v>
      </c>
      <c r="CV180" s="5">
        <v>10942</v>
      </c>
      <c r="CW180" s="5">
        <v>10507</v>
      </c>
      <c r="CX180" s="5">
        <v>4392</v>
      </c>
      <c r="CY180" s="5">
        <v>7524</v>
      </c>
      <c r="CZ180" s="5">
        <v>4749</v>
      </c>
      <c r="DA180" s="5">
        <v>8814</v>
      </c>
      <c r="DB180" s="5">
        <v>4894</v>
      </c>
      <c r="DC180" s="5">
        <v>4309</v>
      </c>
      <c r="DD180" s="5">
        <v>2148</v>
      </c>
      <c r="DE180" s="5">
        <v>5326</v>
      </c>
      <c r="DF180" s="5">
        <v>6543</v>
      </c>
      <c r="DG180" s="5">
        <v>6900</v>
      </c>
      <c r="DH180" s="5">
        <v>5239</v>
      </c>
      <c r="DI180" s="5">
        <v>4120</v>
      </c>
      <c r="DJ180" s="5">
        <v>13267</v>
      </c>
      <c r="DK180" s="5">
        <v>3961</v>
      </c>
      <c r="DL180" s="5">
        <v>3154</v>
      </c>
      <c r="DM180" s="5">
        <v>4809</v>
      </c>
      <c r="DN180" s="5">
        <v>5733</v>
      </c>
      <c r="DO180" s="5">
        <v>2663</v>
      </c>
      <c r="DP180" s="5">
        <v>2741</v>
      </c>
      <c r="DQ180" s="5">
        <v>3027</v>
      </c>
      <c r="DR180" s="5">
        <v>3383</v>
      </c>
      <c r="DS180" s="5">
        <v>4268</v>
      </c>
      <c r="DT180" s="5">
        <v>3200</v>
      </c>
      <c r="DU180" s="5" t="s">
        <v>220</v>
      </c>
      <c r="DV180" s="5" t="s">
        <v>220</v>
      </c>
      <c r="DW180" s="5" t="s">
        <v>220</v>
      </c>
      <c r="DX180" s="5" t="s">
        <v>220</v>
      </c>
      <c r="DY180" s="5" t="s">
        <v>220</v>
      </c>
      <c r="DZ180" s="5" t="s">
        <v>220</v>
      </c>
      <c r="EA180" s="5">
        <v>7498</v>
      </c>
      <c r="EB180" s="5">
        <v>1194</v>
      </c>
      <c r="EC180" s="5">
        <v>4215</v>
      </c>
      <c r="ED180" s="5">
        <v>993</v>
      </c>
      <c r="EE180" s="5">
        <v>3971</v>
      </c>
      <c r="EF180" s="5">
        <v>1393</v>
      </c>
      <c r="EG180" s="5">
        <v>2562</v>
      </c>
      <c r="EH180" s="5">
        <v>1821</v>
      </c>
      <c r="EI180" s="5">
        <v>1271</v>
      </c>
      <c r="EJ180" s="5">
        <v>579</v>
      </c>
      <c r="EK180" s="5">
        <v>2076</v>
      </c>
      <c r="EL180" s="5">
        <v>1248</v>
      </c>
      <c r="EM180" s="5">
        <v>1313</v>
      </c>
      <c r="EN180" s="5">
        <v>2278</v>
      </c>
      <c r="EO180" s="5">
        <v>1274</v>
      </c>
      <c r="EP180" s="5">
        <v>2302</v>
      </c>
      <c r="EQ180" s="5">
        <v>954</v>
      </c>
      <c r="ER180" s="5">
        <v>2101</v>
      </c>
      <c r="ES180" s="5">
        <v>790</v>
      </c>
      <c r="ET180" s="5">
        <v>1269</v>
      </c>
      <c r="EU180" s="5">
        <v>1193</v>
      </c>
      <c r="EV180" s="5">
        <v>192</v>
      </c>
      <c r="EW180" s="5">
        <v>376</v>
      </c>
      <c r="EX180" s="5">
        <v>447</v>
      </c>
      <c r="EY180" s="5">
        <v>708</v>
      </c>
      <c r="EZ180" s="5">
        <v>765</v>
      </c>
      <c r="FA180" s="5" t="s">
        <v>220</v>
      </c>
      <c r="FB180" s="5" t="s">
        <v>220</v>
      </c>
      <c r="FC180" s="5" t="s">
        <v>220</v>
      </c>
      <c r="FD180" s="5" t="s">
        <v>220</v>
      </c>
      <c r="FE180" s="5" t="s">
        <v>220</v>
      </c>
      <c r="FF180" s="5" t="s">
        <v>220</v>
      </c>
      <c r="FG180" s="5">
        <v>0</v>
      </c>
      <c r="FH180" s="5">
        <v>0</v>
      </c>
      <c r="FI180" s="5">
        <v>0</v>
      </c>
      <c r="FJ180" s="5">
        <v>0</v>
      </c>
      <c r="FK180" s="5">
        <v>0</v>
      </c>
      <c r="FL180" s="5">
        <v>0</v>
      </c>
      <c r="FM180" s="5">
        <v>0</v>
      </c>
      <c r="FN180" s="5">
        <v>0</v>
      </c>
      <c r="FO180" s="5">
        <v>0</v>
      </c>
      <c r="FP180" s="5">
        <v>0</v>
      </c>
      <c r="FQ180" s="5">
        <v>0</v>
      </c>
      <c r="FR180" s="5">
        <v>0</v>
      </c>
      <c r="FS180" s="5">
        <v>0</v>
      </c>
      <c r="FT180" s="5">
        <v>0</v>
      </c>
      <c r="FU180" s="5" t="s">
        <v>220</v>
      </c>
      <c r="FV180" s="5" t="s">
        <v>220</v>
      </c>
      <c r="FW180" s="5" t="s">
        <v>220</v>
      </c>
      <c r="FX180" s="5" t="s">
        <v>220</v>
      </c>
      <c r="FY180" s="5" t="s">
        <v>220</v>
      </c>
      <c r="FZ180" s="5" t="s">
        <v>220</v>
      </c>
      <c r="GA180" s="5" t="s">
        <v>220</v>
      </c>
      <c r="GB180" s="5" t="s">
        <v>220</v>
      </c>
      <c r="GC180" s="5" t="s">
        <v>220</v>
      </c>
      <c r="GD180" s="5" t="s">
        <v>220</v>
      </c>
      <c r="GE180" s="5" t="s">
        <v>220</v>
      </c>
      <c r="GF180" s="5" t="s">
        <v>220</v>
      </c>
      <c r="GG180" s="5" t="s">
        <v>220</v>
      </c>
      <c r="GH180" s="5" t="s">
        <v>220</v>
      </c>
      <c r="GI180" s="5" t="s">
        <v>220</v>
      </c>
      <c r="GJ180" s="5" t="s">
        <v>220</v>
      </c>
      <c r="GK180" s="5" t="s">
        <v>220</v>
      </c>
      <c r="GL180" s="5" t="s">
        <v>220</v>
      </c>
      <c r="GM180" s="5">
        <v>26895</v>
      </c>
      <c r="GN180" s="5">
        <v>14877</v>
      </c>
      <c r="GO180" s="5">
        <v>18760</v>
      </c>
      <c r="GP180" s="5">
        <v>23550</v>
      </c>
      <c r="GQ180" s="5">
        <v>13477</v>
      </c>
      <c r="GR180" s="5">
        <v>7352</v>
      </c>
      <c r="GS180" s="5">
        <v>20765</v>
      </c>
      <c r="GT180" s="5">
        <v>11990</v>
      </c>
      <c r="GU180" s="5">
        <v>6757</v>
      </c>
      <c r="GV180" s="5">
        <v>30652</v>
      </c>
      <c r="GW180" s="5">
        <v>9362</v>
      </c>
      <c r="GX180" s="5">
        <v>17097</v>
      </c>
      <c r="GY180" s="5">
        <v>9476</v>
      </c>
      <c r="GZ180" s="5">
        <v>8313</v>
      </c>
      <c r="HA180" s="5">
        <v>9602</v>
      </c>
      <c r="HB180" s="5">
        <v>19089</v>
      </c>
      <c r="HC180" s="5">
        <v>6303</v>
      </c>
      <c r="HD180" s="5">
        <v>10246</v>
      </c>
      <c r="HE180" s="5">
        <v>11077</v>
      </c>
      <c r="HF180" s="5">
        <v>9880</v>
      </c>
      <c r="HG180" s="5">
        <v>6960</v>
      </c>
      <c r="HH180" s="5">
        <v>3272</v>
      </c>
      <c r="HI180" s="5">
        <v>14533</v>
      </c>
      <c r="HJ180" s="5">
        <v>4620</v>
      </c>
      <c r="HK180" s="5">
        <v>8675</v>
      </c>
      <c r="HL180" s="5">
        <v>5098</v>
      </c>
      <c r="HM180" s="5" t="s">
        <v>220</v>
      </c>
      <c r="HN180" s="5" t="s">
        <v>220</v>
      </c>
      <c r="HO180" s="5" t="s">
        <v>220</v>
      </c>
      <c r="HP180" s="5" t="s">
        <v>220</v>
      </c>
      <c r="HQ180" s="5" t="s">
        <v>220</v>
      </c>
      <c r="HR180" s="5" t="s">
        <v>220</v>
      </c>
      <c r="HS180" s="5">
        <v>26695</v>
      </c>
      <c r="HT180" s="5">
        <v>26464</v>
      </c>
      <c r="HU180" s="5">
        <v>30072</v>
      </c>
      <c r="HV180" s="5">
        <v>33781</v>
      </c>
      <c r="HW180" s="5">
        <v>37270</v>
      </c>
      <c r="HX180" s="5">
        <v>44757</v>
      </c>
      <c r="HY180" s="5">
        <v>44192</v>
      </c>
      <c r="HZ180" s="5">
        <v>42260</v>
      </c>
      <c r="IA180" s="5">
        <v>44247</v>
      </c>
      <c r="IB180" s="5">
        <v>57351</v>
      </c>
      <c r="IC180" s="5">
        <v>63316</v>
      </c>
      <c r="ID180" s="5">
        <v>67295</v>
      </c>
      <c r="IE180" s="5">
        <v>69022</v>
      </c>
      <c r="IF180" s="5">
        <v>63115</v>
      </c>
      <c r="IG180" s="5">
        <v>56338</v>
      </c>
      <c r="IH180" s="5">
        <v>48417</v>
      </c>
      <c r="II180" s="5">
        <v>43527</v>
      </c>
      <c r="IJ180" s="5">
        <v>27334</v>
      </c>
      <c r="IK180" s="5">
        <v>28903</v>
      </c>
      <c r="IL180" s="5">
        <v>28804</v>
      </c>
      <c r="IM180" s="5">
        <v>25656</v>
      </c>
      <c r="IN180" s="5">
        <v>22821</v>
      </c>
      <c r="IO180" s="5">
        <v>22552</v>
      </c>
      <c r="IP180" s="5">
        <v>19983</v>
      </c>
      <c r="IQ180" s="5">
        <v>21536</v>
      </c>
      <c r="IR180" s="5">
        <v>21679</v>
      </c>
      <c r="IS180" s="5" t="s">
        <v>220</v>
      </c>
      <c r="IT180" s="5" t="s">
        <v>220</v>
      </c>
      <c r="IU180" s="5" t="s">
        <v>220</v>
      </c>
      <c r="IV180" s="5" t="s">
        <v>220</v>
      </c>
      <c r="IW180" s="5" t="s">
        <v>220</v>
      </c>
      <c r="IX180" s="5" t="s">
        <v>220</v>
      </c>
      <c r="IY180" s="5">
        <v>1025</v>
      </c>
      <c r="IZ180" s="5">
        <v>1063</v>
      </c>
      <c r="JA180" s="5">
        <v>1033</v>
      </c>
      <c r="JB180" s="5">
        <v>1034</v>
      </c>
      <c r="JC180" s="5">
        <v>531</v>
      </c>
      <c r="JD180" s="5">
        <v>860</v>
      </c>
      <c r="JE180" s="5">
        <v>713</v>
      </c>
      <c r="JF180" s="5">
        <v>1499</v>
      </c>
      <c r="JG180" s="5">
        <v>2394</v>
      </c>
      <c r="JH180" s="5">
        <v>1155</v>
      </c>
      <c r="JI180" s="5">
        <v>732</v>
      </c>
      <c r="JJ180" s="5">
        <v>1824</v>
      </c>
      <c r="JK180" s="5">
        <v>714</v>
      </c>
      <c r="JL180" s="5">
        <v>1163</v>
      </c>
      <c r="JM180" s="5">
        <v>462</v>
      </c>
      <c r="JN180" s="5">
        <v>785</v>
      </c>
      <c r="JO180" s="5">
        <v>785</v>
      </c>
      <c r="JP180" s="5">
        <v>990</v>
      </c>
      <c r="JQ180" s="5">
        <v>957</v>
      </c>
      <c r="JR180" s="5">
        <v>1182</v>
      </c>
      <c r="JS180" s="5">
        <v>732</v>
      </c>
      <c r="JT180" s="5">
        <v>608</v>
      </c>
      <c r="JU180" s="5">
        <v>389</v>
      </c>
      <c r="JV180" s="5">
        <v>502</v>
      </c>
      <c r="JW180" s="5">
        <v>860</v>
      </c>
      <c r="JX180" s="5">
        <v>1224</v>
      </c>
      <c r="JY180" s="5" t="s">
        <v>220</v>
      </c>
      <c r="JZ180" s="5" t="s">
        <v>220</v>
      </c>
      <c r="KA180" s="5" t="s">
        <v>220</v>
      </c>
      <c r="KB180" s="5" t="s">
        <v>220</v>
      </c>
      <c r="KC180" s="5" t="s">
        <v>220</v>
      </c>
      <c r="KD180" s="5" t="s">
        <v>220</v>
      </c>
      <c r="KE180" s="5">
        <v>8660</v>
      </c>
      <c r="KF180" s="5">
        <v>7602</v>
      </c>
      <c r="KG180" s="5">
        <v>6785</v>
      </c>
      <c r="KH180" s="5">
        <v>9825</v>
      </c>
      <c r="KI180" s="5">
        <v>18269</v>
      </c>
      <c r="KJ180" s="5">
        <v>11588</v>
      </c>
      <c r="KK180" s="5">
        <v>7891</v>
      </c>
      <c r="KL180" s="5">
        <v>7489</v>
      </c>
      <c r="KM180" s="5">
        <v>7133</v>
      </c>
      <c r="KN180" s="5">
        <v>7511</v>
      </c>
      <c r="KO180" s="5">
        <v>7096</v>
      </c>
      <c r="KP180" s="5">
        <v>6384</v>
      </c>
      <c r="KQ180" s="5">
        <v>5317</v>
      </c>
      <c r="KR180" s="5">
        <v>4406</v>
      </c>
      <c r="KS180" s="5">
        <v>3825</v>
      </c>
      <c r="KT180" s="5">
        <v>5441</v>
      </c>
      <c r="KU180" s="5">
        <v>4628</v>
      </c>
      <c r="KV180" s="5">
        <v>5244</v>
      </c>
      <c r="KW180" s="5">
        <v>3898</v>
      </c>
      <c r="KX180" s="5">
        <v>980</v>
      </c>
      <c r="KY180" s="5">
        <v>1052</v>
      </c>
      <c r="KZ180" s="5">
        <v>503</v>
      </c>
      <c r="LA180" s="5">
        <v>506</v>
      </c>
      <c r="LB180" s="5">
        <v>525</v>
      </c>
      <c r="LC180" s="5">
        <v>540</v>
      </c>
      <c r="LD180" s="5">
        <v>789</v>
      </c>
      <c r="LE180" s="5" t="s">
        <v>220</v>
      </c>
      <c r="LF180" s="5" t="s">
        <v>220</v>
      </c>
      <c r="LG180" s="5" t="s">
        <v>220</v>
      </c>
      <c r="LH180" s="5" t="s">
        <v>220</v>
      </c>
      <c r="LI180" s="5" t="s">
        <v>220</v>
      </c>
      <c r="LJ180" s="5" t="s">
        <v>220</v>
      </c>
      <c r="LK180" s="5">
        <v>0</v>
      </c>
      <c r="LL180" s="5">
        <v>0</v>
      </c>
      <c r="LM180" s="5">
        <v>0</v>
      </c>
      <c r="LN180" s="5">
        <v>0</v>
      </c>
      <c r="LO180" s="5">
        <v>0</v>
      </c>
      <c r="LP180" s="5">
        <v>0</v>
      </c>
      <c r="LQ180" s="5">
        <v>0</v>
      </c>
      <c r="LR180" s="5">
        <v>0</v>
      </c>
      <c r="LS180" s="5">
        <v>0</v>
      </c>
      <c r="LT180" s="5">
        <v>0</v>
      </c>
      <c r="LU180" s="5">
        <v>0</v>
      </c>
      <c r="LV180" s="5">
        <v>0</v>
      </c>
      <c r="LW180" s="5">
        <v>0</v>
      </c>
      <c r="LX180" s="5">
        <v>0</v>
      </c>
      <c r="LY180" s="5">
        <v>0</v>
      </c>
      <c r="LZ180" s="5">
        <v>0</v>
      </c>
      <c r="MA180" s="5">
        <v>0</v>
      </c>
      <c r="MB180" s="5">
        <v>0</v>
      </c>
      <c r="MC180" s="5">
        <v>248</v>
      </c>
      <c r="MD180" s="5">
        <v>1105</v>
      </c>
      <c r="ME180" s="5">
        <v>805</v>
      </c>
      <c r="MF180" s="5">
        <v>664</v>
      </c>
      <c r="MG180" s="5">
        <v>452</v>
      </c>
      <c r="MH180" s="5">
        <v>595</v>
      </c>
      <c r="MI180" s="5">
        <v>837</v>
      </c>
      <c r="MJ180" s="5">
        <v>661</v>
      </c>
      <c r="MK180" s="5" t="s">
        <v>220</v>
      </c>
      <c r="ML180" s="5" t="s">
        <v>220</v>
      </c>
      <c r="MM180" s="5" t="s">
        <v>220</v>
      </c>
      <c r="MN180" s="5" t="s">
        <v>220</v>
      </c>
      <c r="MO180" s="5" t="s">
        <v>220</v>
      </c>
      <c r="MP180" s="5" t="s">
        <v>220</v>
      </c>
      <c r="MQ180" s="5">
        <v>100</v>
      </c>
      <c r="MR180" s="5">
        <v>80</v>
      </c>
      <c r="MS180" s="5">
        <v>73</v>
      </c>
      <c r="MT180" s="5">
        <v>69</v>
      </c>
      <c r="MU180" s="5">
        <v>78</v>
      </c>
      <c r="MV180" s="5">
        <v>68</v>
      </c>
      <c r="MW180" s="5">
        <v>90</v>
      </c>
      <c r="MX180" s="5">
        <v>89</v>
      </c>
      <c r="MY180" s="5">
        <v>95</v>
      </c>
      <c r="MZ180" s="5">
        <v>120</v>
      </c>
      <c r="NA180" s="5">
        <v>137</v>
      </c>
      <c r="NB180" s="5">
        <v>116</v>
      </c>
      <c r="NC180" s="5">
        <v>198</v>
      </c>
      <c r="ND180" s="5">
        <v>146</v>
      </c>
      <c r="NE180" s="5" t="s">
        <v>220</v>
      </c>
      <c r="NF180" s="5" t="s">
        <v>220</v>
      </c>
      <c r="NG180" s="5" t="s">
        <v>220</v>
      </c>
      <c r="NH180" s="5" t="s">
        <v>220</v>
      </c>
      <c r="NI180" s="5" t="s">
        <v>220</v>
      </c>
      <c r="NJ180" s="5" t="s">
        <v>220</v>
      </c>
      <c r="NK180" s="5" t="s">
        <v>220</v>
      </c>
      <c r="NL180" s="5" t="s">
        <v>220</v>
      </c>
      <c r="NM180" s="5" t="s">
        <v>220</v>
      </c>
      <c r="NN180" s="5" t="s">
        <v>220</v>
      </c>
      <c r="NO180" s="5" t="s">
        <v>220</v>
      </c>
      <c r="NP180" s="5" t="s">
        <v>220</v>
      </c>
      <c r="NQ180" s="5" t="s">
        <v>220</v>
      </c>
      <c r="NR180" s="5" t="s">
        <v>220</v>
      </c>
      <c r="NS180" s="5" t="s">
        <v>220</v>
      </c>
      <c r="NT180" s="5" t="s">
        <v>220</v>
      </c>
      <c r="NU180" s="5" t="s">
        <v>220</v>
      </c>
      <c r="NV180" s="5" t="s">
        <v>220</v>
      </c>
      <c r="NW180" s="5">
        <v>0</v>
      </c>
      <c r="NX180" s="5">
        <v>0</v>
      </c>
      <c r="NY180" s="5">
        <v>0</v>
      </c>
      <c r="NZ180" s="5">
        <v>0</v>
      </c>
      <c r="OA180" s="5">
        <v>0</v>
      </c>
      <c r="OB180" s="5">
        <v>0</v>
      </c>
      <c r="OC180" s="5">
        <v>0</v>
      </c>
      <c r="OD180" s="5">
        <v>0</v>
      </c>
      <c r="OE180" s="5">
        <v>0</v>
      </c>
      <c r="OF180" s="5">
        <v>0</v>
      </c>
      <c r="OG180" s="5">
        <v>0</v>
      </c>
      <c r="OH180" s="5">
        <v>0</v>
      </c>
      <c r="OI180" s="5">
        <v>0</v>
      </c>
      <c r="OJ180" s="5">
        <v>0</v>
      </c>
      <c r="OK180" s="5" t="s">
        <v>220</v>
      </c>
      <c r="OL180" s="5" t="s">
        <v>220</v>
      </c>
      <c r="OM180" s="5" t="s">
        <v>220</v>
      </c>
      <c r="ON180" s="5" t="s">
        <v>220</v>
      </c>
      <c r="OO180" s="5" t="s">
        <v>220</v>
      </c>
      <c r="OP180" s="5" t="s">
        <v>220</v>
      </c>
      <c r="OQ180" s="5" t="s">
        <v>220</v>
      </c>
      <c r="OR180" s="5" t="s">
        <v>220</v>
      </c>
      <c r="OS180" s="5" t="s">
        <v>220</v>
      </c>
      <c r="OT180" s="5" t="s">
        <v>220</v>
      </c>
      <c r="OU180" s="5" t="s">
        <v>220</v>
      </c>
      <c r="OV180" s="5" t="s">
        <v>220</v>
      </c>
      <c r="OW180" s="5" t="s">
        <v>220</v>
      </c>
      <c r="OX180" s="5" t="s">
        <v>220</v>
      </c>
      <c r="OY180" s="5" t="s">
        <v>220</v>
      </c>
      <c r="OZ180" s="5" t="s">
        <v>220</v>
      </c>
      <c r="PA180" s="5" t="s">
        <v>220</v>
      </c>
      <c r="PB180" s="5" t="s">
        <v>220</v>
      </c>
      <c r="PC180" s="5">
        <v>5479</v>
      </c>
      <c r="PD180" s="5">
        <v>5429</v>
      </c>
      <c r="PE180" s="5">
        <v>5624</v>
      </c>
      <c r="PF180" s="5">
        <v>5505</v>
      </c>
      <c r="PG180" s="5">
        <v>5515</v>
      </c>
      <c r="PH180" s="5">
        <v>5088</v>
      </c>
      <c r="PI180" s="5">
        <v>4636</v>
      </c>
      <c r="PJ180" s="5">
        <v>4713</v>
      </c>
      <c r="PK180" s="5">
        <v>4507</v>
      </c>
      <c r="PL180" s="5">
        <v>4833</v>
      </c>
      <c r="PM180" s="5">
        <v>4761</v>
      </c>
      <c r="PN180" s="5">
        <v>4480</v>
      </c>
      <c r="PO180" s="5">
        <v>4400</v>
      </c>
      <c r="PP180" s="5">
        <v>4139</v>
      </c>
      <c r="PQ180" s="5">
        <v>4673</v>
      </c>
      <c r="PR180" s="5">
        <v>5468</v>
      </c>
      <c r="PS180" s="5">
        <v>4589</v>
      </c>
      <c r="PT180" s="5">
        <v>3330</v>
      </c>
      <c r="PU180" s="5">
        <v>3104</v>
      </c>
      <c r="PV180" s="5">
        <v>2847</v>
      </c>
      <c r="PW180" s="5">
        <v>2708</v>
      </c>
      <c r="PX180" s="5">
        <v>2520</v>
      </c>
      <c r="PY180" s="5">
        <v>2461</v>
      </c>
      <c r="PZ180" s="5">
        <v>2517</v>
      </c>
      <c r="QA180" s="5">
        <v>2466</v>
      </c>
      <c r="QB180" s="5">
        <v>2585</v>
      </c>
      <c r="QC180" s="5" t="s">
        <v>220</v>
      </c>
      <c r="QD180" s="5" t="s">
        <v>220</v>
      </c>
      <c r="QE180" s="5" t="s">
        <v>220</v>
      </c>
      <c r="QF180" s="5" t="s">
        <v>220</v>
      </c>
      <c r="QG180" s="5" t="s">
        <v>220</v>
      </c>
      <c r="QH180" s="5" t="s">
        <v>220</v>
      </c>
      <c r="QI180" s="5">
        <v>9053</v>
      </c>
      <c r="QJ180" s="5">
        <v>6026</v>
      </c>
      <c r="QK180" s="5">
        <v>8340</v>
      </c>
      <c r="QL180" s="5">
        <v>7453</v>
      </c>
      <c r="QM180" s="5">
        <v>7816</v>
      </c>
      <c r="QN180" s="5">
        <v>8330</v>
      </c>
      <c r="QO180" s="5">
        <v>6836</v>
      </c>
      <c r="QP180" s="5">
        <v>6569</v>
      </c>
      <c r="QQ180" s="5">
        <v>6687</v>
      </c>
      <c r="QR180" s="5">
        <v>6355</v>
      </c>
      <c r="QS180" s="5">
        <v>6209</v>
      </c>
      <c r="QT180" s="5">
        <v>5858</v>
      </c>
      <c r="QU180" s="5">
        <v>6501</v>
      </c>
      <c r="QV180" s="5">
        <v>5192</v>
      </c>
      <c r="QW180" s="5">
        <v>5318</v>
      </c>
      <c r="QX180" s="5">
        <v>4527</v>
      </c>
      <c r="QY180" s="5">
        <v>4835</v>
      </c>
      <c r="QZ180" s="5">
        <v>3660</v>
      </c>
      <c r="RA180" s="5">
        <v>3136</v>
      </c>
      <c r="RB180" s="5">
        <v>3247</v>
      </c>
      <c r="RC180" s="5">
        <v>2196</v>
      </c>
      <c r="RD180" s="5">
        <v>1976</v>
      </c>
      <c r="RE180" s="5">
        <v>1702</v>
      </c>
      <c r="RF180" s="5">
        <v>1718</v>
      </c>
      <c r="RG180" s="5">
        <v>2066</v>
      </c>
      <c r="RH180" s="5">
        <v>1967</v>
      </c>
      <c r="RI180" s="5" t="s">
        <v>220</v>
      </c>
      <c r="RJ180" s="5" t="s">
        <v>220</v>
      </c>
      <c r="RK180" s="5" t="s">
        <v>220</v>
      </c>
      <c r="RL180" s="5" t="s">
        <v>220</v>
      </c>
      <c r="RM180" s="5" t="s">
        <v>220</v>
      </c>
      <c r="RN180" s="5" t="s">
        <v>220</v>
      </c>
      <c r="RO180" s="5">
        <v>3021</v>
      </c>
      <c r="RP180" s="5">
        <v>3202</v>
      </c>
      <c r="RQ180" s="5">
        <v>4767</v>
      </c>
      <c r="RR180" s="5">
        <v>3296</v>
      </c>
      <c r="RS180" s="5">
        <v>3507</v>
      </c>
      <c r="RT180" s="5">
        <v>3422</v>
      </c>
      <c r="RU180" s="5">
        <v>3284</v>
      </c>
      <c r="RV180" s="5">
        <v>2558</v>
      </c>
      <c r="RW180" s="5">
        <v>4252</v>
      </c>
      <c r="RX180" s="5">
        <v>3629</v>
      </c>
      <c r="RY180" s="5">
        <v>3960</v>
      </c>
      <c r="RZ180" s="5">
        <v>3399</v>
      </c>
      <c r="SA180" s="5">
        <v>4115</v>
      </c>
      <c r="SB180" s="5">
        <v>4194</v>
      </c>
      <c r="SC180" s="5">
        <v>2768</v>
      </c>
      <c r="SD180" s="5">
        <v>2384</v>
      </c>
      <c r="SE180" s="5">
        <v>2365</v>
      </c>
      <c r="SF180" s="5">
        <v>2089</v>
      </c>
      <c r="SG180" s="5">
        <v>2017</v>
      </c>
      <c r="SH180" s="5">
        <v>2137</v>
      </c>
      <c r="SI180" s="5">
        <v>1587</v>
      </c>
      <c r="SJ180" s="5">
        <v>1413</v>
      </c>
      <c r="SK180" s="5">
        <v>1523</v>
      </c>
      <c r="SL180" s="5">
        <v>1560</v>
      </c>
      <c r="SM180" s="5">
        <v>1693</v>
      </c>
      <c r="SN180" s="5">
        <v>1820</v>
      </c>
      <c r="SO180" s="5" t="s">
        <v>220</v>
      </c>
      <c r="SP180" s="5" t="s">
        <v>220</v>
      </c>
      <c r="SQ180" s="5" t="s">
        <v>220</v>
      </c>
      <c r="SR180" s="5" t="s">
        <v>220</v>
      </c>
      <c r="SS180" s="5" t="s">
        <v>220</v>
      </c>
      <c r="ST180" s="5" t="s">
        <v>220</v>
      </c>
      <c r="SU180" s="5">
        <v>2134</v>
      </c>
      <c r="SV180" s="5">
        <v>2887</v>
      </c>
      <c r="SW180" s="5">
        <v>2751</v>
      </c>
      <c r="SX180" s="5">
        <v>2718</v>
      </c>
      <c r="SY180" s="5">
        <v>2661</v>
      </c>
      <c r="SZ180" s="5">
        <v>2556</v>
      </c>
      <c r="TA180" s="5">
        <v>2493</v>
      </c>
      <c r="TB180" s="5">
        <v>374</v>
      </c>
      <c r="TC180" s="5">
        <v>267</v>
      </c>
      <c r="TD180" s="5">
        <v>414</v>
      </c>
      <c r="TE180" s="5">
        <v>542</v>
      </c>
      <c r="TF180" s="5">
        <v>417</v>
      </c>
      <c r="TG180" s="5">
        <v>585</v>
      </c>
      <c r="TH180" s="5">
        <v>618</v>
      </c>
      <c r="TI180" s="5">
        <v>637</v>
      </c>
      <c r="TJ180" s="5">
        <v>611</v>
      </c>
      <c r="TK180" s="5">
        <v>649</v>
      </c>
      <c r="TL180" s="5">
        <v>494</v>
      </c>
      <c r="TM180" s="5">
        <v>406</v>
      </c>
      <c r="TN180" s="5">
        <v>400</v>
      </c>
      <c r="TO180" s="5">
        <v>322</v>
      </c>
      <c r="TP180" s="5">
        <v>275</v>
      </c>
      <c r="TQ180" s="5">
        <v>283</v>
      </c>
      <c r="TR180" s="5">
        <v>380</v>
      </c>
      <c r="TS180" s="5">
        <v>370</v>
      </c>
      <c r="TT180" s="5">
        <v>319</v>
      </c>
      <c r="TU180" s="5" t="s">
        <v>220</v>
      </c>
      <c r="TV180" s="5" t="s">
        <v>220</v>
      </c>
      <c r="TW180" s="5" t="s">
        <v>220</v>
      </c>
      <c r="TX180" s="5" t="s">
        <v>220</v>
      </c>
      <c r="TY180" s="5" t="s">
        <v>220</v>
      </c>
      <c r="TZ180" s="5" t="s">
        <v>220</v>
      </c>
      <c r="UA180" s="5">
        <v>0</v>
      </c>
      <c r="UB180" s="5">
        <v>0</v>
      </c>
      <c r="UC180" s="5">
        <v>0</v>
      </c>
      <c r="UD180" s="5">
        <v>0</v>
      </c>
      <c r="UE180" s="5">
        <v>0</v>
      </c>
      <c r="UF180" s="5">
        <v>0</v>
      </c>
      <c r="UG180" s="5">
        <v>0</v>
      </c>
      <c r="UH180" s="5">
        <v>0</v>
      </c>
      <c r="UI180" s="5">
        <v>0</v>
      </c>
      <c r="UJ180" s="5">
        <v>0</v>
      </c>
      <c r="UK180" s="5">
        <v>0</v>
      </c>
      <c r="UL180" s="5">
        <v>0</v>
      </c>
      <c r="UM180" s="5">
        <v>0</v>
      </c>
      <c r="UN180" s="5">
        <v>0</v>
      </c>
      <c r="UO180" s="5">
        <v>0</v>
      </c>
      <c r="UP180" s="5">
        <v>0</v>
      </c>
      <c r="UQ180" s="5">
        <v>0</v>
      </c>
      <c r="UR180" s="5">
        <v>0</v>
      </c>
      <c r="US180" s="5">
        <v>0</v>
      </c>
      <c r="UT180" s="5">
        <v>0</v>
      </c>
      <c r="UU180" s="5">
        <v>0</v>
      </c>
      <c r="UV180" s="5">
        <v>5</v>
      </c>
      <c r="UW180" s="5">
        <v>3</v>
      </c>
      <c r="UX180" s="5">
        <v>18</v>
      </c>
      <c r="UY180" s="5">
        <v>31</v>
      </c>
      <c r="UZ180" s="5">
        <v>58</v>
      </c>
      <c r="VA180" s="5" t="s">
        <v>220</v>
      </c>
      <c r="VB180" s="5" t="s">
        <v>220</v>
      </c>
      <c r="VC180" s="5" t="s">
        <v>220</v>
      </c>
      <c r="VD180" s="5" t="s">
        <v>220</v>
      </c>
      <c r="VE180" s="5" t="s">
        <v>220</v>
      </c>
      <c r="VF180" s="5" t="s">
        <v>220</v>
      </c>
      <c r="VG180" s="5">
        <v>11421</v>
      </c>
      <c r="VH180" s="5">
        <v>10549</v>
      </c>
      <c r="VI180" s="5">
        <v>10795</v>
      </c>
      <c r="VJ180" s="5">
        <v>12036</v>
      </c>
      <c r="VK180" s="5">
        <v>17556</v>
      </c>
      <c r="VL180" s="5">
        <v>9853</v>
      </c>
      <c r="VM180" s="5">
        <v>11337</v>
      </c>
      <c r="VN180" s="5">
        <v>10866</v>
      </c>
      <c r="VO180" s="5">
        <v>12379</v>
      </c>
      <c r="VP180" s="5">
        <v>12870</v>
      </c>
      <c r="VQ180" s="5">
        <v>13910</v>
      </c>
      <c r="VR180" s="5">
        <v>13188</v>
      </c>
      <c r="VS180" s="5">
        <v>13149</v>
      </c>
      <c r="VT180" s="5">
        <v>12980</v>
      </c>
      <c r="VU180" s="5">
        <v>13461</v>
      </c>
      <c r="VV180" s="5">
        <v>12150</v>
      </c>
      <c r="VW180" s="5">
        <v>9429</v>
      </c>
      <c r="VX180" s="5">
        <v>7609</v>
      </c>
      <c r="VY180" s="5">
        <v>6915</v>
      </c>
      <c r="VZ180" s="5">
        <v>6794</v>
      </c>
      <c r="WA180" s="5">
        <v>9074</v>
      </c>
      <c r="WB180" s="5">
        <v>10451</v>
      </c>
      <c r="WC180" s="5">
        <v>10077</v>
      </c>
      <c r="WD180" s="5">
        <v>8764</v>
      </c>
      <c r="WE180" s="5">
        <v>8502</v>
      </c>
      <c r="WF180" s="5">
        <v>9721</v>
      </c>
      <c r="WG180" s="5" t="s">
        <v>220</v>
      </c>
      <c r="WH180" s="5" t="s">
        <v>220</v>
      </c>
      <c r="WI180" s="5" t="s">
        <v>220</v>
      </c>
      <c r="WJ180" s="5" t="s">
        <v>220</v>
      </c>
      <c r="WK180" s="5" t="s">
        <v>220</v>
      </c>
      <c r="WL180" s="5" t="s">
        <v>220</v>
      </c>
      <c r="WM180" s="5">
        <v>0</v>
      </c>
      <c r="WN180" s="5">
        <v>0</v>
      </c>
      <c r="WO180" s="5">
        <v>0</v>
      </c>
      <c r="WP180" s="5">
        <v>0</v>
      </c>
      <c r="WQ180" s="5">
        <v>0</v>
      </c>
      <c r="WR180" s="5">
        <v>0</v>
      </c>
      <c r="WS180" s="5">
        <v>0</v>
      </c>
      <c r="WT180" s="5">
        <v>0</v>
      </c>
      <c r="WU180" s="5">
        <v>0</v>
      </c>
      <c r="WV180" s="5">
        <v>0</v>
      </c>
      <c r="WW180" s="5">
        <v>1</v>
      </c>
      <c r="WX180" s="5">
        <v>0</v>
      </c>
      <c r="WY180" s="5">
        <v>2</v>
      </c>
      <c r="WZ180" s="5">
        <v>0</v>
      </c>
      <c r="XA180" s="5">
        <v>3</v>
      </c>
      <c r="XB180" s="5">
        <v>7</v>
      </c>
      <c r="XC180" s="5">
        <v>113</v>
      </c>
      <c r="XD180" s="5">
        <v>115</v>
      </c>
      <c r="XE180" s="5">
        <v>99</v>
      </c>
      <c r="XF180" s="5">
        <v>143</v>
      </c>
      <c r="XG180" s="5">
        <v>185</v>
      </c>
      <c r="XH180" s="5">
        <v>140</v>
      </c>
      <c r="XI180" s="5">
        <v>122</v>
      </c>
      <c r="XJ180" s="5">
        <v>161</v>
      </c>
      <c r="XK180" s="5">
        <v>136</v>
      </c>
      <c r="XL180" s="5">
        <v>154</v>
      </c>
      <c r="XM180" s="5" t="s">
        <v>220</v>
      </c>
      <c r="XN180" s="5" t="s">
        <v>220</v>
      </c>
      <c r="XO180" s="5" t="s">
        <v>220</v>
      </c>
      <c r="XP180" s="5" t="s">
        <v>220</v>
      </c>
      <c r="XQ180" s="5" t="s">
        <v>220</v>
      </c>
      <c r="XR180" s="5" t="s">
        <v>220</v>
      </c>
      <c r="XS180" s="2">
        <v>19578</v>
      </c>
      <c r="XT180" s="3" t="s">
        <v>222</v>
      </c>
      <c r="XU180" s="3" t="s">
        <v>222</v>
      </c>
      <c r="XV180" s="3" t="s">
        <v>222</v>
      </c>
      <c r="XW180" s="3" t="s">
        <v>221</v>
      </c>
      <c r="XX180" s="3" t="s">
        <v>221</v>
      </c>
      <c r="XY180" s="3" t="s">
        <v>222</v>
      </c>
      <c r="XZ180" s="3" t="s">
        <v>245</v>
      </c>
    </row>
    <row r="181" spans="1:650" x14ac:dyDescent="0.3">
      <c r="A181" s="1" t="s">
        <v>179</v>
      </c>
      <c r="B181" s="2">
        <v>3001167</v>
      </c>
      <c r="C181" s="5">
        <v>10123</v>
      </c>
      <c r="D181" s="5">
        <v>1449</v>
      </c>
      <c r="E181" s="5">
        <v>1528</v>
      </c>
      <c r="F181" s="5">
        <v>646</v>
      </c>
      <c r="G181" s="5">
        <v>12236</v>
      </c>
      <c r="H181" s="5">
        <v>8379</v>
      </c>
      <c r="I181" s="5">
        <v>1099</v>
      </c>
      <c r="J181" s="5">
        <v>1611</v>
      </c>
      <c r="K181" s="5">
        <v>914</v>
      </c>
      <c r="L181" s="5">
        <v>2187</v>
      </c>
      <c r="M181" s="5">
        <v>386</v>
      </c>
      <c r="N181" s="5">
        <v>294</v>
      </c>
      <c r="O181" s="5">
        <v>671</v>
      </c>
      <c r="P181" s="5">
        <v>252</v>
      </c>
      <c r="Q181" s="5">
        <v>154</v>
      </c>
      <c r="R181" s="5">
        <v>809</v>
      </c>
      <c r="S181" s="5">
        <v>1181</v>
      </c>
      <c r="T181" s="5">
        <v>197</v>
      </c>
      <c r="U181" s="5">
        <v>954</v>
      </c>
      <c r="V181" s="5">
        <v>5124</v>
      </c>
      <c r="W181" s="5">
        <v>2608</v>
      </c>
      <c r="X181" s="5">
        <v>-670</v>
      </c>
      <c r="Y181" s="5">
        <v>9872</v>
      </c>
      <c r="Z181" s="5">
        <v>1828</v>
      </c>
      <c r="AA181" s="5">
        <v>9664</v>
      </c>
      <c r="AB181" s="5">
        <v>167</v>
      </c>
      <c r="AC181" s="5" t="s">
        <v>220</v>
      </c>
      <c r="AD181" s="5" t="s">
        <v>220</v>
      </c>
      <c r="AE181" s="5" t="s">
        <v>220</v>
      </c>
      <c r="AF181" s="5" t="s">
        <v>220</v>
      </c>
      <c r="AG181" s="5" t="s">
        <v>220</v>
      </c>
      <c r="AH181" s="5" t="s">
        <v>220</v>
      </c>
      <c r="AI181" s="5">
        <v>0</v>
      </c>
      <c r="AJ181" s="5">
        <v>30</v>
      </c>
      <c r="AK181" s="5">
        <v>0</v>
      </c>
      <c r="AL181" s="5">
        <v>0</v>
      </c>
      <c r="AM181" s="5">
        <v>406</v>
      </c>
      <c r="AN181" s="5">
        <v>99</v>
      </c>
      <c r="AO181" s="5">
        <v>0</v>
      </c>
      <c r="AP181" s="5">
        <v>38</v>
      </c>
      <c r="AQ181" s="5">
        <v>184</v>
      </c>
      <c r="AR181" s="5">
        <v>9</v>
      </c>
      <c r="AS181" s="5">
        <v>30</v>
      </c>
      <c r="AT181" s="5">
        <v>127</v>
      </c>
      <c r="AU181" s="5">
        <v>108</v>
      </c>
      <c r="AV181" s="5">
        <v>353</v>
      </c>
      <c r="AW181" s="5">
        <v>83</v>
      </c>
      <c r="AX181" s="5">
        <v>65</v>
      </c>
      <c r="AY181" s="5">
        <v>33</v>
      </c>
      <c r="AZ181" s="5">
        <v>100</v>
      </c>
      <c r="BA181" s="5">
        <v>407</v>
      </c>
      <c r="BB181" s="5">
        <v>40</v>
      </c>
      <c r="BC181" s="5">
        <v>567</v>
      </c>
      <c r="BD181" s="5">
        <v>3437</v>
      </c>
      <c r="BE181" s="5">
        <v>138</v>
      </c>
      <c r="BF181" s="5">
        <v>358</v>
      </c>
      <c r="BG181" s="5">
        <v>2006</v>
      </c>
      <c r="BH181" s="5">
        <v>10407</v>
      </c>
      <c r="BI181" s="5" t="s">
        <v>220</v>
      </c>
      <c r="BJ181" s="5" t="s">
        <v>220</v>
      </c>
      <c r="BK181" s="5" t="s">
        <v>220</v>
      </c>
      <c r="BL181" s="5" t="s">
        <v>220</v>
      </c>
      <c r="BM181" s="5" t="s">
        <v>220</v>
      </c>
      <c r="BN181" s="5" t="s">
        <v>220</v>
      </c>
      <c r="BO181" s="5">
        <v>22986</v>
      </c>
      <c r="BP181" s="5">
        <v>18677</v>
      </c>
      <c r="BQ181" s="5">
        <v>23979</v>
      </c>
      <c r="BR181" s="5">
        <v>28722</v>
      </c>
      <c r="BS181" s="5">
        <v>32240</v>
      </c>
      <c r="BT181" s="5">
        <v>51638</v>
      </c>
      <c r="BU181" s="5">
        <v>37033</v>
      </c>
      <c r="BV181" s="5">
        <v>83871</v>
      </c>
      <c r="BW181" s="5">
        <v>22793</v>
      </c>
      <c r="BX181" s="5">
        <v>41454</v>
      </c>
      <c r="BY181" s="5">
        <v>6658</v>
      </c>
      <c r="BZ181" s="5">
        <v>31024</v>
      </c>
      <c r="CA181" s="5">
        <v>143287</v>
      </c>
      <c r="CB181" s="5">
        <v>3041</v>
      </c>
      <c r="CC181" s="5">
        <v>6149</v>
      </c>
      <c r="CD181" s="5">
        <v>1475</v>
      </c>
      <c r="CE181" s="5">
        <v>11633</v>
      </c>
      <c r="CF181" s="5">
        <v>413</v>
      </c>
      <c r="CG181" s="5">
        <v>1779</v>
      </c>
      <c r="CH181" s="5">
        <v>3481</v>
      </c>
      <c r="CI181" s="5">
        <v>11459</v>
      </c>
      <c r="CJ181" s="5">
        <v>6539</v>
      </c>
      <c r="CK181" s="5">
        <v>4307</v>
      </c>
      <c r="CL181" s="5">
        <v>8317</v>
      </c>
      <c r="CM181" s="5">
        <v>4469</v>
      </c>
      <c r="CN181" s="5">
        <v>3372</v>
      </c>
      <c r="CO181" s="5" t="s">
        <v>220</v>
      </c>
      <c r="CP181" s="5" t="s">
        <v>220</v>
      </c>
      <c r="CQ181" s="5" t="s">
        <v>220</v>
      </c>
      <c r="CR181" s="5" t="s">
        <v>220</v>
      </c>
      <c r="CS181" s="5" t="s">
        <v>220</v>
      </c>
      <c r="CT181" s="5" t="s">
        <v>220</v>
      </c>
      <c r="CU181" s="5">
        <v>36914</v>
      </c>
      <c r="CV181" s="5">
        <v>28655</v>
      </c>
      <c r="CW181" s="5">
        <v>35705</v>
      </c>
      <c r="CX181" s="5">
        <v>31711</v>
      </c>
      <c r="CY181" s="5">
        <v>21550</v>
      </c>
      <c r="CZ181" s="5">
        <v>110544</v>
      </c>
      <c r="DA181" s="5">
        <v>10567</v>
      </c>
      <c r="DB181" s="5">
        <v>14119</v>
      </c>
      <c r="DC181" s="5">
        <v>10135</v>
      </c>
      <c r="DD181" s="5">
        <v>10844</v>
      </c>
      <c r="DE181" s="5">
        <v>11364</v>
      </c>
      <c r="DF181" s="5">
        <v>10051</v>
      </c>
      <c r="DG181" s="5">
        <v>9969</v>
      </c>
      <c r="DH181" s="5">
        <v>11710</v>
      </c>
      <c r="DI181" s="5">
        <v>12639</v>
      </c>
      <c r="DJ181" s="5">
        <v>18188</v>
      </c>
      <c r="DK181" s="5">
        <v>9778</v>
      </c>
      <c r="DL181" s="5">
        <v>7700</v>
      </c>
      <c r="DM181" s="5">
        <v>9888</v>
      </c>
      <c r="DN181" s="5">
        <v>7076</v>
      </c>
      <c r="DO181" s="5">
        <v>8074</v>
      </c>
      <c r="DP181" s="5">
        <v>6406</v>
      </c>
      <c r="DQ181" s="5">
        <v>8350</v>
      </c>
      <c r="DR181" s="5">
        <v>7360</v>
      </c>
      <c r="DS181" s="5">
        <v>7673</v>
      </c>
      <c r="DT181" s="5">
        <v>9628</v>
      </c>
      <c r="DU181" s="5" t="s">
        <v>220</v>
      </c>
      <c r="DV181" s="5" t="s">
        <v>220</v>
      </c>
      <c r="DW181" s="5" t="s">
        <v>220</v>
      </c>
      <c r="DX181" s="5" t="s">
        <v>220</v>
      </c>
      <c r="DY181" s="5" t="s">
        <v>220</v>
      </c>
      <c r="DZ181" s="5" t="s">
        <v>220</v>
      </c>
      <c r="EA181" s="5">
        <v>8124</v>
      </c>
      <c r="EB181" s="5">
        <v>7788</v>
      </c>
      <c r="EC181" s="5">
        <v>9529</v>
      </c>
      <c r="ED181" s="5">
        <v>9573</v>
      </c>
      <c r="EE181" s="5">
        <v>26594</v>
      </c>
      <c r="EF181" s="5">
        <v>30814</v>
      </c>
      <c r="EG181" s="5">
        <v>2851</v>
      </c>
      <c r="EH181" s="5">
        <v>3734</v>
      </c>
      <c r="EI181" s="5">
        <v>4832</v>
      </c>
      <c r="EJ181" s="5">
        <v>5104</v>
      </c>
      <c r="EK181" s="5">
        <v>6573</v>
      </c>
      <c r="EL181" s="5">
        <v>2877</v>
      </c>
      <c r="EM181" s="5">
        <v>3558</v>
      </c>
      <c r="EN181" s="5">
        <v>3205</v>
      </c>
      <c r="EO181" s="5">
        <v>2513</v>
      </c>
      <c r="EP181" s="5">
        <v>3281</v>
      </c>
      <c r="EQ181" s="5">
        <v>552</v>
      </c>
      <c r="ER181" s="5">
        <v>3645</v>
      </c>
      <c r="ES181" s="5">
        <v>2603</v>
      </c>
      <c r="ET181" s="5">
        <v>2001</v>
      </c>
      <c r="EU181" s="5">
        <v>1693</v>
      </c>
      <c r="EV181" s="5">
        <v>1244</v>
      </c>
      <c r="EW181" s="5">
        <v>2250</v>
      </c>
      <c r="EX181" s="5">
        <v>1615</v>
      </c>
      <c r="EY181" s="5">
        <v>2125</v>
      </c>
      <c r="EZ181" s="5">
        <v>2190</v>
      </c>
      <c r="FA181" s="5" t="s">
        <v>220</v>
      </c>
      <c r="FB181" s="5" t="s">
        <v>220</v>
      </c>
      <c r="FC181" s="5" t="s">
        <v>220</v>
      </c>
      <c r="FD181" s="5" t="s">
        <v>220</v>
      </c>
      <c r="FE181" s="5" t="s">
        <v>220</v>
      </c>
      <c r="FF181" s="5" t="s">
        <v>220</v>
      </c>
      <c r="FG181" s="5">
        <v>0</v>
      </c>
      <c r="FH181" s="5">
        <v>0</v>
      </c>
      <c r="FI181" s="5">
        <v>0</v>
      </c>
      <c r="FJ181" s="5">
        <v>0</v>
      </c>
      <c r="FK181" s="5">
        <v>0</v>
      </c>
      <c r="FL181" s="5">
        <v>0</v>
      </c>
      <c r="FM181" s="5">
        <v>0</v>
      </c>
      <c r="FN181" s="5">
        <v>0</v>
      </c>
      <c r="FO181" s="5">
        <v>0</v>
      </c>
      <c r="FP181" s="5">
        <v>0</v>
      </c>
      <c r="FQ181" s="5">
        <v>0</v>
      </c>
      <c r="FR181" s="5">
        <v>0</v>
      </c>
      <c r="FS181" s="5">
        <v>0</v>
      </c>
      <c r="FT181" s="5">
        <v>0</v>
      </c>
      <c r="FU181" s="5" t="s">
        <v>220</v>
      </c>
      <c r="FV181" s="5" t="s">
        <v>220</v>
      </c>
      <c r="FW181" s="5" t="s">
        <v>220</v>
      </c>
      <c r="FX181" s="5" t="s">
        <v>220</v>
      </c>
      <c r="FY181" s="5" t="s">
        <v>220</v>
      </c>
      <c r="FZ181" s="5" t="s">
        <v>220</v>
      </c>
      <c r="GA181" s="5" t="s">
        <v>220</v>
      </c>
      <c r="GB181" s="5" t="s">
        <v>220</v>
      </c>
      <c r="GC181" s="5" t="s">
        <v>220</v>
      </c>
      <c r="GD181" s="5" t="s">
        <v>220</v>
      </c>
      <c r="GE181" s="5" t="s">
        <v>220</v>
      </c>
      <c r="GF181" s="5" t="s">
        <v>220</v>
      </c>
      <c r="GG181" s="5" t="s">
        <v>220</v>
      </c>
      <c r="GH181" s="5" t="s">
        <v>220</v>
      </c>
      <c r="GI181" s="5" t="s">
        <v>220</v>
      </c>
      <c r="GJ181" s="5" t="s">
        <v>220</v>
      </c>
      <c r="GK181" s="5" t="s">
        <v>220</v>
      </c>
      <c r="GL181" s="5" t="s">
        <v>220</v>
      </c>
      <c r="GM181" s="5">
        <v>78147</v>
      </c>
      <c r="GN181" s="5">
        <v>56599</v>
      </c>
      <c r="GO181" s="5">
        <v>70741</v>
      </c>
      <c r="GP181" s="5">
        <v>70651</v>
      </c>
      <c r="GQ181" s="5">
        <v>93026</v>
      </c>
      <c r="GR181" s="5">
        <v>201474</v>
      </c>
      <c r="GS181" s="5">
        <v>51550</v>
      </c>
      <c r="GT181" s="5">
        <v>103372</v>
      </c>
      <c r="GU181" s="5">
        <v>38858</v>
      </c>
      <c r="GV181" s="5">
        <v>59597</v>
      </c>
      <c r="GW181" s="5">
        <v>25011</v>
      </c>
      <c r="GX181" s="5">
        <v>44374</v>
      </c>
      <c r="GY181" s="5">
        <v>157592</v>
      </c>
      <c r="GZ181" s="5">
        <v>18561</v>
      </c>
      <c r="HA181" s="5">
        <v>21538</v>
      </c>
      <c r="HB181" s="5">
        <v>23818</v>
      </c>
      <c r="HC181" s="5">
        <v>23177</v>
      </c>
      <c r="HD181" s="5">
        <v>12055</v>
      </c>
      <c r="HE181" s="5">
        <v>15631</v>
      </c>
      <c r="HF181" s="5">
        <v>17722</v>
      </c>
      <c r="HG181" s="5">
        <v>24402</v>
      </c>
      <c r="HH181" s="5">
        <v>16957</v>
      </c>
      <c r="HI181" s="5">
        <v>24917</v>
      </c>
      <c r="HJ181" s="5">
        <v>19479</v>
      </c>
      <c r="HK181" s="5">
        <v>25937</v>
      </c>
      <c r="HL181" s="5">
        <v>25764</v>
      </c>
      <c r="HM181" s="5" t="s">
        <v>220</v>
      </c>
      <c r="HN181" s="5" t="s">
        <v>220</v>
      </c>
      <c r="HO181" s="5" t="s">
        <v>220</v>
      </c>
      <c r="HP181" s="5" t="s">
        <v>220</v>
      </c>
      <c r="HQ181" s="5" t="s">
        <v>220</v>
      </c>
      <c r="HR181" s="5" t="s">
        <v>220</v>
      </c>
      <c r="HS181" s="5">
        <v>11196</v>
      </c>
      <c r="HT181" s="5">
        <v>13405</v>
      </c>
      <c r="HU181" s="5">
        <v>36249</v>
      </c>
      <c r="HV181" s="5">
        <v>25606</v>
      </c>
      <c r="HW181" s="5">
        <v>29255</v>
      </c>
      <c r="HX181" s="5">
        <v>29991</v>
      </c>
      <c r="HY181" s="5">
        <v>31170</v>
      </c>
      <c r="HZ181" s="5">
        <v>32086</v>
      </c>
      <c r="IA181" s="5">
        <v>28068</v>
      </c>
      <c r="IB181" s="5">
        <v>29931</v>
      </c>
      <c r="IC181" s="5">
        <v>28224</v>
      </c>
      <c r="ID181" s="5">
        <v>31494</v>
      </c>
      <c r="IE181" s="5">
        <v>27823</v>
      </c>
      <c r="IF181" s="5">
        <v>29703</v>
      </c>
      <c r="IG181" s="5">
        <v>31888</v>
      </c>
      <c r="IH181" s="5">
        <v>33220</v>
      </c>
      <c r="II181" s="5">
        <v>53683</v>
      </c>
      <c r="IJ181" s="5">
        <v>69148</v>
      </c>
      <c r="IK181" s="5">
        <v>114485</v>
      </c>
      <c r="IL181" s="5">
        <v>99236</v>
      </c>
      <c r="IM181" s="5">
        <v>78129</v>
      </c>
      <c r="IN181" s="5">
        <v>80680</v>
      </c>
      <c r="IO181" s="5">
        <v>91941</v>
      </c>
      <c r="IP181" s="5">
        <v>76680</v>
      </c>
      <c r="IQ181" s="5">
        <v>97404</v>
      </c>
      <c r="IR181" s="5">
        <v>102988</v>
      </c>
      <c r="IS181" s="5" t="s">
        <v>220</v>
      </c>
      <c r="IT181" s="5" t="s">
        <v>220</v>
      </c>
      <c r="IU181" s="5" t="s">
        <v>220</v>
      </c>
      <c r="IV181" s="5" t="s">
        <v>220</v>
      </c>
      <c r="IW181" s="5" t="s">
        <v>220</v>
      </c>
      <c r="IX181" s="5" t="s">
        <v>220</v>
      </c>
      <c r="IY181" s="5">
        <v>6</v>
      </c>
      <c r="IZ181" s="5">
        <v>12</v>
      </c>
      <c r="JA181" s="5">
        <v>12</v>
      </c>
      <c r="JB181" s="5">
        <v>12</v>
      </c>
      <c r="JC181" s="5">
        <v>37</v>
      </c>
      <c r="JD181" s="5">
        <v>42</v>
      </c>
      <c r="JE181" s="5">
        <v>58</v>
      </c>
      <c r="JF181" s="5">
        <v>73</v>
      </c>
      <c r="JG181" s="5">
        <v>90</v>
      </c>
      <c r="JH181" s="5">
        <v>68</v>
      </c>
      <c r="JI181" s="5">
        <v>45</v>
      </c>
      <c r="JJ181" s="5">
        <v>40</v>
      </c>
      <c r="JK181" s="5">
        <v>45</v>
      </c>
      <c r="JL181" s="5">
        <v>31</v>
      </c>
      <c r="JM181" s="5">
        <v>40</v>
      </c>
      <c r="JN181" s="5">
        <v>62</v>
      </c>
      <c r="JO181" s="5">
        <v>38</v>
      </c>
      <c r="JP181" s="5">
        <v>32</v>
      </c>
      <c r="JQ181" s="5">
        <v>56</v>
      </c>
      <c r="JR181" s="5">
        <v>56</v>
      </c>
      <c r="JS181" s="5">
        <v>247</v>
      </c>
      <c r="JT181" s="5">
        <v>715</v>
      </c>
      <c r="JU181" s="5">
        <v>648</v>
      </c>
      <c r="JV181" s="5">
        <v>852</v>
      </c>
      <c r="JW181" s="5">
        <v>561</v>
      </c>
      <c r="JX181" s="5">
        <v>887</v>
      </c>
      <c r="JY181" s="5" t="s">
        <v>220</v>
      </c>
      <c r="JZ181" s="5" t="s">
        <v>220</v>
      </c>
      <c r="KA181" s="5" t="s">
        <v>220</v>
      </c>
      <c r="KB181" s="5" t="s">
        <v>220</v>
      </c>
      <c r="KC181" s="5" t="s">
        <v>220</v>
      </c>
      <c r="KD181" s="5" t="s">
        <v>220</v>
      </c>
      <c r="KE181" s="5">
        <v>-5711</v>
      </c>
      <c r="KF181" s="5">
        <v>-10025</v>
      </c>
      <c r="KG181" s="5">
        <v>-18401</v>
      </c>
      <c r="KH181" s="5">
        <v>-20553</v>
      </c>
      <c r="KI181" s="5">
        <v>-21253</v>
      </c>
      <c r="KJ181" s="5">
        <v>-21866</v>
      </c>
      <c r="KK181" s="5">
        <v>-26520</v>
      </c>
      <c r="KL181" s="5">
        <v>-25656</v>
      </c>
      <c r="KM181" s="5">
        <v>-21165</v>
      </c>
      <c r="KN181" s="5">
        <v>-19087</v>
      </c>
      <c r="KO181" s="5">
        <v>-11317</v>
      </c>
      <c r="KP181" s="5">
        <v>-14477</v>
      </c>
      <c r="KQ181" s="5">
        <v>-7445</v>
      </c>
      <c r="KR181" s="5">
        <v>2696</v>
      </c>
      <c r="KS181" s="5">
        <v>2732</v>
      </c>
      <c r="KT181" s="5">
        <v>2743</v>
      </c>
      <c r="KU181" s="5">
        <v>1912</v>
      </c>
      <c r="KV181" s="5">
        <v>5078</v>
      </c>
      <c r="KW181" s="5">
        <v>3882</v>
      </c>
      <c r="KX181" s="5">
        <v>11724</v>
      </c>
      <c r="KY181" s="5">
        <v>4097</v>
      </c>
      <c r="KZ181" s="5">
        <v>3371</v>
      </c>
      <c r="LA181" s="5">
        <v>3805</v>
      </c>
      <c r="LB181" s="5">
        <v>4824</v>
      </c>
      <c r="LC181" s="5">
        <v>4440</v>
      </c>
      <c r="LD181" s="5">
        <v>4115</v>
      </c>
      <c r="LE181" s="5" t="s">
        <v>220</v>
      </c>
      <c r="LF181" s="5" t="s">
        <v>220</v>
      </c>
      <c r="LG181" s="5" t="s">
        <v>220</v>
      </c>
      <c r="LH181" s="5" t="s">
        <v>220</v>
      </c>
      <c r="LI181" s="5" t="s">
        <v>220</v>
      </c>
      <c r="LJ181" s="5" t="s">
        <v>220</v>
      </c>
      <c r="LK181" s="5">
        <v>2931</v>
      </c>
      <c r="LL181" s="5">
        <v>2754</v>
      </c>
      <c r="LM181" s="5">
        <v>2864</v>
      </c>
      <c r="LN181" s="5">
        <v>2149</v>
      </c>
      <c r="LO181" s="5">
        <v>3346</v>
      </c>
      <c r="LP181" s="5">
        <v>3012</v>
      </c>
      <c r="LQ181" s="5">
        <v>1709</v>
      </c>
      <c r="LR181" s="5">
        <v>1733</v>
      </c>
      <c r="LS181" s="5">
        <v>1561</v>
      </c>
      <c r="LT181" s="5">
        <v>1616</v>
      </c>
      <c r="LU181" s="5">
        <v>1790</v>
      </c>
      <c r="LV181" s="5">
        <v>1485</v>
      </c>
      <c r="LW181" s="5">
        <v>1068</v>
      </c>
      <c r="LX181" s="5">
        <v>958</v>
      </c>
      <c r="LY181" s="5">
        <v>992</v>
      </c>
      <c r="LZ181" s="5">
        <v>1159</v>
      </c>
      <c r="MA181" s="5">
        <v>1102</v>
      </c>
      <c r="MB181" s="5">
        <v>586</v>
      </c>
      <c r="MC181" s="5">
        <v>1120</v>
      </c>
      <c r="MD181" s="5">
        <v>1187</v>
      </c>
      <c r="ME181" s="5">
        <v>1040</v>
      </c>
      <c r="MF181" s="5">
        <v>1018</v>
      </c>
      <c r="MG181" s="5">
        <v>771</v>
      </c>
      <c r="MH181" s="5">
        <v>831</v>
      </c>
      <c r="MI181" s="5">
        <v>1329</v>
      </c>
      <c r="MJ181" s="5">
        <v>1328</v>
      </c>
      <c r="MK181" s="5" t="s">
        <v>220</v>
      </c>
      <c r="ML181" s="5" t="s">
        <v>220</v>
      </c>
      <c r="MM181" s="5" t="s">
        <v>220</v>
      </c>
      <c r="MN181" s="5" t="s">
        <v>220</v>
      </c>
      <c r="MO181" s="5" t="s">
        <v>220</v>
      </c>
      <c r="MP181" s="5" t="s">
        <v>220</v>
      </c>
      <c r="MQ181" s="5">
        <v>0</v>
      </c>
      <c r="MR181" s="5">
        <v>0</v>
      </c>
      <c r="MS181" s="5">
        <v>0</v>
      </c>
      <c r="MT181" s="5">
        <v>0</v>
      </c>
      <c r="MU181" s="5">
        <v>0</v>
      </c>
      <c r="MV181" s="5">
        <v>0</v>
      </c>
      <c r="MW181" s="5">
        <v>0</v>
      </c>
      <c r="MX181" s="5">
        <v>0</v>
      </c>
      <c r="MY181" s="5">
        <v>0</v>
      </c>
      <c r="MZ181" s="5">
        <v>0</v>
      </c>
      <c r="NA181" s="5">
        <v>0</v>
      </c>
      <c r="NB181" s="5">
        <v>0</v>
      </c>
      <c r="NC181" s="5">
        <v>0</v>
      </c>
      <c r="ND181" s="5">
        <v>0</v>
      </c>
      <c r="NE181" s="5" t="s">
        <v>220</v>
      </c>
      <c r="NF181" s="5" t="s">
        <v>220</v>
      </c>
      <c r="NG181" s="5" t="s">
        <v>220</v>
      </c>
      <c r="NH181" s="5" t="s">
        <v>220</v>
      </c>
      <c r="NI181" s="5" t="s">
        <v>220</v>
      </c>
      <c r="NJ181" s="5" t="s">
        <v>220</v>
      </c>
      <c r="NK181" s="5" t="s">
        <v>220</v>
      </c>
      <c r="NL181" s="5" t="s">
        <v>220</v>
      </c>
      <c r="NM181" s="5" t="s">
        <v>220</v>
      </c>
      <c r="NN181" s="5" t="s">
        <v>220</v>
      </c>
      <c r="NO181" s="5" t="s">
        <v>220</v>
      </c>
      <c r="NP181" s="5" t="s">
        <v>220</v>
      </c>
      <c r="NQ181" s="5" t="s">
        <v>220</v>
      </c>
      <c r="NR181" s="5" t="s">
        <v>220</v>
      </c>
      <c r="NS181" s="5" t="s">
        <v>220</v>
      </c>
      <c r="NT181" s="5" t="s">
        <v>220</v>
      </c>
      <c r="NU181" s="5" t="s">
        <v>220</v>
      </c>
      <c r="NV181" s="5" t="s">
        <v>220</v>
      </c>
      <c r="NW181" s="5">
        <v>0</v>
      </c>
      <c r="NX181" s="5">
        <v>0</v>
      </c>
      <c r="NY181" s="5">
        <v>0</v>
      </c>
      <c r="NZ181" s="5">
        <v>0</v>
      </c>
      <c r="OA181" s="5">
        <v>0</v>
      </c>
      <c r="OB181" s="5">
        <v>0</v>
      </c>
      <c r="OC181" s="5">
        <v>0</v>
      </c>
      <c r="OD181" s="5">
        <v>0</v>
      </c>
      <c r="OE181" s="5">
        <v>0</v>
      </c>
      <c r="OF181" s="5">
        <v>0</v>
      </c>
      <c r="OG181" s="5">
        <v>0</v>
      </c>
      <c r="OH181" s="5">
        <v>0</v>
      </c>
      <c r="OI181" s="5">
        <v>0</v>
      </c>
      <c r="OJ181" s="5">
        <v>0</v>
      </c>
      <c r="OK181" s="5" t="s">
        <v>220</v>
      </c>
      <c r="OL181" s="5" t="s">
        <v>220</v>
      </c>
      <c r="OM181" s="5" t="s">
        <v>220</v>
      </c>
      <c r="ON181" s="5" t="s">
        <v>220</v>
      </c>
      <c r="OO181" s="5" t="s">
        <v>220</v>
      </c>
      <c r="OP181" s="5" t="s">
        <v>220</v>
      </c>
      <c r="OQ181" s="5" t="s">
        <v>220</v>
      </c>
      <c r="OR181" s="5" t="s">
        <v>220</v>
      </c>
      <c r="OS181" s="5" t="s">
        <v>220</v>
      </c>
      <c r="OT181" s="5" t="s">
        <v>220</v>
      </c>
      <c r="OU181" s="5" t="s">
        <v>220</v>
      </c>
      <c r="OV181" s="5" t="s">
        <v>220</v>
      </c>
      <c r="OW181" s="5" t="s">
        <v>220</v>
      </c>
      <c r="OX181" s="5" t="s">
        <v>220</v>
      </c>
      <c r="OY181" s="5" t="s">
        <v>220</v>
      </c>
      <c r="OZ181" s="5" t="s">
        <v>220</v>
      </c>
      <c r="PA181" s="5" t="s">
        <v>220</v>
      </c>
      <c r="PB181" s="5" t="s">
        <v>220</v>
      </c>
      <c r="PC181" s="5">
        <v>6837</v>
      </c>
      <c r="PD181" s="5">
        <v>8200</v>
      </c>
      <c r="PE181" s="5">
        <v>6025</v>
      </c>
      <c r="PF181" s="5">
        <v>6326</v>
      </c>
      <c r="PG181" s="5">
        <v>5776</v>
      </c>
      <c r="PH181" s="5">
        <v>6154</v>
      </c>
      <c r="PI181" s="5">
        <v>3612</v>
      </c>
      <c r="PJ181" s="5">
        <v>3924</v>
      </c>
      <c r="PK181" s="5">
        <v>3570</v>
      </c>
      <c r="PL181" s="5">
        <v>3567</v>
      </c>
      <c r="PM181" s="5">
        <v>3610</v>
      </c>
      <c r="PN181" s="5">
        <v>3311</v>
      </c>
      <c r="PO181" s="5">
        <v>3099</v>
      </c>
      <c r="PP181" s="5">
        <v>3092</v>
      </c>
      <c r="PQ181" s="5">
        <v>3053</v>
      </c>
      <c r="PR181" s="5">
        <v>3588</v>
      </c>
      <c r="PS181" s="5">
        <v>3718</v>
      </c>
      <c r="PT181" s="5">
        <v>4363</v>
      </c>
      <c r="PU181" s="5">
        <v>5120</v>
      </c>
      <c r="PV181" s="5">
        <v>4986</v>
      </c>
      <c r="PW181" s="5">
        <v>4802</v>
      </c>
      <c r="PX181" s="5">
        <v>3161</v>
      </c>
      <c r="PY181" s="5">
        <v>2702</v>
      </c>
      <c r="PZ181" s="5">
        <v>2558</v>
      </c>
      <c r="QA181" s="5">
        <v>2292</v>
      </c>
      <c r="QB181" s="5">
        <v>2114</v>
      </c>
      <c r="QC181" s="5" t="s">
        <v>220</v>
      </c>
      <c r="QD181" s="5" t="s">
        <v>220</v>
      </c>
      <c r="QE181" s="5" t="s">
        <v>220</v>
      </c>
      <c r="QF181" s="5" t="s">
        <v>220</v>
      </c>
      <c r="QG181" s="5" t="s">
        <v>220</v>
      </c>
      <c r="QH181" s="5" t="s">
        <v>220</v>
      </c>
      <c r="QI181" s="5">
        <v>14248</v>
      </c>
      <c r="QJ181" s="5">
        <v>14175</v>
      </c>
      <c r="QK181" s="5">
        <v>10921</v>
      </c>
      <c r="QL181" s="5">
        <v>10942</v>
      </c>
      <c r="QM181" s="5">
        <v>10736</v>
      </c>
      <c r="QN181" s="5">
        <v>10674</v>
      </c>
      <c r="QO181" s="5">
        <v>6394</v>
      </c>
      <c r="QP181" s="5">
        <v>6691</v>
      </c>
      <c r="QQ181" s="5">
        <v>6218</v>
      </c>
      <c r="QR181" s="5">
        <v>6156</v>
      </c>
      <c r="QS181" s="5">
        <v>6066</v>
      </c>
      <c r="QT181" s="5">
        <v>5688</v>
      </c>
      <c r="QU181" s="5">
        <v>5547</v>
      </c>
      <c r="QV181" s="5">
        <v>4954</v>
      </c>
      <c r="QW181" s="5">
        <v>4614</v>
      </c>
      <c r="QX181" s="5">
        <v>5175</v>
      </c>
      <c r="QY181" s="5">
        <v>5481</v>
      </c>
      <c r="QZ181" s="5">
        <v>6538</v>
      </c>
      <c r="RA181" s="5">
        <v>8246</v>
      </c>
      <c r="RB181" s="5">
        <v>8150</v>
      </c>
      <c r="RC181" s="5">
        <v>7773</v>
      </c>
      <c r="RD181" s="5">
        <v>4819</v>
      </c>
      <c r="RE181" s="5">
        <v>3876</v>
      </c>
      <c r="RF181" s="5">
        <v>4352</v>
      </c>
      <c r="RG181" s="5">
        <v>3559</v>
      </c>
      <c r="RH181" s="5">
        <v>3606</v>
      </c>
      <c r="RI181" s="5" t="s">
        <v>220</v>
      </c>
      <c r="RJ181" s="5" t="s">
        <v>220</v>
      </c>
      <c r="RK181" s="5" t="s">
        <v>220</v>
      </c>
      <c r="RL181" s="5" t="s">
        <v>220</v>
      </c>
      <c r="RM181" s="5" t="s">
        <v>220</v>
      </c>
      <c r="RN181" s="5" t="s">
        <v>220</v>
      </c>
      <c r="RO181" s="5">
        <v>10059</v>
      </c>
      <c r="RP181" s="5">
        <v>9862</v>
      </c>
      <c r="RQ181" s="5">
        <v>9787</v>
      </c>
      <c r="RR181" s="5">
        <v>8929</v>
      </c>
      <c r="RS181" s="5">
        <v>7916</v>
      </c>
      <c r="RT181" s="5">
        <v>8220</v>
      </c>
      <c r="RU181" s="5">
        <v>5984</v>
      </c>
      <c r="RV181" s="5">
        <v>5781</v>
      </c>
      <c r="RW181" s="5">
        <v>5622</v>
      </c>
      <c r="RX181" s="5">
        <v>5468</v>
      </c>
      <c r="RY181" s="5">
        <v>5624</v>
      </c>
      <c r="RZ181" s="5">
        <v>5292</v>
      </c>
      <c r="SA181" s="5">
        <v>5600</v>
      </c>
      <c r="SB181" s="5">
        <v>5020</v>
      </c>
      <c r="SC181" s="5">
        <v>5727</v>
      </c>
      <c r="SD181" s="5">
        <v>5640</v>
      </c>
      <c r="SE181" s="5">
        <v>5913</v>
      </c>
      <c r="SF181" s="5">
        <v>6751</v>
      </c>
      <c r="SG181" s="5">
        <v>7077</v>
      </c>
      <c r="SH181" s="5">
        <v>5959</v>
      </c>
      <c r="SI181" s="5">
        <v>5916</v>
      </c>
      <c r="SJ181" s="5">
        <v>4530</v>
      </c>
      <c r="SK181" s="5">
        <v>4418</v>
      </c>
      <c r="SL181" s="5">
        <v>5042</v>
      </c>
      <c r="SM181" s="5">
        <v>5804</v>
      </c>
      <c r="SN181" s="5">
        <v>4256</v>
      </c>
      <c r="SO181" s="5" t="s">
        <v>220</v>
      </c>
      <c r="SP181" s="5" t="s">
        <v>220</v>
      </c>
      <c r="SQ181" s="5" t="s">
        <v>220</v>
      </c>
      <c r="SR181" s="5" t="s">
        <v>220</v>
      </c>
      <c r="SS181" s="5" t="s">
        <v>220</v>
      </c>
      <c r="ST181" s="5" t="s">
        <v>220</v>
      </c>
      <c r="SU181" s="5">
        <v>134</v>
      </c>
      <c r="SV181" s="5">
        <v>54</v>
      </c>
      <c r="SW181" s="5">
        <v>83</v>
      </c>
      <c r="SX181" s="5">
        <v>186</v>
      </c>
      <c r="SY181" s="5">
        <v>223</v>
      </c>
      <c r="SZ181" s="5">
        <v>279</v>
      </c>
      <c r="TA181" s="5">
        <v>177</v>
      </c>
      <c r="TB181" s="5">
        <v>135</v>
      </c>
      <c r="TC181" s="5">
        <v>132</v>
      </c>
      <c r="TD181" s="5">
        <v>96</v>
      </c>
      <c r="TE181" s="5">
        <v>82</v>
      </c>
      <c r="TF181" s="5">
        <v>144</v>
      </c>
      <c r="TG181" s="5">
        <v>45</v>
      </c>
      <c r="TH181" s="5">
        <v>70</v>
      </c>
      <c r="TI181" s="5">
        <v>187</v>
      </c>
      <c r="TJ181" s="5">
        <v>156</v>
      </c>
      <c r="TK181" s="5">
        <v>111</v>
      </c>
      <c r="TL181" s="5">
        <v>134</v>
      </c>
      <c r="TM181" s="5">
        <v>858</v>
      </c>
      <c r="TN181" s="5">
        <v>907</v>
      </c>
      <c r="TO181" s="5">
        <v>1160</v>
      </c>
      <c r="TP181" s="5">
        <v>1828</v>
      </c>
      <c r="TQ181" s="5">
        <v>2630</v>
      </c>
      <c r="TR181" s="5">
        <v>2919</v>
      </c>
      <c r="TS181" s="5">
        <v>2701</v>
      </c>
      <c r="TT181" s="5">
        <v>3057</v>
      </c>
      <c r="TU181" s="5" t="s">
        <v>220</v>
      </c>
      <c r="TV181" s="5" t="s">
        <v>220</v>
      </c>
      <c r="TW181" s="5" t="s">
        <v>220</v>
      </c>
      <c r="TX181" s="5" t="s">
        <v>220</v>
      </c>
      <c r="TY181" s="5" t="s">
        <v>220</v>
      </c>
      <c r="TZ181" s="5" t="s">
        <v>220</v>
      </c>
      <c r="UA181" s="5">
        <v>0</v>
      </c>
      <c r="UB181" s="5">
        <v>0</v>
      </c>
      <c r="UC181" s="5">
        <v>0</v>
      </c>
      <c r="UD181" s="5">
        <v>0</v>
      </c>
      <c r="UE181" s="5">
        <v>0</v>
      </c>
      <c r="UF181" s="5">
        <v>0</v>
      </c>
      <c r="UG181" s="5">
        <v>0</v>
      </c>
      <c r="UH181" s="5">
        <v>0</v>
      </c>
      <c r="UI181" s="5">
        <v>0</v>
      </c>
      <c r="UJ181" s="5">
        <v>0</v>
      </c>
      <c r="UK181" s="5">
        <v>0</v>
      </c>
      <c r="UL181" s="5">
        <v>0</v>
      </c>
      <c r="UM181" s="5">
        <v>0</v>
      </c>
      <c r="UN181" s="5">
        <v>0</v>
      </c>
      <c r="UO181" s="5">
        <v>0</v>
      </c>
      <c r="UP181" s="5">
        <v>10</v>
      </c>
      <c r="UQ181" s="5">
        <v>22</v>
      </c>
      <c r="UR181" s="5">
        <v>46</v>
      </c>
      <c r="US181" s="5">
        <v>77</v>
      </c>
      <c r="UT181" s="5">
        <v>138</v>
      </c>
      <c r="UU181" s="5">
        <v>365</v>
      </c>
      <c r="UV181" s="5">
        <v>394</v>
      </c>
      <c r="UW181" s="5">
        <v>449</v>
      </c>
      <c r="UX181" s="5">
        <v>313</v>
      </c>
      <c r="UY181" s="5">
        <v>119</v>
      </c>
      <c r="UZ181" s="5">
        <v>9</v>
      </c>
      <c r="VA181" s="5" t="s">
        <v>220</v>
      </c>
      <c r="VB181" s="5" t="s">
        <v>220</v>
      </c>
      <c r="VC181" s="5" t="s">
        <v>220</v>
      </c>
      <c r="VD181" s="5" t="s">
        <v>220</v>
      </c>
      <c r="VE181" s="5" t="s">
        <v>220</v>
      </c>
      <c r="VF181" s="5" t="s">
        <v>220</v>
      </c>
      <c r="VG181" s="5">
        <v>8755</v>
      </c>
      <c r="VH181" s="5">
        <v>15209</v>
      </c>
      <c r="VI181" s="5">
        <v>14686</v>
      </c>
      <c r="VJ181" s="5">
        <v>14592</v>
      </c>
      <c r="VK181" s="5">
        <v>16926</v>
      </c>
      <c r="VL181" s="5">
        <v>15096</v>
      </c>
      <c r="VM181" s="5">
        <v>11470</v>
      </c>
      <c r="VN181" s="5">
        <v>16592</v>
      </c>
      <c r="VO181" s="5">
        <v>10007</v>
      </c>
      <c r="VP181" s="5">
        <v>14655</v>
      </c>
      <c r="VQ181" s="5">
        <v>10077</v>
      </c>
      <c r="VR181" s="5">
        <v>9729</v>
      </c>
      <c r="VS181" s="5">
        <v>7656</v>
      </c>
      <c r="VT181" s="5">
        <v>7986</v>
      </c>
      <c r="VU181" s="5">
        <v>12261</v>
      </c>
      <c r="VV181" s="5">
        <v>12776</v>
      </c>
      <c r="VW181" s="5">
        <v>13699</v>
      </c>
      <c r="VX181" s="5">
        <v>14872</v>
      </c>
      <c r="VY181" s="5">
        <v>14898</v>
      </c>
      <c r="VZ181" s="5">
        <v>14426</v>
      </c>
      <c r="WA181" s="5">
        <v>13884</v>
      </c>
      <c r="WB181" s="5">
        <v>15804</v>
      </c>
      <c r="WC181" s="5">
        <v>14314</v>
      </c>
      <c r="WD181" s="5">
        <v>12485</v>
      </c>
      <c r="WE181" s="5">
        <v>16230</v>
      </c>
      <c r="WF181" s="5">
        <v>15398</v>
      </c>
      <c r="WG181" s="5" t="s">
        <v>220</v>
      </c>
      <c r="WH181" s="5" t="s">
        <v>220</v>
      </c>
      <c r="WI181" s="5" t="s">
        <v>220</v>
      </c>
      <c r="WJ181" s="5" t="s">
        <v>220</v>
      </c>
      <c r="WK181" s="5" t="s">
        <v>220</v>
      </c>
      <c r="WL181" s="5" t="s">
        <v>220</v>
      </c>
      <c r="WM181" s="5">
        <v>940</v>
      </c>
      <c r="WN181" s="5">
        <v>920</v>
      </c>
      <c r="WO181" s="5">
        <v>727</v>
      </c>
      <c r="WP181" s="5">
        <v>1336</v>
      </c>
      <c r="WQ181" s="5">
        <v>1603</v>
      </c>
      <c r="WR181" s="5">
        <v>1209</v>
      </c>
      <c r="WS181" s="5">
        <v>871</v>
      </c>
      <c r="WT181" s="5">
        <v>906</v>
      </c>
      <c r="WU181" s="5">
        <v>958</v>
      </c>
      <c r="WV181" s="5">
        <v>905</v>
      </c>
      <c r="WW181" s="5">
        <v>915</v>
      </c>
      <c r="WX181" s="5">
        <v>1124</v>
      </c>
      <c r="WY181" s="5">
        <v>825</v>
      </c>
      <c r="WZ181" s="5">
        <v>710</v>
      </c>
      <c r="XA181" s="5">
        <v>1045</v>
      </c>
      <c r="XB181" s="5">
        <v>636</v>
      </c>
      <c r="XC181" s="5">
        <v>633</v>
      </c>
      <c r="XD181" s="5">
        <v>650</v>
      </c>
      <c r="XE181" s="5">
        <v>693</v>
      </c>
      <c r="XF181" s="5">
        <v>617</v>
      </c>
      <c r="XG181" s="5">
        <v>418</v>
      </c>
      <c r="XH181" s="5">
        <v>492</v>
      </c>
      <c r="XI181" s="5">
        <v>448</v>
      </c>
      <c r="XJ181" s="5">
        <v>526</v>
      </c>
      <c r="XK181" s="5">
        <v>470</v>
      </c>
      <c r="XL181" s="5">
        <v>366</v>
      </c>
      <c r="XM181" s="5" t="s">
        <v>220</v>
      </c>
      <c r="XN181" s="5" t="s">
        <v>220</v>
      </c>
      <c r="XO181" s="5" t="s">
        <v>220</v>
      </c>
      <c r="XP181" s="5" t="s">
        <v>220</v>
      </c>
      <c r="XQ181" s="5" t="s">
        <v>220</v>
      </c>
      <c r="XR181" s="5" t="s">
        <v>220</v>
      </c>
      <c r="XS181" s="2">
        <v>1179</v>
      </c>
      <c r="XT181" s="3" t="s">
        <v>222</v>
      </c>
      <c r="XU181" s="3" t="s">
        <v>222</v>
      </c>
      <c r="XV181" s="3" t="s">
        <v>221</v>
      </c>
      <c r="XW181" s="3" t="s">
        <v>221</v>
      </c>
      <c r="XX181" s="3" t="s">
        <v>222</v>
      </c>
      <c r="XY181" s="3" t="s">
        <v>222</v>
      </c>
      <c r="XZ181" s="3" t="s">
        <v>235</v>
      </c>
    </row>
    <row r="182" spans="1:650" x14ac:dyDescent="0.3">
      <c r="A182" s="1" t="s">
        <v>180</v>
      </c>
      <c r="B182" s="2">
        <v>4057032</v>
      </c>
      <c r="C182" s="5">
        <v>15679</v>
      </c>
      <c r="D182" s="5">
        <v>16625</v>
      </c>
      <c r="E182" s="5">
        <v>30270</v>
      </c>
      <c r="F182" s="5">
        <v>37352</v>
      </c>
      <c r="G182" s="5">
        <v>38932</v>
      </c>
      <c r="H182" s="5">
        <v>44983</v>
      </c>
      <c r="I182" s="5">
        <v>20944</v>
      </c>
      <c r="J182" s="5">
        <v>57710</v>
      </c>
      <c r="K182" s="5">
        <v>27972</v>
      </c>
      <c r="L182" s="5">
        <v>20453</v>
      </c>
      <c r="M182" s="5">
        <v>23448</v>
      </c>
      <c r="N182" s="5">
        <v>12446</v>
      </c>
      <c r="O182" s="5">
        <v>3545</v>
      </c>
      <c r="P182" s="5">
        <v>13410</v>
      </c>
      <c r="Q182" s="5">
        <v>25812</v>
      </c>
      <c r="R182" s="5">
        <v>25945</v>
      </c>
      <c r="S182" s="5">
        <v>55625</v>
      </c>
      <c r="T182" s="5">
        <v>40223</v>
      </c>
      <c r="U182" s="5">
        <v>15553</v>
      </c>
      <c r="V182" s="5">
        <v>48653</v>
      </c>
      <c r="W182" s="5">
        <v>8540</v>
      </c>
      <c r="X182" s="5">
        <v>53642</v>
      </c>
      <c r="Y182" s="5">
        <v>11772</v>
      </c>
      <c r="Z182" s="5">
        <v>39907</v>
      </c>
      <c r="AA182" s="5">
        <v>18852</v>
      </c>
      <c r="AB182" s="5">
        <v>14708</v>
      </c>
      <c r="AC182" s="5">
        <v>14900</v>
      </c>
      <c r="AD182" s="5">
        <v>23551</v>
      </c>
      <c r="AE182" s="5">
        <v>9672</v>
      </c>
      <c r="AF182" s="5">
        <v>19838</v>
      </c>
      <c r="AG182" s="5">
        <v>13524</v>
      </c>
      <c r="AH182" s="5">
        <v>11904</v>
      </c>
      <c r="AI182" s="5">
        <v>1626498</v>
      </c>
      <c r="AJ182" s="5">
        <v>1960730</v>
      </c>
      <c r="AK182" s="5">
        <v>586456</v>
      </c>
      <c r="AL182" s="5">
        <v>1598748</v>
      </c>
      <c r="AM182" s="5">
        <v>561530</v>
      </c>
      <c r="AN182" s="5">
        <v>1281467</v>
      </c>
      <c r="AO182" s="5">
        <v>455085</v>
      </c>
      <c r="AP182" s="5">
        <v>2063914</v>
      </c>
      <c r="AQ182" s="5">
        <v>1364701</v>
      </c>
      <c r="AR182" s="5">
        <v>414518</v>
      </c>
      <c r="AS182" s="5">
        <v>196619</v>
      </c>
      <c r="AT182" s="5">
        <v>791745</v>
      </c>
      <c r="AU182" s="5">
        <v>582337</v>
      </c>
      <c r="AV182" s="5">
        <v>-90916</v>
      </c>
      <c r="AW182" s="5">
        <v>161661</v>
      </c>
      <c r="AX182" s="5">
        <v>428760</v>
      </c>
      <c r="AY182" s="5">
        <v>895645</v>
      </c>
      <c r="AZ182" s="5">
        <v>99798</v>
      </c>
      <c r="BA182" s="5">
        <v>339175</v>
      </c>
      <c r="BB182" s="5">
        <v>371666</v>
      </c>
      <c r="BC182" s="5">
        <v>70770</v>
      </c>
      <c r="BD182" s="5">
        <v>1273</v>
      </c>
      <c r="BE182" s="5">
        <v>43159</v>
      </c>
      <c r="BF182" s="5">
        <v>383086</v>
      </c>
      <c r="BG182" s="5">
        <v>495991</v>
      </c>
      <c r="BH182" s="5">
        <v>307936</v>
      </c>
      <c r="BI182" s="5">
        <v>215730</v>
      </c>
      <c r="BJ182" s="5">
        <v>215462</v>
      </c>
      <c r="BK182" s="5">
        <v>226841</v>
      </c>
      <c r="BL182" s="5">
        <v>374511</v>
      </c>
      <c r="BM182" s="5">
        <v>313943</v>
      </c>
      <c r="BN182" s="5">
        <v>136480</v>
      </c>
      <c r="BO182" s="5">
        <v>880826</v>
      </c>
      <c r="BP182" s="5">
        <v>1098967</v>
      </c>
      <c r="BQ182" s="5">
        <v>477707</v>
      </c>
      <c r="BR182" s="5">
        <v>938411</v>
      </c>
      <c r="BS182" s="5">
        <v>1091339</v>
      </c>
      <c r="BT182" s="5">
        <v>953331</v>
      </c>
      <c r="BU182" s="5">
        <v>716213</v>
      </c>
      <c r="BV182" s="5">
        <v>461705</v>
      </c>
      <c r="BW182" s="5">
        <v>756903</v>
      </c>
      <c r="BX182" s="5">
        <v>605614</v>
      </c>
      <c r="BY182" s="5">
        <v>411629</v>
      </c>
      <c r="BZ182" s="5">
        <v>189731</v>
      </c>
      <c r="CA182" s="5">
        <v>153061</v>
      </c>
      <c r="CB182" s="5">
        <v>132198</v>
      </c>
      <c r="CC182" s="5">
        <v>51450</v>
      </c>
      <c r="CD182" s="5">
        <v>51119</v>
      </c>
      <c r="CE182" s="5">
        <v>42524</v>
      </c>
      <c r="CF182" s="5">
        <v>40239</v>
      </c>
      <c r="CG182" s="5">
        <v>15201</v>
      </c>
      <c r="CH182" s="5">
        <v>41759</v>
      </c>
      <c r="CI182" s="5">
        <v>41136</v>
      </c>
      <c r="CJ182" s="5">
        <v>3448</v>
      </c>
      <c r="CK182" s="5">
        <v>31503</v>
      </c>
      <c r="CL182" s="5">
        <v>72166</v>
      </c>
      <c r="CM182" s="5">
        <v>19636</v>
      </c>
      <c r="CN182" s="5">
        <v>60433</v>
      </c>
      <c r="CO182" s="5">
        <v>74098</v>
      </c>
      <c r="CP182" s="5">
        <v>56178</v>
      </c>
      <c r="CQ182" s="5">
        <v>73740</v>
      </c>
      <c r="CR182" s="5">
        <v>53845</v>
      </c>
      <c r="CS182" s="5">
        <v>42818</v>
      </c>
      <c r="CT182" s="5">
        <v>58848</v>
      </c>
      <c r="CU182" s="5">
        <v>725588</v>
      </c>
      <c r="CV182" s="5">
        <v>720434</v>
      </c>
      <c r="CW182" s="5">
        <v>686916</v>
      </c>
      <c r="CX182" s="5">
        <v>625355</v>
      </c>
      <c r="CY182" s="5">
        <v>638659</v>
      </c>
      <c r="CZ182" s="5">
        <v>528803</v>
      </c>
      <c r="DA182" s="5">
        <v>500016</v>
      </c>
      <c r="DB182" s="5">
        <v>530298</v>
      </c>
      <c r="DC182" s="5">
        <v>431260</v>
      </c>
      <c r="DD182" s="5">
        <v>389387</v>
      </c>
      <c r="DE182" s="5">
        <v>387024</v>
      </c>
      <c r="DF182" s="5">
        <v>413768</v>
      </c>
      <c r="DG182" s="5">
        <v>380417</v>
      </c>
      <c r="DH182" s="5">
        <v>395330</v>
      </c>
      <c r="DI182" s="5">
        <v>359468</v>
      </c>
      <c r="DJ182" s="5">
        <v>307296</v>
      </c>
      <c r="DK182" s="5">
        <v>292676</v>
      </c>
      <c r="DL182" s="5">
        <v>294400</v>
      </c>
      <c r="DM182" s="5">
        <v>258407</v>
      </c>
      <c r="DN182" s="5">
        <v>278861</v>
      </c>
      <c r="DO182" s="5">
        <v>280743</v>
      </c>
      <c r="DP182" s="5">
        <v>179913</v>
      </c>
      <c r="DQ182" s="5">
        <v>215672</v>
      </c>
      <c r="DR182" s="5">
        <v>210241</v>
      </c>
      <c r="DS182" s="5">
        <v>275084</v>
      </c>
      <c r="DT182" s="5">
        <v>260317</v>
      </c>
      <c r="DU182" s="5">
        <v>222332</v>
      </c>
      <c r="DV182" s="5">
        <v>218815</v>
      </c>
      <c r="DW182" s="5">
        <v>255815</v>
      </c>
      <c r="DX182" s="5">
        <v>270947</v>
      </c>
      <c r="DY182" s="5">
        <v>326511</v>
      </c>
      <c r="DZ182" s="5">
        <v>304750</v>
      </c>
      <c r="EA182" s="5">
        <v>115897</v>
      </c>
      <c r="EB182" s="5">
        <v>44135</v>
      </c>
      <c r="EC182" s="5">
        <v>60161</v>
      </c>
      <c r="ED182" s="5">
        <v>48538</v>
      </c>
      <c r="EE182" s="5">
        <v>27125</v>
      </c>
      <c r="EF182" s="5">
        <v>59288</v>
      </c>
      <c r="EG182" s="5">
        <v>31773</v>
      </c>
      <c r="EH182" s="5">
        <v>42586</v>
      </c>
      <c r="EI182" s="5">
        <v>51433</v>
      </c>
      <c r="EJ182" s="5">
        <v>21139</v>
      </c>
      <c r="EK182" s="5">
        <v>39854</v>
      </c>
      <c r="EL182" s="5">
        <v>18578</v>
      </c>
      <c r="EM182" s="5">
        <v>13546</v>
      </c>
      <c r="EN182" s="5">
        <v>20567</v>
      </c>
      <c r="EO182" s="5">
        <v>14705</v>
      </c>
      <c r="EP182" s="5">
        <v>25750</v>
      </c>
      <c r="EQ182" s="5">
        <v>23769</v>
      </c>
      <c r="ER182" s="5">
        <v>31835</v>
      </c>
      <c r="ES182" s="5">
        <v>29749</v>
      </c>
      <c r="ET182" s="5">
        <v>50610</v>
      </c>
      <c r="EU182" s="5">
        <v>56915</v>
      </c>
      <c r="EV182" s="5">
        <v>31487</v>
      </c>
      <c r="EW182" s="5">
        <v>38183</v>
      </c>
      <c r="EX182" s="5">
        <v>22653</v>
      </c>
      <c r="EY182" s="5">
        <v>29925</v>
      </c>
      <c r="EZ182" s="5">
        <v>26833</v>
      </c>
      <c r="FA182" s="5">
        <v>49276</v>
      </c>
      <c r="FB182" s="5">
        <v>38761</v>
      </c>
      <c r="FC182" s="5">
        <v>29364</v>
      </c>
      <c r="FD182" s="5">
        <v>53985</v>
      </c>
      <c r="FE182" s="5">
        <v>72547</v>
      </c>
      <c r="FF182" s="5">
        <v>60448</v>
      </c>
      <c r="FG182" s="5">
        <v>0</v>
      </c>
      <c r="FH182" s="5">
        <v>0</v>
      </c>
      <c r="FI182" s="5">
        <v>0</v>
      </c>
      <c r="FJ182" s="5">
        <v>0</v>
      </c>
      <c r="FK182" s="5">
        <v>0</v>
      </c>
      <c r="FL182" s="5">
        <v>0</v>
      </c>
      <c r="FM182" s="5">
        <v>0</v>
      </c>
      <c r="FN182" s="5">
        <v>0</v>
      </c>
      <c r="FO182" s="5">
        <v>0</v>
      </c>
      <c r="FP182" s="5">
        <v>0</v>
      </c>
      <c r="FQ182" s="5">
        <v>0</v>
      </c>
      <c r="FR182" s="5">
        <v>0</v>
      </c>
      <c r="FS182" s="5">
        <v>0</v>
      </c>
      <c r="FT182" s="5">
        <v>0</v>
      </c>
      <c r="FU182" s="5" t="s">
        <v>220</v>
      </c>
      <c r="FV182" s="5" t="s">
        <v>220</v>
      </c>
      <c r="FW182" s="5" t="s">
        <v>220</v>
      </c>
      <c r="FX182" s="5" t="s">
        <v>220</v>
      </c>
      <c r="FY182" s="5" t="s">
        <v>220</v>
      </c>
      <c r="FZ182" s="5" t="s">
        <v>220</v>
      </c>
      <c r="GA182" s="5" t="s">
        <v>220</v>
      </c>
      <c r="GB182" s="5" t="s">
        <v>220</v>
      </c>
      <c r="GC182" s="5" t="s">
        <v>220</v>
      </c>
      <c r="GD182" s="5" t="s">
        <v>220</v>
      </c>
      <c r="GE182" s="5" t="s">
        <v>220</v>
      </c>
      <c r="GF182" s="5" t="s">
        <v>220</v>
      </c>
      <c r="GG182" s="5" t="s">
        <v>220</v>
      </c>
      <c r="GH182" s="5" t="s">
        <v>220</v>
      </c>
      <c r="GI182" s="5" t="s">
        <v>220</v>
      </c>
      <c r="GJ182" s="5" t="s">
        <v>220</v>
      </c>
      <c r="GK182" s="5" t="s">
        <v>220</v>
      </c>
      <c r="GL182" s="5" t="s">
        <v>220</v>
      </c>
      <c r="GM182" s="5">
        <v>3364488</v>
      </c>
      <c r="GN182" s="5">
        <v>3840891</v>
      </c>
      <c r="GO182" s="5">
        <v>1841561</v>
      </c>
      <c r="GP182" s="5">
        <v>3249320</v>
      </c>
      <c r="GQ182" s="5">
        <v>2357585</v>
      </c>
      <c r="GR182" s="5">
        <v>2867873</v>
      </c>
      <c r="GS182" s="5">
        <v>1724032</v>
      </c>
      <c r="GT182" s="5">
        <v>3156214</v>
      </c>
      <c r="GU182" s="5">
        <v>2632269</v>
      </c>
      <c r="GV182" s="5">
        <v>1451110</v>
      </c>
      <c r="GW182" s="5">
        <v>1058574</v>
      </c>
      <c r="GX182" s="5">
        <v>1426267</v>
      </c>
      <c r="GY182" s="5">
        <v>1132907</v>
      </c>
      <c r="GZ182" s="5">
        <v>470590</v>
      </c>
      <c r="HA182" s="5">
        <v>613096</v>
      </c>
      <c r="HB182" s="5">
        <v>838891</v>
      </c>
      <c r="HC182" s="5">
        <v>1348972</v>
      </c>
      <c r="HD182" s="5">
        <v>506495</v>
      </c>
      <c r="HE182" s="5">
        <v>658085</v>
      </c>
      <c r="HF182" s="5">
        <v>791566</v>
      </c>
      <c r="HG182" s="5">
        <v>458607</v>
      </c>
      <c r="HH182" s="5">
        <v>273813</v>
      </c>
      <c r="HI182" s="5">
        <v>365664</v>
      </c>
      <c r="HJ182" s="5">
        <v>728134</v>
      </c>
      <c r="HK182" s="5">
        <v>839499</v>
      </c>
      <c r="HL182" s="5">
        <v>696527</v>
      </c>
      <c r="HM182" s="5">
        <v>576336</v>
      </c>
      <c r="HN182" s="5">
        <v>552767</v>
      </c>
      <c r="HO182" s="5">
        <v>595432</v>
      </c>
      <c r="HP182" s="5">
        <v>773128</v>
      </c>
      <c r="HQ182" s="5">
        <v>769343</v>
      </c>
      <c r="HR182" s="5">
        <v>574558</v>
      </c>
      <c r="HS182" s="5">
        <v>2900288</v>
      </c>
      <c r="HT182" s="5">
        <v>2919863</v>
      </c>
      <c r="HU182" s="5">
        <v>2359603</v>
      </c>
      <c r="HV182" s="5">
        <v>2536077</v>
      </c>
      <c r="HW182" s="5">
        <v>3105333</v>
      </c>
      <c r="HX182" s="5">
        <v>3579050</v>
      </c>
      <c r="HY182" s="5">
        <v>3094357</v>
      </c>
      <c r="HZ182" s="5">
        <v>3123888</v>
      </c>
      <c r="IA182" s="5">
        <v>3275078</v>
      </c>
      <c r="IB182" s="5">
        <v>3317104</v>
      </c>
      <c r="IC182" s="5">
        <v>3760917</v>
      </c>
      <c r="ID182" s="5">
        <v>3592233</v>
      </c>
      <c r="IE182" s="5">
        <v>3242230</v>
      </c>
      <c r="IF182" s="5">
        <v>3068544</v>
      </c>
      <c r="IG182" s="5">
        <v>3270778</v>
      </c>
      <c r="IH182" s="5">
        <v>2577693</v>
      </c>
      <c r="II182" s="5">
        <v>2283210</v>
      </c>
      <c r="IJ182" s="5">
        <v>2188610</v>
      </c>
      <c r="IK182" s="5">
        <v>2388548</v>
      </c>
      <c r="IL182" s="5">
        <v>2048431</v>
      </c>
      <c r="IM182" s="5">
        <v>2000307</v>
      </c>
      <c r="IN182" s="5">
        <v>2003377</v>
      </c>
      <c r="IO182" s="5">
        <v>2100034</v>
      </c>
      <c r="IP182" s="5">
        <v>1837995</v>
      </c>
      <c r="IQ182" s="5">
        <v>1908936</v>
      </c>
      <c r="IR182" s="5">
        <v>1790494</v>
      </c>
      <c r="IS182" s="5">
        <v>1765541</v>
      </c>
      <c r="IT182" s="5">
        <v>1422338</v>
      </c>
      <c r="IU182" s="5">
        <v>1351079</v>
      </c>
      <c r="IV182" s="5">
        <v>1264751</v>
      </c>
      <c r="IW182" s="5">
        <v>1277928</v>
      </c>
      <c r="IX182" s="5">
        <v>1124959</v>
      </c>
      <c r="IY182" s="5">
        <v>1269533</v>
      </c>
      <c r="IZ182" s="5">
        <v>388686</v>
      </c>
      <c r="JA182" s="5">
        <v>315021</v>
      </c>
      <c r="JB182" s="5">
        <v>560883</v>
      </c>
      <c r="JC182" s="5">
        <v>425377</v>
      </c>
      <c r="JD182" s="5">
        <v>475775</v>
      </c>
      <c r="JE182" s="5">
        <v>275422</v>
      </c>
      <c r="JF182" s="5">
        <v>267990</v>
      </c>
      <c r="JG182" s="5">
        <v>270119</v>
      </c>
      <c r="JH182" s="5">
        <v>313084</v>
      </c>
      <c r="JI182" s="5">
        <v>319878</v>
      </c>
      <c r="JJ182" s="5">
        <v>272306</v>
      </c>
      <c r="JK182" s="5">
        <v>326587</v>
      </c>
      <c r="JL182" s="5">
        <v>238866</v>
      </c>
      <c r="JM182" s="5">
        <v>232007</v>
      </c>
      <c r="JN182" s="5">
        <v>207433</v>
      </c>
      <c r="JO182" s="5">
        <v>199772</v>
      </c>
      <c r="JP182" s="5">
        <v>161193</v>
      </c>
      <c r="JQ182" s="5">
        <v>225010</v>
      </c>
      <c r="JR182" s="5">
        <v>141251</v>
      </c>
      <c r="JS182" s="5">
        <v>145617</v>
      </c>
      <c r="JT182" s="5">
        <v>132541</v>
      </c>
      <c r="JU182" s="5">
        <v>132215</v>
      </c>
      <c r="JV182" s="5">
        <v>158848</v>
      </c>
      <c r="JW182" s="5">
        <v>189028</v>
      </c>
      <c r="JX182" s="5">
        <v>184012</v>
      </c>
      <c r="JY182" s="5">
        <v>200379</v>
      </c>
      <c r="JZ182" s="5">
        <v>199887</v>
      </c>
      <c r="KA182" s="5">
        <v>220299</v>
      </c>
      <c r="KB182" s="5">
        <v>199572</v>
      </c>
      <c r="KC182" s="5">
        <v>202421</v>
      </c>
      <c r="KD182" s="5">
        <v>178414</v>
      </c>
      <c r="KE182" s="5">
        <v>45384</v>
      </c>
      <c r="KF182" s="5">
        <v>-62530</v>
      </c>
      <c r="KG182" s="5">
        <v>-74912</v>
      </c>
      <c r="KH182" s="5">
        <v>37482</v>
      </c>
      <c r="KI182" s="5">
        <v>41903</v>
      </c>
      <c r="KJ182" s="5">
        <v>-29373</v>
      </c>
      <c r="KK182" s="5">
        <v>-5621</v>
      </c>
      <c r="KL182" s="5">
        <v>103332</v>
      </c>
      <c r="KM182" s="5">
        <v>77899</v>
      </c>
      <c r="KN182" s="5">
        <v>50869</v>
      </c>
      <c r="KO182" s="5">
        <v>120362</v>
      </c>
      <c r="KP182" s="5">
        <v>23560</v>
      </c>
      <c r="KQ182" s="5">
        <v>35777</v>
      </c>
      <c r="KR182" s="5">
        <v>23315</v>
      </c>
      <c r="KS182" s="5">
        <v>13947</v>
      </c>
      <c r="KT182" s="5">
        <v>25159</v>
      </c>
      <c r="KU182" s="5">
        <v>15771</v>
      </c>
      <c r="KV182" s="5">
        <v>17718</v>
      </c>
      <c r="KW182" s="5">
        <v>30071</v>
      </c>
      <c r="KX182" s="5">
        <v>27022</v>
      </c>
      <c r="KY182" s="5">
        <v>33541</v>
      </c>
      <c r="KZ182" s="5">
        <v>26096</v>
      </c>
      <c r="LA182" s="5">
        <v>17661</v>
      </c>
      <c r="LB182" s="5">
        <v>12279</v>
      </c>
      <c r="LC182" s="5">
        <v>11807</v>
      </c>
      <c r="LD182" s="5">
        <v>10618</v>
      </c>
      <c r="LE182" s="5">
        <v>9946</v>
      </c>
      <c r="LF182" s="5">
        <v>10928</v>
      </c>
      <c r="LG182" s="5">
        <v>10002</v>
      </c>
      <c r="LH182" s="5">
        <v>9333</v>
      </c>
      <c r="LI182" s="5">
        <v>9496</v>
      </c>
      <c r="LJ182" s="5">
        <v>10592</v>
      </c>
      <c r="LK182" s="5">
        <v>73792</v>
      </c>
      <c r="LL182" s="5">
        <v>66958</v>
      </c>
      <c r="LM182" s="5">
        <v>67802</v>
      </c>
      <c r="LN182" s="5">
        <v>61950</v>
      </c>
      <c r="LO182" s="5">
        <v>58189</v>
      </c>
      <c r="LP182" s="5">
        <v>51648</v>
      </c>
      <c r="LQ182" s="5">
        <v>46091</v>
      </c>
      <c r="LR182" s="5">
        <v>38736</v>
      </c>
      <c r="LS182" s="5">
        <v>39866</v>
      </c>
      <c r="LT182" s="5">
        <v>40072</v>
      </c>
      <c r="LU182" s="5">
        <v>47453</v>
      </c>
      <c r="LV182" s="5">
        <v>22224</v>
      </c>
      <c r="LW182" s="5">
        <v>19533</v>
      </c>
      <c r="LX182" s="5">
        <v>14574</v>
      </c>
      <c r="LY182" s="5">
        <v>12645</v>
      </c>
      <c r="LZ182" s="5">
        <v>11490</v>
      </c>
      <c r="MA182" s="5">
        <v>8241</v>
      </c>
      <c r="MB182" s="5">
        <v>5701</v>
      </c>
      <c r="MC182" s="5">
        <v>10672</v>
      </c>
      <c r="MD182" s="5">
        <v>12912</v>
      </c>
      <c r="ME182" s="5">
        <v>13592</v>
      </c>
      <c r="MF182" s="5">
        <v>10607</v>
      </c>
      <c r="MG182" s="5">
        <v>8722</v>
      </c>
      <c r="MH182" s="5">
        <v>7407</v>
      </c>
      <c r="MI182" s="5">
        <v>9079</v>
      </c>
      <c r="MJ182" s="5">
        <v>8223</v>
      </c>
      <c r="MK182" s="5">
        <v>9183</v>
      </c>
      <c r="ML182" s="5">
        <v>12135</v>
      </c>
      <c r="MM182" s="5">
        <v>10750</v>
      </c>
      <c r="MN182" s="5">
        <v>10452</v>
      </c>
      <c r="MO182" s="5">
        <v>13567</v>
      </c>
      <c r="MP182" s="5">
        <v>14636</v>
      </c>
      <c r="MQ182" s="5">
        <v>9239</v>
      </c>
      <c r="MR182" s="5">
        <v>9424</v>
      </c>
      <c r="MS182" s="5">
        <v>9419</v>
      </c>
      <c r="MT182" s="5">
        <v>9248</v>
      </c>
      <c r="MU182" s="5">
        <v>8565</v>
      </c>
      <c r="MV182" s="5">
        <v>7865</v>
      </c>
      <c r="MW182" s="5">
        <v>7279</v>
      </c>
      <c r="MX182" s="5">
        <v>7884</v>
      </c>
      <c r="MY182" s="5">
        <v>6939</v>
      </c>
      <c r="MZ182" s="5">
        <v>5171</v>
      </c>
      <c r="NA182" s="5">
        <v>2302</v>
      </c>
      <c r="NB182" s="5">
        <v>-1319</v>
      </c>
      <c r="NC182" s="5">
        <v>10218</v>
      </c>
      <c r="ND182" s="5">
        <v>1061</v>
      </c>
      <c r="NE182" s="5" t="s">
        <v>220</v>
      </c>
      <c r="NF182" s="5" t="s">
        <v>220</v>
      </c>
      <c r="NG182" s="5" t="s">
        <v>220</v>
      </c>
      <c r="NH182" s="5" t="s">
        <v>220</v>
      </c>
      <c r="NI182" s="5" t="s">
        <v>220</v>
      </c>
      <c r="NJ182" s="5" t="s">
        <v>220</v>
      </c>
      <c r="NK182" s="5" t="s">
        <v>220</v>
      </c>
      <c r="NL182" s="5" t="s">
        <v>220</v>
      </c>
      <c r="NM182" s="5" t="s">
        <v>220</v>
      </c>
      <c r="NN182" s="5" t="s">
        <v>220</v>
      </c>
      <c r="NO182" s="5" t="s">
        <v>220</v>
      </c>
      <c r="NP182" s="5" t="s">
        <v>220</v>
      </c>
      <c r="NQ182" s="5" t="s">
        <v>220</v>
      </c>
      <c r="NR182" s="5" t="s">
        <v>220</v>
      </c>
      <c r="NS182" s="5" t="s">
        <v>220</v>
      </c>
      <c r="NT182" s="5" t="s">
        <v>220</v>
      </c>
      <c r="NU182" s="5" t="s">
        <v>220</v>
      </c>
      <c r="NV182" s="5" t="s">
        <v>220</v>
      </c>
      <c r="NW182" s="5">
        <v>0</v>
      </c>
      <c r="NX182" s="5">
        <v>0</v>
      </c>
      <c r="NY182" s="5">
        <v>0</v>
      </c>
      <c r="NZ182" s="5">
        <v>0</v>
      </c>
      <c r="OA182" s="5">
        <v>0</v>
      </c>
      <c r="OB182" s="5">
        <v>0</v>
      </c>
      <c r="OC182" s="5">
        <v>0</v>
      </c>
      <c r="OD182" s="5">
        <v>0</v>
      </c>
      <c r="OE182" s="5">
        <v>0</v>
      </c>
      <c r="OF182" s="5">
        <v>0</v>
      </c>
      <c r="OG182" s="5">
        <v>0</v>
      </c>
      <c r="OH182" s="5">
        <v>0</v>
      </c>
      <c r="OI182" s="5">
        <v>0</v>
      </c>
      <c r="OJ182" s="5">
        <v>0</v>
      </c>
      <c r="OK182" s="5" t="s">
        <v>220</v>
      </c>
      <c r="OL182" s="5" t="s">
        <v>220</v>
      </c>
      <c r="OM182" s="5" t="s">
        <v>220</v>
      </c>
      <c r="ON182" s="5" t="s">
        <v>220</v>
      </c>
      <c r="OO182" s="5" t="s">
        <v>220</v>
      </c>
      <c r="OP182" s="5" t="s">
        <v>220</v>
      </c>
      <c r="OQ182" s="5" t="s">
        <v>220</v>
      </c>
      <c r="OR182" s="5" t="s">
        <v>220</v>
      </c>
      <c r="OS182" s="5" t="s">
        <v>220</v>
      </c>
      <c r="OT182" s="5" t="s">
        <v>220</v>
      </c>
      <c r="OU182" s="5" t="s">
        <v>220</v>
      </c>
      <c r="OV182" s="5" t="s">
        <v>220</v>
      </c>
      <c r="OW182" s="5" t="s">
        <v>220</v>
      </c>
      <c r="OX182" s="5" t="s">
        <v>220</v>
      </c>
      <c r="OY182" s="5" t="s">
        <v>220</v>
      </c>
      <c r="OZ182" s="5" t="s">
        <v>220</v>
      </c>
      <c r="PA182" s="5" t="s">
        <v>220</v>
      </c>
      <c r="PB182" s="5" t="s">
        <v>220</v>
      </c>
      <c r="PC182" s="5">
        <v>93949</v>
      </c>
      <c r="PD182" s="5">
        <v>90298</v>
      </c>
      <c r="PE182" s="5">
        <v>78400</v>
      </c>
      <c r="PF182" s="5">
        <v>83937</v>
      </c>
      <c r="PG182" s="5">
        <v>70752</v>
      </c>
      <c r="PH182" s="5">
        <v>71227</v>
      </c>
      <c r="PI182" s="5">
        <v>66534</v>
      </c>
      <c r="PJ182" s="5">
        <v>87949</v>
      </c>
      <c r="PK182" s="5">
        <v>83123</v>
      </c>
      <c r="PL182" s="5">
        <v>72193</v>
      </c>
      <c r="PM182" s="5">
        <v>66043</v>
      </c>
      <c r="PN182" s="5">
        <v>66788</v>
      </c>
      <c r="PO182" s="5">
        <v>60148</v>
      </c>
      <c r="PP182" s="5">
        <v>56683</v>
      </c>
      <c r="PQ182" s="5">
        <v>43695</v>
      </c>
      <c r="PR182" s="5">
        <v>34009</v>
      </c>
      <c r="PS182" s="5">
        <v>42328</v>
      </c>
      <c r="PT182" s="5">
        <v>25450</v>
      </c>
      <c r="PU182" s="5">
        <v>84210</v>
      </c>
      <c r="PV182" s="5">
        <v>80019</v>
      </c>
      <c r="PW182" s="5">
        <v>91373</v>
      </c>
      <c r="PX182" s="5">
        <v>72620</v>
      </c>
      <c r="PY182" s="5">
        <v>57411</v>
      </c>
      <c r="PZ182" s="5">
        <v>54181</v>
      </c>
      <c r="QA182" s="5">
        <v>48770</v>
      </c>
      <c r="QB182" s="5">
        <v>53489</v>
      </c>
      <c r="QC182" s="5">
        <v>52562</v>
      </c>
      <c r="QD182" s="5">
        <v>51105</v>
      </c>
      <c r="QE182" s="5">
        <v>50627</v>
      </c>
      <c r="QF182" s="5">
        <v>51973</v>
      </c>
      <c r="QG182" s="5">
        <v>57129</v>
      </c>
      <c r="QH182" s="5">
        <v>56528</v>
      </c>
      <c r="QI182" s="5">
        <v>162541</v>
      </c>
      <c r="QJ182" s="5">
        <v>186499</v>
      </c>
      <c r="QK182" s="5">
        <v>114883</v>
      </c>
      <c r="QL182" s="5">
        <v>156079</v>
      </c>
      <c r="QM182" s="5">
        <v>107801</v>
      </c>
      <c r="QN182" s="5">
        <v>102778</v>
      </c>
      <c r="QO182" s="5">
        <v>118658</v>
      </c>
      <c r="QP182" s="5">
        <v>140200</v>
      </c>
      <c r="QQ182" s="5">
        <v>165990</v>
      </c>
      <c r="QR182" s="5">
        <v>130663</v>
      </c>
      <c r="QS182" s="5">
        <v>121847</v>
      </c>
      <c r="QT182" s="5">
        <v>131801</v>
      </c>
      <c r="QU182" s="5">
        <v>119054</v>
      </c>
      <c r="QV182" s="5">
        <v>103493</v>
      </c>
      <c r="QW182" s="5">
        <v>82472</v>
      </c>
      <c r="QX182" s="5">
        <v>77359</v>
      </c>
      <c r="QY182" s="5">
        <v>227053</v>
      </c>
      <c r="QZ182" s="5">
        <v>47171</v>
      </c>
      <c r="RA182" s="5">
        <v>86397</v>
      </c>
      <c r="RB182" s="5">
        <v>75161</v>
      </c>
      <c r="RC182" s="5">
        <v>70216</v>
      </c>
      <c r="RD182" s="5">
        <v>60014</v>
      </c>
      <c r="RE182" s="5">
        <v>52822</v>
      </c>
      <c r="RF182" s="5">
        <v>73858</v>
      </c>
      <c r="RG182" s="5">
        <v>56309</v>
      </c>
      <c r="RH182" s="5">
        <v>59565</v>
      </c>
      <c r="RI182" s="5">
        <v>57633</v>
      </c>
      <c r="RJ182" s="5">
        <v>56551</v>
      </c>
      <c r="RK182" s="5">
        <v>61793</v>
      </c>
      <c r="RL182" s="5">
        <v>61325</v>
      </c>
      <c r="RM182" s="5">
        <v>72016</v>
      </c>
      <c r="RN182" s="5">
        <v>70046</v>
      </c>
      <c r="RO182" s="5">
        <v>81900</v>
      </c>
      <c r="RP182" s="5">
        <v>83609</v>
      </c>
      <c r="RQ182" s="5">
        <v>81089</v>
      </c>
      <c r="RR182" s="5">
        <v>80534</v>
      </c>
      <c r="RS182" s="5">
        <v>89770</v>
      </c>
      <c r="RT182" s="5">
        <v>103838</v>
      </c>
      <c r="RU182" s="5">
        <v>84749</v>
      </c>
      <c r="RV182" s="5">
        <v>74240</v>
      </c>
      <c r="RW182" s="5">
        <v>73869</v>
      </c>
      <c r="RX182" s="5">
        <v>71492</v>
      </c>
      <c r="RY182" s="5">
        <v>90104</v>
      </c>
      <c r="RZ182" s="5">
        <v>66032</v>
      </c>
      <c r="SA182" s="5">
        <v>64522</v>
      </c>
      <c r="SB182" s="5">
        <v>57255</v>
      </c>
      <c r="SC182" s="5">
        <v>62668</v>
      </c>
      <c r="SD182" s="5">
        <v>60777</v>
      </c>
      <c r="SE182" s="5">
        <v>59359</v>
      </c>
      <c r="SF182" s="5">
        <v>51305</v>
      </c>
      <c r="SG182" s="5">
        <v>44944</v>
      </c>
      <c r="SH182" s="5">
        <v>55128</v>
      </c>
      <c r="SI182" s="5">
        <v>75550</v>
      </c>
      <c r="SJ182" s="5">
        <v>67068</v>
      </c>
      <c r="SK182" s="5">
        <v>54544</v>
      </c>
      <c r="SL182" s="5">
        <v>49034</v>
      </c>
      <c r="SM182" s="5">
        <v>48092</v>
      </c>
      <c r="SN182" s="5">
        <v>48471</v>
      </c>
      <c r="SO182" s="5">
        <v>48844</v>
      </c>
      <c r="SP182" s="5">
        <v>50760</v>
      </c>
      <c r="SQ182" s="5">
        <v>58663</v>
      </c>
      <c r="SR182" s="5">
        <v>49123</v>
      </c>
      <c r="SS182" s="5">
        <v>46394</v>
      </c>
      <c r="ST182" s="5">
        <v>42483</v>
      </c>
      <c r="SU182" s="5">
        <v>64631</v>
      </c>
      <c r="SV182" s="5">
        <v>36091</v>
      </c>
      <c r="SW182" s="5">
        <v>37397</v>
      </c>
      <c r="SX182" s="5">
        <v>43352</v>
      </c>
      <c r="SY182" s="5">
        <v>37651</v>
      </c>
      <c r="SZ182" s="5">
        <v>32437</v>
      </c>
      <c r="TA182" s="5">
        <v>24653</v>
      </c>
      <c r="TB182" s="5">
        <v>24755</v>
      </c>
      <c r="TC182" s="5">
        <v>18450</v>
      </c>
      <c r="TD182" s="5">
        <v>19522</v>
      </c>
      <c r="TE182" s="5">
        <v>2038</v>
      </c>
      <c r="TF182" s="5">
        <v>14055</v>
      </c>
      <c r="TG182" s="5">
        <v>2277</v>
      </c>
      <c r="TH182" s="5">
        <v>886</v>
      </c>
      <c r="TI182" s="5">
        <v>798</v>
      </c>
      <c r="TJ182" s="5">
        <v>1388</v>
      </c>
      <c r="TK182" s="5">
        <v>1506</v>
      </c>
      <c r="TL182" s="5">
        <v>8436</v>
      </c>
      <c r="TM182" s="5">
        <v>19733</v>
      </c>
      <c r="TN182" s="5">
        <v>14083</v>
      </c>
      <c r="TO182" s="5">
        <v>15647</v>
      </c>
      <c r="TP182" s="5">
        <v>22083</v>
      </c>
      <c r="TQ182" s="5">
        <v>30742</v>
      </c>
      <c r="TR182" s="5">
        <v>31480</v>
      </c>
      <c r="TS182" s="5">
        <v>27407</v>
      </c>
      <c r="TT182" s="5">
        <v>27324</v>
      </c>
      <c r="TU182" s="5">
        <v>21117</v>
      </c>
      <c r="TV182" s="5">
        <v>14720</v>
      </c>
      <c r="TW182" s="5">
        <v>16713</v>
      </c>
      <c r="TX182" s="5">
        <v>12659</v>
      </c>
      <c r="TY182" s="5">
        <v>14747</v>
      </c>
      <c r="TZ182" s="5">
        <v>11928</v>
      </c>
      <c r="UA182" s="5">
        <v>3</v>
      </c>
      <c r="UB182" s="5">
        <v>131</v>
      </c>
      <c r="UC182" s="5">
        <v>88</v>
      </c>
      <c r="UD182" s="5">
        <v>0</v>
      </c>
      <c r="UE182" s="5">
        <v>0</v>
      </c>
      <c r="UF182" s="5">
        <v>0</v>
      </c>
      <c r="UG182" s="5">
        <v>0</v>
      </c>
      <c r="UH182" s="5">
        <v>0</v>
      </c>
      <c r="UI182" s="5">
        <v>0</v>
      </c>
      <c r="UJ182" s="5">
        <v>0</v>
      </c>
      <c r="UK182" s="5">
        <v>0</v>
      </c>
      <c r="UL182" s="5">
        <v>0</v>
      </c>
      <c r="UM182" s="5">
        <v>0</v>
      </c>
      <c r="UN182" s="5">
        <v>0</v>
      </c>
      <c r="UO182" s="5">
        <v>0</v>
      </c>
      <c r="UP182" s="5">
        <v>0</v>
      </c>
      <c r="UQ182" s="5">
        <v>0</v>
      </c>
      <c r="UR182" s="5">
        <v>0</v>
      </c>
      <c r="US182" s="5">
        <v>0</v>
      </c>
      <c r="UT182" s="5">
        <v>0</v>
      </c>
      <c r="UU182" s="5">
        <v>0</v>
      </c>
      <c r="UV182" s="5">
        <v>47</v>
      </c>
      <c r="UW182" s="5">
        <v>5587</v>
      </c>
      <c r="UX182" s="5">
        <v>107</v>
      </c>
      <c r="UY182" s="5">
        <v>108</v>
      </c>
      <c r="UZ182" s="5">
        <v>36</v>
      </c>
      <c r="VA182" s="5">
        <v>0</v>
      </c>
      <c r="VB182" s="5">
        <v>0</v>
      </c>
      <c r="VC182" s="5">
        <v>0</v>
      </c>
      <c r="VD182" s="5">
        <v>0</v>
      </c>
      <c r="VE182" s="5">
        <v>0</v>
      </c>
      <c r="VF182" s="5">
        <v>0</v>
      </c>
      <c r="VG182" s="5">
        <v>529514</v>
      </c>
      <c r="VH182" s="5">
        <v>344854</v>
      </c>
      <c r="VI182" s="5">
        <v>333599</v>
      </c>
      <c r="VJ182" s="5">
        <v>365159</v>
      </c>
      <c r="VK182" s="5">
        <v>343271</v>
      </c>
      <c r="VL182" s="5">
        <v>319664</v>
      </c>
      <c r="VM182" s="5">
        <v>378045</v>
      </c>
      <c r="VN182" s="5">
        <v>323340</v>
      </c>
      <c r="VO182" s="5">
        <v>396566</v>
      </c>
      <c r="VP182" s="5">
        <v>632268</v>
      </c>
      <c r="VQ182" s="5">
        <v>449679</v>
      </c>
      <c r="VR182" s="5">
        <v>401341</v>
      </c>
      <c r="VS182" s="5">
        <v>372781</v>
      </c>
      <c r="VT182" s="5">
        <v>338190</v>
      </c>
      <c r="VU182" s="5">
        <v>317892</v>
      </c>
      <c r="VV182" s="5">
        <v>288290</v>
      </c>
      <c r="VW182" s="5">
        <v>299352</v>
      </c>
      <c r="VX182" s="5">
        <v>280152</v>
      </c>
      <c r="VY182" s="5">
        <v>304654</v>
      </c>
      <c r="VZ182" s="5">
        <v>291989</v>
      </c>
      <c r="WA182" s="5">
        <v>244393</v>
      </c>
      <c r="WB182" s="5">
        <v>161599</v>
      </c>
      <c r="WC182" s="5">
        <v>293743</v>
      </c>
      <c r="WD182" s="5">
        <v>317722</v>
      </c>
      <c r="WE182" s="5">
        <v>297913</v>
      </c>
      <c r="WF182" s="5">
        <v>290239</v>
      </c>
      <c r="WG182" s="5">
        <v>233456</v>
      </c>
      <c r="WH182" s="5">
        <v>194620</v>
      </c>
      <c r="WI182" s="5">
        <v>189106</v>
      </c>
      <c r="WJ182" s="5">
        <v>160347</v>
      </c>
      <c r="WK182" s="5">
        <v>205232</v>
      </c>
      <c r="WL182" s="5">
        <v>165496</v>
      </c>
      <c r="WM182" s="5">
        <v>27916</v>
      </c>
      <c r="WN182" s="5">
        <v>23837</v>
      </c>
      <c r="WO182" s="5">
        <v>12029</v>
      </c>
      <c r="WP182" s="5">
        <v>11881</v>
      </c>
      <c r="WQ182" s="5">
        <v>10963</v>
      </c>
      <c r="WR182" s="5">
        <v>11134</v>
      </c>
      <c r="WS182" s="5">
        <v>10596</v>
      </c>
      <c r="WT182" s="5">
        <v>17814</v>
      </c>
      <c r="WU182" s="5">
        <v>19519</v>
      </c>
      <c r="WV182" s="5">
        <v>21121</v>
      </c>
      <c r="WW182" s="5">
        <v>22640</v>
      </c>
      <c r="WX182" s="5">
        <v>24310</v>
      </c>
      <c r="WY182" s="5">
        <v>22238</v>
      </c>
      <c r="WZ182" s="5">
        <v>19010</v>
      </c>
      <c r="XA182" s="5">
        <v>18389</v>
      </c>
      <c r="XB182" s="5">
        <v>19689</v>
      </c>
      <c r="XC182" s="5">
        <v>21784</v>
      </c>
      <c r="XD182" s="5">
        <v>21769</v>
      </c>
      <c r="XE182" s="5">
        <v>18314</v>
      </c>
      <c r="XF182" s="5">
        <v>33216</v>
      </c>
      <c r="XG182" s="5">
        <v>22594</v>
      </c>
      <c r="XH182" s="5">
        <v>23067</v>
      </c>
      <c r="XI182" s="5">
        <v>14872</v>
      </c>
      <c r="XJ182" s="5">
        <v>10794</v>
      </c>
      <c r="XK182" s="5">
        <v>10070</v>
      </c>
      <c r="XL182" s="5">
        <v>11390</v>
      </c>
      <c r="XM182" s="5">
        <v>12334</v>
      </c>
      <c r="XN182" s="5">
        <v>12001</v>
      </c>
      <c r="XO182" s="5">
        <v>11813</v>
      </c>
      <c r="XP182" s="5">
        <v>9899</v>
      </c>
      <c r="XQ182" s="5">
        <v>7433</v>
      </c>
      <c r="XR182" s="5">
        <v>8787</v>
      </c>
      <c r="XS182" s="2">
        <v>19876</v>
      </c>
      <c r="XT182" s="3" t="s">
        <v>222</v>
      </c>
      <c r="XU182" s="3" t="s">
        <v>222</v>
      </c>
      <c r="XV182" s="3" t="s">
        <v>222</v>
      </c>
      <c r="XW182" s="3" t="s">
        <v>221</v>
      </c>
      <c r="XX182" s="3" t="s">
        <v>222</v>
      </c>
      <c r="XY182" s="3" t="s">
        <v>222</v>
      </c>
      <c r="XZ182" s="3" t="s">
        <v>305</v>
      </c>
    </row>
    <row r="183" spans="1:650" x14ac:dyDescent="0.3">
      <c r="A183" s="1" t="s">
        <v>181</v>
      </c>
      <c r="B183" s="2">
        <v>4057033</v>
      </c>
      <c r="C183" s="5">
        <v>11413</v>
      </c>
      <c r="D183" s="5">
        <v>10397</v>
      </c>
      <c r="E183" s="5">
        <v>12632</v>
      </c>
      <c r="F183" s="5">
        <v>9175</v>
      </c>
      <c r="G183" s="5">
        <v>18409</v>
      </c>
      <c r="H183" s="5">
        <v>11027</v>
      </c>
      <c r="I183" s="5">
        <v>872</v>
      </c>
      <c r="J183" s="5">
        <v>1022</v>
      </c>
      <c r="K183" s="5">
        <v>26923</v>
      </c>
      <c r="L183" s="5">
        <v>1012</v>
      </c>
      <c r="M183" s="5">
        <v>2149</v>
      </c>
      <c r="N183" s="5">
        <v>6300</v>
      </c>
      <c r="O183" s="5">
        <v>43694</v>
      </c>
      <c r="P183" s="5">
        <v>6795</v>
      </c>
      <c r="Q183" s="5">
        <v>8795</v>
      </c>
      <c r="R183" s="5">
        <v>7006</v>
      </c>
      <c r="S183" s="5">
        <v>4357</v>
      </c>
      <c r="T183" s="5">
        <v>24714</v>
      </c>
      <c r="U183" s="5">
        <v>16266</v>
      </c>
      <c r="V183" s="5">
        <v>21595</v>
      </c>
      <c r="W183" s="5">
        <v>-946</v>
      </c>
      <c r="X183" s="5">
        <v>7074</v>
      </c>
      <c r="Y183" s="5">
        <v>5993</v>
      </c>
      <c r="Z183" s="5">
        <v>438</v>
      </c>
      <c r="AA183" s="5">
        <v>1642</v>
      </c>
      <c r="AB183" s="5">
        <v>2029</v>
      </c>
      <c r="AC183" s="5">
        <v>268</v>
      </c>
      <c r="AD183" s="5">
        <v>-22</v>
      </c>
      <c r="AE183" s="5">
        <v>317</v>
      </c>
      <c r="AF183" s="5">
        <v>2178</v>
      </c>
      <c r="AG183" s="5">
        <v>0</v>
      </c>
      <c r="AH183" s="5">
        <v>0</v>
      </c>
      <c r="AI183" s="5">
        <v>0</v>
      </c>
      <c r="AJ183" s="5">
        <v>0</v>
      </c>
      <c r="AK183" s="5">
        <v>0</v>
      </c>
      <c r="AL183" s="5">
        <v>0</v>
      </c>
      <c r="AM183" s="5">
        <v>0</v>
      </c>
      <c r="AN183" s="5">
        <v>0</v>
      </c>
      <c r="AO183" s="5">
        <v>0</v>
      </c>
      <c r="AP183" s="5">
        <v>0</v>
      </c>
      <c r="AQ183" s="5">
        <v>0</v>
      </c>
      <c r="AR183" s="5">
        <v>0</v>
      </c>
      <c r="AS183" s="5">
        <v>0</v>
      </c>
      <c r="AT183" s="5">
        <v>0</v>
      </c>
      <c r="AU183" s="5">
        <v>0</v>
      </c>
      <c r="AV183" s="5">
        <v>0</v>
      </c>
      <c r="AW183" s="5">
        <v>0</v>
      </c>
      <c r="AX183" s="5">
        <v>0</v>
      </c>
      <c r="AY183" s="5">
        <v>0</v>
      </c>
      <c r="AZ183" s="5">
        <v>0</v>
      </c>
      <c r="BA183" s="5">
        <v>41</v>
      </c>
      <c r="BB183" s="5">
        <v>0</v>
      </c>
      <c r="BC183" s="5">
        <v>-92176</v>
      </c>
      <c r="BD183" s="5">
        <v>42804</v>
      </c>
      <c r="BE183" s="5">
        <v>30035</v>
      </c>
      <c r="BF183" s="5">
        <v>22339</v>
      </c>
      <c r="BG183" s="5">
        <v>114591</v>
      </c>
      <c r="BH183" s="5">
        <v>326942</v>
      </c>
      <c r="BI183" s="5">
        <v>50662</v>
      </c>
      <c r="BJ183" s="5">
        <v>42831</v>
      </c>
      <c r="BK183" s="5">
        <v>18054</v>
      </c>
      <c r="BL183" s="5">
        <v>42075</v>
      </c>
      <c r="BM183" s="5">
        <v>30226</v>
      </c>
      <c r="BN183" s="5">
        <v>17832</v>
      </c>
      <c r="BO183" s="5">
        <v>20111</v>
      </c>
      <c r="BP183" s="5">
        <v>49191</v>
      </c>
      <c r="BQ183" s="5">
        <v>19456</v>
      </c>
      <c r="BR183" s="5">
        <v>9763</v>
      </c>
      <c r="BS183" s="5">
        <v>16623</v>
      </c>
      <c r="BT183" s="5">
        <v>11840</v>
      </c>
      <c r="BU183" s="5">
        <v>11945</v>
      </c>
      <c r="BV183" s="5">
        <v>12827</v>
      </c>
      <c r="BW183" s="5">
        <v>8609</v>
      </c>
      <c r="BX183" s="5">
        <v>5628</v>
      </c>
      <c r="BY183" s="5">
        <v>6978</v>
      </c>
      <c r="BZ183" s="5">
        <v>9189</v>
      </c>
      <c r="CA183" s="5">
        <v>544</v>
      </c>
      <c r="CB183" s="5">
        <v>4873</v>
      </c>
      <c r="CC183" s="5">
        <v>8226</v>
      </c>
      <c r="CD183" s="5">
        <v>1296</v>
      </c>
      <c r="CE183" s="5">
        <v>1892</v>
      </c>
      <c r="CF183" s="5">
        <v>1754</v>
      </c>
      <c r="CG183" s="5">
        <v>1170</v>
      </c>
      <c r="CH183" s="5">
        <v>-407</v>
      </c>
      <c r="CI183" s="5">
        <v>5139</v>
      </c>
      <c r="CJ183" s="5">
        <v>22749</v>
      </c>
      <c r="CK183" s="5">
        <v>9523</v>
      </c>
      <c r="CL183" s="5">
        <v>13151</v>
      </c>
      <c r="CM183" s="5">
        <v>-409</v>
      </c>
      <c r="CN183" s="5">
        <v>22162</v>
      </c>
      <c r="CO183" s="5">
        <v>17835</v>
      </c>
      <c r="CP183" s="5">
        <v>3064</v>
      </c>
      <c r="CQ183" s="5">
        <v>6163</v>
      </c>
      <c r="CR183" s="5">
        <v>9503</v>
      </c>
      <c r="CS183" s="5">
        <v>9781</v>
      </c>
      <c r="CT183" s="5">
        <v>7692</v>
      </c>
      <c r="CU183" s="5">
        <v>190336</v>
      </c>
      <c r="CV183" s="5">
        <v>203512</v>
      </c>
      <c r="CW183" s="5">
        <v>137615</v>
      </c>
      <c r="CX183" s="5">
        <v>130113</v>
      </c>
      <c r="CY183" s="5">
        <v>94485</v>
      </c>
      <c r="CZ183" s="5">
        <v>81148</v>
      </c>
      <c r="DA183" s="5">
        <v>110210</v>
      </c>
      <c r="DB183" s="5">
        <v>109226</v>
      </c>
      <c r="DC183" s="5">
        <v>88268</v>
      </c>
      <c r="DD183" s="5">
        <v>57234</v>
      </c>
      <c r="DE183" s="5">
        <v>59611</v>
      </c>
      <c r="DF183" s="5">
        <v>59609</v>
      </c>
      <c r="DG183" s="5">
        <v>63013</v>
      </c>
      <c r="DH183" s="5">
        <v>52147</v>
      </c>
      <c r="DI183" s="5">
        <v>49352</v>
      </c>
      <c r="DJ183" s="5">
        <v>48390</v>
      </c>
      <c r="DK183" s="5">
        <v>45965</v>
      </c>
      <c r="DL183" s="5">
        <v>41326</v>
      </c>
      <c r="DM183" s="5">
        <v>39786</v>
      </c>
      <c r="DN183" s="5">
        <v>46692</v>
      </c>
      <c r="DO183" s="5">
        <v>47818</v>
      </c>
      <c r="DP183" s="5">
        <v>47428</v>
      </c>
      <c r="DQ183" s="5">
        <v>56107</v>
      </c>
      <c r="DR183" s="5">
        <v>48735</v>
      </c>
      <c r="DS183" s="5">
        <v>47457</v>
      </c>
      <c r="DT183" s="5">
        <v>52797</v>
      </c>
      <c r="DU183" s="5">
        <v>49342</v>
      </c>
      <c r="DV183" s="5">
        <v>51317</v>
      </c>
      <c r="DW183" s="5">
        <v>44905</v>
      </c>
      <c r="DX183" s="5">
        <v>50032</v>
      </c>
      <c r="DY183" s="5">
        <v>47014</v>
      </c>
      <c r="DZ183" s="5">
        <v>35395</v>
      </c>
      <c r="EA183" s="5">
        <v>11643</v>
      </c>
      <c r="EB183" s="5">
        <v>12574</v>
      </c>
      <c r="EC183" s="5">
        <v>10972</v>
      </c>
      <c r="ED183" s="5">
        <v>10514</v>
      </c>
      <c r="EE183" s="5">
        <v>12966</v>
      </c>
      <c r="EF183" s="5">
        <v>22105</v>
      </c>
      <c r="EG183" s="5">
        <v>27976</v>
      </c>
      <c r="EH183" s="5">
        <v>2478</v>
      </c>
      <c r="EI183" s="5">
        <v>10995</v>
      </c>
      <c r="EJ183" s="5">
        <v>12529</v>
      </c>
      <c r="EK183" s="5">
        <v>6093</v>
      </c>
      <c r="EL183" s="5">
        <v>8771</v>
      </c>
      <c r="EM183" s="5">
        <v>7778</v>
      </c>
      <c r="EN183" s="5">
        <v>1898</v>
      </c>
      <c r="EO183" s="5">
        <v>305</v>
      </c>
      <c r="EP183" s="5">
        <v>4381</v>
      </c>
      <c r="EQ183" s="5">
        <v>1665</v>
      </c>
      <c r="ER183" s="5">
        <v>5524</v>
      </c>
      <c r="ES183" s="5">
        <v>-502</v>
      </c>
      <c r="ET183" s="5">
        <v>23633</v>
      </c>
      <c r="EU183" s="5">
        <v>7913</v>
      </c>
      <c r="EV183" s="5">
        <v>11151</v>
      </c>
      <c r="EW183" s="5">
        <v>6128</v>
      </c>
      <c r="EX183" s="5">
        <v>3557</v>
      </c>
      <c r="EY183" s="5">
        <v>7506</v>
      </c>
      <c r="EZ183" s="5">
        <v>19890</v>
      </c>
      <c r="FA183" s="5">
        <v>8647</v>
      </c>
      <c r="FB183" s="5">
        <v>5873</v>
      </c>
      <c r="FC183" s="5">
        <v>14467</v>
      </c>
      <c r="FD183" s="5">
        <v>24879</v>
      </c>
      <c r="FE183" s="5">
        <v>8653</v>
      </c>
      <c r="FF183" s="5">
        <v>6126</v>
      </c>
      <c r="FG183" s="5">
        <v>0</v>
      </c>
      <c r="FH183" s="5">
        <v>0</v>
      </c>
      <c r="FI183" s="5">
        <v>0</v>
      </c>
      <c r="FJ183" s="5">
        <v>0</v>
      </c>
      <c r="FK183" s="5">
        <v>0</v>
      </c>
      <c r="FL183" s="5">
        <v>0</v>
      </c>
      <c r="FM183" s="5">
        <v>0</v>
      </c>
      <c r="FN183" s="5">
        <v>0</v>
      </c>
      <c r="FO183" s="5">
        <v>0</v>
      </c>
      <c r="FP183" s="5">
        <v>0</v>
      </c>
      <c r="FQ183" s="5">
        <v>0</v>
      </c>
      <c r="FR183" s="5">
        <v>0</v>
      </c>
      <c r="FS183" s="5">
        <v>0</v>
      </c>
      <c r="FT183" s="5">
        <v>0</v>
      </c>
      <c r="FU183" s="5" t="s">
        <v>220</v>
      </c>
      <c r="FV183" s="5" t="s">
        <v>220</v>
      </c>
      <c r="FW183" s="5" t="s">
        <v>220</v>
      </c>
      <c r="FX183" s="5" t="s">
        <v>220</v>
      </c>
      <c r="FY183" s="5" t="s">
        <v>220</v>
      </c>
      <c r="FZ183" s="5" t="s">
        <v>220</v>
      </c>
      <c r="GA183" s="5" t="s">
        <v>220</v>
      </c>
      <c r="GB183" s="5" t="s">
        <v>220</v>
      </c>
      <c r="GC183" s="5" t="s">
        <v>220</v>
      </c>
      <c r="GD183" s="5" t="s">
        <v>220</v>
      </c>
      <c r="GE183" s="5" t="s">
        <v>220</v>
      </c>
      <c r="GF183" s="5" t="s">
        <v>220</v>
      </c>
      <c r="GG183" s="5" t="s">
        <v>220</v>
      </c>
      <c r="GH183" s="5" t="s">
        <v>220</v>
      </c>
      <c r="GI183" s="5" t="s">
        <v>220</v>
      </c>
      <c r="GJ183" s="5" t="s">
        <v>220</v>
      </c>
      <c r="GK183" s="5" t="s">
        <v>220</v>
      </c>
      <c r="GL183" s="5" t="s">
        <v>220</v>
      </c>
      <c r="GM183" s="5">
        <v>233502</v>
      </c>
      <c r="GN183" s="5">
        <v>275674</v>
      </c>
      <c r="GO183" s="5">
        <v>180675</v>
      </c>
      <c r="GP183" s="5">
        <v>159564</v>
      </c>
      <c r="GQ183" s="5">
        <v>142483</v>
      </c>
      <c r="GR183" s="5">
        <v>126120</v>
      </c>
      <c r="GS183" s="5">
        <v>151003</v>
      </c>
      <c r="GT183" s="5">
        <v>125553</v>
      </c>
      <c r="GU183" s="5">
        <v>134794</v>
      </c>
      <c r="GV183" s="5">
        <v>76402</v>
      </c>
      <c r="GW183" s="5">
        <v>74830</v>
      </c>
      <c r="GX183" s="5">
        <v>83869</v>
      </c>
      <c r="GY183" s="5">
        <v>115029</v>
      </c>
      <c r="GZ183" s="5">
        <v>65713</v>
      </c>
      <c r="HA183" s="5">
        <v>66678</v>
      </c>
      <c r="HB183" s="5">
        <v>61073</v>
      </c>
      <c r="HC183" s="5">
        <v>53879</v>
      </c>
      <c r="HD183" s="5">
        <v>73318</v>
      </c>
      <c r="HE183" s="5">
        <v>56761</v>
      </c>
      <c r="HF183" s="5">
        <v>91514</v>
      </c>
      <c r="HG183" s="5">
        <v>-32251</v>
      </c>
      <c r="HH183" s="5">
        <v>131205</v>
      </c>
      <c r="HI183" s="5">
        <v>107787</v>
      </c>
      <c r="HJ183" s="5">
        <v>89160</v>
      </c>
      <c r="HK183" s="5">
        <v>170787</v>
      </c>
      <c r="HL183" s="5">
        <v>423819</v>
      </c>
      <c r="HM183" s="5">
        <v>127104</v>
      </c>
      <c r="HN183" s="5">
        <v>103062</v>
      </c>
      <c r="HO183" s="5">
        <v>83908</v>
      </c>
      <c r="HP183" s="5">
        <v>129050</v>
      </c>
      <c r="HQ183" s="5">
        <v>95674</v>
      </c>
      <c r="HR183" s="5">
        <v>67045</v>
      </c>
      <c r="HS183" s="5">
        <v>388424</v>
      </c>
      <c r="HT183" s="5">
        <v>420333</v>
      </c>
      <c r="HU183" s="5">
        <v>396192</v>
      </c>
      <c r="HV183" s="5">
        <v>440326</v>
      </c>
      <c r="HW183" s="5">
        <v>496229</v>
      </c>
      <c r="HX183" s="5">
        <v>436948</v>
      </c>
      <c r="HY183" s="5">
        <v>369663</v>
      </c>
      <c r="HZ183" s="5">
        <v>469126</v>
      </c>
      <c r="IA183" s="5">
        <v>694853</v>
      </c>
      <c r="IB183" s="5">
        <v>1076314</v>
      </c>
      <c r="IC183" s="5">
        <v>918477</v>
      </c>
      <c r="ID183" s="5">
        <v>868802</v>
      </c>
      <c r="IE183" s="5">
        <v>823227</v>
      </c>
      <c r="IF183" s="5">
        <v>765892</v>
      </c>
      <c r="IG183" s="5">
        <v>802824</v>
      </c>
      <c r="IH183" s="5">
        <v>755797</v>
      </c>
      <c r="II183" s="5">
        <v>709356</v>
      </c>
      <c r="IJ183" s="5">
        <v>715833</v>
      </c>
      <c r="IK183" s="5">
        <v>685363</v>
      </c>
      <c r="IL183" s="5">
        <v>629046</v>
      </c>
      <c r="IM183" s="5">
        <v>673741</v>
      </c>
      <c r="IN183" s="5">
        <v>469419</v>
      </c>
      <c r="IO183" s="5">
        <v>461688</v>
      </c>
      <c r="IP183" s="5">
        <v>478606</v>
      </c>
      <c r="IQ183" s="5">
        <v>556381</v>
      </c>
      <c r="IR183" s="5">
        <v>528529</v>
      </c>
      <c r="IS183" s="5">
        <v>517951</v>
      </c>
      <c r="IT183" s="5">
        <v>554291</v>
      </c>
      <c r="IU183" s="5">
        <v>557822</v>
      </c>
      <c r="IV183" s="5">
        <v>567020</v>
      </c>
      <c r="IW183" s="5">
        <v>573563</v>
      </c>
      <c r="IX183" s="5">
        <v>558897</v>
      </c>
      <c r="IY183" s="5">
        <v>0</v>
      </c>
      <c r="IZ183" s="5">
        <v>0</v>
      </c>
      <c r="JA183" s="5">
        <v>0</v>
      </c>
      <c r="JB183" s="5">
        <v>0</v>
      </c>
      <c r="JC183" s="5">
        <v>0</v>
      </c>
      <c r="JD183" s="5">
        <v>0</v>
      </c>
      <c r="JE183" s="5">
        <v>0</v>
      </c>
      <c r="JF183" s="5">
        <v>0</v>
      </c>
      <c r="JG183" s="5">
        <v>0</v>
      </c>
      <c r="JH183" s="5">
        <v>0</v>
      </c>
      <c r="JI183" s="5">
        <v>0</v>
      </c>
      <c r="JJ183" s="5">
        <v>0</v>
      </c>
      <c r="JK183" s="5">
        <v>0</v>
      </c>
      <c r="JL183" s="5">
        <v>0</v>
      </c>
      <c r="JM183" s="5">
        <v>0</v>
      </c>
      <c r="JN183" s="5">
        <v>0</v>
      </c>
      <c r="JO183" s="5">
        <v>11</v>
      </c>
      <c r="JP183" s="5">
        <v>12</v>
      </c>
      <c r="JQ183" s="5">
        <v>1</v>
      </c>
      <c r="JR183" s="5">
        <v>43</v>
      </c>
      <c r="JS183" s="5">
        <v>49299</v>
      </c>
      <c r="JT183" s="5">
        <v>50459</v>
      </c>
      <c r="JU183" s="5">
        <v>54068</v>
      </c>
      <c r="JV183" s="5">
        <v>56415</v>
      </c>
      <c r="JW183" s="5">
        <v>66896</v>
      </c>
      <c r="JX183" s="5">
        <v>65619</v>
      </c>
      <c r="JY183" s="5">
        <v>53612</v>
      </c>
      <c r="JZ183" s="5">
        <v>53186</v>
      </c>
      <c r="KA183" s="5">
        <v>48634</v>
      </c>
      <c r="KB183" s="5">
        <v>43892</v>
      </c>
      <c r="KC183" s="5">
        <v>45608</v>
      </c>
      <c r="KD183" s="5">
        <v>45129</v>
      </c>
      <c r="KE183" s="5">
        <v>59480</v>
      </c>
      <c r="KF183" s="5">
        <v>119649</v>
      </c>
      <c r="KG183" s="5">
        <v>63549</v>
      </c>
      <c r="KH183" s="5">
        <v>45828</v>
      </c>
      <c r="KI183" s="5">
        <v>40103</v>
      </c>
      <c r="KJ183" s="5">
        <v>32894</v>
      </c>
      <c r="KK183" s="5">
        <v>26041</v>
      </c>
      <c r="KL183" s="5">
        <v>25522</v>
      </c>
      <c r="KM183" s="5">
        <v>24972</v>
      </c>
      <c r="KN183" s="5">
        <v>49426</v>
      </c>
      <c r="KO183" s="5">
        <v>43554</v>
      </c>
      <c r="KP183" s="5">
        <v>46446</v>
      </c>
      <c r="KQ183" s="5">
        <v>45169</v>
      </c>
      <c r="KR183" s="5">
        <v>31606</v>
      </c>
      <c r="KS183" s="5">
        <v>33827</v>
      </c>
      <c r="KT183" s="5">
        <v>31404</v>
      </c>
      <c r="KU183" s="5">
        <v>33503</v>
      </c>
      <c r="KV183" s="5">
        <v>32996</v>
      </c>
      <c r="KW183" s="5">
        <v>22974</v>
      </c>
      <c r="KX183" s="5">
        <v>23669</v>
      </c>
      <c r="KY183" s="5">
        <v>37260</v>
      </c>
      <c r="KZ183" s="5">
        <v>18835</v>
      </c>
      <c r="LA183" s="5">
        <v>19547</v>
      </c>
      <c r="LB183" s="5">
        <v>19981</v>
      </c>
      <c r="LC183" s="5">
        <v>9389</v>
      </c>
      <c r="LD183" s="5">
        <v>12740</v>
      </c>
      <c r="LE183" s="5">
        <v>15408</v>
      </c>
      <c r="LF183" s="5">
        <v>15243</v>
      </c>
      <c r="LG183" s="5">
        <v>13451</v>
      </c>
      <c r="LH183" s="5">
        <v>8498</v>
      </c>
      <c r="LI183" s="5">
        <v>8145</v>
      </c>
      <c r="LJ183" s="5">
        <v>7987</v>
      </c>
      <c r="LK183" s="5">
        <v>15025</v>
      </c>
      <c r="LL183" s="5">
        <v>21171</v>
      </c>
      <c r="LM183" s="5">
        <v>13385</v>
      </c>
      <c r="LN183" s="5">
        <v>12260</v>
      </c>
      <c r="LO183" s="5">
        <v>12319</v>
      </c>
      <c r="LP183" s="5">
        <v>11573</v>
      </c>
      <c r="LQ183" s="5">
        <v>10662</v>
      </c>
      <c r="LR183" s="5">
        <v>5224</v>
      </c>
      <c r="LS183" s="5">
        <v>5826</v>
      </c>
      <c r="LT183" s="5">
        <v>5316</v>
      </c>
      <c r="LU183" s="5">
        <v>5833</v>
      </c>
      <c r="LV183" s="5">
        <v>4321</v>
      </c>
      <c r="LW183" s="5">
        <v>5347</v>
      </c>
      <c r="LX183" s="5">
        <v>4831</v>
      </c>
      <c r="LY183" s="5">
        <v>4464</v>
      </c>
      <c r="LZ183" s="5">
        <v>4386</v>
      </c>
      <c r="MA183" s="5">
        <v>3374</v>
      </c>
      <c r="MB183" s="5">
        <v>4466</v>
      </c>
      <c r="MC183" s="5">
        <v>3750</v>
      </c>
      <c r="MD183" s="5">
        <v>4490</v>
      </c>
      <c r="ME183" s="5">
        <v>4887</v>
      </c>
      <c r="MF183" s="5">
        <v>4405</v>
      </c>
      <c r="MG183" s="5">
        <v>3536</v>
      </c>
      <c r="MH183" s="5">
        <v>4285</v>
      </c>
      <c r="MI183" s="5">
        <v>4738</v>
      </c>
      <c r="MJ183" s="5">
        <v>3659</v>
      </c>
      <c r="MK183" s="5">
        <v>3575</v>
      </c>
      <c r="ML183" s="5">
        <v>4612</v>
      </c>
      <c r="MM183" s="5">
        <v>4283</v>
      </c>
      <c r="MN183" s="5">
        <v>2784</v>
      </c>
      <c r="MO183" s="5">
        <v>3666</v>
      </c>
      <c r="MP183" s="5">
        <v>2554</v>
      </c>
      <c r="MQ183" s="5">
        <v>0</v>
      </c>
      <c r="MR183" s="5">
        <v>0</v>
      </c>
      <c r="MS183" s="5">
        <v>0</v>
      </c>
      <c r="MT183" s="5">
        <v>0</v>
      </c>
      <c r="MU183" s="5">
        <v>0</v>
      </c>
      <c r="MV183" s="5">
        <v>0</v>
      </c>
      <c r="MW183" s="5">
        <v>45</v>
      </c>
      <c r="MX183" s="5">
        <v>82</v>
      </c>
      <c r="MY183" s="5">
        <v>113</v>
      </c>
      <c r="MZ183" s="5">
        <v>1340</v>
      </c>
      <c r="NA183" s="5">
        <v>1064</v>
      </c>
      <c r="NB183" s="5">
        <v>908</v>
      </c>
      <c r="NC183" s="5">
        <v>1245</v>
      </c>
      <c r="ND183" s="5">
        <v>745</v>
      </c>
      <c r="NE183" s="5" t="s">
        <v>220</v>
      </c>
      <c r="NF183" s="5" t="s">
        <v>220</v>
      </c>
      <c r="NG183" s="5" t="s">
        <v>220</v>
      </c>
      <c r="NH183" s="5" t="s">
        <v>220</v>
      </c>
      <c r="NI183" s="5" t="s">
        <v>220</v>
      </c>
      <c r="NJ183" s="5" t="s">
        <v>220</v>
      </c>
      <c r="NK183" s="5" t="s">
        <v>220</v>
      </c>
      <c r="NL183" s="5" t="s">
        <v>220</v>
      </c>
      <c r="NM183" s="5" t="s">
        <v>220</v>
      </c>
      <c r="NN183" s="5" t="s">
        <v>220</v>
      </c>
      <c r="NO183" s="5" t="s">
        <v>220</v>
      </c>
      <c r="NP183" s="5" t="s">
        <v>220</v>
      </c>
      <c r="NQ183" s="5" t="s">
        <v>220</v>
      </c>
      <c r="NR183" s="5" t="s">
        <v>220</v>
      </c>
      <c r="NS183" s="5" t="s">
        <v>220</v>
      </c>
      <c r="NT183" s="5" t="s">
        <v>220</v>
      </c>
      <c r="NU183" s="5" t="s">
        <v>220</v>
      </c>
      <c r="NV183" s="5" t="s">
        <v>220</v>
      </c>
      <c r="NW183" s="5">
        <v>0</v>
      </c>
      <c r="NX183" s="5">
        <v>0</v>
      </c>
      <c r="NY183" s="5">
        <v>0</v>
      </c>
      <c r="NZ183" s="5">
        <v>0</v>
      </c>
      <c r="OA183" s="5">
        <v>0</v>
      </c>
      <c r="OB183" s="5">
        <v>0</v>
      </c>
      <c r="OC183" s="5">
        <v>0</v>
      </c>
      <c r="OD183" s="5">
        <v>0</v>
      </c>
      <c r="OE183" s="5">
        <v>0</v>
      </c>
      <c r="OF183" s="5">
        <v>0</v>
      </c>
      <c r="OG183" s="5">
        <v>0</v>
      </c>
      <c r="OH183" s="5">
        <v>0</v>
      </c>
      <c r="OI183" s="5">
        <v>0</v>
      </c>
      <c r="OJ183" s="5">
        <v>0</v>
      </c>
      <c r="OK183" s="5" t="s">
        <v>220</v>
      </c>
      <c r="OL183" s="5" t="s">
        <v>220</v>
      </c>
      <c r="OM183" s="5" t="s">
        <v>220</v>
      </c>
      <c r="ON183" s="5" t="s">
        <v>220</v>
      </c>
      <c r="OO183" s="5" t="s">
        <v>220</v>
      </c>
      <c r="OP183" s="5" t="s">
        <v>220</v>
      </c>
      <c r="OQ183" s="5" t="s">
        <v>220</v>
      </c>
      <c r="OR183" s="5" t="s">
        <v>220</v>
      </c>
      <c r="OS183" s="5" t="s">
        <v>220</v>
      </c>
      <c r="OT183" s="5" t="s">
        <v>220</v>
      </c>
      <c r="OU183" s="5" t="s">
        <v>220</v>
      </c>
      <c r="OV183" s="5" t="s">
        <v>220</v>
      </c>
      <c r="OW183" s="5" t="s">
        <v>220</v>
      </c>
      <c r="OX183" s="5" t="s">
        <v>220</v>
      </c>
      <c r="OY183" s="5" t="s">
        <v>220</v>
      </c>
      <c r="OZ183" s="5" t="s">
        <v>220</v>
      </c>
      <c r="PA183" s="5" t="s">
        <v>220</v>
      </c>
      <c r="PB183" s="5" t="s">
        <v>220</v>
      </c>
      <c r="PC183" s="5">
        <v>22865</v>
      </c>
      <c r="PD183" s="5">
        <v>22577</v>
      </c>
      <c r="PE183" s="5">
        <v>20857</v>
      </c>
      <c r="PF183" s="5">
        <v>19273</v>
      </c>
      <c r="PG183" s="5">
        <v>20275</v>
      </c>
      <c r="PH183" s="5">
        <v>15558</v>
      </c>
      <c r="PI183" s="5">
        <v>15297</v>
      </c>
      <c r="PJ183" s="5">
        <v>14397</v>
      </c>
      <c r="PK183" s="5">
        <v>10898</v>
      </c>
      <c r="PL183" s="5">
        <v>11969</v>
      </c>
      <c r="PM183" s="5">
        <v>10558</v>
      </c>
      <c r="PN183" s="5">
        <v>11499</v>
      </c>
      <c r="PO183" s="5">
        <v>11134</v>
      </c>
      <c r="PP183" s="5">
        <v>11544</v>
      </c>
      <c r="PQ183" s="5">
        <v>10425</v>
      </c>
      <c r="PR183" s="5">
        <v>9302</v>
      </c>
      <c r="PS183" s="5">
        <v>11333</v>
      </c>
      <c r="PT183" s="5">
        <v>13502</v>
      </c>
      <c r="PU183" s="5">
        <v>11472</v>
      </c>
      <c r="PV183" s="5">
        <v>12190</v>
      </c>
      <c r="PW183" s="5">
        <v>11730</v>
      </c>
      <c r="PX183" s="5">
        <v>12354</v>
      </c>
      <c r="PY183" s="5">
        <v>12951</v>
      </c>
      <c r="PZ183" s="5">
        <v>18207</v>
      </c>
      <c r="QA183" s="5">
        <v>18745</v>
      </c>
      <c r="QB183" s="5">
        <v>18690</v>
      </c>
      <c r="QC183" s="5">
        <v>17358</v>
      </c>
      <c r="QD183" s="5">
        <v>15919</v>
      </c>
      <c r="QE183" s="5">
        <v>15644</v>
      </c>
      <c r="QF183" s="5">
        <v>16577</v>
      </c>
      <c r="QG183" s="5">
        <v>15385</v>
      </c>
      <c r="QH183" s="5">
        <v>14387</v>
      </c>
      <c r="QI183" s="5">
        <v>62188</v>
      </c>
      <c r="QJ183" s="5">
        <v>61359</v>
      </c>
      <c r="QK183" s="5">
        <v>46645</v>
      </c>
      <c r="QL183" s="5">
        <v>29433</v>
      </c>
      <c r="QM183" s="5">
        <v>34579</v>
      </c>
      <c r="QN183" s="5">
        <v>23006</v>
      </c>
      <c r="QO183" s="5">
        <v>22562</v>
      </c>
      <c r="QP183" s="5">
        <v>4453</v>
      </c>
      <c r="QQ183" s="5">
        <v>27688</v>
      </c>
      <c r="QR183" s="5">
        <v>44858</v>
      </c>
      <c r="QS183" s="5">
        <v>30197</v>
      </c>
      <c r="QT183" s="5">
        <v>34056</v>
      </c>
      <c r="QU183" s="5">
        <v>33497</v>
      </c>
      <c r="QV183" s="5">
        <v>36386</v>
      </c>
      <c r="QW183" s="5">
        <v>36796</v>
      </c>
      <c r="QX183" s="5">
        <v>34565</v>
      </c>
      <c r="QY183" s="5">
        <v>33805</v>
      </c>
      <c r="QZ183" s="5">
        <v>35029</v>
      </c>
      <c r="RA183" s="5">
        <v>32443</v>
      </c>
      <c r="RB183" s="5">
        <v>27550</v>
      </c>
      <c r="RC183" s="5">
        <v>31542</v>
      </c>
      <c r="RD183" s="5">
        <v>30954</v>
      </c>
      <c r="RE183" s="5">
        <v>36747</v>
      </c>
      <c r="RF183" s="5">
        <v>39840</v>
      </c>
      <c r="RG183" s="5">
        <v>42273</v>
      </c>
      <c r="RH183" s="5">
        <v>37802</v>
      </c>
      <c r="RI183" s="5">
        <v>35440</v>
      </c>
      <c r="RJ183" s="5">
        <v>30923</v>
      </c>
      <c r="RK183" s="5">
        <v>30625</v>
      </c>
      <c r="RL183" s="5">
        <v>27259</v>
      </c>
      <c r="RM183" s="5">
        <v>26338</v>
      </c>
      <c r="RN183" s="5">
        <v>21943</v>
      </c>
      <c r="RO183" s="5">
        <v>25840</v>
      </c>
      <c r="RP183" s="5">
        <v>25671</v>
      </c>
      <c r="RQ183" s="5">
        <v>26239</v>
      </c>
      <c r="RR183" s="5">
        <v>26887</v>
      </c>
      <c r="RS183" s="5">
        <v>27631</v>
      </c>
      <c r="RT183" s="5">
        <v>33517</v>
      </c>
      <c r="RU183" s="5">
        <v>27287</v>
      </c>
      <c r="RV183" s="5">
        <v>23866</v>
      </c>
      <c r="RW183" s="5">
        <v>22346</v>
      </c>
      <c r="RX183" s="5">
        <v>25267</v>
      </c>
      <c r="RY183" s="5">
        <v>20470</v>
      </c>
      <c r="RZ183" s="5">
        <v>24826</v>
      </c>
      <c r="SA183" s="5">
        <v>24579</v>
      </c>
      <c r="SB183" s="5">
        <v>23498</v>
      </c>
      <c r="SC183" s="5">
        <v>23739</v>
      </c>
      <c r="SD183" s="5">
        <v>24943</v>
      </c>
      <c r="SE183" s="5">
        <v>20317</v>
      </c>
      <c r="SF183" s="5">
        <v>23440</v>
      </c>
      <c r="SG183" s="5">
        <v>26582</v>
      </c>
      <c r="SH183" s="5">
        <v>25145</v>
      </c>
      <c r="SI183" s="5">
        <v>27599</v>
      </c>
      <c r="SJ183" s="5">
        <v>24973</v>
      </c>
      <c r="SK183" s="5">
        <v>27592</v>
      </c>
      <c r="SL183" s="5">
        <v>25326</v>
      </c>
      <c r="SM183" s="5">
        <v>23573</v>
      </c>
      <c r="SN183" s="5">
        <v>28387</v>
      </c>
      <c r="SO183" s="5">
        <v>20501</v>
      </c>
      <c r="SP183" s="5">
        <v>18052</v>
      </c>
      <c r="SQ183" s="5">
        <v>17240</v>
      </c>
      <c r="SR183" s="5">
        <v>15130</v>
      </c>
      <c r="SS183" s="5">
        <v>14517</v>
      </c>
      <c r="ST183" s="5">
        <v>14080</v>
      </c>
      <c r="SU183" s="5">
        <v>37915</v>
      </c>
      <c r="SV183" s="5">
        <v>42836</v>
      </c>
      <c r="SW183" s="5">
        <v>46662</v>
      </c>
      <c r="SX183" s="5">
        <v>41209</v>
      </c>
      <c r="SY183" s="5">
        <v>29180</v>
      </c>
      <c r="SZ183" s="5">
        <v>15590</v>
      </c>
      <c r="TA183" s="5">
        <v>21121</v>
      </c>
      <c r="TB183" s="5">
        <v>25712</v>
      </c>
      <c r="TC183" s="5">
        <v>31031</v>
      </c>
      <c r="TD183" s="5">
        <v>13079</v>
      </c>
      <c r="TE183" s="5">
        <v>10018</v>
      </c>
      <c r="TF183" s="5">
        <v>4284</v>
      </c>
      <c r="TG183" s="5">
        <v>4300</v>
      </c>
      <c r="TH183" s="5">
        <v>4155</v>
      </c>
      <c r="TI183" s="5">
        <v>3808</v>
      </c>
      <c r="TJ183" s="5">
        <v>3912</v>
      </c>
      <c r="TK183" s="5">
        <v>3897</v>
      </c>
      <c r="TL183" s="5">
        <v>3609</v>
      </c>
      <c r="TM183" s="5">
        <v>6378</v>
      </c>
      <c r="TN183" s="5">
        <v>6101</v>
      </c>
      <c r="TO183" s="5">
        <v>6558</v>
      </c>
      <c r="TP183" s="5">
        <v>22491</v>
      </c>
      <c r="TQ183" s="5">
        <v>5417</v>
      </c>
      <c r="TR183" s="5">
        <v>5601</v>
      </c>
      <c r="TS183" s="5">
        <v>6944</v>
      </c>
      <c r="TT183" s="5">
        <v>6532</v>
      </c>
      <c r="TU183" s="5">
        <v>5747</v>
      </c>
      <c r="TV183" s="5">
        <v>5344</v>
      </c>
      <c r="TW183" s="5">
        <v>5690</v>
      </c>
      <c r="TX183" s="5">
        <v>5307</v>
      </c>
      <c r="TY183" s="5">
        <v>4499</v>
      </c>
      <c r="TZ183" s="5">
        <v>4126</v>
      </c>
      <c r="UA183" s="5">
        <v>20</v>
      </c>
      <c r="UB183" s="5">
        <v>116</v>
      </c>
      <c r="UC183" s="5">
        <v>138</v>
      </c>
      <c r="UD183" s="5">
        <v>81</v>
      </c>
      <c r="UE183" s="5">
        <v>11</v>
      </c>
      <c r="UF183" s="5">
        <v>0</v>
      </c>
      <c r="UG183" s="5">
        <v>0</v>
      </c>
      <c r="UH183" s="5">
        <v>40</v>
      </c>
      <c r="UI183" s="5">
        <v>0</v>
      </c>
      <c r="UJ183" s="5">
        <v>0</v>
      </c>
      <c r="UK183" s="5">
        <v>16</v>
      </c>
      <c r="UL183" s="5">
        <v>113</v>
      </c>
      <c r="UM183" s="5">
        <v>134</v>
      </c>
      <c r="UN183" s="5">
        <v>62</v>
      </c>
      <c r="UO183" s="5">
        <v>234</v>
      </c>
      <c r="UP183" s="5">
        <v>554</v>
      </c>
      <c r="UQ183" s="5">
        <v>1586</v>
      </c>
      <c r="UR183" s="5">
        <v>2133</v>
      </c>
      <c r="US183" s="5">
        <v>1937</v>
      </c>
      <c r="UT183" s="5">
        <v>1473</v>
      </c>
      <c r="UU183" s="5">
        <v>3070</v>
      </c>
      <c r="UV183" s="5">
        <v>2812</v>
      </c>
      <c r="UW183" s="5">
        <v>2620</v>
      </c>
      <c r="UX183" s="5">
        <v>1270</v>
      </c>
      <c r="UY183" s="5">
        <v>0</v>
      </c>
      <c r="UZ183" s="5">
        <v>0</v>
      </c>
      <c r="VA183" s="5">
        <v>0</v>
      </c>
      <c r="VB183" s="5">
        <v>0</v>
      </c>
      <c r="VC183" s="5">
        <v>0</v>
      </c>
      <c r="VD183" s="5">
        <v>0</v>
      </c>
      <c r="VE183" s="5">
        <v>0</v>
      </c>
      <c r="VF183" s="5">
        <v>0</v>
      </c>
      <c r="VG183" s="5">
        <v>20033</v>
      </c>
      <c r="VH183" s="5">
        <v>65046</v>
      </c>
      <c r="VI183" s="5">
        <v>61666</v>
      </c>
      <c r="VJ183" s="5">
        <v>57106</v>
      </c>
      <c r="VK183" s="5">
        <v>48741</v>
      </c>
      <c r="VL183" s="5">
        <v>90762</v>
      </c>
      <c r="VM183" s="5">
        <v>25261</v>
      </c>
      <c r="VN183" s="5">
        <v>77956</v>
      </c>
      <c r="VO183" s="5">
        <v>65726</v>
      </c>
      <c r="VP183" s="5">
        <v>60900</v>
      </c>
      <c r="VQ183" s="5">
        <v>55965</v>
      </c>
      <c r="VR183" s="5">
        <v>57589</v>
      </c>
      <c r="VS183" s="5">
        <v>56926</v>
      </c>
      <c r="VT183" s="5">
        <v>59188</v>
      </c>
      <c r="VU183" s="5">
        <v>55374</v>
      </c>
      <c r="VV183" s="5">
        <v>63008</v>
      </c>
      <c r="VW183" s="5">
        <v>76415</v>
      </c>
      <c r="VX183" s="5">
        <v>85141</v>
      </c>
      <c r="VY183" s="5">
        <v>53483</v>
      </c>
      <c r="VZ183" s="5">
        <v>53056</v>
      </c>
      <c r="WA183" s="5">
        <v>78006</v>
      </c>
      <c r="WB183" s="5">
        <v>67182</v>
      </c>
      <c r="WC183" s="5">
        <v>63322</v>
      </c>
      <c r="WD183" s="5">
        <v>96154</v>
      </c>
      <c r="WE183" s="5">
        <v>60477</v>
      </c>
      <c r="WF183" s="5">
        <v>53085</v>
      </c>
      <c r="WG183" s="5">
        <v>48306</v>
      </c>
      <c r="WH183" s="5">
        <v>39139</v>
      </c>
      <c r="WI183" s="5">
        <v>39575</v>
      </c>
      <c r="WJ183" s="5">
        <v>36361</v>
      </c>
      <c r="WK183" s="5">
        <v>33226</v>
      </c>
      <c r="WL183" s="5">
        <v>32060</v>
      </c>
      <c r="WM183" s="5">
        <v>2258</v>
      </c>
      <c r="WN183" s="5">
        <v>2823</v>
      </c>
      <c r="WO183" s="5">
        <v>1960</v>
      </c>
      <c r="WP183" s="5">
        <v>1593</v>
      </c>
      <c r="WQ183" s="5">
        <v>1880</v>
      </c>
      <c r="WR183" s="5">
        <v>839</v>
      </c>
      <c r="WS183" s="5">
        <v>1861</v>
      </c>
      <c r="WT183" s="5">
        <v>2180</v>
      </c>
      <c r="WU183" s="5">
        <v>116</v>
      </c>
      <c r="WV183" s="5">
        <v>1685</v>
      </c>
      <c r="WW183" s="5">
        <v>1568</v>
      </c>
      <c r="WX183" s="5">
        <v>2138</v>
      </c>
      <c r="WY183" s="5">
        <v>1649</v>
      </c>
      <c r="WZ183" s="5">
        <v>2292</v>
      </c>
      <c r="XA183" s="5">
        <v>2558</v>
      </c>
      <c r="XB183" s="5">
        <v>3548</v>
      </c>
      <c r="XC183" s="5">
        <v>3617</v>
      </c>
      <c r="XD183" s="5">
        <v>3550</v>
      </c>
      <c r="XE183" s="5">
        <v>3782</v>
      </c>
      <c r="XF183" s="5">
        <v>5221</v>
      </c>
      <c r="XG183" s="5">
        <v>7708</v>
      </c>
      <c r="XH183" s="5">
        <v>5906</v>
      </c>
      <c r="XI183" s="5">
        <v>3900</v>
      </c>
      <c r="XJ183" s="5">
        <v>11686</v>
      </c>
      <c r="XK183" s="5">
        <v>4703</v>
      </c>
      <c r="XL183" s="5">
        <v>4761</v>
      </c>
      <c r="XM183" s="5">
        <v>4079</v>
      </c>
      <c r="XN183" s="5">
        <v>4346</v>
      </c>
      <c r="XO183" s="5">
        <v>4176</v>
      </c>
      <c r="XP183" s="5">
        <v>3582</v>
      </c>
      <c r="XQ183" s="5">
        <v>2556</v>
      </c>
      <c r="XR183" s="5">
        <v>2698</v>
      </c>
      <c r="XS183" s="2">
        <v>20387</v>
      </c>
      <c r="XT183" s="3" t="s">
        <v>222</v>
      </c>
      <c r="XU183" s="3" t="s">
        <v>221</v>
      </c>
      <c r="XV183" s="3" t="s">
        <v>221</v>
      </c>
      <c r="XW183" s="3" t="s">
        <v>221</v>
      </c>
      <c r="XX183" s="3" t="s">
        <v>222</v>
      </c>
      <c r="XY183" s="3" t="s">
        <v>222</v>
      </c>
      <c r="XZ183" s="3" t="s">
        <v>239</v>
      </c>
    </row>
    <row r="184" spans="1:650" x14ac:dyDescent="0.3">
      <c r="A184" s="1" t="s">
        <v>182</v>
      </c>
      <c r="B184" s="2">
        <v>4082573</v>
      </c>
      <c r="C184" s="5">
        <v>12428</v>
      </c>
      <c r="D184" s="5">
        <v>19907</v>
      </c>
      <c r="E184" s="5">
        <v>55769</v>
      </c>
      <c r="F184" s="5">
        <v>14696</v>
      </c>
      <c r="G184" s="5">
        <v>11443</v>
      </c>
      <c r="H184" s="5">
        <v>21748</v>
      </c>
      <c r="I184" s="5">
        <v>24861</v>
      </c>
      <c r="J184" s="5">
        <v>20034</v>
      </c>
      <c r="K184" s="5">
        <v>7585</v>
      </c>
      <c r="L184" s="5">
        <v>325</v>
      </c>
      <c r="M184" s="5">
        <v>4756</v>
      </c>
      <c r="N184" s="5">
        <v>4886</v>
      </c>
      <c r="O184" s="5">
        <v>5862</v>
      </c>
      <c r="P184" s="5">
        <v>914</v>
      </c>
      <c r="Q184" s="5">
        <v>20</v>
      </c>
      <c r="R184" s="5">
        <v>0</v>
      </c>
      <c r="S184" s="5">
        <v>0</v>
      </c>
      <c r="T184" s="5">
        <v>0</v>
      </c>
      <c r="U184" s="5">
        <v>0</v>
      </c>
      <c r="V184" s="5">
        <v>0</v>
      </c>
      <c r="W184" s="5">
        <v>0</v>
      </c>
      <c r="X184" s="5">
        <v>0</v>
      </c>
      <c r="Y184" s="5">
        <v>2830</v>
      </c>
      <c r="Z184" s="5">
        <v>0</v>
      </c>
      <c r="AA184" s="5">
        <v>0</v>
      </c>
      <c r="AB184" s="5">
        <v>0</v>
      </c>
      <c r="AC184" s="5">
        <v>0</v>
      </c>
      <c r="AD184" s="5">
        <v>0</v>
      </c>
      <c r="AE184" s="5" t="s">
        <v>220</v>
      </c>
      <c r="AF184" s="5" t="s">
        <v>220</v>
      </c>
      <c r="AG184" s="5" t="s">
        <v>220</v>
      </c>
      <c r="AH184" s="5" t="s">
        <v>220</v>
      </c>
      <c r="AI184" s="5">
        <v>61649</v>
      </c>
      <c r="AJ184" s="5">
        <v>77186</v>
      </c>
      <c r="AK184" s="5">
        <v>515312</v>
      </c>
      <c r="AL184" s="5">
        <v>93567</v>
      </c>
      <c r="AM184" s="5">
        <v>80393</v>
      </c>
      <c r="AN184" s="5">
        <v>276248</v>
      </c>
      <c r="AO184" s="5">
        <v>72034</v>
      </c>
      <c r="AP184" s="5">
        <v>357378</v>
      </c>
      <c r="AQ184" s="5">
        <v>121441</v>
      </c>
      <c r="AR184" s="5">
        <v>31323</v>
      </c>
      <c r="AS184" s="5">
        <v>646298</v>
      </c>
      <c r="AT184" s="5">
        <v>418626</v>
      </c>
      <c r="AU184" s="5">
        <v>31772</v>
      </c>
      <c r="AV184" s="5">
        <v>138902</v>
      </c>
      <c r="AW184" s="5">
        <v>51361</v>
      </c>
      <c r="AX184" s="5">
        <v>25218</v>
      </c>
      <c r="AY184" s="5">
        <v>21923</v>
      </c>
      <c r="AZ184" s="5">
        <v>20206</v>
      </c>
      <c r="BA184" s="5">
        <v>97832</v>
      </c>
      <c r="BB184" s="5">
        <v>118625</v>
      </c>
      <c r="BC184" s="5">
        <v>35990</v>
      </c>
      <c r="BD184" s="5">
        <v>30791</v>
      </c>
      <c r="BE184" s="5">
        <v>24679</v>
      </c>
      <c r="BF184" s="5">
        <v>14979</v>
      </c>
      <c r="BG184" s="5">
        <v>40637</v>
      </c>
      <c r="BH184" s="5">
        <v>35494</v>
      </c>
      <c r="BI184" s="5">
        <v>26790</v>
      </c>
      <c r="BJ184" s="5">
        <v>7675</v>
      </c>
      <c r="BK184" s="5" t="s">
        <v>220</v>
      </c>
      <c r="BL184" s="5" t="s">
        <v>220</v>
      </c>
      <c r="BM184" s="5" t="s">
        <v>220</v>
      </c>
      <c r="BN184" s="5" t="s">
        <v>220</v>
      </c>
      <c r="BO184" s="5">
        <v>60949</v>
      </c>
      <c r="BP184" s="5">
        <v>185046</v>
      </c>
      <c r="BQ184" s="5">
        <v>96081</v>
      </c>
      <c r="BR184" s="5">
        <v>126264</v>
      </c>
      <c r="BS184" s="5">
        <v>47299</v>
      </c>
      <c r="BT184" s="5">
        <v>123786</v>
      </c>
      <c r="BU184" s="5">
        <v>64304</v>
      </c>
      <c r="BV184" s="5">
        <v>97477</v>
      </c>
      <c r="BW184" s="5">
        <v>53187</v>
      </c>
      <c r="BX184" s="5">
        <v>169822</v>
      </c>
      <c r="BY184" s="5">
        <v>87437</v>
      </c>
      <c r="BZ184" s="5">
        <v>85947</v>
      </c>
      <c r="CA184" s="5">
        <v>24811</v>
      </c>
      <c r="CB184" s="5">
        <v>26966</v>
      </c>
      <c r="CC184" s="5">
        <v>6366</v>
      </c>
      <c r="CD184" s="5">
        <v>13878</v>
      </c>
      <c r="CE184" s="5">
        <v>5460</v>
      </c>
      <c r="CF184" s="5">
        <v>6142</v>
      </c>
      <c r="CG184" s="5">
        <v>10591</v>
      </c>
      <c r="CH184" s="5">
        <v>9113</v>
      </c>
      <c r="CI184" s="5">
        <v>7831</v>
      </c>
      <c r="CJ184" s="5">
        <v>7312</v>
      </c>
      <c r="CK184" s="5">
        <v>6590</v>
      </c>
      <c r="CL184" s="5">
        <v>7957</v>
      </c>
      <c r="CM184" s="5">
        <v>2814</v>
      </c>
      <c r="CN184" s="5">
        <v>6316</v>
      </c>
      <c r="CO184" s="5">
        <v>5661</v>
      </c>
      <c r="CP184" s="5">
        <v>7777</v>
      </c>
      <c r="CQ184" s="5" t="s">
        <v>220</v>
      </c>
      <c r="CR184" s="5" t="s">
        <v>220</v>
      </c>
      <c r="CS184" s="5" t="s">
        <v>220</v>
      </c>
      <c r="CT184" s="5" t="s">
        <v>220</v>
      </c>
      <c r="CU184" s="5">
        <v>74234</v>
      </c>
      <c r="CV184" s="5">
        <v>102418</v>
      </c>
      <c r="CW184" s="5">
        <v>93589</v>
      </c>
      <c r="CX184" s="5">
        <v>123111</v>
      </c>
      <c r="CY184" s="5">
        <v>104404</v>
      </c>
      <c r="CZ184" s="5">
        <v>76430</v>
      </c>
      <c r="DA184" s="5">
        <v>41700</v>
      </c>
      <c r="DB184" s="5">
        <v>43709</v>
      </c>
      <c r="DC184" s="5">
        <v>42165</v>
      </c>
      <c r="DD184" s="5">
        <v>39485</v>
      </c>
      <c r="DE184" s="5">
        <v>46410</v>
      </c>
      <c r="DF184" s="5">
        <v>55254</v>
      </c>
      <c r="DG184" s="5">
        <v>48091</v>
      </c>
      <c r="DH184" s="5">
        <v>56389</v>
      </c>
      <c r="DI184" s="5">
        <v>39613</v>
      </c>
      <c r="DJ184" s="5">
        <v>40663</v>
      </c>
      <c r="DK184" s="5">
        <v>31824</v>
      </c>
      <c r="DL184" s="5">
        <v>34959</v>
      </c>
      <c r="DM184" s="5">
        <v>36835</v>
      </c>
      <c r="DN184" s="5">
        <v>30090</v>
      </c>
      <c r="DO184" s="5">
        <v>30902</v>
      </c>
      <c r="DP184" s="5">
        <v>25302</v>
      </c>
      <c r="DQ184" s="5">
        <v>31959</v>
      </c>
      <c r="DR184" s="5">
        <v>29407</v>
      </c>
      <c r="DS184" s="5">
        <v>37178</v>
      </c>
      <c r="DT184" s="5">
        <v>30516</v>
      </c>
      <c r="DU184" s="5">
        <v>23586</v>
      </c>
      <c r="DV184" s="5">
        <v>25105</v>
      </c>
      <c r="DW184" s="5" t="s">
        <v>220</v>
      </c>
      <c r="DX184" s="5" t="s">
        <v>220</v>
      </c>
      <c r="DY184" s="5" t="s">
        <v>220</v>
      </c>
      <c r="DZ184" s="5" t="s">
        <v>220</v>
      </c>
      <c r="EA184" s="5">
        <v>15490</v>
      </c>
      <c r="EB184" s="5">
        <v>19207</v>
      </c>
      <c r="EC184" s="5">
        <v>16510</v>
      </c>
      <c r="ED184" s="5">
        <v>12937</v>
      </c>
      <c r="EE184" s="5">
        <v>7199</v>
      </c>
      <c r="EF184" s="5">
        <v>11249</v>
      </c>
      <c r="EG184" s="5">
        <v>11687</v>
      </c>
      <c r="EH184" s="5">
        <v>9261</v>
      </c>
      <c r="EI184" s="5">
        <v>15139</v>
      </c>
      <c r="EJ184" s="5">
        <v>9326</v>
      </c>
      <c r="EK184" s="5">
        <v>14744</v>
      </c>
      <c r="EL184" s="5">
        <v>13870</v>
      </c>
      <c r="EM184" s="5">
        <v>4857</v>
      </c>
      <c r="EN184" s="5">
        <v>6702</v>
      </c>
      <c r="EO184" s="5">
        <v>13145</v>
      </c>
      <c r="EP184" s="5">
        <v>10571</v>
      </c>
      <c r="EQ184" s="5">
        <v>5355</v>
      </c>
      <c r="ER184" s="5">
        <v>19836</v>
      </c>
      <c r="ES184" s="5">
        <v>14077</v>
      </c>
      <c r="ET184" s="5">
        <v>22929</v>
      </c>
      <c r="EU184" s="5">
        <v>25634</v>
      </c>
      <c r="EV184" s="5">
        <v>2319</v>
      </c>
      <c r="EW184" s="5">
        <v>10741</v>
      </c>
      <c r="EX184" s="5">
        <v>16768</v>
      </c>
      <c r="EY184" s="5">
        <v>5783</v>
      </c>
      <c r="EZ184" s="5">
        <v>3897</v>
      </c>
      <c r="FA184" s="5">
        <v>5193</v>
      </c>
      <c r="FB184" s="5">
        <v>3780</v>
      </c>
      <c r="FC184" s="5" t="s">
        <v>220</v>
      </c>
      <c r="FD184" s="5" t="s">
        <v>220</v>
      </c>
      <c r="FE184" s="5" t="s">
        <v>220</v>
      </c>
      <c r="FF184" s="5" t="s">
        <v>220</v>
      </c>
      <c r="FG184" s="5">
        <v>0</v>
      </c>
      <c r="FH184" s="5">
        <v>0</v>
      </c>
      <c r="FI184" s="5">
        <v>0</v>
      </c>
      <c r="FJ184" s="5">
        <v>0</v>
      </c>
      <c r="FK184" s="5">
        <v>0</v>
      </c>
      <c r="FL184" s="5">
        <v>0</v>
      </c>
      <c r="FM184" s="5">
        <v>0</v>
      </c>
      <c r="FN184" s="5">
        <v>0</v>
      </c>
      <c r="FO184" s="5">
        <v>0</v>
      </c>
      <c r="FP184" s="5">
        <v>0</v>
      </c>
      <c r="FQ184" s="5">
        <v>0</v>
      </c>
      <c r="FR184" s="5">
        <v>0</v>
      </c>
      <c r="FS184" s="5">
        <v>0</v>
      </c>
      <c r="FT184" s="5">
        <v>0</v>
      </c>
      <c r="FU184" s="5" t="s">
        <v>220</v>
      </c>
      <c r="FV184" s="5" t="s">
        <v>220</v>
      </c>
      <c r="FW184" s="5" t="s">
        <v>220</v>
      </c>
      <c r="FX184" s="5" t="s">
        <v>220</v>
      </c>
      <c r="FY184" s="5" t="s">
        <v>220</v>
      </c>
      <c r="FZ184" s="5" t="s">
        <v>220</v>
      </c>
      <c r="GA184" s="5" t="s">
        <v>220</v>
      </c>
      <c r="GB184" s="5" t="s">
        <v>220</v>
      </c>
      <c r="GC184" s="5" t="s">
        <v>220</v>
      </c>
      <c r="GD184" s="5" t="s">
        <v>220</v>
      </c>
      <c r="GE184" s="5" t="s">
        <v>220</v>
      </c>
      <c r="GF184" s="5" t="s">
        <v>220</v>
      </c>
      <c r="GG184" s="5" t="s">
        <v>220</v>
      </c>
      <c r="GH184" s="5" t="s">
        <v>220</v>
      </c>
      <c r="GI184" s="5" t="s">
        <v>220</v>
      </c>
      <c r="GJ184" s="5" t="s">
        <v>220</v>
      </c>
      <c r="GK184" s="5" t="s">
        <v>220</v>
      </c>
      <c r="GL184" s="5" t="s">
        <v>220</v>
      </c>
      <c r="GM184" s="5">
        <v>224751</v>
      </c>
      <c r="GN184" s="5">
        <v>403765</v>
      </c>
      <c r="GO184" s="5">
        <v>777262</v>
      </c>
      <c r="GP184" s="5">
        <v>370575</v>
      </c>
      <c r="GQ184" s="5">
        <v>250739</v>
      </c>
      <c r="GR184" s="5">
        <v>509460</v>
      </c>
      <c r="GS184" s="5">
        <v>214585</v>
      </c>
      <c r="GT184" s="5">
        <v>527859</v>
      </c>
      <c r="GU184" s="5">
        <v>239517</v>
      </c>
      <c r="GV184" s="5">
        <v>250281</v>
      </c>
      <c r="GW184" s="5">
        <v>799645</v>
      </c>
      <c r="GX184" s="5">
        <v>578583</v>
      </c>
      <c r="GY184" s="5">
        <v>115393</v>
      </c>
      <c r="GZ184" s="5">
        <v>229874</v>
      </c>
      <c r="HA184" s="5">
        <v>110504</v>
      </c>
      <c r="HB184" s="5">
        <v>90330</v>
      </c>
      <c r="HC184" s="5">
        <v>64563</v>
      </c>
      <c r="HD184" s="5">
        <v>81144</v>
      </c>
      <c r="HE184" s="5">
        <v>159335</v>
      </c>
      <c r="HF184" s="5">
        <v>180757</v>
      </c>
      <c r="HG184" s="5">
        <v>100357</v>
      </c>
      <c r="HH184" s="5">
        <v>65724</v>
      </c>
      <c r="HI184" s="5">
        <v>76799</v>
      </c>
      <c r="HJ184" s="5">
        <v>69112</v>
      </c>
      <c r="HK184" s="5">
        <v>86412</v>
      </c>
      <c r="HL184" s="5">
        <v>76222</v>
      </c>
      <c r="HM184" s="5">
        <v>61230</v>
      </c>
      <c r="HN184" s="5">
        <v>44338</v>
      </c>
      <c r="HO184" s="5" t="s">
        <v>220</v>
      </c>
      <c r="HP184" s="5" t="s">
        <v>220</v>
      </c>
      <c r="HQ184" s="5" t="s">
        <v>220</v>
      </c>
      <c r="HR184" s="5" t="s">
        <v>220</v>
      </c>
      <c r="HS184" s="5">
        <v>378520</v>
      </c>
      <c r="HT184" s="5">
        <v>465547</v>
      </c>
      <c r="HU184" s="5">
        <v>428343</v>
      </c>
      <c r="HV184" s="5">
        <v>375435</v>
      </c>
      <c r="HW184" s="5">
        <v>412614</v>
      </c>
      <c r="HX184" s="5">
        <v>486118</v>
      </c>
      <c r="HY184" s="5">
        <v>457827</v>
      </c>
      <c r="HZ184" s="5">
        <v>437627</v>
      </c>
      <c r="IA184" s="5">
        <v>444819</v>
      </c>
      <c r="IB184" s="5">
        <v>447302</v>
      </c>
      <c r="IC184" s="5">
        <v>428068</v>
      </c>
      <c r="ID184" s="5">
        <v>498054</v>
      </c>
      <c r="IE184" s="5">
        <v>419801</v>
      </c>
      <c r="IF184" s="5">
        <v>343753</v>
      </c>
      <c r="IG184" s="5">
        <v>321355</v>
      </c>
      <c r="IH184" s="5">
        <v>264553</v>
      </c>
      <c r="II184" s="5">
        <v>241657</v>
      </c>
      <c r="IJ184" s="5">
        <v>243776</v>
      </c>
      <c r="IK184" s="5">
        <v>261265</v>
      </c>
      <c r="IL184" s="5">
        <v>266231</v>
      </c>
      <c r="IM184" s="5">
        <v>210524</v>
      </c>
      <c r="IN184" s="5">
        <v>213585</v>
      </c>
      <c r="IO184" s="5">
        <v>268574</v>
      </c>
      <c r="IP184" s="5">
        <v>181840</v>
      </c>
      <c r="IQ184" s="5">
        <v>175138</v>
      </c>
      <c r="IR184" s="5">
        <v>170389</v>
      </c>
      <c r="IS184" s="5">
        <v>172992</v>
      </c>
      <c r="IT184" s="5">
        <v>159463</v>
      </c>
      <c r="IU184" s="5" t="s">
        <v>220</v>
      </c>
      <c r="IV184" s="5" t="s">
        <v>220</v>
      </c>
      <c r="IW184" s="5" t="s">
        <v>220</v>
      </c>
      <c r="IX184" s="5" t="s">
        <v>220</v>
      </c>
      <c r="IY184" s="5">
        <v>41589</v>
      </c>
      <c r="IZ184" s="5">
        <v>55064</v>
      </c>
      <c r="JA184" s="5">
        <v>49816</v>
      </c>
      <c r="JB184" s="5">
        <v>51786</v>
      </c>
      <c r="JC184" s="5">
        <v>46032</v>
      </c>
      <c r="JD184" s="5">
        <v>53614</v>
      </c>
      <c r="JE184" s="5">
        <v>46553</v>
      </c>
      <c r="JF184" s="5">
        <v>45797</v>
      </c>
      <c r="JG184" s="5">
        <v>45489</v>
      </c>
      <c r="JH184" s="5">
        <v>48546</v>
      </c>
      <c r="JI184" s="5">
        <v>47140</v>
      </c>
      <c r="JJ184" s="5">
        <v>47323</v>
      </c>
      <c r="JK184" s="5">
        <v>47770</v>
      </c>
      <c r="JL184" s="5">
        <v>39679</v>
      </c>
      <c r="JM184" s="5">
        <v>40022</v>
      </c>
      <c r="JN184" s="5">
        <v>37829</v>
      </c>
      <c r="JO184" s="5">
        <v>30569</v>
      </c>
      <c r="JP184" s="5">
        <v>25444</v>
      </c>
      <c r="JQ184" s="5">
        <v>33630</v>
      </c>
      <c r="JR184" s="5">
        <v>30048</v>
      </c>
      <c r="JS184" s="5">
        <v>29122</v>
      </c>
      <c r="JT184" s="5">
        <v>27053</v>
      </c>
      <c r="JU184" s="5">
        <v>22896</v>
      </c>
      <c r="JV184" s="5">
        <v>16978</v>
      </c>
      <c r="JW184" s="5">
        <v>23821</v>
      </c>
      <c r="JX184" s="5">
        <v>25540</v>
      </c>
      <c r="JY184" s="5">
        <v>27388</v>
      </c>
      <c r="JZ184" s="5">
        <v>23776</v>
      </c>
      <c r="KA184" s="5" t="s">
        <v>220</v>
      </c>
      <c r="KB184" s="5" t="s">
        <v>220</v>
      </c>
      <c r="KC184" s="5" t="s">
        <v>220</v>
      </c>
      <c r="KD184" s="5" t="s">
        <v>220</v>
      </c>
      <c r="KE184" s="5">
        <v>125242</v>
      </c>
      <c r="KF184" s="5">
        <v>133532</v>
      </c>
      <c r="KG184" s="5">
        <v>127529</v>
      </c>
      <c r="KH184" s="5">
        <v>122637</v>
      </c>
      <c r="KI184" s="5">
        <v>122243</v>
      </c>
      <c r="KJ184" s="5">
        <v>116788</v>
      </c>
      <c r="KK184" s="5">
        <v>95803</v>
      </c>
      <c r="KL184" s="5">
        <v>88499</v>
      </c>
      <c r="KM184" s="5">
        <v>71621</v>
      </c>
      <c r="KN184" s="5">
        <v>64190</v>
      </c>
      <c r="KO184" s="5">
        <v>58307</v>
      </c>
      <c r="KP184" s="5">
        <v>45063</v>
      </c>
      <c r="KQ184" s="5">
        <v>52787</v>
      </c>
      <c r="KR184" s="5">
        <v>46115</v>
      </c>
      <c r="KS184" s="5">
        <v>40831</v>
      </c>
      <c r="KT184" s="5">
        <v>44494</v>
      </c>
      <c r="KU184" s="5">
        <v>41826</v>
      </c>
      <c r="KV184" s="5">
        <v>40666</v>
      </c>
      <c r="KW184" s="5">
        <v>12146</v>
      </c>
      <c r="KX184" s="5">
        <v>7836</v>
      </c>
      <c r="KY184" s="5">
        <v>8173</v>
      </c>
      <c r="KZ184" s="5">
        <v>8406</v>
      </c>
      <c r="LA184" s="5">
        <v>5958</v>
      </c>
      <c r="LB184" s="5">
        <v>4899</v>
      </c>
      <c r="LC184" s="5">
        <v>4836</v>
      </c>
      <c r="LD184" s="5">
        <v>4932</v>
      </c>
      <c r="LE184" s="5">
        <v>3901</v>
      </c>
      <c r="LF184" s="5">
        <v>2566</v>
      </c>
      <c r="LG184" s="5" t="s">
        <v>220</v>
      </c>
      <c r="LH184" s="5" t="s">
        <v>220</v>
      </c>
      <c r="LI184" s="5" t="s">
        <v>220</v>
      </c>
      <c r="LJ184" s="5" t="s">
        <v>220</v>
      </c>
      <c r="LK184" s="5">
        <v>5490</v>
      </c>
      <c r="LL184" s="5">
        <v>5922</v>
      </c>
      <c r="LM184" s="5">
        <v>5856</v>
      </c>
      <c r="LN184" s="5">
        <v>8219</v>
      </c>
      <c r="LO184" s="5">
        <v>6788</v>
      </c>
      <c r="LP184" s="5">
        <v>10032</v>
      </c>
      <c r="LQ184" s="5">
        <v>6392</v>
      </c>
      <c r="LR184" s="5">
        <v>5939</v>
      </c>
      <c r="LS184" s="5">
        <v>7610</v>
      </c>
      <c r="LT184" s="5">
        <v>9217</v>
      </c>
      <c r="LU184" s="5">
        <v>8710</v>
      </c>
      <c r="LV184" s="5">
        <v>8105</v>
      </c>
      <c r="LW184" s="5">
        <v>7644</v>
      </c>
      <c r="LX184" s="5">
        <v>5969</v>
      </c>
      <c r="LY184" s="5">
        <v>4954</v>
      </c>
      <c r="LZ184" s="5">
        <v>4040</v>
      </c>
      <c r="MA184" s="5">
        <v>3543</v>
      </c>
      <c r="MB184" s="5">
        <v>3717</v>
      </c>
      <c r="MC184" s="5">
        <v>4004</v>
      </c>
      <c r="MD184" s="5">
        <v>4023</v>
      </c>
      <c r="ME184" s="5">
        <v>3848</v>
      </c>
      <c r="MF184" s="5">
        <v>3551</v>
      </c>
      <c r="MG184" s="5">
        <v>4319</v>
      </c>
      <c r="MH184" s="5">
        <v>3907</v>
      </c>
      <c r="MI184" s="5">
        <v>3200</v>
      </c>
      <c r="MJ184" s="5">
        <v>3029</v>
      </c>
      <c r="MK184" s="5">
        <v>2891</v>
      </c>
      <c r="ML184" s="5">
        <v>2743</v>
      </c>
      <c r="MM184" s="5" t="s">
        <v>220</v>
      </c>
      <c r="MN184" s="5" t="s">
        <v>220</v>
      </c>
      <c r="MO184" s="5" t="s">
        <v>220</v>
      </c>
      <c r="MP184" s="5" t="s">
        <v>220</v>
      </c>
      <c r="MQ184" s="5">
        <v>3705</v>
      </c>
      <c r="MR184" s="5">
        <v>0</v>
      </c>
      <c r="MS184" s="5">
        <v>0</v>
      </c>
      <c r="MT184" s="5">
        <v>0</v>
      </c>
      <c r="MU184" s="5">
        <v>0</v>
      </c>
      <c r="MV184" s="5">
        <v>0</v>
      </c>
      <c r="MW184" s="5">
        <v>0</v>
      </c>
      <c r="MX184" s="5">
        <v>0</v>
      </c>
      <c r="MY184" s="5">
        <v>0</v>
      </c>
      <c r="MZ184" s="5">
        <v>0</v>
      </c>
      <c r="NA184" s="5">
        <v>0</v>
      </c>
      <c r="NB184" s="5">
        <v>0</v>
      </c>
      <c r="NC184" s="5">
        <v>0</v>
      </c>
      <c r="ND184" s="5">
        <v>0</v>
      </c>
      <c r="NE184" s="5" t="s">
        <v>220</v>
      </c>
      <c r="NF184" s="5" t="s">
        <v>220</v>
      </c>
      <c r="NG184" s="5" t="s">
        <v>220</v>
      </c>
      <c r="NH184" s="5" t="s">
        <v>220</v>
      </c>
      <c r="NI184" s="5" t="s">
        <v>220</v>
      </c>
      <c r="NJ184" s="5" t="s">
        <v>220</v>
      </c>
      <c r="NK184" s="5" t="s">
        <v>220</v>
      </c>
      <c r="NL184" s="5" t="s">
        <v>220</v>
      </c>
      <c r="NM184" s="5" t="s">
        <v>220</v>
      </c>
      <c r="NN184" s="5" t="s">
        <v>220</v>
      </c>
      <c r="NO184" s="5" t="s">
        <v>220</v>
      </c>
      <c r="NP184" s="5" t="s">
        <v>220</v>
      </c>
      <c r="NQ184" s="5" t="s">
        <v>220</v>
      </c>
      <c r="NR184" s="5" t="s">
        <v>220</v>
      </c>
      <c r="NS184" s="5" t="s">
        <v>220</v>
      </c>
      <c r="NT184" s="5" t="s">
        <v>220</v>
      </c>
      <c r="NU184" s="5" t="s">
        <v>220</v>
      </c>
      <c r="NV184" s="5" t="s">
        <v>220</v>
      </c>
      <c r="NW184" s="5">
        <v>0</v>
      </c>
      <c r="NX184" s="5">
        <v>0</v>
      </c>
      <c r="NY184" s="5">
        <v>0</v>
      </c>
      <c r="NZ184" s="5">
        <v>0</v>
      </c>
      <c r="OA184" s="5">
        <v>0</v>
      </c>
      <c r="OB184" s="5">
        <v>0</v>
      </c>
      <c r="OC184" s="5">
        <v>0</v>
      </c>
      <c r="OD184" s="5">
        <v>0</v>
      </c>
      <c r="OE184" s="5">
        <v>0</v>
      </c>
      <c r="OF184" s="5">
        <v>0</v>
      </c>
      <c r="OG184" s="5">
        <v>0</v>
      </c>
      <c r="OH184" s="5">
        <v>0</v>
      </c>
      <c r="OI184" s="5">
        <v>0</v>
      </c>
      <c r="OJ184" s="5">
        <v>0</v>
      </c>
      <c r="OK184" s="5" t="s">
        <v>220</v>
      </c>
      <c r="OL184" s="5" t="s">
        <v>220</v>
      </c>
      <c r="OM184" s="5" t="s">
        <v>220</v>
      </c>
      <c r="ON184" s="5" t="s">
        <v>220</v>
      </c>
      <c r="OO184" s="5" t="s">
        <v>220</v>
      </c>
      <c r="OP184" s="5" t="s">
        <v>220</v>
      </c>
      <c r="OQ184" s="5" t="s">
        <v>220</v>
      </c>
      <c r="OR184" s="5" t="s">
        <v>220</v>
      </c>
      <c r="OS184" s="5" t="s">
        <v>220</v>
      </c>
      <c r="OT184" s="5" t="s">
        <v>220</v>
      </c>
      <c r="OU184" s="5" t="s">
        <v>220</v>
      </c>
      <c r="OV184" s="5" t="s">
        <v>220</v>
      </c>
      <c r="OW184" s="5" t="s">
        <v>220</v>
      </c>
      <c r="OX184" s="5" t="s">
        <v>220</v>
      </c>
      <c r="OY184" s="5" t="s">
        <v>220</v>
      </c>
      <c r="OZ184" s="5" t="s">
        <v>220</v>
      </c>
      <c r="PA184" s="5" t="s">
        <v>220</v>
      </c>
      <c r="PB184" s="5" t="s">
        <v>220</v>
      </c>
      <c r="PC184" s="5">
        <v>11040</v>
      </c>
      <c r="PD184" s="5">
        <v>10772</v>
      </c>
      <c r="PE184" s="5">
        <v>13555</v>
      </c>
      <c r="PF184" s="5">
        <v>16732</v>
      </c>
      <c r="PG184" s="5">
        <v>14643</v>
      </c>
      <c r="PH184" s="5">
        <v>17361</v>
      </c>
      <c r="PI184" s="5">
        <v>15582</v>
      </c>
      <c r="PJ184" s="5">
        <v>15134</v>
      </c>
      <c r="PK184" s="5">
        <v>16430</v>
      </c>
      <c r="PL184" s="5">
        <v>15602</v>
      </c>
      <c r="PM184" s="5">
        <v>16465</v>
      </c>
      <c r="PN184" s="5">
        <v>17546</v>
      </c>
      <c r="PO184" s="5">
        <v>16737</v>
      </c>
      <c r="PP184" s="5">
        <v>16389</v>
      </c>
      <c r="PQ184" s="5">
        <v>16914</v>
      </c>
      <c r="PR184" s="5">
        <v>13068</v>
      </c>
      <c r="PS184" s="5">
        <v>11161</v>
      </c>
      <c r="PT184" s="5">
        <v>11091</v>
      </c>
      <c r="PU184" s="5">
        <v>14031</v>
      </c>
      <c r="PV184" s="5">
        <v>10729</v>
      </c>
      <c r="PW184" s="5">
        <v>11519</v>
      </c>
      <c r="PX184" s="5">
        <v>10245</v>
      </c>
      <c r="PY184" s="5">
        <v>9132</v>
      </c>
      <c r="PZ184" s="5">
        <v>7756</v>
      </c>
      <c r="QA184" s="5">
        <v>7353</v>
      </c>
      <c r="QB184" s="5">
        <v>7138</v>
      </c>
      <c r="QC184" s="5">
        <v>7012</v>
      </c>
      <c r="QD184" s="5">
        <v>6150</v>
      </c>
      <c r="QE184" s="5" t="s">
        <v>220</v>
      </c>
      <c r="QF184" s="5" t="s">
        <v>220</v>
      </c>
      <c r="QG184" s="5" t="s">
        <v>220</v>
      </c>
      <c r="QH184" s="5" t="s">
        <v>220</v>
      </c>
      <c r="QI184" s="5">
        <v>28896</v>
      </c>
      <c r="QJ184" s="5">
        <v>34490</v>
      </c>
      <c r="QK184" s="5">
        <v>28983</v>
      </c>
      <c r="QL184" s="5">
        <v>28433</v>
      </c>
      <c r="QM184" s="5">
        <v>34989</v>
      </c>
      <c r="QN184" s="5">
        <v>31908</v>
      </c>
      <c r="QO184" s="5">
        <v>43565</v>
      </c>
      <c r="QP184" s="5">
        <v>36441</v>
      </c>
      <c r="QQ184" s="5">
        <v>32594</v>
      </c>
      <c r="QR184" s="5">
        <v>33041</v>
      </c>
      <c r="QS184" s="5">
        <v>30225</v>
      </c>
      <c r="QT184" s="5">
        <v>23879</v>
      </c>
      <c r="QU184" s="5">
        <v>23646</v>
      </c>
      <c r="QV184" s="5">
        <v>23649</v>
      </c>
      <c r="QW184" s="5">
        <v>17766</v>
      </c>
      <c r="QX184" s="5">
        <v>16184</v>
      </c>
      <c r="QY184" s="5">
        <v>13909</v>
      </c>
      <c r="QZ184" s="5">
        <v>15348</v>
      </c>
      <c r="RA184" s="5">
        <v>15145</v>
      </c>
      <c r="RB184" s="5">
        <v>14705</v>
      </c>
      <c r="RC184" s="5">
        <v>12924</v>
      </c>
      <c r="RD184" s="5">
        <v>12579</v>
      </c>
      <c r="RE184" s="5">
        <v>10237</v>
      </c>
      <c r="RF184" s="5">
        <v>9740</v>
      </c>
      <c r="RG184" s="5">
        <v>11317</v>
      </c>
      <c r="RH184" s="5">
        <v>9789</v>
      </c>
      <c r="RI184" s="5">
        <v>9421</v>
      </c>
      <c r="RJ184" s="5">
        <v>9537</v>
      </c>
      <c r="RK184" s="5" t="s">
        <v>220</v>
      </c>
      <c r="RL184" s="5" t="s">
        <v>220</v>
      </c>
      <c r="RM184" s="5" t="s">
        <v>220</v>
      </c>
      <c r="RN184" s="5" t="s">
        <v>220</v>
      </c>
      <c r="RO184" s="5">
        <v>10602</v>
      </c>
      <c r="RP184" s="5">
        <v>15194</v>
      </c>
      <c r="RQ184" s="5">
        <v>17040</v>
      </c>
      <c r="RR184" s="5">
        <v>17854</v>
      </c>
      <c r="RS184" s="5">
        <v>15837</v>
      </c>
      <c r="RT184" s="5">
        <v>13976</v>
      </c>
      <c r="RU184" s="5">
        <v>14214</v>
      </c>
      <c r="RV184" s="5">
        <v>13128</v>
      </c>
      <c r="RW184" s="5">
        <v>14294</v>
      </c>
      <c r="RX184" s="5">
        <v>13779</v>
      </c>
      <c r="RY184" s="5">
        <v>13691</v>
      </c>
      <c r="RZ184" s="5">
        <v>12431</v>
      </c>
      <c r="SA184" s="5">
        <v>10995</v>
      </c>
      <c r="SB184" s="5">
        <v>11927</v>
      </c>
      <c r="SC184" s="5">
        <v>8227</v>
      </c>
      <c r="SD184" s="5">
        <v>8220</v>
      </c>
      <c r="SE184" s="5">
        <v>7000</v>
      </c>
      <c r="SF184" s="5">
        <v>9915</v>
      </c>
      <c r="SG184" s="5">
        <v>11845</v>
      </c>
      <c r="SH184" s="5">
        <v>10459</v>
      </c>
      <c r="SI184" s="5">
        <v>9993</v>
      </c>
      <c r="SJ184" s="5">
        <v>10992</v>
      </c>
      <c r="SK184" s="5">
        <v>10313</v>
      </c>
      <c r="SL184" s="5">
        <v>10412</v>
      </c>
      <c r="SM184" s="5">
        <v>10301</v>
      </c>
      <c r="SN184" s="5">
        <v>9931</v>
      </c>
      <c r="SO184" s="5">
        <v>10569</v>
      </c>
      <c r="SP184" s="5">
        <v>9522</v>
      </c>
      <c r="SQ184" s="5" t="s">
        <v>220</v>
      </c>
      <c r="SR184" s="5" t="s">
        <v>220</v>
      </c>
      <c r="SS184" s="5" t="s">
        <v>220</v>
      </c>
      <c r="ST184" s="5" t="s">
        <v>220</v>
      </c>
      <c r="SU184" s="5">
        <v>2266</v>
      </c>
      <c r="SV184" s="5">
        <v>2084</v>
      </c>
      <c r="SW184" s="5">
        <v>1942</v>
      </c>
      <c r="SX184" s="5">
        <v>1935</v>
      </c>
      <c r="SY184" s="5">
        <v>1933</v>
      </c>
      <c r="SZ184" s="5">
        <v>1868</v>
      </c>
      <c r="TA184" s="5">
        <v>1851</v>
      </c>
      <c r="TB184" s="5">
        <v>1905</v>
      </c>
      <c r="TC184" s="5">
        <v>2089</v>
      </c>
      <c r="TD184" s="5">
        <v>1933</v>
      </c>
      <c r="TE184" s="5">
        <v>1880</v>
      </c>
      <c r="TF184" s="5">
        <v>2443</v>
      </c>
      <c r="TG184" s="5">
        <v>867</v>
      </c>
      <c r="TH184" s="5">
        <v>761</v>
      </c>
      <c r="TI184" s="5">
        <v>645</v>
      </c>
      <c r="TJ184" s="5">
        <v>681</v>
      </c>
      <c r="TK184" s="5">
        <v>687</v>
      </c>
      <c r="TL184" s="5">
        <v>396</v>
      </c>
      <c r="TM184" s="5">
        <v>686</v>
      </c>
      <c r="TN184" s="5">
        <v>445</v>
      </c>
      <c r="TO184" s="5">
        <v>535</v>
      </c>
      <c r="TP184" s="5">
        <v>504</v>
      </c>
      <c r="TQ184" s="5">
        <v>235</v>
      </c>
      <c r="TR184" s="5">
        <v>305</v>
      </c>
      <c r="TS184" s="5">
        <v>324</v>
      </c>
      <c r="TT184" s="5">
        <v>426</v>
      </c>
      <c r="TU184" s="5">
        <v>350</v>
      </c>
      <c r="TV184" s="5">
        <v>365</v>
      </c>
      <c r="TW184" s="5" t="s">
        <v>220</v>
      </c>
      <c r="TX184" s="5" t="s">
        <v>220</v>
      </c>
      <c r="TY184" s="5" t="s">
        <v>220</v>
      </c>
      <c r="TZ184" s="5" t="s">
        <v>220</v>
      </c>
      <c r="UA184" s="5">
        <v>50</v>
      </c>
      <c r="UB184" s="5">
        <v>10</v>
      </c>
      <c r="UC184" s="5">
        <v>0</v>
      </c>
      <c r="UD184" s="5">
        <v>0</v>
      </c>
      <c r="UE184" s="5">
        <v>1</v>
      </c>
      <c r="UF184" s="5">
        <v>0</v>
      </c>
      <c r="UG184" s="5">
        <v>0</v>
      </c>
      <c r="UH184" s="5">
        <v>1</v>
      </c>
      <c r="UI184" s="5">
        <v>1</v>
      </c>
      <c r="UJ184" s="5">
        <v>1</v>
      </c>
      <c r="UK184" s="5">
        <v>1</v>
      </c>
      <c r="UL184" s="5">
        <v>2</v>
      </c>
      <c r="UM184" s="5">
        <v>5</v>
      </c>
      <c r="UN184" s="5">
        <v>4</v>
      </c>
      <c r="UO184" s="5">
        <v>4</v>
      </c>
      <c r="UP184" s="5">
        <v>5</v>
      </c>
      <c r="UQ184" s="5">
        <v>5</v>
      </c>
      <c r="UR184" s="5">
        <v>124</v>
      </c>
      <c r="US184" s="5">
        <v>371</v>
      </c>
      <c r="UT184" s="5">
        <v>663</v>
      </c>
      <c r="UU184" s="5">
        <v>780</v>
      </c>
      <c r="UV184" s="5">
        <v>639</v>
      </c>
      <c r="UW184" s="5">
        <v>304</v>
      </c>
      <c r="UX184" s="5">
        <v>25</v>
      </c>
      <c r="UY184" s="5">
        <v>852</v>
      </c>
      <c r="UZ184" s="5">
        <v>823</v>
      </c>
      <c r="VA184" s="5">
        <v>1290</v>
      </c>
      <c r="VB184" s="5">
        <v>523</v>
      </c>
      <c r="VC184" s="5" t="s">
        <v>220</v>
      </c>
      <c r="VD184" s="5" t="s">
        <v>220</v>
      </c>
      <c r="VE184" s="5" t="s">
        <v>220</v>
      </c>
      <c r="VF184" s="5" t="s">
        <v>220</v>
      </c>
      <c r="VG184" s="5">
        <v>85129</v>
      </c>
      <c r="VH184" s="5">
        <v>108055</v>
      </c>
      <c r="VI184" s="5">
        <v>91310</v>
      </c>
      <c r="VJ184" s="5">
        <v>97972</v>
      </c>
      <c r="VK184" s="5">
        <v>105209</v>
      </c>
      <c r="VL184" s="5">
        <v>99076</v>
      </c>
      <c r="VM184" s="5">
        <v>89975</v>
      </c>
      <c r="VN184" s="5">
        <v>90694</v>
      </c>
      <c r="VO184" s="5">
        <v>86818</v>
      </c>
      <c r="VP184" s="5">
        <v>85256</v>
      </c>
      <c r="VQ184" s="5">
        <v>74499</v>
      </c>
      <c r="VR184" s="5">
        <v>67048</v>
      </c>
      <c r="VS184" s="5">
        <v>65350</v>
      </c>
      <c r="VT184" s="5">
        <v>57102</v>
      </c>
      <c r="VU184" s="5">
        <v>56270</v>
      </c>
      <c r="VV184" s="5">
        <v>54819</v>
      </c>
      <c r="VW184" s="5">
        <v>54284</v>
      </c>
      <c r="VX184" s="5">
        <v>78729</v>
      </c>
      <c r="VY184" s="5">
        <v>66740</v>
      </c>
      <c r="VZ184" s="5">
        <v>59254</v>
      </c>
      <c r="WA184" s="5">
        <v>57093</v>
      </c>
      <c r="WB184" s="5">
        <v>54186</v>
      </c>
      <c r="WC184" s="5">
        <v>44685</v>
      </c>
      <c r="WD184" s="5">
        <v>42725</v>
      </c>
      <c r="WE184" s="5">
        <v>43542</v>
      </c>
      <c r="WF184" s="5">
        <v>36707</v>
      </c>
      <c r="WG184" s="5">
        <v>41439</v>
      </c>
      <c r="WH184" s="5">
        <v>38505</v>
      </c>
      <c r="WI184" s="5" t="s">
        <v>220</v>
      </c>
      <c r="WJ184" s="5" t="s">
        <v>220</v>
      </c>
      <c r="WK184" s="5" t="s">
        <v>220</v>
      </c>
      <c r="WL184" s="5" t="s">
        <v>220</v>
      </c>
      <c r="WM184" s="5">
        <v>10032</v>
      </c>
      <c r="WN184" s="5">
        <v>10934</v>
      </c>
      <c r="WO184" s="5">
        <v>8942</v>
      </c>
      <c r="WP184" s="5">
        <v>9249</v>
      </c>
      <c r="WQ184" s="5">
        <v>8889</v>
      </c>
      <c r="WR184" s="5">
        <v>8493</v>
      </c>
      <c r="WS184" s="5">
        <v>7771</v>
      </c>
      <c r="WT184" s="5">
        <v>7908</v>
      </c>
      <c r="WU184" s="5">
        <v>7343</v>
      </c>
      <c r="WV184" s="5">
        <v>7790</v>
      </c>
      <c r="WW184" s="5">
        <v>7713</v>
      </c>
      <c r="WX184" s="5">
        <v>7059</v>
      </c>
      <c r="WY184" s="5">
        <v>7046</v>
      </c>
      <c r="WZ184" s="5">
        <v>6387</v>
      </c>
      <c r="XA184" s="5">
        <v>5717</v>
      </c>
      <c r="XB184" s="5">
        <v>5571</v>
      </c>
      <c r="XC184" s="5">
        <v>5328</v>
      </c>
      <c r="XD184" s="5">
        <v>3240</v>
      </c>
      <c r="XE184" s="5">
        <v>4724</v>
      </c>
      <c r="XF184" s="5">
        <v>4421</v>
      </c>
      <c r="XG184" s="5">
        <v>2839</v>
      </c>
      <c r="XH184" s="5">
        <v>2908</v>
      </c>
      <c r="XI184" s="5">
        <v>3360</v>
      </c>
      <c r="XJ184" s="5">
        <v>2255</v>
      </c>
      <c r="XK184" s="5">
        <v>1475</v>
      </c>
      <c r="XL184" s="5">
        <v>1722</v>
      </c>
      <c r="XM184" s="5">
        <v>1172</v>
      </c>
      <c r="XN184" s="5">
        <v>966</v>
      </c>
      <c r="XO184" s="5" t="s">
        <v>220</v>
      </c>
      <c r="XP184" s="5" t="s">
        <v>220</v>
      </c>
      <c r="XQ184" s="5" t="s">
        <v>220</v>
      </c>
      <c r="XR184" s="5" t="s">
        <v>220</v>
      </c>
      <c r="XS184" s="2">
        <v>22500</v>
      </c>
      <c r="XT184" s="3" t="s">
        <v>222</v>
      </c>
      <c r="XU184" s="3" t="s">
        <v>222</v>
      </c>
      <c r="XV184" s="3" t="s">
        <v>222</v>
      </c>
      <c r="XW184" s="3" t="s">
        <v>221</v>
      </c>
      <c r="XX184" s="3" t="s">
        <v>222</v>
      </c>
      <c r="XY184" s="3" t="s">
        <v>222</v>
      </c>
      <c r="XZ184" s="3" t="s">
        <v>306</v>
      </c>
    </row>
    <row r="185" spans="1:650" x14ac:dyDescent="0.3">
      <c r="A185" s="1" t="s">
        <v>183</v>
      </c>
      <c r="B185" s="2">
        <v>4057035</v>
      </c>
      <c r="C185" s="5" t="s">
        <v>220</v>
      </c>
      <c r="D185" s="5" t="s">
        <v>220</v>
      </c>
      <c r="E185" s="5">
        <v>0</v>
      </c>
      <c r="F185" s="5">
        <v>196</v>
      </c>
      <c r="G185" s="5">
        <v>2349</v>
      </c>
      <c r="H185" s="5">
        <v>0</v>
      </c>
      <c r="I185" s="5">
        <v>-64</v>
      </c>
      <c r="J185" s="5">
        <v>334</v>
      </c>
      <c r="K185" s="5">
        <v>1110</v>
      </c>
      <c r="L185" s="5">
        <v>450</v>
      </c>
      <c r="M185" s="5">
        <v>1008</v>
      </c>
      <c r="N185" s="5">
        <v>10167</v>
      </c>
      <c r="O185" s="5">
        <v>-206</v>
      </c>
      <c r="P185" s="5">
        <v>1157</v>
      </c>
      <c r="Q185" s="5">
        <v>2855</v>
      </c>
      <c r="R185" s="5">
        <v>4678</v>
      </c>
      <c r="S185" s="5">
        <v>1660</v>
      </c>
      <c r="T185" s="5">
        <v>6225</v>
      </c>
      <c r="U185" s="5">
        <v>429</v>
      </c>
      <c r="V185" s="5">
        <v>696</v>
      </c>
      <c r="W185" s="5">
        <v>920</v>
      </c>
      <c r="X185" s="5">
        <v>101</v>
      </c>
      <c r="Y185" s="5">
        <v>69</v>
      </c>
      <c r="Z185" s="5">
        <v>750</v>
      </c>
      <c r="AA185" s="5">
        <v>-8</v>
      </c>
      <c r="AB185" s="5">
        <v>-441</v>
      </c>
      <c r="AC185" s="5">
        <v>1734</v>
      </c>
      <c r="AD185" s="5">
        <v>0</v>
      </c>
      <c r="AE185" s="5">
        <v>0</v>
      </c>
      <c r="AF185" s="5">
        <v>0</v>
      </c>
      <c r="AG185" s="5">
        <v>0</v>
      </c>
      <c r="AH185" s="5">
        <v>0</v>
      </c>
      <c r="AI185" s="5" t="s">
        <v>220</v>
      </c>
      <c r="AJ185" s="5" t="s">
        <v>220</v>
      </c>
      <c r="AK185" s="5">
        <v>226</v>
      </c>
      <c r="AL185" s="5">
        <v>-344</v>
      </c>
      <c r="AM185" s="5">
        <v>100</v>
      </c>
      <c r="AN185" s="5">
        <v>14131</v>
      </c>
      <c r="AO185" s="5">
        <v>1</v>
      </c>
      <c r="AP185" s="5">
        <v>-43</v>
      </c>
      <c r="AQ185" s="5">
        <v>11175</v>
      </c>
      <c r="AR185" s="5">
        <v>9483</v>
      </c>
      <c r="AS185" s="5">
        <v>0</v>
      </c>
      <c r="AT185" s="5">
        <v>0</v>
      </c>
      <c r="AU185" s="5">
        <v>0</v>
      </c>
      <c r="AV185" s="5">
        <v>0</v>
      </c>
      <c r="AW185" s="5">
        <v>0</v>
      </c>
      <c r="AX185" s="5">
        <v>0</v>
      </c>
      <c r="AY185" s="5">
        <v>1</v>
      </c>
      <c r="AZ185" s="5">
        <v>0</v>
      </c>
      <c r="BA185" s="5">
        <v>6781</v>
      </c>
      <c r="BB185" s="5">
        <v>5849</v>
      </c>
      <c r="BC185" s="5">
        <v>4135</v>
      </c>
      <c r="BD185" s="5">
        <v>7040</v>
      </c>
      <c r="BE185" s="5">
        <v>2595</v>
      </c>
      <c r="BF185" s="5">
        <v>5225</v>
      </c>
      <c r="BG185" s="5">
        <v>11375</v>
      </c>
      <c r="BH185" s="5">
        <v>14115</v>
      </c>
      <c r="BI185" s="5">
        <v>7742</v>
      </c>
      <c r="BJ185" s="5">
        <v>37469</v>
      </c>
      <c r="BK185" s="5">
        <v>8718</v>
      </c>
      <c r="BL185" s="5">
        <v>10978</v>
      </c>
      <c r="BM185" s="5">
        <v>19869</v>
      </c>
      <c r="BN185" s="5">
        <v>15448</v>
      </c>
      <c r="BO185" s="5" t="s">
        <v>220</v>
      </c>
      <c r="BP185" s="5" t="s">
        <v>220</v>
      </c>
      <c r="BQ185" s="5">
        <v>135437</v>
      </c>
      <c r="BR185" s="5">
        <v>92110</v>
      </c>
      <c r="BS185" s="5">
        <v>78924</v>
      </c>
      <c r="BT185" s="5">
        <v>65163</v>
      </c>
      <c r="BU185" s="5">
        <v>246937</v>
      </c>
      <c r="BV185" s="5">
        <v>304307</v>
      </c>
      <c r="BW185" s="5">
        <v>50532</v>
      </c>
      <c r="BX185" s="5">
        <v>22564</v>
      </c>
      <c r="BY185" s="5">
        <v>26145</v>
      </c>
      <c r="BZ185" s="5">
        <v>17308</v>
      </c>
      <c r="CA185" s="5">
        <v>8125</v>
      </c>
      <c r="CB185" s="5">
        <v>9800</v>
      </c>
      <c r="CC185" s="5">
        <v>10698</v>
      </c>
      <c r="CD185" s="5">
        <v>6402</v>
      </c>
      <c r="CE185" s="5">
        <v>4629</v>
      </c>
      <c r="CF185" s="5">
        <v>3499</v>
      </c>
      <c r="CG185" s="5">
        <v>2920</v>
      </c>
      <c r="CH185" s="5">
        <v>397</v>
      </c>
      <c r="CI185" s="5">
        <v>6294</v>
      </c>
      <c r="CJ185" s="5">
        <v>95</v>
      </c>
      <c r="CK185" s="5">
        <v>5805</v>
      </c>
      <c r="CL185" s="5">
        <v>193</v>
      </c>
      <c r="CM185" s="5">
        <v>336</v>
      </c>
      <c r="CN185" s="5">
        <v>2610</v>
      </c>
      <c r="CO185" s="5">
        <v>1652</v>
      </c>
      <c r="CP185" s="5">
        <v>611</v>
      </c>
      <c r="CQ185" s="5">
        <v>660</v>
      </c>
      <c r="CR185" s="5">
        <v>2387</v>
      </c>
      <c r="CS185" s="5">
        <v>956</v>
      </c>
      <c r="CT185" s="5">
        <v>-73</v>
      </c>
      <c r="CU185" s="5" t="s">
        <v>220</v>
      </c>
      <c r="CV185" s="5" t="s">
        <v>220</v>
      </c>
      <c r="CW185" s="5">
        <v>39224</v>
      </c>
      <c r="CX185" s="5">
        <v>28226</v>
      </c>
      <c r="CY185" s="5">
        <v>37734</v>
      </c>
      <c r="CZ185" s="5">
        <v>29657</v>
      </c>
      <c r="DA185" s="5">
        <v>35212</v>
      </c>
      <c r="DB185" s="5">
        <v>31513</v>
      </c>
      <c r="DC185" s="5">
        <v>35365</v>
      </c>
      <c r="DD185" s="5">
        <v>26894</v>
      </c>
      <c r="DE185" s="5">
        <v>30120</v>
      </c>
      <c r="DF185" s="5">
        <v>28064</v>
      </c>
      <c r="DG185" s="5">
        <v>26593</v>
      </c>
      <c r="DH185" s="5">
        <v>26828</v>
      </c>
      <c r="DI185" s="5">
        <v>19570</v>
      </c>
      <c r="DJ185" s="5">
        <v>25988</v>
      </c>
      <c r="DK185" s="5">
        <v>21894</v>
      </c>
      <c r="DL185" s="5">
        <v>17996</v>
      </c>
      <c r="DM185" s="5">
        <v>18885</v>
      </c>
      <c r="DN185" s="5">
        <v>14952</v>
      </c>
      <c r="DO185" s="5">
        <v>13248</v>
      </c>
      <c r="DP185" s="5">
        <v>13338</v>
      </c>
      <c r="DQ185" s="5">
        <v>13071</v>
      </c>
      <c r="DR185" s="5">
        <v>17679</v>
      </c>
      <c r="DS185" s="5">
        <v>14147</v>
      </c>
      <c r="DT185" s="5">
        <v>20667</v>
      </c>
      <c r="DU185" s="5">
        <v>16661</v>
      </c>
      <c r="DV185" s="5">
        <v>15585</v>
      </c>
      <c r="DW185" s="5">
        <v>20998</v>
      </c>
      <c r="DX185" s="5">
        <v>25219</v>
      </c>
      <c r="DY185" s="5">
        <v>26736</v>
      </c>
      <c r="DZ185" s="5">
        <v>26227</v>
      </c>
      <c r="EA185" s="5" t="s">
        <v>220</v>
      </c>
      <c r="EB185" s="5" t="s">
        <v>220</v>
      </c>
      <c r="EC185" s="5">
        <v>14350</v>
      </c>
      <c r="ED185" s="5">
        <v>10084</v>
      </c>
      <c r="EE185" s="5">
        <v>10992</v>
      </c>
      <c r="EF185" s="5">
        <v>5405</v>
      </c>
      <c r="EG185" s="5">
        <v>6341</v>
      </c>
      <c r="EH185" s="5">
        <v>2356</v>
      </c>
      <c r="EI185" s="5">
        <v>4413</v>
      </c>
      <c r="EJ185" s="5">
        <v>8327</v>
      </c>
      <c r="EK185" s="5">
        <v>15869</v>
      </c>
      <c r="EL185" s="5">
        <v>1882</v>
      </c>
      <c r="EM185" s="5">
        <v>2552</v>
      </c>
      <c r="EN185" s="5">
        <v>3428</v>
      </c>
      <c r="EO185" s="5">
        <v>2275</v>
      </c>
      <c r="EP185" s="5">
        <v>1377</v>
      </c>
      <c r="EQ185" s="5">
        <v>1004</v>
      </c>
      <c r="ER185" s="5">
        <v>2170</v>
      </c>
      <c r="ES185" s="5">
        <v>2602</v>
      </c>
      <c r="ET185" s="5">
        <v>1661</v>
      </c>
      <c r="EU185" s="5">
        <v>278</v>
      </c>
      <c r="EV185" s="5">
        <v>2114</v>
      </c>
      <c r="EW185" s="5">
        <v>1624</v>
      </c>
      <c r="EX185" s="5">
        <v>2874</v>
      </c>
      <c r="EY185" s="5">
        <v>1607</v>
      </c>
      <c r="EZ185" s="5">
        <v>964</v>
      </c>
      <c r="FA185" s="5">
        <v>1787</v>
      </c>
      <c r="FB185" s="5">
        <v>1618</v>
      </c>
      <c r="FC185" s="5">
        <v>1402</v>
      </c>
      <c r="FD185" s="5">
        <v>1044</v>
      </c>
      <c r="FE185" s="5">
        <v>2270</v>
      </c>
      <c r="FF185" s="5">
        <v>1037</v>
      </c>
      <c r="FG185" s="5" t="s">
        <v>220</v>
      </c>
      <c r="FH185" s="5" t="s">
        <v>220</v>
      </c>
      <c r="FI185" s="5">
        <v>0</v>
      </c>
      <c r="FJ185" s="5">
        <v>0</v>
      </c>
      <c r="FK185" s="5">
        <v>0</v>
      </c>
      <c r="FL185" s="5">
        <v>0</v>
      </c>
      <c r="FM185" s="5">
        <v>0</v>
      </c>
      <c r="FN185" s="5">
        <v>0</v>
      </c>
      <c r="FO185" s="5">
        <v>0</v>
      </c>
      <c r="FP185" s="5">
        <v>0</v>
      </c>
      <c r="FQ185" s="5">
        <v>0</v>
      </c>
      <c r="FR185" s="5">
        <v>0</v>
      </c>
      <c r="FS185" s="5">
        <v>0</v>
      </c>
      <c r="FT185" s="5">
        <v>0</v>
      </c>
      <c r="FU185" s="5" t="s">
        <v>220</v>
      </c>
      <c r="FV185" s="5" t="s">
        <v>220</v>
      </c>
      <c r="FW185" s="5" t="s">
        <v>220</v>
      </c>
      <c r="FX185" s="5" t="s">
        <v>220</v>
      </c>
      <c r="FY185" s="5" t="s">
        <v>220</v>
      </c>
      <c r="FZ185" s="5" t="s">
        <v>220</v>
      </c>
      <c r="GA185" s="5" t="s">
        <v>220</v>
      </c>
      <c r="GB185" s="5" t="s">
        <v>220</v>
      </c>
      <c r="GC185" s="5" t="s">
        <v>220</v>
      </c>
      <c r="GD185" s="5" t="s">
        <v>220</v>
      </c>
      <c r="GE185" s="5" t="s">
        <v>220</v>
      </c>
      <c r="GF185" s="5" t="s">
        <v>220</v>
      </c>
      <c r="GG185" s="5" t="s">
        <v>220</v>
      </c>
      <c r="GH185" s="5" t="s">
        <v>220</v>
      </c>
      <c r="GI185" s="5" t="s">
        <v>220</v>
      </c>
      <c r="GJ185" s="5" t="s">
        <v>220</v>
      </c>
      <c r="GK185" s="5" t="s">
        <v>220</v>
      </c>
      <c r="GL185" s="5" t="s">
        <v>220</v>
      </c>
      <c r="GM185" s="5" t="s">
        <v>220</v>
      </c>
      <c r="GN185" s="5" t="s">
        <v>220</v>
      </c>
      <c r="GO185" s="5">
        <v>189237</v>
      </c>
      <c r="GP185" s="5">
        <v>130271</v>
      </c>
      <c r="GQ185" s="5">
        <v>130099</v>
      </c>
      <c r="GR185" s="5">
        <v>114356</v>
      </c>
      <c r="GS185" s="5">
        <v>288428</v>
      </c>
      <c r="GT185" s="5">
        <v>338468</v>
      </c>
      <c r="GU185" s="5">
        <v>102595</v>
      </c>
      <c r="GV185" s="5">
        <v>67718</v>
      </c>
      <c r="GW185" s="5">
        <v>73141</v>
      </c>
      <c r="GX185" s="5">
        <v>57422</v>
      </c>
      <c r="GY185" s="5">
        <v>37063</v>
      </c>
      <c r="GZ185" s="5">
        <v>41212</v>
      </c>
      <c r="HA185" s="5">
        <v>35398</v>
      </c>
      <c r="HB185" s="5">
        <v>38446</v>
      </c>
      <c r="HC185" s="5">
        <v>29188</v>
      </c>
      <c r="HD185" s="5">
        <v>29890</v>
      </c>
      <c r="HE185" s="5">
        <v>31617</v>
      </c>
      <c r="HF185" s="5">
        <v>23556</v>
      </c>
      <c r="HG185" s="5">
        <v>24875</v>
      </c>
      <c r="HH185" s="5">
        <v>22688</v>
      </c>
      <c r="HI185" s="5">
        <v>23163</v>
      </c>
      <c r="HJ185" s="5">
        <v>26722</v>
      </c>
      <c r="HK185" s="5">
        <v>27457</v>
      </c>
      <c r="HL185" s="5">
        <v>37915</v>
      </c>
      <c r="HM185" s="5">
        <v>29574</v>
      </c>
      <c r="HN185" s="5">
        <v>55282</v>
      </c>
      <c r="HO185" s="5">
        <v>31778</v>
      </c>
      <c r="HP185" s="5">
        <v>39313</v>
      </c>
      <c r="HQ185" s="5">
        <v>49831</v>
      </c>
      <c r="HR185" s="5">
        <v>42638</v>
      </c>
      <c r="HS185" s="5" t="s">
        <v>220</v>
      </c>
      <c r="HT185" s="5" t="s">
        <v>220</v>
      </c>
      <c r="HU185" s="5">
        <v>134619</v>
      </c>
      <c r="HV185" s="5">
        <v>126914</v>
      </c>
      <c r="HW185" s="5">
        <v>177579</v>
      </c>
      <c r="HX185" s="5">
        <v>159641</v>
      </c>
      <c r="HY185" s="5">
        <v>145012</v>
      </c>
      <c r="HZ185" s="5">
        <v>133678</v>
      </c>
      <c r="IA185" s="5">
        <v>145741</v>
      </c>
      <c r="IB185" s="5">
        <v>157989</v>
      </c>
      <c r="IC185" s="5">
        <v>192836</v>
      </c>
      <c r="ID185" s="5">
        <v>238037</v>
      </c>
      <c r="IE185" s="5">
        <v>237013</v>
      </c>
      <c r="IF185" s="5">
        <v>280714</v>
      </c>
      <c r="IG185" s="5">
        <v>246376</v>
      </c>
      <c r="IH185" s="5">
        <v>215607</v>
      </c>
      <c r="II185" s="5">
        <v>199633</v>
      </c>
      <c r="IJ185" s="5">
        <v>181748</v>
      </c>
      <c r="IK185" s="5">
        <v>321572</v>
      </c>
      <c r="IL185" s="5">
        <v>269673</v>
      </c>
      <c r="IM185" s="5">
        <v>176582</v>
      </c>
      <c r="IN185" s="5">
        <v>173757</v>
      </c>
      <c r="IO185" s="5">
        <v>223858</v>
      </c>
      <c r="IP185" s="5">
        <v>189731</v>
      </c>
      <c r="IQ185" s="5">
        <v>151248</v>
      </c>
      <c r="IR185" s="5">
        <v>132364</v>
      </c>
      <c r="IS185" s="5">
        <v>131602</v>
      </c>
      <c r="IT185" s="5">
        <v>143949</v>
      </c>
      <c r="IU185" s="5">
        <v>130430</v>
      </c>
      <c r="IV185" s="5">
        <v>116945</v>
      </c>
      <c r="IW185" s="5">
        <v>95171</v>
      </c>
      <c r="IX185" s="5">
        <v>82389</v>
      </c>
      <c r="IY185" s="5" t="s">
        <v>220</v>
      </c>
      <c r="IZ185" s="5" t="s">
        <v>220</v>
      </c>
      <c r="JA185" s="5">
        <v>0</v>
      </c>
      <c r="JB185" s="5">
        <v>0</v>
      </c>
      <c r="JC185" s="5">
        <v>0</v>
      </c>
      <c r="JD185" s="5">
        <v>0</v>
      </c>
      <c r="JE185" s="5">
        <v>0</v>
      </c>
      <c r="JF185" s="5">
        <v>0</v>
      </c>
      <c r="JG185" s="5">
        <v>0</v>
      </c>
      <c r="JH185" s="5">
        <v>0</v>
      </c>
      <c r="JI185" s="5">
        <v>0</v>
      </c>
      <c r="JJ185" s="5">
        <v>0</v>
      </c>
      <c r="JK185" s="5">
        <v>0</v>
      </c>
      <c r="JL185" s="5">
        <v>0</v>
      </c>
      <c r="JM185" s="5">
        <v>0</v>
      </c>
      <c r="JN185" s="5">
        <v>0</v>
      </c>
      <c r="JO185" s="5">
        <v>-1</v>
      </c>
      <c r="JP185" s="5">
        <v>-99</v>
      </c>
      <c r="JQ185" s="5">
        <v>5959</v>
      </c>
      <c r="JR185" s="5">
        <v>18501</v>
      </c>
      <c r="JS185" s="5">
        <v>34879</v>
      </c>
      <c r="JT185" s="5">
        <v>43407</v>
      </c>
      <c r="JU185" s="5">
        <v>68372</v>
      </c>
      <c r="JV185" s="5">
        <v>42723</v>
      </c>
      <c r="JW185" s="5">
        <v>22099</v>
      </c>
      <c r="JX185" s="5">
        <v>24171</v>
      </c>
      <c r="JY185" s="5">
        <v>21321</v>
      </c>
      <c r="JZ185" s="5">
        <v>24420</v>
      </c>
      <c r="KA185" s="5">
        <v>23748</v>
      </c>
      <c r="KB185" s="5">
        <v>23697</v>
      </c>
      <c r="KC185" s="5">
        <v>22288</v>
      </c>
      <c r="KD185" s="5">
        <v>16277</v>
      </c>
      <c r="KE185" s="5" t="s">
        <v>220</v>
      </c>
      <c r="KF185" s="5" t="s">
        <v>220</v>
      </c>
      <c r="KG185" s="5">
        <v>16248</v>
      </c>
      <c r="KH185" s="5">
        <v>7897</v>
      </c>
      <c r="KI185" s="5">
        <v>4169</v>
      </c>
      <c r="KJ185" s="5">
        <v>16922</v>
      </c>
      <c r="KK185" s="5">
        <v>3690</v>
      </c>
      <c r="KL185" s="5">
        <v>3186</v>
      </c>
      <c r="KM185" s="5">
        <v>17084</v>
      </c>
      <c r="KN185" s="5">
        <v>19741</v>
      </c>
      <c r="KO185" s="5">
        <v>22991</v>
      </c>
      <c r="KP185" s="5">
        <v>14391</v>
      </c>
      <c r="KQ185" s="5">
        <v>31555</v>
      </c>
      <c r="KR185" s="5">
        <v>23473</v>
      </c>
      <c r="KS185" s="5">
        <v>10187</v>
      </c>
      <c r="KT185" s="5">
        <v>7282</v>
      </c>
      <c r="KU185" s="5">
        <v>9808</v>
      </c>
      <c r="KV185" s="5">
        <v>6207</v>
      </c>
      <c r="KW185" s="5">
        <v>7190</v>
      </c>
      <c r="KX185" s="5">
        <v>8381</v>
      </c>
      <c r="KY185" s="5">
        <v>18515</v>
      </c>
      <c r="KZ185" s="5">
        <v>14202</v>
      </c>
      <c r="LA185" s="5">
        <v>8400</v>
      </c>
      <c r="LB185" s="5">
        <v>7022</v>
      </c>
      <c r="LC185" s="5">
        <v>6387</v>
      </c>
      <c r="LD185" s="5">
        <v>6662</v>
      </c>
      <c r="LE185" s="5">
        <v>6898</v>
      </c>
      <c r="LF185" s="5">
        <v>6744</v>
      </c>
      <c r="LG185" s="5">
        <v>8165</v>
      </c>
      <c r="LH185" s="5">
        <v>4710</v>
      </c>
      <c r="LI185" s="5">
        <v>3919</v>
      </c>
      <c r="LJ185" s="5">
        <v>3574</v>
      </c>
      <c r="LK185" s="5" t="s">
        <v>220</v>
      </c>
      <c r="LL185" s="5" t="s">
        <v>220</v>
      </c>
      <c r="LM185" s="5">
        <v>5708</v>
      </c>
      <c r="LN185" s="5">
        <v>5911</v>
      </c>
      <c r="LO185" s="5">
        <v>2793</v>
      </c>
      <c r="LP185" s="5">
        <v>3803</v>
      </c>
      <c r="LQ185" s="5">
        <v>4694</v>
      </c>
      <c r="LR185" s="5">
        <v>3968</v>
      </c>
      <c r="LS185" s="5">
        <v>3564</v>
      </c>
      <c r="LT185" s="5">
        <v>2976</v>
      </c>
      <c r="LU185" s="5">
        <v>3105</v>
      </c>
      <c r="LV185" s="5">
        <v>3018</v>
      </c>
      <c r="LW185" s="5">
        <v>2761</v>
      </c>
      <c r="LX185" s="5">
        <v>1832</v>
      </c>
      <c r="LY185" s="5">
        <v>1616</v>
      </c>
      <c r="LZ185" s="5">
        <v>1280</v>
      </c>
      <c r="MA185" s="5">
        <v>1188</v>
      </c>
      <c r="MB185" s="5">
        <v>766</v>
      </c>
      <c r="MC185" s="5">
        <v>1079</v>
      </c>
      <c r="MD185" s="5">
        <v>1128</v>
      </c>
      <c r="ME185" s="5">
        <v>979</v>
      </c>
      <c r="MF185" s="5">
        <v>1008</v>
      </c>
      <c r="MG185" s="5">
        <v>1425</v>
      </c>
      <c r="MH185" s="5">
        <v>1338</v>
      </c>
      <c r="MI185" s="5">
        <v>1562</v>
      </c>
      <c r="MJ185" s="5">
        <v>1468</v>
      </c>
      <c r="MK185" s="5">
        <v>1173</v>
      </c>
      <c r="ML185" s="5">
        <v>1175</v>
      </c>
      <c r="MM185" s="5">
        <v>1420</v>
      </c>
      <c r="MN185" s="5">
        <v>1745</v>
      </c>
      <c r="MO185" s="5">
        <v>1686</v>
      </c>
      <c r="MP185" s="5">
        <v>1771</v>
      </c>
      <c r="MQ185" s="5" t="s">
        <v>220</v>
      </c>
      <c r="MR185" s="5" t="s">
        <v>220</v>
      </c>
      <c r="MS185" s="5">
        <v>40</v>
      </c>
      <c r="MT185" s="5">
        <v>26</v>
      </c>
      <c r="MU185" s="5">
        <v>19</v>
      </c>
      <c r="MV185" s="5">
        <v>52</v>
      </c>
      <c r="MW185" s="5">
        <v>9</v>
      </c>
      <c r="MX185" s="5">
        <v>8</v>
      </c>
      <c r="MY185" s="5">
        <v>14</v>
      </c>
      <c r="MZ185" s="5">
        <v>21</v>
      </c>
      <c r="NA185" s="5">
        <v>23</v>
      </c>
      <c r="NB185" s="5">
        <v>23</v>
      </c>
      <c r="NC185" s="5">
        <v>25</v>
      </c>
      <c r="ND185" s="5">
        <v>19</v>
      </c>
      <c r="NE185" s="5" t="s">
        <v>220</v>
      </c>
      <c r="NF185" s="5" t="s">
        <v>220</v>
      </c>
      <c r="NG185" s="5" t="s">
        <v>220</v>
      </c>
      <c r="NH185" s="5" t="s">
        <v>220</v>
      </c>
      <c r="NI185" s="5" t="s">
        <v>220</v>
      </c>
      <c r="NJ185" s="5" t="s">
        <v>220</v>
      </c>
      <c r="NK185" s="5" t="s">
        <v>220</v>
      </c>
      <c r="NL185" s="5" t="s">
        <v>220</v>
      </c>
      <c r="NM185" s="5" t="s">
        <v>220</v>
      </c>
      <c r="NN185" s="5" t="s">
        <v>220</v>
      </c>
      <c r="NO185" s="5" t="s">
        <v>220</v>
      </c>
      <c r="NP185" s="5" t="s">
        <v>220</v>
      </c>
      <c r="NQ185" s="5" t="s">
        <v>220</v>
      </c>
      <c r="NR185" s="5" t="s">
        <v>220</v>
      </c>
      <c r="NS185" s="5" t="s">
        <v>220</v>
      </c>
      <c r="NT185" s="5" t="s">
        <v>220</v>
      </c>
      <c r="NU185" s="5" t="s">
        <v>220</v>
      </c>
      <c r="NV185" s="5" t="s">
        <v>220</v>
      </c>
      <c r="NW185" s="5" t="s">
        <v>220</v>
      </c>
      <c r="NX185" s="5" t="s">
        <v>220</v>
      </c>
      <c r="NY185" s="5">
        <v>0</v>
      </c>
      <c r="NZ185" s="5">
        <v>0</v>
      </c>
      <c r="OA185" s="5">
        <v>0</v>
      </c>
      <c r="OB185" s="5">
        <v>0</v>
      </c>
      <c r="OC185" s="5">
        <v>0</v>
      </c>
      <c r="OD185" s="5">
        <v>0</v>
      </c>
      <c r="OE185" s="5">
        <v>0</v>
      </c>
      <c r="OF185" s="5">
        <v>0</v>
      </c>
      <c r="OG185" s="5">
        <v>0</v>
      </c>
      <c r="OH185" s="5">
        <v>0</v>
      </c>
      <c r="OI185" s="5">
        <v>0</v>
      </c>
      <c r="OJ185" s="5">
        <v>0</v>
      </c>
      <c r="OK185" s="5" t="s">
        <v>220</v>
      </c>
      <c r="OL185" s="5" t="s">
        <v>220</v>
      </c>
      <c r="OM185" s="5" t="s">
        <v>220</v>
      </c>
      <c r="ON185" s="5" t="s">
        <v>220</v>
      </c>
      <c r="OO185" s="5" t="s">
        <v>220</v>
      </c>
      <c r="OP185" s="5" t="s">
        <v>220</v>
      </c>
      <c r="OQ185" s="5" t="s">
        <v>220</v>
      </c>
      <c r="OR185" s="5" t="s">
        <v>220</v>
      </c>
      <c r="OS185" s="5" t="s">
        <v>220</v>
      </c>
      <c r="OT185" s="5" t="s">
        <v>220</v>
      </c>
      <c r="OU185" s="5" t="s">
        <v>220</v>
      </c>
      <c r="OV185" s="5" t="s">
        <v>220</v>
      </c>
      <c r="OW185" s="5" t="s">
        <v>220</v>
      </c>
      <c r="OX185" s="5" t="s">
        <v>220</v>
      </c>
      <c r="OY185" s="5" t="s">
        <v>220</v>
      </c>
      <c r="OZ185" s="5" t="s">
        <v>220</v>
      </c>
      <c r="PA185" s="5" t="s">
        <v>220</v>
      </c>
      <c r="PB185" s="5" t="s">
        <v>220</v>
      </c>
      <c r="PC185" s="5" t="s">
        <v>220</v>
      </c>
      <c r="PD185" s="5" t="s">
        <v>220</v>
      </c>
      <c r="PE185" s="5">
        <v>8788</v>
      </c>
      <c r="PF185" s="5">
        <v>9867</v>
      </c>
      <c r="PG185" s="5">
        <v>9144</v>
      </c>
      <c r="PH185" s="5">
        <v>8640</v>
      </c>
      <c r="PI185" s="5">
        <v>7174</v>
      </c>
      <c r="PJ185" s="5">
        <v>6524</v>
      </c>
      <c r="PK185" s="5">
        <v>6363</v>
      </c>
      <c r="PL185" s="5">
        <v>6517</v>
      </c>
      <c r="PM185" s="5">
        <v>6660</v>
      </c>
      <c r="PN185" s="5">
        <v>4581</v>
      </c>
      <c r="PO185" s="5">
        <v>6395</v>
      </c>
      <c r="PP185" s="5">
        <v>6506</v>
      </c>
      <c r="PQ185" s="5">
        <v>6214</v>
      </c>
      <c r="PR185" s="5">
        <v>5925</v>
      </c>
      <c r="PS185" s="5">
        <v>5241</v>
      </c>
      <c r="PT185" s="5">
        <v>6078</v>
      </c>
      <c r="PU185" s="5">
        <v>6955</v>
      </c>
      <c r="PV185" s="5">
        <v>6926</v>
      </c>
      <c r="PW185" s="5">
        <v>7519</v>
      </c>
      <c r="PX185" s="5">
        <v>6584</v>
      </c>
      <c r="PY185" s="5">
        <v>6932</v>
      </c>
      <c r="PZ185" s="5">
        <v>7117</v>
      </c>
      <c r="QA185" s="5">
        <v>6381</v>
      </c>
      <c r="QB185" s="5">
        <v>6589</v>
      </c>
      <c r="QC185" s="5">
        <v>8067</v>
      </c>
      <c r="QD185" s="5">
        <v>6634</v>
      </c>
      <c r="QE185" s="5">
        <v>7019</v>
      </c>
      <c r="QF185" s="5">
        <v>8072</v>
      </c>
      <c r="QG185" s="5">
        <v>7729</v>
      </c>
      <c r="QH185" s="5">
        <v>7241</v>
      </c>
      <c r="QI185" s="5" t="s">
        <v>220</v>
      </c>
      <c r="QJ185" s="5" t="s">
        <v>220</v>
      </c>
      <c r="QK185" s="5">
        <v>14397</v>
      </c>
      <c r="QL185" s="5">
        <v>14261</v>
      </c>
      <c r="QM185" s="5">
        <v>12668</v>
      </c>
      <c r="QN185" s="5">
        <v>15260</v>
      </c>
      <c r="QO185" s="5">
        <v>15747</v>
      </c>
      <c r="QP185" s="5">
        <v>16866</v>
      </c>
      <c r="QQ185" s="5">
        <v>13731</v>
      </c>
      <c r="QR185" s="5">
        <v>15781</v>
      </c>
      <c r="QS185" s="5">
        <v>14406</v>
      </c>
      <c r="QT185" s="5">
        <v>17108</v>
      </c>
      <c r="QU185" s="5">
        <v>15497</v>
      </c>
      <c r="QV185" s="5">
        <v>13776</v>
      </c>
      <c r="QW185" s="5">
        <v>14397</v>
      </c>
      <c r="QX185" s="5">
        <v>13998</v>
      </c>
      <c r="QY185" s="5">
        <v>13897</v>
      </c>
      <c r="QZ185" s="5">
        <v>13492</v>
      </c>
      <c r="RA185" s="5">
        <v>11942</v>
      </c>
      <c r="RB185" s="5">
        <v>13004</v>
      </c>
      <c r="RC185" s="5">
        <v>11268</v>
      </c>
      <c r="RD185" s="5">
        <v>11684</v>
      </c>
      <c r="RE185" s="5">
        <v>11162</v>
      </c>
      <c r="RF185" s="5">
        <v>11853</v>
      </c>
      <c r="RG185" s="5">
        <v>13281</v>
      </c>
      <c r="RH185" s="5">
        <v>9188</v>
      </c>
      <c r="RI185" s="5">
        <v>10401</v>
      </c>
      <c r="RJ185" s="5">
        <v>12308</v>
      </c>
      <c r="RK185" s="5">
        <v>10118</v>
      </c>
      <c r="RL185" s="5">
        <v>13006</v>
      </c>
      <c r="RM185" s="5">
        <v>12440</v>
      </c>
      <c r="RN185" s="5">
        <v>13129</v>
      </c>
      <c r="RO185" s="5" t="s">
        <v>220</v>
      </c>
      <c r="RP185" s="5" t="s">
        <v>220</v>
      </c>
      <c r="RQ185" s="5">
        <v>20132</v>
      </c>
      <c r="RR185" s="5">
        <v>18677</v>
      </c>
      <c r="RS185" s="5">
        <v>18279</v>
      </c>
      <c r="RT185" s="5">
        <v>13151</v>
      </c>
      <c r="RU185" s="5">
        <v>16437</v>
      </c>
      <c r="RV185" s="5">
        <v>16804</v>
      </c>
      <c r="RW185" s="5">
        <v>14860</v>
      </c>
      <c r="RX185" s="5">
        <v>20123</v>
      </c>
      <c r="RY185" s="5">
        <v>15668</v>
      </c>
      <c r="RZ185" s="5">
        <v>15295</v>
      </c>
      <c r="SA185" s="5">
        <v>12828</v>
      </c>
      <c r="SB185" s="5">
        <v>10377</v>
      </c>
      <c r="SC185" s="5">
        <v>9421</v>
      </c>
      <c r="SD185" s="5">
        <v>9019</v>
      </c>
      <c r="SE185" s="5">
        <v>9252</v>
      </c>
      <c r="SF185" s="5">
        <v>8154</v>
      </c>
      <c r="SG185" s="5">
        <v>8687</v>
      </c>
      <c r="SH185" s="5">
        <v>8492</v>
      </c>
      <c r="SI185" s="5">
        <v>8041</v>
      </c>
      <c r="SJ185" s="5">
        <v>9205</v>
      </c>
      <c r="SK185" s="5">
        <v>9067</v>
      </c>
      <c r="SL185" s="5">
        <v>10094</v>
      </c>
      <c r="SM185" s="5">
        <v>11192</v>
      </c>
      <c r="SN185" s="5">
        <v>9791</v>
      </c>
      <c r="SO185" s="5">
        <v>9874</v>
      </c>
      <c r="SP185" s="5">
        <v>10664</v>
      </c>
      <c r="SQ185" s="5">
        <v>10813</v>
      </c>
      <c r="SR185" s="5">
        <v>9657</v>
      </c>
      <c r="SS185" s="5">
        <v>8542</v>
      </c>
      <c r="ST185" s="5">
        <v>7292</v>
      </c>
      <c r="SU185" s="5" t="s">
        <v>220</v>
      </c>
      <c r="SV185" s="5" t="s">
        <v>220</v>
      </c>
      <c r="SW185" s="5">
        <v>43392</v>
      </c>
      <c r="SX185" s="5">
        <v>46876</v>
      </c>
      <c r="SY185" s="5">
        <v>41901</v>
      </c>
      <c r="SZ185" s="5">
        <v>42706</v>
      </c>
      <c r="TA185" s="5">
        <v>39424</v>
      </c>
      <c r="TB185" s="5">
        <v>26473</v>
      </c>
      <c r="TC185" s="5">
        <v>19761</v>
      </c>
      <c r="TD185" s="5">
        <v>16465</v>
      </c>
      <c r="TE185" s="5">
        <v>11235</v>
      </c>
      <c r="TF185" s="5">
        <v>11933</v>
      </c>
      <c r="TG185" s="5">
        <v>11868</v>
      </c>
      <c r="TH185" s="5">
        <v>11401</v>
      </c>
      <c r="TI185" s="5">
        <v>13063</v>
      </c>
      <c r="TJ185" s="5">
        <v>13527</v>
      </c>
      <c r="TK185" s="5">
        <v>13432</v>
      </c>
      <c r="TL185" s="5">
        <v>15464</v>
      </c>
      <c r="TM185" s="5">
        <v>16399</v>
      </c>
      <c r="TN185" s="5">
        <v>16268</v>
      </c>
      <c r="TO185" s="5">
        <v>16708</v>
      </c>
      <c r="TP185" s="5">
        <v>13822</v>
      </c>
      <c r="TQ185" s="5">
        <v>10030</v>
      </c>
      <c r="TR185" s="5">
        <v>9159</v>
      </c>
      <c r="TS185" s="5">
        <v>15768</v>
      </c>
      <c r="TT185" s="5">
        <v>11339</v>
      </c>
      <c r="TU185" s="5">
        <v>19966</v>
      </c>
      <c r="TV185" s="5">
        <v>15099</v>
      </c>
      <c r="TW185" s="5">
        <v>20069</v>
      </c>
      <c r="TX185" s="5">
        <v>11281</v>
      </c>
      <c r="TY185" s="5">
        <v>3429</v>
      </c>
      <c r="TZ185" s="5">
        <v>3778</v>
      </c>
      <c r="UA185" s="5" t="s">
        <v>220</v>
      </c>
      <c r="UB185" s="5" t="s">
        <v>220</v>
      </c>
      <c r="UC185" s="5">
        <v>0</v>
      </c>
      <c r="UD185" s="5">
        <v>-5</v>
      </c>
      <c r="UE185" s="5">
        <v>10</v>
      </c>
      <c r="UF185" s="5">
        <v>22</v>
      </c>
      <c r="UG185" s="5">
        <v>17</v>
      </c>
      <c r="UH185" s="5">
        <v>30</v>
      </c>
      <c r="UI185" s="5">
        <v>30</v>
      </c>
      <c r="UJ185" s="5">
        <v>7</v>
      </c>
      <c r="UK185" s="5">
        <v>4</v>
      </c>
      <c r="UL185" s="5">
        <v>-2</v>
      </c>
      <c r="UM185" s="5">
        <v>0</v>
      </c>
      <c r="UN185" s="5">
        <v>23</v>
      </c>
      <c r="UO185" s="5">
        <v>34</v>
      </c>
      <c r="UP185" s="5">
        <v>29</v>
      </c>
      <c r="UQ185" s="5">
        <v>35</v>
      </c>
      <c r="UR185" s="5">
        <v>24</v>
      </c>
      <c r="US185" s="5">
        <v>53</v>
      </c>
      <c r="UT185" s="5">
        <v>-32</v>
      </c>
      <c r="UU185" s="5">
        <v>-5</v>
      </c>
      <c r="UV185" s="5">
        <v>1273</v>
      </c>
      <c r="UW185" s="5">
        <v>3633</v>
      </c>
      <c r="UX185" s="5">
        <v>3847</v>
      </c>
      <c r="UY185" s="5">
        <v>2201</v>
      </c>
      <c r="UZ185" s="5">
        <v>372</v>
      </c>
      <c r="VA185" s="5">
        <v>0</v>
      </c>
      <c r="VB185" s="5">
        <v>0</v>
      </c>
      <c r="VC185" s="5">
        <v>0</v>
      </c>
      <c r="VD185" s="5">
        <v>0</v>
      </c>
      <c r="VE185" s="5">
        <v>0</v>
      </c>
      <c r="VF185" s="5">
        <v>0</v>
      </c>
      <c r="VG185" s="5" t="s">
        <v>220</v>
      </c>
      <c r="VH185" s="5" t="s">
        <v>220</v>
      </c>
      <c r="VI185" s="5">
        <v>35501</v>
      </c>
      <c r="VJ185" s="5">
        <v>41225</v>
      </c>
      <c r="VK185" s="5">
        <v>40079</v>
      </c>
      <c r="VL185" s="5">
        <v>43291</v>
      </c>
      <c r="VM185" s="5">
        <v>48572</v>
      </c>
      <c r="VN185" s="5">
        <v>45378</v>
      </c>
      <c r="VO185" s="5">
        <v>37701</v>
      </c>
      <c r="VP185" s="5">
        <v>36723</v>
      </c>
      <c r="VQ185" s="5">
        <v>27826</v>
      </c>
      <c r="VR185" s="5">
        <v>29708</v>
      </c>
      <c r="VS185" s="5">
        <v>35408</v>
      </c>
      <c r="VT185" s="5">
        <v>29970</v>
      </c>
      <c r="VU185" s="5">
        <v>31572</v>
      </c>
      <c r="VV185" s="5">
        <v>23667</v>
      </c>
      <c r="VW185" s="5">
        <v>20606</v>
      </c>
      <c r="VX185" s="5">
        <v>12866</v>
      </c>
      <c r="VY185" s="5">
        <v>21504</v>
      </c>
      <c r="VZ185" s="5">
        <v>11842</v>
      </c>
      <c r="WA185" s="5">
        <v>26195</v>
      </c>
      <c r="WB185" s="5">
        <v>29213</v>
      </c>
      <c r="WC185" s="5">
        <v>32448</v>
      </c>
      <c r="WD185" s="5">
        <v>37417</v>
      </c>
      <c r="WE185" s="5">
        <v>36560</v>
      </c>
      <c r="WF185" s="5">
        <v>30928</v>
      </c>
      <c r="WG185" s="5">
        <v>33647</v>
      </c>
      <c r="WH185" s="5">
        <v>29324</v>
      </c>
      <c r="WI185" s="5">
        <v>37453</v>
      </c>
      <c r="WJ185" s="5">
        <v>32844</v>
      </c>
      <c r="WK185" s="5">
        <v>30192</v>
      </c>
      <c r="WL185" s="5">
        <v>28067</v>
      </c>
      <c r="WM185" s="5" t="s">
        <v>220</v>
      </c>
      <c r="WN185" s="5" t="s">
        <v>220</v>
      </c>
      <c r="WO185" s="5">
        <v>100</v>
      </c>
      <c r="WP185" s="5">
        <v>89</v>
      </c>
      <c r="WQ185" s="5">
        <v>93</v>
      </c>
      <c r="WR185" s="5">
        <v>276</v>
      </c>
      <c r="WS185" s="5">
        <v>400</v>
      </c>
      <c r="WT185" s="5">
        <v>454</v>
      </c>
      <c r="WU185" s="5">
        <v>440</v>
      </c>
      <c r="WV185" s="5">
        <v>439</v>
      </c>
      <c r="WW185" s="5">
        <v>384</v>
      </c>
      <c r="WX185" s="5">
        <v>594</v>
      </c>
      <c r="WY185" s="5">
        <v>360</v>
      </c>
      <c r="WZ185" s="5">
        <v>214</v>
      </c>
      <c r="XA185" s="5">
        <v>259</v>
      </c>
      <c r="XB185" s="5">
        <v>97</v>
      </c>
      <c r="XC185" s="5">
        <v>205</v>
      </c>
      <c r="XD185" s="5">
        <v>340</v>
      </c>
      <c r="XE185" s="5">
        <v>655</v>
      </c>
      <c r="XF185" s="5">
        <v>478</v>
      </c>
      <c r="XG185" s="5">
        <v>460</v>
      </c>
      <c r="XH185" s="5">
        <v>522</v>
      </c>
      <c r="XI185" s="5">
        <v>506</v>
      </c>
      <c r="XJ185" s="5">
        <v>288</v>
      </c>
      <c r="XK185" s="5">
        <v>504</v>
      </c>
      <c r="XL185" s="5">
        <v>602</v>
      </c>
      <c r="XM185" s="5">
        <v>1363</v>
      </c>
      <c r="XN185" s="5">
        <v>1399</v>
      </c>
      <c r="XO185" s="5">
        <v>1508</v>
      </c>
      <c r="XP185" s="5">
        <v>1751</v>
      </c>
      <c r="XQ185" s="5">
        <v>1295</v>
      </c>
      <c r="XR185" s="5">
        <v>1045</v>
      </c>
      <c r="XS185" s="2">
        <v>20455</v>
      </c>
      <c r="XT185" s="3" t="s">
        <v>222</v>
      </c>
      <c r="XU185" s="3" t="s">
        <v>221</v>
      </c>
      <c r="XV185" s="3" t="s">
        <v>221</v>
      </c>
      <c r="XW185" s="3" t="s">
        <v>221</v>
      </c>
      <c r="XX185" s="3" t="s">
        <v>222</v>
      </c>
      <c r="XY185" s="3" t="s">
        <v>222</v>
      </c>
      <c r="XZ185" s="3" t="s">
        <v>261</v>
      </c>
    </row>
    <row r="186" spans="1:650" x14ac:dyDescent="0.3">
      <c r="A186" s="1" t="s">
        <v>184</v>
      </c>
      <c r="B186" s="2">
        <v>4063994</v>
      </c>
      <c r="C186" s="5">
        <v>1606</v>
      </c>
      <c r="D186" s="5">
        <v>1106</v>
      </c>
      <c r="E186" s="5">
        <v>1167</v>
      </c>
      <c r="F186" s="5">
        <v>921</v>
      </c>
      <c r="G186" s="5">
        <v>1328</v>
      </c>
      <c r="H186" s="5">
        <v>5</v>
      </c>
      <c r="I186" s="5">
        <v>23</v>
      </c>
      <c r="J186" s="5">
        <v>238</v>
      </c>
      <c r="K186" s="5">
        <v>66</v>
      </c>
      <c r="L186" s="5">
        <v>150</v>
      </c>
      <c r="M186" s="5">
        <v>-10</v>
      </c>
      <c r="N186" s="5">
        <v>211</v>
      </c>
      <c r="O186" s="5">
        <v>174</v>
      </c>
      <c r="P186" s="5">
        <v>209</v>
      </c>
      <c r="Q186" s="5">
        <v>130</v>
      </c>
      <c r="R186" s="5">
        <v>209</v>
      </c>
      <c r="S186" s="5">
        <v>650</v>
      </c>
      <c r="T186" s="5">
        <v>1270</v>
      </c>
      <c r="U186" s="5">
        <v>139</v>
      </c>
      <c r="V186" s="5">
        <v>159</v>
      </c>
      <c r="W186" s="5">
        <v>339</v>
      </c>
      <c r="X186" s="5">
        <v>107</v>
      </c>
      <c r="Y186" s="5">
        <v>0</v>
      </c>
      <c r="Z186" s="5">
        <v>0</v>
      </c>
      <c r="AA186" s="5">
        <v>0</v>
      </c>
      <c r="AB186" s="5">
        <v>0</v>
      </c>
      <c r="AC186" s="5" t="s">
        <v>220</v>
      </c>
      <c r="AD186" s="5">
        <v>0</v>
      </c>
      <c r="AE186" s="5">
        <v>0</v>
      </c>
      <c r="AF186" s="5">
        <v>0</v>
      </c>
      <c r="AG186" s="5">
        <v>0</v>
      </c>
      <c r="AH186" s="5">
        <v>0</v>
      </c>
      <c r="AI186" s="5">
        <v>28015</v>
      </c>
      <c r="AJ186" s="5">
        <v>11625</v>
      </c>
      <c r="AK186" s="5">
        <v>8494</v>
      </c>
      <c r="AL186" s="5">
        <v>12663</v>
      </c>
      <c r="AM186" s="5">
        <v>27889</v>
      </c>
      <c r="AN186" s="5">
        <v>0</v>
      </c>
      <c r="AO186" s="5">
        <v>0</v>
      </c>
      <c r="AP186" s="5">
        <v>0</v>
      </c>
      <c r="AQ186" s="5">
        <v>0</v>
      </c>
      <c r="AR186" s="5">
        <v>0</v>
      </c>
      <c r="AS186" s="5">
        <v>0</v>
      </c>
      <c r="AT186" s="5">
        <v>0</v>
      </c>
      <c r="AU186" s="5">
        <v>0</v>
      </c>
      <c r="AV186" s="5">
        <v>0</v>
      </c>
      <c r="AW186" s="5">
        <v>0</v>
      </c>
      <c r="AX186" s="5">
        <v>0</v>
      </c>
      <c r="AY186" s="5">
        <v>0</v>
      </c>
      <c r="AZ186" s="5">
        <v>0</v>
      </c>
      <c r="BA186" s="5">
        <v>0</v>
      </c>
      <c r="BB186" s="5">
        <v>0</v>
      </c>
      <c r="BC186" s="5">
        <v>0</v>
      </c>
      <c r="BD186" s="5">
        <v>0</v>
      </c>
      <c r="BE186" s="5">
        <v>0</v>
      </c>
      <c r="BF186" s="5">
        <v>0</v>
      </c>
      <c r="BG186" s="5">
        <v>0</v>
      </c>
      <c r="BH186" s="5">
        <v>0</v>
      </c>
      <c r="BI186" s="5" t="s">
        <v>220</v>
      </c>
      <c r="BJ186" s="5">
        <v>0</v>
      </c>
      <c r="BK186" s="5">
        <v>0</v>
      </c>
      <c r="BL186" s="5">
        <v>0</v>
      </c>
      <c r="BM186" s="5">
        <v>0</v>
      </c>
      <c r="BN186" s="5">
        <v>0</v>
      </c>
      <c r="BO186" s="5">
        <v>6063</v>
      </c>
      <c r="BP186" s="5">
        <v>4449</v>
      </c>
      <c r="BQ186" s="5">
        <v>3091</v>
      </c>
      <c r="BR186" s="5">
        <v>3929</v>
      </c>
      <c r="BS186" s="5">
        <v>12955</v>
      </c>
      <c r="BT186" s="5">
        <v>4788</v>
      </c>
      <c r="BU186" s="5">
        <v>24076</v>
      </c>
      <c r="BV186" s="5">
        <v>42114</v>
      </c>
      <c r="BW186" s="5">
        <v>17405</v>
      </c>
      <c r="BX186" s="5">
        <v>216</v>
      </c>
      <c r="BY186" s="5">
        <v>4351</v>
      </c>
      <c r="BZ186" s="5">
        <v>554</v>
      </c>
      <c r="CA186" s="5">
        <v>1089</v>
      </c>
      <c r="CB186" s="5">
        <v>515</v>
      </c>
      <c r="CC186" s="5">
        <v>320</v>
      </c>
      <c r="CD186" s="5">
        <v>494</v>
      </c>
      <c r="CE186" s="5">
        <v>315</v>
      </c>
      <c r="CF186" s="5">
        <v>62</v>
      </c>
      <c r="CG186" s="5">
        <v>4</v>
      </c>
      <c r="CH186" s="5">
        <v>648</v>
      </c>
      <c r="CI186" s="5">
        <v>258</v>
      </c>
      <c r="CJ186" s="5">
        <v>1067</v>
      </c>
      <c r="CK186" s="5">
        <v>590</v>
      </c>
      <c r="CL186" s="5">
        <v>290</v>
      </c>
      <c r="CM186" s="5">
        <v>360</v>
      </c>
      <c r="CN186" s="5">
        <v>890</v>
      </c>
      <c r="CO186" s="5" t="s">
        <v>220</v>
      </c>
      <c r="CP186" s="5">
        <v>1183</v>
      </c>
      <c r="CQ186" s="5">
        <v>675</v>
      </c>
      <c r="CR186" s="5">
        <v>617</v>
      </c>
      <c r="CS186" s="5">
        <v>837</v>
      </c>
      <c r="CT186" s="5">
        <v>90</v>
      </c>
      <c r="CU186" s="5">
        <v>15139</v>
      </c>
      <c r="CV186" s="5">
        <v>28859</v>
      </c>
      <c r="CW186" s="5">
        <v>10858</v>
      </c>
      <c r="CX186" s="5">
        <v>11839</v>
      </c>
      <c r="CY186" s="5">
        <v>8627</v>
      </c>
      <c r="CZ186" s="5">
        <v>10881</v>
      </c>
      <c r="DA186" s="5">
        <v>18386</v>
      </c>
      <c r="DB186" s="5">
        <v>9927</v>
      </c>
      <c r="DC186" s="5">
        <v>6715</v>
      </c>
      <c r="DD186" s="5">
        <v>4632</v>
      </c>
      <c r="DE186" s="5">
        <v>7501</v>
      </c>
      <c r="DF186" s="5">
        <v>8953</v>
      </c>
      <c r="DG186" s="5">
        <v>8051</v>
      </c>
      <c r="DH186" s="5">
        <v>9289</v>
      </c>
      <c r="DI186" s="5">
        <v>6514</v>
      </c>
      <c r="DJ186" s="5">
        <v>6391</v>
      </c>
      <c r="DK186" s="5">
        <v>3192</v>
      </c>
      <c r="DL186" s="5">
        <v>2774</v>
      </c>
      <c r="DM186" s="5">
        <v>3112</v>
      </c>
      <c r="DN186" s="5">
        <v>4128</v>
      </c>
      <c r="DO186" s="5">
        <v>3910</v>
      </c>
      <c r="DP186" s="5">
        <v>2031</v>
      </c>
      <c r="DQ186" s="5">
        <v>3136</v>
      </c>
      <c r="DR186" s="5">
        <v>3463</v>
      </c>
      <c r="DS186" s="5">
        <v>3721</v>
      </c>
      <c r="DT186" s="5">
        <v>3870</v>
      </c>
      <c r="DU186" s="5" t="s">
        <v>220</v>
      </c>
      <c r="DV186" s="5">
        <v>3686</v>
      </c>
      <c r="DW186" s="5">
        <v>2059</v>
      </c>
      <c r="DX186" s="5">
        <v>2441</v>
      </c>
      <c r="DY186" s="5">
        <v>1980</v>
      </c>
      <c r="DZ186" s="5">
        <v>2319</v>
      </c>
      <c r="EA186" s="5">
        <v>686</v>
      </c>
      <c r="EB186" s="5">
        <v>469</v>
      </c>
      <c r="EC186" s="5">
        <v>270</v>
      </c>
      <c r="ED186" s="5">
        <v>407</v>
      </c>
      <c r="EE186" s="5">
        <v>4</v>
      </c>
      <c r="EF186" s="5">
        <v>92</v>
      </c>
      <c r="EG186" s="5">
        <v>312</v>
      </c>
      <c r="EH186" s="5">
        <v>257</v>
      </c>
      <c r="EI186" s="5">
        <v>128</v>
      </c>
      <c r="EJ186" s="5">
        <v>16</v>
      </c>
      <c r="EK186" s="5">
        <v>115</v>
      </c>
      <c r="EL186" s="5">
        <v>246</v>
      </c>
      <c r="EM186" s="5">
        <v>67</v>
      </c>
      <c r="EN186" s="5">
        <v>1486</v>
      </c>
      <c r="EO186" s="5">
        <v>219</v>
      </c>
      <c r="EP186" s="5">
        <v>80</v>
      </c>
      <c r="EQ186" s="5">
        <v>158</v>
      </c>
      <c r="ER186" s="5">
        <v>0</v>
      </c>
      <c r="ES186" s="5">
        <v>19</v>
      </c>
      <c r="ET186" s="5">
        <v>83</v>
      </c>
      <c r="EU186" s="5">
        <v>195</v>
      </c>
      <c r="EV186" s="5">
        <v>90</v>
      </c>
      <c r="EW186" s="5">
        <v>240</v>
      </c>
      <c r="EX186" s="5">
        <v>5</v>
      </c>
      <c r="EY186" s="5">
        <v>81</v>
      </c>
      <c r="EZ186" s="5">
        <v>61</v>
      </c>
      <c r="FA186" s="5" t="s">
        <v>220</v>
      </c>
      <c r="FB186" s="5">
        <v>84</v>
      </c>
      <c r="FC186" s="5">
        <v>126</v>
      </c>
      <c r="FD186" s="5">
        <v>142</v>
      </c>
      <c r="FE186" s="5">
        <v>115</v>
      </c>
      <c r="FF186" s="5">
        <v>36</v>
      </c>
      <c r="FG186" s="5">
        <v>0</v>
      </c>
      <c r="FH186" s="5">
        <v>0</v>
      </c>
      <c r="FI186" s="5">
        <v>0</v>
      </c>
      <c r="FJ186" s="5">
        <v>0</v>
      </c>
      <c r="FK186" s="5">
        <v>0</v>
      </c>
      <c r="FL186" s="5">
        <v>0</v>
      </c>
      <c r="FM186" s="5">
        <v>0</v>
      </c>
      <c r="FN186" s="5">
        <v>0</v>
      </c>
      <c r="FO186" s="5">
        <v>0</v>
      </c>
      <c r="FP186" s="5">
        <v>0</v>
      </c>
      <c r="FQ186" s="5">
        <v>0</v>
      </c>
      <c r="FR186" s="5">
        <v>0</v>
      </c>
      <c r="FS186" s="5">
        <v>0</v>
      </c>
      <c r="FT186" s="5">
        <v>0</v>
      </c>
      <c r="FU186" s="5" t="s">
        <v>220</v>
      </c>
      <c r="FV186" s="5" t="s">
        <v>220</v>
      </c>
      <c r="FW186" s="5" t="s">
        <v>220</v>
      </c>
      <c r="FX186" s="5" t="s">
        <v>220</v>
      </c>
      <c r="FY186" s="5" t="s">
        <v>220</v>
      </c>
      <c r="FZ186" s="5" t="s">
        <v>220</v>
      </c>
      <c r="GA186" s="5" t="s">
        <v>220</v>
      </c>
      <c r="GB186" s="5" t="s">
        <v>220</v>
      </c>
      <c r="GC186" s="5" t="s">
        <v>220</v>
      </c>
      <c r="GD186" s="5" t="s">
        <v>220</v>
      </c>
      <c r="GE186" s="5" t="s">
        <v>220</v>
      </c>
      <c r="GF186" s="5" t="s">
        <v>220</v>
      </c>
      <c r="GG186" s="5" t="s">
        <v>220</v>
      </c>
      <c r="GH186" s="5" t="s">
        <v>220</v>
      </c>
      <c r="GI186" s="5" t="s">
        <v>220</v>
      </c>
      <c r="GJ186" s="5" t="s">
        <v>220</v>
      </c>
      <c r="GK186" s="5" t="s">
        <v>220</v>
      </c>
      <c r="GL186" s="5" t="s">
        <v>220</v>
      </c>
      <c r="GM186" s="5">
        <v>51508</v>
      </c>
      <c r="GN186" s="5">
        <v>46508</v>
      </c>
      <c r="GO186" s="5">
        <v>23880</v>
      </c>
      <c r="GP186" s="5">
        <v>29759</v>
      </c>
      <c r="GQ186" s="5">
        <v>50804</v>
      </c>
      <c r="GR186" s="5">
        <v>15765</v>
      </c>
      <c r="GS186" s="5">
        <v>42797</v>
      </c>
      <c r="GT186" s="5">
        <v>52535</v>
      </c>
      <c r="GU186" s="5">
        <v>24315</v>
      </c>
      <c r="GV186" s="5">
        <v>5014</v>
      </c>
      <c r="GW186" s="5">
        <v>11958</v>
      </c>
      <c r="GX186" s="5">
        <v>9965</v>
      </c>
      <c r="GY186" s="5">
        <v>9382</v>
      </c>
      <c r="GZ186" s="5">
        <v>11499</v>
      </c>
      <c r="HA186" s="5">
        <v>7182</v>
      </c>
      <c r="HB186" s="5">
        <v>7174</v>
      </c>
      <c r="HC186" s="5">
        <v>4314</v>
      </c>
      <c r="HD186" s="5">
        <v>4106</v>
      </c>
      <c r="HE186" s="5">
        <v>3274</v>
      </c>
      <c r="HF186" s="5">
        <v>5017</v>
      </c>
      <c r="HG186" s="5">
        <v>4701</v>
      </c>
      <c r="HH186" s="5">
        <v>3295</v>
      </c>
      <c r="HI186" s="5">
        <v>3966</v>
      </c>
      <c r="HJ186" s="5">
        <v>3758</v>
      </c>
      <c r="HK186" s="5">
        <v>4162</v>
      </c>
      <c r="HL186" s="5">
        <v>4822</v>
      </c>
      <c r="HM186" s="5" t="s">
        <v>220</v>
      </c>
      <c r="HN186" s="5">
        <v>4953</v>
      </c>
      <c r="HO186" s="5">
        <v>2859</v>
      </c>
      <c r="HP186" s="5">
        <v>3200</v>
      </c>
      <c r="HQ186" s="5">
        <v>2931</v>
      </c>
      <c r="HR186" s="5">
        <v>2445</v>
      </c>
      <c r="HS186" s="5">
        <v>128703</v>
      </c>
      <c r="HT186" s="5">
        <v>155615</v>
      </c>
      <c r="HU186" s="5">
        <v>132634</v>
      </c>
      <c r="HV186" s="5">
        <v>145102</v>
      </c>
      <c r="HW186" s="5">
        <v>138701</v>
      </c>
      <c r="HX186" s="5">
        <v>124158</v>
      </c>
      <c r="HY186" s="5">
        <v>111937</v>
      </c>
      <c r="HZ186" s="5">
        <v>101566</v>
      </c>
      <c r="IA186" s="5">
        <v>83971</v>
      </c>
      <c r="IB186" s="5">
        <v>74135</v>
      </c>
      <c r="IC186" s="5">
        <v>55072</v>
      </c>
      <c r="ID186" s="5">
        <v>49218</v>
      </c>
      <c r="IE186" s="5">
        <v>42440</v>
      </c>
      <c r="IF186" s="5">
        <v>50858</v>
      </c>
      <c r="IG186" s="5">
        <v>64488</v>
      </c>
      <c r="IH186" s="5">
        <v>57282</v>
      </c>
      <c r="II186" s="5">
        <v>50846</v>
      </c>
      <c r="IJ186" s="5">
        <v>56911</v>
      </c>
      <c r="IK186" s="5">
        <v>55327</v>
      </c>
      <c r="IL186" s="5">
        <v>59822</v>
      </c>
      <c r="IM186" s="5">
        <v>58149</v>
      </c>
      <c r="IN186" s="5">
        <v>58542</v>
      </c>
      <c r="IO186" s="5">
        <v>58791</v>
      </c>
      <c r="IP186" s="5">
        <v>60479</v>
      </c>
      <c r="IQ186" s="5">
        <v>57781</v>
      </c>
      <c r="IR186" s="5">
        <v>57444</v>
      </c>
      <c r="IS186" s="5" t="s">
        <v>220</v>
      </c>
      <c r="IT186" s="5">
        <v>58143</v>
      </c>
      <c r="IU186" s="5">
        <v>61621</v>
      </c>
      <c r="IV186" s="5">
        <v>64213</v>
      </c>
      <c r="IW186" s="5">
        <v>63472</v>
      </c>
      <c r="IX186" s="5">
        <v>59283</v>
      </c>
      <c r="IY186" s="5">
        <v>17615</v>
      </c>
      <c r="IZ186" s="5">
        <v>19716</v>
      </c>
      <c r="JA186" s="5">
        <v>16014</v>
      </c>
      <c r="JB186" s="5">
        <v>18682</v>
      </c>
      <c r="JC186" s="5">
        <v>22115</v>
      </c>
      <c r="JD186" s="5">
        <v>0</v>
      </c>
      <c r="JE186" s="5">
        <v>0</v>
      </c>
      <c r="JF186" s="5">
        <v>0</v>
      </c>
      <c r="JG186" s="5">
        <v>0</v>
      </c>
      <c r="JH186" s="5">
        <v>0</v>
      </c>
      <c r="JI186" s="5">
        <v>0</v>
      </c>
      <c r="JJ186" s="5">
        <v>0</v>
      </c>
      <c r="JK186" s="5">
        <v>0</v>
      </c>
      <c r="JL186" s="5">
        <v>0</v>
      </c>
      <c r="JM186" s="5">
        <v>0</v>
      </c>
      <c r="JN186" s="5">
        <v>0</v>
      </c>
      <c r="JO186" s="5">
        <v>0</v>
      </c>
      <c r="JP186" s="5">
        <v>0</v>
      </c>
      <c r="JQ186" s="5">
        <v>0</v>
      </c>
      <c r="JR186" s="5">
        <v>0</v>
      </c>
      <c r="JS186" s="5">
        <v>0</v>
      </c>
      <c r="JT186" s="5">
        <v>0</v>
      </c>
      <c r="JU186" s="5">
        <v>0</v>
      </c>
      <c r="JV186" s="5">
        <v>0</v>
      </c>
      <c r="JW186" s="5">
        <v>0</v>
      </c>
      <c r="JX186" s="5">
        <v>0</v>
      </c>
      <c r="JY186" s="5" t="s">
        <v>220</v>
      </c>
      <c r="JZ186" s="5">
        <v>0</v>
      </c>
      <c r="KA186" s="5">
        <v>0</v>
      </c>
      <c r="KB186" s="5">
        <v>0</v>
      </c>
      <c r="KC186" s="5">
        <v>0</v>
      </c>
      <c r="KD186" s="5">
        <v>0</v>
      </c>
      <c r="KE186" s="5">
        <v>40458</v>
      </c>
      <c r="KF186" s="5">
        <v>29394</v>
      </c>
      <c r="KG186" s="5">
        <v>31797</v>
      </c>
      <c r="KH186" s="5">
        <v>19269</v>
      </c>
      <c r="KI186" s="5">
        <v>9295</v>
      </c>
      <c r="KJ186" s="5">
        <v>24</v>
      </c>
      <c r="KK186" s="5">
        <v>502</v>
      </c>
      <c r="KL186" s="5">
        <v>537</v>
      </c>
      <c r="KM186" s="5">
        <v>326</v>
      </c>
      <c r="KN186" s="5">
        <v>402</v>
      </c>
      <c r="KO186" s="5">
        <v>234</v>
      </c>
      <c r="KP186" s="5">
        <v>312</v>
      </c>
      <c r="KQ186" s="5">
        <v>224</v>
      </c>
      <c r="KR186" s="5">
        <v>249</v>
      </c>
      <c r="KS186" s="5">
        <v>286</v>
      </c>
      <c r="KT186" s="5">
        <v>373</v>
      </c>
      <c r="KU186" s="5">
        <v>306</v>
      </c>
      <c r="KV186" s="5">
        <v>355</v>
      </c>
      <c r="KW186" s="5">
        <v>398</v>
      </c>
      <c r="KX186" s="5">
        <v>510</v>
      </c>
      <c r="KY186" s="5">
        <v>380</v>
      </c>
      <c r="KZ186" s="5">
        <v>485</v>
      </c>
      <c r="LA186" s="5">
        <v>723</v>
      </c>
      <c r="LB186" s="5">
        <v>604</v>
      </c>
      <c r="LC186" s="5">
        <v>280</v>
      </c>
      <c r="LD186" s="5">
        <v>273</v>
      </c>
      <c r="LE186" s="5" t="s">
        <v>220</v>
      </c>
      <c r="LF186" s="5">
        <v>325</v>
      </c>
      <c r="LG186" s="5">
        <v>307</v>
      </c>
      <c r="LH186" s="5">
        <v>324</v>
      </c>
      <c r="LI186" s="5">
        <v>317</v>
      </c>
      <c r="LJ186" s="5">
        <v>319</v>
      </c>
      <c r="LK186" s="5">
        <v>903</v>
      </c>
      <c r="LL186" s="5">
        <v>727</v>
      </c>
      <c r="LM186" s="5">
        <v>645</v>
      </c>
      <c r="LN186" s="5">
        <v>788</v>
      </c>
      <c r="LO186" s="5">
        <v>606</v>
      </c>
      <c r="LP186" s="5">
        <v>705</v>
      </c>
      <c r="LQ186" s="5">
        <v>627</v>
      </c>
      <c r="LR186" s="5">
        <v>825</v>
      </c>
      <c r="LS186" s="5">
        <v>627</v>
      </c>
      <c r="LT186" s="5">
        <v>625</v>
      </c>
      <c r="LU186" s="5">
        <v>346</v>
      </c>
      <c r="LV186" s="5">
        <v>378</v>
      </c>
      <c r="LW186" s="5">
        <v>575</v>
      </c>
      <c r="LX186" s="5">
        <v>397</v>
      </c>
      <c r="LY186" s="5">
        <v>591</v>
      </c>
      <c r="LZ186" s="5">
        <v>363</v>
      </c>
      <c r="MA186" s="5">
        <v>286</v>
      </c>
      <c r="MB186" s="5">
        <v>428</v>
      </c>
      <c r="MC186" s="5">
        <v>348</v>
      </c>
      <c r="MD186" s="5">
        <v>353</v>
      </c>
      <c r="ME186" s="5">
        <v>622</v>
      </c>
      <c r="MF186" s="5">
        <v>255</v>
      </c>
      <c r="MG186" s="5">
        <v>348</v>
      </c>
      <c r="MH186" s="5">
        <v>347</v>
      </c>
      <c r="MI186" s="5">
        <v>590</v>
      </c>
      <c r="MJ186" s="5">
        <v>722</v>
      </c>
      <c r="MK186" s="5" t="s">
        <v>220</v>
      </c>
      <c r="ML186" s="5">
        <v>635</v>
      </c>
      <c r="MM186" s="5">
        <v>670</v>
      </c>
      <c r="MN186" s="5">
        <v>620</v>
      </c>
      <c r="MO186" s="5">
        <v>573</v>
      </c>
      <c r="MP186" s="5">
        <v>446</v>
      </c>
      <c r="MQ186" s="5">
        <v>719</v>
      </c>
      <c r="MR186" s="5">
        <v>729</v>
      </c>
      <c r="MS186" s="5">
        <v>726</v>
      </c>
      <c r="MT186" s="5">
        <v>579</v>
      </c>
      <c r="MU186" s="5">
        <v>454</v>
      </c>
      <c r="MV186" s="5">
        <v>0</v>
      </c>
      <c r="MW186" s="5">
        <v>0</v>
      </c>
      <c r="MX186" s="5">
        <v>0</v>
      </c>
      <c r="MY186" s="5">
        <v>0</v>
      </c>
      <c r="MZ186" s="5">
        <v>0</v>
      </c>
      <c r="NA186" s="5">
        <v>0</v>
      </c>
      <c r="NB186" s="5">
        <v>0</v>
      </c>
      <c r="NC186" s="5">
        <v>0</v>
      </c>
      <c r="ND186" s="5">
        <v>0</v>
      </c>
      <c r="NE186" s="5" t="s">
        <v>220</v>
      </c>
      <c r="NF186" s="5" t="s">
        <v>220</v>
      </c>
      <c r="NG186" s="5" t="s">
        <v>220</v>
      </c>
      <c r="NH186" s="5" t="s">
        <v>220</v>
      </c>
      <c r="NI186" s="5" t="s">
        <v>220</v>
      </c>
      <c r="NJ186" s="5" t="s">
        <v>220</v>
      </c>
      <c r="NK186" s="5" t="s">
        <v>220</v>
      </c>
      <c r="NL186" s="5" t="s">
        <v>220</v>
      </c>
      <c r="NM186" s="5" t="s">
        <v>220</v>
      </c>
      <c r="NN186" s="5" t="s">
        <v>220</v>
      </c>
      <c r="NO186" s="5" t="s">
        <v>220</v>
      </c>
      <c r="NP186" s="5" t="s">
        <v>220</v>
      </c>
      <c r="NQ186" s="5" t="s">
        <v>220</v>
      </c>
      <c r="NR186" s="5" t="s">
        <v>220</v>
      </c>
      <c r="NS186" s="5" t="s">
        <v>220</v>
      </c>
      <c r="NT186" s="5" t="s">
        <v>220</v>
      </c>
      <c r="NU186" s="5" t="s">
        <v>220</v>
      </c>
      <c r="NV186" s="5" t="s">
        <v>220</v>
      </c>
      <c r="NW186" s="5">
        <v>0</v>
      </c>
      <c r="NX186" s="5">
        <v>0</v>
      </c>
      <c r="NY186" s="5">
        <v>0</v>
      </c>
      <c r="NZ186" s="5">
        <v>0</v>
      </c>
      <c r="OA186" s="5">
        <v>0</v>
      </c>
      <c r="OB186" s="5">
        <v>0</v>
      </c>
      <c r="OC186" s="5">
        <v>0</v>
      </c>
      <c r="OD186" s="5">
        <v>0</v>
      </c>
      <c r="OE186" s="5">
        <v>0</v>
      </c>
      <c r="OF186" s="5">
        <v>0</v>
      </c>
      <c r="OG186" s="5">
        <v>0</v>
      </c>
      <c r="OH186" s="5">
        <v>0</v>
      </c>
      <c r="OI186" s="5">
        <v>0</v>
      </c>
      <c r="OJ186" s="5">
        <v>0</v>
      </c>
      <c r="OK186" s="5" t="s">
        <v>220</v>
      </c>
      <c r="OL186" s="5" t="s">
        <v>220</v>
      </c>
      <c r="OM186" s="5" t="s">
        <v>220</v>
      </c>
      <c r="ON186" s="5" t="s">
        <v>220</v>
      </c>
      <c r="OO186" s="5" t="s">
        <v>220</v>
      </c>
      <c r="OP186" s="5" t="s">
        <v>220</v>
      </c>
      <c r="OQ186" s="5" t="s">
        <v>220</v>
      </c>
      <c r="OR186" s="5" t="s">
        <v>220</v>
      </c>
      <c r="OS186" s="5" t="s">
        <v>220</v>
      </c>
      <c r="OT186" s="5" t="s">
        <v>220</v>
      </c>
      <c r="OU186" s="5" t="s">
        <v>220</v>
      </c>
      <c r="OV186" s="5" t="s">
        <v>220</v>
      </c>
      <c r="OW186" s="5" t="s">
        <v>220</v>
      </c>
      <c r="OX186" s="5" t="s">
        <v>220</v>
      </c>
      <c r="OY186" s="5" t="s">
        <v>220</v>
      </c>
      <c r="OZ186" s="5" t="s">
        <v>220</v>
      </c>
      <c r="PA186" s="5" t="s">
        <v>220</v>
      </c>
      <c r="PB186" s="5" t="s">
        <v>220</v>
      </c>
      <c r="PC186" s="5">
        <v>1758</v>
      </c>
      <c r="PD186" s="5">
        <v>1640</v>
      </c>
      <c r="PE186" s="5">
        <v>1708</v>
      </c>
      <c r="PF186" s="5">
        <v>1650</v>
      </c>
      <c r="PG186" s="5">
        <v>1747</v>
      </c>
      <c r="PH186" s="5">
        <v>944</v>
      </c>
      <c r="PI186" s="5">
        <v>1850</v>
      </c>
      <c r="PJ186" s="5">
        <v>2279</v>
      </c>
      <c r="PK186" s="5">
        <v>1002</v>
      </c>
      <c r="PL186" s="5">
        <v>2580</v>
      </c>
      <c r="PM186" s="5">
        <v>1352</v>
      </c>
      <c r="PN186" s="5">
        <v>1746</v>
      </c>
      <c r="PO186" s="5">
        <v>1571</v>
      </c>
      <c r="PP186" s="5">
        <v>1543</v>
      </c>
      <c r="PQ186" s="5">
        <v>1992</v>
      </c>
      <c r="PR186" s="5">
        <v>1679</v>
      </c>
      <c r="PS186" s="5">
        <v>1499</v>
      </c>
      <c r="PT186" s="5">
        <v>1512</v>
      </c>
      <c r="PU186" s="5">
        <v>1878</v>
      </c>
      <c r="PV186" s="5">
        <v>1717</v>
      </c>
      <c r="PW186" s="5">
        <v>2233</v>
      </c>
      <c r="PX186" s="5">
        <v>1610</v>
      </c>
      <c r="PY186" s="5">
        <v>1508</v>
      </c>
      <c r="PZ186" s="5">
        <v>1466</v>
      </c>
      <c r="QA186" s="5">
        <v>1472</v>
      </c>
      <c r="QB186" s="5">
        <v>1398</v>
      </c>
      <c r="QC186" s="5" t="s">
        <v>220</v>
      </c>
      <c r="QD186" s="5">
        <v>1402</v>
      </c>
      <c r="QE186" s="5">
        <v>1406</v>
      </c>
      <c r="QF186" s="5">
        <v>1368</v>
      </c>
      <c r="QG186" s="5">
        <v>1261</v>
      </c>
      <c r="QH186" s="5">
        <v>1189</v>
      </c>
      <c r="QI186" s="5">
        <v>8819</v>
      </c>
      <c r="QJ186" s="5">
        <v>8320</v>
      </c>
      <c r="QK186" s="5">
        <v>7317</v>
      </c>
      <c r="QL186" s="5">
        <v>6106</v>
      </c>
      <c r="QM186" s="5">
        <v>4651</v>
      </c>
      <c r="QN186" s="5">
        <v>2628</v>
      </c>
      <c r="QO186" s="5">
        <v>3820</v>
      </c>
      <c r="QP186" s="5">
        <v>3051</v>
      </c>
      <c r="QQ186" s="5">
        <v>4010</v>
      </c>
      <c r="QR186" s="5">
        <v>6742</v>
      </c>
      <c r="QS186" s="5">
        <v>3499</v>
      </c>
      <c r="QT186" s="5">
        <v>4023</v>
      </c>
      <c r="QU186" s="5">
        <v>3244</v>
      </c>
      <c r="QV186" s="5">
        <v>2917</v>
      </c>
      <c r="QW186" s="5">
        <v>2982</v>
      </c>
      <c r="QX186" s="5">
        <v>3360</v>
      </c>
      <c r="QY186" s="5">
        <v>2379</v>
      </c>
      <c r="QZ186" s="5">
        <v>2113</v>
      </c>
      <c r="RA186" s="5">
        <v>2560</v>
      </c>
      <c r="RB186" s="5">
        <v>2106</v>
      </c>
      <c r="RC186" s="5">
        <v>2396</v>
      </c>
      <c r="RD186" s="5">
        <v>2898</v>
      </c>
      <c r="RE186" s="5">
        <v>2234</v>
      </c>
      <c r="RF186" s="5">
        <v>2686</v>
      </c>
      <c r="RG186" s="5">
        <v>2806</v>
      </c>
      <c r="RH186" s="5">
        <v>2704</v>
      </c>
      <c r="RI186" s="5" t="s">
        <v>220</v>
      </c>
      <c r="RJ186" s="5">
        <v>2359</v>
      </c>
      <c r="RK186" s="5">
        <v>2157</v>
      </c>
      <c r="RL186" s="5">
        <v>2448</v>
      </c>
      <c r="RM186" s="5">
        <v>2749</v>
      </c>
      <c r="RN186" s="5">
        <v>2408</v>
      </c>
      <c r="RO186" s="5">
        <v>1740</v>
      </c>
      <c r="RP186" s="5">
        <v>1739</v>
      </c>
      <c r="RQ186" s="5">
        <v>1640</v>
      </c>
      <c r="RR186" s="5">
        <v>1412</v>
      </c>
      <c r="RS186" s="5">
        <v>1678</v>
      </c>
      <c r="RT186" s="5">
        <v>1849</v>
      </c>
      <c r="RU186" s="5">
        <v>1301</v>
      </c>
      <c r="RV186" s="5">
        <v>2367</v>
      </c>
      <c r="RW186" s="5">
        <v>1777</v>
      </c>
      <c r="RX186" s="5">
        <v>1712</v>
      </c>
      <c r="RY186" s="5">
        <v>1694</v>
      </c>
      <c r="RZ186" s="5">
        <v>1968</v>
      </c>
      <c r="SA186" s="5">
        <v>2027</v>
      </c>
      <c r="SB186" s="5">
        <v>1968</v>
      </c>
      <c r="SC186" s="5">
        <v>1778</v>
      </c>
      <c r="SD186" s="5">
        <v>1768</v>
      </c>
      <c r="SE186" s="5">
        <v>1771</v>
      </c>
      <c r="SF186" s="5">
        <v>2352</v>
      </c>
      <c r="SG186" s="5">
        <v>2025</v>
      </c>
      <c r="SH186" s="5">
        <v>1842</v>
      </c>
      <c r="SI186" s="5">
        <v>2088</v>
      </c>
      <c r="SJ186" s="5">
        <v>2006</v>
      </c>
      <c r="SK186" s="5">
        <v>2186</v>
      </c>
      <c r="SL186" s="5">
        <v>2094</v>
      </c>
      <c r="SM186" s="5">
        <v>1901</v>
      </c>
      <c r="SN186" s="5">
        <v>1636</v>
      </c>
      <c r="SO186" s="5" t="s">
        <v>220</v>
      </c>
      <c r="SP186" s="5">
        <v>1129</v>
      </c>
      <c r="SQ186" s="5">
        <v>2814</v>
      </c>
      <c r="SR186" s="5">
        <v>1284</v>
      </c>
      <c r="SS186" s="5">
        <v>1257</v>
      </c>
      <c r="ST186" s="5">
        <v>1293</v>
      </c>
      <c r="SU186" s="5">
        <v>1691</v>
      </c>
      <c r="SV186" s="5">
        <v>1659</v>
      </c>
      <c r="SW186" s="5">
        <v>1669</v>
      </c>
      <c r="SX186" s="5">
        <v>1759</v>
      </c>
      <c r="SY186" s="5">
        <v>1816</v>
      </c>
      <c r="SZ186" s="5">
        <v>1514</v>
      </c>
      <c r="TA186" s="5">
        <v>861</v>
      </c>
      <c r="TB186" s="5">
        <v>652</v>
      </c>
      <c r="TC186" s="5">
        <v>419</v>
      </c>
      <c r="TD186" s="5">
        <v>223</v>
      </c>
      <c r="TE186" s="5">
        <v>270</v>
      </c>
      <c r="TF186" s="5">
        <v>262</v>
      </c>
      <c r="TG186" s="5">
        <v>298</v>
      </c>
      <c r="TH186" s="5">
        <v>233</v>
      </c>
      <c r="TI186" s="5">
        <v>210</v>
      </c>
      <c r="TJ186" s="5">
        <v>166</v>
      </c>
      <c r="TK186" s="5">
        <v>169</v>
      </c>
      <c r="TL186" s="5">
        <v>15</v>
      </c>
      <c r="TM186" s="5">
        <v>434</v>
      </c>
      <c r="TN186" s="5">
        <v>347</v>
      </c>
      <c r="TO186" s="5">
        <v>327</v>
      </c>
      <c r="TP186" s="5">
        <v>972</v>
      </c>
      <c r="TQ186" s="5">
        <v>766</v>
      </c>
      <c r="TR186" s="5">
        <v>587</v>
      </c>
      <c r="TS186" s="5">
        <v>582</v>
      </c>
      <c r="TT186" s="5">
        <v>571</v>
      </c>
      <c r="TU186" s="5" t="s">
        <v>220</v>
      </c>
      <c r="TV186" s="5">
        <v>512</v>
      </c>
      <c r="TW186" s="5">
        <v>566</v>
      </c>
      <c r="TX186" s="5">
        <v>546</v>
      </c>
      <c r="TY186" s="5">
        <v>505</v>
      </c>
      <c r="TZ186" s="5">
        <v>391</v>
      </c>
      <c r="UA186" s="5">
        <v>10</v>
      </c>
      <c r="UB186" s="5">
        <v>13</v>
      </c>
      <c r="UC186" s="5">
        <v>12</v>
      </c>
      <c r="UD186" s="5">
        <v>9</v>
      </c>
      <c r="UE186" s="5">
        <v>11</v>
      </c>
      <c r="UF186" s="5">
        <v>13</v>
      </c>
      <c r="UG186" s="5">
        <v>7</v>
      </c>
      <c r="UH186" s="5">
        <v>0</v>
      </c>
      <c r="UI186" s="5">
        <v>0</v>
      </c>
      <c r="UJ186" s="5">
        <v>0</v>
      </c>
      <c r="UK186" s="5">
        <v>0</v>
      </c>
      <c r="UL186" s="5">
        <v>0</v>
      </c>
      <c r="UM186" s="5">
        <v>0</v>
      </c>
      <c r="UN186" s="5">
        <v>0</v>
      </c>
      <c r="UO186" s="5">
        <v>0</v>
      </c>
      <c r="UP186" s="5">
        <v>0</v>
      </c>
      <c r="UQ186" s="5">
        <v>0</v>
      </c>
      <c r="UR186" s="5">
        <v>1</v>
      </c>
      <c r="US186" s="5">
        <v>1</v>
      </c>
      <c r="UT186" s="5">
        <v>139</v>
      </c>
      <c r="UU186" s="5">
        <v>230</v>
      </c>
      <c r="UV186" s="5">
        <v>10</v>
      </c>
      <c r="UW186" s="5">
        <v>14</v>
      </c>
      <c r="UX186" s="5">
        <v>12</v>
      </c>
      <c r="UY186" s="5">
        <v>33</v>
      </c>
      <c r="UZ186" s="5">
        <v>30</v>
      </c>
      <c r="VA186" s="5" t="s">
        <v>220</v>
      </c>
      <c r="VB186" s="5">
        <v>134</v>
      </c>
      <c r="VC186" s="5">
        <v>145</v>
      </c>
      <c r="VD186" s="5">
        <v>146</v>
      </c>
      <c r="VE186" s="5">
        <v>117</v>
      </c>
      <c r="VF186" s="5">
        <v>85</v>
      </c>
      <c r="VG186" s="5">
        <v>7802</v>
      </c>
      <c r="VH186" s="5">
        <v>8754</v>
      </c>
      <c r="VI186" s="5">
        <v>7837</v>
      </c>
      <c r="VJ186" s="5">
        <v>8265</v>
      </c>
      <c r="VK186" s="5">
        <v>7724</v>
      </c>
      <c r="VL186" s="5">
        <v>2344</v>
      </c>
      <c r="VM186" s="5">
        <v>1977</v>
      </c>
      <c r="VN186" s="5">
        <v>2489</v>
      </c>
      <c r="VO186" s="5">
        <v>2349</v>
      </c>
      <c r="VP186" s="5">
        <v>2319</v>
      </c>
      <c r="VQ186" s="5">
        <v>2444</v>
      </c>
      <c r="VR186" s="5">
        <v>2120</v>
      </c>
      <c r="VS186" s="5">
        <v>2253</v>
      </c>
      <c r="VT186" s="5">
        <v>2355</v>
      </c>
      <c r="VU186" s="5">
        <v>2340</v>
      </c>
      <c r="VV186" s="5">
        <v>2405</v>
      </c>
      <c r="VW186" s="5">
        <v>2570</v>
      </c>
      <c r="VX186" s="5">
        <v>3698</v>
      </c>
      <c r="VY186" s="5">
        <v>2773</v>
      </c>
      <c r="VZ186" s="5">
        <v>3605</v>
      </c>
      <c r="WA186" s="5">
        <v>3191</v>
      </c>
      <c r="WB186" s="5">
        <v>3102</v>
      </c>
      <c r="WC186" s="5">
        <v>4124</v>
      </c>
      <c r="WD186" s="5">
        <v>3640</v>
      </c>
      <c r="WE186" s="5">
        <v>4070</v>
      </c>
      <c r="WF186" s="5">
        <v>4244</v>
      </c>
      <c r="WG186" s="5" t="s">
        <v>220</v>
      </c>
      <c r="WH186" s="5">
        <v>3579</v>
      </c>
      <c r="WI186" s="5">
        <v>2215</v>
      </c>
      <c r="WJ186" s="5">
        <v>2780</v>
      </c>
      <c r="WK186" s="5">
        <v>2964</v>
      </c>
      <c r="WL186" s="5">
        <v>3326</v>
      </c>
      <c r="WM186" s="5">
        <v>585</v>
      </c>
      <c r="WN186" s="5">
        <v>597</v>
      </c>
      <c r="WO186" s="5">
        <v>561</v>
      </c>
      <c r="WP186" s="5">
        <v>792</v>
      </c>
      <c r="WQ186" s="5">
        <v>506</v>
      </c>
      <c r="WR186" s="5">
        <v>323</v>
      </c>
      <c r="WS186" s="5">
        <v>211</v>
      </c>
      <c r="WT186" s="5">
        <v>242</v>
      </c>
      <c r="WU186" s="5">
        <v>249</v>
      </c>
      <c r="WV186" s="5">
        <v>214</v>
      </c>
      <c r="WW186" s="5">
        <v>164</v>
      </c>
      <c r="WX186" s="5">
        <v>178</v>
      </c>
      <c r="WY186" s="5">
        <v>178</v>
      </c>
      <c r="WZ186" s="5">
        <v>223</v>
      </c>
      <c r="XA186" s="5">
        <v>204</v>
      </c>
      <c r="XB186" s="5">
        <v>262</v>
      </c>
      <c r="XC186" s="5">
        <v>277</v>
      </c>
      <c r="XD186" s="5">
        <v>247</v>
      </c>
      <c r="XE186" s="5">
        <v>217</v>
      </c>
      <c r="XF186" s="5">
        <v>295</v>
      </c>
      <c r="XG186" s="5">
        <v>331</v>
      </c>
      <c r="XH186" s="5">
        <v>359</v>
      </c>
      <c r="XI186" s="5">
        <v>439</v>
      </c>
      <c r="XJ186" s="5">
        <v>348</v>
      </c>
      <c r="XK186" s="5">
        <v>345</v>
      </c>
      <c r="XL186" s="5">
        <v>322</v>
      </c>
      <c r="XM186" s="5" t="s">
        <v>220</v>
      </c>
      <c r="XN186" s="5">
        <v>242</v>
      </c>
      <c r="XO186" s="5">
        <v>245</v>
      </c>
      <c r="XP186" s="5">
        <v>258</v>
      </c>
      <c r="XQ186" s="5">
        <v>381</v>
      </c>
      <c r="XR186" s="5">
        <v>276</v>
      </c>
      <c r="XS186" s="2">
        <v>20521</v>
      </c>
      <c r="XT186" s="3" t="s">
        <v>222</v>
      </c>
      <c r="XU186" s="3" t="s">
        <v>222</v>
      </c>
      <c r="XV186" s="3" t="s">
        <v>222</v>
      </c>
      <c r="XW186" s="3" t="s">
        <v>221</v>
      </c>
      <c r="XX186" s="3" t="s">
        <v>222</v>
      </c>
      <c r="XY186" s="3" t="s">
        <v>222</v>
      </c>
      <c r="XZ186" s="3" t="s">
        <v>307</v>
      </c>
    </row>
    <row r="187" spans="1:650" x14ac:dyDescent="0.3">
      <c r="A187" s="1" t="s">
        <v>185</v>
      </c>
      <c r="B187" s="2">
        <v>4057105</v>
      </c>
      <c r="C187" s="5">
        <v>6160</v>
      </c>
      <c r="D187" s="5">
        <v>45103</v>
      </c>
      <c r="E187" s="5">
        <v>1132</v>
      </c>
      <c r="F187" s="5">
        <v>7063</v>
      </c>
      <c r="G187" s="5">
        <v>2617</v>
      </c>
      <c r="H187" s="5">
        <v>370</v>
      </c>
      <c r="I187" s="5">
        <v>534</v>
      </c>
      <c r="J187" s="5">
        <v>73</v>
      </c>
      <c r="K187" s="5">
        <v>11</v>
      </c>
      <c r="L187" s="5">
        <v>98</v>
      </c>
      <c r="M187" s="5">
        <v>721</v>
      </c>
      <c r="N187" s="5">
        <v>-69</v>
      </c>
      <c r="O187" s="5">
        <v>1369</v>
      </c>
      <c r="P187" s="5">
        <v>2456</v>
      </c>
      <c r="Q187" s="5">
        <v>19045</v>
      </c>
      <c r="R187" s="5">
        <v>-75</v>
      </c>
      <c r="S187" s="5">
        <v>7216</v>
      </c>
      <c r="T187" s="5">
        <v>183</v>
      </c>
      <c r="U187" s="5">
        <v>8244</v>
      </c>
      <c r="V187" s="5">
        <v>2337</v>
      </c>
      <c r="W187" s="5">
        <v>5169</v>
      </c>
      <c r="X187" s="5">
        <v>242</v>
      </c>
      <c r="Y187" s="5">
        <v>5590</v>
      </c>
      <c r="Z187" s="5">
        <v>41819</v>
      </c>
      <c r="AA187" s="5">
        <v>0</v>
      </c>
      <c r="AB187" s="5">
        <v>0</v>
      </c>
      <c r="AC187" s="5">
        <v>0</v>
      </c>
      <c r="AD187" s="5">
        <v>0</v>
      </c>
      <c r="AE187" s="5">
        <v>0</v>
      </c>
      <c r="AF187" s="5">
        <v>0</v>
      </c>
      <c r="AG187" s="5">
        <v>0</v>
      </c>
      <c r="AH187" s="5">
        <v>0</v>
      </c>
      <c r="AI187" s="5">
        <v>95085</v>
      </c>
      <c r="AJ187" s="5">
        <v>114960</v>
      </c>
      <c r="AK187" s="5">
        <v>90044</v>
      </c>
      <c r="AL187" s="5">
        <v>142175</v>
      </c>
      <c r="AM187" s="5">
        <v>115984</v>
      </c>
      <c r="AN187" s="5">
        <v>161294</v>
      </c>
      <c r="AO187" s="5">
        <v>409836</v>
      </c>
      <c r="AP187" s="5">
        <v>959991</v>
      </c>
      <c r="AQ187" s="5">
        <v>440437</v>
      </c>
      <c r="AR187" s="5">
        <v>51742</v>
      </c>
      <c r="AS187" s="5">
        <v>88027</v>
      </c>
      <c r="AT187" s="5">
        <v>350936</v>
      </c>
      <c r="AU187" s="5">
        <v>121186</v>
      </c>
      <c r="AV187" s="5">
        <v>293249</v>
      </c>
      <c r="AW187" s="5">
        <v>119988</v>
      </c>
      <c r="AX187" s="5">
        <v>52352</v>
      </c>
      <c r="AY187" s="5">
        <v>326971</v>
      </c>
      <c r="AZ187" s="5">
        <v>104447</v>
      </c>
      <c r="BA187" s="5">
        <v>32511</v>
      </c>
      <c r="BB187" s="5">
        <v>121093</v>
      </c>
      <c r="BC187" s="5">
        <v>105667</v>
      </c>
      <c r="BD187" s="5">
        <v>33382</v>
      </c>
      <c r="BE187" s="5">
        <v>106915</v>
      </c>
      <c r="BF187" s="5">
        <v>39061</v>
      </c>
      <c r="BG187" s="5">
        <v>151101</v>
      </c>
      <c r="BH187" s="5">
        <v>143351</v>
      </c>
      <c r="BI187" s="5">
        <v>109952</v>
      </c>
      <c r="BJ187" s="5">
        <v>85862</v>
      </c>
      <c r="BK187" s="5">
        <v>79069</v>
      </c>
      <c r="BL187" s="5">
        <v>65606</v>
      </c>
      <c r="BM187" s="5">
        <v>37172</v>
      </c>
      <c r="BN187" s="5">
        <v>36138</v>
      </c>
      <c r="BO187" s="5">
        <v>0</v>
      </c>
      <c r="BP187" s="5">
        <v>0</v>
      </c>
      <c r="BQ187" s="5">
        <v>0</v>
      </c>
      <c r="BR187" s="5">
        <v>0</v>
      </c>
      <c r="BS187" s="5">
        <v>0</v>
      </c>
      <c r="BT187" s="5">
        <v>0</v>
      </c>
      <c r="BU187" s="5">
        <v>0</v>
      </c>
      <c r="BV187" s="5">
        <v>0</v>
      </c>
      <c r="BW187" s="5">
        <v>0</v>
      </c>
      <c r="BX187" s="5">
        <v>0</v>
      </c>
      <c r="BY187" s="5">
        <v>0</v>
      </c>
      <c r="BZ187" s="5">
        <v>0</v>
      </c>
      <c r="CA187" s="5">
        <v>0</v>
      </c>
      <c r="CB187" s="5">
        <v>0</v>
      </c>
      <c r="CC187" s="5">
        <v>0</v>
      </c>
      <c r="CD187" s="5">
        <v>0</v>
      </c>
      <c r="CE187" s="5">
        <v>0</v>
      </c>
      <c r="CF187" s="5">
        <v>0</v>
      </c>
      <c r="CG187" s="5">
        <v>-141</v>
      </c>
      <c r="CH187" s="5">
        <v>21943</v>
      </c>
      <c r="CI187" s="5">
        <v>40666</v>
      </c>
      <c r="CJ187" s="5">
        <v>15205</v>
      </c>
      <c r="CK187" s="5">
        <v>22124</v>
      </c>
      <c r="CL187" s="5">
        <v>16385</v>
      </c>
      <c r="CM187" s="5">
        <v>438</v>
      </c>
      <c r="CN187" s="5">
        <v>5212</v>
      </c>
      <c r="CO187" s="5">
        <v>5891</v>
      </c>
      <c r="CP187" s="5">
        <v>49346</v>
      </c>
      <c r="CQ187" s="5">
        <v>5005</v>
      </c>
      <c r="CR187" s="5">
        <v>10163</v>
      </c>
      <c r="CS187" s="5">
        <v>9082</v>
      </c>
      <c r="CT187" s="5">
        <v>1158</v>
      </c>
      <c r="CU187" s="5">
        <v>285466</v>
      </c>
      <c r="CV187" s="5">
        <v>288385</v>
      </c>
      <c r="CW187" s="5">
        <v>287164</v>
      </c>
      <c r="CX187" s="5">
        <v>252002</v>
      </c>
      <c r="CY187" s="5">
        <v>238644</v>
      </c>
      <c r="CZ187" s="5">
        <v>216010</v>
      </c>
      <c r="DA187" s="5">
        <v>190113</v>
      </c>
      <c r="DB187" s="5">
        <v>180454</v>
      </c>
      <c r="DC187" s="5">
        <v>157155</v>
      </c>
      <c r="DD187" s="5">
        <v>136457</v>
      </c>
      <c r="DE187" s="5">
        <v>146773</v>
      </c>
      <c r="DF187" s="5">
        <v>157100</v>
      </c>
      <c r="DG187" s="5">
        <v>168797</v>
      </c>
      <c r="DH187" s="5">
        <v>176198</v>
      </c>
      <c r="DI187" s="5">
        <v>162940</v>
      </c>
      <c r="DJ187" s="5">
        <v>155071</v>
      </c>
      <c r="DK187" s="5">
        <v>176694</v>
      </c>
      <c r="DL187" s="5">
        <v>157221</v>
      </c>
      <c r="DM187" s="5">
        <v>158960</v>
      </c>
      <c r="DN187" s="5">
        <v>151430</v>
      </c>
      <c r="DO187" s="5">
        <v>141259</v>
      </c>
      <c r="DP187" s="5">
        <v>121614</v>
      </c>
      <c r="DQ187" s="5">
        <v>122745</v>
      </c>
      <c r="DR187" s="5">
        <v>100282</v>
      </c>
      <c r="DS187" s="5">
        <v>104745</v>
      </c>
      <c r="DT187" s="5">
        <v>92629</v>
      </c>
      <c r="DU187" s="5">
        <v>142901</v>
      </c>
      <c r="DV187" s="5">
        <v>89041</v>
      </c>
      <c r="DW187" s="5">
        <v>90431</v>
      </c>
      <c r="DX187" s="5">
        <v>83615</v>
      </c>
      <c r="DY187" s="5">
        <v>78302</v>
      </c>
      <c r="DZ187" s="5">
        <v>65209</v>
      </c>
      <c r="EA187" s="5">
        <v>21356</v>
      </c>
      <c r="EB187" s="5">
        <v>21312</v>
      </c>
      <c r="EC187" s="5">
        <v>18502</v>
      </c>
      <c r="ED187" s="5">
        <v>14197</v>
      </c>
      <c r="EE187" s="5">
        <v>18030</v>
      </c>
      <c r="EF187" s="5">
        <v>17428</v>
      </c>
      <c r="EG187" s="5">
        <v>16838</v>
      </c>
      <c r="EH187" s="5">
        <v>16186</v>
      </c>
      <c r="EI187" s="5">
        <v>17229</v>
      </c>
      <c r="EJ187" s="5">
        <v>9196</v>
      </c>
      <c r="EK187" s="5">
        <v>7993</v>
      </c>
      <c r="EL187" s="5">
        <v>8840</v>
      </c>
      <c r="EM187" s="5">
        <v>6019</v>
      </c>
      <c r="EN187" s="5">
        <v>8497</v>
      </c>
      <c r="EO187" s="5">
        <v>5292</v>
      </c>
      <c r="EP187" s="5">
        <v>7312</v>
      </c>
      <c r="EQ187" s="5">
        <v>9592</v>
      </c>
      <c r="ER187" s="5">
        <v>12105</v>
      </c>
      <c r="ES187" s="5">
        <v>13485</v>
      </c>
      <c r="ET187" s="5">
        <v>10487</v>
      </c>
      <c r="EU187" s="5">
        <v>11507</v>
      </c>
      <c r="EV187" s="5">
        <v>9561</v>
      </c>
      <c r="EW187" s="5">
        <v>37128</v>
      </c>
      <c r="EX187" s="5">
        <v>52985</v>
      </c>
      <c r="EY187" s="5">
        <v>33719</v>
      </c>
      <c r="EZ187" s="5">
        <v>14786</v>
      </c>
      <c r="FA187" s="5">
        <v>30500</v>
      </c>
      <c r="FB187" s="5">
        <v>25219</v>
      </c>
      <c r="FC187" s="5">
        <v>19310</v>
      </c>
      <c r="FD187" s="5">
        <v>14473</v>
      </c>
      <c r="FE187" s="5">
        <v>21435</v>
      </c>
      <c r="FF187" s="5">
        <v>12403</v>
      </c>
      <c r="FG187" s="5">
        <v>0</v>
      </c>
      <c r="FH187" s="5">
        <v>0</v>
      </c>
      <c r="FI187" s="5">
        <v>0</v>
      </c>
      <c r="FJ187" s="5">
        <v>0</v>
      </c>
      <c r="FK187" s="5">
        <v>0</v>
      </c>
      <c r="FL187" s="5">
        <v>0</v>
      </c>
      <c r="FM187" s="5">
        <v>0</v>
      </c>
      <c r="FN187" s="5">
        <v>0</v>
      </c>
      <c r="FO187" s="5">
        <v>0</v>
      </c>
      <c r="FP187" s="5">
        <v>0</v>
      </c>
      <c r="FQ187" s="5">
        <v>0</v>
      </c>
      <c r="FR187" s="5">
        <v>0</v>
      </c>
      <c r="FS187" s="5">
        <v>0</v>
      </c>
      <c r="FT187" s="5">
        <v>0</v>
      </c>
      <c r="FU187" s="5" t="s">
        <v>220</v>
      </c>
      <c r="FV187" s="5" t="s">
        <v>220</v>
      </c>
      <c r="FW187" s="5" t="s">
        <v>220</v>
      </c>
      <c r="FX187" s="5" t="s">
        <v>220</v>
      </c>
      <c r="FY187" s="5" t="s">
        <v>220</v>
      </c>
      <c r="FZ187" s="5" t="s">
        <v>220</v>
      </c>
      <c r="GA187" s="5" t="s">
        <v>220</v>
      </c>
      <c r="GB187" s="5" t="s">
        <v>220</v>
      </c>
      <c r="GC187" s="5" t="s">
        <v>220</v>
      </c>
      <c r="GD187" s="5" t="s">
        <v>220</v>
      </c>
      <c r="GE187" s="5" t="s">
        <v>220</v>
      </c>
      <c r="GF187" s="5" t="s">
        <v>220</v>
      </c>
      <c r="GG187" s="5" t="s">
        <v>220</v>
      </c>
      <c r="GH187" s="5" t="s">
        <v>220</v>
      </c>
      <c r="GI187" s="5" t="s">
        <v>220</v>
      </c>
      <c r="GJ187" s="5" t="s">
        <v>220</v>
      </c>
      <c r="GK187" s="5" t="s">
        <v>220</v>
      </c>
      <c r="GL187" s="5" t="s">
        <v>220</v>
      </c>
      <c r="GM187" s="5">
        <v>408067</v>
      </c>
      <c r="GN187" s="5">
        <v>469761</v>
      </c>
      <c r="GO187" s="5">
        <v>396842</v>
      </c>
      <c r="GP187" s="5">
        <v>415437</v>
      </c>
      <c r="GQ187" s="5">
        <v>375275</v>
      </c>
      <c r="GR187" s="5">
        <v>395102</v>
      </c>
      <c r="GS187" s="5">
        <v>617320</v>
      </c>
      <c r="GT187" s="5">
        <v>1156705</v>
      </c>
      <c r="GU187" s="5">
        <v>614832</v>
      </c>
      <c r="GV187" s="5">
        <v>197492</v>
      </c>
      <c r="GW187" s="5">
        <v>243513</v>
      </c>
      <c r="GX187" s="5">
        <v>516805</v>
      </c>
      <c r="GY187" s="5">
        <v>297371</v>
      </c>
      <c r="GZ187" s="5">
        <v>480401</v>
      </c>
      <c r="HA187" s="5">
        <v>307265</v>
      </c>
      <c r="HB187" s="5">
        <v>214661</v>
      </c>
      <c r="HC187" s="5">
        <v>520473</v>
      </c>
      <c r="HD187" s="5">
        <v>273956</v>
      </c>
      <c r="HE187" s="5">
        <v>213059</v>
      </c>
      <c r="HF187" s="5">
        <v>307290</v>
      </c>
      <c r="HG187" s="5">
        <v>304269</v>
      </c>
      <c r="HH187" s="5">
        <v>180004</v>
      </c>
      <c r="HI187" s="5">
        <v>294503</v>
      </c>
      <c r="HJ187" s="5">
        <v>250532</v>
      </c>
      <c r="HK187" s="5">
        <v>290003</v>
      </c>
      <c r="HL187" s="5">
        <v>255979</v>
      </c>
      <c r="HM187" s="5">
        <v>289244</v>
      </c>
      <c r="HN187" s="5">
        <v>249469</v>
      </c>
      <c r="HO187" s="5">
        <v>193815</v>
      </c>
      <c r="HP187" s="5">
        <v>173858</v>
      </c>
      <c r="HQ187" s="5">
        <v>145991</v>
      </c>
      <c r="HR187" s="5">
        <v>114908</v>
      </c>
      <c r="HS187" s="5">
        <v>1445943</v>
      </c>
      <c r="HT187" s="5">
        <v>1518235</v>
      </c>
      <c r="HU187" s="5">
        <v>1616118</v>
      </c>
      <c r="HV187" s="5">
        <v>1615714</v>
      </c>
      <c r="HW187" s="5">
        <v>1658267</v>
      </c>
      <c r="HX187" s="5">
        <v>1690725</v>
      </c>
      <c r="HY187" s="5">
        <v>1657977</v>
      </c>
      <c r="HZ187" s="5">
        <v>1532855</v>
      </c>
      <c r="IA187" s="5">
        <v>1615672</v>
      </c>
      <c r="IB187" s="5">
        <v>1564429</v>
      </c>
      <c r="IC187" s="5">
        <v>1464962</v>
      </c>
      <c r="ID187" s="5">
        <v>1660436</v>
      </c>
      <c r="IE187" s="5">
        <v>1352542</v>
      </c>
      <c r="IF187" s="5">
        <v>1150529</v>
      </c>
      <c r="IG187" s="5">
        <v>1012244</v>
      </c>
      <c r="IH187" s="5">
        <v>761338</v>
      </c>
      <c r="II187" s="5">
        <v>696476</v>
      </c>
      <c r="IJ187" s="5">
        <v>622875</v>
      </c>
      <c r="IK187" s="5">
        <v>635446</v>
      </c>
      <c r="IL187" s="5">
        <v>623002</v>
      </c>
      <c r="IM187" s="5">
        <v>561876</v>
      </c>
      <c r="IN187" s="5">
        <v>584030</v>
      </c>
      <c r="IO187" s="5">
        <v>548723</v>
      </c>
      <c r="IP187" s="5">
        <v>427705</v>
      </c>
      <c r="IQ187" s="5">
        <v>440358</v>
      </c>
      <c r="IR187" s="5">
        <v>428534</v>
      </c>
      <c r="IS187" s="5">
        <v>420401</v>
      </c>
      <c r="IT187" s="5">
        <v>429923</v>
      </c>
      <c r="IU187" s="5">
        <v>444729</v>
      </c>
      <c r="IV187" s="5">
        <v>385464</v>
      </c>
      <c r="IW187" s="5">
        <v>390595</v>
      </c>
      <c r="IX187" s="5">
        <v>400171</v>
      </c>
      <c r="IY187" s="5">
        <v>97033</v>
      </c>
      <c r="IZ187" s="5">
        <v>112837</v>
      </c>
      <c r="JA187" s="5">
        <v>137700</v>
      </c>
      <c r="JB187" s="5">
        <v>157959</v>
      </c>
      <c r="JC187" s="5">
        <v>155339</v>
      </c>
      <c r="JD187" s="5">
        <v>152788</v>
      </c>
      <c r="JE187" s="5">
        <v>129950</v>
      </c>
      <c r="JF187" s="5">
        <v>185838</v>
      </c>
      <c r="JG187" s="5">
        <v>162027</v>
      </c>
      <c r="JH187" s="5">
        <v>138521</v>
      </c>
      <c r="JI187" s="5">
        <v>107740</v>
      </c>
      <c r="JJ187" s="5">
        <v>121495</v>
      </c>
      <c r="JK187" s="5">
        <v>114788</v>
      </c>
      <c r="JL187" s="5">
        <v>130482</v>
      </c>
      <c r="JM187" s="5">
        <v>113643</v>
      </c>
      <c r="JN187" s="5">
        <v>114610</v>
      </c>
      <c r="JO187" s="5">
        <v>125295</v>
      </c>
      <c r="JP187" s="5">
        <v>119068</v>
      </c>
      <c r="JQ187" s="5">
        <v>107798</v>
      </c>
      <c r="JR187" s="5">
        <v>105430</v>
      </c>
      <c r="JS187" s="5">
        <v>109539</v>
      </c>
      <c r="JT187" s="5">
        <v>116985</v>
      </c>
      <c r="JU187" s="5">
        <v>85408</v>
      </c>
      <c r="JV187" s="5">
        <v>60870</v>
      </c>
      <c r="JW187" s="5">
        <v>68459</v>
      </c>
      <c r="JX187" s="5">
        <v>68998</v>
      </c>
      <c r="JY187" s="5">
        <v>97299</v>
      </c>
      <c r="JZ187" s="5">
        <v>95656</v>
      </c>
      <c r="KA187" s="5">
        <v>89580</v>
      </c>
      <c r="KB187" s="5">
        <v>81591</v>
      </c>
      <c r="KC187" s="5">
        <v>100928</v>
      </c>
      <c r="KD187" s="5">
        <v>113190</v>
      </c>
      <c r="KE187" s="5">
        <v>423796</v>
      </c>
      <c r="KF187" s="5">
        <v>445815</v>
      </c>
      <c r="KG187" s="5">
        <v>249842</v>
      </c>
      <c r="KH187" s="5">
        <v>293123</v>
      </c>
      <c r="KI187" s="5">
        <v>270365</v>
      </c>
      <c r="KJ187" s="5">
        <v>275927</v>
      </c>
      <c r="KK187" s="5">
        <v>263488</v>
      </c>
      <c r="KL187" s="5">
        <v>263472</v>
      </c>
      <c r="KM187" s="5">
        <v>271469</v>
      </c>
      <c r="KN187" s="5">
        <v>266546</v>
      </c>
      <c r="KO187" s="5">
        <v>257780</v>
      </c>
      <c r="KP187" s="5">
        <v>249541</v>
      </c>
      <c r="KQ187" s="5">
        <v>173767</v>
      </c>
      <c r="KR187" s="5">
        <v>171184</v>
      </c>
      <c r="KS187" s="5">
        <v>116555</v>
      </c>
      <c r="KT187" s="5">
        <v>108833</v>
      </c>
      <c r="KU187" s="5">
        <v>107675</v>
      </c>
      <c r="KV187" s="5">
        <v>71888</v>
      </c>
      <c r="KW187" s="5">
        <v>60203</v>
      </c>
      <c r="KX187" s="5">
        <v>7746</v>
      </c>
      <c r="KY187" s="5">
        <v>11806</v>
      </c>
      <c r="KZ187" s="5">
        <v>9397</v>
      </c>
      <c r="LA187" s="5">
        <v>7827</v>
      </c>
      <c r="LB187" s="5">
        <v>2626</v>
      </c>
      <c r="LC187" s="5">
        <v>4383</v>
      </c>
      <c r="LD187" s="5">
        <v>5026</v>
      </c>
      <c r="LE187" s="5">
        <v>5456</v>
      </c>
      <c r="LF187" s="5">
        <v>5138</v>
      </c>
      <c r="LG187" s="5">
        <v>4703</v>
      </c>
      <c r="LH187" s="5">
        <v>4858</v>
      </c>
      <c r="LI187" s="5">
        <v>4201</v>
      </c>
      <c r="LJ187" s="5">
        <v>4507</v>
      </c>
      <c r="LK187" s="5">
        <v>0</v>
      </c>
      <c r="LL187" s="5">
        <v>0</v>
      </c>
      <c r="LM187" s="5">
        <v>0</v>
      </c>
      <c r="LN187" s="5">
        <v>0</v>
      </c>
      <c r="LO187" s="5">
        <v>0</v>
      </c>
      <c r="LP187" s="5">
        <v>0</v>
      </c>
      <c r="LQ187" s="5">
        <v>0</v>
      </c>
      <c r="LR187" s="5">
        <v>0</v>
      </c>
      <c r="LS187" s="5">
        <v>0</v>
      </c>
      <c r="LT187" s="5">
        <v>0</v>
      </c>
      <c r="LU187" s="5">
        <v>0</v>
      </c>
      <c r="LV187" s="5">
        <v>0</v>
      </c>
      <c r="LW187" s="5">
        <v>0</v>
      </c>
      <c r="LX187" s="5">
        <v>0</v>
      </c>
      <c r="LY187" s="5">
        <v>0</v>
      </c>
      <c r="LZ187" s="5">
        <v>0</v>
      </c>
      <c r="MA187" s="5">
        <v>0</v>
      </c>
      <c r="MB187" s="5">
        <v>0</v>
      </c>
      <c r="MC187" s="5">
        <v>316</v>
      </c>
      <c r="MD187" s="5">
        <v>7878</v>
      </c>
      <c r="ME187" s="5">
        <v>6931</v>
      </c>
      <c r="MF187" s="5">
        <v>6466</v>
      </c>
      <c r="MG187" s="5">
        <v>7316</v>
      </c>
      <c r="MH187" s="5">
        <v>4426</v>
      </c>
      <c r="MI187" s="5">
        <v>3984</v>
      </c>
      <c r="MJ187" s="5">
        <v>5613</v>
      </c>
      <c r="MK187" s="5">
        <v>5666</v>
      </c>
      <c r="ML187" s="5">
        <v>5890</v>
      </c>
      <c r="MM187" s="5">
        <v>4579</v>
      </c>
      <c r="MN187" s="5">
        <v>4792</v>
      </c>
      <c r="MO187" s="5">
        <v>4718</v>
      </c>
      <c r="MP187" s="5">
        <v>5773</v>
      </c>
      <c r="MQ187" s="5">
        <v>5319</v>
      </c>
      <c r="MR187" s="5">
        <v>5354</v>
      </c>
      <c r="MS187" s="5">
        <v>4669</v>
      </c>
      <c r="MT187" s="5">
        <v>5053</v>
      </c>
      <c r="MU187" s="5">
        <v>4664</v>
      </c>
      <c r="MV187" s="5">
        <v>5290</v>
      </c>
      <c r="MW187" s="5">
        <v>4983</v>
      </c>
      <c r="MX187" s="5">
        <v>4868</v>
      </c>
      <c r="MY187" s="5">
        <v>5393</v>
      </c>
      <c r="MZ187" s="5">
        <v>5542</v>
      </c>
      <c r="NA187" s="5">
        <v>6383</v>
      </c>
      <c r="NB187" s="5">
        <v>5548</v>
      </c>
      <c r="NC187" s="5">
        <v>29</v>
      </c>
      <c r="ND187" s="5">
        <v>16</v>
      </c>
      <c r="NE187" s="5" t="s">
        <v>220</v>
      </c>
      <c r="NF187" s="5" t="s">
        <v>220</v>
      </c>
      <c r="NG187" s="5" t="s">
        <v>220</v>
      </c>
      <c r="NH187" s="5" t="s">
        <v>220</v>
      </c>
      <c r="NI187" s="5" t="s">
        <v>220</v>
      </c>
      <c r="NJ187" s="5" t="s">
        <v>220</v>
      </c>
      <c r="NK187" s="5" t="s">
        <v>220</v>
      </c>
      <c r="NL187" s="5" t="s">
        <v>220</v>
      </c>
      <c r="NM187" s="5" t="s">
        <v>220</v>
      </c>
      <c r="NN187" s="5" t="s">
        <v>220</v>
      </c>
      <c r="NO187" s="5" t="s">
        <v>220</v>
      </c>
      <c r="NP187" s="5" t="s">
        <v>220</v>
      </c>
      <c r="NQ187" s="5" t="s">
        <v>220</v>
      </c>
      <c r="NR187" s="5" t="s">
        <v>220</v>
      </c>
      <c r="NS187" s="5" t="s">
        <v>220</v>
      </c>
      <c r="NT187" s="5" t="s">
        <v>220</v>
      </c>
      <c r="NU187" s="5" t="s">
        <v>220</v>
      </c>
      <c r="NV187" s="5" t="s">
        <v>220</v>
      </c>
      <c r="NW187" s="5">
        <v>0</v>
      </c>
      <c r="NX187" s="5">
        <v>0</v>
      </c>
      <c r="NY187" s="5">
        <v>0</v>
      </c>
      <c r="NZ187" s="5">
        <v>0</v>
      </c>
      <c r="OA187" s="5">
        <v>0</v>
      </c>
      <c r="OB187" s="5">
        <v>0</v>
      </c>
      <c r="OC187" s="5">
        <v>0</v>
      </c>
      <c r="OD187" s="5">
        <v>0</v>
      </c>
      <c r="OE187" s="5">
        <v>0</v>
      </c>
      <c r="OF187" s="5">
        <v>0</v>
      </c>
      <c r="OG187" s="5">
        <v>0</v>
      </c>
      <c r="OH187" s="5">
        <v>0</v>
      </c>
      <c r="OI187" s="5">
        <v>0</v>
      </c>
      <c r="OJ187" s="5">
        <v>0</v>
      </c>
      <c r="OK187" s="5" t="s">
        <v>220</v>
      </c>
      <c r="OL187" s="5" t="s">
        <v>220</v>
      </c>
      <c r="OM187" s="5" t="s">
        <v>220</v>
      </c>
      <c r="ON187" s="5" t="s">
        <v>220</v>
      </c>
      <c r="OO187" s="5" t="s">
        <v>220</v>
      </c>
      <c r="OP187" s="5" t="s">
        <v>220</v>
      </c>
      <c r="OQ187" s="5" t="s">
        <v>220</v>
      </c>
      <c r="OR187" s="5" t="s">
        <v>220</v>
      </c>
      <c r="OS187" s="5" t="s">
        <v>220</v>
      </c>
      <c r="OT187" s="5" t="s">
        <v>220</v>
      </c>
      <c r="OU187" s="5" t="s">
        <v>220</v>
      </c>
      <c r="OV187" s="5" t="s">
        <v>220</v>
      </c>
      <c r="OW187" s="5" t="s">
        <v>220</v>
      </c>
      <c r="OX187" s="5" t="s">
        <v>220</v>
      </c>
      <c r="OY187" s="5" t="s">
        <v>220</v>
      </c>
      <c r="OZ187" s="5" t="s">
        <v>220</v>
      </c>
      <c r="PA187" s="5" t="s">
        <v>220</v>
      </c>
      <c r="PB187" s="5" t="s">
        <v>220</v>
      </c>
      <c r="PC187" s="5">
        <v>22979</v>
      </c>
      <c r="PD187" s="5">
        <v>24329</v>
      </c>
      <c r="PE187" s="5">
        <v>26274</v>
      </c>
      <c r="PF187" s="5">
        <v>32773</v>
      </c>
      <c r="PG187" s="5">
        <v>27948</v>
      </c>
      <c r="PH187" s="5">
        <v>37205</v>
      </c>
      <c r="PI187" s="5">
        <v>37887</v>
      </c>
      <c r="PJ187" s="5">
        <v>36755</v>
      </c>
      <c r="PK187" s="5">
        <v>35034</v>
      </c>
      <c r="PL187" s="5">
        <v>34553</v>
      </c>
      <c r="PM187" s="5">
        <v>34017</v>
      </c>
      <c r="PN187" s="5">
        <v>38708</v>
      </c>
      <c r="PO187" s="5">
        <v>34433</v>
      </c>
      <c r="PP187" s="5">
        <v>33081</v>
      </c>
      <c r="PQ187" s="5">
        <v>32609</v>
      </c>
      <c r="PR187" s="5">
        <v>32321</v>
      </c>
      <c r="PS187" s="5">
        <v>33529</v>
      </c>
      <c r="PT187" s="5">
        <v>32623</v>
      </c>
      <c r="PU187" s="5">
        <v>34579</v>
      </c>
      <c r="PV187" s="5">
        <v>30877</v>
      </c>
      <c r="PW187" s="5">
        <v>28518</v>
      </c>
      <c r="PX187" s="5">
        <v>27244</v>
      </c>
      <c r="PY187" s="5">
        <v>23797</v>
      </c>
      <c r="PZ187" s="5">
        <v>29490</v>
      </c>
      <c r="QA187" s="5">
        <v>29275</v>
      </c>
      <c r="QB187" s="5">
        <v>34584</v>
      </c>
      <c r="QC187" s="5">
        <v>41313</v>
      </c>
      <c r="QD187" s="5">
        <v>43513</v>
      </c>
      <c r="QE187" s="5">
        <v>45438</v>
      </c>
      <c r="QF187" s="5">
        <v>44251</v>
      </c>
      <c r="QG187" s="5">
        <v>42292</v>
      </c>
      <c r="QH187" s="5">
        <v>43171</v>
      </c>
      <c r="QI187" s="5">
        <v>56692</v>
      </c>
      <c r="QJ187" s="5">
        <v>54868</v>
      </c>
      <c r="QK187" s="5">
        <v>52102</v>
      </c>
      <c r="QL187" s="5">
        <v>60102</v>
      </c>
      <c r="QM187" s="5">
        <v>52655</v>
      </c>
      <c r="QN187" s="5">
        <v>42926</v>
      </c>
      <c r="QO187" s="5">
        <v>54565</v>
      </c>
      <c r="QP187" s="5">
        <v>54387</v>
      </c>
      <c r="QQ187" s="5">
        <v>59036</v>
      </c>
      <c r="QR187" s="5">
        <v>55331</v>
      </c>
      <c r="QS187" s="5">
        <v>47721</v>
      </c>
      <c r="QT187" s="5">
        <v>52780</v>
      </c>
      <c r="QU187" s="5">
        <v>38704</v>
      </c>
      <c r="QV187" s="5">
        <v>37020</v>
      </c>
      <c r="QW187" s="5">
        <v>34549</v>
      </c>
      <c r="QX187" s="5">
        <v>32902</v>
      </c>
      <c r="QY187" s="5">
        <v>38895</v>
      </c>
      <c r="QZ187" s="5">
        <v>40346</v>
      </c>
      <c r="RA187" s="5">
        <v>37105</v>
      </c>
      <c r="RB187" s="5">
        <v>40712</v>
      </c>
      <c r="RC187" s="5">
        <v>34076</v>
      </c>
      <c r="RD187" s="5">
        <v>36787</v>
      </c>
      <c r="RE187" s="5">
        <v>29542</v>
      </c>
      <c r="RF187" s="5">
        <v>27089</v>
      </c>
      <c r="RG187" s="5">
        <v>28821</v>
      </c>
      <c r="RH187" s="5">
        <v>36687</v>
      </c>
      <c r="RI187" s="5">
        <v>38675</v>
      </c>
      <c r="RJ187" s="5">
        <v>36524</v>
      </c>
      <c r="RK187" s="5">
        <v>36538</v>
      </c>
      <c r="RL187" s="5">
        <v>36339</v>
      </c>
      <c r="RM187" s="5">
        <v>33640</v>
      </c>
      <c r="RN187" s="5">
        <v>38399</v>
      </c>
      <c r="RO187" s="5">
        <v>45587</v>
      </c>
      <c r="RP187" s="5">
        <v>50882</v>
      </c>
      <c r="RQ187" s="5">
        <v>51647</v>
      </c>
      <c r="RR187" s="5">
        <v>52387</v>
      </c>
      <c r="RS187" s="5">
        <v>54234</v>
      </c>
      <c r="RT187" s="5">
        <v>53327</v>
      </c>
      <c r="RU187" s="5">
        <v>54545</v>
      </c>
      <c r="RV187" s="5">
        <v>29677</v>
      </c>
      <c r="RW187" s="5">
        <v>74368</v>
      </c>
      <c r="RX187" s="5">
        <v>73889</v>
      </c>
      <c r="RY187" s="5">
        <v>50090</v>
      </c>
      <c r="RZ187" s="5">
        <v>93666</v>
      </c>
      <c r="SA187" s="5">
        <v>38456</v>
      </c>
      <c r="SB187" s="5">
        <v>38790</v>
      </c>
      <c r="SC187" s="5">
        <v>39880</v>
      </c>
      <c r="SD187" s="5">
        <v>32835</v>
      </c>
      <c r="SE187" s="5">
        <v>34097</v>
      </c>
      <c r="SF187" s="5">
        <v>38786</v>
      </c>
      <c r="SG187" s="5">
        <v>34283</v>
      </c>
      <c r="SH187" s="5">
        <v>31604</v>
      </c>
      <c r="SI187" s="5">
        <v>32752</v>
      </c>
      <c r="SJ187" s="5">
        <v>32405</v>
      </c>
      <c r="SK187" s="5">
        <v>34940</v>
      </c>
      <c r="SL187" s="5">
        <v>31958</v>
      </c>
      <c r="SM187" s="5">
        <v>28448</v>
      </c>
      <c r="SN187" s="5">
        <v>35578</v>
      </c>
      <c r="SO187" s="5">
        <v>28811</v>
      </c>
      <c r="SP187" s="5">
        <v>27399</v>
      </c>
      <c r="SQ187" s="5">
        <v>27925</v>
      </c>
      <c r="SR187" s="5">
        <v>25548</v>
      </c>
      <c r="SS187" s="5">
        <v>25861</v>
      </c>
      <c r="ST187" s="5">
        <v>25629</v>
      </c>
      <c r="SU187" s="5">
        <v>62887</v>
      </c>
      <c r="SV187" s="5">
        <v>63993</v>
      </c>
      <c r="SW187" s="5">
        <v>46852</v>
      </c>
      <c r="SX187" s="5">
        <v>48032</v>
      </c>
      <c r="SY187" s="5">
        <v>65658</v>
      </c>
      <c r="SZ187" s="5">
        <v>50321</v>
      </c>
      <c r="TA187" s="5">
        <v>51157</v>
      </c>
      <c r="TB187" s="5">
        <v>-22531</v>
      </c>
      <c r="TC187" s="5">
        <v>58126</v>
      </c>
      <c r="TD187" s="5">
        <v>59183</v>
      </c>
      <c r="TE187" s="5">
        <v>51828</v>
      </c>
      <c r="TF187" s="5">
        <v>52136</v>
      </c>
      <c r="TG187" s="5">
        <v>40301</v>
      </c>
      <c r="TH187" s="5">
        <v>39704</v>
      </c>
      <c r="TI187" s="5">
        <v>32105</v>
      </c>
      <c r="TJ187" s="5">
        <v>28662</v>
      </c>
      <c r="TK187" s="5">
        <v>36726</v>
      </c>
      <c r="TL187" s="5">
        <v>36345</v>
      </c>
      <c r="TM187" s="5">
        <v>35036</v>
      </c>
      <c r="TN187" s="5">
        <v>37888</v>
      </c>
      <c r="TO187" s="5">
        <v>50507</v>
      </c>
      <c r="TP187" s="5">
        <v>49531</v>
      </c>
      <c r="TQ187" s="5">
        <v>57195</v>
      </c>
      <c r="TR187" s="5">
        <v>66145</v>
      </c>
      <c r="TS187" s="5">
        <v>68279</v>
      </c>
      <c r="TT187" s="5">
        <v>63689</v>
      </c>
      <c r="TU187" s="5">
        <v>57906</v>
      </c>
      <c r="TV187" s="5">
        <v>47424</v>
      </c>
      <c r="TW187" s="5">
        <v>38768</v>
      </c>
      <c r="TX187" s="5">
        <v>38273</v>
      </c>
      <c r="TY187" s="5">
        <v>34264</v>
      </c>
      <c r="TZ187" s="5">
        <v>29415</v>
      </c>
      <c r="UA187" s="5">
        <v>56</v>
      </c>
      <c r="UB187" s="5">
        <v>59</v>
      </c>
      <c r="UC187" s="5">
        <v>80</v>
      </c>
      <c r="UD187" s="5">
        <v>355</v>
      </c>
      <c r="UE187" s="5">
        <v>680</v>
      </c>
      <c r="UF187" s="5">
        <v>893</v>
      </c>
      <c r="UG187" s="5">
        <v>845</v>
      </c>
      <c r="UH187" s="5">
        <v>835</v>
      </c>
      <c r="UI187" s="5">
        <v>743</v>
      </c>
      <c r="UJ187" s="5">
        <v>233</v>
      </c>
      <c r="UK187" s="5">
        <v>0</v>
      </c>
      <c r="UL187" s="5">
        <v>277</v>
      </c>
      <c r="UM187" s="5">
        <v>260</v>
      </c>
      <c r="UN187" s="5">
        <v>235</v>
      </c>
      <c r="UO187" s="5">
        <v>0</v>
      </c>
      <c r="UP187" s="5">
        <v>0</v>
      </c>
      <c r="UQ187" s="5">
        <v>0</v>
      </c>
      <c r="UR187" s="5">
        <v>11</v>
      </c>
      <c r="US187" s="5">
        <v>-65</v>
      </c>
      <c r="UT187" s="5">
        <v>1</v>
      </c>
      <c r="UU187" s="5">
        <v>24</v>
      </c>
      <c r="UV187" s="5">
        <v>349</v>
      </c>
      <c r="UW187" s="5">
        <v>12</v>
      </c>
      <c r="UX187" s="5">
        <v>573</v>
      </c>
      <c r="UY187" s="5">
        <v>87</v>
      </c>
      <c r="UZ187" s="5">
        <v>56</v>
      </c>
      <c r="VA187" s="5">
        <v>-221</v>
      </c>
      <c r="VB187" s="5">
        <v>172</v>
      </c>
      <c r="VC187" s="5">
        <v>486</v>
      </c>
      <c r="VD187" s="5">
        <v>194</v>
      </c>
      <c r="VE187" s="5">
        <v>212</v>
      </c>
      <c r="VF187" s="5">
        <v>252</v>
      </c>
      <c r="VG187" s="5">
        <v>118546</v>
      </c>
      <c r="VH187" s="5">
        <v>143497</v>
      </c>
      <c r="VI187" s="5">
        <v>129487</v>
      </c>
      <c r="VJ187" s="5">
        <v>134399</v>
      </c>
      <c r="VK187" s="5">
        <v>143421</v>
      </c>
      <c r="VL187" s="5">
        <v>164123</v>
      </c>
      <c r="VM187" s="5">
        <v>192295</v>
      </c>
      <c r="VN187" s="5">
        <v>227637</v>
      </c>
      <c r="VO187" s="5">
        <v>216649</v>
      </c>
      <c r="VP187" s="5">
        <v>230113</v>
      </c>
      <c r="VQ187" s="5">
        <v>170792</v>
      </c>
      <c r="VR187" s="5">
        <v>171289</v>
      </c>
      <c r="VS187" s="5">
        <v>160728</v>
      </c>
      <c r="VT187" s="5">
        <v>184652</v>
      </c>
      <c r="VU187" s="5">
        <v>167666</v>
      </c>
      <c r="VV187" s="5">
        <v>207052</v>
      </c>
      <c r="VW187" s="5">
        <v>169878</v>
      </c>
      <c r="VX187" s="5">
        <v>154581</v>
      </c>
      <c r="VY187" s="5">
        <v>135363</v>
      </c>
      <c r="VZ187" s="5">
        <v>186942</v>
      </c>
      <c r="WA187" s="5">
        <v>149689</v>
      </c>
      <c r="WB187" s="5">
        <v>146593</v>
      </c>
      <c r="WC187" s="5">
        <v>113920</v>
      </c>
      <c r="WD187" s="5">
        <v>104309</v>
      </c>
      <c r="WE187" s="5">
        <v>109242</v>
      </c>
      <c r="WF187" s="5">
        <v>160408</v>
      </c>
      <c r="WG187" s="5">
        <v>98924</v>
      </c>
      <c r="WH187" s="5">
        <v>87696</v>
      </c>
      <c r="WI187" s="5">
        <v>82719</v>
      </c>
      <c r="WJ187" s="5">
        <v>77478</v>
      </c>
      <c r="WK187" s="5">
        <v>74838</v>
      </c>
      <c r="WL187" s="5">
        <v>96374</v>
      </c>
      <c r="WM187" s="5">
        <v>37</v>
      </c>
      <c r="WN187" s="5">
        <v>97</v>
      </c>
      <c r="WO187" s="5">
        <v>1018</v>
      </c>
      <c r="WP187" s="5">
        <v>61</v>
      </c>
      <c r="WQ187" s="5">
        <v>1359</v>
      </c>
      <c r="WR187" s="5">
        <v>1624</v>
      </c>
      <c r="WS187" s="5">
        <v>1561</v>
      </c>
      <c r="WT187" s="5">
        <v>2316</v>
      </c>
      <c r="WU187" s="5">
        <v>3226</v>
      </c>
      <c r="WV187" s="5">
        <v>3767</v>
      </c>
      <c r="WW187" s="5">
        <v>3214</v>
      </c>
      <c r="WX187" s="5">
        <v>3777</v>
      </c>
      <c r="WY187" s="5">
        <v>3086</v>
      </c>
      <c r="WZ187" s="5">
        <v>3209</v>
      </c>
      <c r="XA187" s="5">
        <v>2901</v>
      </c>
      <c r="XB187" s="5">
        <v>3128</v>
      </c>
      <c r="XC187" s="5">
        <v>3235</v>
      </c>
      <c r="XD187" s="5">
        <v>2301</v>
      </c>
      <c r="XE187" s="5">
        <v>3367</v>
      </c>
      <c r="XF187" s="5">
        <v>2739</v>
      </c>
      <c r="XG187" s="5">
        <v>1714</v>
      </c>
      <c r="XH187" s="5">
        <v>93</v>
      </c>
      <c r="XI187" s="5">
        <v>3331</v>
      </c>
      <c r="XJ187" s="5">
        <v>3513</v>
      </c>
      <c r="XK187" s="5">
        <v>3876</v>
      </c>
      <c r="XL187" s="5">
        <v>5374</v>
      </c>
      <c r="XM187" s="5">
        <v>5899</v>
      </c>
      <c r="XN187" s="5">
        <v>4040</v>
      </c>
      <c r="XO187" s="5">
        <v>4007</v>
      </c>
      <c r="XP187" s="5">
        <v>4463</v>
      </c>
      <c r="XQ187" s="5">
        <v>4281</v>
      </c>
      <c r="XR187" s="5">
        <v>6930</v>
      </c>
      <c r="XS187" s="2">
        <v>20847</v>
      </c>
      <c r="XT187" s="3" t="s">
        <v>222</v>
      </c>
      <c r="XU187" s="3" t="s">
        <v>222</v>
      </c>
      <c r="XV187" s="3" t="s">
        <v>222</v>
      </c>
      <c r="XW187" s="3" t="s">
        <v>221</v>
      </c>
      <c r="XX187" s="3" t="s">
        <v>222</v>
      </c>
      <c r="XY187" s="3" t="s">
        <v>222</v>
      </c>
      <c r="XZ187" s="3" t="s">
        <v>286</v>
      </c>
    </row>
    <row r="188" spans="1:650" x14ac:dyDescent="0.3">
      <c r="A188" s="1" t="s">
        <v>186</v>
      </c>
      <c r="B188" s="2">
        <v>4008669</v>
      </c>
      <c r="C188" s="5">
        <v>2705</v>
      </c>
      <c r="D188" s="5">
        <v>150</v>
      </c>
      <c r="E188" s="5">
        <v>198</v>
      </c>
      <c r="F188" s="5">
        <v>0</v>
      </c>
      <c r="G188" s="5">
        <v>0</v>
      </c>
      <c r="H188" s="5">
        <v>13521</v>
      </c>
      <c r="I188" s="5">
        <v>45</v>
      </c>
      <c r="J188" s="5">
        <v>2170</v>
      </c>
      <c r="K188" s="5">
        <v>-3156</v>
      </c>
      <c r="L188" s="5">
        <v>4475</v>
      </c>
      <c r="M188" s="5">
        <v>4</v>
      </c>
      <c r="N188" s="5">
        <v>25</v>
      </c>
      <c r="O188" s="5">
        <v>58</v>
      </c>
      <c r="P188" s="5">
        <v>453</v>
      </c>
      <c r="Q188" s="5">
        <v>174</v>
      </c>
      <c r="R188" s="5">
        <v>66</v>
      </c>
      <c r="S188" s="5">
        <v>40</v>
      </c>
      <c r="T188" s="5">
        <v>2026</v>
      </c>
      <c r="U188" s="5">
        <v>0</v>
      </c>
      <c r="V188" s="5">
        <v>0</v>
      </c>
      <c r="W188" s="5">
        <v>0</v>
      </c>
      <c r="X188" s="5">
        <v>0</v>
      </c>
      <c r="Y188" s="5">
        <v>0</v>
      </c>
      <c r="Z188" s="5">
        <v>0</v>
      </c>
      <c r="AA188" s="5">
        <v>0</v>
      </c>
      <c r="AB188" s="5">
        <v>0</v>
      </c>
      <c r="AC188" s="5">
        <v>0</v>
      </c>
      <c r="AD188" s="5">
        <v>0</v>
      </c>
      <c r="AE188" s="5">
        <v>0</v>
      </c>
      <c r="AF188" s="5">
        <v>0</v>
      </c>
      <c r="AG188" s="5">
        <v>0</v>
      </c>
      <c r="AH188" s="5">
        <v>0</v>
      </c>
      <c r="AI188" s="5">
        <v>23720</v>
      </c>
      <c r="AJ188" s="5">
        <v>152637</v>
      </c>
      <c r="AK188" s="5">
        <v>143386</v>
      </c>
      <c r="AL188" s="5">
        <v>341414</v>
      </c>
      <c r="AM188" s="5">
        <v>63897</v>
      </c>
      <c r="AN188" s="5">
        <v>322864</v>
      </c>
      <c r="AO188" s="5">
        <v>33643</v>
      </c>
      <c r="AP188" s="5">
        <v>171166</v>
      </c>
      <c r="AQ188" s="5">
        <v>292159</v>
      </c>
      <c r="AR188" s="5">
        <v>283010</v>
      </c>
      <c r="AS188" s="5">
        <v>162979</v>
      </c>
      <c r="AT188" s="5">
        <v>178038</v>
      </c>
      <c r="AU188" s="5">
        <v>18071</v>
      </c>
      <c r="AV188" s="5">
        <v>18675</v>
      </c>
      <c r="AW188" s="5">
        <v>180199</v>
      </c>
      <c r="AX188" s="5">
        <v>42211</v>
      </c>
      <c r="AY188" s="5">
        <v>67126</v>
      </c>
      <c r="AZ188" s="5">
        <v>33615</v>
      </c>
      <c r="BA188" s="5">
        <v>48867</v>
      </c>
      <c r="BB188" s="5">
        <v>17542</v>
      </c>
      <c r="BC188" s="5">
        <v>10788</v>
      </c>
      <c r="BD188" s="5">
        <v>3461</v>
      </c>
      <c r="BE188" s="5">
        <v>6715</v>
      </c>
      <c r="BF188" s="5">
        <v>3245</v>
      </c>
      <c r="BG188" s="5">
        <v>13498</v>
      </c>
      <c r="BH188" s="5">
        <v>54615</v>
      </c>
      <c r="BI188" s="5">
        <v>13407</v>
      </c>
      <c r="BJ188" s="5">
        <v>18312</v>
      </c>
      <c r="BK188" s="5">
        <v>8051</v>
      </c>
      <c r="BL188" s="5">
        <v>8013</v>
      </c>
      <c r="BM188" s="5">
        <v>4914</v>
      </c>
      <c r="BN188" s="5">
        <v>14775</v>
      </c>
      <c r="BO188" s="5">
        <v>0</v>
      </c>
      <c r="BP188" s="5">
        <v>0</v>
      </c>
      <c r="BQ188" s="5">
        <v>0</v>
      </c>
      <c r="BR188" s="5">
        <v>0</v>
      </c>
      <c r="BS188" s="5">
        <v>0</v>
      </c>
      <c r="BT188" s="5">
        <v>0</v>
      </c>
      <c r="BU188" s="5">
        <v>0</v>
      </c>
      <c r="BV188" s="5">
        <v>0</v>
      </c>
      <c r="BW188" s="5">
        <v>0</v>
      </c>
      <c r="BX188" s="5">
        <v>0</v>
      </c>
      <c r="BY188" s="5">
        <v>0</v>
      </c>
      <c r="BZ188" s="5">
        <v>0</v>
      </c>
      <c r="CA188" s="5">
        <v>41</v>
      </c>
      <c r="CB188" s="5">
        <v>0</v>
      </c>
      <c r="CC188" s="5">
        <v>0</v>
      </c>
      <c r="CD188" s="5">
        <v>0</v>
      </c>
      <c r="CE188" s="5">
        <v>0</v>
      </c>
      <c r="CF188" s="5">
        <v>0</v>
      </c>
      <c r="CG188" s="5">
        <v>13939</v>
      </c>
      <c r="CH188" s="5">
        <v>16971</v>
      </c>
      <c r="CI188" s="5">
        <v>12957</v>
      </c>
      <c r="CJ188" s="5">
        <v>14230</v>
      </c>
      <c r="CK188" s="5">
        <v>11551</v>
      </c>
      <c r="CL188" s="5">
        <v>14145</v>
      </c>
      <c r="CM188" s="5">
        <v>8579</v>
      </c>
      <c r="CN188" s="5">
        <v>6246</v>
      </c>
      <c r="CO188" s="5">
        <v>12685</v>
      </c>
      <c r="CP188" s="5">
        <v>6967</v>
      </c>
      <c r="CQ188" s="5">
        <v>6435</v>
      </c>
      <c r="CR188" s="5">
        <v>10038</v>
      </c>
      <c r="CS188" s="5">
        <v>17853</v>
      </c>
      <c r="CT188" s="5">
        <v>3753</v>
      </c>
      <c r="CU188" s="5">
        <v>190397</v>
      </c>
      <c r="CV188" s="5">
        <v>152212</v>
      </c>
      <c r="CW188" s="5">
        <v>178661</v>
      </c>
      <c r="CX188" s="5">
        <v>124143</v>
      </c>
      <c r="CY188" s="5">
        <v>96376</v>
      </c>
      <c r="CZ188" s="5">
        <v>109817</v>
      </c>
      <c r="DA188" s="5">
        <v>105645</v>
      </c>
      <c r="DB188" s="5">
        <v>84748</v>
      </c>
      <c r="DC188" s="5">
        <v>103242</v>
      </c>
      <c r="DD188" s="5">
        <v>116799</v>
      </c>
      <c r="DE188" s="5">
        <v>153047</v>
      </c>
      <c r="DF188" s="5">
        <v>111797</v>
      </c>
      <c r="DG188" s="5">
        <v>99134</v>
      </c>
      <c r="DH188" s="5">
        <v>82298</v>
      </c>
      <c r="DI188" s="5">
        <v>101777</v>
      </c>
      <c r="DJ188" s="5">
        <v>101580</v>
      </c>
      <c r="DK188" s="5">
        <v>91036</v>
      </c>
      <c r="DL188" s="5">
        <v>35176</v>
      </c>
      <c r="DM188" s="5">
        <v>49411</v>
      </c>
      <c r="DN188" s="5">
        <v>56858</v>
      </c>
      <c r="DO188" s="5">
        <v>62926</v>
      </c>
      <c r="DP188" s="5">
        <v>37436</v>
      </c>
      <c r="DQ188" s="5">
        <v>47760</v>
      </c>
      <c r="DR188" s="5">
        <v>54670</v>
      </c>
      <c r="DS188" s="5">
        <v>41872</v>
      </c>
      <c r="DT188" s="5">
        <v>41261</v>
      </c>
      <c r="DU188" s="5">
        <v>39442</v>
      </c>
      <c r="DV188" s="5">
        <v>32022</v>
      </c>
      <c r="DW188" s="5">
        <v>32713</v>
      </c>
      <c r="DX188" s="5">
        <v>28681</v>
      </c>
      <c r="DY188" s="5">
        <v>35942</v>
      </c>
      <c r="DZ188" s="5">
        <v>31900</v>
      </c>
      <c r="EA188" s="5">
        <v>13712</v>
      </c>
      <c r="EB188" s="5">
        <v>17097</v>
      </c>
      <c r="EC188" s="5">
        <v>15440</v>
      </c>
      <c r="ED188" s="5">
        <v>12446</v>
      </c>
      <c r="EE188" s="5">
        <v>6600</v>
      </c>
      <c r="EF188" s="5">
        <v>5769</v>
      </c>
      <c r="EG188" s="5">
        <v>3332</v>
      </c>
      <c r="EH188" s="5">
        <v>9554</v>
      </c>
      <c r="EI188" s="5">
        <v>5378</v>
      </c>
      <c r="EJ188" s="5">
        <v>2663</v>
      </c>
      <c r="EK188" s="5">
        <v>3724</v>
      </c>
      <c r="EL188" s="5">
        <v>4985</v>
      </c>
      <c r="EM188" s="5">
        <v>2665</v>
      </c>
      <c r="EN188" s="5">
        <v>3592</v>
      </c>
      <c r="EO188" s="5">
        <v>6221</v>
      </c>
      <c r="EP188" s="5">
        <v>7098</v>
      </c>
      <c r="EQ188" s="5">
        <v>9396</v>
      </c>
      <c r="ER188" s="5">
        <v>2530</v>
      </c>
      <c r="ES188" s="5">
        <v>5624</v>
      </c>
      <c r="ET188" s="5">
        <v>7561</v>
      </c>
      <c r="EU188" s="5">
        <v>2847</v>
      </c>
      <c r="EV188" s="5">
        <v>5868</v>
      </c>
      <c r="EW188" s="5">
        <v>7358</v>
      </c>
      <c r="EX188" s="5">
        <v>2868</v>
      </c>
      <c r="EY188" s="5">
        <v>14435</v>
      </c>
      <c r="EZ188" s="5">
        <v>5762</v>
      </c>
      <c r="FA188" s="5">
        <v>15111</v>
      </c>
      <c r="FB188" s="5">
        <v>8619</v>
      </c>
      <c r="FC188" s="5">
        <v>4225</v>
      </c>
      <c r="FD188" s="5">
        <v>1626</v>
      </c>
      <c r="FE188" s="5">
        <v>1447</v>
      </c>
      <c r="FF188" s="5">
        <v>1353</v>
      </c>
      <c r="FG188" s="5">
        <v>0</v>
      </c>
      <c r="FH188" s="5">
        <v>0</v>
      </c>
      <c r="FI188" s="5">
        <v>0</v>
      </c>
      <c r="FJ188" s="5">
        <v>0</v>
      </c>
      <c r="FK188" s="5">
        <v>0</v>
      </c>
      <c r="FL188" s="5">
        <v>0</v>
      </c>
      <c r="FM188" s="5">
        <v>0</v>
      </c>
      <c r="FN188" s="5">
        <v>0</v>
      </c>
      <c r="FO188" s="5">
        <v>0</v>
      </c>
      <c r="FP188" s="5">
        <v>0</v>
      </c>
      <c r="FQ188" s="5">
        <v>0</v>
      </c>
      <c r="FR188" s="5">
        <v>0</v>
      </c>
      <c r="FS188" s="5">
        <v>0</v>
      </c>
      <c r="FT188" s="5">
        <v>0</v>
      </c>
      <c r="FU188" s="5" t="s">
        <v>220</v>
      </c>
      <c r="FV188" s="5" t="s">
        <v>220</v>
      </c>
      <c r="FW188" s="5" t="s">
        <v>220</v>
      </c>
      <c r="FX188" s="5" t="s">
        <v>220</v>
      </c>
      <c r="FY188" s="5" t="s">
        <v>220</v>
      </c>
      <c r="FZ188" s="5" t="s">
        <v>220</v>
      </c>
      <c r="GA188" s="5" t="s">
        <v>220</v>
      </c>
      <c r="GB188" s="5" t="s">
        <v>220</v>
      </c>
      <c r="GC188" s="5" t="s">
        <v>220</v>
      </c>
      <c r="GD188" s="5" t="s">
        <v>220</v>
      </c>
      <c r="GE188" s="5" t="s">
        <v>220</v>
      </c>
      <c r="GF188" s="5" t="s">
        <v>220</v>
      </c>
      <c r="GG188" s="5" t="s">
        <v>220</v>
      </c>
      <c r="GH188" s="5" t="s">
        <v>220</v>
      </c>
      <c r="GI188" s="5" t="s">
        <v>220</v>
      </c>
      <c r="GJ188" s="5" t="s">
        <v>220</v>
      </c>
      <c r="GK188" s="5" t="s">
        <v>220</v>
      </c>
      <c r="GL188" s="5" t="s">
        <v>220</v>
      </c>
      <c r="GM188" s="5">
        <v>230534</v>
      </c>
      <c r="GN188" s="5">
        <v>385202</v>
      </c>
      <c r="GO188" s="5">
        <v>337684</v>
      </c>
      <c r="GP188" s="5">
        <v>478003</v>
      </c>
      <c r="GQ188" s="5">
        <v>166873</v>
      </c>
      <c r="GR188" s="5">
        <v>451972</v>
      </c>
      <c r="GS188" s="5">
        <v>144674</v>
      </c>
      <c r="GT188" s="5">
        <v>657031</v>
      </c>
      <c r="GU188" s="5">
        <v>397622</v>
      </c>
      <c r="GV188" s="5">
        <v>406947</v>
      </c>
      <c r="GW188" s="5">
        <v>319755</v>
      </c>
      <c r="GX188" s="5">
        <v>294845</v>
      </c>
      <c r="GY188" s="5">
        <v>119969</v>
      </c>
      <c r="GZ188" s="5">
        <v>105017</v>
      </c>
      <c r="HA188" s="5">
        <v>288371</v>
      </c>
      <c r="HB188" s="5">
        <v>150955</v>
      </c>
      <c r="HC188" s="5">
        <v>167596</v>
      </c>
      <c r="HD188" s="5">
        <v>73347</v>
      </c>
      <c r="HE188" s="5">
        <v>117842</v>
      </c>
      <c r="HF188" s="5">
        <v>98932</v>
      </c>
      <c r="HG188" s="5">
        <v>89518</v>
      </c>
      <c r="HH188" s="5">
        <v>60995</v>
      </c>
      <c r="HI188" s="5">
        <v>73384</v>
      </c>
      <c r="HJ188" s="5">
        <v>74927</v>
      </c>
      <c r="HK188" s="5">
        <v>78384</v>
      </c>
      <c r="HL188" s="5">
        <v>107489</v>
      </c>
      <c r="HM188" s="5">
        <v>81040</v>
      </c>
      <c r="HN188" s="5">
        <v>65920</v>
      </c>
      <c r="HO188" s="5">
        <v>51424</v>
      </c>
      <c r="HP188" s="5">
        <v>48358</v>
      </c>
      <c r="HQ188" s="5">
        <v>60155</v>
      </c>
      <c r="HR188" s="5">
        <v>51781</v>
      </c>
      <c r="HS188" s="5">
        <v>385321</v>
      </c>
      <c r="HT188" s="5">
        <v>435470</v>
      </c>
      <c r="HU188" s="5">
        <v>428089</v>
      </c>
      <c r="HV188" s="5">
        <v>476069</v>
      </c>
      <c r="HW188" s="5">
        <v>470087</v>
      </c>
      <c r="HX188" s="5">
        <v>443795</v>
      </c>
      <c r="HY188" s="5">
        <v>466088</v>
      </c>
      <c r="HZ188" s="5">
        <v>534524</v>
      </c>
      <c r="IA188" s="5">
        <v>550479</v>
      </c>
      <c r="IB188" s="5">
        <v>604047</v>
      </c>
      <c r="IC188" s="5">
        <v>659763</v>
      </c>
      <c r="ID188" s="5">
        <v>667641</v>
      </c>
      <c r="IE188" s="5">
        <v>651519</v>
      </c>
      <c r="IF188" s="5">
        <v>656715</v>
      </c>
      <c r="IG188" s="5">
        <v>578865</v>
      </c>
      <c r="IH188" s="5">
        <v>415552</v>
      </c>
      <c r="II188" s="5">
        <v>394636</v>
      </c>
      <c r="IJ188" s="5">
        <v>344064</v>
      </c>
      <c r="IK188" s="5">
        <v>328352</v>
      </c>
      <c r="IL188" s="5">
        <v>281140</v>
      </c>
      <c r="IM188" s="5">
        <v>236178</v>
      </c>
      <c r="IN188" s="5">
        <v>251074</v>
      </c>
      <c r="IO188" s="5">
        <v>262331</v>
      </c>
      <c r="IP188" s="5">
        <v>222337</v>
      </c>
      <c r="IQ188" s="5">
        <v>193675</v>
      </c>
      <c r="IR188" s="5">
        <v>193976</v>
      </c>
      <c r="IS188" s="5">
        <v>185897</v>
      </c>
      <c r="IT188" s="5">
        <v>181954</v>
      </c>
      <c r="IU188" s="5">
        <v>182944</v>
      </c>
      <c r="IV188" s="5">
        <v>171099</v>
      </c>
      <c r="IW188" s="5">
        <v>182699</v>
      </c>
      <c r="IX188" s="5">
        <v>176572</v>
      </c>
      <c r="IY188" s="5">
        <v>22490</v>
      </c>
      <c r="IZ188" s="5">
        <v>28309</v>
      </c>
      <c r="JA188" s="5">
        <v>22441</v>
      </c>
      <c r="JB188" s="5">
        <v>28580</v>
      </c>
      <c r="JC188" s="5">
        <v>27076</v>
      </c>
      <c r="JD188" s="5">
        <v>37318</v>
      </c>
      <c r="JE188" s="5">
        <v>33840</v>
      </c>
      <c r="JF188" s="5">
        <v>26757</v>
      </c>
      <c r="JG188" s="5">
        <v>26358</v>
      </c>
      <c r="JH188" s="5">
        <v>19429</v>
      </c>
      <c r="JI188" s="5">
        <v>18223</v>
      </c>
      <c r="JJ188" s="5">
        <v>20686</v>
      </c>
      <c r="JK188" s="5">
        <v>24672</v>
      </c>
      <c r="JL188" s="5">
        <v>19569</v>
      </c>
      <c r="JM188" s="5">
        <v>26074</v>
      </c>
      <c r="JN188" s="5">
        <v>36608</v>
      </c>
      <c r="JO188" s="5">
        <v>36706</v>
      </c>
      <c r="JP188" s="5">
        <v>32415</v>
      </c>
      <c r="JQ188" s="5">
        <v>28360</v>
      </c>
      <c r="JR188" s="5">
        <v>30944</v>
      </c>
      <c r="JS188" s="5">
        <v>23195</v>
      </c>
      <c r="JT188" s="5">
        <v>26874</v>
      </c>
      <c r="JU188" s="5">
        <v>26400</v>
      </c>
      <c r="JV188" s="5">
        <v>24993</v>
      </c>
      <c r="JW188" s="5">
        <v>21829</v>
      </c>
      <c r="JX188" s="5">
        <v>20423</v>
      </c>
      <c r="JY188" s="5">
        <v>22619</v>
      </c>
      <c r="JZ188" s="5">
        <v>23533</v>
      </c>
      <c r="KA188" s="5">
        <v>22683</v>
      </c>
      <c r="KB188" s="5">
        <v>21132</v>
      </c>
      <c r="KC188" s="5">
        <v>20958</v>
      </c>
      <c r="KD188" s="5">
        <v>20427</v>
      </c>
      <c r="KE188" s="5">
        <v>143561</v>
      </c>
      <c r="KF188" s="5">
        <v>145286</v>
      </c>
      <c r="KG188" s="5">
        <v>172938</v>
      </c>
      <c r="KH188" s="5">
        <v>170460</v>
      </c>
      <c r="KI188" s="5">
        <v>159341</v>
      </c>
      <c r="KJ188" s="5">
        <v>126553</v>
      </c>
      <c r="KK188" s="5">
        <v>119246</v>
      </c>
      <c r="KL188" s="5">
        <v>108901</v>
      </c>
      <c r="KM188" s="5">
        <v>106975</v>
      </c>
      <c r="KN188" s="5">
        <v>102565</v>
      </c>
      <c r="KO188" s="5">
        <v>96478</v>
      </c>
      <c r="KP188" s="5">
        <v>95649</v>
      </c>
      <c r="KQ188" s="5">
        <v>83493</v>
      </c>
      <c r="KR188" s="5">
        <v>72216</v>
      </c>
      <c r="KS188" s="5">
        <v>64624</v>
      </c>
      <c r="KT188" s="5">
        <v>57941</v>
      </c>
      <c r="KU188" s="5">
        <v>59602</v>
      </c>
      <c r="KV188" s="5">
        <v>46382</v>
      </c>
      <c r="KW188" s="5">
        <v>44200</v>
      </c>
      <c r="KX188" s="5">
        <v>15159</v>
      </c>
      <c r="KY188" s="5">
        <v>14760</v>
      </c>
      <c r="KZ188" s="5">
        <v>22813</v>
      </c>
      <c r="LA188" s="5">
        <v>18761</v>
      </c>
      <c r="LB188" s="5">
        <v>9899</v>
      </c>
      <c r="LC188" s="5">
        <v>3804</v>
      </c>
      <c r="LD188" s="5">
        <v>2878</v>
      </c>
      <c r="LE188" s="5">
        <v>3813</v>
      </c>
      <c r="LF188" s="5">
        <v>3502</v>
      </c>
      <c r="LG188" s="5">
        <v>3853</v>
      </c>
      <c r="LH188" s="5">
        <v>3197</v>
      </c>
      <c r="LI188" s="5">
        <v>2913</v>
      </c>
      <c r="LJ188" s="5">
        <v>2587</v>
      </c>
      <c r="LK188" s="5">
        <v>0</v>
      </c>
      <c r="LL188" s="5">
        <v>0</v>
      </c>
      <c r="LM188" s="5">
        <v>0</v>
      </c>
      <c r="LN188" s="5">
        <v>0</v>
      </c>
      <c r="LO188" s="5">
        <v>0</v>
      </c>
      <c r="LP188" s="5">
        <v>0</v>
      </c>
      <c r="LQ188" s="5">
        <v>0</v>
      </c>
      <c r="LR188" s="5">
        <v>0</v>
      </c>
      <c r="LS188" s="5">
        <v>0</v>
      </c>
      <c r="LT188" s="5">
        <v>0</v>
      </c>
      <c r="LU188" s="5">
        <v>0</v>
      </c>
      <c r="LV188" s="5">
        <v>0</v>
      </c>
      <c r="LW188" s="5">
        <v>0</v>
      </c>
      <c r="LX188" s="5">
        <v>0</v>
      </c>
      <c r="LY188" s="5">
        <v>0</v>
      </c>
      <c r="LZ188" s="5">
        <v>0</v>
      </c>
      <c r="MA188" s="5">
        <v>0</v>
      </c>
      <c r="MB188" s="5">
        <v>-3</v>
      </c>
      <c r="MC188" s="5">
        <v>242</v>
      </c>
      <c r="MD188" s="5">
        <v>1373</v>
      </c>
      <c r="ME188" s="5">
        <v>1891</v>
      </c>
      <c r="MF188" s="5">
        <v>1755</v>
      </c>
      <c r="MG188" s="5">
        <v>2126</v>
      </c>
      <c r="MH188" s="5">
        <v>2310</v>
      </c>
      <c r="MI188" s="5">
        <v>1868</v>
      </c>
      <c r="MJ188" s="5">
        <v>2143</v>
      </c>
      <c r="MK188" s="5">
        <v>2316</v>
      </c>
      <c r="ML188" s="5">
        <v>2940</v>
      </c>
      <c r="MM188" s="5">
        <v>3364</v>
      </c>
      <c r="MN188" s="5">
        <v>2881</v>
      </c>
      <c r="MO188" s="5">
        <v>3128</v>
      </c>
      <c r="MP188" s="5">
        <v>2938</v>
      </c>
      <c r="MQ188" s="5">
        <v>2354</v>
      </c>
      <c r="MR188" s="5">
        <v>2530</v>
      </c>
      <c r="MS188" s="5">
        <v>2140</v>
      </c>
      <c r="MT188" s="5">
        <v>1943</v>
      </c>
      <c r="MU188" s="5">
        <v>2135</v>
      </c>
      <c r="MV188" s="5">
        <v>1866</v>
      </c>
      <c r="MW188" s="5">
        <v>2526</v>
      </c>
      <c r="MX188" s="5">
        <v>2288</v>
      </c>
      <c r="MY188" s="5">
        <v>2569</v>
      </c>
      <c r="MZ188" s="5">
        <v>2643</v>
      </c>
      <c r="NA188" s="5">
        <v>2757</v>
      </c>
      <c r="NB188" s="5">
        <v>1838</v>
      </c>
      <c r="NC188" s="5">
        <v>2079</v>
      </c>
      <c r="ND188" s="5">
        <v>1400</v>
      </c>
      <c r="NE188" s="5" t="s">
        <v>220</v>
      </c>
      <c r="NF188" s="5" t="s">
        <v>220</v>
      </c>
      <c r="NG188" s="5" t="s">
        <v>220</v>
      </c>
      <c r="NH188" s="5" t="s">
        <v>220</v>
      </c>
      <c r="NI188" s="5" t="s">
        <v>220</v>
      </c>
      <c r="NJ188" s="5" t="s">
        <v>220</v>
      </c>
      <c r="NK188" s="5" t="s">
        <v>220</v>
      </c>
      <c r="NL188" s="5" t="s">
        <v>220</v>
      </c>
      <c r="NM188" s="5" t="s">
        <v>220</v>
      </c>
      <c r="NN188" s="5" t="s">
        <v>220</v>
      </c>
      <c r="NO188" s="5" t="s">
        <v>220</v>
      </c>
      <c r="NP188" s="5" t="s">
        <v>220</v>
      </c>
      <c r="NQ188" s="5" t="s">
        <v>220</v>
      </c>
      <c r="NR188" s="5" t="s">
        <v>220</v>
      </c>
      <c r="NS188" s="5" t="s">
        <v>220</v>
      </c>
      <c r="NT188" s="5" t="s">
        <v>220</v>
      </c>
      <c r="NU188" s="5" t="s">
        <v>220</v>
      </c>
      <c r="NV188" s="5" t="s">
        <v>220</v>
      </c>
      <c r="NW188" s="5">
        <v>0</v>
      </c>
      <c r="NX188" s="5">
        <v>0</v>
      </c>
      <c r="NY188" s="5">
        <v>0</v>
      </c>
      <c r="NZ188" s="5">
        <v>0</v>
      </c>
      <c r="OA188" s="5">
        <v>0</v>
      </c>
      <c r="OB188" s="5">
        <v>0</v>
      </c>
      <c r="OC188" s="5">
        <v>0</v>
      </c>
      <c r="OD188" s="5">
        <v>0</v>
      </c>
      <c r="OE188" s="5">
        <v>0</v>
      </c>
      <c r="OF188" s="5">
        <v>0</v>
      </c>
      <c r="OG188" s="5">
        <v>0</v>
      </c>
      <c r="OH188" s="5">
        <v>0</v>
      </c>
      <c r="OI188" s="5">
        <v>0</v>
      </c>
      <c r="OJ188" s="5">
        <v>0</v>
      </c>
      <c r="OK188" s="5" t="s">
        <v>220</v>
      </c>
      <c r="OL188" s="5" t="s">
        <v>220</v>
      </c>
      <c r="OM188" s="5" t="s">
        <v>220</v>
      </c>
      <c r="ON188" s="5" t="s">
        <v>220</v>
      </c>
      <c r="OO188" s="5" t="s">
        <v>220</v>
      </c>
      <c r="OP188" s="5" t="s">
        <v>220</v>
      </c>
      <c r="OQ188" s="5" t="s">
        <v>220</v>
      </c>
      <c r="OR188" s="5" t="s">
        <v>220</v>
      </c>
      <c r="OS188" s="5" t="s">
        <v>220</v>
      </c>
      <c r="OT188" s="5" t="s">
        <v>220</v>
      </c>
      <c r="OU188" s="5" t="s">
        <v>220</v>
      </c>
      <c r="OV188" s="5" t="s">
        <v>220</v>
      </c>
      <c r="OW188" s="5" t="s">
        <v>220</v>
      </c>
      <c r="OX188" s="5" t="s">
        <v>220</v>
      </c>
      <c r="OY188" s="5" t="s">
        <v>220</v>
      </c>
      <c r="OZ188" s="5" t="s">
        <v>220</v>
      </c>
      <c r="PA188" s="5" t="s">
        <v>220</v>
      </c>
      <c r="PB188" s="5" t="s">
        <v>220</v>
      </c>
      <c r="PC188" s="5">
        <v>12049</v>
      </c>
      <c r="PD188" s="5">
        <v>12645</v>
      </c>
      <c r="PE188" s="5">
        <v>8909</v>
      </c>
      <c r="PF188" s="5">
        <v>11556</v>
      </c>
      <c r="PG188" s="5">
        <v>14695</v>
      </c>
      <c r="PH188" s="5">
        <v>12410</v>
      </c>
      <c r="PI188" s="5">
        <v>11503</v>
      </c>
      <c r="PJ188" s="5">
        <v>12431</v>
      </c>
      <c r="PK188" s="5">
        <v>10560</v>
      </c>
      <c r="PL188" s="5">
        <v>10845</v>
      </c>
      <c r="PM188" s="5">
        <v>4920</v>
      </c>
      <c r="PN188" s="5">
        <v>5582</v>
      </c>
      <c r="PO188" s="5">
        <v>10265</v>
      </c>
      <c r="PP188" s="5">
        <v>8962</v>
      </c>
      <c r="PQ188" s="5">
        <v>9587</v>
      </c>
      <c r="PR188" s="5">
        <v>11129</v>
      </c>
      <c r="PS188" s="5">
        <v>9988</v>
      </c>
      <c r="PT188" s="5">
        <v>9774</v>
      </c>
      <c r="PU188" s="5">
        <v>9336</v>
      </c>
      <c r="PV188" s="5">
        <v>8932</v>
      </c>
      <c r="PW188" s="5">
        <v>6365</v>
      </c>
      <c r="PX188" s="5">
        <v>8693</v>
      </c>
      <c r="PY188" s="5">
        <v>8516</v>
      </c>
      <c r="PZ188" s="5">
        <v>9125</v>
      </c>
      <c r="QA188" s="5">
        <v>8556</v>
      </c>
      <c r="QB188" s="5">
        <v>8725</v>
      </c>
      <c r="QC188" s="5">
        <v>9841</v>
      </c>
      <c r="QD188" s="5">
        <v>10013</v>
      </c>
      <c r="QE188" s="5">
        <v>10147</v>
      </c>
      <c r="QF188" s="5">
        <v>10116</v>
      </c>
      <c r="QG188" s="5">
        <v>9744</v>
      </c>
      <c r="QH188" s="5">
        <v>9619</v>
      </c>
      <c r="QI188" s="5">
        <v>17791</v>
      </c>
      <c r="QJ188" s="5">
        <v>16803</v>
      </c>
      <c r="QK188" s="5">
        <v>19632</v>
      </c>
      <c r="QL188" s="5">
        <v>14865</v>
      </c>
      <c r="QM188" s="5">
        <v>14083</v>
      </c>
      <c r="QN188" s="5">
        <v>13980</v>
      </c>
      <c r="QO188" s="5">
        <v>14603</v>
      </c>
      <c r="QP188" s="5">
        <v>13986</v>
      </c>
      <c r="QQ188" s="5">
        <v>13421</v>
      </c>
      <c r="QR188" s="5">
        <v>14868</v>
      </c>
      <c r="QS188" s="5">
        <v>14493</v>
      </c>
      <c r="QT188" s="5">
        <v>16552</v>
      </c>
      <c r="QU188" s="5">
        <v>15278</v>
      </c>
      <c r="QV188" s="5">
        <v>17250</v>
      </c>
      <c r="QW188" s="5">
        <v>14574</v>
      </c>
      <c r="QX188" s="5">
        <v>14120</v>
      </c>
      <c r="QY188" s="5">
        <v>16344</v>
      </c>
      <c r="QZ188" s="5">
        <v>13295</v>
      </c>
      <c r="RA188" s="5">
        <v>12013</v>
      </c>
      <c r="RB188" s="5">
        <v>11747</v>
      </c>
      <c r="RC188" s="5">
        <v>12106</v>
      </c>
      <c r="RD188" s="5">
        <v>12356</v>
      </c>
      <c r="RE188" s="5">
        <v>12163</v>
      </c>
      <c r="RF188" s="5">
        <v>11911</v>
      </c>
      <c r="RG188" s="5">
        <v>11423</v>
      </c>
      <c r="RH188" s="5">
        <v>11824</v>
      </c>
      <c r="RI188" s="5">
        <v>12742</v>
      </c>
      <c r="RJ188" s="5">
        <v>11783</v>
      </c>
      <c r="RK188" s="5">
        <v>10250</v>
      </c>
      <c r="RL188" s="5">
        <v>11317</v>
      </c>
      <c r="RM188" s="5">
        <v>10793</v>
      </c>
      <c r="RN188" s="5">
        <v>10858</v>
      </c>
      <c r="RO188" s="5">
        <v>15145</v>
      </c>
      <c r="RP188" s="5">
        <v>14315</v>
      </c>
      <c r="RQ188" s="5">
        <v>14257</v>
      </c>
      <c r="RR188" s="5">
        <v>10275</v>
      </c>
      <c r="RS188" s="5">
        <v>10818</v>
      </c>
      <c r="RT188" s="5">
        <v>10442</v>
      </c>
      <c r="RU188" s="5">
        <v>9135</v>
      </c>
      <c r="RV188" s="5">
        <v>10332</v>
      </c>
      <c r="RW188" s="5">
        <v>10916</v>
      </c>
      <c r="RX188" s="5">
        <v>11556</v>
      </c>
      <c r="RY188" s="5">
        <v>14243</v>
      </c>
      <c r="RZ188" s="5">
        <v>14160</v>
      </c>
      <c r="SA188" s="5">
        <v>13924</v>
      </c>
      <c r="SB188" s="5">
        <v>12517</v>
      </c>
      <c r="SC188" s="5">
        <v>11321</v>
      </c>
      <c r="SD188" s="5">
        <v>11003</v>
      </c>
      <c r="SE188" s="5">
        <v>14734</v>
      </c>
      <c r="SF188" s="5">
        <v>14163</v>
      </c>
      <c r="SG188" s="5">
        <v>15078</v>
      </c>
      <c r="SH188" s="5">
        <v>12710</v>
      </c>
      <c r="SI188" s="5">
        <v>11493</v>
      </c>
      <c r="SJ188" s="5">
        <v>10747</v>
      </c>
      <c r="SK188" s="5">
        <v>10242</v>
      </c>
      <c r="SL188" s="5">
        <v>9949</v>
      </c>
      <c r="SM188" s="5">
        <v>8581</v>
      </c>
      <c r="SN188" s="5">
        <v>8469</v>
      </c>
      <c r="SO188" s="5">
        <v>8816</v>
      </c>
      <c r="SP188" s="5">
        <v>8526</v>
      </c>
      <c r="SQ188" s="5">
        <v>14051</v>
      </c>
      <c r="SR188" s="5">
        <v>13794</v>
      </c>
      <c r="SS188" s="5">
        <v>14324</v>
      </c>
      <c r="ST188" s="5">
        <v>11269</v>
      </c>
      <c r="SU188" s="5">
        <v>22116</v>
      </c>
      <c r="SV188" s="5">
        <v>11975</v>
      </c>
      <c r="SW188" s="5">
        <v>20879</v>
      </c>
      <c r="SX188" s="5">
        <v>-6451</v>
      </c>
      <c r="SY188" s="5">
        <v>9005</v>
      </c>
      <c r="SZ188" s="5">
        <v>43600</v>
      </c>
      <c r="TA188" s="5">
        <v>21643</v>
      </c>
      <c r="TB188" s="5">
        <v>37911</v>
      </c>
      <c r="TC188" s="5">
        <v>38237</v>
      </c>
      <c r="TD188" s="5">
        <v>35301</v>
      </c>
      <c r="TE188" s="5">
        <v>31145</v>
      </c>
      <c r="TF188" s="5">
        <v>34712</v>
      </c>
      <c r="TG188" s="5">
        <v>34534</v>
      </c>
      <c r="TH188" s="5">
        <v>29627</v>
      </c>
      <c r="TI188" s="5">
        <v>30328</v>
      </c>
      <c r="TJ188" s="5">
        <v>30779</v>
      </c>
      <c r="TK188" s="5">
        <v>37642</v>
      </c>
      <c r="TL188" s="5">
        <v>19629</v>
      </c>
      <c r="TM188" s="5">
        <v>13770</v>
      </c>
      <c r="TN188" s="5">
        <v>13818</v>
      </c>
      <c r="TO188" s="5">
        <v>11802</v>
      </c>
      <c r="TP188" s="5">
        <v>8343</v>
      </c>
      <c r="TQ188" s="5">
        <v>11220</v>
      </c>
      <c r="TR188" s="5">
        <v>18016</v>
      </c>
      <c r="TS188" s="5">
        <v>17698</v>
      </c>
      <c r="TT188" s="5">
        <v>15920</v>
      </c>
      <c r="TU188" s="5">
        <v>14384</v>
      </c>
      <c r="TV188" s="5">
        <v>14128</v>
      </c>
      <c r="TW188" s="5">
        <v>18776</v>
      </c>
      <c r="TX188" s="5">
        <v>17589</v>
      </c>
      <c r="TY188" s="5">
        <v>11931</v>
      </c>
      <c r="TZ188" s="5">
        <v>9231</v>
      </c>
      <c r="UA188" s="5">
        <v>0</v>
      </c>
      <c r="UB188" s="5">
        <v>0</v>
      </c>
      <c r="UC188" s="5">
        <v>0</v>
      </c>
      <c r="UD188" s="5">
        <v>0</v>
      </c>
      <c r="UE188" s="5">
        <v>0</v>
      </c>
      <c r="UF188" s="5">
        <v>0</v>
      </c>
      <c r="UG188" s="5">
        <v>0</v>
      </c>
      <c r="UH188" s="5">
        <v>0</v>
      </c>
      <c r="UI188" s="5">
        <v>0</v>
      </c>
      <c r="UJ188" s="5">
        <v>0</v>
      </c>
      <c r="UK188" s="5">
        <v>0</v>
      </c>
      <c r="UL188" s="5">
        <v>0</v>
      </c>
      <c r="UM188" s="5">
        <v>0</v>
      </c>
      <c r="UN188" s="5">
        <v>0</v>
      </c>
      <c r="UO188" s="5">
        <v>0</v>
      </c>
      <c r="UP188" s="5">
        <v>0</v>
      </c>
      <c r="UQ188" s="5">
        <v>1</v>
      </c>
      <c r="UR188" s="5">
        <v>11</v>
      </c>
      <c r="US188" s="5">
        <v>31</v>
      </c>
      <c r="UT188" s="5">
        <v>77</v>
      </c>
      <c r="UU188" s="5">
        <v>110</v>
      </c>
      <c r="UV188" s="5">
        <v>94</v>
      </c>
      <c r="UW188" s="5">
        <v>254</v>
      </c>
      <c r="UX188" s="5">
        <v>220</v>
      </c>
      <c r="UY188" s="5">
        <v>245</v>
      </c>
      <c r="UZ188" s="5">
        <v>315</v>
      </c>
      <c r="VA188" s="5">
        <v>391</v>
      </c>
      <c r="VB188" s="5">
        <v>270</v>
      </c>
      <c r="VC188" s="5">
        <v>155</v>
      </c>
      <c r="VD188" s="5">
        <v>100</v>
      </c>
      <c r="VE188" s="5">
        <v>142</v>
      </c>
      <c r="VF188" s="5">
        <v>275</v>
      </c>
      <c r="VG188" s="5">
        <v>104260</v>
      </c>
      <c r="VH188" s="5">
        <v>89677</v>
      </c>
      <c r="VI188" s="5">
        <v>87798</v>
      </c>
      <c r="VJ188" s="5">
        <v>88534</v>
      </c>
      <c r="VK188" s="5">
        <v>85362</v>
      </c>
      <c r="VL188" s="5">
        <v>81436</v>
      </c>
      <c r="VM188" s="5">
        <v>81057</v>
      </c>
      <c r="VN188" s="5">
        <v>72119</v>
      </c>
      <c r="VO188" s="5">
        <v>69872</v>
      </c>
      <c r="VP188" s="5">
        <v>68870</v>
      </c>
      <c r="VQ188" s="5">
        <v>62173</v>
      </c>
      <c r="VR188" s="5">
        <v>66289</v>
      </c>
      <c r="VS188" s="5">
        <v>68205</v>
      </c>
      <c r="VT188" s="5">
        <v>79775</v>
      </c>
      <c r="VU188" s="5">
        <v>69548</v>
      </c>
      <c r="VV188" s="5">
        <v>70847</v>
      </c>
      <c r="VW188" s="5">
        <v>57765</v>
      </c>
      <c r="VX188" s="5">
        <v>46895</v>
      </c>
      <c r="VY188" s="5">
        <v>25549</v>
      </c>
      <c r="VZ188" s="5">
        <v>29651</v>
      </c>
      <c r="WA188" s="5">
        <v>32902</v>
      </c>
      <c r="WB188" s="5">
        <v>46210</v>
      </c>
      <c r="WC188" s="5">
        <v>31925</v>
      </c>
      <c r="WD188" s="5">
        <v>35608</v>
      </c>
      <c r="WE188" s="5">
        <v>35290</v>
      </c>
      <c r="WF188" s="5">
        <v>48731</v>
      </c>
      <c r="WG188" s="5">
        <v>39290</v>
      </c>
      <c r="WH188" s="5">
        <v>30104</v>
      </c>
      <c r="WI188" s="5">
        <v>34148</v>
      </c>
      <c r="WJ188" s="5">
        <v>31790</v>
      </c>
      <c r="WK188" s="5">
        <v>30664</v>
      </c>
      <c r="WL188" s="5">
        <v>29559</v>
      </c>
      <c r="WM188" s="5">
        <v>207</v>
      </c>
      <c r="WN188" s="5">
        <v>263</v>
      </c>
      <c r="WO188" s="5">
        <v>310</v>
      </c>
      <c r="WP188" s="5">
        <v>323</v>
      </c>
      <c r="WQ188" s="5">
        <v>346</v>
      </c>
      <c r="WR188" s="5">
        <v>459</v>
      </c>
      <c r="WS188" s="5">
        <v>695</v>
      </c>
      <c r="WT188" s="5">
        <v>736</v>
      </c>
      <c r="WU188" s="5">
        <v>923</v>
      </c>
      <c r="WV188" s="5">
        <v>1037</v>
      </c>
      <c r="WW188" s="5">
        <v>1201</v>
      </c>
      <c r="WX188" s="5">
        <v>847</v>
      </c>
      <c r="WY188" s="5">
        <v>1141</v>
      </c>
      <c r="WZ188" s="5">
        <v>719</v>
      </c>
      <c r="XA188" s="5">
        <v>952</v>
      </c>
      <c r="XB188" s="5">
        <v>776</v>
      </c>
      <c r="XC188" s="5">
        <v>422</v>
      </c>
      <c r="XD188" s="5">
        <v>670</v>
      </c>
      <c r="XE188" s="5">
        <v>6579</v>
      </c>
      <c r="XF188" s="5">
        <v>5296</v>
      </c>
      <c r="XG188" s="5">
        <v>4576</v>
      </c>
      <c r="XH188" s="5">
        <v>4364</v>
      </c>
      <c r="XI188" s="5">
        <v>3190</v>
      </c>
      <c r="XJ188" s="5">
        <v>3473</v>
      </c>
      <c r="XK188" s="5">
        <v>3313</v>
      </c>
      <c r="XL188" s="5">
        <v>3137</v>
      </c>
      <c r="XM188" s="5">
        <v>2774</v>
      </c>
      <c r="XN188" s="5">
        <v>2781</v>
      </c>
      <c r="XO188" s="5">
        <v>2704</v>
      </c>
      <c r="XP188" s="5">
        <v>2588</v>
      </c>
      <c r="XQ188" s="5">
        <v>2342</v>
      </c>
      <c r="XR188" s="5">
        <v>2213</v>
      </c>
      <c r="XS188" s="2">
        <v>20856</v>
      </c>
      <c r="XT188" s="3" t="s">
        <v>222</v>
      </c>
      <c r="XU188" s="3" t="s">
        <v>222</v>
      </c>
      <c r="XV188" s="3" t="s">
        <v>222</v>
      </c>
      <c r="XW188" s="3" t="s">
        <v>221</v>
      </c>
      <c r="XX188" s="3" t="s">
        <v>222</v>
      </c>
      <c r="XY188" s="3" t="s">
        <v>222</v>
      </c>
      <c r="XZ188" s="3" t="s">
        <v>288</v>
      </c>
    </row>
    <row r="189" spans="1:650" x14ac:dyDescent="0.3">
      <c r="A189" s="1" t="s">
        <v>187</v>
      </c>
      <c r="B189" s="2">
        <v>4057106</v>
      </c>
      <c r="C189" s="5">
        <v>814</v>
      </c>
      <c r="D189" s="5">
        <v>9807</v>
      </c>
      <c r="E189" s="5">
        <v>0</v>
      </c>
      <c r="F189" s="5">
        <v>323</v>
      </c>
      <c r="G189" s="5">
        <v>0</v>
      </c>
      <c r="H189" s="5">
        <v>950</v>
      </c>
      <c r="I189" s="5">
        <v>643</v>
      </c>
      <c r="J189" s="5">
        <v>48</v>
      </c>
      <c r="K189" s="5">
        <v>26</v>
      </c>
      <c r="L189" s="5">
        <v>117</v>
      </c>
      <c r="M189" s="5">
        <v>126</v>
      </c>
      <c r="N189" s="5">
        <v>1132</v>
      </c>
      <c r="O189" s="5">
        <v>1012</v>
      </c>
      <c r="P189" s="5">
        <v>4164</v>
      </c>
      <c r="Q189" s="5">
        <v>1437</v>
      </c>
      <c r="R189" s="5">
        <v>1095</v>
      </c>
      <c r="S189" s="5">
        <v>447</v>
      </c>
      <c r="T189" s="5">
        <v>4976</v>
      </c>
      <c r="U189" s="5">
        <v>1471</v>
      </c>
      <c r="V189" s="5">
        <v>4274</v>
      </c>
      <c r="W189" s="5">
        <v>411</v>
      </c>
      <c r="X189" s="5">
        <v>0</v>
      </c>
      <c r="Y189" s="5">
        <v>0</v>
      </c>
      <c r="Z189" s="5">
        <v>0</v>
      </c>
      <c r="AA189" s="5">
        <v>460</v>
      </c>
      <c r="AB189" s="5">
        <v>0</v>
      </c>
      <c r="AC189" s="5">
        <v>0</v>
      </c>
      <c r="AD189" s="5">
        <v>0</v>
      </c>
      <c r="AE189" s="5">
        <v>0</v>
      </c>
      <c r="AF189" s="5">
        <v>0</v>
      </c>
      <c r="AG189" s="5">
        <v>188</v>
      </c>
      <c r="AH189" s="5">
        <v>0</v>
      </c>
      <c r="AI189" s="5">
        <v>22888</v>
      </c>
      <c r="AJ189" s="5">
        <v>215842</v>
      </c>
      <c r="AK189" s="5">
        <v>82179</v>
      </c>
      <c r="AL189" s="5">
        <v>466357</v>
      </c>
      <c r="AM189" s="5">
        <v>74959</v>
      </c>
      <c r="AN189" s="5">
        <v>252891</v>
      </c>
      <c r="AO189" s="5">
        <v>429068</v>
      </c>
      <c r="AP189" s="5">
        <v>-70151</v>
      </c>
      <c r="AQ189" s="5">
        <v>21628</v>
      </c>
      <c r="AR189" s="5">
        <v>45526</v>
      </c>
      <c r="AS189" s="5">
        <v>273217</v>
      </c>
      <c r="AT189" s="5">
        <v>543580</v>
      </c>
      <c r="AU189" s="5">
        <v>48168</v>
      </c>
      <c r="AV189" s="5">
        <v>25861</v>
      </c>
      <c r="AW189" s="5">
        <v>42799</v>
      </c>
      <c r="AX189" s="5">
        <v>40999</v>
      </c>
      <c r="AY189" s="5">
        <v>184267</v>
      </c>
      <c r="AZ189" s="5">
        <v>28227</v>
      </c>
      <c r="BA189" s="5">
        <v>141520</v>
      </c>
      <c r="BB189" s="5">
        <v>44896</v>
      </c>
      <c r="BC189" s="5">
        <v>93590</v>
      </c>
      <c r="BD189" s="5">
        <v>5916</v>
      </c>
      <c r="BE189" s="5">
        <v>9802</v>
      </c>
      <c r="BF189" s="5">
        <v>12017</v>
      </c>
      <c r="BG189" s="5">
        <v>14323</v>
      </c>
      <c r="BH189" s="5">
        <v>24945</v>
      </c>
      <c r="BI189" s="5">
        <v>35847</v>
      </c>
      <c r="BJ189" s="5">
        <v>32643</v>
      </c>
      <c r="BK189" s="5">
        <v>9300</v>
      </c>
      <c r="BL189" s="5">
        <v>12656</v>
      </c>
      <c r="BM189" s="5">
        <v>17722</v>
      </c>
      <c r="BN189" s="5">
        <v>18328</v>
      </c>
      <c r="BO189" s="5">
        <v>0</v>
      </c>
      <c r="BP189" s="5">
        <v>0</v>
      </c>
      <c r="BQ189" s="5">
        <v>0</v>
      </c>
      <c r="BR189" s="5">
        <v>0</v>
      </c>
      <c r="BS189" s="5">
        <v>0</v>
      </c>
      <c r="BT189" s="5">
        <v>0</v>
      </c>
      <c r="BU189" s="5">
        <v>0</v>
      </c>
      <c r="BV189" s="5">
        <v>0</v>
      </c>
      <c r="BW189" s="5">
        <v>0</v>
      </c>
      <c r="BX189" s="5">
        <v>0</v>
      </c>
      <c r="BY189" s="5">
        <v>0</v>
      </c>
      <c r="BZ189" s="5">
        <v>0</v>
      </c>
      <c r="CA189" s="5">
        <v>0</v>
      </c>
      <c r="CB189" s="5">
        <v>0</v>
      </c>
      <c r="CC189" s="5">
        <v>0</v>
      </c>
      <c r="CD189" s="5">
        <v>0</v>
      </c>
      <c r="CE189" s="5">
        <v>0</v>
      </c>
      <c r="CF189" s="5">
        <v>0</v>
      </c>
      <c r="CG189" s="5">
        <v>3</v>
      </c>
      <c r="CH189" s="5">
        <v>8428</v>
      </c>
      <c r="CI189" s="5">
        <v>12818</v>
      </c>
      <c r="CJ189" s="5">
        <v>2276</v>
      </c>
      <c r="CK189" s="5">
        <v>5472</v>
      </c>
      <c r="CL189" s="5">
        <v>5296</v>
      </c>
      <c r="CM189" s="5">
        <v>5339</v>
      </c>
      <c r="CN189" s="5">
        <v>3860</v>
      </c>
      <c r="CO189" s="5">
        <v>1717</v>
      </c>
      <c r="CP189" s="5">
        <v>-220</v>
      </c>
      <c r="CQ189" s="5">
        <v>8574</v>
      </c>
      <c r="CR189" s="5">
        <v>6703</v>
      </c>
      <c r="CS189" s="5">
        <v>6622</v>
      </c>
      <c r="CT189" s="5">
        <v>4719</v>
      </c>
      <c r="CU189" s="5">
        <v>272510</v>
      </c>
      <c r="CV189" s="5">
        <v>160448</v>
      </c>
      <c r="CW189" s="5">
        <v>148711</v>
      </c>
      <c r="CX189" s="5">
        <v>112114</v>
      </c>
      <c r="CY189" s="5">
        <v>94857</v>
      </c>
      <c r="CZ189" s="5">
        <v>62710</v>
      </c>
      <c r="DA189" s="5">
        <v>37798</v>
      </c>
      <c r="DB189" s="5">
        <v>30500</v>
      </c>
      <c r="DC189" s="5">
        <v>25990</v>
      </c>
      <c r="DD189" s="5">
        <v>25038</v>
      </c>
      <c r="DE189" s="5">
        <v>25941</v>
      </c>
      <c r="DF189" s="5">
        <v>40619</v>
      </c>
      <c r="DG189" s="5">
        <v>37318</v>
      </c>
      <c r="DH189" s="5">
        <v>48749</v>
      </c>
      <c r="DI189" s="5">
        <v>46154</v>
      </c>
      <c r="DJ189" s="5">
        <v>69353</v>
      </c>
      <c r="DK189" s="5">
        <v>49642</v>
      </c>
      <c r="DL189" s="5">
        <v>41842</v>
      </c>
      <c r="DM189" s="5">
        <v>52123</v>
      </c>
      <c r="DN189" s="5">
        <v>53899</v>
      </c>
      <c r="DO189" s="5">
        <v>40703</v>
      </c>
      <c r="DP189" s="5">
        <v>24917</v>
      </c>
      <c r="DQ189" s="5">
        <v>21461</v>
      </c>
      <c r="DR189" s="5">
        <v>22859</v>
      </c>
      <c r="DS189" s="5">
        <v>20783</v>
      </c>
      <c r="DT189" s="5">
        <v>18193</v>
      </c>
      <c r="DU189" s="5">
        <v>21518</v>
      </c>
      <c r="DV189" s="5">
        <v>26721</v>
      </c>
      <c r="DW189" s="5">
        <v>19690</v>
      </c>
      <c r="DX189" s="5">
        <v>22789</v>
      </c>
      <c r="DY189" s="5">
        <v>24330</v>
      </c>
      <c r="DZ189" s="5">
        <v>19152</v>
      </c>
      <c r="EA189" s="5">
        <v>4865</v>
      </c>
      <c r="EB189" s="5">
        <v>3421</v>
      </c>
      <c r="EC189" s="5">
        <v>2140</v>
      </c>
      <c r="ED189" s="5">
        <v>2735</v>
      </c>
      <c r="EE189" s="5">
        <v>3872</v>
      </c>
      <c r="EF189" s="5">
        <v>2668</v>
      </c>
      <c r="EG189" s="5">
        <v>1735</v>
      </c>
      <c r="EH189" s="5">
        <v>-255</v>
      </c>
      <c r="EI189" s="5">
        <v>895</v>
      </c>
      <c r="EJ189" s="5">
        <v>297</v>
      </c>
      <c r="EK189" s="5">
        <v>635</v>
      </c>
      <c r="EL189" s="5">
        <v>780</v>
      </c>
      <c r="EM189" s="5">
        <v>1227</v>
      </c>
      <c r="EN189" s="5">
        <v>1841</v>
      </c>
      <c r="EO189" s="5">
        <v>3989</v>
      </c>
      <c r="EP189" s="5">
        <v>2395</v>
      </c>
      <c r="EQ189" s="5">
        <v>3557</v>
      </c>
      <c r="ER189" s="5">
        <v>1987</v>
      </c>
      <c r="ES189" s="5">
        <v>3489</v>
      </c>
      <c r="ET189" s="5">
        <v>2283</v>
      </c>
      <c r="EU189" s="5">
        <v>2035</v>
      </c>
      <c r="EV189" s="5">
        <v>1068</v>
      </c>
      <c r="EW189" s="5">
        <v>1210</v>
      </c>
      <c r="EX189" s="5">
        <v>867</v>
      </c>
      <c r="EY189" s="5">
        <v>1157</v>
      </c>
      <c r="EZ189" s="5">
        <v>545</v>
      </c>
      <c r="FA189" s="5">
        <v>1391</v>
      </c>
      <c r="FB189" s="5">
        <v>1147</v>
      </c>
      <c r="FC189" s="5">
        <v>1434</v>
      </c>
      <c r="FD189" s="5">
        <v>993</v>
      </c>
      <c r="FE189" s="5">
        <v>1410</v>
      </c>
      <c r="FF189" s="5">
        <v>848</v>
      </c>
      <c r="FG189" s="5">
        <v>0</v>
      </c>
      <c r="FH189" s="5">
        <v>0</v>
      </c>
      <c r="FI189" s="5">
        <v>0</v>
      </c>
      <c r="FJ189" s="5">
        <v>0</v>
      </c>
      <c r="FK189" s="5">
        <v>0</v>
      </c>
      <c r="FL189" s="5">
        <v>0</v>
      </c>
      <c r="FM189" s="5">
        <v>0</v>
      </c>
      <c r="FN189" s="5">
        <v>0</v>
      </c>
      <c r="FO189" s="5">
        <v>0</v>
      </c>
      <c r="FP189" s="5">
        <v>0</v>
      </c>
      <c r="FQ189" s="5">
        <v>0</v>
      </c>
      <c r="FR189" s="5">
        <v>0</v>
      </c>
      <c r="FS189" s="5">
        <v>0</v>
      </c>
      <c r="FT189" s="5">
        <v>0</v>
      </c>
      <c r="FU189" s="5" t="s">
        <v>220</v>
      </c>
      <c r="FV189" s="5" t="s">
        <v>220</v>
      </c>
      <c r="FW189" s="5" t="s">
        <v>220</v>
      </c>
      <c r="FX189" s="5" t="s">
        <v>220</v>
      </c>
      <c r="FY189" s="5" t="s">
        <v>220</v>
      </c>
      <c r="FZ189" s="5" t="s">
        <v>220</v>
      </c>
      <c r="GA189" s="5" t="s">
        <v>220</v>
      </c>
      <c r="GB189" s="5" t="s">
        <v>220</v>
      </c>
      <c r="GC189" s="5" t="s">
        <v>220</v>
      </c>
      <c r="GD189" s="5" t="s">
        <v>220</v>
      </c>
      <c r="GE189" s="5" t="s">
        <v>220</v>
      </c>
      <c r="GF189" s="5" t="s">
        <v>220</v>
      </c>
      <c r="GG189" s="5" t="s">
        <v>220</v>
      </c>
      <c r="GH189" s="5" t="s">
        <v>220</v>
      </c>
      <c r="GI189" s="5" t="s">
        <v>220</v>
      </c>
      <c r="GJ189" s="5" t="s">
        <v>220</v>
      </c>
      <c r="GK189" s="5" t="s">
        <v>220</v>
      </c>
      <c r="GL189" s="5" t="s">
        <v>220</v>
      </c>
      <c r="GM189" s="5">
        <v>301076</v>
      </c>
      <c r="GN189" s="5">
        <v>389519</v>
      </c>
      <c r="GO189" s="5">
        <v>233029</v>
      </c>
      <c r="GP189" s="5">
        <v>581529</v>
      </c>
      <c r="GQ189" s="5">
        <v>173688</v>
      </c>
      <c r="GR189" s="5">
        <v>319219</v>
      </c>
      <c r="GS189" s="5">
        <v>469244</v>
      </c>
      <c r="GT189" s="5">
        <v>-39858</v>
      </c>
      <c r="GU189" s="5">
        <v>48539</v>
      </c>
      <c r="GV189" s="5">
        <v>70978</v>
      </c>
      <c r="GW189" s="5">
        <v>299919</v>
      </c>
      <c r="GX189" s="5">
        <v>586111</v>
      </c>
      <c r="GY189" s="5">
        <v>87725</v>
      </c>
      <c r="GZ189" s="5">
        <v>80616</v>
      </c>
      <c r="HA189" s="5">
        <v>94380</v>
      </c>
      <c r="HB189" s="5">
        <v>113841</v>
      </c>
      <c r="HC189" s="5">
        <v>237913</v>
      </c>
      <c r="HD189" s="5">
        <v>77032</v>
      </c>
      <c r="HE189" s="5">
        <v>198605</v>
      </c>
      <c r="HF189" s="5">
        <v>113779</v>
      </c>
      <c r="HG189" s="5">
        <v>149557</v>
      </c>
      <c r="HH189" s="5">
        <v>34177</v>
      </c>
      <c r="HI189" s="5">
        <v>37946</v>
      </c>
      <c r="HJ189" s="5">
        <v>41039</v>
      </c>
      <c r="HK189" s="5">
        <v>42061</v>
      </c>
      <c r="HL189" s="5">
        <v>47543</v>
      </c>
      <c r="HM189" s="5">
        <v>60473</v>
      </c>
      <c r="HN189" s="5">
        <v>60291</v>
      </c>
      <c r="HO189" s="5">
        <v>38998</v>
      </c>
      <c r="HP189" s="5">
        <v>43140</v>
      </c>
      <c r="HQ189" s="5">
        <v>50272</v>
      </c>
      <c r="HR189" s="5">
        <v>43048</v>
      </c>
      <c r="HS189" s="5">
        <v>392710</v>
      </c>
      <c r="HT189" s="5">
        <v>457825</v>
      </c>
      <c r="HU189" s="5">
        <v>460023</v>
      </c>
      <c r="HV189" s="5">
        <v>427982</v>
      </c>
      <c r="HW189" s="5">
        <v>492753</v>
      </c>
      <c r="HX189" s="5">
        <v>530407</v>
      </c>
      <c r="HY189" s="5">
        <v>578478</v>
      </c>
      <c r="HZ189" s="5">
        <v>596227</v>
      </c>
      <c r="IA189" s="5">
        <v>584161</v>
      </c>
      <c r="IB189" s="5">
        <v>562297</v>
      </c>
      <c r="IC189" s="5">
        <v>576442</v>
      </c>
      <c r="ID189" s="5">
        <v>652643</v>
      </c>
      <c r="IE189" s="5">
        <v>637342</v>
      </c>
      <c r="IF189" s="5">
        <v>548854</v>
      </c>
      <c r="IG189" s="5">
        <v>444991</v>
      </c>
      <c r="IH189" s="5">
        <v>310918</v>
      </c>
      <c r="II189" s="5">
        <v>289635</v>
      </c>
      <c r="IJ189" s="5">
        <v>271410</v>
      </c>
      <c r="IK189" s="5">
        <v>257592</v>
      </c>
      <c r="IL189" s="5">
        <v>228732</v>
      </c>
      <c r="IM189" s="5">
        <v>202894</v>
      </c>
      <c r="IN189" s="5">
        <v>185999</v>
      </c>
      <c r="IO189" s="5">
        <v>183269</v>
      </c>
      <c r="IP189" s="5">
        <v>180965</v>
      </c>
      <c r="IQ189" s="5">
        <v>185490</v>
      </c>
      <c r="IR189" s="5">
        <v>187866</v>
      </c>
      <c r="IS189" s="5">
        <v>185364</v>
      </c>
      <c r="IT189" s="5">
        <v>190432</v>
      </c>
      <c r="IU189" s="5">
        <v>196218</v>
      </c>
      <c r="IV189" s="5">
        <v>190031</v>
      </c>
      <c r="IW189" s="5">
        <v>197863</v>
      </c>
      <c r="IX189" s="5">
        <v>191728</v>
      </c>
      <c r="IY189" s="5">
        <v>36859</v>
      </c>
      <c r="IZ189" s="5">
        <v>41264</v>
      </c>
      <c r="JA189" s="5">
        <v>38353</v>
      </c>
      <c r="JB189" s="5">
        <v>39708</v>
      </c>
      <c r="JC189" s="5">
        <v>53073</v>
      </c>
      <c r="JD189" s="5">
        <v>65967</v>
      </c>
      <c r="JE189" s="5">
        <v>54300</v>
      </c>
      <c r="JF189" s="5">
        <v>40015</v>
      </c>
      <c r="JG189" s="5">
        <v>37758</v>
      </c>
      <c r="JH189" s="5">
        <v>39038</v>
      </c>
      <c r="JI189" s="5">
        <v>44670</v>
      </c>
      <c r="JJ189" s="5">
        <v>35684</v>
      </c>
      <c r="JK189" s="5">
        <v>47306</v>
      </c>
      <c r="JL189" s="5">
        <v>31712</v>
      </c>
      <c r="JM189" s="5">
        <v>39678</v>
      </c>
      <c r="JN189" s="5">
        <v>56057</v>
      </c>
      <c r="JO189" s="5">
        <v>49350</v>
      </c>
      <c r="JP189" s="5">
        <v>46340</v>
      </c>
      <c r="JQ189" s="5">
        <v>48413</v>
      </c>
      <c r="JR189" s="5">
        <v>43073</v>
      </c>
      <c r="JS189" s="5">
        <v>32344</v>
      </c>
      <c r="JT189" s="5">
        <v>31421</v>
      </c>
      <c r="JU189" s="5">
        <v>24760</v>
      </c>
      <c r="JV189" s="5">
        <v>27405</v>
      </c>
      <c r="JW189" s="5">
        <v>29039</v>
      </c>
      <c r="JX189" s="5">
        <v>29034</v>
      </c>
      <c r="JY189" s="5">
        <v>30127</v>
      </c>
      <c r="JZ189" s="5">
        <v>25504</v>
      </c>
      <c r="KA189" s="5">
        <v>27868</v>
      </c>
      <c r="KB189" s="5">
        <v>24853</v>
      </c>
      <c r="KC189" s="5">
        <v>24998</v>
      </c>
      <c r="KD189" s="5">
        <v>25353</v>
      </c>
      <c r="KE189" s="5">
        <v>151307</v>
      </c>
      <c r="KF189" s="5">
        <v>144138</v>
      </c>
      <c r="KG189" s="5">
        <v>139007</v>
      </c>
      <c r="KH189" s="5">
        <v>148914</v>
      </c>
      <c r="KI189" s="5">
        <v>135533</v>
      </c>
      <c r="KJ189" s="5">
        <v>125369</v>
      </c>
      <c r="KK189" s="5">
        <v>120106</v>
      </c>
      <c r="KL189" s="5">
        <v>111503</v>
      </c>
      <c r="KM189" s="5">
        <v>111946</v>
      </c>
      <c r="KN189" s="5">
        <v>109750</v>
      </c>
      <c r="KO189" s="5">
        <v>96339</v>
      </c>
      <c r="KP189" s="5">
        <v>94075</v>
      </c>
      <c r="KQ189" s="5">
        <v>81383</v>
      </c>
      <c r="KR189" s="5">
        <v>67716</v>
      </c>
      <c r="KS189" s="5">
        <v>62126</v>
      </c>
      <c r="KT189" s="5">
        <v>55449</v>
      </c>
      <c r="KU189" s="5">
        <v>42068</v>
      </c>
      <c r="KV189" s="5">
        <v>37225</v>
      </c>
      <c r="KW189" s="5">
        <v>27896</v>
      </c>
      <c r="KX189" s="5">
        <v>8534</v>
      </c>
      <c r="KY189" s="5">
        <v>6943</v>
      </c>
      <c r="KZ189" s="5">
        <v>7230</v>
      </c>
      <c r="LA189" s="5">
        <v>6673</v>
      </c>
      <c r="LB189" s="5">
        <v>6077</v>
      </c>
      <c r="LC189" s="5">
        <v>5254</v>
      </c>
      <c r="LD189" s="5">
        <v>4888</v>
      </c>
      <c r="LE189" s="5">
        <v>4465</v>
      </c>
      <c r="LF189" s="5">
        <v>4976</v>
      </c>
      <c r="LG189" s="5">
        <v>4198</v>
      </c>
      <c r="LH189" s="5">
        <v>3974</v>
      </c>
      <c r="LI189" s="5">
        <v>2971</v>
      </c>
      <c r="LJ189" s="5">
        <v>2124</v>
      </c>
      <c r="LK189" s="5">
        <v>0</v>
      </c>
      <c r="LL189" s="5">
        <v>0</v>
      </c>
      <c r="LM189" s="5">
        <v>0</v>
      </c>
      <c r="LN189" s="5">
        <v>0</v>
      </c>
      <c r="LO189" s="5">
        <v>0</v>
      </c>
      <c r="LP189" s="5">
        <v>0</v>
      </c>
      <c r="LQ189" s="5">
        <v>0</v>
      </c>
      <c r="LR189" s="5">
        <v>0</v>
      </c>
      <c r="LS189" s="5">
        <v>0</v>
      </c>
      <c r="LT189" s="5">
        <v>0</v>
      </c>
      <c r="LU189" s="5">
        <v>0</v>
      </c>
      <c r="LV189" s="5">
        <v>0</v>
      </c>
      <c r="LW189" s="5">
        <v>0</v>
      </c>
      <c r="LX189" s="5">
        <v>0</v>
      </c>
      <c r="LY189" s="5">
        <v>0</v>
      </c>
      <c r="LZ189" s="5">
        <v>0</v>
      </c>
      <c r="MA189" s="5">
        <v>0</v>
      </c>
      <c r="MB189" s="5">
        <v>0</v>
      </c>
      <c r="MC189" s="5">
        <v>0</v>
      </c>
      <c r="MD189" s="5">
        <v>1850</v>
      </c>
      <c r="ME189" s="5">
        <v>1888</v>
      </c>
      <c r="MF189" s="5">
        <v>1124</v>
      </c>
      <c r="MG189" s="5">
        <v>1651</v>
      </c>
      <c r="MH189" s="5">
        <v>2190</v>
      </c>
      <c r="MI189" s="5">
        <v>2069</v>
      </c>
      <c r="MJ189" s="5">
        <v>2624</v>
      </c>
      <c r="MK189" s="5">
        <v>2474</v>
      </c>
      <c r="ML189" s="5">
        <v>2440</v>
      </c>
      <c r="MM189" s="5">
        <v>2724</v>
      </c>
      <c r="MN189" s="5">
        <v>2514</v>
      </c>
      <c r="MO189" s="5">
        <v>2397</v>
      </c>
      <c r="MP189" s="5">
        <v>2645</v>
      </c>
      <c r="MQ189" s="5">
        <v>2241</v>
      </c>
      <c r="MR189" s="5">
        <v>2398</v>
      </c>
      <c r="MS189" s="5">
        <v>2126</v>
      </c>
      <c r="MT189" s="5">
        <v>1874</v>
      </c>
      <c r="MU189" s="5">
        <v>1980</v>
      </c>
      <c r="MV189" s="5">
        <v>1735</v>
      </c>
      <c r="MW189" s="5">
        <v>2410</v>
      </c>
      <c r="MX189" s="5">
        <v>2094</v>
      </c>
      <c r="MY189" s="5">
        <v>2426</v>
      </c>
      <c r="MZ189" s="5">
        <v>2689</v>
      </c>
      <c r="NA189" s="5">
        <v>2662</v>
      </c>
      <c r="NB189" s="5">
        <v>2258</v>
      </c>
      <c r="NC189" s="5">
        <v>2043</v>
      </c>
      <c r="ND189" s="5">
        <v>1633</v>
      </c>
      <c r="NE189" s="5" t="s">
        <v>220</v>
      </c>
      <c r="NF189" s="5" t="s">
        <v>220</v>
      </c>
      <c r="NG189" s="5" t="s">
        <v>220</v>
      </c>
      <c r="NH189" s="5" t="s">
        <v>220</v>
      </c>
      <c r="NI189" s="5" t="s">
        <v>220</v>
      </c>
      <c r="NJ189" s="5" t="s">
        <v>220</v>
      </c>
      <c r="NK189" s="5" t="s">
        <v>220</v>
      </c>
      <c r="NL189" s="5" t="s">
        <v>220</v>
      </c>
      <c r="NM189" s="5" t="s">
        <v>220</v>
      </c>
      <c r="NN189" s="5" t="s">
        <v>220</v>
      </c>
      <c r="NO189" s="5" t="s">
        <v>220</v>
      </c>
      <c r="NP189" s="5" t="s">
        <v>220</v>
      </c>
      <c r="NQ189" s="5" t="s">
        <v>220</v>
      </c>
      <c r="NR189" s="5" t="s">
        <v>220</v>
      </c>
      <c r="NS189" s="5" t="s">
        <v>220</v>
      </c>
      <c r="NT189" s="5" t="s">
        <v>220</v>
      </c>
      <c r="NU189" s="5" t="s">
        <v>220</v>
      </c>
      <c r="NV189" s="5" t="s">
        <v>220</v>
      </c>
      <c r="NW189" s="5">
        <v>0</v>
      </c>
      <c r="NX189" s="5">
        <v>0</v>
      </c>
      <c r="NY189" s="5">
        <v>0</v>
      </c>
      <c r="NZ189" s="5">
        <v>0</v>
      </c>
      <c r="OA189" s="5">
        <v>0</v>
      </c>
      <c r="OB189" s="5">
        <v>0</v>
      </c>
      <c r="OC189" s="5">
        <v>0</v>
      </c>
      <c r="OD189" s="5">
        <v>0</v>
      </c>
      <c r="OE189" s="5">
        <v>0</v>
      </c>
      <c r="OF189" s="5">
        <v>0</v>
      </c>
      <c r="OG189" s="5">
        <v>0</v>
      </c>
      <c r="OH189" s="5">
        <v>0</v>
      </c>
      <c r="OI189" s="5">
        <v>0</v>
      </c>
      <c r="OJ189" s="5">
        <v>0</v>
      </c>
      <c r="OK189" s="5" t="s">
        <v>220</v>
      </c>
      <c r="OL189" s="5" t="s">
        <v>220</v>
      </c>
      <c r="OM189" s="5" t="s">
        <v>220</v>
      </c>
      <c r="ON189" s="5" t="s">
        <v>220</v>
      </c>
      <c r="OO189" s="5" t="s">
        <v>220</v>
      </c>
      <c r="OP189" s="5" t="s">
        <v>220</v>
      </c>
      <c r="OQ189" s="5" t="s">
        <v>220</v>
      </c>
      <c r="OR189" s="5" t="s">
        <v>220</v>
      </c>
      <c r="OS189" s="5" t="s">
        <v>220</v>
      </c>
      <c r="OT189" s="5" t="s">
        <v>220</v>
      </c>
      <c r="OU189" s="5" t="s">
        <v>220</v>
      </c>
      <c r="OV189" s="5" t="s">
        <v>220</v>
      </c>
      <c r="OW189" s="5" t="s">
        <v>220</v>
      </c>
      <c r="OX189" s="5" t="s">
        <v>220</v>
      </c>
      <c r="OY189" s="5" t="s">
        <v>220</v>
      </c>
      <c r="OZ189" s="5" t="s">
        <v>220</v>
      </c>
      <c r="PA189" s="5" t="s">
        <v>220</v>
      </c>
      <c r="PB189" s="5" t="s">
        <v>220</v>
      </c>
      <c r="PC189" s="5">
        <v>8344</v>
      </c>
      <c r="PD189" s="5">
        <v>7590</v>
      </c>
      <c r="PE189" s="5">
        <v>9233</v>
      </c>
      <c r="PF189" s="5">
        <v>16300</v>
      </c>
      <c r="PG189" s="5">
        <v>25998</v>
      </c>
      <c r="PH189" s="5">
        <v>24671</v>
      </c>
      <c r="PI189" s="5">
        <v>22704</v>
      </c>
      <c r="PJ189" s="5">
        <v>21398</v>
      </c>
      <c r="PK189" s="5">
        <v>19269</v>
      </c>
      <c r="PL189" s="5">
        <v>20322</v>
      </c>
      <c r="PM189" s="5">
        <v>21681</v>
      </c>
      <c r="PN189" s="5">
        <v>21523</v>
      </c>
      <c r="PO189" s="5">
        <v>23266</v>
      </c>
      <c r="PP189" s="5">
        <v>21005</v>
      </c>
      <c r="PQ189" s="5">
        <v>21618</v>
      </c>
      <c r="PR189" s="5">
        <v>21275</v>
      </c>
      <c r="PS189" s="5">
        <v>19305</v>
      </c>
      <c r="PT189" s="5">
        <v>20750</v>
      </c>
      <c r="PU189" s="5">
        <v>19385</v>
      </c>
      <c r="PV189" s="5">
        <v>17936</v>
      </c>
      <c r="PW189" s="5">
        <v>16910</v>
      </c>
      <c r="PX189" s="5">
        <v>15743</v>
      </c>
      <c r="PY189" s="5">
        <v>14936</v>
      </c>
      <c r="PZ189" s="5">
        <v>14240</v>
      </c>
      <c r="QA189" s="5">
        <v>11039</v>
      </c>
      <c r="QB189" s="5">
        <v>10984</v>
      </c>
      <c r="QC189" s="5">
        <v>11033</v>
      </c>
      <c r="QD189" s="5">
        <v>10788</v>
      </c>
      <c r="QE189" s="5">
        <v>10454</v>
      </c>
      <c r="QF189" s="5">
        <v>9864</v>
      </c>
      <c r="QG189" s="5">
        <v>9248</v>
      </c>
      <c r="QH189" s="5">
        <v>8324</v>
      </c>
      <c r="QI189" s="5">
        <v>32907</v>
      </c>
      <c r="QJ189" s="5">
        <v>22043</v>
      </c>
      <c r="QK189" s="5">
        <v>23570</v>
      </c>
      <c r="QL189" s="5">
        <v>21048</v>
      </c>
      <c r="QM189" s="5">
        <v>26053</v>
      </c>
      <c r="QN189" s="5">
        <v>26951</v>
      </c>
      <c r="QO189" s="5">
        <v>23532</v>
      </c>
      <c r="QP189" s="5">
        <v>22624</v>
      </c>
      <c r="QQ189" s="5">
        <v>25754</v>
      </c>
      <c r="QR189" s="5">
        <v>24606</v>
      </c>
      <c r="QS189" s="5">
        <v>21063</v>
      </c>
      <c r="QT189" s="5">
        <v>21841</v>
      </c>
      <c r="QU189" s="5">
        <v>21575</v>
      </c>
      <c r="QV189" s="5">
        <v>21896</v>
      </c>
      <c r="QW189" s="5">
        <v>20633</v>
      </c>
      <c r="QX189" s="5">
        <v>18118</v>
      </c>
      <c r="QY189" s="5">
        <v>17270</v>
      </c>
      <c r="QZ189" s="5">
        <v>17416</v>
      </c>
      <c r="RA189" s="5">
        <v>15938</v>
      </c>
      <c r="RB189" s="5">
        <v>18309</v>
      </c>
      <c r="RC189" s="5">
        <v>18658</v>
      </c>
      <c r="RD189" s="5">
        <v>13528</v>
      </c>
      <c r="RE189" s="5">
        <v>12094</v>
      </c>
      <c r="RF189" s="5">
        <v>14992</v>
      </c>
      <c r="RG189" s="5">
        <v>15234</v>
      </c>
      <c r="RH189" s="5">
        <v>14499</v>
      </c>
      <c r="RI189" s="5">
        <v>15210</v>
      </c>
      <c r="RJ189" s="5">
        <v>14861</v>
      </c>
      <c r="RK189" s="5">
        <v>14182</v>
      </c>
      <c r="RL189" s="5">
        <v>13776</v>
      </c>
      <c r="RM189" s="5">
        <v>12806</v>
      </c>
      <c r="RN189" s="5">
        <v>12267</v>
      </c>
      <c r="RO189" s="5">
        <v>11409</v>
      </c>
      <c r="RP189" s="5">
        <v>11283</v>
      </c>
      <c r="RQ189" s="5">
        <v>14157</v>
      </c>
      <c r="RR189" s="5">
        <v>16520</v>
      </c>
      <c r="RS189" s="5">
        <v>16639</v>
      </c>
      <c r="RT189" s="5">
        <v>15788</v>
      </c>
      <c r="RU189" s="5">
        <v>15454</v>
      </c>
      <c r="RV189" s="5">
        <v>15581</v>
      </c>
      <c r="RW189" s="5">
        <v>17275</v>
      </c>
      <c r="RX189" s="5">
        <v>16455</v>
      </c>
      <c r="RY189" s="5">
        <v>18179</v>
      </c>
      <c r="RZ189" s="5">
        <v>16101</v>
      </c>
      <c r="SA189" s="5">
        <v>16827</v>
      </c>
      <c r="SB189" s="5">
        <v>17059</v>
      </c>
      <c r="SC189" s="5">
        <v>16376</v>
      </c>
      <c r="SD189" s="5">
        <v>15916</v>
      </c>
      <c r="SE189" s="5">
        <v>15342</v>
      </c>
      <c r="SF189" s="5">
        <v>14491</v>
      </c>
      <c r="SG189" s="5">
        <v>14264</v>
      </c>
      <c r="SH189" s="5">
        <v>13925</v>
      </c>
      <c r="SI189" s="5">
        <v>12562</v>
      </c>
      <c r="SJ189" s="5">
        <v>12221</v>
      </c>
      <c r="SK189" s="5">
        <v>13535</v>
      </c>
      <c r="SL189" s="5">
        <v>14224</v>
      </c>
      <c r="SM189" s="5">
        <v>10706</v>
      </c>
      <c r="SN189" s="5">
        <v>10658</v>
      </c>
      <c r="SO189" s="5">
        <v>11450</v>
      </c>
      <c r="SP189" s="5">
        <v>11004</v>
      </c>
      <c r="SQ189" s="5">
        <v>10984</v>
      </c>
      <c r="SR189" s="5">
        <v>10329</v>
      </c>
      <c r="SS189" s="5">
        <v>10227</v>
      </c>
      <c r="ST189" s="5">
        <v>8478</v>
      </c>
      <c r="SU189" s="5">
        <v>21440</v>
      </c>
      <c r="SV189" s="5">
        <v>22057</v>
      </c>
      <c r="SW189" s="5">
        <v>21657</v>
      </c>
      <c r="SX189" s="5">
        <v>20638</v>
      </c>
      <c r="SY189" s="5">
        <v>24776</v>
      </c>
      <c r="SZ189" s="5">
        <v>24665</v>
      </c>
      <c r="TA189" s="5">
        <v>25538</v>
      </c>
      <c r="TB189" s="5">
        <v>22358</v>
      </c>
      <c r="TC189" s="5">
        <v>33567</v>
      </c>
      <c r="TD189" s="5">
        <v>29904</v>
      </c>
      <c r="TE189" s="5">
        <v>18004</v>
      </c>
      <c r="TF189" s="5">
        <v>20164</v>
      </c>
      <c r="TG189" s="5">
        <v>23024</v>
      </c>
      <c r="TH189" s="5">
        <v>21189</v>
      </c>
      <c r="TI189" s="5">
        <v>18910</v>
      </c>
      <c r="TJ189" s="5">
        <v>18902</v>
      </c>
      <c r="TK189" s="5">
        <v>18156</v>
      </c>
      <c r="TL189" s="5">
        <v>25797</v>
      </c>
      <c r="TM189" s="5">
        <v>23646</v>
      </c>
      <c r="TN189" s="5">
        <v>16437</v>
      </c>
      <c r="TO189" s="5">
        <v>15520</v>
      </c>
      <c r="TP189" s="5">
        <v>14534</v>
      </c>
      <c r="TQ189" s="5">
        <v>14658</v>
      </c>
      <c r="TR189" s="5">
        <v>21193</v>
      </c>
      <c r="TS189" s="5">
        <v>18627</v>
      </c>
      <c r="TT189" s="5">
        <v>18135</v>
      </c>
      <c r="TU189" s="5">
        <v>17854</v>
      </c>
      <c r="TV189" s="5">
        <v>9916</v>
      </c>
      <c r="TW189" s="5">
        <v>12042</v>
      </c>
      <c r="TX189" s="5">
        <v>7891</v>
      </c>
      <c r="TY189" s="5">
        <v>6390</v>
      </c>
      <c r="TZ189" s="5">
        <v>6612</v>
      </c>
      <c r="UA189" s="5">
        <v>16</v>
      </c>
      <c r="UB189" s="5">
        <v>4</v>
      </c>
      <c r="UC189" s="5">
        <v>0</v>
      </c>
      <c r="UD189" s="5">
        <v>0</v>
      </c>
      <c r="UE189" s="5">
        <v>2</v>
      </c>
      <c r="UF189" s="5">
        <v>1</v>
      </c>
      <c r="UG189" s="5">
        <v>2</v>
      </c>
      <c r="UH189" s="5">
        <v>14</v>
      </c>
      <c r="UI189" s="5">
        <v>0</v>
      </c>
      <c r="UJ189" s="5">
        <v>0</v>
      </c>
      <c r="UK189" s="5">
        <v>0</v>
      </c>
      <c r="UL189" s="5">
        <v>0</v>
      </c>
      <c r="UM189" s="5">
        <v>52</v>
      </c>
      <c r="UN189" s="5">
        <v>42</v>
      </c>
      <c r="UO189" s="5">
        <v>80</v>
      </c>
      <c r="UP189" s="5">
        <v>78</v>
      </c>
      <c r="UQ189" s="5">
        <v>113</v>
      </c>
      <c r="UR189" s="5">
        <v>111</v>
      </c>
      <c r="US189" s="5">
        <v>114</v>
      </c>
      <c r="UT189" s="5">
        <v>126</v>
      </c>
      <c r="UU189" s="5">
        <v>77</v>
      </c>
      <c r="UV189" s="5">
        <v>134</v>
      </c>
      <c r="UW189" s="5">
        <v>113</v>
      </c>
      <c r="UX189" s="5">
        <v>306</v>
      </c>
      <c r="UY189" s="5">
        <v>305</v>
      </c>
      <c r="UZ189" s="5">
        <v>229</v>
      </c>
      <c r="VA189" s="5">
        <v>268</v>
      </c>
      <c r="VB189" s="5">
        <v>305</v>
      </c>
      <c r="VC189" s="5">
        <v>369</v>
      </c>
      <c r="VD189" s="5">
        <v>388</v>
      </c>
      <c r="VE189" s="5">
        <v>383</v>
      </c>
      <c r="VF189" s="5">
        <v>400</v>
      </c>
      <c r="VG189" s="5">
        <v>15280</v>
      </c>
      <c r="VH189" s="5">
        <v>65338</v>
      </c>
      <c r="VI189" s="5">
        <v>76349</v>
      </c>
      <c r="VJ189" s="5">
        <v>115286</v>
      </c>
      <c r="VK189" s="5">
        <v>81249</v>
      </c>
      <c r="VL189" s="5">
        <v>74336</v>
      </c>
      <c r="VM189" s="5">
        <v>92912</v>
      </c>
      <c r="VN189" s="5">
        <v>91503</v>
      </c>
      <c r="VO189" s="5">
        <v>88816</v>
      </c>
      <c r="VP189" s="5">
        <v>93960</v>
      </c>
      <c r="VQ189" s="5">
        <v>101270</v>
      </c>
      <c r="VR189" s="5">
        <v>81813</v>
      </c>
      <c r="VS189" s="5">
        <v>79068</v>
      </c>
      <c r="VT189" s="5">
        <v>76289</v>
      </c>
      <c r="VU189" s="5">
        <v>83613</v>
      </c>
      <c r="VV189" s="5">
        <v>71865</v>
      </c>
      <c r="VW189" s="5">
        <v>60749</v>
      </c>
      <c r="VX189" s="5">
        <v>43836</v>
      </c>
      <c r="VY189" s="5">
        <v>27596</v>
      </c>
      <c r="VZ189" s="5">
        <v>27490</v>
      </c>
      <c r="WA189" s="5">
        <v>32763</v>
      </c>
      <c r="WB189" s="5">
        <v>25428</v>
      </c>
      <c r="WC189" s="5">
        <v>23994</v>
      </c>
      <c r="WD189" s="5">
        <v>27445</v>
      </c>
      <c r="WE189" s="5">
        <v>30885</v>
      </c>
      <c r="WF189" s="5">
        <v>32918</v>
      </c>
      <c r="WG189" s="5">
        <v>31837</v>
      </c>
      <c r="WH189" s="5">
        <v>31869</v>
      </c>
      <c r="WI189" s="5">
        <v>30844</v>
      </c>
      <c r="WJ189" s="5">
        <v>28493</v>
      </c>
      <c r="WK189" s="5">
        <v>26264</v>
      </c>
      <c r="WL189" s="5">
        <v>23962</v>
      </c>
      <c r="WM189" s="5">
        <v>0</v>
      </c>
      <c r="WN189" s="5">
        <v>0</v>
      </c>
      <c r="WO189" s="5">
        <v>519</v>
      </c>
      <c r="WP189" s="5">
        <v>349</v>
      </c>
      <c r="WQ189" s="5">
        <v>0</v>
      </c>
      <c r="WR189" s="5">
        <v>0</v>
      </c>
      <c r="WS189" s="5">
        <v>0</v>
      </c>
      <c r="WT189" s="5">
        <v>0</v>
      </c>
      <c r="WU189" s="5">
        <v>0</v>
      </c>
      <c r="WV189" s="5">
        <v>0</v>
      </c>
      <c r="WW189" s="5">
        <v>0</v>
      </c>
      <c r="WX189" s="5">
        <v>6</v>
      </c>
      <c r="WY189" s="5">
        <v>223</v>
      </c>
      <c r="WZ189" s="5">
        <v>175</v>
      </c>
      <c r="XA189" s="5">
        <v>187</v>
      </c>
      <c r="XB189" s="5">
        <v>368</v>
      </c>
      <c r="XC189" s="5">
        <v>947</v>
      </c>
      <c r="XD189" s="5">
        <v>1187</v>
      </c>
      <c r="XE189" s="5">
        <v>774</v>
      </c>
      <c r="XF189" s="5">
        <v>875</v>
      </c>
      <c r="XG189" s="5">
        <v>718</v>
      </c>
      <c r="XH189" s="5">
        <v>559</v>
      </c>
      <c r="XI189" s="5">
        <v>497</v>
      </c>
      <c r="XJ189" s="5">
        <v>591</v>
      </c>
      <c r="XK189" s="5">
        <v>385</v>
      </c>
      <c r="XL189" s="5">
        <v>469</v>
      </c>
      <c r="XM189" s="5">
        <v>515</v>
      </c>
      <c r="XN189" s="5">
        <v>537</v>
      </c>
      <c r="XO189" s="5">
        <v>411</v>
      </c>
      <c r="XP189" s="5">
        <v>444</v>
      </c>
      <c r="XQ189" s="5">
        <v>669</v>
      </c>
      <c r="XR189" s="5">
        <v>394</v>
      </c>
      <c r="XS189" s="2">
        <v>20860</v>
      </c>
      <c r="XT189" s="3" t="s">
        <v>222</v>
      </c>
      <c r="XU189" s="3" t="s">
        <v>222</v>
      </c>
      <c r="XV189" s="3" t="s">
        <v>222</v>
      </c>
      <c r="XW189" s="3" t="s">
        <v>221</v>
      </c>
      <c r="XX189" s="3" t="s">
        <v>222</v>
      </c>
      <c r="XY189" s="3" t="s">
        <v>222</v>
      </c>
      <c r="XZ189" s="3" t="s">
        <v>308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dc:creator>
  <cp:lastModifiedBy>Marshall</cp:lastModifiedBy>
  <dcterms:created xsi:type="dcterms:W3CDTF">2021-01-04T23:46:29Z</dcterms:created>
  <dcterms:modified xsi:type="dcterms:W3CDTF">2021-01-05T00:37:58Z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{77ADF7F5-FA35-4441-A934-2B5C21B5A627}</vt:lpwstr>
  </property>
</Properties>
</file>